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06B78EBA-2B12-43EE-9DC8-A57ACD13F766}" xr6:coauthVersionLast="45" xr6:coauthVersionMax="45" xr10:uidLastSave="{00000000-0000-0000-0000-000000000000}"/>
  <bookViews>
    <workbookView xWindow="-120" yWindow="-120" windowWidth="29040" windowHeight="15840" tabRatio="792" activeTab="11" xr2:uid="{00000000-000D-0000-FFFF-FFFF00000000}"/>
  </bookViews>
  <sheets>
    <sheet name="ภดส 1  หมู่ที่ 1" sheetId="56" r:id="rId1"/>
    <sheet name="ภดส 1  หมู่ที่ 2" sheetId="67" r:id="rId2"/>
    <sheet name="ภดส 1  หมู่ที่ 3" sheetId="66" r:id="rId3"/>
    <sheet name="ภดส 1  หมู่ที่ 4" sheetId="65" r:id="rId4"/>
    <sheet name="ภดส 1  หมู่ที่ 5" sheetId="64" r:id="rId5"/>
    <sheet name="ภดส 1  หมู่ที่ 6" sheetId="63" r:id="rId6"/>
    <sheet name="ภดส 1  หมู่ที่ 7" sheetId="62" r:id="rId7"/>
    <sheet name="ภดส 1  หมู่ที่ 8" sheetId="61" r:id="rId8"/>
    <sheet name="ภดส 1  หมู่ที่ 9" sheetId="60" r:id="rId9"/>
    <sheet name="ภดส 1  หมู่ที่ 10" sheetId="59" r:id="rId10"/>
    <sheet name="ภดส 1  หมู่ที่ 11" sheetId="58" r:id="rId11"/>
    <sheet name="ภดส 1  นอกเขต" sheetId="57" r:id="rId12"/>
    <sheet name="ประเภทที่ดิน" sheetId="19" state="hidden" r:id="rId13"/>
    <sheet name="แปลงที่ดินเงื่อนไขพิเศษ" sheetId="20" state="hidden" r:id="rId14"/>
    <sheet name="ยกเว้นตามม.8ม.55" sheetId="21" state="hidden" r:id="rId15"/>
    <sheet name="ยกเว้นม.40-41" sheetId="14" state="hidden" r:id="rId16"/>
    <sheet name="ยกเว้นม.94" sheetId="11" state="hidden" r:id="rId17"/>
    <sheet name="มาตรา97" sheetId="12" state="hidden" r:id="rId18"/>
  </sheets>
  <definedNames>
    <definedName name="_xlnm.Print_Titles" localSheetId="11">'ภดส 1  นอกเขต'!$1:$8</definedName>
    <definedName name="_xlnm.Print_Titles" localSheetId="0">'ภดส 1  หมู่ที่ 1'!$1:$7</definedName>
    <definedName name="_xlnm.Print_Titles" localSheetId="9">'ภดส 1  หมู่ที่ 10'!$1:$8</definedName>
    <definedName name="_xlnm.Print_Titles" localSheetId="10">'ภดส 1  หมู่ที่ 11'!$1:$8</definedName>
    <definedName name="_xlnm.Print_Titles" localSheetId="1">'ภดส 1  หมู่ที่ 2'!$1:$8</definedName>
    <definedName name="_xlnm.Print_Titles" localSheetId="2">'ภดส 1  หมู่ที่ 3'!$1:$8</definedName>
    <definedName name="_xlnm.Print_Titles" localSheetId="3">'ภดส 1  หมู่ที่ 4'!$1:$8</definedName>
    <definedName name="_xlnm.Print_Titles" localSheetId="4">'ภดส 1  หมู่ที่ 5'!$1:$8</definedName>
    <definedName name="_xlnm.Print_Titles" localSheetId="5">'ภดส 1  หมู่ที่ 6'!$1:$8</definedName>
    <definedName name="_xlnm.Print_Titles" localSheetId="6">'ภดส 1  หมู่ที่ 7'!$1:$8</definedName>
    <definedName name="_xlnm.Print_Titles" localSheetId="7">'ภดส 1  หมู่ที่ 8'!$1:$8</definedName>
    <definedName name="_xlnm.Print_Titles" localSheetId="8">'ภดส 1  หมู่ที่ 9'!$1:$8</definedName>
    <definedName name="คงเหลือฐานภาษี_ม.95" localSheetId="11">#REF!-#REF!</definedName>
    <definedName name="คงเหลือฐานภาษี_ม.95" localSheetId="0">#REF!-#REF!</definedName>
    <definedName name="คงเหลือฐานภาษี_ม.95" localSheetId="9">#REF!-#REF!</definedName>
    <definedName name="คงเหลือฐานภาษี_ม.95" localSheetId="10">#REF!-#REF!</definedName>
    <definedName name="คงเหลือฐานภาษี_ม.95" localSheetId="1">#REF!-#REF!</definedName>
    <definedName name="คงเหลือฐานภาษี_ม.95" localSheetId="2">#REF!-#REF!</definedName>
    <definedName name="คงเหลือฐานภาษี_ม.95" localSheetId="3">#REF!-#REF!</definedName>
    <definedName name="คงเหลือฐานภาษี_ม.95" localSheetId="4">#REF!-#REF!</definedName>
    <definedName name="คงเหลือฐานภาษี_ม.95" localSheetId="5">#REF!-#REF!</definedName>
    <definedName name="คงเหลือฐานภาษี_ม.95" localSheetId="6">#REF!-#REF!</definedName>
    <definedName name="คงเหลือฐานภาษี_ม.95" localSheetId="7">#REF!-#REF!</definedName>
    <definedName name="คงเหลือฐานภาษี_ม.95" localSheetId="8">#REF!-#REF!</definedName>
    <definedName name="คงเหลือฐานภาษี_ม.95">#REF!-#REF!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109" i="57" l="1"/>
  <c r="AA2109" i="57" s="1"/>
  <c r="L2109" i="57"/>
  <c r="L2106" i="57"/>
  <c r="M2106" i="57" s="1"/>
  <c r="AA2106" i="57" s="1"/>
  <c r="L2103" i="57"/>
  <c r="M2103" i="57" s="1"/>
  <c r="AA2103" i="57" s="1"/>
  <c r="L2100" i="57"/>
  <c r="M2100" i="57" s="1"/>
  <c r="AA2100" i="57" s="1"/>
  <c r="L2097" i="57"/>
  <c r="M2097" i="57" s="1"/>
  <c r="AA2097" i="57" s="1"/>
  <c r="L2094" i="57"/>
  <c r="M2094" i="57" s="1"/>
  <c r="AA2094" i="57" s="1"/>
  <c r="Y2103" i="57" l="1"/>
  <c r="Y2109" i="57"/>
  <c r="Y2106" i="57"/>
  <c r="Y2100" i="57"/>
  <c r="Y2097" i="57"/>
  <c r="Y2094" i="57"/>
  <c r="L2091" i="57" l="1"/>
  <c r="M2091" i="57" s="1"/>
  <c r="Y2091" i="57" s="1"/>
  <c r="AA2091" i="57" l="1"/>
  <c r="L839" i="56" l="1"/>
  <c r="M839" i="56" s="1"/>
  <c r="AA839" i="56" s="1"/>
  <c r="L836" i="56"/>
  <c r="M836" i="56" s="1"/>
  <c r="L833" i="56"/>
  <c r="M833" i="56" s="1"/>
  <c r="L830" i="56"/>
  <c r="M830" i="56" s="1"/>
  <c r="Y839" i="56" l="1"/>
  <c r="AA836" i="56"/>
  <c r="Y836" i="56"/>
  <c r="AA833" i="56"/>
  <c r="Y833" i="56"/>
  <c r="AA830" i="56"/>
  <c r="Y830" i="56"/>
  <c r="L2088" i="57" l="1"/>
  <c r="M2088" i="57" s="1"/>
  <c r="L2085" i="57"/>
  <c r="M2085" i="57" s="1"/>
  <c r="Y2088" i="57" l="1"/>
  <c r="AA2088" i="57"/>
  <c r="AA2085" i="57"/>
  <c r="Y2085" i="57"/>
  <c r="L2082" i="57" l="1"/>
  <c r="M2082" i="57" s="1"/>
  <c r="AA2082" i="57" l="1"/>
  <c r="Y2082" i="57"/>
  <c r="L1059" i="58" l="1"/>
  <c r="M1059" i="58" s="1"/>
  <c r="AA1059" i="58" l="1"/>
  <c r="Y1059" i="58"/>
  <c r="L2079" i="57" l="1"/>
  <c r="M2079" i="57" s="1"/>
  <c r="AA2079" i="57" l="1"/>
  <c r="Y2079" i="57"/>
  <c r="L460" i="59" l="1"/>
  <c r="M460" i="59" s="1"/>
  <c r="L915" i="66"/>
  <c r="M915" i="66" s="1"/>
  <c r="V912" i="66"/>
  <c r="W912" i="66" s="1"/>
  <c r="L912" i="66"/>
  <c r="M912" i="66"/>
  <c r="AA460" i="59" l="1"/>
  <c r="Y460" i="59"/>
  <c r="AA915" i="66"/>
  <c r="Y915" i="66"/>
  <c r="Y912" i="66"/>
  <c r="X912" i="66"/>
  <c r="AA912" i="66"/>
  <c r="L2076" i="57" l="1"/>
  <c r="M2076" i="57" s="1"/>
  <c r="Y2076" i="57" s="1"/>
  <c r="AA2076" i="57" l="1"/>
  <c r="L2073" i="57" l="1"/>
  <c r="M2073" i="57" s="1"/>
  <c r="AA2073" i="57" s="1"/>
  <c r="Y2073" i="57" l="1"/>
  <c r="L457" i="59" l="1"/>
  <c r="M457" i="59" s="1"/>
  <c r="AA457" i="59" l="1"/>
  <c r="Y457" i="59"/>
  <c r="L827" i="56" l="1"/>
  <c r="M827" i="56" s="1"/>
  <c r="L1056" i="58"/>
  <c r="M1056" i="58" s="1"/>
  <c r="L1053" i="58"/>
  <c r="M1053" i="58" s="1"/>
  <c r="L909" i="66"/>
  <c r="M909" i="66" s="1"/>
  <c r="L906" i="66"/>
  <c r="M906" i="66" s="1"/>
  <c r="L903" i="66"/>
  <c r="M903" i="66" s="1"/>
  <c r="L967" i="63"/>
  <c r="M967" i="63" s="1"/>
  <c r="L2070" i="57"/>
  <c r="M2070" i="57" s="1"/>
  <c r="L964" i="63"/>
  <c r="M964" i="63" s="1"/>
  <c r="L540" i="64"/>
  <c r="M540" i="64" s="1"/>
  <c r="L537" i="64"/>
  <c r="M537" i="64" s="1"/>
  <c r="L534" i="64"/>
  <c r="M534" i="64" s="1"/>
  <c r="L531" i="64"/>
  <c r="M531" i="64" s="1"/>
  <c r="L528" i="64"/>
  <c r="M528" i="64" s="1"/>
  <c r="L525" i="64"/>
  <c r="M525" i="64" s="1"/>
  <c r="L522" i="64"/>
  <c r="M522" i="64" s="1"/>
  <c r="L1050" i="58"/>
  <c r="M1050" i="58" s="1"/>
  <c r="L1047" i="58"/>
  <c r="M1047" i="58" s="1"/>
  <c r="L1044" i="58"/>
  <c r="M1044" i="58" s="1"/>
  <c r="L519" i="64"/>
  <c r="M519" i="64" s="1"/>
  <c r="L516" i="64"/>
  <c r="M516" i="64" s="1"/>
  <c r="Y827" i="56" l="1"/>
  <c r="AA827" i="56"/>
  <c r="AA1056" i="58"/>
  <c r="Y1056" i="58"/>
  <c r="Y1053" i="58"/>
  <c r="AA1053" i="58"/>
  <c r="AA909" i="66"/>
  <c r="Y909" i="66"/>
  <c r="AA906" i="66"/>
  <c r="Y906" i="66"/>
  <c r="Y903" i="66"/>
  <c r="AA903" i="66"/>
  <c r="Y967" i="63"/>
  <c r="AA967" i="63"/>
  <c r="AA2070" i="57"/>
  <c r="Y2070" i="57"/>
  <c r="AA964" i="63"/>
  <c r="Y964" i="63"/>
  <c r="Y540" i="64"/>
  <c r="AA540" i="64"/>
  <c r="AA537" i="64"/>
  <c r="Y537" i="64"/>
  <c r="AA534" i="64"/>
  <c r="Y534" i="64"/>
  <c r="AA531" i="64"/>
  <c r="Y531" i="64"/>
  <c r="AA528" i="64"/>
  <c r="Y528" i="64"/>
  <c r="AA525" i="64"/>
  <c r="Y525" i="64"/>
  <c r="AA522" i="64"/>
  <c r="Y522" i="64"/>
  <c r="Y1050" i="58"/>
  <c r="AA1050" i="58"/>
  <c r="AA1047" i="58"/>
  <c r="Y1047" i="58"/>
  <c r="AA1044" i="58"/>
  <c r="Y1044" i="58"/>
  <c r="AA519" i="64"/>
  <c r="Y519" i="64"/>
  <c r="Y516" i="64"/>
  <c r="AA516" i="64"/>
  <c r="L513" i="64" l="1"/>
  <c r="M513" i="64" s="1"/>
  <c r="AA513" i="64" l="1"/>
  <c r="Y513" i="64"/>
  <c r="L460" i="60" l="1"/>
  <c r="M460" i="60" s="1"/>
  <c r="AA460" i="60" l="1"/>
  <c r="Y460" i="60"/>
  <c r="L1041" i="58" l="1"/>
  <c r="M1041" i="58" s="1"/>
  <c r="AA1041" i="58" l="1"/>
  <c r="Y1041" i="58"/>
  <c r="L454" i="59" l="1"/>
  <c r="M454" i="59" s="1"/>
  <c r="L448" i="67"/>
  <c r="M448" i="67" s="1"/>
  <c r="V510" i="64"/>
  <c r="W510" i="64" s="1"/>
  <c r="L510" i="64"/>
  <c r="M510" i="64" s="1"/>
  <c r="L507" i="64"/>
  <c r="M507" i="64" s="1"/>
  <c r="L2067" i="57"/>
  <c r="M2067" i="57" s="1"/>
  <c r="L849" i="62"/>
  <c r="M849" i="62" s="1"/>
  <c r="AA454" i="59" l="1"/>
  <c r="Y454" i="59"/>
  <c r="Y448" i="67"/>
  <c r="AA448" i="67"/>
  <c r="AA510" i="64"/>
  <c r="Y510" i="64"/>
  <c r="X510" i="64"/>
  <c r="AA507" i="64"/>
  <c r="Y507" i="64"/>
  <c r="AA2067" i="57"/>
  <c r="Y2067" i="57"/>
  <c r="Y849" i="62"/>
  <c r="AA849" i="62"/>
  <c r="L2063" i="57" l="1"/>
  <c r="M2063" i="57" s="1"/>
  <c r="Y2063" i="57" s="1"/>
  <c r="L2062" i="57"/>
  <c r="M2062" i="57" s="1"/>
  <c r="L2061" i="57"/>
  <c r="M2061" i="57" s="1"/>
  <c r="V2063" i="57"/>
  <c r="W2063" i="57" s="1"/>
  <c r="V2062" i="57"/>
  <c r="W2062" i="57" s="1"/>
  <c r="X2063" i="57" l="1"/>
  <c r="AA2063" i="57" s="1"/>
  <c r="Y2062" i="57"/>
  <c r="AA2062" i="57"/>
  <c r="X2062" i="57"/>
  <c r="Y2061" i="57"/>
  <c r="AA2061" i="57"/>
  <c r="L2058" i="57" l="1"/>
  <c r="M2058" i="57" s="1"/>
  <c r="Y2058" i="57" l="1"/>
  <c r="AA2058" i="57"/>
  <c r="V521" i="66" l="1"/>
  <c r="W521" i="66" s="1"/>
  <c r="L521" i="66"/>
  <c r="M521" i="66" s="1"/>
  <c r="Y521" i="66" l="1"/>
  <c r="X521" i="66"/>
  <c r="AA521" i="66" s="1"/>
  <c r="V924" i="63" l="1"/>
  <c r="W924" i="63" s="1"/>
  <c r="V923" i="63"/>
  <c r="W923" i="63" s="1"/>
  <c r="L923" i="63"/>
  <c r="M923" i="63" s="1"/>
  <c r="L924" i="63"/>
  <c r="M924" i="63" s="1"/>
  <c r="V874" i="66"/>
  <c r="W874" i="66" s="1"/>
  <c r="L874" i="66"/>
  <c r="M874" i="66" s="1"/>
  <c r="X924" i="63" l="1"/>
  <c r="AA924" i="63"/>
  <c r="Y924" i="63"/>
  <c r="X923" i="63"/>
  <c r="AA923" i="63"/>
  <c r="Y923" i="63"/>
  <c r="Y874" i="66"/>
  <c r="X874" i="66"/>
  <c r="AA874" i="66" s="1"/>
  <c r="L457" i="60" l="1"/>
  <c r="M457" i="60" s="1"/>
  <c r="V454" i="60"/>
  <c r="W454" i="60" s="1"/>
  <c r="L454" i="60"/>
  <c r="M454" i="60" s="1"/>
  <c r="AA457" i="60" l="1"/>
  <c r="Y457" i="60"/>
  <c r="AA454" i="60"/>
  <c r="X454" i="60"/>
  <c r="Y454" i="60"/>
  <c r="L546" i="61" l="1"/>
  <c r="M546" i="61" s="1"/>
  <c r="AA546" i="61" s="1"/>
  <c r="L543" i="61"/>
  <c r="M543" i="61" s="1"/>
  <c r="L391" i="67"/>
  <c r="M391" i="67" s="1"/>
  <c r="Y546" i="61" l="1"/>
  <c r="Y543" i="61"/>
  <c r="AA543" i="61"/>
  <c r="AA391" i="67"/>
  <c r="Y391" i="67"/>
  <c r="L1798" i="57" l="1"/>
  <c r="M1798" i="57" s="1"/>
  <c r="L759" i="56"/>
  <c r="V759" i="56"/>
  <c r="W759" i="56" s="1"/>
  <c r="M759" i="56"/>
  <c r="V638" i="63"/>
  <c r="W638" i="63" s="1"/>
  <c r="L638" i="63"/>
  <c r="M638" i="63" s="1"/>
  <c r="L640" i="63"/>
  <c r="M640" i="63" s="1"/>
  <c r="V640" i="63"/>
  <c r="W640" i="63" s="1"/>
  <c r="AA1798" i="57" l="1"/>
  <c r="Y1798" i="57"/>
  <c r="X759" i="56"/>
  <c r="AA759" i="56" s="1"/>
  <c r="AA638" i="63"/>
  <c r="Y638" i="63"/>
  <c r="X638" i="63"/>
  <c r="X640" i="63"/>
  <c r="AA640" i="63" s="1"/>
  <c r="V1092" i="57" l="1"/>
  <c r="W1092" i="57" s="1"/>
  <c r="V1091" i="57"/>
  <c r="W1091" i="57" s="1"/>
  <c r="L1092" i="57"/>
  <c r="M1092" i="57" s="1"/>
  <c r="L1093" i="57"/>
  <c r="M1093" i="57" s="1"/>
  <c r="L1091" i="57"/>
  <c r="M1091" i="57" s="1"/>
  <c r="V1093" i="57"/>
  <c r="W1093" i="57" s="1"/>
  <c r="AA1093" i="57" l="1"/>
  <c r="Y1093" i="57"/>
  <c r="X1093" i="57"/>
  <c r="AA1092" i="57"/>
  <c r="Y1092" i="57"/>
  <c r="X1092" i="57"/>
  <c r="AA1091" i="57"/>
  <c r="Y1091" i="57"/>
  <c r="X1091" i="57"/>
  <c r="L1679" i="57" l="1"/>
  <c r="M1679" i="57" s="1"/>
  <c r="AA1679" i="57" s="1"/>
  <c r="Y1679" i="57" l="1"/>
  <c r="L183" i="60" l="1"/>
  <c r="M183" i="60" s="1"/>
  <c r="AA183" i="60" l="1"/>
  <c r="Y183" i="60"/>
  <c r="L1511" i="57" l="1"/>
  <c r="M1511" i="57" s="1"/>
  <c r="Y1511" i="57" s="1"/>
  <c r="AA1511" i="57" l="1"/>
  <c r="L800" i="56" l="1"/>
  <c r="M800" i="56" s="1"/>
  <c r="AA800" i="56" s="1"/>
  <c r="L719" i="62"/>
  <c r="M719" i="62" s="1"/>
  <c r="L760" i="63"/>
  <c r="M760" i="63" s="1"/>
  <c r="Y760" i="63" s="1"/>
  <c r="L655" i="57"/>
  <c r="M655" i="57" s="1"/>
  <c r="L1448" i="57"/>
  <c r="M1448" i="57" s="1"/>
  <c r="L169" i="56"/>
  <c r="M169" i="56" s="1"/>
  <c r="L101" i="56"/>
  <c r="M101" i="56" s="1"/>
  <c r="Y101" i="56" s="1"/>
  <c r="Y800" i="56" l="1"/>
  <c r="Y719" i="62"/>
  <c r="AA719" i="62"/>
  <c r="AA760" i="63"/>
  <c r="Y655" i="57"/>
  <c r="AA655" i="57"/>
  <c r="AA1448" i="57"/>
  <c r="Y1448" i="57"/>
  <c r="AA169" i="56"/>
  <c r="Y169" i="56"/>
  <c r="AA101" i="56"/>
  <c r="V961" i="63"/>
  <c r="W961" i="63" s="1"/>
  <c r="L961" i="63"/>
  <c r="M961" i="63" s="1"/>
  <c r="V2055" i="57"/>
  <c r="W2055" i="57" s="1"/>
  <c r="L2055" i="57"/>
  <c r="M2055" i="57" s="1"/>
  <c r="V2052" i="57"/>
  <c r="W2052" i="57" s="1"/>
  <c r="L2052" i="57"/>
  <c r="M2052" i="57" s="1"/>
  <c r="V2049" i="57"/>
  <c r="W2049" i="57" s="1"/>
  <c r="L2049" i="57"/>
  <c r="M2049" i="57" s="1"/>
  <c r="V2046" i="57"/>
  <c r="W2046" i="57" s="1"/>
  <c r="L2046" i="57"/>
  <c r="M2046" i="57" s="1"/>
  <c r="V313" i="58"/>
  <c r="V2042" i="57"/>
  <c r="W2042" i="57" s="1"/>
  <c r="L2042" i="57"/>
  <c r="M2042" i="57" s="1"/>
  <c r="V2041" i="57"/>
  <c r="W2041" i="57" s="1"/>
  <c r="L2041" i="57"/>
  <c r="M2041" i="57" s="1"/>
  <c r="V2038" i="57"/>
  <c r="W2038" i="57" s="1"/>
  <c r="L2038" i="57"/>
  <c r="M2038" i="57" s="1"/>
  <c r="V540" i="61"/>
  <c r="W540" i="61" s="1"/>
  <c r="L540" i="61"/>
  <c r="M540" i="61" s="1"/>
  <c r="L2035" i="57"/>
  <c r="M2035" i="57" s="1"/>
  <c r="V823" i="56"/>
  <c r="W823" i="56" s="1"/>
  <c r="L823" i="56"/>
  <c r="M823" i="56" s="1"/>
  <c r="V822" i="56"/>
  <c r="W822" i="56" s="1"/>
  <c r="L822" i="56"/>
  <c r="M822" i="56" s="1"/>
  <c r="V818" i="56"/>
  <c r="W818" i="56" s="1"/>
  <c r="V817" i="56"/>
  <c r="W817" i="56" s="1"/>
  <c r="V816" i="56"/>
  <c r="W816" i="56" s="1"/>
  <c r="V815" i="56"/>
  <c r="W815" i="56" s="1"/>
  <c r="L818" i="56"/>
  <c r="M818" i="56" s="1"/>
  <c r="L817" i="56"/>
  <c r="M817" i="56" s="1"/>
  <c r="Y818" i="56" s="1"/>
  <c r="L816" i="56"/>
  <c r="M816" i="56" s="1"/>
  <c r="L815" i="56"/>
  <c r="M815" i="56" s="1"/>
  <c r="L814" i="56"/>
  <c r="M814" i="56" s="1"/>
  <c r="V810" i="56"/>
  <c r="W810" i="56" s="1"/>
  <c r="L810" i="56"/>
  <c r="M810" i="56" s="1"/>
  <c r="V809" i="56"/>
  <c r="W809" i="56" s="1"/>
  <c r="L809" i="56"/>
  <c r="M809" i="56" s="1"/>
  <c r="Y810" i="56" s="1"/>
  <c r="V808" i="56"/>
  <c r="W808" i="56" s="1"/>
  <c r="V807" i="56"/>
  <c r="W807" i="56" s="1"/>
  <c r="L808" i="56"/>
  <c r="M808" i="56" s="1"/>
  <c r="L807" i="56"/>
  <c r="M807" i="56" s="1"/>
  <c r="L806" i="56"/>
  <c r="M806" i="56" s="1"/>
  <c r="V1037" i="58"/>
  <c r="V1036" i="58"/>
  <c r="Y961" i="63" l="1"/>
  <c r="AA961" i="63"/>
  <c r="X961" i="63"/>
  <c r="AA2055" i="57"/>
  <c r="Y2055" i="57"/>
  <c r="X2055" i="57"/>
  <c r="AA2052" i="57"/>
  <c r="Y2052" i="57"/>
  <c r="X2052" i="57"/>
  <c r="AA2049" i="57"/>
  <c r="X2049" i="57"/>
  <c r="Y2049" i="57"/>
  <c r="AA2046" i="57"/>
  <c r="Y2046" i="57"/>
  <c r="X2046" i="57"/>
  <c r="AA2042" i="57"/>
  <c r="Y2042" i="57"/>
  <c r="X2042" i="57"/>
  <c r="AA2041" i="57"/>
  <c r="Y2041" i="57"/>
  <c r="X2041" i="57"/>
  <c r="AA2038" i="57"/>
  <c r="Y2038" i="57"/>
  <c r="X2038" i="57"/>
  <c r="AA540" i="61"/>
  <c r="Y540" i="61"/>
  <c r="X540" i="61"/>
  <c r="AA2035" i="57"/>
  <c r="Y2035" i="57"/>
  <c r="Y823" i="56"/>
  <c r="X823" i="56"/>
  <c r="AA823" i="56" s="1"/>
  <c r="AA822" i="56"/>
  <c r="Y822" i="56"/>
  <c r="X822" i="56"/>
  <c r="X818" i="56"/>
  <c r="AA818" i="56" s="1"/>
  <c r="Y817" i="56"/>
  <c r="X817" i="56"/>
  <c r="AA817" i="56" s="1"/>
  <c r="AA815" i="56"/>
  <c r="Y815" i="56"/>
  <c r="X815" i="56"/>
  <c r="AA816" i="56"/>
  <c r="Y816" i="56"/>
  <c r="X816" i="56"/>
  <c r="Y814" i="56"/>
  <c r="AA814" i="56"/>
  <c r="AA809" i="56"/>
  <c r="X809" i="56"/>
  <c r="Y809" i="56"/>
  <c r="X810" i="56"/>
  <c r="AA810" i="56" s="1"/>
  <c r="AA808" i="56"/>
  <c r="Y808" i="56"/>
  <c r="X808" i="56"/>
  <c r="AA807" i="56"/>
  <c r="Y807" i="56"/>
  <c r="X807" i="56"/>
  <c r="AA806" i="56"/>
  <c r="Y806" i="56"/>
  <c r="W1037" i="58"/>
  <c r="L1037" i="58"/>
  <c r="M1037" i="58" s="1"/>
  <c r="W1036" i="58"/>
  <c r="L1036" i="58"/>
  <c r="M1036" i="58" s="1"/>
  <c r="L1035" i="58"/>
  <c r="M1035" i="58" s="1"/>
  <c r="L2032" i="57"/>
  <c r="M2032" i="57" s="1"/>
  <c r="AA2032" i="57" s="1"/>
  <c r="L958" i="63"/>
  <c r="M958" i="63" s="1"/>
  <c r="L955" i="63"/>
  <c r="M955" i="63" s="1"/>
  <c r="L952" i="63"/>
  <c r="M952" i="63" s="1"/>
  <c r="L504" i="64"/>
  <c r="M504" i="64" s="1"/>
  <c r="L803" i="56"/>
  <c r="M803" i="56" s="1"/>
  <c r="L2029" i="57"/>
  <c r="M2029" i="57" s="1"/>
  <c r="L451" i="59"/>
  <c r="M451" i="59" s="1"/>
  <c r="AA451" i="59" s="1"/>
  <c r="L2026" i="57"/>
  <c r="M2026" i="57" s="1"/>
  <c r="AA2026" i="57" s="1"/>
  <c r="L797" i="56"/>
  <c r="M797" i="56" s="1"/>
  <c r="L794" i="56"/>
  <c r="M794" i="56" s="1"/>
  <c r="L791" i="56"/>
  <c r="M791" i="56" s="1"/>
  <c r="L788" i="56"/>
  <c r="M788" i="56" s="1"/>
  <c r="L501" i="64"/>
  <c r="M501" i="64" s="1"/>
  <c r="L448" i="59"/>
  <c r="M448" i="59" s="1"/>
  <c r="L445" i="59"/>
  <c r="M445" i="59" s="1"/>
  <c r="L2023" i="57"/>
  <c r="M2023" i="57" s="1"/>
  <c r="L949" i="63"/>
  <c r="M949" i="63" s="1"/>
  <c r="AA949" i="63" s="1"/>
  <c r="L946" i="63"/>
  <c r="M946" i="63" s="1"/>
  <c r="AA946" i="63" s="1"/>
  <c r="L1032" i="58"/>
  <c r="M1032" i="58" s="1"/>
  <c r="AA1032" i="58" s="1"/>
  <c r="L943" i="63"/>
  <c r="M943" i="63" s="1"/>
  <c r="L498" i="64"/>
  <c r="M498" i="64" s="1"/>
  <c r="L940" i="63"/>
  <c r="M940" i="63" s="1"/>
  <c r="V536" i="61"/>
  <c r="W536" i="61" s="1"/>
  <c r="V535" i="61"/>
  <c r="W535" i="61" s="1"/>
  <c r="L536" i="61"/>
  <c r="M536" i="61" s="1"/>
  <c r="L535" i="61"/>
  <c r="M535" i="61" s="1"/>
  <c r="L442" i="59"/>
  <c r="M442" i="59" s="1"/>
  <c r="L2020" i="57"/>
  <c r="M2020" i="57" s="1"/>
  <c r="AA2020" i="57" s="1"/>
  <c r="V846" i="62"/>
  <c r="W846" i="62" s="1"/>
  <c r="L846" i="62"/>
  <c r="M846" i="62" s="1"/>
  <c r="V445" i="67"/>
  <c r="W445" i="67" s="1"/>
  <c r="L445" i="67"/>
  <c r="M445" i="67" s="1"/>
  <c r="V442" i="67"/>
  <c r="W442" i="67" s="1"/>
  <c r="L442" i="67"/>
  <c r="M442" i="67" s="1"/>
  <c r="V439" i="67"/>
  <c r="W439" i="67" s="1"/>
  <c r="L439" i="67"/>
  <c r="M439" i="67" s="1"/>
  <c r="V843" i="62"/>
  <c r="W843" i="62" s="1"/>
  <c r="L843" i="62"/>
  <c r="M843" i="62" s="1"/>
  <c r="V840" i="62"/>
  <c r="W840" i="62" s="1"/>
  <c r="L840" i="62"/>
  <c r="M840" i="62" s="1"/>
  <c r="V836" i="62"/>
  <c r="W836" i="62" s="1"/>
  <c r="L836" i="62"/>
  <c r="M836" i="62" s="1"/>
  <c r="V833" i="62"/>
  <c r="W833" i="62" s="1"/>
  <c r="L833" i="62"/>
  <c r="M833" i="62" s="1"/>
  <c r="L830" i="62"/>
  <c r="M830" i="62" s="1"/>
  <c r="L827" i="62"/>
  <c r="M827" i="62" s="1"/>
  <c r="L824" i="62"/>
  <c r="M824" i="62" s="1"/>
  <c r="L937" i="63"/>
  <c r="M937" i="63" s="1"/>
  <c r="V934" i="63"/>
  <c r="W934" i="63" s="1"/>
  <c r="L934" i="63"/>
  <c r="M934" i="63" s="1"/>
  <c r="V821" i="62"/>
  <c r="W821" i="62" s="1"/>
  <c r="L821" i="62"/>
  <c r="M821" i="62" s="1"/>
  <c r="L931" i="63"/>
  <c r="M931" i="63" s="1"/>
  <c r="V818" i="62"/>
  <c r="W818" i="62" s="1"/>
  <c r="L818" i="62"/>
  <c r="M818" i="62" s="1"/>
  <c r="L928" i="63"/>
  <c r="M928" i="63" s="1"/>
  <c r="L922" i="63"/>
  <c r="M922" i="63" s="1"/>
  <c r="V815" i="62"/>
  <c r="W815" i="62" s="1"/>
  <c r="L815" i="62"/>
  <c r="M815" i="62" s="1"/>
  <c r="L919" i="63"/>
  <c r="M919" i="63" s="1"/>
  <c r="V916" i="63"/>
  <c r="W916" i="63" s="1"/>
  <c r="L916" i="63"/>
  <c r="M916" i="63" s="1"/>
  <c r="V812" i="62"/>
  <c r="W812" i="62" s="1"/>
  <c r="L812" i="62"/>
  <c r="M812" i="62" s="1"/>
  <c r="V809" i="62"/>
  <c r="W809" i="62" s="1"/>
  <c r="L809" i="62"/>
  <c r="M809" i="62" s="1"/>
  <c r="Y809" i="62" s="1"/>
  <c r="L806" i="62"/>
  <c r="M806" i="62" s="1"/>
  <c r="AA806" i="62" s="1"/>
  <c r="L802" i="62"/>
  <c r="M802" i="62" s="1"/>
  <c r="AA802" i="62" s="1"/>
  <c r="L798" i="62"/>
  <c r="M798" i="62" s="1"/>
  <c r="L913" i="63"/>
  <c r="M913" i="63" s="1"/>
  <c r="L910" i="63"/>
  <c r="M910" i="63" s="1"/>
  <c r="V907" i="63"/>
  <c r="W907" i="63" s="1"/>
  <c r="L907" i="63"/>
  <c r="M907" i="63" s="1"/>
  <c r="L794" i="62"/>
  <c r="M794" i="62" s="1"/>
  <c r="V794" i="62"/>
  <c r="W794" i="62" s="1"/>
  <c r="L793" i="62"/>
  <c r="M793" i="62" s="1"/>
  <c r="L790" i="62"/>
  <c r="M790" i="62" s="1"/>
  <c r="V787" i="62"/>
  <c r="W787" i="62" s="1"/>
  <c r="L787" i="62"/>
  <c r="M787" i="62" s="1"/>
  <c r="V784" i="62"/>
  <c r="W784" i="62" s="1"/>
  <c r="L784" i="62"/>
  <c r="M784" i="62" s="1"/>
  <c r="L781" i="62"/>
  <c r="M781" i="62" s="1"/>
  <c r="V904" i="63"/>
  <c r="W904" i="63" s="1"/>
  <c r="L904" i="63"/>
  <c r="M904" i="63" s="1"/>
  <c r="L901" i="63"/>
  <c r="M901" i="63" s="1"/>
  <c r="L898" i="63"/>
  <c r="M898" i="63" s="1"/>
  <c r="V895" i="63"/>
  <c r="W895" i="63" s="1"/>
  <c r="L895" i="63"/>
  <c r="M895" i="63" s="1"/>
  <c r="V778" i="62"/>
  <c r="W778" i="62" s="1"/>
  <c r="L778" i="62"/>
  <c r="M778" i="62" s="1"/>
  <c r="L775" i="62"/>
  <c r="M775" i="62" s="1"/>
  <c r="L2017" i="57"/>
  <c r="M2017" i="57" s="1"/>
  <c r="V772" i="62"/>
  <c r="W772" i="62" s="1"/>
  <c r="L772" i="62"/>
  <c r="M772" i="62" s="1"/>
  <c r="V892" i="63"/>
  <c r="W892" i="63" s="1"/>
  <c r="L892" i="63"/>
  <c r="M892" i="63" s="1"/>
  <c r="L1029" i="58"/>
  <c r="M1029" i="58" s="1"/>
  <c r="L784" i="56"/>
  <c r="M784" i="56" s="1"/>
  <c r="L436" i="67"/>
  <c r="M436" i="67" s="1"/>
  <c r="V889" i="63"/>
  <c r="W889" i="63" s="1"/>
  <c r="L889" i="63"/>
  <c r="M889" i="63" s="1"/>
  <c r="L870" i="63"/>
  <c r="L532" i="61"/>
  <c r="M532" i="61" s="1"/>
  <c r="L529" i="61"/>
  <c r="M529" i="61" s="1"/>
  <c r="L526" i="61"/>
  <c r="M526" i="61" s="1"/>
  <c r="V886" i="63"/>
  <c r="W886" i="63" s="1"/>
  <c r="L886" i="63"/>
  <c r="M886" i="63" s="1"/>
  <c r="L2014" i="57"/>
  <c r="M2014" i="57" s="1"/>
  <c r="L495" i="64"/>
  <c r="M495" i="64" s="1"/>
  <c r="L780" i="56"/>
  <c r="M780" i="56" s="1"/>
  <c r="L439" i="59"/>
  <c r="M439" i="59" s="1"/>
  <c r="L436" i="59"/>
  <c r="M436" i="59" s="1"/>
  <c r="L433" i="59"/>
  <c r="M433" i="59" s="1"/>
  <c r="L2011" i="57"/>
  <c r="M2011" i="57" s="1"/>
  <c r="L2008" i="57"/>
  <c r="M2008" i="57" s="1"/>
  <c r="L883" i="63"/>
  <c r="M883" i="63" s="1"/>
  <c r="L2005" i="57"/>
  <c r="M2005" i="57" s="1"/>
  <c r="L2002" i="57"/>
  <c r="M2002" i="57" s="1"/>
  <c r="L1999" i="57"/>
  <c r="M1999" i="57" s="1"/>
  <c r="L1996" i="57"/>
  <c r="M1996" i="57" s="1"/>
  <c r="L1993" i="57"/>
  <c r="M1993" i="57" s="1"/>
  <c r="L1990" i="57"/>
  <c r="M1990" i="57" s="1"/>
  <c r="L1987" i="57"/>
  <c r="M1987" i="57" s="1"/>
  <c r="L1984" i="57"/>
  <c r="M1984" i="57" s="1"/>
  <c r="L1981" i="57"/>
  <c r="M1981" i="57" s="1"/>
  <c r="L777" i="56"/>
  <c r="M777" i="56" s="1"/>
  <c r="V769" i="62"/>
  <c r="W769" i="62" s="1"/>
  <c r="L769" i="62"/>
  <c r="M769" i="62" s="1"/>
  <c r="L430" i="59"/>
  <c r="M430" i="59" s="1"/>
  <c r="L880" i="63"/>
  <c r="M880" i="63" s="1"/>
  <c r="L451" i="60"/>
  <c r="M451" i="60" s="1"/>
  <c r="V766" i="62"/>
  <c r="W766" i="62" s="1"/>
  <c r="L766" i="62"/>
  <c r="M766" i="62" s="1"/>
  <c r="L762" i="62"/>
  <c r="M762" i="62" s="1"/>
  <c r="L877" i="63"/>
  <c r="M877" i="63" s="1"/>
  <c r="L758" i="62"/>
  <c r="M758" i="62" s="1"/>
  <c r="L756" i="62"/>
  <c r="M756" i="62" s="1"/>
  <c r="V758" i="62"/>
  <c r="W758" i="62" s="1"/>
  <c r="V757" i="62"/>
  <c r="W757" i="62" s="1"/>
  <c r="L757" i="62"/>
  <c r="M757" i="62" s="1"/>
  <c r="V756" i="62"/>
  <c r="W756" i="62" s="1"/>
  <c r="L753" i="62"/>
  <c r="M753" i="62" s="1"/>
  <c r="L1978" i="57"/>
  <c r="M1978" i="57" s="1"/>
  <c r="L1975" i="57"/>
  <c r="M1975" i="57" s="1"/>
  <c r="L899" i="66"/>
  <c r="M899" i="66" s="1"/>
  <c r="AA899" i="66" s="1"/>
  <c r="X1037" i="58" l="1"/>
  <c r="AA1037" i="58" s="1"/>
  <c r="AA1036" i="58"/>
  <c r="Y1036" i="58"/>
  <c r="Y1037" i="58"/>
  <c r="X1036" i="58"/>
  <c r="AA1035" i="58"/>
  <c r="Y1035" i="58"/>
  <c r="Y2032" i="57"/>
  <c r="AA958" i="63"/>
  <c r="Y958" i="63"/>
  <c r="AA955" i="63"/>
  <c r="Y955" i="63"/>
  <c r="AA952" i="63"/>
  <c r="Y952" i="63"/>
  <c r="AA504" i="64"/>
  <c r="Y504" i="64"/>
  <c r="AA803" i="56"/>
  <c r="Y803" i="56"/>
  <c r="AA2029" i="57"/>
  <c r="Y2029" i="57"/>
  <c r="Y451" i="59"/>
  <c r="Y2026" i="57"/>
  <c r="AA797" i="56"/>
  <c r="Y797" i="56"/>
  <c r="AA794" i="56"/>
  <c r="Y794" i="56"/>
  <c r="AA791" i="56"/>
  <c r="Y791" i="56"/>
  <c r="Y788" i="56"/>
  <c r="AA788" i="56"/>
  <c r="Y501" i="64"/>
  <c r="AA501" i="64"/>
  <c r="AA448" i="59"/>
  <c r="Y448" i="59"/>
  <c r="AA445" i="59"/>
  <c r="Y445" i="59"/>
  <c r="AA2023" i="57"/>
  <c r="Y2023" i="57"/>
  <c r="Y949" i="63"/>
  <c r="Y946" i="63"/>
  <c r="Y1032" i="58"/>
  <c r="AA943" i="63"/>
  <c r="Y943" i="63"/>
  <c r="AA498" i="64"/>
  <c r="Y498" i="64"/>
  <c r="AA940" i="63"/>
  <c r="Y940" i="63"/>
  <c r="AA536" i="61"/>
  <c r="Y536" i="61"/>
  <c r="X536" i="61"/>
  <c r="AA535" i="61"/>
  <c r="Y535" i="61"/>
  <c r="X535" i="61"/>
  <c r="AA442" i="59"/>
  <c r="Y442" i="59"/>
  <c r="Y2020" i="57"/>
  <c r="AA846" i="62"/>
  <c r="Y846" i="62"/>
  <c r="X846" i="62"/>
  <c r="Y445" i="67"/>
  <c r="X445" i="67"/>
  <c r="AA445" i="67"/>
  <c r="AA442" i="67"/>
  <c r="Y442" i="67"/>
  <c r="X442" i="67"/>
  <c r="AA439" i="67"/>
  <c r="Y439" i="67"/>
  <c r="X439" i="67"/>
  <c r="AA843" i="62"/>
  <c r="Y843" i="62"/>
  <c r="X843" i="62"/>
  <c r="AA840" i="62"/>
  <c r="Y840" i="62"/>
  <c r="X840" i="62"/>
  <c r="AA836" i="62"/>
  <c r="Y836" i="62"/>
  <c r="X836" i="62"/>
  <c r="AA833" i="62"/>
  <c r="Y833" i="62"/>
  <c r="X833" i="62"/>
  <c r="AA830" i="62"/>
  <c r="Y830" i="62"/>
  <c r="AA827" i="62"/>
  <c r="Y827" i="62"/>
  <c r="AA824" i="62"/>
  <c r="Y824" i="62"/>
  <c r="AA937" i="63"/>
  <c r="Y937" i="63"/>
  <c r="AA934" i="63"/>
  <c r="Y934" i="63"/>
  <c r="X934" i="63"/>
  <c r="AA821" i="62"/>
  <c r="Y821" i="62"/>
  <c r="X821" i="62"/>
  <c r="AA931" i="63"/>
  <c r="Y931" i="63"/>
  <c r="X818" i="62"/>
  <c r="AA818" i="62"/>
  <c r="Y818" i="62"/>
  <c r="AA928" i="63"/>
  <c r="Y928" i="63"/>
  <c r="AA922" i="63"/>
  <c r="Y922" i="63"/>
  <c r="AA815" i="62"/>
  <c r="Y815" i="62"/>
  <c r="X815" i="62"/>
  <c r="AA919" i="63"/>
  <c r="Y919" i="63"/>
  <c r="Y916" i="63"/>
  <c r="X916" i="63"/>
  <c r="AA916" i="63"/>
  <c r="AA812" i="62"/>
  <c r="Y812" i="62"/>
  <c r="X812" i="62"/>
  <c r="X809" i="62"/>
  <c r="AA809" i="62"/>
  <c r="Y806" i="62"/>
  <c r="Y802" i="62"/>
  <c r="AA798" i="62"/>
  <c r="Y798" i="62"/>
  <c r="AA913" i="63"/>
  <c r="Y913" i="63"/>
  <c r="AA910" i="63"/>
  <c r="Y910" i="63"/>
  <c r="AA907" i="63"/>
  <c r="Y907" i="63"/>
  <c r="X907" i="63"/>
  <c r="AA794" i="62"/>
  <c r="Y794" i="62"/>
  <c r="X794" i="62"/>
  <c r="AA793" i="62"/>
  <c r="Y793" i="62"/>
  <c r="Y790" i="62"/>
  <c r="AA790" i="62"/>
  <c r="AA787" i="62"/>
  <c r="Y787" i="62"/>
  <c r="X787" i="62"/>
  <c r="AA784" i="62"/>
  <c r="Y784" i="62"/>
  <c r="X784" i="62"/>
  <c r="AA781" i="62"/>
  <c r="Y781" i="62"/>
  <c r="AA904" i="63"/>
  <c r="Y904" i="63"/>
  <c r="X904" i="63"/>
  <c r="AA901" i="63"/>
  <c r="Y901" i="63"/>
  <c r="AA898" i="63"/>
  <c r="Y898" i="63"/>
  <c r="AA895" i="63"/>
  <c r="Y895" i="63"/>
  <c r="X895" i="63"/>
  <c r="AA778" i="62"/>
  <c r="Y778" i="62"/>
  <c r="X778" i="62"/>
  <c r="AA775" i="62"/>
  <c r="Y775" i="62"/>
  <c r="AA2017" i="57"/>
  <c r="Y2017" i="57"/>
  <c r="Y772" i="62"/>
  <c r="X772" i="62"/>
  <c r="AA772" i="62"/>
  <c r="AA892" i="63"/>
  <c r="Y892" i="63"/>
  <c r="X892" i="63"/>
  <c r="AA1029" i="58"/>
  <c r="Y1029" i="58"/>
  <c r="AA784" i="56"/>
  <c r="Y784" i="56"/>
  <c r="AA436" i="67"/>
  <c r="Y436" i="67"/>
  <c r="Y889" i="63"/>
  <c r="X889" i="63"/>
  <c r="AA889" i="63"/>
  <c r="AA532" i="61"/>
  <c r="Y532" i="61"/>
  <c r="AA529" i="61"/>
  <c r="Y529" i="61"/>
  <c r="AA526" i="61"/>
  <c r="Y526" i="61"/>
  <c r="Y886" i="63"/>
  <c r="AA886" i="63"/>
  <c r="X886" i="63"/>
  <c r="Y2014" i="57"/>
  <c r="AA2014" i="57"/>
  <c r="AA495" i="64"/>
  <c r="Y495" i="64"/>
  <c r="AA780" i="56"/>
  <c r="Y780" i="56"/>
  <c r="AA439" i="59"/>
  <c r="Y439" i="59"/>
  <c r="Y436" i="59"/>
  <c r="AA436" i="59"/>
  <c r="AA433" i="59"/>
  <c r="Y433" i="59"/>
  <c r="AA2011" i="57"/>
  <c r="Y2011" i="57"/>
  <c r="AA2008" i="57"/>
  <c r="Y2008" i="57"/>
  <c r="AA883" i="63"/>
  <c r="Y883" i="63"/>
  <c r="AA2005" i="57"/>
  <c r="Y2005" i="57"/>
  <c r="AA2002" i="57"/>
  <c r="Y2002" i="57"/>
  <c r="AA1999" i="57"/>
  <c r="Y1999" i="57"/>
  <c r="AA1996" i="57"/>
  <c r="Y1996" i="57"/>
  <c r="Y1993" i="57"/>
  <c r="AA1993" i="57"/>
  <c r="AA1990" i="57"/>
  <c r="Y1990" i="57"/>
  <c r="AA1987" i="57"/>
  <c r="Y1987" i="57"/>
  <c r="AA1984" i="57"/>
  <c r="Y1984" i="57"/>
  <c r="AA1981" i="57"/>
  <c r="Y1981" i="57"/>
  <c r="AA777" i="56"/>
  <c r="Y777" i="56"/>
  <c r="AA769" i="62"/>
  <c r="Y769" i="62"/>
  <c r="X769" i="62"/>
  <c r="AA430" i="59"/>
  <c r="Y430" i="59"/>
  <c r="AA880" i="63"/>
  <c r="Y880" i="63"/>
  <c r="AA451" i="60"/>
  <c r="Y451" i="60"/>
  <c r="AA766" i="62"/>
  <c r="Y766" i="62"/>
  <c r="X766" i="62"/>
  <c r="AA762" i="62"/>
  <c r="Y762" i="62"/>
  <c r="AA877" i="63"/>
  <c r="Y877" i="63"/>
  <c r="Y758" i="62"/>
  <c r="X758" i="62"/>
  <c r="AA758" i="62"/>
  <c r="Y757" i="62"/>
  <c r="X757" i="62"/>
  <c r="AA757" i="62"/>
  <c r="Y756" i="62"/>
  <c r="X756" i="62"/>
  <c r="AA756" i="62"/>
  <c r="AA753" i="62"/>
  <c r="Y753" i="62"/>
  <c r="AA1978" i="57"/>
  <c r="Y1978" i="57"/>
  <c r="AA1975" i="57"/>
  <c r="Y1975" i="57"/>
  <c r="Y899" i="66"/>
  <c r="V898" i="66" l="1"/>
  <c r="W898" i="66" s="1"/>
  <c r="L897" i="66"/>
  <c r="M897" i="66" s="1"/>
  <c r="L898" i="66"/>
  <c r="M898" i="66" s="1"/>
  <c r="V897" i="66"/>
  <c r="W897" i="66" s="1"/>
  <c r="L896" i="66"/>
  <c r="M896" i="66" s="1"/>
  <c r="L1972" i="57"/>
  <c r="M1972" i="57" s="1"/>
  <c r="L873" i="63"/>
  <c r="M873" i="63" s="1"/>
  <c r="V870" i="63"/>
  <c r="W870" i="63" s="1"/>
  <c r="M870" i="63"/>
  <c r="L1969" i="57"/>
  <c r="M1969" i="57" s="1"/>
  <c r="V866" i="63"/>
  <c r="W866" i="63" s="1"/>
  <c r="V865" i="63"/>
  <c r="W865" i="63" s="1"/>
  <c r="L866" i="63"/>
  <c r="M866" i="63" s="1"/>
  <c r="Y866" i="63" s="1"/>
  <c r="L865" i="63"/>
  <c r="M865" i="63" s="1"/>
  <c r="Y865" i="63" s="1"/>
  <c r="L1966" i="57"/>
  <c r="M1966" i="57" s="1"/>
  <c r="AA866" i="63" l="1"/>
  <c r="AA865" i="63"/>
  <c r="Y898" i="66"/>
  <c r="X898" i="66"/>
  <c r="AA898" i="66" s="1"/>
  <c r="Y897" i="66"/>
  <c r="X897" i="66"/>
  <c r="AA897" i="66"/>
  <c r="AA896" i="66"/>
  <c r="Y896" i="66"/>
  <c r="AA1972" i="57"/>
  <c r="Y1972" i="57"/>
  <c r="AA873" i="63"/>
  <c r="Y873" i="63"/>
  <c r="AA870" i="63"/>
  <c r="X870" i="63"/>
  <c r="Y870" i="63"/>
  <c r="AA1969" i="57"/>
  <c r="Y1969" i="57"/>
  <c r="X866" i="63"/>
  <c r="X865" i="63"/>
  <c r="AA1966" i="57"/>
  <c r="Y1966" i="57"/>
  <c r="V426" i="59"/>
  <c r="W426" i="59" s="1"/>
  <c r="V425" i="59"/>
  <c r="W425" i="59" s="1"/>
  <c r="L425" i="59"/>
  <c r="M425" i="59" s="1"/>
  <c r="L426" i="59"/>
  <c r="M426" i="59" s="1"/>
  <c r="L424" i="59"/>
  <c r="M424" i="59" s="1"/>
  <c r="Y425" i="59" s="1"/>
  <c r="L421" i="59"/>
  <c r="M421" i="59" s="1"/>
  <c r="L1026" i="58"/>
  <c r="M1026" i="58" s="1"/>
  <c r="L774" i="56"/>
  <c r="M774" i="56" s="1"/>
  <c r="L1022" i="58"/>
  <c r="M1022" i="58" s="1"/>
  <c r="L1021" i="58"/>
  <c r="M1021" i="58" s="1"/>
  <c r="Y1022" i="58" s="1"/>
  <c r="V1022" i="58"/>
  <c r="W1022" i="58" s="1"/>
  <c r="V1021" i="58"/>
  <c r="W1021" i="58" s="1"/>
  <c r="L1020" i="58"/>
  <c r="M1020" i="58" s="1"/>
  <c r="V770" i="56"/>
  <c r="W770" i="56" s="1"/>
  <c r="L770" i="56"/>
  <c r="M770" i="56" s="1"/>
  <c r="L769" i="56"/>
  <c r="M769" i="56" s="1"/>
  <c r="L1017" i="58"/>
  <c r="M1017" i="58" s="1"/>
  <c r="L448" i="60"/>
  <c r="M448" i="60" s="1"/>
  <c r="L445" i="60"/>
  <c r="M445" i="60" s="1"/>
  <c r="L442" i="60"/>
  <c r="M442" i="60" s="1"/>
  <c r="V1962" i="57"/>
  <c r="W1962" i="57" s="1"/>
  <c r="L1962" i="57"/>
  <c r="M1962" i="57" s="1"/>
  <c r="L1961" i="57"/>
  <c r="M1961" i="57" s="1"/>
  <c r="Y1962" i="57" s="1"/>
  <c r="V1961" i="57"/>
  <c r="W1961" i="57" s="1"/>
  <c r="L1960" i="57"/>
  <c r="M1960" i="57" s="1"/>
  <c r="L1014" i="58"/>
  <c r="M1014" i="58" s="1"/>
  <c r="L1957" i="57"/>
  <c r="M1957" i="57" s="1"/>
  <c r="L1954" i="57"/>
  <c r="M1954" i="57" s="1"/>
  <c r="L1951" i="57"/>
  <c r="M1951" i="57" s="1"/>
  <c r="AA1951" i="57" s="1"/>
  <c r="L1948" i="57"/>
  <c r="M1948" i="57" s="1"/>
  <c r="L1945" i="57"/>
  <c r="M1945" i="57" s="1"/>
  <c r="L1942" i="57"/>
  <c r="M1942" i="57" s="1"/>
  <c r="L1939" i="57"/>
  <c r="M1939" i="57" s="1"/>
  <c r="L1936" i="57"/>
  <c r="M1936" i="57" s="1"/>
  <c r="L1933" i="57"/>
  <c r="M1933" i="57" s="1"/>
  <c r="L893" i="66"/>
  <c r="M893" i="66" s="1"/>
  <c r="L890" i="66"/>
  <c r="M890" i="66" s="1"/>
  <c r="L1930" i="57"/>
  <c r="M1930" i="57" s="1"/>
  <c r="L1927" i="57"/>
  <c r="M1927" i="57" s="1"/>
  <c r="L1924" i="57"/>
  <c r="M1924" i="57" s="1"/>
  <c r="L1921" i="57"/>
  <c r="M1921" i="57" s="1"/>
  <c r="L1918" i="57"/>
  <c r="M1918" i="57" s="1"/>
  <c r="L1915" i="57"/>
  <c r="M1915" i="57" s="1"/>
  <c r="L1912" i="57"/>
  <c r="M1912" i="57" s="1"/>
  <c r="L1909" i="57"/>
  <c r="M1909" i="57" s="1"/>
  <c r="L766" i="56"/>
  <c r="M766" i="56" s="1"/>
  <c r="L887" i="66"/>
  <c r="M887" i="66" s="1"/>
  <c r="L884" i="66"/>
  <c r="M884" i="66" s="1"/>
  <c r="L439" i="60"/>
  <c r="M439" i="60" s="1"/>
  <c r="L1906" i="57"/>
  <c r="M1906" i="57" s="1"/>
  <c r="L1903" i="57"/>
  <c r="M1903" i="57" s="1"/>
  <c r="L1900" i="57"/>
  <c r="M1900" i="57" s="1"/>
  <c r="V394" i="65"/>
  <c r="W394" i="65" s="1"/>
  <c r="L394" i="65"/>
  <c r="M394" i="65" s="1"/>
  <c r="L391" i="65"/>
  <c r="M391" i="65" s="1"/>
  <c r="L388" i="65"/>
  <c r="M388" i="65" s="1"/>
  <c r="L385" i="65"/>
  <c r="M385" i="65" s="1"/>
  <c r="L382" i="65"/>
  <c r="M382" i="65" s="1"/>
  <c r="L379" i="65"/>
  <c r="M379" i="65" s="1"/>
  <c r="L492" i="64"/>
  <c r="M492" i="64" s="1"/>
  <c r="L489" i="64"/>
  <c r="M489" i="64" s="1"/>
  <c r="L486" i="64"/>
  <c r="M486" i="64" s="1"/>
  <c r="L1897" i="57"/>
  <c r="M1897" i="57" s="1"/>
  <c r="L482" i="64"/>
  <c r="M482" i="64" s="1"/>
  <c r="V479" i="64"/>
  <c r="W479" i="64" s="1"/>
  <c r="L479" i="64"/>
  <c r="M479" i="64" s="1"/>
  <c r="L476" i="64"/>
  <c r="M476" i="64" s="1"/>
  <c r="L473" i="64"/>
  <c r="M473" i="64" s="1"/>
  <c r="L470" i="64"/>
  <c r="M470" i="64" s="1"/>
  <c r="L418" i="59"/>
  <c r="M418" i="59" s="1"/>
  <c r="L415" i="59"/>
  <c r="M415" i="59" s="1"/>
  <c r="L750" i="62"/>
  <c r="M750" i="62" s="1"/>
  <c r="L1894" i="57"/>
  <c r="M1894" i="57" s="1"/>
  <c r="M436" i="60"/>
  <c r="Y436" i="60" s="1"/>
  <c r="L436" i="60"/>
  <c r="L881" i="66"/>
  <c r="M881" i="66" s="1"/>
  <c r="L878" i="66"/>
  <c r="M878" i="66" s="1"/>
  <c r="V873" i="66"/>
  <c r="W873" i="66" s="1"/>
  <c r="L873" i="66"/>
  <c r="M873" i="66" s="1"/>
  <c r="L862" i="63"/>
  <c r="M862" i="63" s="1"/>
  <c r="L870" i="66"/>
  <c r="M870" i="66" s="1"/>
  <c r="L867" i="66"/>
  <c r="M867" i="66" s="1"/>
  <c r="L1891" i="57"/>
  <c r="M1891" i="57" s="1"/>
  <c r="L1888" i="57"/>
  <c r="M1888" i="57" s="1"/>
  <c r="L433" i="60"/>
  <c r="M433" i="60" s="1"/>
  <c r="L430" i="60"/>
  <c r="M430" i="60" s="1"/>
  <c r="L427" i="60"/>
  <c r="M427" i="60" s="1"/>
  <c r="L424" i="60"/>
  <c r="M424" i="60" s="1"/>
  <c r="L421" i="60"/>
  <c r="M421" i="60" s="1"/>
  <c r="V418" i="60"/>
  <c r="W418" i="60" s="1"/>
  <c r="L418" i="60"/>
  <c r="M418" i="60" s="1"/>
  <c r="L415" i="60"/>
  <c r="M415" i="60" s="1"/>
  <c r="L412" i="60"/>
  <c r="M412" i="60" s="1"/>
  <c r="L864" i="66"/>
  <c r="M864" i="66" s="1"/>
  <c r="L861" i="66"/>
  <c r="M861" i="66" s="1"/>
  <c r="L1011" i="58"/>
  <c r="M1011" i="58" s="1"/>
  <c r="L1885" i="57"/>
  <c r="M1885" i="57" s="1"/>
  <c r="L1882" i="57"/>
  <c r="M1882" i="57" s="1"/>
  <c r="L1879" i="57"/>
  <c r="M1879" i="57" s="1"/>
  <c r="L1876" i="57"/>
  <c r="M1876" i="57" s="1"/>
  <c r="L1873" i="57"/>
  <c r="M1873" i="57" s="1"/>
  <c r="L1870" i="57"/>
  <c r="M1870" i="57" s="1"/>
  <c r="L412" i="59"/>
  <c r="M412" i="59" s="1"/>
  <c r="L409" i="59"/>
  <c r="M409" i="59" s="1"/>
  <c r="L858" i="66"/>
  <c r="M858" i="66" s="1"/>
  <c r="L855" i="66"/>
  <c r="M855" i="66" s="1"/>
  <c r="V852" i="66"/>
  <c r="W852" i="66" s="1"/>
  <c r="L852" i="66"/>
  <c r="M852" i="66" s="1"/>
  <c r="L1867" i="57"/>
  <c r="M1867" i="57" s="1"/>
  <c r="AA1867" i="57" s="1"/>
  <c r="X425" i="59" l="1"/>
  <c r="AA425" i="59" s="1"/>
  <c r="X426" i="59"/>
  <c r="AA426" i="59" s="1"/>
  <c r="Y426" i="59"/>
  <c r="AA424" i="59"/>
  <c r="Y424" i="59"/>
  <c r="AA421" i="59"/>
  <c r="Y421" i="59"/>
  <c r="AA1026" i="58"/>
  <c r="Y1026" i="58"/>
  <c r="AA774" i="56"/>
  <c r="Y774" i="56"/>
  <c r="X1022" i="58"/>
  <c r="AA1022" i="58" s="1"/>
  <c r="AA1021" i="58"/>
  <c r="Y1021" i="58"/>
  <c r="X1021" i="58"/>
  <c r="AA1020" i="58"/>
  <c r="Y1020" i="58"/>
  <c r="AA770" i="56"/>
  <c r="X770" i="56"/>
  <c r="Y770" i="56"/>
  <c r="AA769" i="56"/>
  <c r="Y769" i="56"/>
  <c r="AA1017" i="58"/>
  <c r="Y1017" i="58"/>
  <c r="AA448" i="60"/>
  <c r="Y448" i="60"/>
  <c r="Y445" i="60"/>
  <c r="AA445" i="60"/>
  <c r="AA442" i="60"/>
  <c r="Y442" i="60"/>
  <c r="X1962" i="57"/>
  <c r="AA1962" i="57" s="1"/>
  <c r="AA1961" i="57"/>
  <c r="Y1961" i="57"/>
  <c r="X1961" i="57"/>
  <c r="AA1960" i="57"/>
  <c r="Y1960" i="57"/>
  <c r="AA1014" i="58"/>
  <c r="Y1014" i="58"/>
  <c r="AA1957" i="57"/>
  <c r="Y1957" i="57"/>
  <c r="AA1954" i="57"/>
  <c r="Y1954" i="57"/>
  <c r="Y1951" i="57"/>
  <c r="AA1948" i="57"/>
  <c r="Y1948" i="57"/>
  <c r="AA1945" i="57"/>
  <c r="Y1945" i="57"/>
  <c r="AA1942" i="57"/>
  <c r="Y1942" i="57"/>
  <c r="AA1939" i="57"/>
  <c r="Y1939" i="57"/>
  <c r="AA1936" i="57"/>
  <c r="Y1936" i="57"/>
  <c r="AA1933" i="57"/>
  <c r="Y1933" i="57"/>
  <c r="AA893" i="66"/>
  <c r="Y893" i="66"/>
  <c r="AA890" i="66"/>
  <c r="Y890" i="66"/>
  <c r="AA1930" i="57"/>
  <c r="Y1930" i="57"/>
  <c r="AA1927" i="57"/>
  <c r="Y1927" i="57"/>
  <c r="AA1924" i="57"/>
  <c r="Y1924" i="57"/>
  <c r="AA1921" i="57"/>
  <c r="Y1921" i="57"/>
  <c r="AA1918" i="57"/>
  <c r="Y1918" i="57"/>
  <c r="Y1915" i="57"/>
  <c r="AA1915" i="57"/>
  <c r="Y1912" i="57"/>
  <c r="AA1912" i="57"/>
  <c r="Y1909" i="57"/>
  <c r="AA1909" i="57"/>
  <c r="Y766" i="56"/>
  <c r="AA766" i="56"/>
  <c r="AA887" i="66"/>
  <c r="Y887" i="66"/>
  <c r="AA884" i="66"/>
  <c r="Y884" i="66"/>
  <c r="AA439" i="60"/>
  <c r="Y439" i="60"/>
  <c r="Y1906" i="57"/>
  <c r="AA1906" i="57"/>
  <c r="AA1903" i="57"/>
  <c r="Y1903" i="57"/>
  <c r="AA1900" i="57"/>
  <c r="Y1900" i="57"/>
  <c r="AA394" i="65"/>
  <c r="Y394" i="65"/>
  <c r="X394" i="65"/>
  <c r="AA391" i="65"/>
  <c r="Y391" i="65"/>
  <c r="AA388" i="65"/>
  <c r="Y388" i="65"/>
  <c r="AA385" i="65"/>
  <c r="Y385" i="65"/>
  <c r="AA382" i="65"/>
  <c r="Y382" i="65"/>
  <c r="AA379" i="65"/>
  <c r="Y379" i="65"/>
  <c r="AA492" i="64"/>
  <c r="Y492" i="64"/>
  <c r="AA489" i="64"/>
  <c r="Y489" i="64"/>
  <c r="AA486" i="64"/>
  <c r="Y486" i="64"/>
  <c r="AA1897" i="57"/>
  <c r="Y1897" i="57"/>
  <c r="AA482" i="64"/>
  <c r="Y482" i="64"/>
  <c r="AA479" i="64"/>
  <c r="Y479" i="64"/>
  <c r="X479" i="64"/>
  <c r="Y476" i="64"/>
  <c r="AA476" i="64"/>
  <c r="Y473" i="64"/>
  <c r="AA473" i="64"/>
  <c r="Y470" i="64"/>
  <c r="AA470" i="64"/>
  <c r="AA418" i="59"/>
  <c r="Y418" i="59"/>
  <c r="AA415" i="59"/>
  <c r="Y415" i="59"/>
  <c r="AA750" i="62"/>
  <c r="Y750" i="62"/>
  <c r="AA1894" i="57"/>
  <c r="Y1894" i="57"/>
  <c r="AA436" i="60"/>
  <c r="AA881" i="66"/>
  <c r="Y881" i="66"/>
  <c r="AA878" i="66"/>
  <c r="Y878" i="66"/>
  <c r="AA873" i="66"/>
  <c r="Y873" i="66"/>
  <c r="X873" i="66"/>
  <c r="AA862" i="63"/>
  <c r="Y862" i="63"/>
  <c r="AA870" i="66"/>
  <c r="Y870" i="66"/>
  <c r="Y867" i="66"/>
  <c r="AA867" i="66"/>
  <c r="AA1891" i="57"/>
  <c r="Y1891" i="57"/>
  <c r="AA1888" i="57"/>
  <c r="Y1888" i="57"/>
  <c r="AA433" i="60"/>
  <c r="Y433" i="60"/>
  <c r="AA430" i="60"/>
  <c r="Y430" i="60"/>
  <c r="AA427" i="60"/>
  <c r="Y427" i="60"/>
  <c r="AA424" i="60"/>
  <c r="Y424" i="60"/>
  <c r="AA421" i="60"/>
  <c r="Y421" i="60"/>
  <c r="AA418" i="60"/>
  <c r="Y418" i="60"/>
  <c r="X418" i="60"/>
  <c r="AA415" i="60"/>
  <c r="Y415" i="60"/>
  <c r="AA412" i="60"/>
  <c r="Y412" i="60"/>
  <c r="Y864" i="66"/>
  <c r="AA864" i="66"/>
  <c r="Y861" i="66"/>
  <c r="AA861" i="66"/>
  <c r="Y1011" i="58"/>
  <c r="AA1011" i="58"/>
  <c r="AA1885" i="57"/>
  <c r="Y1885" i="57"/>
  <c r="AA1882" i="57"/>
  <c r="Y1882" i="57"/>
  <c r="AA1879" i="57"/>
  <c r="Y1879" i="57"/>
  <c r="AA1876" i="57"/>
  <c r="Y1876" i="57"/>
  <c r="AA1873" i="57"/>
  <c r="Y1873" i="57"/>
  <c r="Y1870" i="57"/>
  <c r="AA1870" i="57"/>
  <c r="AA412" i="59"/>
  <c r="Y412" i="59"/>
  <c r="AA409" i="59"/>
  <c r="Y409" i="59"/>
  <c r="AA858" i="66"/>
  <c r="Y858" i="66"/>
  <c r="AA855" i="66"/>
  <c r="Y855" i="66"/>
  <c r="AA852" i="66"/>
  <c r="Y852" i="66"/>
  <c r="X852" i="66"/>
  <c r="Y1867" i="57"/>
  <c r="L406" i="59"/>
  <c r="M406" i="59" s="1"/>
  <c r="L403" i="59"/>
  <c r="M403" i="59" s="1"/>
  <c r="L467" i="64"/>
  <c r="M467" i="64" s="1"/>
  <c r="L464" i="64"/>
  <c r="M464" i="64" s="1"/>
  <c r="L461" i="64"/>
  <c r="M461" i="64" s="1"/>
  <c r="L458" i="64"/>
  <c r="M458" i="64" s="1"/>
  <c r="L1864" i="57"/>
  <c r="M1864" i="57" s="1"/>
  <c r="L376" i="65"/>
  <c r="M376" i="65" s="1"/>
  <c r="L763" i="56"/>
  <c r="M763" i="56" s="1"/>
  <c r="L1861" i="57"/>
  <c r="M1861" i="57" s="1"/>
  <c r="L1858" i="57"/>
  <c r="M1858" i="57" s="1"/>
  <c r="L433" i="67"/>
  <c r="M433" i="67" s="1"/>
  <c r="L1855" i="57"/>
  <c r="M1855" i="57" s="1"/>
  <c r="L1008" i="58"/>
  <c r="M1008" i="58" s="1"/>
  <c r="V1005" i="58"/>
  <c r="W1005" i="58" s="1"/>
  <c r="L1005" i="58"/>
  <c r="M1005" i="58" s="1"/>
  <c r="L1002" i="58"/>
  <c r="M1002" i="58" s="1"/>
  <c r="L1852" i="57"/>
  <c r="M1852" i="57" s="1"/>
  <c r="L849" i="66"/>
  <c r="M849" i="66" s="1"/>
  <c r="L400" i="59"/>
  <c r="M400" i="59" s="1"/>
  <c r="V397" i="59"/>
  <c r="W397" i="59" s="1"/>
  <c r="L397" i="59"/>
  <c r="M397" i="59" s="1"/>
  <c r="L409" i="60"/>
  <c r="M409" i="60" s="1"/>
  <c r="L846" i="66"/>
  <c r="M846" i="66" s="1"/>
  <c r="V843" i="66"/>
  <c r="W843" i="66" s="1"/>
  <c r="L843" i="66"/>
  <c r="M843" i="66" s="1"/>
  <c r="L1849" i="57"/>
  <c r="M1849" i="57" s="1"/>
  <c r="Y1849" i="57" s="1"/>
  <c r="L1846" i="57"/>
  <c r="M1846" i="57" s="1"/>
  <c r="L1842" i="57"/>
  <c r="M1842" i="57" s="1"/>
  <c r="L1839" i="57"/>
  <c r="M1839" i="57" s="1"/>
  <c r="L1836" i="57"/>
  <c r="M1836" i="57" s="1"/>
  <c r="V758" i="56"/>
  <c r="W758" i="56" s="1"/>
  <c r="L758" i="56"/>
  <c r="M758" i="56" s="1"/>
  <c r="Y759" i="56" s="1"/>
  <c r="L1833" i="57"/>
  <c r="M1833" i="57" s="1"/>
  <c r="V999" i="58"/>
  <c r="W999" i="58" s="1"/>
  <c r="L999" i="58"/>
  <c r="M999" i="58" s="1"/>
  <c r="L394" i="59"/>
  <c r="M394" i="59" s="1"/>
  <c r="L1830" i="57"/>
  <c r="M1830" i="57" s="1"/>
  <c r="L996" i="58"/>
  <c r="M996" i="58" s="1"/>
  <c r="L373" i="65"/>
  <c r="M373" i="65" s="1"/>
  <c r="L523" i="61"/>
  <c r="M523" i="61" s="1"/>
  <c r="L840" i="66"/>
  <c r="K840" i="66"/>
  <c r="L836" i="66"/>
  <c r="M836" i="66" s="1"/>
  <c r="L833" i="66"/>
  <c r="M833" i="66" s="1"/>
  <c r="L830" i="66"/>
  <c r="M830" i="66" s="1"/>
  <c r="L827" i="66"/>
  <c r="M827" i="66" s="1"/>
  <c r="L824" i="66"/>
  <c r="M824" i="66" s="1"/>
  <c r="L821" i="66"/>
  <c r="M821" i="66" s="1"/>
  <c r="L818" i="66"/>
  <c r="M818" i="66" s="1"/>
  <c r="L815" i="66"/>
  <c r="M815" i="66" s="1"/>
  <c r="L993" i="58"/>
  <c r="M993" i="58" s="1"/>
  <c r="L370" i="65"/>
  <c r="M370" i="65" s="1"/>
  <c r="L406" i="60"/>
  <c r="M406" i="60" s="1"/>
  <c r="L403" i="60"/>
  <c r="M403" i="60" s="1"/>
  <c r="V400" i="60"/>
  <c r="W400" i="60" s="1"/>
  <c r="L400" i="60"/>
  <c r="M400" i="60" s="1"/>
  <c r="L430" i="67"/>
  <c r="M430" i="67" s="1"/>
  <c r="L427" i="67"/>
  <c r="M427" i="67" s="1"/>
  <c r="M840" i="66" l="1"/>
  <c r="Y840" i="66" s="1"/>
  <c r="AA406" i="59"/>
  <c r="Y406" i="59"/>
  <c r="AA403" i="59"/>
  <c r="Y403" i="59"/>
  <c r="AA467" i="64"/>
  <c r="Y467" i="64"/>
  <c r="AA464" i="64"/>
  <c r="Y464" i="64"/>
  <c r="AA461" i="64"/>
  <c r="Y461" i="64"/>
  <c r="AA458" i="64"/>
  <c r="Y458" i="64"/>
  <c r="AA1864" i="57"/>
  <c r="Y1864" i="57"/>
  <c r="AA376" i="65"/>
  <c r="Y376" i="65"/>
  <c r="Y763" i="56"/>
  <c r="AA763" i="56"/>
  <c r="AA1861" i="57"/>
  <c r="Y1861" i="57"/>
  <c r="AA1858" i="57"/>
  <c r="Y1858" i="57"/>
  <c r="AA433" i="67"/>
  <c r="Y433" i="67"/>
  <c r="AA1855" i="57"/>
  <c r="Y1855" i="57"/>
  <c r="AA1008" i="58"/>
  <c r="Y1008" i="58"/>
  <c r="Y1005" i="58"/>
  <c r="X1005" i="58"/>
  <c r="AA1005" i="58"/>
  <c r="AA1002" i="58"/>
  <c r="Y1002" i="58"/>
  <c r="AA1852" i="57"/>
  <c r="Y1852" i="57"/>
  <c r="AA849" i="66"/>
  <c r="Y849" i="66"/>
  <c r="Y400" i="59"/>
  <c r="AA400" i="59"/>
  <c r="AA397" i="59"/>
  <c r="Y397" i="59"/>
  <c r="X397" i="59"/>
  <c r="AA409" i="60"/>
  <c r="Y409" i="60"/>
  <c r="AA846" i="66"/>
  <c r="Y846" i="66"/>
  <c r="AA843" i="66"/>
  <c r="Y843" i="66"/>
  <c r="X843" i="66"/>
  <c r="AA1849" i="57"/>
  <c r="AA1846" i="57"/>
  <c r="Y1846" i="57"/>
  <c r="AA1842" i="57"/>
  <c r="Y1842" i="57"/>
  <c r="AA1839" i="57"/>
  <c r="Y1839" i="57"/>
  <c r="AA1836" i="57"/>
  <c r="Y1836" i="57"/>
  <c r="AA758" i="56"/>
  <c r="Y758" i="56"/>
  <c r="X758" i="56"/>
  <c r="Y1833" i="57"/>
  <c r="AA1833" i="57"/>
  <c r="AA999" i="58"/>
  <c r="Y999" i="58"/>
  <c r="X999" i="58"/>
  <c r="AA394" i="59"/>
  <c r="Y394" i="59"/>
  <c r="AA1830" i="57"/>
  <c r="Y1830" i="57"/>
  <c r="AA996" i="58"/>
  <c r="Y996" i="58"/>
  <c r="AA373" i="65"/>
  <c r="Y373" i="65"/>
  <c r="AA523" i="61"/>
  <c r="Y523" i="61"/>
  <c r="AA840" i="66"/>
  <c r="AA836" i="66"/>
  <c r="Y836" i="66"/>
  <c r="AA833" i="66"/>
  <c r="Y833" i="66"/>
  <c r="AA830" i="66"/>
  <c r="Y830" i="66"/>
  <c r="Y827" i="66"/>
  <c r="AA827" i="66"/>
  <c r="AA824" i="66"/>
  <c r="Y824" i="66"/>
  <c r="AA821" i="66"/>
  <c r="Y821" i="66"/>
  <c r="AA818" i="66"/>
  <c r="Y818" i="66"/>
  <c r="AA815" i="66"/>
  <c r="Y815" i="66"/>
  <c r="AA993" i="58"/>
  <c r="Y993" i="58"/>
  <c r="AA370" i="65"/>
  <c r="Y370" i="65"/>
  <c r="AA406" i="60"/>
  <c r="Y406" i="60"/>
  <c r="AA403" i="60"/>
  <c r="Y403" i="60"/>
  <c r="AA400" i="60"/>
  <c r="Y400" i="60"/>
  <c r="X400" i="60"/>
  <c r="AA430" i="67"/>
  <c r="Y430" i="67"/>
  <c r="AA427" i="67"/>
  <c r="Y427" i="67"/>
  <c r="L990" i="58"/>
  <c r="M990" i="58" s="1"/>
  <c r="L397" i="60"/>
  <c r="M397" i="60" s="1"/>
  <c r="L394" i="60"/>
  <c r="M394" i="60" s="1"/>
  <c r="V811" i="66"/>
  <c r="W811" i="66" s="1"/>
  <c r="L810" i="66"/>
  <c r="M810" i="66" s="1"/>
  <c r="V810" i="66"/>
  <c r="W810" i="66" s="1"/>
  <c r="L811" i="66"/>
  <c r="M811" i="66" s="1"/>
  <c r="Y811" i="66" s="1"/>
  <c r="L987" i="58"/>
  <c r="M987" i="58" s="1"/>
  <c r="L984" i="58"/>
  <c r="M984" i="58" s="1"/>
  <c r="L391" i="59"/>
  <c r="M391" i="59" s="1"/>
  <c r="L388" i="59"/>
  <c r="M388" i="59" s="1"/>
  <c r="L385" i="59"/>
  <c r="M385" i="59" s="1"/>
  <c r="L455" i="64"/>
  <c r="M455" i="64" s="1"/>
  <c r="L807" i="66"/>
  <c r="M807" i="66" s="1"/>
  <c r="L804" i="66"/>
  <c r="M804" i="66" s="1"/>
  <c r="V799" i="66"/>
  <c r="W799" i="66" s="1"/>
  <c r="V798" i="66"/>
  <c r="W798" i="66" s="1"/>
  <c r="X811" i="66" l="1"/>
  <c r="AA990" i="58"/>
  <c r="Y990" i="58"/>
  <c r="AA397" i="60"/>
  <c r="Y397" i="60"/>
  <c r="AA394" i="60"/>
  <c r="Y394" i="60"/>
  <c r="AA811" i="66"/>
  <c r="X810" i="66"/>
  <c r="AA810" i="66"/>
  <c r="Y810" i="66"/>
  <c r="AA987" i="58"/>
  <c r="Y987" i="58"/>
  <c r="AA984" i="58"/>
  <c r="Y984" i="58"/>
  <c r="AA391" i="59"/>
  <c r="Y391" i="59"/>
  <c r="AA388" i="59"/>
  <c r="Y388" i="59"/>
  <c r="AA385" i="59"/>
  <c r="Y385" i="59"/>
  <c r="AA455" i="64"/>
  <c r="Y455" i="64"/>
  <c r="AA807" i="66"/>
  <c r="Y807" i="66"/>
  <c r="AA804" i="66"/>
  <c r="Y804" i="66"/>
  <c r="L799" i="66"/>
  <c r="M799" i="66" s="1"/>
  <c r="X799" i="66" s="1"/>
  <c r="AA799" i="66" s="1"/>
  <c r="L798" i="66"/>
  <c r="M798" i="66" s="1"/>
  <c r="X798" i="66" s="1"/>
  <c r="L1827" i="57"/>
  <c r="M1827" i="57" s="1"/>
  <c r="L1824" i="57"/>
  <c r="M1824" i="57" s="1"/>
  <c r="L1821" i="57"/>
  <c r="M1821" i="57" s="1"/>
  <c r="L1818" i="57"/>
  <c r="M1818" i="57" s="1"/>
  <c r="V1814" i="57"/>
  <c r="W1814" i="57" s="1"/>
  <c r="L1814" i="57"/>
  <c r="M1814" i="57" s="1"/>
  <c r="L1813" i="57"/>
  <c r="M1813" i="57" s="1"/>
  <c r="L1810" i="57"/>
  <c r="M1810" i="57" s="1"/>
  <c r="L1806" i="57"/>
  <c r="M1806" i="57" s="1"/>
  <c r="V1802" i="57"/>
  <c r="W1802" i="57" s="1"/>
  <c r="L1802" i="57"/>
  <c r="M1802" i="57" s="1"/>
  <c r="V1797" i="57"/>
  <c r="W1797" i="57" s="1"/>
  <c r="L1797" i="57"/>
  <c r="M1797" i="57" s="1"/>
  <c r="V1793" i="57"/>
  <c r="W1793" i="57" s="1"/>
  <c r="V1792" i="57"/>
  <c r="W1792" i="57" s="1"/>
  <c r="L1793" i="57"/>
  <c r="M1793" i="57" s="1"/>
  <c r="L1792" i="57"/>
  <c r="M1792" i="57" s="1"/>
  <c r="Y1793" i="57" s="1"/>
  <c r="L1787" i="57"/>
  <c r="M1787" i="57" s="1"/>
  <c r="L793" i="66"/>
  <c r="M793" i="66" s="1"/>
  <c r="V793" i="66"/>
  <c r="W793" i="66" s="1"/>
  <c r="V792" i="66"/>
  <c r="W792" i="66" s="1"/>
  <c r="L792" i="66"/>
  <c r="M792" i="66" s="1"/>
  <c r="Y793" i="66" s="1"/>
  <c r="L791" i="66"/>
  <c r="M791" i="66" s="1"/>
  <c r="L981" i="58"/>
  <c r="M981" i="58" s="1"/>
  <c r="L978" i="58"/>
  <c r="M978" i="58" s="1"/>
  <c r="L975" i="58"/>
  <c r="M975" i="58" s="1"/>
  <c r="L1784" i="57"/>
  <c r="M1784" i="57" s="1"/>
  <c r="V1784" i="57"/>
  <c r="W1784" i="57" s="1"/>
  <c r="L452" i="64"/>
  <c r="M452" i="64" s="1"/>
  <c r="L449" i="64"/>
  <c r="M449" i="64" s="1"/>
  <c r="L446" i="64"/>
  <c r="M446" i="64" s="1"/>
  <c r="L443" i="64"/>
  <c r="M443" i="64" s="1"/>
  <c r="L440" i="64"/>
  <c r="M440" i="64" s="1"/>
  <c r="L859" i="63"/>
  <c r="M859" i="63" s="1"/>
  <c r="V437" i="64"/>
  <c r="W437" i="64" s="1"/>
  <c r="L437" i="64"/>
  <c r="M437" i="64" s="1"/>
  <c r="L1781" i="57"/>
  <c r="M1781" i="57" s="1"/>
  <c r="L1778" i="57"/>
  <c r="M1778" i="57" s="1"/>
  <c r="L1775" i="57"/>
  <c r="M1775" i="57" s="1"/>
  <c r="L1772" i="57"/>
  <c r="M1772" i="57" s="1"/>
  <c r="L1769" i="57"/>
  <c r="M1769" i="57" s="1"/>
  <c r="L755" i="56"/>
  <c r="M755" i="56" s="1"/>
  <c r="L787" i="66"/>
  <c r="M787" i="66" s="1"/>
  <c r="V787" i="66"/>
  <c r="W787" i="66" s="1"/>
  <c r="L786" i="66"/>
  <c r="M786" i="66" s="1"/>
  <c r="L972" i="58"/>
  <c r="M972" i="58" s="1"/>
  <c r="L752" i="56"/>
  <c r="M752" i="56" s="1"/>
  <c r="L969" i="58"/>
  <c r="M969" i="58" s="1"/>
  <c r="L966" i="58"/>
  <c r="M966" i="58" s="1"/>
  <c r="L963" i="58"/>
  <c r="M963" i="58" s="1"/>
  <c r="L960" i="58"/>
  <c r="M960" i="58" s="1"/>
  <c r="L957" i="58"/>
  <c r="M957" i="58" s="1"/>
  <c r="L434" i="64"/>
  <c r="M434" i="64" s="1"/>
  <c r="V431" i="64"/>
  <c r="W431" i="64" s="1"/>
  <c r="L431" i="64"/>
  <c r="M431" i="64" s="1"/>
  <c r="V952" i="58"/>
  <c r="W952" i="58" s="1"/>
  <c r="V953" i="58"/>
  <c r="W953" i="58" s="1"/>
  <c r="L953" i="58"/>
  <c r="M953" i="58" s="1"/>
  <c r="L952" i="58"/>
  <c r="M952" i="58" s="1"/>
  <c r="L951" i="58"/>
  <c r="M951" i="58" s="1"/>
  <c r="AA798" i="66" l="1"/>
  <c r="Y798" i="66"/>
  <c r="Y799" i="66"/>
  <c r="AA1827" i="57"/>
  <c r="Y1827" i="57"/>
  <c r="AA1824" i="57"/>
  <c r="Y1824" i="57"/>
  <c r="AA1821" i="57"/>
  <c r="Y1821" i="57"/>
  <c r="Y1818" i="57"/>
  <c r="AA1818" i="57"/>
  <c r="Y1814" i="57"/>
  <c r="X1814" i="57"/>
  <c r="AA1814" i="57"/>
  <c r="AA1813" i="57"/>
  <c r="Y1813" i="57"/>
  <c r="AA1810" i="57"/>
  <c r="Y1810" i="57"/>
  <c r="AA1806" i="57"/>
  <c r="Y1806" i="57"/>
  <c r="AA1802" i="57"/>
  <c r="Y1802" i="57"/>
  <c r="X1802" i="57"/>
  <c r="X1797" i="57"/>
  <c r="Y1797" i="57"/>
  <c r="AA1797" i="57"/>
  <c r="Y1792" i="57"/>
  <c r="AA1792" i="57"/>
  <c r="X1792" i="57"/>
  <c r="X1793" i="57"/>
  <c r="AA1793" i="57" s="1"/>
  <c r="Y1787" i="57"/>
  <c r="AA1787" i="57"/>
  <c r="X793" i="66"/>
  <c r="AA793" i="66" s="1"/>
  <c r="AA792" i="66"/>
  <c r="Y792" i="66"/>
  <c r="X792" i="66"/>
  <c r="AA791" i="66"/>
  <c r="Y791" i="66"/>
  <c r="AA981" i="58"/>
  <c r="Y981" i="58"/>
  <c r="AA978" i="58"/>
  <c r="Y978" i="58"/>
  <c r="AA975" i="58"/>
  <c r="Y975" i="58"/>
  <c r="AA1784" i="57"/>
  <c r="Y1784" i="57"/>
  <c r="X1784" i="57"/>
  <c r="AA452" i="64"/>
  <c r="Y452" i="64"/>
  <c r="AA449" i="64"/>
  <c r="Y449" i="64"/>
  <c r="AA446" i="64"/>
  <c r="Y446" i="64"/>
  <c r="AA443" i="64"/>
  <c r="Y443" i="64"/>
  <c r="AA440" i="64"/>
  <c r="Y440" i="64"/>
  <c r="AA859" i="63"/>
  <c r="Y859" i="63"/>
  <c r="X437" i="64"/>
  <c r="AA437" i="64"/>
  <c r="Y437" i="64"/>
  <c r="AA1781" i="57"/>
  <c r="Y1781" i="57"/>
  <c r="AA1778" i="57"/>
  <c r="Y1778" i="57"/>
  <c r="AA1775" i="57"/>
  <c r="Y1775" i="57"/>
  <c r="Y1772" i="57"/>
  <c r="AA1772" i="57"/>
  <c r="AA1769" i="57"/>
  <c r="Y1769" i="57"/>
  <c r="AA755" i="56"/>
  <c r="Y755" i="56"/>
  <c r="AA786" i="66"/>
  <c r="Y786" i="66"/>
  <c r="AA787" i="66"/>
  <c r="Y787" i="66"/>
  <c r="X787" i="66"/>
  <c r="AA972" i="58"/>
  <c r="Y972" i="58"/>
  <c r="AA752" i="56"/>
  <c r="Y752" i="56"/>
  <c r="AA969" i="58"/>
  <c r="Y969" i="58"/>
  <c r="AA966" i="58"/>
  <c r="Y966" i="58"/>
  <c r="AA963" i="58"/>
  <c r="Y963" i="58"/>
  <c r="AA960" i="58"/>
  <c r="Y960" i="58"/>
  <c r="AA957" i="58"/>
  <c r="Y957" i="58"/>
  <c r="AA434" i="64"/>
  <c r="Y434" i="64"/>
  <c r="AA431" i="64"/>
  <c r="Y431" i="64"/>
  <c r="X431" i="64"/>
  <c r="X953" i="58"/>
  <c r="AA953" i="58" s="1"/>
  <c r="Y953" i="58"/>
  <c r="AA952" i="58"/>
  <c r="Y952" i="58"/>
  <c r="X952" i="58"/>
  <c r="AA951" i="58"/>
  <c r="Y951" i="58"/>
  <c r="V427" i="64" l="1"/>
  <c r="W427" i="64" s="1"/>
  <c r="L427" i="64"/>
  <c r="M427" i="64" s="1"/>
  <c r="V426" i="64"/>
  <c r="W426" i="64" s="1"/>
  <c r="L426" i="64"/>
  <c r="M426" i="64" s="1"/>
  <c r="Y427" i="64" s="1"/>
  <c r="L422" i="64"/>
  <c r="M422" i="64" s="1"/>
  <c r="L421" i="64"/>
  <c r="M421" i="64" s="1"/>
  <c r="Y422" i="64" s="1"/>
  <c r="V422" i="64"/>
  <c r="W422" i="64" s="1"/>
  <c r="V421" i="64"/>
  <c r="W421" i="64" s="1"/>
  <c r="V782" i="66"/>
  <c r="W782" i="66" s="1"/>
  <c r="L782" i="66"/>
  <c r="M782" i="66" s="1"/>
  <c r="L781" i="66"/>
  <c r="M781" i="66" s="1"/>
  <c r="Y782" i="66" s="1"/>
  <c r="V781" i="66"/>
  <c r="W781" i="66" s="1"/>
  <c r="V777" i="66"/>
  <c r="W777" i="66" s="1"/>
  <c r="V776" i="66"/>
  <c r="W776" i="66" s="1"/>
  <c r="V775" i="66"/>
  <c r="W775" i="66" s="1"/>
  <c r="L777" i="66"/>
  <c r="M777" i="66" s="1"/>
  <c r="L776" i="66"/>
  <c r="M776" i="66" s="1"/>
  <c r="Y777" i="66" s="1"/>
  <c r="L775" i="66"/>
  <c r="M775" i="66" s="1"/>
  <c r="L774" i="66"/>
  <c r="M774" i="66" s="1"/>
  <c r="L1766" i="57"/>
  <c r="M1766" i="57" s="1"/>
  <c r="L1763" i="57"/>
  <c r="M1763" i="57" s="1"/>
  <c r="L1760" i="57"/>
  <c r="M1760" i="57" s="1"/>
  <c r="L856" i="63"/>
  <c r="M856" i="63" s="1"/>
  <c r="L1757" i="57"/>
  <c r="M1757" i="57" s="1"/>
  <c r="L853" i="63"/>
  <c r="M853" i="63" s="1"/>
  <c r="L850" i="63"/>
  <c r="M850" i="63" s="1"/>
  <c r="AA850" i="63" s="1"/>
  <c r="L847" i="63"/>
  <c r="M847" i="63" s="1"/>
  <c r="L844" i="63"/>
  <c r="M844" i="63" s="1"/>
  <c r="L841" i="63"/>
  <c r="M841" i="63" s="1"/>
  <c r="L382" i="59"/>
  <c r="M382" i="59" s="1"/>
  <c r="L379" i="59"/>
  <c r="M379" i="59" s="1"/>
  <c r="L948" i="58"/>
  <c r="M948" i="58" s="1"/>
  <c r="Y948" i="58" s="1"/>
  <c r="L1754" i="57"/>
  <c r="M1754" i="57" s="1"/>
  <c r="L1751" i="57"/>
  <c r="M1751" i="57" s="1"/>
  <c r="L424" i="67"/>
  <c r="M424" i="67" s="1"/>
  <c r="L749" i="56"/>
  <c r="M749" i="56" s="1"/>
  <c r="Y749" i="56" s="1"/>
  <c r="L745" i="56"/>
  <c r="M745" i="56" s="1"/>
  <c r="L945" i="58"/>
  <c r="M945" i="58" s="1"/>
  <c r="L942" i="58"/>
  <c r="M942" i="58" s="1"/>
  <c r="L939" i="58"/>
  <c r="M939" i="58" s="1"/>
  <c r="L1748" i="57"/>
  <c r="M1748" i="57" s="1"/>
  <c r="L936" i="58"/>
  <c r="M936" i="58" s="1"/>
  <c r="L837" i="63"/>
  <c r="M837" i="63" s="1"/>
  <c r="L834" i="63"/>
  <c r="M834" i="63" s="1"/>
  <c r="L831" i="63"/>
  <c r="M831" i="63" s="1"/>
  <c r="L828" i="63"/>
  <c r="M828" i="63" s="1"/>
  <c r="L1745" i="57"/>
  <c r="M1745" i="57" s="1"/>
  <c r="L1742" i="57"/>
  <c r="M1742" i="57" s="1"/>
  <c r="L1739" i="57"/>
  <c r="M1739" i="57" s="1"/>
  <c r="L1736" i="57"/>
  <c r="M1736" i="57" s="1"/>
  <c r="L933" i="58"/>
  <c r="M933" i="58" s="1"/>
  <c r="L930" i="58"/>
  <c r="M930" i="58" s="1"/>
  <c r="L927" i="58"/>
  <c r="M927" i="58" s="1"/>
  <c r="Y927" i="58" s="1"/>
  <c r="L924" i="58"/>
  <c r="M924" i="58" s="1"/>
  <c r="AA924" i="58" s="1"/>
  <c r="L771" i="66"/>
  <c r="M771" i="66" s="1"/>
  <c r="V768" i="66"/>
  <c r="W768" i="66" s="1"/>
  <c r="L768" i="66"/>
  <c r="M768" i="66" s="1"/>
  <c r="L765" i="66"/>
  <c r="M765" i="66" s="1"/>
  <c r="L762" i="66"/>
  <c r="M762" i="66" s="1"/>
  <c r="L759" i="66"/>
  <c r="M759" i="66" s="1"/>
  <c r="V756" i="66"/>
  <c r="W756" i="66" s="1"/>
  <c r="L756" i="66"/>
  <c r="M756" i="66" s="1"/>
  <c r="L753" i="66"/>
  <c r="M753" i="66" s="1"/>
  <c r="V750" i="66"/>
  <c r="W750" i="66" s="1"/>
  <c r="L750" i="66"/>
  <c r="M750" i="66" s="1"/>
  <c r="L747" i="66"/>
  <c r="M747" i="66" s="1"/>
  <c r="L744" i="66"/>
  <c r="M744" i="66" s="1"/>
  <c r="V741" i="66"/>
  <c r="W741" i="66" s="1"/>
  <c r="L741" i="66"/>
  <c r="M741" i="66" s="1"/>
  <c r="L738" i="66"/>
  <c r="M738" i="66" s="1"/>
  <c r="L735" i="66"/>
  <c r="M735" i="66" s="1"/>
  <c r="L732" i="66"/>
  <c r="M732" i="66" s="1"/>
  <c r="V729" i="66"/>
  <c r="W729" i="66" s="1"/>
  <c r="L729" i="66"/>
  <c r="M729" i="66" s="1"/>
  <c r="L726" i="66"/>
  <c r="M726" i="66" s="1"/>
  <c r="L723" i="66"/>
  <c r="M723" i="66" s="1"/>
  <c r="L720" i="66"/>
  <c r="M720" i="66" s="1"/>
  <c r="V717" i="66"/>
  <c r="W717" i="66" s="1"/>
  <c r="L717" i="66"/>
  <c r="M717" i="66" s="1"/>
  <c r="Y924" i="58" l="1"/>
  <c r="X427" i="64"/>
  <c r="AA427" i="64" s="1"/>
  <c r="X426" i="64"/>
  <c r="Y426" i="64"/>
  <c r="AA426" i="64"/>
  <c r="X422" i="64"/>
  <c r="AA422" i="64" s="1"/>
  <c r="AA421" i="64"/>
  <c r="X421" i="64"/>
  <c r="Y421" i="64"/>
  <c r="X782" i="66"/>
  <c r="AA782" i="66" s="1"/>
  <c r="Y781" i="66"/>
  <c r="AA781" i="66"/>
  <c r="X781" i="66"/>
  <c r="X777" i="66"/>
  <c r="AA777" i="66" s="1"/>
  <c r="AA776" i="66"/>
  <c r="Y776" i="66"/>
  <c r="X776" i="66"/>
  <c r="AA775" i="66"/>
  <c r="X775" i="66"/>
  <c r="Y775" i="66"/>
  <c r="AA774" i="66"/>
  <c r="Y774" i="66"/>
  <c r="AA1766" i="57"/>
  <c r="Y1766" i="57"/>
  <c r="AA1763" i="57"/>
  <c r="Y1763" i="57"/>
  <c r="AA1760" i="57"/>
  <c r="Y1760" i="57"/>
  <c r="Y856" i="63"/>
  <c r="AA856" i="63"/>
  <c r="AA1757" i="57"/>
  <c r="Y1757" i="57"/>
  <c r="AA853" i="63"/>
  <c r="Y853" i="63"/>
  <c r="Y850" i="63"/>
  <c r="AA847" i="63"/>
  <c r="Y847" i="63"/>
  <c r="AA844" i="63"/>
  <c r="Y844" i="63"/>
  <c r="AA841" i="63"/>
  <c r="Y841" i="63"/>
  <c r="AA382" i="59"/>
  <c r="Y382" i="59"/>
  <c r="AA379" i="59"/>
  <c r="Y379" i="59"/>
  <c r="AA948" i="58"/>
  <c r="AA1754" i="57"/>
  <c r="Y1754" i="57"/>
  <c r="AA1751" i="57"/>
  <c r="Y1751" i="57"/>
  <c r="AA424" i="67"/>
  <c r="Y424" i="67"/>
  <c r="AA749" i="56"/>
  <c r="AA745" i="56"/>
  <c r="Y745" i="56"/>
  <c r="Y945" i="58"/>
  <c r="AA945" i="58"/>
  <c r="AA942" i="58"/>
  <c r="Y942" i="58"/>
  <c r="AA939" i="58"/>
  <c r="Y939" i="58"/>
  <c r="AA1748" i="57"/>
  <c r="Y1748" i="57"/>
  <c r="AA936" i="58"/>
  <c r="Y936" i="58"/>
  <c r="AA837" i="63"/>
  <c r="Y837" i="63"/>
  <c r="AA834" i="63"/>
  <c r="Y834" i="63"/>
  <c r="Y831" i="63"/>
  <c r="AA831" i="63"/>
  <c r="AA828" i="63"/>
  <c r="Y828" i="63"/>
  <c r="AA1745" i="57"/>
  <c r="Y1745" i="57"/>
  <c r="AA1742" i="57"/>
  <c r="Y1742" i="57"/>
  <c r="AA1739" i="57"/>
  <c r="Y1739" i="57"/>
  <c r="AA1736" i="57"/>
  <c r="Y1736" i="57"/>
  <c r="AA933" i="58"/>
  <c r="Y933" i="58"/>
  <c r="AA930" i="58"/>
  <c r="Y930" i="58"/>
  <c r="AA927" i="58"/>
  <c r="Y771" i="66"/>
  <c r="AA771" i="66"/>
  <c r="AA768" i="66"/>
  <c r="Y768" i="66"/>
  <c r="X768" i="66"/>
  <c r="Y765" i="66"/>
  <c r="AA765" i="66"/>
  <c r="Y762" i="66"/>
  <c r="AA762" i="66"/>
  <c r="AA759" i="66"/>
  <c r="Y759" i="66"/>
  <c r="AA756" i="66"/>
  <c r="Y756" i="66"/>
  <c r="X756" i="66"/>
  <c r="AA753" i="66"/>
  <c r="Y753" i="66"/>
  <c r="AA750" i="66"/>
  <c r="Y750" i="66"/>
  <c r="X750" i="66"/>
  <c r="AA747" i="66"/>
  <c r="Y747" i="66"/>
  <c r="AA744" i="66"/>
  <c r="Y744" i="66"/>
  <c r="AA741" i="66"/>
  <c r="Y741" i="66"/>
  <c r="X741" i="66"/>
  <c r="AA738" i="66"/>
  <c r="Y738" i="66"/>
  <c r="AA735" i="66"/>
  <c r="Y735" i="66"/>
  <c r="AA732" i="66"/>
  <c r="Y732" i="66"/>
  <c r="AA729" i="66"/>
  <c r="Y729" i="66"/>
  <c r="X729" i="66"/>
  <c r="AA726" i="66"/>
  <c r="Y726" i="66"/>
  <c r="Y723" i="66"/>
  <c r="AA723" i="66"/>
  <c r="AA720" i="66"/>
  <c r="Y720" i="66"/>
  <c r="X717" i="66"/>
  <c r="Y717" i="66"/>
  <c r="AA717" i="66"/>
  <c r="L714" i="66"/>
  <c r="M714" i="66" s="1"/>
  <c r="AA714" i="66" s="1"/>
  <c r="L921" i="58"/>
  <c r="M921" i="58" s="1"/>
  <c r="L918" i="58"/>
  <c r="M918" i="58" s="1"/>
  <c r="L711" i="66"/>
  <c r="M711" i="66" s="1"/>
  <c r="L708" i="66"/>
  <c r="M708" i="66" s="1"/>
  <c r="L705" i="66"/>
  <c r="M705" i="66" s="1"/>
  <c r="L1733" i="57"/>
  <c r="M1733" i="57" s="1"/>
  <c r="L1730" i="57"/>
  <c r="M1730" i="57" s="1"/>
  <c r="AA1730" i="57" s="1"/>
  <c r="L1727" i="57"/>
  <c r="M1727" i="57" s="1"/>
  <c r="L742" i="56"/>
  <c r="M742" i="56" s="1"/>
  <c r="L825" i="63"/>
  <c r="M825" i="63" s="1"/>
  <c r="L822" i="63"/>
  <c r="M822" i="63" s="1"/>
  <c r="L819" i="63"/>
  <c r="M819" i="63" s="1"/>
  <c r="L915" i="58"/>
  <c r="M915" i="58" s="1"/>
  <c r="L912" i="58"/>
  <c r="M912" i="58" s="1"/>
  <c r="L1724" i="57"/>
  <c r="M1724" i="57" s="1"/>
  <c r="L1721" i="57"/>
  <c r="M1721" i="57" s="1"/>
  <c r="L1718" i="57"/>
  <c r="M1718" i="57" s="1"/>
  <c r="L909" i="58"/>
  <c r="M909" i="58" s="1"/>
  <c r="L376" i="59"/>
  <c r="M376" i="59" s="1"/>
  <c r="Y714" i="66" l="1"/>
  <c r="AA921" i="58"/>
  <c r="Y921" i="58"/>
  <c r="AA918" i="58"/>
  <c r="Y918" i="58"/>
  <c r="AA711" i="66"/>
  <c r="Y711" i="66"/>
  <c r="AA708" i="66"/>
  <c r="Y708" i="66"/>
  <c r="AA705" i="66"/>
  <c r="Y705" i="66"/>
  <c r="AA1733" i="57"/>
  <c r="Y1733" i="57"/>
  <c r="Y1730" i="57"/>
  <c r="Y1727" i="57"/>
  <c r="AA1727" i="57"/>
  <c r="AA742" i="56"/>
  <c r="Y742" i="56"/>
  <c r="AA825" i="63"/>
  <c r="Y825" i="63"/>
  <c r="AA822" i="63"/>
  <c r="Y822" i="63"/>
  <c r="AA819" i="63"/>
  <c r="Y819" i="63"/>
  <c r="AA915" i="58"/>
  <c r="Y915" i="58"/>
  <c r="AA912" i="58"/>
  <c r="Y912" i="58"/>
  <c r="AA1724" i="57"/>
  <c r="Y1724" i="57"/>
  <c r="AA1721" i="57"/>
  <c r="Y1721" i="57"/>
  <c r="AA1718" i="57"/>
  <c r="Y1718" i="57"/>
  <c r="AA909" i="58"/>
  <c r="Y909" i="58"/>
  <c r="AA376" i="59"/>
  <c r="Y376" i="59"/>
  <c r="L1713" i="57"/>
  <c r="M1713" i="57" s="1"/>
  <c r="V1714" i="57"/>
  <c r="W1714" i="57" s="1"/>
  <c r="L1714" i="57"/>
  <c r="M1714" i="57" s="1"/>
  <c r="V1713" i="57"/>
  <c r="W1713" i="57" s="1"/>
  <c r="L1712" i="57"/>
  <c r="M1712" i="57" s="1"/>
  <c r="Y1714" i="57" l="1"/>
  <c r="X1714" i="57"/>
  <c r="AA1714" i="57" s="1"/>
  <c r="Y1713" i="57"/>
  <c r="X1713" i="57"/>
  <c r="AA1713" i="57"/>
  <c r="AA1712" i="57"/>
  <c r="Y1712" i="57"/>
  <c r="L1709" i="57" l="1"/>
  <c r="M1709" i="57" s="1"/>
  <c r="L1706" i="57"/>
  <c r="M1706" i="57" s="1"/>
  <c r="L373" i="59"/>
  <c r="M373" i="59" s="1"/>
  <c r="L1703" i="57"/>
  <c r="M1703" i="57" s="1"/>
  <c r="L1700" i="57"/>
  <c r="M1700" i="57" s="1"/>
  <c r="L1697" i="57"/>
  <c r="M1697" i="57" s="1"/>
  <c r="V418" i="64"/>
  <c r="W418" i="64" s="1"/>
  <c r="L418" i="64"/>
  <c r="M418" i="64" s="1"/>
  <c r="L415" i="64"/>
  <c r="M415" i="64" s="1"/>
  <c r="AA415" i="64" s="1"/>
  <c r="L1694" i="57"/>
  <c r="M1694" i="57" s="1"/>
  <c r="L1691" i="57"/>
  <c r="M1691" i="57" s="1"/>
  <c r="L702" i="66"/>
  <c r="M702" i="66" s="1"/>
  <c r="AA702" i="66" s="1"/>
  <c r="L699" i="66"/>
  <c r="M699" i="66" s="1"/>
  <c r="L1688" i="57"/>
  <c r="M1688" i="57" s="1"/>
  <c r="L696" i="66"/>
  <c r="M696" i="66" s="1"/>
  <c r="V693" i="66"/>
  <c r="W693" i="66" s="1"/>
  <c r="L693" i="66"/>
  <c r="M693" i="66" s="1"/>
  <c r="L1685" i="57"/>
  <c r="M1685" i="57" s="1"/>
  <c r="L1682" i="57"/>
  <c r="M1682" i="57" s="1"/>
  <c r="AA1682" i="57" s="1"/>
  <c r="L1676" i="57"/>
  <c r="M1676" i="57" s="1"/>
  <c r="L1673" i="57"/>
  <c r="M1673" i="57" s="1"/>
  <c r="L1670" i="57"/>
  <c r="M1670" i="57" s="1"/>
  <c r="L1667" i="57"/>
  <c r="M1667" i="57" s="1"/>
  <c r="L1664" i="57"/>
  <c r="M1664" i="57" s="1"/>
  <c r="L1661" i="57"/>
  <c r="M1661" i="57" s="1"/>
  <c r="L1658" i="57"/>
  <c r="M1658" i="57" s="1"/>
  <c r="L1655" i="57"/>
  <c r="M1655" i="57" s="1"/>
  <c r="AA1655" i="57" s="1"/>
  <c r="L1652" i="57"/>
  <c r="M1652" i="57" s="1"/>
  <c r="L370" i="59"/>
  <c r="M370" i="59" s="1"/>
  <c r="Y370" i="59" s="1"/>
  <c r="L1649" i="57"/>
  <c r="M1649" i="57" s="1"/>
  <c r="AA1649" i="57" s="1"/>
  <c r="L1646" i="57"/>
  <c r="M1646" i="57" s="1"/>
  <c r="L1643" i="57"/>
  <c r="M1643" i="57" s="1"/>
  <c r="V690" i="66"/>
  <c r="W690" i="66" s="1"/>
  <c r="L690" i="66"/>
  <c r="M690" i="66" s="1"/>
  <c r="L1640" i="57"/>
  <c r="M1640" i="57" s="1"/>
  <c r="L1637" i="57"/>
  <c r="M1637" i="57" s="1"/>
  <c r="L1634" i="57"/>
  <c r="M1634" i="57" s="1"/>
  <c r="L1631" i="57"/>
  <c r="M1631" i="57" s="1"/>
  <c r="L687" i="66"/>
  <c r="M687" i="66" s="1"/>
  <c r="L684" i="66"/>
  <c r="M684" i="66" s="1"/>
  <c r="L681" i="66"/>
  <c r="M681" i="66" s="1"/>
  <c r="L678" i="66"/>
  <c r="M678" i="66" s="1"/>
  <c r="L1628" i="57"/>
  <c r="M1628" i="57" s="1"/>
  <c r="L1625" i="57"/>
  <c r="M1625" i="57" s="1"/>
  <c r="AA1625" i="57" s="1"/>
  <c r="L1622" i="57"/>
  <c r="M1622" i="57" s="1"/>
  <c r="L1619" i="57"/>
  <c r="M1619" i="57" s="1"/>
  <c r="L1616" i="57"/>
  <c r="M1616" i="57" s="1"/>
  <c r="L412" i="64"/>
  <c r="M412" i="64" s="1"/>
  <c r="L1613" i="57"/>
  <c r="M1613" i="57" s="1"/>
  <c r="L409" i="64"/>
  <c r="M409" i="64" s="1"/>
  <c r="AA409" i="64" s="1"/>
  <c r="V406" i="64"/>
  <c r="W406" i="64"/>
  <c r="L406" i="64"/>
  <c r="M406" i="64" s="1"/>
  <c r="V402" i="64"/>
  <c r="W402" i="64" s="1"/>
  <c r="L402" i="64"/>
  <c r="M402" i="64" s="1"/>
  <c r="V399" i="64"/>
  <c r="W399" i="64" s="1"/>
  <c r="L399" i="64"/>
  <c r="M399" i="64" s="1"/>
  <c r="L421" i="67"/>
  <c r="M421" i="67" s="1"/>
  <c r="L418" i="67"/>
  <c r="M418" i="67" s="1"/>
  <c r="L415" i="67"/>
  <c r="M415" i="67" s="1"/>
  <c r="L1610" i="57"/>
  <c r="M1610" i="57" s="1"/>
  <c r="L1607" i="57"/>
  <c r="M1607" i="57" s="1"/>
  <c r="L1604" i="57"/>
  <c r="M1604" i="57" s="1"/>
  <c r="L1601" i="57"/>
  <c r="M1601" i="57" s="1"/>
  <c r="L1598" i="57"/>
  <c r="M1598" i="57" s="1"/>
  <c r="L675" i="66"/>
  <c r="M675" i="66" s="1"/>
  <c r="V396" i="64"/>
  <c r="W396" i="64" s="1"/>
  <c r="L396" i="64"/>
  <c r="M396" i="64" s="1"/>
  <c r="L393" i="64"/>
  <c r="M393" i="64" s="1"/>
  <c r="L390" i="64"/>
  <c r="M390" i="64" s="1"/>
  <c r="V387" i="64"/>
  <c r="W387" i="64" s="1"/>
  <c r="L387" i="64"/>
  <c r="M387" i="64" s="1"/>
  <c r="L672" i="66"/>
  <c r="M672" i="66" s="1"/>
  <c r="L1595" i="57"/>
  <c r="M1595" i="57" s="1"/>
  <c r="L384" i="64"/>
  <c r="M384" i="64" s="1"/>
  <c r="V380" i="64"/>
  <c r="W380" i="64" s="1"/>
  <c r="V379" i="64"/>
  <c r="W379" i="64" s="1"/>
  <c r="L379" i="64"/>
  <c r="M379" i="64" s="1"/>
  <c r="Y380" i="64" s="1"/>
  <c r="L380" i="64"/>
  <c r="M380" i="64" s="1"/>
  <c r="L378" i="64"/>
  <c r="M378" i="64" s="1"/>
  <c r="L669" i="66"/>
  <c r="M669" i="66" s="1"/>
  <c r="L666" i="66"/>
  <c r="M666" i="66" s="1"/>
  <c r="V375" i="64"/>
  <c r="W375" i="64" s="1"/>
  <c r="L375" i="64"/>
  <c r="M375" i="64" s="1"/>
  <c r="L1592" i="57"/>
  <c r="M1592" i="57" s="1"/>
  <c r="L1589" i="57"/>
  <c r="M1589" i="57" s="1"/>
  <c r="L1586" i="57"/>
  <c r="M1586" i="57" s="1"/>
  <c r="L1583" i="57"/>
  <c r="M1583" i="57" s="1"/>
  <c r="L1580" i="57"/>
  <c r="M1580" i="57" s="1"/>
  <c r="V372" i="64"/>
  <c r="W372" i="64" s="1"/>
  <c r="L372" i="64"/>
  <c r="M372" i="64" s="1"/>
  <c r="L1577" i="57"/>
  <c r="M1577" i="57" s="1"/>
  <c r="L816" i="63"/>
  <c r="M816" i="63" s="1"/>
  <c r="V369" i="64"/>
  <c r="W369" i="64" s="1"/>
  <c r="L369" i="64"/>
  <c r="M369" i="64" s="1"/>
  <c r="V366" i="64"/>
  <c r="W366" i="64" s="1"/>
  <c r="L366" i="64"/>
  <c r="M366" i="64" s="1"/>
  <c r="L367" i="65"/>
  <c r="M367" i="65" s="1"/>
  <c r="L364" i="65"/>
  <c r="M364" i="65" s="1"/>
  <c r="L361" i="65"/>
  <c r="M361" i="65" s="1"/>
  <c r="L358" i="65"/>
  <c r="M358" i="65" s="1"/>
  <c r="V355" i="65"/>
  <c r="W355" i="65" s="1"/>
  <c r="L355" i="65"/>
  <c r="M355" i="65" s="1"/>
  <c r="L362" i="64"/>
  <c r="M362" i="64" s="1"/>
  <c r="V359" i="64"/>
  <c r="W359" i="64" s="1"/>
  <c r="L359" i="64"/>
  <c r="M359" i="64" s="1"/>
  <c r="L1574" i="57"/>
  <c r="M1574" i="57" s="1"/>
  <c r="L356" i="64"/>
  <c r="M356" i="64" s="1"/>
  <c r="L353" i="64"/>
  <c r="M353" i="64" s="1"/>
  <c r="L352" i="65"/>
  <c r="M352" i="65" s="1"/>
  <c r="Y352" i="65" s="1"/>
  <c r="L349" i="65"/>
  <c r="M349" i="65" s="1"/>
  <c r="L346" i="65"/>
  <c r="M346" i="65" s="1"/>
  <c r="L343" i="65"/>
  <c r="M343" i="65" s="1"/>
  <c r="L340" i="65"/>
  <c r="M340" i="65" s="1"/>
  <c r="L337" i="65"/>
  <c r="M337" i="65" s="1"/>
  <c r="L906" i="58"/>
  <c r="M906" i="58" s="1"/>
  <c r="L739" i="56"/>
  <c r="M739" i="56" s="1"/>
  <c r="L813" i="63"/>
  <c r="M813" i="63" s="1"/>
  <c r="L350" i="64"/>
  <c r="M350" i="64" s="1"/>
  <c r="L391" i="60"/>
  <c r="M391" i="60" s="1"/>
  <c r="L388" i="60"/>
  <c r="M388" i="60" s="1"/>
  <c r="L1571" i="57"/>
  <c r="M1571" i="57" s="1"/>
  <c r="L1568" i="57"/>
  <c r="M1568" i="57" s="1"/>
  <c r="L385" i="60"/>
  <c r="M385" i="60" s="1"/>
  <c r="L382" i="60"/>
  <c r="M382" i="60" s="1"/>
  <c r="L379" i="60"/>
  <c r="M379" i="60" s="1"/>
  <c r="L376" i="60"/>
  <c r="M376" i="60" s="1"/>
  <c r="L373" i="60"/>
  <c r="M373" i="60" s="1"/>
  <c r="L663" i="66"/>
  <c r="M663" i="66" s="1"/>
  <c r="V663" i="66"/>
  <c r="W663" i="66" s="1"/>
  <c r="L660" i="66"/>
  <c r="M660" i="66" s="1"/>
  <c r="L657" i="66"/>
  <c r="M657" i="66" s="1"/>
  <c r="L654" i="66"/>
  <c r="M654" i="66" s="1"/>
  <c r="L651" i="66"/>
  <c r="M651" i="66" s="1"/>
  <c r="L648" i="66"/>
  <c r="M648" i="66" s="1"/>
  <c r="L412" i="67"/>
  <c r="M412" i="67" s="1"/>
  <c r="L903" i="58"/>
  <c r="M903" i="58" s="1"/>
  <c r="L900" i="58"/>
  <c r="M900" i="58" s="1"/>
  <c r="L897" i="58"/>
  <c r="M897" i="58" s="1"/>
  <c r="L894" i="58"/>
  <c r="M894" i="58" s="1"/>
  <c r="L891" i="58"/>
  <c r="M891" i="58" s="1"/>
  <c r="L366" i="59"/>
  <c r="M366" i="59" s="1"/>
  <c r="L747" i="62"/>
  <c r="M747" i="62" s="1"/>
  <c r="L363" i="59"/>
  <c r="M363" i="59" s="1"/>
  <c r="L360" i="59"/>
  <c r="M360" i="59" s="1"/>
  <c r="L357" i="59"/>
  <c r="M357" i="59" s="1"/>
  <c r="L354" i="59"/>
  <c r="M354" i="59" s="1"/>
  <c r="V350" i="59"/>
  <c r="W350" i="59" s="1"/>
  <c r="L350" i="59"/>
  <c r="M350" i="59" s="1"/>
  <c r="L349" i="59"/>
  <c r="M349" i="59" s="1"/>
  <c r="AA1709" i="57" l="1"/>
  <c r="Y1709" i="57"/>
  <c r="AA1706" i="57"/>
  <c r="Y1706" i="57"/>
  <c r="AA373" i="59"/>
  <c r="Y373" i="59"/>
  <c r="AA1703" i="57"/>
  <c r="Y1703" i="57"/>
  <c r="AA1700" i="57"/>
  <c r="Y1700" i="57"/>
  <c r="AA1697" i="57"/>
  <c r="Y1697" i="57"/>
  <c r="AA418" i="64"/>
  <c r="Y418" i="64"/>
  <c r="X418" i="64"/>
  <c r="Y415" i="64"/>
  <c r="AA1694" i="57"/>
  <c r="Y1694" i="57"/>
  <c r="AA1691" i="57"/>
  <c r="Y1691" i="57"/>
  <c r="Y702" i="66"/>
  <c r="AA699" i="66"/>
  <c r="Y699" i="66"/>
  <c r="AA1688" i="57"/>
  <c r="Y1688" i="57"/>
  <c r="AA696" i="66"/>
  <c r="Y696" i="66"/>
  <c r="AA693" i="66"/>
  <c r="Y693" i="66"/>
  <c r="X693" i="66"/>
  <c r="AA1685" i="57"/>
  <c r="Y1685" i="57"/>
  <c r="Y1682" i="57"/>
  <c r="AA1676" i="57"/>
  <c r="Y1676" i="57"/>
  <c r="AA1673" i="57"/>
  <c r="Y1673" i="57"/>
  <c r="AA1670" i="57"/>
  <c r="Y1670" i="57"/>
  <c r="AA1667" i="57"/>
  <c r="Y1667" i="57"/>
  <c r="AA1664" i="57"/>
  <c r="Y1664" i="57"/>
  <c r="AA1661" i="57"/>
  <c r="Y1661" i="57"/>
  <c r="AA1658" i="57"/>
  <c r="Y1658" i="57"/>
  <c r="Y1655" i="57"/>
  <c r="AA1652" i="57"/>
  <c r="Y1652" i="57"/>
  <c r="AA370" i="59"/>
  <c r="Y1649" i="57"/>
  <c r="Y1646" i="57"/>
  <c r="AA1646" i="57"/>
  <c r="AA1643" i="57"/>
  <c r="Y1643" i="57"/>
  <c r="AA690" i="66"/>
  <c r="Y690" i="66"/>
  <c r="X690" i="66"/>
  <c r="AA1640" i="57"/>
  <c r="Y1640" i="57"/>
  <c r="AA1637" i="57"/>
  <c r="Y1637" i="57"/>
  <c r="AA1634" i="57"/>
  <c r="Y1634" i="57"/>
  <c r="AA1631" i="57"/>
  <c r="Y1631" i="57"/>
  <c r="AA687" i="66"/>
  <c r="Y687" i="66"/>
  <c r="AA684" i="66"/>
  <c r="Y684" i="66"/>
  <c r="AA681" i="66"/>
  <c r="Y681" i="66"/>
  <c r="AA678" i="66"/>
  <c r="Y678" i="66"/>
  <c r="AA1628" i="57"/>
  <c r="Y1628" i="57"/>
  <c r="Y1625" i="57"/>
  <c r="AA1622" i="57"/>
  <c r="Y1622" i="57"/>
  <c r="AA1619" i="57"/>
  <c r="Y1619" i="57"/>
  <c r="AA1616" i="57"/>
  <c r="Y1616" i="57"/>
  <c r="AA412" i="64"/>
  <c r="Y412" i="64"/>
  <c r="AA1613" i="57"/>
  <c r="Y1613" i="57"/>
  <c r="Y409" i="64"/>
  <c r="AA406" i="64"/>
  <c r="X406" i="64"/>
  <c r="Y406" i="64"/>
  <c r="AA402" i="64"/>
  <c r="Y402" i="64"/>
  <c r="X402" i="64"/>
  <c r="Y399" i="64"/>
  <c r="X399" i="64"/>
  <c r="AA399" i="64"/>
  <c r="AA421" i="67"/>
  <c r="Y421" i="67"/>
  <c r="AA418" i="67"/>
  <c r="Y418" i="67"/>
  <c r="AA415" i="67"/>
  <c r="Y415" i="67"/>
  <c r="Y1610" i="57"/>
  <c r="AA1610" i="57"/>
  <c r="AA1607" i="57"/>
  <c r="Y1607" i="57"/>
  <c r="Y1604" i="57"/>
  <c r="AA1604" i="57"/>
  <c r="AA1601" i="57"/>
  <c r="Y1601" i="57"/>
  <c r="AA1598" i="57"/>
  <c r="Y1598" i="57"/>
  <c r="AA675" i="66"/>
  <c r="Y675" i="66"/>
  <c r="AA396" i="64"/>
  <c r="X396" i="64"/>
  <c r="Y396" i="64"/>
  <c r="AA393" i="64"/>
  <c r="Y393" i="64"/>
  <c r="AA390" i="64"/>
  <c r="Y390" i="64"/>
  <c r="AA387" i="64"/>
  <c r="Y387" i="64"/>
  <c r="X387" i="64"/>
  <c r="AA672" i="66"/>
  <c r="Y672" i="66"/>
  <c r="AA1595" i="57"/>
  <c r="Y1595" i="57"/>
  <c r="AA384" i="64"/>
  <c r="Y384" i="64"/>
  <c r="X380" i="64"/>
  <c r="AA380" i="64" s="1"/>
  <c r="AA379" i="64"/>
  <c r="Y379" i="64"/>
  <c r="X379" i="64"/>
  <c r="AA378" i="64"/>
  <c r="Y378" i="64"/>
  <c r="Y669" i="66"/>
  <c r="AA669" i="66"/>
  <c r="AA666" i="66"/>
  <c r="Y666" i="66"/>
  <c r="AA375" i="64"/>
  <c r="Y375" i="64"/>
  <c r="X375" i="64"/>
  <c r="AA1592" i="57"/>
  <c r="Y1592" i="57"/>
  <c r="AA1589" i="57"/>
  <c r="Y1589" i="57"/>
  <c r="AA1586" i="57"/>
  <c r="Y1586" i="57"/>
  <c r="AA1583" i="57"/>
  <c r="Y1583" i="57"/>
  <c r="Y1580" i="57"/>
  <c r="AA1580" i="57"/>
  <c r="AA372" i="64"/>
  <c r="Y372" i="64"/>
  <c r="X372" i="64"/>
  <c r="AA1577" i="57"/>
  <c r="Y1577" i="57"/>
  <c r="AA816" i="63"/>
  <c r="Y816" i="63"/>
  <c r="AA369" i="64"/>
  <c r="Y369" i="64"/>
  <c r="X369" i="64"/>
  <c r="Y366" i="64"/>
  <c r="X366" i="64"/>
  <c r="AA366" i="64"/>
  <c r="AA367" i="65"/>
  <c r="Y367" i="65"/>
  <c r="AA364" i="65"/>
  <c r="Y364" i="65"/>
  <c r="AA361" i="65"/>
  <c r="Y361" i="65"/>
  <c r="Y358" i="65"/>
  <c r="AA358" i="65"/>
  <c r="AA355" i="65"/>
  <c r="Y355" i="65"/>
  <c r="X355" i="65"/>
  <c r="AA362" i="64"/>
  <c r="Y362" i="64"/>
  <c r="AA359" i="64"/>
  <c r="Y359" i="64"/>
  <c r="X359" i="64"/>
  <c r="AA1574" i="57"/>
  <c r="Y1574" i="57"/>
  <c r="AA356" i="64"/>
  <c r="Y356" i="64"/>
  <c r="AA353" i="64"/>
  <c r="Y353" i="64"/>
  <c r="AA352" i="65"/>
  <c r="AA349" i="65"/>
  <c r="Y349" i="65"/>
  <c r="AA346" i="65"/>
  <c r="Y346" i="65"/>
  <c r="AA343" i="65"/>
  <c r="Y343" i="65"/>
  <c r="AA340" i="65"/>
  <c r="Y340" i="65"/>
  <c r="Y337" i="65"/>
  <c r="AA337" i="65"/>
  <c r="Y906" i="58"/>
  <c r="AA906" i="58"/>
  <c r="AA739" i="56"/>
  <c r="Y739" i="56"/>
  <c r="AA813" i="63"/>
  <c r="Y813" i="63"/>
  <c r="AA350" i="64"/>
  <c r="Y350" i="64"/>
  <c r="AA391" i="60"/>
  <c r="Y391" i="60"/>
  <c r="AA388" i="60"/>
  <c r="Y388" i="60"/>
  <c r="AA1571" i="57"/>
  <c r="Y1571" i="57"/>
  <c r="AA1568" i="57"/>
  <c r="Y1568" i="57"/>
  <c r="AA385" i="60"/>
  <c r="Y385" i="60"/>
  <c r="AA382" i="60"/>
  <c r="Y382" i="60"/>
  <c r="Y379" i="60"/>
  <c r="AA379" i="60"/>
  <c r="AA376" i="60"/>
  <c r="Y376" i="60"/>
  <c r="AA373" i="60"/>
  <c r="Y373" i="60"/>
  <c r="AA663" i="66"/>
  <c r="Y663" i="66"/>
  <c r="X663" i="66"/>
  <c r="AA660" i="66"/>
  <c r="Y660" i="66"/>
  <c r="AA657" i="66"/>
  <c r="Y657" i="66"/>
  <c r="AA654" i="66"/>
  <c r="Y654" i="66"/>
  <c r="AA651" i="66"/>
  <c r="Y651" i="66"/>
  <c r="AA648" i="66"/>
  <c r="Y648" i="66"/>
  <c r="AA412" i="67"/>
  <c r="Y412" i="67"/>
  <c r="AA903" i="58"/>
  <c r="Y903" i="58"/>
  <c r="AA900" i="58"/>
  <c r="Y900" i="58"/>
  <c r="AA897" i="58"/>
  <c r="Y897" i="58"/>
  <c r="Y894" i="58"/>
  <c r="AA894" i="58"/>
  <c r="AA891" i="58"/>
  <c r="Y891" i="58"/>
  <c r="AA366" i="59"/>
  <c r="Y366" i="59"/>
  <c r="AA747" i="62"/>
  <c r="Y747" i="62"/>
  <c r="AA363" i="59"/>
  <c r="Y363" i="59"/>
  <c r="AA360" i="59"/>
  <c r="Y360" i="59"/>
  <c r="AA357" i="59"/>
  <c r="Y357" i="59"/>
  <c r="Y354" i="59"/>
  <c r="AA354" i="59"/>
  <c r="Y350" i="59"/>
  <c r="X350" i="59"/>
  <c r="AA350" i="59"/>
  <c r="AA349" i="59"/>
  <c r="Y349" i="59"/>
  <c r="L346" i="59"/>
  <c r="M346" i="59" s="1"/>
  <c r="L343" i="59"/>
  <c r="M343" i="59" s="1"/>
  <c r="L340" i="59"/>
  <c r="M340" i="59" s="1"/>
  <c r="AA340" i="59" s="1"/>
  <c r="L337" i="59"/>
  <c r="M337" i="59" s="1"/>
  <c r="AA337" i="59" s="1"/>
  <c r="L334" i="59"/>
  <c r="M334" i="59" s="1"/>
  <c r="L330" i="59"/>
  <c r="M330" i="59" s="1"/>
  <c r="L327" i="59"/>
  <c r="M327" i="59" s="1"/>
  <c r="AA327" i="59" s="1"/>
  <c r="L324" i="59"/>
  <c r="M324" i="59" s="1"/>
  <c r="AA324" i="59" s="1"/>
  <c r="L321" i="59"/>
  <c r="M321" i="59" s="1"/>
  <c r="L888" i="58"/>
  <c r="M888" i="58" s="1"/>
  <c r="L1565" i="57"/>
  <c r="M1565" i="57" s="1"/>
  <c r="L736" i="56"/>
  <c r="M736" i="56" s="1"/>
  <c r="L733" i="56"/>
  <c r="M733" i="56" s="1"/>
  <c r="AA733" i="56" s="1"/>
  <c r="L730" i="56"/>
  <c r="M730" i="56" s="1"/>
  <c r="V727" i="56"/>
  <c r="W727" i="56" s="1"/>
  <c r="L727" i="56"/>
  <c r="M727" i="56" s="1"/>
  <c r="L724" i="56"/>
  <c r="M724" i="56" s="1"/>
  <c r="AA724" i="56" s="1"/>
  <c r="L721" i="56"/>
  <c r="M721" i="56" s="1"/>
  <c r="L409" i="67"/>
  <c r="M409" i="67" s="1"/>
  <c r="Y409" i="67" s="1"/>
  <c r="L406" i="67"/>
  <c r="M406" i="67" s="1"/>
  <c r="L718" i="56"/>
  <c r="M718" i="56" s="1"/>
  <c r="AA718" i="56" s="1"/>
  <c r="L715" i="56"/>
  <c r="M715" i="56" s="1"/>
  <c r="L712" i="56"/>
  <c r="M712" i="56" s="1"/>
  <c r="L708" i="56"/>
  <c r="M708" i="56" s="1"/>
  <c r="L1562" i="57"/>
  <c r="M1562" i="57" s="1"/>
  <c r="L1559" i="57"/>
  <c r="M1559" i="57" s="1"/>
  <c r="L369" i="60"/>
  <c r="M369" i="60" s="1"/>
  <c r="L365" i="60"/>
  <c r="M365" i="60" s="1"/>
  <c r="L362" i="60"/>
  <c r="M362" i="60" s="1"/>
  <c r="Y362" i="60" s="1"/>
  <c r="V359" i="60"/>
  <c r="W359" i="60" s="1"/>
  <c r="L359" i="60"/>
  <c r="M359" i="60" s="1"/>
  <c r="L403" i="67"/>
  <c r="M403" i="67" s="1"/>
  <c r="AA403" i="67" s="1"/>
  <c r="L400" i="67"/>
  <c r="M400" i="67" s="1"/>
  <c r="L397" i="67"/>
  <c r="M397" i="67" s="1"/>
  <c r="L520" i="61"/>
  <c r="M520" i="61" s="1"/>
  <c r="AA520" i="61" s="1"/>
  <c r="L645" i="66"/>
  <c r="M645" i="66" s="1"/>
  <c r="L1556" i="57"/>
  <c r="M1556" i="57" s="1"/>
  <c r="L1553" i="57"/>
  <c r="M1553" i="57" s="1"/>
  <c r="L347" i="64"/>
  <c r="M347" i="64" s="1"/>
  <c r="L344" i="64"/>
  <c r="M344" i="64" s="1"/>
  <c r="AA344" i="64" s="1"/>
  <c r="L341" i="64"/>
  <c r="M341" i="64" s="1"/>
  <c r="L338" i="64"/>
  <c r="M338" i="64" s="1"/>
  <c r="AA338" i="64" s="1"/>
  <c r="L335" i="64"/>
  <c r="M335" i="64" s="1"/>
  <c r="Y335" i="64" s="1"/>
  <c r="L331" i="64"/>
  <c r="M331" i="64" s="1"/>
  <c r="L330" i="64"/>
  <c r="M330" i="64" s="1"/>
  <c r="Y331" i="64" s="1"/>
  <c r="L329" i="64"/>
  <c r="V331" i="64"/>
  <c r="W331" i="64" s="1"/>
  <c r="V330" i="64"/>
  <c r="W330" i="64" s="1"/>
  <c r="M329" i="64"/>
  <c r="L642" i="66"/>
  <c r="M642" i="66" s="1"/>
  <c r="L1550" i="57"/>
  <c r="M1550" i="57" s="1"/>
  <c r="L885" i="58"/>
  <c r="M885" i="58" s="1"/>
  <c r="V882" i="58"/>
  <c r="W882" i="58" s="1"/>
  <c r="L882" i="58"/>
  <c r="M882" i="58" s="1"/>
  <c r="L879" i="58"/>
  <c r="M879" i="58" s="1"/>
  <c r="L1547" i="57"/>
  <c r="M1547" i="57" s="1"/>
  <c r="L1544" i="57"/>
  <c r="M1544" i="57" s="1"/>
  <c r="L1541" i="57"/>
  <c r="M1541" i="57" s="1"/>
  <c r="L1538" i="57"/>
  <c r="M1538" i="57" s="1"/>
  <c r="L1535" i="57"/>
  <c r="M1535" i="57" s="1"/>
  <c r="L1532" i="57"/>
  <c r="M1532" i="57" s="1"/>
  <c r="L1529" i="57"/>
  <c r="M1529" i="57" s="1"/>
  <c r="L1526" i="57"/>
  <c r="M1526" i="57" s="1"/>
  <c r="L1523" i="57"/>
  <c r="M1523" i="57" s="1"/>
  <c r="L1520" i="57"/>
  <c r="M1520" i="57" s="1"/>
  <c r="L1517" i="57"/>
  <c r="M1517" i="57" s="1"/>
  <c r="L326" i="64"/>
  <c r="M326" i="64" s="1"/>
  <c r="L322" i="64"/>
  <c r="M322" i="64" s="1"/>
  <c r="L1514" i="57"/>
  <c r="M1514" i="57" s="1"/>
  <c r="L1508" i="57"/>
  <c r="M1508" i="57" s="1"/>
  <c r="L1505" i="57"/>
  <c r="M1505" i="57" s="1"/>
  <c r="V319" i="64"/>
  <c r="W319" i="64" s="1"/>
  <c r="L319" i="64"/>
  <c r="M319" i="64" s="1"/>
  <c r="V316" i="64"/>
  <c r="W316" i="64" s="1"/>
  <c r="L316" i="64"/>
  <c r="M316" i="64" s="1"/>
  <c r="V313" i="64"/>
  <c r="W313" i="64" s="1"/>
  <c r="L313" i="64"/>
  <c r="M313" i="64" s="1"/>
  <c r="L310" i="64"/>
  <c r="M310" i="64" s="1"/>
  <c r="L307" i="64"/>
  <c r="M307" i="64" s="1"/>
  <c r="AA307" i="64" s="1"/>
  <c r="L304" i="64"/>
  <c r="M304" i="64" s="1"/>
  <c r="V301" i="64"/>
  <c r="W301" i="64" s="1"/>
  <c r="L301" i="64"/>
  <c r="M301" i="64" s="1"/>
  <c r="V298" i="64"/>
  <c r="W298" i="64" s="1"/>
  <c r="L298" i="64"/>
  <c r="M298" i="64" s="1"/>
  <c r="V295" i="64"/>
  <c r="W295" i="64" s="1"/>
  <c r="L295" i="64"/>
  <c r="M295" i="64" s="1"/>
  <c r="V292" i="64"/>
  <c r="W292" i="64" s="1"/>
  <c r="L292" i="64"/>
  <c r="M292" i="64" s="1"/>
  <c r="L289" i="64"/>
  <c r="M289" i="64" s="1"/>
  <c r="L1502" i="57"/>
  <c r="M1502" i="57" s="1"/>
  <c r="L1499" i="57"/>
  <c r="M1499" i="57" s="1"/>
  <c r="L1496" i="57"/>
  <c r="M1496" i="57" s="1"/>
  <c r="V1496" i="57"/>
  <c r="W1496" i="57" s="1"/>
  <c r="L1493" i="57"/>
  <c r="M1493" i="57" s="1"/>
  <c r="L1490" i="57"/>
  <c r="M1490" i="57" s="1"/>
  <c r="AA1490" i="57" s="1"/>
  <c r="L286" i="64"/>
  <c r="M286" i="64" s="1"/>
  <c r="L282" i="64"/>
  <c r="M282" i="64" s="1"/>
  <c r="L279" i="64"/>
  <c r="M279" i="64" s="1"/>
  <c r="V276" i="64"/>
  <c r="W276" i="64" s="1"/>
  <c r="L276" i="64"/>
  <c r="M276" i="64" s="1"/>
  <c r="V273" i="64"/>
  <c r="W273" i="64" s="1"/>
  <c r="L273" i="64"/>
  <c r="M273" i="64" s="1"/>
  <c r="V270" i="64"/>
  <c r="W270" i="64" s="1"/>
  <c r="L270" i="64"/>
  <c r="M270" i="64" s="1"/>
  <c r="V267" i="64"/>
  <c r="W267" i="64" s="1"/>
  <c r="L267" i="64"/>
  <c r="M267" i="64" s="1"/>
  <c r="V264" i="64"/>
  <c r="W264" i="64" s="1"/>
  <c r="L264" i="64"/>
  <c r="M264" i="64" s="1"/>
  <c r="L261" i="64"/>
  <c r="M261" i="64" s="1"/>
  <c r="V258" i="64"/>
  <c r="W258" i="64" s="1"/>
  <c r="L258" i="64"/>
  <c r="M258" i="64" s="1"/>
  <c r="L255" i="64"/>
  <c r="M255" i="64" s="1"/>
  <c r="V252" i="64"/>
  <c r="W252" i="64" s="1"/>
  <c r="L252" i="64"/>
  <c r="M252" i="64" s="1"/>
  <c r="V249" i="64"/>
  <c r="W249" i="64" s="1"/>
  <c r="L249" i="64"/>
  <c r="M249" i="64" s="1"/>
  <c r="L246" i="64"/>
  <c r="M246" i="64" s="1"/>
  <c r="L243" i="64"/>
  <c r="M243" i="64" s="1"/>
  <c r="L239" i="64"/>
  <c r="M239" i="64" s="1"/>
  <c r="AA239" i="64" s="1"/>
  <c r="V239" i="64"/>
  <c r="W239" i="64" s="1"/>
  <c r="V235" i="64"/>
  <c r="W235" i="64" s="1"/>
  <c r="L235" i="64"/>
  <c r="M235" i="64" s="1"/>
  <c r="L234" i="64"/>
  <c r="M234" i="64" s="1"/>
  <c r="L231" i="64"/>
  <c r="M231" i="64" s="1"/>
  <c r="V227" i="64"/>
  <c r="W227" i="64" s="1"/>
  <c r="L227" i="64"/>
  <c r="M227" i="64" s="1"/>
  <c r="L226" i="64"/>
  <c r="M226" i="64" s="1"/>
  <c r="L223" i="64"/>
  <c r="M223" i="64" s="1"/>
  <c r="Y223" i="64" s="1"/>
  <c r="L220" i="64"/>
  <c r="M220" i="64" s="1"/>
  <c r="L217" i="64"/>
  <c r="M217" i="64" s="1"/>
  <c r="L213" i="64"/>
  <c r="M213" i="64" s="1"/>
  <c r="V213" i="64"/>
  <c r="W213" i="64" s="1"/>
  <c r="L212" i="64"/>
  <c r="M212" i="64" s="1"/>
  <c r="L209" i="64"/>
  <c r="M209" i="64" s="1"/>
  <c r="L206" i="64"/>
  <c r="M206" i="64" s="1"/>
  <c r="L202" i="64"/>
  <c r="M202" i="64" s="1"/>
  <c r="V198" i="64"/>
  <c r="W198" i="64" s="1"/>
  <c r="L198" i="64"/>
  <c r="M198" i="64" s="1"/>
  <c r="L195" i="64"/>
  <c r="M195" i="64" s="1"/>
  <c r="L192" i="64"/>
  <c r="M192" i="64" s="1"/>
  <c r="Y192" i="64" s="1"/>
  <c r="L188" i="64"/>
  <c r="M188" i="64" s="1"/>
  <c r="V188" i="64"/>
  <c r="W188" i="64" s="1"/>
  <c r="L187" i="64"/>
  <c r="M187" i="64" s="1"/>
  <c r="AA187" i="64" s="1"/>
  <c r="L184" i="64"/>
  <c r="M184" i="64" s="1"/>
  <c r="V181" i="64"/>
  <c r="W181" i="64" s="1"/>
  <c r="L181" i="64"/>
  <c r="M181" i="64" s="1"/>
  <c r="V178" i="64"/>
  <c r="W178" i="64" s="1"/>
  <c r="L178" i="64"/>
  <c r="M178" i="64" s="1"/>
  <c r="V175" i="64"/>
  <c r="W175" i="64" s="1"/>
  <c r="L175" i="64"/>
  <c r="M175" i="64" s="1"/>
  <c r="V172" i="64"/>
  <c r="W172" i="64" s="1"/>
  <c r="L172" i="64"/>
  <c r="M172" i="64" s="1"/>
  <c r="L169" i="64"/>
  <c r="M169" i="64" s="1"/>
  <c r="V166" i="64"/>
  <c r="W166" i="64" s="1"/>
  <c r="L166" i="64"/>
  <c r="M166" i="64" s="1"/>
  <c r="L162" i="64"/>
  <c r="M162" i="64" s="1"/>
  <c r="L158" i="64"/>
  <c r="M158" i="64" s="1"/>
  <c r="AA158" i="64" s="1"/>
  <c r="V155" i="64"/>
  <c r="W155" i="64" s="1"/>
  <c r="L155" i="64"/>
  <c r="M155" i="64" s="1"/>
  <c r="V152" i="64"/>
  <c r="W152" i="64" s="1"/>
  <c r="L152" i="64"/>
  <c r="M152" i="64" s="1"/>
  <c r="L149" i="64"/>
  <c r="M149" i="64" s="1"/>
  <c r="Y149" i="64" s="1"/>
  <c r="L146" i="64"/>
  <c r="M146" i="64" s="1"/>
  <c r="L143" i="64"/>
  <c r="M143" i="64" s="1"/>
  <c r="L140" i="64"/>
  <c r="M140" i="64" s="1"/>
  <c r="V137" i="64"/>
  <c r="W137" i="64" s="1"/>
  <c r="L137" i="64"/>
  <c r="M137" i="64" s="1"/>
  <c r="L134" i="64"/>
  <c r="M134" i="64" s="1"/>
  <c r="V130" i="64"/>
  <c r="W130" i="64" s="1"/>
  <c r="L130" i="64"/>
  <c r="M130" i="64" s="1"/>
  <c r="L129" i="64"/>
  <c r="M129" i="64" s="1"/>
  <c r="V126" i="64"/>
  <c r="W126" i="64" s="1"/>
  <c r="L126" i="64"/>
  <c r="M126" i="64" s="1"/>
  <c r="V123" i="64"/>
  <c r="W123" i="64" s="1"/>
  <c r="L123" i="64"/>
  <c r="M123" i="64" s="1"/>
  <c r="L120" i="64"/>
  <c r="M120" i="64" s="1"/>
  <c r="X313" i="64" l="1"/>
  <c r="Y1490" i="57"/>
  <c r="AA346" i="59"/>
  <c r="Y346" i="59"/>
  <c r="Y343" i="59"/>
  <c r="AA343" i="59"/>
  <c r="Y340" i="59"/>
  <c r="Y337" i="59"/>
  <c r="AA334" i="59"/>
  <c r="Y334" i="59"/>
  <c r="AA330" i="59"/>
  <c r="Y330" i="59"/>
  <c r="Y327" i="59"/>
  <c r="Y324" i="59"/>
  <c r="AA321" i="59"/>
  <c r="Y321" i="59"/>
  <c r="AA888" i="58"/>
  <c r="Y888" i="58"/>
  <c r="AA1565" i="57"/>
  <c r="Y1565" i="57"/>
  <c r="AA736" i="56"/>
  <c r="Y736" i="56"/>
  <c r="Y733" i="56"/>
  <c r="AA730" i="56"/>
  <c r="Y730" i="56"/>
  <c r="AA727" i="56"/>
  <c r="Y727" i="56"/>
  <c r="X727" i="56"/>
  <c r="Y724" i="56"/>
  <c r="AA721" i="56"/>
  <c r="Y721" i="56"/>
  <c r="AA409" i="67"/>
  <c r="AA406" i="67"/>
  <c r="Y406" i="67"/>
  <c r="Y718" i="56"/>
  <c r="AA715" i="56"/>
  <c r="Y715" i="56"/>
  <c r="AA712" i="56"/>
  <c r="Y712" i="56"/>
  <c r="AA708" i="56"/>
  <c r="Y708" i="56"/>
  <c r="AA1562" i="57"/>
  <c r="Y1562" i="57"/>
  <c r="AA1559" i="57"/>
  <c r="Y1559" i="57"/>
  <c r="AA369" i="60"/>
  <c r="Y369" i="60"/>
  <c r="AA365" i="60"/>
  <c r="Y365" i="60"/>
  <c r="AA362" i="60"/>
  <c r="X359" i="60"/>
  <c r="AA359" i="60"/>
  <c r="Y359" i="60"/>
  <c r="Y403" i="67"/>
  <c r="Y400" i="67"/>
  <c r="AA400" i="67"/>
  <c r="AA397" i="67"/>
  <c r="Y397" i="67"/>
  <c r="Y520" i="61"/>
  <c r="AA645" i="66"/>
  <c r="Y645" i="66"/>
  <c r="AA1556" i="57"/>
  <c r="Y1556" i="57"/>
  <c r="AA1553" i="57"/>
  <c r="Y1553" i="57"/>
  <c r="AA347" i="64"/>
  <c r="Y347" i="64"/>
  <c r="Y344" i="64"/>
  <c r="AA341" i="64"/>
  <c r="Y341" i="64"/>
  <c r="Y338" i="64"/>
  <c r="AA335" i="64"/>
  <c r="X331" i="64"/>
  <c r="AA331" i="64" s="1"/>
  <c r="AA330" i="64"/>
  <c r="Y330" i="64"/>
  <c r="X330" i="64"/>
  <c r="AA329" i="64"/>
  <c r="Y329" i="64"/>
  <c r="AA642" i="66"/>
  <c r="Y642" i="66"/>
  <c r="Y1550" i="57"/>
  <c r="AA1550" i="57"/>
  <c r="AA885" i="58"/>
  <c r="Y885" i="58"/>
  <c r="AA882" i="58"/>
  <c r="Y882" i="58"/>
  <c r="X882" i="58"/>
  <c r="AA879" i="58"/>
  <c r="Y879" i="58"/>
  <c r="AA1547" i="57"/>
  <c r="Y1547" i="57"/>
  <c r="AA1544" i="57"/>
  <c r="Y1544" i="57"/>
  <c r="AA1541" i="57"/>
  <c r="Y1541" i="57"/>
  <c r="Y1538" i="57"/>
  <c r="AA1538" i="57"/>
  <c r="AA1535" i="57"/>
  <c r="Y1535" i="57"/>
  <c r="AA1532" i="57"/>
  <c r="Y1532" i="57"/>
  <c r="AA1529" i="57"/>
  <c r="Y1529" i="57"/>
  <c r="AA1526" i="57"/>
  <c r="Y1526" i="57"/>
  <c r="AA1523" i="57"/>
  <c r="Y1523" i="57"/>
  <c r="Y1520" i="57"/>
  <c r="AA1520" i="57"/>
  <c r="AA1517" i="57"/>
  <c r="Y1517" i="57"/>
  <c r="Y326" i="64"/>
  <c r="AA326" i="64"/>
  <c r="AA322" i="64"/>
  <c r="Y322" i="64"/>
  <c r="AA1514" i="57"/>
  <c r="Y1514" i="57"/>
  <c r="Y1508" i="57"/>
  <c r="AA1508" i="57"/>
  <c r="AA1505" i="57"/>
  <c r="Y1505" i="57"/>
  <c r="AA319" i="64"/>
  <c r="Y319" i="64"/>
  <c r="X319" i="64"/>
  <c r="AA316" i="64"/>
  <c r="Y316" i="64"/>
  <c r="X316" i="64"/>
  <c r="AA313" i="64"/>
  <c r="Y313" i="64"/>
  <c r="AA310" i="64"/>
  <c r="Y310" i="64"/>
  <c r="Y307" i="64"/>
  <c r="AA304" i="64"/>
  <c r="Y304" i="64"/>
  <c r="AA301" i="64"/>
  <c r="Y301" i="64"/>
  <c r="X301" i="64"/>
  <c r="X298" i="64"/>
  <c r="Y298" i="64"/>
  <c r="AA298" i="64"/>
  <c r="AA295" i="64"/>
  <c r="X295" i="64"/>
  <c r="Y295" i="64"/>
  <c r="AA292" i="64"/>
  <c r="Y292" i="64"/>
  <c r="X292" i="64"/>
  <c r="AA289" i="64"/>
  <c r="Y289" i="64"/>
  <c r="AA1502" i="57"/>
  <c r="Y1502" i="57"/>
  <c r="AA1499" i="57"/>
  <c r="Y1499" i="57"/>
  <c r="X1496" i="57"/>
  <c r="AA1496" i="57"/>
  <c r="Y1496" i="57"/>
  <c r="AA1493" i="57"/>
  <c r="Y1493" i="57"/>
  <c r="AA286" i="64"/>
  <c r="Y286" i="64"/>
  <c r="AA282" i="64"/>
  <c r="Y282" i="64"/>
  <c r="Y279" i="64"/>
  <c r="AA279" i="64"/>
  <c r="AA276" i="64"/>
  <c r="Y276" i="64"/>
  <c r="X276" i="64"/>
  <c r="AA273" i="64"/>
  <c r="Y273" i="64"/>
  <c r="X273" i="64"/>
  <c r="AA270" i="64"/>
  <c r="Y270" i="64"/>
  <c r="X270" i="64"/>
  <c r="AA267" i="64"/>
  <c r="Y267" i="64"/>
  <c r="X267" i="64"/>
  <c r="AA264" i="64"/>
  <c r="Y264" i="64"/>
  <c r="X264" i="64"/>
  <c r="AA261" i="64"/>
  <c r="Y261" i="64"/>
  <c r="AA258" i="64"/>
  <c r="Y258" i="64"/>
  <c r="X258" i="64"/>
  <c r="AA255" i="64"/>
  <c r="Y255" i="64"/>
  <c r="Y252" i="64"/>
  <c r="X252" i="64"/>
  <c r="AA252" i="64"/>
  <c r="Y249" i="64"/>
  <c r="X249" i="64"/>
  <c r="AA249" i="64"/>
  <c r="AA246" i="64"/>
  <c r="Y246" i="64"/>
  <c r="AA243" i="64"/>
  <c r="Y243" i="64"/>
  <c r="X239" i="64"/>
  <c r="Y239" i="64"/>
  <c r="AA234" i="64"/>
  <c r="Y234" i="64"/>
  <c r="AA235" i="64"/>
  <c r="Y235" i="64"/>
  <c r="X235" i="64"/>
  <c r="AA231" i="64"/>
  <c r="Y231" i="64"/>
  <c r="Y226" i="64"/>
  <c r="AA226" i="64"/>
  <c r="Y227" i="64"/>
  <c r="X227" i="64"/>
  <c r="AA227" i="64"/>
  <c r="AA223" i="64"/>
  <c r="AA220" i="64"/>
  <c r="Y220" i="64"/>
  <c r="AA217" i="64"/>
  <c r="Y217" i="64"/>
  <c r="AA213" i="64"/>
  <c r="Y213" i="64"/>
  <c r="X213" i="64"/>
  <c r="AA212" i="64"/>
  <c r="Y212" i="64"/>
  <c r="AA209" i="64"/>
  <c r="Y209" i="64"/>
  <c r="AA206" i="64"/>
  <c r="Y206" i="64"/>
  <c r="AA202" i="64"/>
  <c r="Y202" i="64"/>
  <c r="Y198" i="64"/>
  <c r="X198" i="64"/>
  <c r="AA198" i="64"/>
  <c r="AA195" i="64"/>
  <c r="Y195" i="64"/>
  <c r="AA192" i="64"/>
  <c r="X188" i="64"/>
  <c r="AA188" i="64"/>
  <c r="Y188" i="64"/>
  <c r="Y187" i="64"/>
  <c r="AA184" i="64"/>
  <c r="Y184" i="64"/>
  <c r="X181" i="64"/>
  <c r="AA181" i="64"/>
  <c r="Y181" i="64"/>
  <c r="AA178" i="64"/>
  <c r="Y178" i="64"/>
  <c r="X178" i="64"/>
  <c r="Y175" i="64"/>
  <c r="X175" i="64"/>
  <c r="AA175" i="64"/>
  <c r="AA172" i="64"/>
  <c r="Y172" i="64"/>
  <c r="X172" i="64"/>
  <c r="AA169" i="64"/>
  <c r="Y169" i="64"/>
  <c r="AA166" i="64"/>
  <c r="Y166" i="64"/>
  <c r="X166" i="64"/>
  <c r="AA162" i="64"/>
  <c r="Y162" i="64"/>
  <c r="Y158" i="64"/>
  <c r="AA155" i="64"/>
  <c r="Y155" i="64"/>
  <c r="X155" i="64"/>
  <c r="AA152" i="64"/>
  <c r="Y152" i="64"/>
  <c r="X152" i="64"/>
  <c r="AA149" i="64"/>
  <c r="AA146" i="64"/>
  <c r="Y146" i="64"/>
  <c r="AA143" i="64"/>
  <c r="Y143" i="64"/>
  <c r="AA140" i="64"/>
  <c r="Y140" i="64"/>
  <c r="AA137" i="64"/>
  <c r="Y137" i="64"/>
  <c r="X137" i="64"/>
  <c r="AA134" i="64"/>
  <c r="Y134" i="64"/>
  <c r="Y130" i="64"/>
  <c r="X130" i="64"/>
  <c r="AA130" i="64"/>
  <c r="AA129" i="64"/>
  <c r="Y129" i="64"/>
  <c r="AA126" i="64"/>
  <c r="X126" i="64"/>
  <c r="Y126" i="64"/>
  <c r="AA123" i="64"/>
  <c r="Y123" i="64"/>
  <c r="X123" i="64"/>
  <c r="AA120" i="64"/>
  <c r="Y120" i="64"/>
  <c r="L116" i="64"/>
  <c r="M116" i="64" s="1"/>
  <c r="L115" i="64"/>
  <c r="M115" i="64" s="1"/>
  <c r="L112" i="64"/>
  <c r="M112" i="64" s="1"/>
  <c r="L109" i="64"/>
  <c r="M109" i="64" s="1"/>
  <c r="L106" i="64"/>
  <c r="M106" i="64" s="1"/>
  <c r="V106" i="64"/>
  <c r="W106" i="64" s="1"/>
  <c r="L1487" i="57"/>
  <c r="M1487" i="57" s="1"/>
  <c r="L103" i="64"/>
  <c r="M103" i="64" s="1"/>
  <c r="L100" i="64"/>
  <c r="M100" i="64" s="1"/>
  <c r="L97" i="64"/>
  <c r="M97" i="64" s="1"/>
  <c r="L93" i="64"/>
  <c r="M93" i="64" s="1"/>
  <c r="V93" i="64"/>
  <c r="W93" i="64" s="1"/>
  <c r="L92" i="64"/>
  <c r="M92" i="64" s="1"/>
  <c r="V89" i="64"/>
  <c r="W89" i="64" s="1"/>
  <c r="L89" i="64"/>
  <c r="M89" i="64" s="1"/>
  <c r="L1484" i="57"/>
  <c r="M1484" i="57" s="1"/>
  <c r="V809" i="63"/>
  <c r="W809" i="63" s="1"/>
  <c r="V808" i="63"/>
  <c r="W808" i="63" s="1"/>
  <c r="V807" i="63"/>
  <c r="W807" i="63" s="1"/>
  <c r="V806" i="63"/>
  <c r="W806" i="63" s="1"/>
  <c r="L809" i="63"/>
  <c r="M809" i="63" s="1"/>
  <c r="L808" i="63"/>
  <c r="M808" i="63" s="1"/>
  <c r="L807" i="63"/>
  <c r="M807" i="63" s="1"/>
  <c r="Y808" i="63" s="1"/>
  <c r="L806" i="63"/>
  <c r="M806" i="63" s="1"/>
  <c r="L805" i="63"/>
  <c r="M805" i="63" s="1"/>
  <c r="L1480" i="57"/>
  <c r="M1480" i="57" s="1"/>
  <c r="L1477" i="57"/>
  <c r="M1477" i="57" s="1"/>
  <c r="V1473" i="57"/>
  <c r="W1473" i="57" s="1"/>
  <c r="L1472" i="57"/>
  <c r="M1472" i="57" s="1"/>
  <c r="AA1472" i="57" s="1"/>
  <c r="L1473" i="57"/>
  <c r="M1473" i="57" s="1"/>
  <c r="L1469" i="57"/>
  <c r="M1469" i="57" s="1"/>
  <c r="L1466" i="57"/>
  <c r="M1466" i="57" s="1"/>
  <c r="L802" i="63"/>
  <c r="M802" i="63" s="1"/>
  <c r="Y802" i="63" s="1"/>
  <c r="L799" i="63"/>
  <c r="M799" i="63" s="1"/>
  <c r="L796" i="63"/>
  <c r="M796" i="63" s="1"/>
  <c r="L793" i="63"/>
  <c r="M793" i="63" s="1"/>
  <c r="L744" i="62"/>
  <c r="M744" i="62" s="1"/>
  <c r="L334" i="65"/>
  <c r="M334" i="65" s="1"/>
  <c r="Y334" i="65" s="1"/>
  <c r="L517" i="61"/>
  <c r="M517" i="61" s="1"/>
  <c r="L876" i="58"/>
  <c r="M876" i="58" s="1"/>
  <c r="L790" i="63"/>
  <c r="M790" i="63" s="1"/>
  <c r="L514" i="61"/>
  <c r="M514" i="61" s="1"/>
  <c r="L1463" i="57"/>
  <c r="M1463" i="57" s="1"/>
  <c r="L741" i="62"/>
  <c r="M741" i="62" s="1"/>
  <c r="Y741" i="62" s="1"/>
  <c r="V331" i="65"/>
  <c r="W331" i="65" s="1"/>
  <c r="L331" i="65"/>
  <c r="M331" i="65" s="1"/>
  <c r="L738" i="62"/>
  <c r="M738" i="62" s="1"/>
  <c r="L318" i="59"/>
  <c r="M318" i="59" s="1"/>
  <c r="L787" i="63"/>
  <c r="M787" i="63" s="1"/>
  <c r="L784" i="63"/>
  <c r="M784" i="63" s="1"/>
  <c r="L735" i="62"/>
  <c r="M735" i="62" s="1"/>
  <c r="V328" i="65"/>
  <c r="W328" i="65" s="1"/>
  <c r="L328" i="65"/>
  <c r="M328" i="65" s="1"/>
  <c r="V873" i="58"/>
  <c r="W873" i="58" s="1"/>
  <c r="L873" i="58"/>
  <c r="M873" i="58" s="1"/>
  <c r="V511" i="61"/>
  <c r="W511" i="61" s="1"/>
  <c r="L511" i="61"/>
  <c r="M511" i="61" s="1"/>
  <c r="L508" i="61"/>
  <c r="M508" i="61" s="1"/>
  <c r="L869" i="58"/>
  <c r="M869" i="58" s="1"/>
  <c r="V864" i="58"/>
  <c r="W864" i="58" s="1"/>
  <c r="L864" i="58"/>
  <c r="M864" i="58" s="1"/>
  <c r="V863" i="58"/>
  <c r="W863" i="58" s="1"/>
  <c r="L863" i="58"/>
  <c r="M863" i="58" s="1"/>
  <c r="V860" i="58"/>
  <c r="W860" i="58" s="1"/>
  <c r="L860" i="58"/>
  <c r="M860" i="58" s="1"/>
  <c r="V857" i="58"/>
  <c r="W857" i="58" s="1"/>
  <c r="L857" i="58"/>
  <c r="M857" i="58" s="1"/>
  <c r="L505" i="61"/>
  <c r="M505" i="61" s="1"/>
  <c r="Y505" i="61" s="1"/>
  <c r="AA116" i="64" l="1"/>
  <c r="Y116" i="64"/>
  <c r="AA115" i="64"/>
  <c r="Y115" i="64"/>
  <c r="AA112" i="64"/>
  <c r="Y112" i="64"/>
  <c r="AA109" i="64"/>
  <c r="Y109" i="64"/>
  <c r="AA106" i="64"/>
  <c r="Y106" i="64"/>
  <c r="X106" i="64"/>
  <c r="AA1487" i="57"/>
  <c r="Y1487" i="57"/>
  <c r="AA103" i="64"/>
  <c r="Y103" i="64"/>
  <c r="AA100" i="64"/>
  <c r="Y100" i="64"/>
  <c r="AA97" i="64"/>
  <c r="Y97" i="64"/>
  <c r="AA93" i="64"/>
  <c r="Y93" i="64"/>
  <c r="X93" i="64"/>
  <c r="AA92" i="64"/>
  <c r="Y92" i="64"/>
  <c r="AA89" i="64"/>
  <c r="X89" i="64"/>
  <c r="Y89" i="64"/>
  <c r="AA1484" i="57"/>
  <c r="Y1484" i="57"/>
  <c r="X809" i="63"/>
  <c r="AA809" i="63" s="1"/>
  <c r="X808" i="63"/>
  <c r="AA808" i="63" s="1"/>
  <c r="Y809" i="63"/>
  <c r="AA807" i="63"/>
  <c r="Y807" i="63"/>
  <c r="X807" i="63"/>
  <c r="AA806" i="63"/>
  <c r="Y806" i="63"/>
  <c r="X806" i="63"/>
  <c r="AA805" i="63"/>
  <c r="Y805" i="63"/>
  <c r="AA1480" i="57"/>
  <c r="Y1480" i="57"/>
  <c r="AA1477" i="57"/>
  <c r="Y1477" i="57"/>
  <c r="Y1472" i="57"/>
  <c r="AA1473" i="57"/>
  <c r="Y1473" i="57"/>
  <c r="X1473" i="57"/>
  <c r="AA1469" i="57"/>
  <c r="Y1469" i="57"/>
  <c r="AA1466" i="57"/>
  <c r="Y1466" i="57"/>
  <c r="AA802" i="63"/>
  <c r="AA799" i="63"/>
  <c r="Y799" i="63"/>
  <c r="Y796" i="63"/>
  <c r="AA796" i="63"/>
  <c r="AA793" i="63"/>
  <c r="Y793" i="63"/>
  <c r="AA744" i="62"/>
  <c r="Y744" i="62"/>
  <c r="AA334" i="65"/>
  <c r="AA517" i="61"/>
  <c r="Y517" i="61"/>
  <c r="AA876" i="58"/>
  <c r="Y876" i="58"/>
  <c r="AA790" i="63"/>
  <c r="Y790" i="63"/>
  <c r="AA514" i="61"/>
  <c r="Y514" i="61"/>
  <c r="Y1463" i="57"/>
  <c r="AA1463" i="57"/>
  <c r="AA741" i="62"/>
  <c r="AA331" i="65"/>
  <c r="Y331" i="65"/>
  <c r="X331" i="65"/>
  <c r="AA738" i="62"/>
  <c r="Y738" i="62"/>
  <c r="AA318" i="59"/>
  <c r="Y318" i="59"/>
  <c r="AA787" i="63"/>
  <c r="Y787" i="63"/>
  <c r="AA784" i="63"/>
  <c r="Y784" i="63"/>
  <c r="AA735" i="62"/>
  <c r="Y735" i="62"/>
  <c r="Y328" i="65"/>
  <c r="X328" i="65"/>
  <c r="AA328" i="65"/>
  <c r="AA873" i="58"/>
  <c r="Y873" i="58"/>
  <c r="X873" i="58"/>
  <c r="AA511" i="61"/>
  <c r="Y511" i="61"/>
  <c r="X511" i="61"/>
  <c r="AA508" i="61"/>
  <c r="Y508" i="61"/>
  <c r="AA869" i="58"/>
  <c r="Y869" i="58"/>
  <c r="Y863" i="58"/>
  <c r="X863" i="58"/>
  <c r="AA863" i="58"/>
  <c r="AA864" i="58"/>
  <c r="Y864" i="58"/>
  <c r="X864" i="58"/>
  <c r="AA860" i="58"/>
  <c r="Y860" i="58"/>
  <c r="X860" i="58"/>
  <c r="Y857" i="58"/>
  <c r="AA857" i="58"/>
  <c r="X857" i="58"/>
  <c r="AA505" i="61"/>
  <c r="L502" i="61"/>
  <c r="M502" i="61" s="1"/>
  <c r="L781" i="63"/>
  <c r="M781" i="63" s="1"/>
  <c r="L704" i="56"/>
  <c r="M704" i="56" s="1"/>
  <c r="Y704" i="56" s="1"/>
  <c r="L1460" i="57"/>
  <c r="M1460" i="57" s="1"/>
  <c r="L639" i="66"/>
  <c r="M639" i="66" s="1"/>
  <c r="L324" i="65"/>
  <c r="M324" i="65" s="1"/>
  <c r="L499" i="61"/>
  <c r="M499" i="61" s="1"/>
  <c r="AA499" i="61" s="1"/>
  <c r="L732" i="62"/>
  <c r="M732" i="62" s="1"/>
  <c r="L729" i="62"/>
  <c r="M729" i="62" s="1"/>
  <c r="L320" i="65"/>
  <c r="M320" i="65" s="1"/>
  <c r="L496" i="61"/>
  <c r="M496" i="61" s="1"/>
  <c r="L493" i="61"/>
  <c r="M493" i="61" s="1"/>
  <c r="L778" i="63"/>
  <c r="M778" i="63" s="1"/>
  <c r="L775" i="63"/>
  <c r="M775" i="63" s="1"/>
  <c r="L701" i="56"/>
  <c r="M701" i="56" s="1"/>
  <c r="L698" i="56"/>
  <c r="M698" i="56" s="1"/>
  <c r="AA698" i="56" s="1"/>
  <c r="L317" i="65"/>
  <c r="M317" i="65" s="1"/>
  <c r="L772" i="63"/>
  <c r="M772" i="63" s="1"/>
  <c r="L695" i="56"/>
  <c r="M695" i="56" s="1"/>
  <c r="L490" i="61"/>
  <c r="M490" i="61" s="1"/>
  <c r="L394" i="67"/>
  <c r="M394" i="67" s="1"/>
  <c r="L726" i="62"/>
  <c r="M726" i="62" s="1"/>
  <c r="L854" i="58"/>
  <c r="M854" i="58" s="1"/>
  <c r="L692" i="56"/>
  <c r="M692" i="56" s="1"/>
  <c r="L1457" i="57"/>
  <c r="M1457" i="57" s="1"/>
  <c r="L851" i="58"/>
  <c r="M851" i="58" s="1"/>
  <c r="L487" i="61"/>
  <c r="M487" i="61" s="1"/>
  <c r="L769" i="63"/>
  <c r="M769" i="63" s="1"/>
  <c r="L766" i="63"/>
  <c r="M766" i="63" s="1"/>
  <c r="L1454" i="57"/>
  <c r="M1454" i="57" s="1"/>
  <c r="L1451" i="57"/>
  <c r="M1451" i="57" s="1"/>
  <c r="L763" i="63"/>
  <c r="M763" i="63" s="1"/>
  <c r="L722" i="62"/>
  <c r="M722" i="62" s="1"/>
  <c r="L484" i="61"/>
  <c r="M484" i="61" s="1"/>
  <c r="L384" i="67"/>
  <c r="M384" i="67" s="1"/>
  <c r="AA384" i="67" s="1"/>
  <c r="V385" i="67"/>
  <c r="W385" i="67" s="1"/>
  <c r="L385" i="67"/>
  <c r="M385" i="67" s="1"/>
  <c r="L386" i="67"/>
  <c r="M386" i="67" s="1"/>
  <c r="L387" i="67"/>
  <c r="M387" i="67" s="1"/>
  <c r="V387" i="67"/>
  <c r="W387" i="67" s="1"/>
  <c r="V386" i="67"/>
  <c r="W386" i="67" s="1"/>
  <c r="V380" i="67"/>
  <c r="W380" i="67" s="1"/>
  <c r="L380" i="67"/>
  <c r="M380" i="67" s="1"/>
  <c r="L379" i="67"/>
  <c r="M379" i="67" s="1"/>
  <c r="L757" i="63"/>
  <c r="M757" i="63" s="1"/>
  <c r="L481" i="61"/>
  <c r="M481" i="61" s="1"/>
  <c r="L716" i="62"/>
  <c r="M716" i="62" s="1"/>
  <c r="Y716" i="62" s="1"/>
  <c r="L713" i="62"/>
  <c r="M713" i="62" s="1"/>
  <c r="L848" i="58"/>
  <c r="M848" i="58" s="1"/>
  <c r="L1445" i="57"/>
  <c r="M1445" i="57" s="1"/>
  <c r="L845" i="58"/>
  <c r="M845" i="58" s="1"/>
  <c r="L478" i="61"/>
  <c r="M478" i="61" s="1"/>
  <c r="L314" i="65"/>
  <c r="M314" i="65" s="1"/>
  <c r="V311" i="65"/>
  <c r="W311" i="65" s="1"/>
  <c r="L311" i="65"/>
  <c r="M311" i="65" s="1"/>
  <c r="V307" i="65"/>
  <c r="W307" i="65" s="1"/>
  <c r="L307" i="65"/>
  <c r="M307" i="65" s="1"/>
  <c r="V306" i="65"/>
  <c r="W306" i="65" s="1"/>
  <c r="L306" i="65"/>
  <c r="M306" i="65" s="1"/>
  <c r="V303" i="65"/>
  <c r="W303" i="65" s="1"/>
  <c r="L303" i="65"/>
  <c r="M303" i="65" s="1"/>
  <c r="L376" i="67"/>
  <c r="M376" i="67" s="1"/>
  <c r="L710" i="62"/>
  <c r="M710" i="62" s="1"/>
  <c r="AA710" i="62" s="1"/>
  <c r="L707" i="62"/>
  <c r="M707" i="62" s="1"/>
  <c r="L754" i="63"/>
  <c r="M754" i="63" s="1"/>
  <c r="L299" i="65"/>
  <c r="M299" i="65" s="1"/>
  <c r="L298" i="65"/>
  <c r="M298" i="65" s="1"/>
  <c r="AA298" i="65" s="1"/>
  <c r="V299" i="65"/>
  <c r="W299" i="65" s="1"/>
  <c r="L689" i="56"/>
  <c r="M689" i="56" s="1"/>
  <c r="L751" i="63"/>
  <c r="M751" i="63" s="1"/>
  <c r="V295" i="65"/>
  <c r="W295" i="65" s="1"/>
  <c r="L295" i="65"/>
  <c r="M295" i="65" s="1"/>
  <c r="V292" i="65"/>
  <c r="W292" i="65" s="1"/>
  <c r="L292" i="65"/>
  <c r="M292" i="65" s="1"/>
  <c r="V289" i="65"/>
  <c r="W289" i="65" s="1"/>
  <c r="L289" i="65"/>
  <c r="M289" i="65" s="1"/>
  <c r="V286" i="65"/>
  <c r="W286" i="65" s="1"/>
  <c r="L286" i="65"/>
  <c r="M286" i="65" s="1"/>
  <c r="AA502" i="61" l="1"/>
  <c r="Y502" i="61"/>
  <c r="AA781" i="63"/>
  <c r="Y781" i="63"/>
  <c r="AA704" i="56"/>
  <c r="AA1460" i="57"/>
  <c r="Y1460" i="57"/>
  <c r="AA639" i="66"/>
  <c r="Y639" i="66"/>
  <c r="AA324" i="65"/>
  <c r="Y324" i="65"/>
  <c r="Y499" i="61"/>
  <c r="AA732" i="62"/>
  <c r="Y732" i="62"/>
  <c r="AA729" i="62"/>
  <c r="Y729" i="62"/>
  <c r="Y320" i="65"/>
  <c r="AA496" i="61"/>
  <c r="Y496" i="61"/>
  <c r="AA493" i="61"/>
  <c r="Y493" i="61"/>
  <c r="AA778" i="63"/>
  <c r="Y778" i="63"/>
  <c r="AA775" i="63"/>
  <c r="Y775" i="63"/>
  <c r="AA701" i="56"/>
  <c r="Y701" i="56"/>
  <c r="Y698" i="56"/>
  <c r="AA317" i="65"/>
  <c r="Y317" i="65"/>
  <c r="AA772" i="63"/>
  <c r="Y772" i="63"/>
  <c r="Y695" i="56"/>
  <c r="AA695" i="56"/>
  <c r="AA490" i="61"/>
  <c r="Y490" i="61"/>
  <c r="AA394" i="67"/>
  <c r="Y394" i="67"/>
  <c r="AA726" i="62"/>
  <c r="Y726" i="62"/>
  <c r="AA854" i="58"/>
  <c r="Y854" i="58"/>
  <c r="AA692" i="56"/>
  <c r="Y692" i="56"/>
  <c r="AA1457" i="57"/>
  <c r="Y1457" i="57"/>
  <c r="AA851" i="58"/>
  <c r="Y851" i="58"/>
  <c r="AA487" i="61"/>
  <c r="Y487" i="61"/>
  <c r="AA769" i="63"/>
  <c r="Y769" i="63"/>
  <c r="AA766" i="63"/>
  <c r="Y766" i="63"/>
  <c r="AA1454" i="57"/>
  <c r="Y1454" i="57"/>
  <c r="AA1451" i="57"/>
  <c r="Y1451" i="57"/>
  <c r="AA763" i="63"/>
  <c r="Y763" i="63"/>
  <c r="AA722" i="62"/>
  <c r="Y722" i="62"/>
  <c r="AA484" i="61"/>
  <c r="Y484" i="61"/>
  <c r="Y384" i="67"/>
  <c r="AA387" i="67"/>
  <c r="Y387" i="67"/>
  <c r="X387" i="67"/>
  <c r="AA386" i="67"/>
  <c r="Y386" i="67"/>
  <c r="X386" i="67"/>
  <c r="AA385" i="67"/>
  <c r="Y385" i="67"/>
  <c r="X385" i="67"/>
  <c r="AA380" i="67"/>
  <c r="Y380" i="67"/>
  <c r="X380" i="67"/>
  <c r="AA379" i="67"/>
  <c r="Y379" i="67"/>
  <c r="AA757" i="63"/>
  <c r="Y757" i="63"/>
  <c r="Y481" i="61"/>
  <c r="AA481" i="61"/>
  <c r="AA716" i="62"/>
  <c r="AA713" i="62"/>
  <c r="Y713" i="62"/>
  <c r="AA848" i="58"/>
  <c r="Y848" i="58"/>
  <c r="AA1445" i="57"/>
  <c r="Y1445" i="57"/>
  <c r="AA845" i="58"/>
  <c r="Y845" i="58"/>
  <c r="AA478" i="61"/>
  <c r="Y478" i="61"/>
  <c r="AA314" i="65"/>
  <c r="Y314" i="65"/>
  <c r="AA311" i="65"/>
  <c r="Y311" i="65"/>
  <c r="X311" i="65"/>
  <c r="AA307" i="65"/>
  <c r="Y307" i="65"/>
  <c r="X307" i="65"/>
  <c r="X306" i="65"/>
  <c r="Y306" i="65"/>
  <c r="AA306" i="65"/>
  <c r="AA303" i="65"/>
  <c r="Y303" i="65"/>
  <c r="X303" i="65"/>
  <c r="AA376" i="67"/>
  <c r="Y376" i="67"/>
  <c r="Y710" i="62"/>
  <c r="Y707" i="62"/>
  <c r="AA707" i="62"/>
  <c r="AA754" i="63"/>
  <c r="Y754" i="63"/>
  <c r="Y298" i="65"/>
  <c r="AA299" i="65"/>
  <c r="Y299" i="65"/>
  <c r="X299" i="65"/>
  <c r="AA689" i="56"/>
  <c r="Y689" i="56"/>
  <c r="AA751" i="63"/>
  <c r="Y751" i="63"/>
  <c r="AA295" i="65"/>
  <c r="Y295" i="65"/>
  <c r="X295" i="65"/>
  <c r="Y292" i="65"/>
  <c r="X292" i="65"/>
  <c r="AA292" i="65"/>
  <c r="AA289" i="65"/>
  <c r="X289" i="65"/>
  <c r="Y289" i="65"/>
  <c r="AA286" i="65"/>
  <c r="Y286" i="65"/>
  <c r="X286" i="65"/>
  <c r="V283" i="65"/>
  <c r="W283" i="65" s="1"/>
  <c r="L283" i="65"/>
  <c r="M283" i="65" s="1"/>
  <c r="V280" i="65"/>
  <c r="W280" i="65" s="1"/>
  <c r="L280" i="65"/>
  <c r="M280" i="65" s="1"/>
  <c r="V277" i="65"/>
  <c r="W277" i="65" s="1"/>
  <c r="L277" i="65"/>
  <c r="M277" i="65" s="1"/>
  <c r="V274" i="65"/>
  <c r="W274" i="65" s="1"/>
  <c r="L274" i="65"/>
  <c r="M274" i="65" s="1"/>
  <c r="V271" i="65"/>
  <c r="W271" i="65" s="1"/>
  <c r="L271" i="65"/>
  <c r="M271" i="65" s="1"/>
  <c r="V268" i="65"/>
  <c r="W268" i="65" s="1"/>
  <c r="L268" i="65"/>
  <c r="M268" i="65" s="1"/>
  <c r="V265" i="65"/>
  <c r="W265" i="65" s="1"/>
  <c r="L265" i="65"/>
  <c r="M265" i="65" s="1"/>
  <c r="V262" i="65"/>
  <c r="W262" i="65" s="1"/>
  <c r="L262" i="65"/>
  <c r="M262" i="65" s="1"/>
  <c r="V259" i="65"/>
  <c r="W259" i="65" s="1"/>
  <c r="L259" i="65"/>
  <c r="M259" i="65" s="1"/>
  <c r="V256" i="65"/>
  <c r="W256" i="65" s="1"/>
  <c r="L256" i="65"/>
  <c r="M256" i="65" s="1"/>
  <c r="V253" i="65"/>
  <c r="W253" i="65" s="1"/>
  <c r="L253" i="65"/>
  <c r="M253" i="65" s="1"/>
  <c r="V250" i="65"/>
  <c r="W250" i="65" s="1"/>
  <c r="L250" i="65"/>
  <c r="M250" i="65" s="1"/>
  <c r="V247" i="65"/>
  <c r="W247" i="65" s="1"/>
  <c r="L247" i="65"/>
  <c r="M247" i="65" s="1"/>
  <c r="V244" i="65"/>
  <c r="W244" i="65" s="1"/>
  <c r="L244" i="65"/>
  <c r="M244" i="65" s="1"/>
  <c r="V241" i="65"/>
  <c r="W241" i="65" s="1"/>
  <c r="L241" i="65"/>
  <c r="M241" i="65" s="1"/>
  <c r="V238" i="65"/>
  <c r="W238" i="65" s="1"/>
  <c r="L238" i="65"/>
  <c r="M238" i="65" s="1"/>
  <c r="V235" i="65"/>
  <c r="W235" i="65" s="1"/>
  <c r="L235" i="65"/>
  <c r="M235" i="65" s="1"/>
  <c r="Y235" i="65" s="1"/>
  <c r="L232" i="65"/>
  <c r="M232" i="65" s="1"/>
  <c r="V229" i="65"/>
  <c r="W229" i="65" s="1"/>
  <c r="L229" i="65"/>
  <c r="M229" i="65" s="1"/>
  <c r="L226" i="65"/>
  <c r="M226" i="65" s="1"/>
  <c r="L223" i="65"/>
  <c r="M223" i="65" s="1"/>
  <c r="V219" i="65"/>
  <c r="W219" i="65" s="1"/>
  <c r="L219" i="65"/>
  <c r="M219" i="65" s="1"/>
  <c r="L216" i="65"/>
  <c r="M216" i="65" s="1"/>
  <c r="AA216" i="65" s="1"/>
  <c r="V686" i="56"/>
  <c r="W686" i="56" s="1"/>
  <c r="L686" i="56"/>
  <c r="M686" i="56" s="1"/>
  <c r="V682" i="56"/>
  <c r="W682" i="56" s="1"/>
  <c r="V681" i="56"/>
  <c r="W681" i="56" s="1"/>
  <c r="L682" i="56"/>
  <c r="M682" i="56" s="1"/>
  <c r="L681" i="56"/>
  <c r="M681" i="56" s="1"/>
  <c r="L213" i="65"/>
  <c r="M213" i="65" s="1"/>
  <c r="L210" i="65"/>
  <c r="M210" i="65" s="1"/>
  <c r="L841" i="58"/>
  <c r="M841" i="58" s="1"/>
  <c r="V841" i="58"/>
  <c r="W841" i="58" s="1"/>
  <c r="V840" i="58"/>
  <c r="W840" i="58" s="1"/>
  <c r="L840" i="58"/>
  <c r="M840" i="58" s="1"/>
  <c r="L678" i="56"/>
  <c r="M678" i="56" s="1"/>
  <c r="V837" i="58"/>
  <c r="W837" i="58" s="1"/>
  <c r="L837" i="58"/>
  <c r="M837" i="58" s="1"/>
  <c r="V834" i="58"/>
  <c r="W834" i="58" s="1"/>
  <c r="L834" i="58"/>
  <c r="M834" i="58" s="1"/>
  <c r="L831" i="58"/>
  <c r="M831" i="58" s="1"/>
  <c r="L828" i="58"/>
  <c r="M828" i="58" s="1"/>
  <c r="L825" i="58"/>
  <c r="M825" i="58" s="1"/>
  <c r="V313" i="59"/>
  <c r="W313" i="59" s="1"/>
  <c r="L313" i="59"/>
  <c r="M313" i="59" s="1"/>
  <c r="V314" i="59"/>
  <c r="W314" i="59" s="1"/>
  <c r="L314" i="59"/>
  <c r="M314" i="59" s="1"/>
  <c r="L312" i="59"/>
  <c r="M312" i="59" s="1"/>
  <c r="Y312" i="59" s="1"/>
  <c r="V822" i="58"/>
  <c r="W822" i="58" s="1"/>
  <c r="L822" i="58"/>
  <c r="M822" i="58" s="1"/>
  <c r="L819" i="58"/>
  <c r="M819" i="58" s="1"/>
  <c r="Y819" i="58" s="1"/>
  <c r="V816" i="58"/>
  <c r="W816" i="58" s="1"/>
  <c r="L816" i="58"/>
  <c r="M816" i="58" s="1"/>
  <c r="V813" i="58"/>
  <c r="W813" i="58" s="1"/>
  <c r="L813" i="58"/>
  <c r="M813" i="58" s="1"/>
  <c r="V810" i="58"/>
  <c r="W810" i="58" s="1"/>
  <c r="L810" i="58"/>
  <c r="M810" i="58" s="1"/>
  <c r="L807" i="58"/>
  <c r="M807" i="58" s="1"/>
  <c r="Y807" i="58" s="1"/>
  <c r="L704" i="62"/>
  <c r="M704" i="62" s="1"/>
  <c r="L475" i="61"/>
  <c r="M475" i="61" s="1"/>
  <c r="L748" i="63"/>
  <c r="M748" i="63" s="1"/>
  <c r="V206" i="65"/>
  <c r="W206" i="65" s="1"/>
  <c r="L206" i="65"/>
  <c r="M206" i="65" s="1"/>
  <c r="L205" i="65"/>
  <c r="M205" i="65" s="1"/>
  <c r="L745" i="63"/>
  <c r="M745" i="63" s="1"/>
  <c r="V308" i="59"/>
  <c r="W308" i="59" s="1"/>
  <c r="V307" i="59"/>
  <c r="W307" i="59" s="1"/>
  <c r="L307" i="59"/>
  <c r="M307" i="59" s="1"/>
  <c r="L308" i="59"/>
  <c r="M308" i="59" s="1"/>
  <c r="L306" i="59"/>
  <c r="M306" i="59" s="1"/>
  <c r="V804" i="58"/>
  <c r="W804" i="58" s="1"/>
  <c r="L804" i="58"/>
  <c r="M804" i="58" s="1"/>
  <c r="V801" i="58"/>
  <c r="W801" i="58" s="1"/>
  <c r="L801" i="58"/>
  <c r="M801" i="58" s="1"/>
  <c r="V798" i="58"/>
  <c r="W798" i="58" s="1"/>
  <c r="L798" i="58"/>
  <c r="M798" i="58" s="1"/>
  <c r="V795" i="58"/>
  <c r="W795" i="58" s="1"/>
  <c r="L795" i="58"/>
  <c r="M795" i="58" s="1"/>
  <c r="V791" i="58"/>
  <c r="W791" i="58" s="1"/>
  <c r="V790" i="58"/>
  <c r="W790" i="58" s="1"/>
  <c r="L791" i="58"/>
  <c r="M791" i="58" s="1"/>
  <c r="L790" i="58"/>
  <c r="M790" i="58" s="1"/>
  <c r="V787" i="58"/>
  <c r="W787" i="58" s="1"/>
  <c r="L787" i="58"/>
  <c r="M787" i="58" s="1"/>
  <c r="L783" i="58"/>
  <c r="M783" i="58" s="1"/>
  <c r="V783" i="58"/>
  <c r="W783" i="58" s="1"/>
  <c r="V782" i="58"/>
  <c r="W782" i="58" s="1"/>
  <c r="L782" i="58"/>
  <c r="M782" i="58" s="1"/>
  <c r="V779" i="58"/>
  <c r="W779" i="58" s="1"/>
  <c r="L779" i="58"/>
  <c r="M779" i="58" s="1"/>
  <c r="V776" i="58"/>
  <c r="W776" i="58" s="1"/>
  <c r="L776" i="58"/>
  <c r="M776" i="58" s="1"/>
  <c r="AA283" i="65" l="1"/>
  <c r="Y283" i="65"/>
  <c r="X283" i="65"/>
  <c r="AA280" i="65"/>
  <c r="Y280" i="65"/>
  <c r="X280" i="65"/>
  <c r="AA277" i="65"/>
  <c r="Y277" i="65"/>
  <c r="X277" i="65"/>
  <c r="AA274" i="65"/>
  <c r="Y274" i="65"/>
  <c r="X274" i="65"/>
  <c r="AA271" i="65"/>
  <c r="Y271" i="65"/>
  <c r="X271" i="65"/>
  <c r="AA268" i="65"/>
  <c r="Y268" i="65"/>
  <c r="X268" i="65"/>
  <c r="AA265" i="65"/>
  <c r="Y265" i="65"/>
  <c r="X265" i="65"/>
  <c r="AA262" i="65"/>
  <c r="Y262" i="65"/>
  <c r="X262" i="65"/>
  <c r="AA259" i="65"/>
  <c r="Y259" i="65"/>
  <c r="X259" i="65"/>
  <c r="AA256" i="65"/>
  <c r="Y256" i="65"/>
  <c r="X256" i="65"/>
  <c r="AA253" i="65"/>
  <c r="Y253" i="65"/>
  <c r="X253" i="65"/>
  <c r="X250" i="65"/>
  <c r="AA250" i="65"/>
  <c r="Y250" i="65"/>
  <c r="AA247" i="65"/>
  <c r="Y247" i="65"/>
  <c r="X247" i="65"/>
  <c r="X244" i="65"/>
  <c r="Y244" i="65"/>
  <c r="AA244" i="65"/>
  <c r="AA241" i="65"/>
  <c r="Y241" i="65"/>
  <c r="X241" i="65"/>
  <c r="AA238" i="65"/>
  <c r="Y238" i="65"/>
  <c r="X238" i="65"/>
  <c r="AA235" i="65"/>
  <c r="X235" i="65"/>
  <c r="AA232" i="65"/>
  <c r="Y232" i="65"/>
  <c r="AA229" i="65"/>
  <c r="Y229" i="65"/>
  <c r="X229" i="65"/>
  <c r="AA226" i="65"/>
  <c r="Y226" i="65"/>
  <c r="AA223" i="65"/>
  <c r="Y223" i="65"/>
  <c r="AA219" i="65"/>
  <c r="Y219" i="65"/>
  <c r="X219" i="65"/>
  <c r="Y216" i="65"/>
  <c r="AA686" i="56"/>
  <c r="Y686" i="56"/>
  <c r="X686" i="56"/>
  <c r="X682" i="56"/>
  <c r="AA682" i="56" s="1"/>
  <c r="Y682" i="56"/>
  <c r="AA681" i="56"/>
  <c r="Y681" i="56"/>
  <c r="X681" i="56"/>
  <c r="AA213" i="65"/>
  <c r="Y213" i="65"/>
  <c r="AA210" i="65"/>
  <c r="Y210" i="65"/>
  <c r="AA841" i="58"/>
  <c r="Y841" i="58"/>
  <c r="X841" i="58"/>
  <c r="AA840" i="58"/>
  <c r="Y840" i="58"/>
  <c r="X840" i="58"/>
  <c r="AA678" i="56"/>
  <c r="Y678" i="56"/>
  <c r="AA837" i="58"/>
  <c r="Y837" i="58"/>
  <c r="X837" i="58"/>
  <c r="AA834" i="58"/>
  <c r="Y834" i="58"/>
  <c r="X834" i="58"/>
  <c r="AA831" i="58"/>
  <c r="Y831" i="58"/>
  <c r="AA828" i="58"/>
  <c r="Y828" i="58"/>
  <c r="AA825" i="58"/>
  <c r="Y825" i="58"/>
  <c r="AA313" i="59"/>
  <c r="Y313" i="59"/>
  <c r="X313" i="59"/>
  <c r="AA314" i="59"/>
  <c r="Y314" i="59"/>
  <c r="X314" i="59"/>
  <c r="AA312" i="59"/>
  <c r="AA822" i="58"/>
  <c r="Y822" i="58"/>
  <c r="X822" i="58"/>
  <c r="AA819" i="58"/>
  <c r="AA816" i="58"/>
  <c r="Y816" i="58"/>
  <c r="X816" i="58"/>
  <c r="AA813" i="58"/>
  <c r="Y813" i="58"/>
  <c r="X813" i="58"/>
  <c r="AA810" i="58"/>
  <c r="Y810" i="58"/>
  <c r="X810" i="58"/>
  <c r="AA807" i="58"/>
  <c r="Y704" i="62"/>
  <c r="AA704" i="62"/>
  <c r="AA475" i="61"/>
  <c r="Y475" i="61"/>
  <c r="AA748" i="63"/>
  <c r="Y748" i="63"/>
  <c r="AA206" i="65"/>
  <c r="Y206" i="65"/>
  <c r="X206" i="65"/>
  <c r="AA205" i="65"/>
  <c r="Y205" i="65"/>
  <c r="AA745" i="63"/>
  <c r="Y745" i="63"/>
  <c r="AA307" i="59"/>
  <c r="Y307" i="59"/>
  <c r="X307" i="59"/>
  <c r="AA306" i="59"/>
  <c r="Y306" i="59"/>
  <c r="AA308" i="59"/>
  <c r="Y308" i="59"/>
  <c r="X308" i="59"/>
  <c r="X804" i="58"/>
  <c r="Y804" i="58"/>
  <c r="AA804" i="58"/>
  <c r="AA801" i="58"/>
  <c r="Y801" i="58"/>
  <c r="X801" i="58"/>
  <c r="AA798" i="58"/>
  <c r="Y798" i="58"/>
  <c r="X798" i="58"/>
  <c r="AA795" i="58"/>
  <c r="Y795" i="58"/>
  <c r="X795" i="58"/>
  <c r="X791" i="58"/>
  <c r="AA791" i="58"/>
  <c r="Y791" i="58"/>
  <c r="AA790" i="58"/>
  <c r="Y790" i="58"/>
  <c r="X790" i="58"/>
  <c r="AA787" i="58"/>
  <c r="Y787" i="58"/>
  <c r="X787" i="58"/>
  <c r="AA783" i="58"/>
  <c r="Y783" i="58"/>
  <c r="X783" i="58"/>
  <c r="AA782" i="58"/>
  <c r="Y782" i="58"/>
  <c r="X782" i="58"/>
  <c r="Y779" i="58"/>
  <c r="X779" i="58"/>
  <c r="AA779" i="58"/>
  <c r="AA776" i="58"/>
  <c r="X776" i="58"/>
  <c r="Y776" i="58"/>
  <c r="V772" i="58"/>
  <c r="W772" i="58" s="1"/>
  <c r="L772" i="58"/>
  <c r="M772" i="58" s="1"/>
  <c r="V771" i="58"/>
  <c r="W771" i="58" s="1"/>
  <c r="L771" i="58"/>
  <c r="M771" i="58" s="1"/>
  <c r="Y772" i="58" s="1"/>
  <c r="V768" i="58"/>
  <c r="W768" i="58" s="1"/>
  <c r="L768" i="58"/>
  <c r="M768" i="58" s="1"/>
  <c r="L765" i="58"/>
  <c r="M765" i="58" s="1"/>
  <c r="V761" i="58"/>
  <c r="W761" i="58" s="1"/>
  <c r="L761" i="58"/>
  <c r="M761" i="58" s="1"/>
  <c r="V756" i="58"/>
  <c r="W756" i="58" s="1"/>
  <c r="L756" i="58"/>
  <c r="M756" i="58" s="1"/>
  <c r="V753" i="58"/>
  <c r="W753" i="58" s="1"/>
  <c r="L753" i="58"/>
  <c r="M753" i="58" s="1"/>
  <c r="L750" i="58"/>
  <c r="M750" i="58" s="1"/>
  <c r="L675" i="56"/>
  <c r="M675" i="56" s="1"/>
  <c r="L671" i="56"/>
  <c r="M671" i="56" s="1"/>
  <c r="L636" i="66"/>
  <c r="M636" i="66" s="1"/>
  <c r="V747" i="58"/>
  <c r="W747" i="58" s="1"/>
  <c r="L747" i="58"/>
  <c r="M747" i="58" s="1"/>
  <c r="V743" i="58"/>
  <c r="W743" i="58" s="1"/>
  <c r="V742" i="58"/>
  <c r="W742" i="58" s="1"/>
  <c r="L743" i="58"/>
  <c r="M743" i="58" s="1"/>
  <c r="L742" i="58"/>
  <c r="M742" i="58" s="1"/>
  <c r="L667" i="56"/>
  <c r="M667" i="56" s="1"/>
  <c r="V738" i="58"/>
  <c r="W738" i="58" s="1"/>
  <c r="V737" i="58"/>
  <c r="W737" i="58" s="1"/>
  <c r="L738" i="58"/>
  <c r="M738" i="58" s="1"/>
  <c r="L737" i="58"/>
  <c r="M737" i="58" s="1"/>
  <c r="V733" i="58"/>
  <c r="W733" i="58" s="1"/>
  <c r="V732" i="58"/>
  <c r="W732" i="58" s="1"/>
  <c r="L733" i="58"/>
  <c r="M733" i="58" s="1"/>
  <c r="L732" i="58"/>
  <c r="M732" i="58" s="1"/>
  <c r="Y733" i="58" s="1"/>
  <c r="L729" i="58"/>
  <c r="M729" i="58" s="1"/>
  <c r="V725" i="58"/>
  <c r="W725" i="58" s="1"/>
  <c r="L725" i="58"/>
  <c r="M725" i="58" s="1"/>
  <c r="V722" i="58"/>
  <c r="W722" i="58" s="1"/>
  <c r="L722" i="58"/>
  <c r="M722" i="58" s="1"/>
  <c r="V719" i="58"/>
  <c r="W719" i="58" s="1"/>
  <c r="L719" i="58"/>
  <c r="M719" i="58" s="1"/>
  <c r="L716" i="58"/>
  <c r="M716" i="58" s="1"/>
  <c r="V712" i="58"/>
  <c r="W712" i="58" s="1"/>
  <c r="L712" i="58"/>
  <c r="M712" i="58" s="1"/>
  <c r="L711" i="58"/>
  <c r="M711" i="58" s="1"/>
  <c r="L708" i="58"/>
  <c r="M708" i="58" s="1"/>
  <c r="L705" i="58"/>
  <c r="M705" i="58" s="1"/>
  <c r="V702" i="58"/>
  <c r="W702" i="58" s="1"/>
  <c r="L702" i="58"/>
  <c r="M702" i="58" s="1"/>
  <c r="V699" i="58"/>
  <c r="W699" i="58" s="1"/>
  <c r="L699" i="58"/>
  <c r="M699" i="58" s="1"/>
  <c r="V696" i="58"/>
  <c r="W696" i="58" s="1"/>
  <c r="L696" i="58"/>
  <c r="M696" i="58" s="1"/>
  <c r="V693" i="58"/>
  <c r="W693" i="58" s="1"/>
  <c r="L693" i="58"/>
  <c r="M693" i="58" s="1"/>
  <c r="V689" i="58"/>
  <c r="W689" i="58" s="1"/>
  <c r="L689" i="58"/>
  <c r="M689" i="58" s="1"/>
  <c r="L664" i="56"/>
  <c r="M664" i="56" s="1"/>
  <c r="V685" i="58"/>
  <c r="W685" i="58" s="1"/>
  <c r="L685" i="58"/>
  <c r="M685" i="58" s="1"/>
  <c r="V680" i="58"/>
  <c r="W680" i="58" s="1"/>
  <c r="L680" i="58"/>
  <c r="M680" i="58" s="1"/>
  <c r="L472" i="61"/>
  <c r="M472" i="61" s="1"/>
  <c r="V302" i="59"/>
  <c r="W302" i="59" s="1"/>
  <c r="V301" i="59"/>
  <c r="W301" i="59" s="1"/>
  <c r="V300" i="59"/>
  <c r="W300" i="59" s="1"/>
  <c r="V299" i="59"/>
  <c r="W299" i="59" s="1"/>
  <c r="L302" i="59"/>
  <c r="M302" i="59" s="1"/>
  <c r="L301" i="59"/>
  <c r="M301" i="59" s="1"/>
  <c r="L300" i="59"/>
  <c r="M300" i="59" s="1"/>
  <c r="L299" i="59"/>
  <c r="M299" i="59" s="1"/>
  <c r="L298" i="59"/>
  <c r="M298" i="59" s="1"/>
  <c r="V676" i="58"/>
  <c r="W676" i="58" s="1"/>
  <c r="L676" i="58"/>
  <c r="M676" i="58" s="1"/>
  <c r="L675" i="58"/>
  <c r="M675" i="58" s="1"/>
  <c r="AA675" i="58" s="1"/>
  <c r="V671" i="58"/>
  <c r="W671" i="58" s="1"/>
  <c r="V670" i="58"/>
  <c r="W670" i="58" s="1"/>
  <c r="L671" i="58"/>
  <c r="M671" i="58" s="1"/>
  <c r="L670" i="58"/>
  <c r="M670" i="58" s="1"/>
  <c r="V669" i="58"/>
  <c r="W669" i="58" s="1"/>
  <c r="L669" i="58"/>
  <c r="M669" i="58" s="1"/>
  <c r="X772" i="58" l="1"/>
  <c r="AA772" i="58" s="1"/>
  <c r="AA771" i="58"/>
  <c r="Y771" i="58"/>
  <c r="X771" i="58"/>
  <c r="AA768" i="58"/>
  <c r="Y768" i="58"/>
  <c r="X768" i="58"/>
  <c r="AA765" i="58"/>
  <c r="Y765" i="58"/>
  <c r="AA761" i="58"/>
  <c r="Y761" i="58"/>
  <c r="X761" i="58"/>
  <c r="AA756" i="58"/>
  <c r="Y756" i="58"/>
  <c r="X756" i="58"/>
  <c r="AA753" i="58"/>
  <c r="Y753" i="58"/>
  <c r="X753" i="58"/>
  <c r="AA750" i="58"/>
  <c r="Y750" i="58"/>
  <c r="AA675" i="56"/>
  <c r="Y675" i="56"/>
  <c r="AA671" i="56"/>
  <c r="Y671" i="56"/>
  <c r="Y636" i="66"/>
  <c r="AA636" i="66"/>
  <c r="AA747" i="58"/>
  <c r="Y747" i="58"/>
  <c r="X747" i="58"/>
  <c r="AA743" i="58"/>
  <c r="Y743" i="58"/>
  <c r="X743" i="58"/>
  <c r="Y742" i="58"/>
  <c r="X742" i="58"/>
  <c r="AA742" i="58"/>
  <c r="AA667" i="56"/>
  <c r="Y667" i="56"/>
  <c r="AA738" i="58"/>
  <c r="Y738" i="58"/>
  <c r="X738" i="58"/>
  <c r="AA737" i="58"/>
  <c r="Y737" i="58"/>
  <c r="X737" i="58"/>
  <c r="X733" i="58"/>
  <c r="AA733" i="58" s="1"/>
  <c r="X732" i="58"/>
  <c r="AA732" i="58"/>
  <c r="Y732" i="58"/>
  <c r="AA729" i="58"/>
  <c r="Y729" i="58"/>
  <c r="AA725" i="58"/>
  <c r="Y725" i="58"/>
  <c r="X725" i="58"/>
  <c r="AA722" i="58"/>
  <c r="Y722" i="58"/>
  <c r="X722" i="58"/>
  <c r="AA719" i="58"/>
  <c r="Y719" i="58"/>
  <c r="X719" i="58"/>
  <c r="AA716" i="58"/>
  <c r="Y716" i="58"/>
  <c r="AA712" i="58"/>
  <c r="Y712" i="58"/>
  <c r="X712" i="58"/>
  <c r="AA711" i="58"/>
  <c r="Y711" i="58"/>
  <c r="Y708" i="58"/>
  <c r="AA708" i="58"/>
  <c r="AA705" i="58"/>
  <c r="Y705" i="58"/>
  <c r="AA702" i="58"/>
  <c r="Y702" i="58"/>
  <c r="X702" i="58"/>
  <c r="AA699" i="58"/>
  <c r="Y699" i="58"/>
  <c r="X699" i="58"/>
  <c r="AA696" i="58"/>
  <c r="Y696" i="58"/>
  <c r="X696" i="58"/>
  <c r="AA693" i="58"/>
  <c r="Y693" i="58"/>
  <c r="X693" i="58"/>
  <c r="AA689" i="58"/>
  <c r="Y689" i="58"/>
  <c r="X689" i="58"/>
  <c r="AA664" i="56"/>
  <c r="Y664" i="56"/>
  <c r="X685" i="58"/>
  <c r="AA685" i="58"/>
  <c r="Y685" i="58"/>
  <c r="Y680" i="58"/>
  <c r="X680" i="58"/>
  <c r="AA680" i="58"/>
  <c r="AA472" i="61"/>
  <c r="Y472" i="61"/>
  <c r="AA302" i="59"/>
  <c r="Y302" i="59"/>
  <c r="X302" i="59"/>
  <c r="AA301" i="59"/>
  <c r="Y301" i="59"/>
  <c r="X301" i="59"/>
  <c r="AA298" i="59"/>
  <c r="Y298" i="59"/>
  <c r="X300" i="59"/>
  <c r="AA300" i="59"/>
  <c r="Y300" i="59"/>
  <c r="AA299" i="59"/>
  <c r="Y299" i="59"/>
  <c r="X299" i="59"/>
  <c r="X676" i="58"/>
  <c r="AA676" i="58"/>
  <c r="Y676" i="58"/>
  <c r="Y675" i="58"/>
  <c r="X671" i="58"/>
  <c r="AA671" i="58"/>
  <c r="Y671" i="58"/>
  <c r="AA669" i="58"/>
  <c r="Y669" i="58"/>
  <c r="X669" i="58"/>
  <c r="AA670" i="58"/>
  <c r="Y670" i="58"/>
  <c r="X670" i="58"/>
  <c r="V666" i="58" l="1"/>
  <c r="W666" i="58" s="1"/>
  <c r="L666" i="58"/>
  <c r="M666" i="58" s="1"/>
  <c r="L469" i="61"/>
  <c r="M469" i="61" s="1"/>
  <c r="L701" i="62"/>
  <c r="M701" i="62" s="1"/>
  <c r="L466" i="61"/>
  <c r="M466" i="61" s="1"/>
  <c r="X666" i="58" l="1"/>
  <c r="AA666" i="58"/>
  <c r="Y666" i="58"/>
  <c r="AA469" i="61"/>
  <c r="Y469" i="61"/>
  <c r="AA701" i="62"/>
  <c r="Y701" i="62"/>
  <c r="Y466" i="61"/>
  <c r="AA466" i="61"/>
  <c r="L663" i="58"/>
  <c r="M663" i="58" s="1"/>
  <c r="L742" i="63"/>
  <c r="M742" i="63" s="1"/>
  <c r="AA742" i="63" s="1"/>
  <c r="L1442" i="57"/>
  <c r="M1442" i="57" s="1"/>
  <c r="L698" i="62"/>
  <c r="M698" i="62" s="1"/>
  <c r="L739" i="63"/>
  <c r="M739" i="63" s="1"/>
  <c r="AA739" i="63" s="1"/>
  <c r="L736" i="63"/>
  <c r="M736" i="63" s="1"/>
  <c r="AA736" i="63" s="1"/>
  <c r="L733" i="63"/>
  <c r="M733" i="63" s="1"/>
  <c r="AA733" i="63" s="1"/>
  <c r="L730" i="63"/>
  <c r="M730" i="63" s="1"/>
  <c r="AA730" i="63" s="1"/>
  <c r="L727" i="63"/>
  <c r="M727" i="63" s="1"/>
  <c r="L724" i="63"/>
  <c r="M724" i="63" s="1"/>
  <c r="Y724" i="63" s="1"/>
  <c r="L721" i="63"/>
  <c r="M721" i="63" s="1"/>
  <c r="L718" i="63"/>
  <c r="M718" i="63" s="1"/>
  <c r="L715" i="63"/>
  <c r="M715" i="63" s="1"/>
  <c r="Y715" i="63" s="1"/>
  <c r="L712" i="63"/>
  <c r="M712" i="63" s="1"/>
  <c r="L659" i="56"/>
  <c r="M659" i="56" s="1"/>
  <c r="V660" i="56"/>
  <c r="W660" i="56" s="1"/>
  <c r="V659" i="56"/>
  <c r="W659" i="56" s="1"/>
  <c r="L660" i="56"/>
  <c r="M660" i="56" s="1"/>
  <c r="L658" i="56"/>
  <c r="M658" i="56" s="1"/>
  <c r="V293" i="59"/>
  <c r="W293" i="59" s="1"/>
  <c r="V292" i="59"/>
  <c r="W292" i="59" s="1"/>
  <c r="V291" i="59"/>
  <c r="W291" i="59" s="1"/>
  <c r="L291" i="59"/>
  <c r="M291" i="59" s="1"/>
  <c r="L293" i="59"/>
  <c r="M293" i="59" s="1"/>
  <c r="L292" i="59"/>
  <c r="M292" i="59" s="1"/>
  <c r="Y293" i="59" s="1"/>
  <c r="L290" i="59"/>
  <c r="M290" i="59" s="1"/>
  <c r="L655" i="56"/>
  <c r="M655" i="56" s="1"/>
  <c r="V660" i="58"/>
  <c r="W660" i="58" s="1"/>
  <c r="L660" i="58"/>
  <c r="M660" i="58" s="1"/>
  <c r="V657" i="58"/>
  <c r="W657" i="58" s="1"/>
  <c r="L657" i="58"/>
  <c r="M657" i="58" s="1"/>
  <c r="V652" i="56"/>
  <c r="W652" i="56" s="1"/>
  <c r="L652" i="56"/>
  <c r="M652" i="56" s="1"/>
  <c r="L652" i="58"/>
  <c r="M652" i="58" s="1"/>
  <c r="V653" i="58"/>
  <c r="W653" i="58" s="1"/>
  <c r="L653" i="58"/>
  <c r="M653" i="58" s="1"/>
  <c r="V652" i="58"/>
  <c r="W652" i="58" s="1"/>
  <c r="V649" i="56"/>
  <c r="W649" i="56" s="1"/>
  <c r="L649" i="56"/>
  <c r="M649" i="56" s="1"/>
  <c r="V644" i="56"/>
  <c r="W644" i="56" s="1"/>
  <c r="V645" i="56"/>
  <c r="W645" i="56" s="1"/>
  <c r="L645" i="56"/>
  <c r="M645" i="56" s="1"/>
  <c r="L644" i="56"/>
  <c r="M644" i="56" s="1"/>
  <c r="V641" i="56"/>
  <c r="W641" i="56" s="1"/>
  <c r="L641" i="56"/>
  <c r="M641" i="56" s="1"/>
  <c r="V638" i="56"/>
  <c r="W638" i="56" s="1"/>
  <c r="L638" i="56"/>
  <c r="M638" i="56" s="1"/>
  <c r="L1439" i="57"/>
  <c r="M1439" i="57" s="1"/>
  <c r="Y1439" i="57" s="1"/>
  <c r="V633" i="56"/>
  <c r="L633" i="56"/>
  <c r="M633" i="56" s="1"/>
  <c r="W633" i="56"/>
  <c r="V632" i="56"/>
  <c r="W632" i="56" s="1"/>
  <c r="L632" i="56"/>
  <c r="M632" i="56" s="1"/>
  <c r="V628" i="56"/>
  <c r="W628" i="56" s="1"/>
  <c r="L628" i="56"/>
  <c r="M628" i="56" s="1"/>
  <c r="V625" i="56"/>
  <c r="W625" i="56" s="1"/>
  <c r="L625" i="56"/>
  <c r="M625" i="56" s="1"/>
  <c r="V622" i="56"/>
  <c r="W622" i="56" s="1"/>
  <c r="L622" i="56"/>
  <c r="M622" i="56" s="1"/>
  <c r="V619" i="56"/>
  <c r="W619" i="56" s="1"/>
  <c r="L619" i="56"/>
  <c r="M619" i="56" s="1"/>
  <c r="V616" i="56"/>
  <c r="W616" i="56" s="1"/>
  <c r="L616" i="56"/>
  <c r="M616" i="56" s="1"/>
  <c r="Y718" i="63" l="1"/>
  <c r="AA718" i="63"/>
  <c r="Y727" i="63"/>
  <c r="AA727" i="63"/>
  <c r="AA663" i="58"/>
  <c r="Y663" i="58"/>
  <c r="Y742" i="63"/>
  <c r="AA1442" i="57"/>
  <c r="Y1442" i="57"/>
  <c r="AA698" i="62"/>
  <c r="Y698" i="62"/>
  <c r="Y739" i="63"/>
  <c r="Y736" i="63"/>
  <c r="Y733" i="63"/>
  <c r="Y730" i="63"/>
  <c r="AA724" i="63"/>
  <c r="Y721" i="63"/>
  <c r="AA721" i="63"/>
  <c r="AA715" i="63"/>
  <c r="AA712" i="63"/>
  <c r="Y712" i="63"/>
  <c r="AA660" i="56"/>
  <c r="Y660" i="56"/>
  <c r="X660" i="56"/>
  <c r="AA659" i="56"/>
  <c r="Y659" i="56"/>
  <c r="X659" i="56"/>
  <c r="AA658" i="56"/>
  <c r="Y658" i="56"/>
  <c r="X293" i="59"/>
  <c r="AA293" i="59" s="1"/>
  <c r="X292" i="59"/>
  <c r="Y292" i="59"/>
  <c r="AA292" i="59"/>
  <c r="AA291" i="59"/>
  <c r="Y291" i="59"/>
  <c r="X291" i="59"/>
  <c r="AA290" i="59"/>
  <c r="Y290" i="59"/>
  <c r="AA655" i="56"/>
  <c r="Y655" i="56"/>
  <c r="AA660" i="58"/>
  <c r="Y660" i="58"/>
  <c r="X660" i="58"/>
  <c r="AA657" i="58"/>
  <c r="Y657" i="58"/>
  <c r="X657" i="58"/>
  <c r="AA652" i="56"/>
  <c r="Y652" i="56"/>
  <c r="X652" i="56"/>
  <c r="Y653" i="58"/>
  <c r="X653" i="58"/>
  <c r="AA653" i="58"/>
  <c r="Y652" i="58"/>
  <c r="X652" i="58"/>
  <c r="AA652" i="58"/>
  <c r="AA649" i="56"/>
  <c r="Y649" i="56"/>
  <c r="X649" i="56"/>
  <c r="X645" i="56"/>
  <c r="AA645" i="56" s="1"/>
  <c r="Y645" i="56"/>
  <c r="X644" i="56"/>
  <c r="Y644" i="56"/>
  <c r="AA644" i="56"/>
  <c r="Y641" i="56"/>
  <c r="AA641" i="56"/>
  <c r="X641" i="56"/>
  <c r="AA638" i="56"/>
  <c r="Y638" i="56"/>
  <c r="X638" i="56"/>
  <c r="AA1439" i="57"/>
  <c r="AA633" i="56"/>
  <c r="Y633" i="56"/>
  <c r="X633" i="56"/>
  <c r="Y632" i="56"/>
  <c r="X632" i="56"/>
  <c r="AA632" i="56"/>
  <c r="X628" i="56"/>
  <c r="AA628" i="56"/>
  <c r="Y628" i="56"/>
  <c r="AA625" i="56"/>
  <c r="Y625" i="56"/>
  <c r="X625" i="56"/>
  <c r="AA622" i="56"/>
  <c r="Y622" i="56"/>
  <c r="X622" i="56"/>
  <c r="AA619" i="56"/>
  <c r="X619" i="56"/>
  <c r="Y619" i="56"/>
  <c r="X616" i="56"/>
  <c r="AA616" i="56"/>
  <c r="Y616" i="56"/>
  <c r="V610" i="56"/>
  <c r="W610" i="56" s="1"/>
  <c r="V612" i="56"/>
  <c r="W612" i="56" s="1"/>
  <c r="V611" i="56"/>
  <c r="W611" i="56" s="1"/>
  <c r="L612" i="56"/>
  <c r="M612" i="56" s="1"/>
  <c r="L611" i="56"/>
  <c r="M611" i="56" s="1"/>
  <c r="L610" i="56"/>
  <c r="M610" i="56" s="1"/>
  <c r="V607" i="56"/>
  <c r="W607" i="56" s="1"/>
  <c r="L607" i="56"/>
  <c r="M607" i="56" s="1"/>
  <c r="V604" i="56"/>
  <c r="W604" i="56" s="1"/>
  <c r="L604" i="56"/>
  <c r="M604" i="56" s="1"/>
  <c r="L695" i="62"/>
  <c r="M695" i="62" s="1"/>
  <c r="L601" i="56"/>
  <c r="M601" i="56" s="1"/>
  <c r="L597" i="56"/>
  <c r="M597" i="56" s="1"/>
  <c r="V593" i="56"/>
  <c r="W593" i="56" s="1"/>
  <c r="L593" i="56"/>
  <c r="M593" i="56" s="1"/>
  <c r="V286" i="59"/>
  <c r="W286" i="59" s="1"/>
  <c r="L286" i="59"/>
  <c r="M286" i="59" s="1"/>
  <c r="V285" i="59"/>
  <c r="W285" i="59" s="1"/>
  <c r="L285" i="59"/>
  <c r="M285" i="59" s="1"/>
  <c r="X286" i="59" l="1"/>
  <c r="AA286" i="59" s="1"/>
  <c r="Y612" i="56"/>
  <c r="X612" i="56"/>
  <c r="AA612" i="56" s="1"/>
  <c r="Y611" i="56"/>
  <c r="X611" i="56"/>
  <c r="AA611" i="56" s="1"/>
  <c r="Y610" i="56"/>
  <c r="AA610" i="56"/>
  <c r="X610" i="56"/>
  <c r="Y607" i="56"/>
  <c r="X607" i="56"/>
  <c r="AA607" i="56"/>
  <c r="AA604" i="56"/>
  <c r="Y604" i="56"/>
  <c r="X604" i="56"/>
  <c r="AA695" i="62"/>
  <c r="Y695" i="62"/>
  <c r="AA601" i="56"/>
  <c r="Y601" i="56"/>
  <c r="AA597" i="56"/>
  <c r="Y597" i="56"/>
  <c r="Y593" i="56"/>
  <c r="AA593" i="56"/>
  <c r="X593" i="56"/>
  <c r="Y285" i="59"/>
  <c r="Y286" i="59"/>
  <c r="X285" i="59"/>
  <c r="AA285" i="59" s="1"/>
  <c r="V590" i="56" l="1"/>
  <c r="W590" i="56" s="1"/>
  <c r="L590" i="56"/>
  <c r="M590" i="56" s="1"/>
  <c r="V587" i="56"/>
  <c r="W587" i="56" s="1"/>
  <c r="L587" i="56"/>
  <c r="M587" i="56" s="1"/>
  <c r="AA587" i="56" s="1"/>
  <c r="L584" i="56"/>
  <c r="M584" i="56" s="1"/>
  <c r="V580" i="56"/>
  <c r="W580" i="56" s="1"/>
  <c r="L580" i="56"/>
  <c r="M580" i="56" s="1"/>
  <c r="L579" i="56"/>
  <c r="M579" i="56" s="1"/>
  <c r="V282" i="59"/>
  <c r="W282" i="59" s="1"/>
  <c r="L282" i="59"/>
  <c r="K282" i="59"/>
  <c r="L356" i="60"/>
  <c r="M356" i="60" s="1"/>
  <c r="L649" i="58"/>
  <c r="M649" i="58" s="1"/>
  <c r="Y649" i="58" s="1"/>
  <c r="V576" i="56"/>
  <c r="W576" i="56" s="1"/>
  <c r="L576" i="56"/>
  <c r="M576" i="56" s="1"/>
  <c r="V279" i="59"/>
  <c r="W279" i="59" s="1"/>
  <c r="L279" i="59"/>
  <c r="M279" i="59" s="1"/>
  <c r="V573" i="56"/>
  <c r="W573" i="56" s="1"/>
  <c r="L573" i="56"/>
  <c r="M573" i="56" s="1"/>
  <c r="V276" i="59"/>
  <c r="W276" i="59" s="1"/>
  <c r="L276" i="59"/>
  <c r="M276" i="59" s="1"/>
  <c r="V570" i="56"/>
  <c r="W570" i="56" s="1"/>
  <c r="L570" i="56"/>
  <c r="M570" i="56" s="1"/>
  <c r="V273" i="59"/>
  <c r="W273" i="59" s="1"/>
  <c r="L273" i="59"/>
  <c r="M273" i="59" s="1"/>
  <c r="V567" i="56"/>
  <c r="W567" i="56" s="1"/>
  <c r="L567" i="56"/>
  <c r="M567" i="56" s="1"/>
  <c r="V269" i="59"/>
  <c r="W269" i="59" s="1"/>
  <c r="V268" i="59"/>
  <c r="W268" i="59" s="1"/>
  <c r="L269" i="59"/>
  <c r="M269" i="59"/>
  <c r="L268" i="59"/>
  <c r="M268" i="59" s="1"/>
  <c r="L265" i="59"/>
  <c r="M265" i="59" s="1"/>
  <c r="V262" i="59"/>
  <c r="W262" i="59" s="1"/>
  <c r="L262" i="59"/>
  <c r="M262" i="59" s="1"/>
  <c r="L692" i="62"/>
  <c r="M692" i="62" s="1"/>
  <c r="V259" i="59"/>
  <c r="W259" i="59" s="1"/>
  <c r="L259" i="59"/>
  <c r="M259" i="59" s="1"/>
  <c r="L258" i="59"/>
  <c r="M258" i="59" s="1"/>
  <c r="L255" i="59"/>
  <c r="M255" i="59" s="1"/>
  <c r="V255" i="59"/>
  <c r="W255" i="59" s="1"/>
  <c r="V564" i="56"/>
  <c r="W564" i="56" s="1"/>
  <c r="L564" i="56"/>
  <c r="M564" i="56" s="1"/>
  <c r="V353" i="60"/>
  <c r="W353" i="60" s="1"/>
  <c r="L353" i="60"/>
  <c r="M353" i="60" s="1"/>
  <c r="L252" i="59"/>
  <c r="M252" i="59" s="1"/>
  <c r="L249" i="59"/>
  <c r="M249" i="59" s="1"/>
  <c r="V245" i="59"/>
  <c r="W245" i="59" s="1"/>
  <c r="L245" i="59"/>
  <c r="M245" i="59" s="1"/>
  <c r="L244" i="59"/>
  <c r="M244" i="59" s="1"/>
  <c r="Y587" i="56" l="1"/>
  <c r="X587" i="56"/>
  <c r="M282" i="59"/>
  <c r="AA282" i="59" s="1"/>
  <c r="AA590" i="56"/>
  <c r="Y590" i="56"/>
  <c r="X590" i="56"/>
  <c r="AA584" i="56"/>
  <c r="Y584" i="56"/>
  <c r="Y580" i="56"/>
  <c r="AA580" i="56"/>
  <c r="X580" i="56"/>
  <c r="AA579" i="56"/>
  <c r="Y579" i="56"/>
  <c r="AA356" i="60"/>
  <c r="Y356" i="60"/>
  <c r="AA649" i="58"/>
  <c r="AA576" i="56"/>
  <c r="Y576" i="56"/>
  <c r="X576" i="56"/>
  <c r="AA279" i="59"/>
  <c r="Y279" i="59"/>
  <c r="X279" i="59"/>
  <c r="AA573" i="56"/>
  <c r="Y573" i="56"/>
  <c r="X573" i="56"/>
  <c r="AA276" i="59"/>
  <c r="Y276" i="59"/>
  <c r="X276" i="59"/>
  <c r="Y570" i="56"/>
  <c r="X570" i="56"/>
  <c r="AA570" i="56"/>
  <c r="X273" i="59"/>
  <c r="AA273" i="59"/>
  <c r="Y273" i="59"/>
  <c r="AA567" i="56"/>
  <c r="Y567" i="56"/>
  <c r="X567" i="56"/>
  <c r="AA269" i="59"/>
  <c r="Y269" i="59"/>
  <c r="X269" i="59"/>
  <c r="AA268" i="59"/>
  <c r="Y268" i="59"/>
  <c r="X268" i="59"/>
  <c r="AA265" i="59"/>
  <c r="Y265" i="59"/>
  <c r="AA262" i="59"/>
  <c r="Y262" i="59"/>
  <c r="X262" i="59"/>
  <c r="AA692" i="62"/>
  <c r="Y692" i="62"/>
  <c r="AA258" i="59"/>
  <c r="Y258" i="59"/>
  <c r="AA259" i="59"/>
  <c r="Y259" i="59"/>
  <c r="X259" i="59"/>
  <c r="AA255" i="59"/>
  <c r="Y255" i="59"/>
  <c r="X255" i="59"/>
  <c r="AA564" i="56"/>
  <c r="Y564" i="56"/>
  <c r="X564" i="56"/>
  <c r="AA353" i="60"/>
  <c r="Y353" i="60"/>
  <c r="X353" i="60"/>
  <c r="AA252" i="59"/>
  <c r="Y252" i="59"/>
  <c r="AA249" i="59"/>
  <c r="Y249" i="59"/>
  <c r="Y245" i="59"/>
  <c r="AA245" i="59"/>
  <c r="X245" i="59"/>
  <c r="Y244" i="59"/>
  <c r="AA244" i="59"/>
  <c r="L373" i="67"/>
  <c r="M373" i="67" s="1"/>
  <c r="AA373" i="67" s="1"/>
  <c r="V350" i="60"/>
  <c r="W350" i="60" s="1"/>
  <c r="L350" i="60"/>
  <c r="M350" i="60" s="1"/>
  <c r="V240" i="59"/>
  <c r="W240" i="59" s="1"/>
  <c r="L240" i="59"/>
  <c r="M240" i="59" s="1"/>
  <c r="L239" i="59"/>
  <c r="M239" i="59" s="1"/>
  <c r="V235" i="59"/>
  <c r="W235" i="59" s="1"/>
  <c r="L235" i="59"/>
  <c r="M235" i="59" s="1"/>
  <c r="L234" i="59"/>
  <c r="M234" i="59" s="1"/>
  <c r="V346" i="60"/>
  <c r="W346" i="60" s="1"/>
  <c r="L346" i="60"/>
  <c r="M346" i="60" s="1"/>
  <c r="AA346" i="60" s="1"/>
  <c r="V345" i="60"/>
  <c r="W345" i="60" s="1"/>
  <c r="L345" i="60"/>
  <c r="M345" i="60" s="1"/>
  <c r="V230" i="59"/>
  <c r="W230" i="59" s="1"/>
  <c r="L230" i="59"/>
  <c r="M230" i="59" s="1"/>
  <c r="L229" i="59"/>
  <c r="M229" i="59" s="1"/>
  <c r="V560" i="56"/>
  <c r="W560" i="56" s="1"/>
  <c r="L560" i="56"/>
  <c r="M560" i="56" s="1"/>
  <c r="V342" i="60"/>
  <c r="W342" i="60" s="1"/>
  <c r="L342" i="60"/>
  <c r="M342" i="60" s="1"/>
  <c r="Y342" i="60" s="1"/>
  <c r="L86" i="64"/>
  <c r="M86" i="64" s="1"/>
  <c r="V338" i="60"/>
  <c r="W338" i="60" s="1"/>
  <c r="L338" i="60"/>
  <c r="M338" i="60" s="1"/>
  <c r="V337" i="60"/>
  <c r="W337" i="60" s="1"/>
  <c r="L337" i="60"/>
  <c r="M337" i="60" s="1"/>
  <c r="L226" i="59"/>
  <c r="M226" i="59" s="1"/>
  <c r="V557" i="56"/>
  <c r="W557" i="56" s="1"/>
  <c r="L557" i="56"/>
  <c r="M557" i="56" s="1"/>
  <c r="V333" i="60"/>
  <c r="W333" i="60" s="1"/>
  <c r="L333" i="60"/>
  <c r="M333" i="60" s="1"/>
  <c r="L329" i="60"/>
  <c r="M329" i="60" s="1"/>
  <c r="V222" i="59"/>
  <c r="W222" i="59" s="1"/>
  <c r="L222" i="59"/>
  <c r="M222" i="59" s="1"/>
  <c r="L218" i="59"/>
  <c r="M218" i="59" s="1"/>
  <c r="V325" i="60"/>
  <c r="W325" i="60" s="1"/>
  <c r="L325" i="60"/>
  <c r="M325" i="60" s="1"/>
  <c r="V215" i="59"/>
  <c r="W215" i="59" s="1"/>
  <c r="L215" i="59"/>
  <c r="M215" i="59" s="1"/>
  <c r="V212" i="59"/>
  <c r="W212" i="59" s="1"/>
  <c r="L212" i="59"/>
  <c r="M212" i="59" s="1"/>
  <c r="V554" i="56"/>
  <c r="W554" i="56" s="1"/>
  <c r="L554" i="56"/>
  <c r="M554" i="56" s="1"/>
  <c r="V322" i="60"/>
  <c r="W322" i="60" s="1"/>
  <c r="L322" i="60"/>
  <c r="M322" i="60" s="1"/>
  <c r="AA322" i="60" s="1"/>
  <c r="L209" i="59"/>
  <c r="M209" i="59" s="1"/>
  <c r="V551" i="56"/>
  <c r="W551" i="56" s="1"/>
  <c r="L551" i="56"/>
  <c r="M551" i="56" s="1"/>
  <c r="V206" i="59"/>
  <c r="W206" i="59" s="1"/>
  <c r="L206" i="59"/>
  <c r="M206" i="59" s="1"/>
  <c r="L203" i="59"/>
  <c r="M203" i="59" s="1"/>
  <c r="L200" i="59"/>
  <c r="M200" i="59" s="1"/>
  <c r="V200" i="59"/>
  <c r="W200" i="59" s="1"/>
  <c r="L1436" i="57"/>
  <c r="M1436" i="57" s="1"/>
  <c r="L370" i="67"/>
  <c r="M370" i="67" s="1"/>
  <c r="V548" i="56"/>
  <c r="W548" i="56" s="1"/>
  <c r="L548" i="56"/>
  <c r="M548" i="56" s="1"/>
  <c r="V196" i="59"/>
  <c r="W196" i="59" s="1"/>
  <c r="L196" i="59"/>
  <c r="M196" i="59" s="1"/>
  <c r="L195" i="59"/>
  <c r="M195" i="59" s="1"/>
  <c r="L191" i="59"/>
  <c r="M191" i="59" s="1"/>
  <c r="V191" i="59"/>
  <c r="W191" i="59" s="1"/>
  <c r="L190" i="59"/>
  <c r="M190" i="59" s="1"/>
  <c r="AA190" i="59" s="1"/>
  <c r="V545" i="56"/>
  <c r="W545" i="56" s="1"/>
  <c r="L545" i="56"/>
  <c r="M545" i="56" s="1"/>
  <c r="L186" i="59"/>
  <c r="M186" i="59" s="1"/>
  <c r="V181" i="59"/>
  <c r="W181" i="59" s="1"/>
  <c r="V180" i="59"/>
  <c r="W180" i="59" s="1"/>
  <c r="L179" i="59"/>
  <c r="M179" i="59" s="1"/>
  <c r="Y179" i="59" s="1"/>
  <c r="L181" i="59"/>
  <c r="M181" i="59" s="1"/>
  <c r="L180" i="59"/>
  <c r="M180" i="59" s="1"/>
  <c r="V175" i="59"/>
  <c r="W175" i="59" s="1"/>
  <c r="L175" i="59"/>
  <c r="M175" i="59" s="1"/>
  <c r="V172" i="59"/>
  <c r="W172" i="59" s="1"/>
  <c r="L172" i="59"/>
  <c r="M172" i="59" s="1"/>
  <c r="V542" i="56"/>
  <c r="W542" i="56" s="1"/>
  <c r="L542" i="56"/>
  <c r="M542" i="56" s="1"/>
  <c r="L83" i="64"/>
  <c r="M83" i="64" s="1"/>
  <c r="V169" i="59"/>
  <c r="W169" i="59" s="1"/>
  <c r="L169" i="59"/>
  <c r="M169" i="59" s="1"/>
  <c r="V166" i="59"/>
  <c r="W166" i="59" s="1"/>
  <c r="L166" i="59"/>
  <c r="M166" i="59" s="1"/>
  <c r="L463" i="61"/>
  <c r="M463" i="61" s="1"/>
  <c r="Y463" i="61" s="1"/>
  <c r="L79" i="64"/>
  <c r="M79" i="64" s="1"/>
  <c r="L78" i="64"/>
  <c r="M78" i="64" s="1"/>
  <c r="V79" i="64"/>
  <c r="W79" i="64" s="1"/>
  <c r="V319" i="60"/>
  <c r="W319" i="60" s="1"/>
  <c r="L319" i="60"/>
  <c r="M319" i="60" s="1"/>
  <c r="L646" i="58"/>
  <c r="M646" i="58" s="1"/>
  <c r="L316" i="60"/>
  <c r="M316" i="60" s="1"/>
  <c r="L689" i="62"/>
  <c r="M689" i="62" s="1"/>
  <c r="Y689" i="62" s="1"/>
  <c r="L643" i="58"/>
  <c r="M643" i="58" s="1"/>
  <c r="L163" i="59"/>
  <c r="M163" i="59" s="1"/>
  <c r="L539" i="56"/>
  <c r="M539" i="56" s="1"/>
  <c r="V313" i="60"/>
  <c r="W313" i="60" s="1"/>
  <c r="L313" i="60"/>
  <c r="M313" i="60" s="1"/>
  <c r="V536" i="56"/>
  <c r="W536" i="56" s="1"/>
  <c r="L536" i="56"/>
  <c r="M536" i="56" s="1"/>
  <c r="V159" i="59"/>
  <c r="W159" i="59" s="1"/>
  <c r="V158" i="59"/>
  <c r="W158" i="59" s="1"/>
  <c r="V157" i="59"/>
  <c r="W157" i="59" s="1"/>
  <c r="L159" i="59"/>
  <c r="M159" i="59" s="1"/>
  <c r="L158" i="59"/>
  <c r="M158" i="59" s="1"/>
  <c r="L157" i="59"/>
  <c r="M157" i="59" s="1"/>
  <c r="V310" i="60"/>
  <c r="W310" i="60" s="1"/>
  <c r="L310" i="60"/>
  <c r="M310" i="60" s="1"/>
  <c r="V307" i="60"/>
  <c r="W307" i="60" s="1"/>
  <c r="L307" i="60"/>
  <c r="M307" i="60" s="1"/>
  <c r="L154" i="59"/>
  <c r="M154" i="59" s="1"/>
  <c r="V154" i="59"/>
  <c r="W154" i="59" s="1"/>
  <c r="V148" i="59"/>
  <c r="W148" i="59" s="1"/>
  <c r="L149" i="59"/>
  <c r="M149" i="59" s="1"/>
  <c r="V149" i="59"/>
  <c r="W149" i="59" s="1"/>
  <c r="L148" i="59"/>
  <c r="M148" i="59" s="1"/>
  <c r="V304" i="60"/>
  <c r="W304" i="60" s="1"/>
  <c r="L304" i="60"/>
  <c r="M304" i="60" s="1"/>
  <c r="L301" i="60"/>
  <c r="M301" i="60" s="1"/>
  <c r="L144" i="59"/>
  <c r="M144" i="59" s="1"/>
  <c r="V140" i="59"/>
  <c r="W140" i="59" s="1"/>
  <c r="V139" i="59"/>
  <c r="W139" i="59" s="1"/>
  <c r="L140" i="59"/>
  <c r="M140" i="59" s="1"/>
  <c r="L139" i="59"/>
  <c r="M139" i="59" s="1"/>
  <c r="Y140" i="59" s="1"/>
  <c r="V533" i="56"/>
  <c r="W533" i="56" s="1"/>
  <c r="L533" i="56"/>
  <c r="M533" i="56" s="1"/>
  <c r="V298" i="60"/>
  <c r="W298" i="60" s="1"/>
  <c r="L298" i="60"/>
  <c r="M298" i="60" s="1"/>
  <c r="V136" i="59"/>
  <c r="W136" i="59" s="1"/>
  <c r="L136" i="59"/>
  <c r="M136" i="59" s="1"/>
  <c r="L133" i="59"/>
  <c r="M133" i="59" s="1"/>
  <c r="V133" i="59"/>
  <c r="W133" i="59" s="1"/>
  <c r="L530" i="56"/>
  <c r="M530" i="56" s="1"/>
  <c r="V295" i="60"/>
  <c r="W295" i="60" s="1"/>
  <c r="L295" i="60"/>
  <c r="M295" i="60" s="1"/>
  <c r="L292" i="60"/>
  <c r="M292" i="60" s="1"/>
  <c r="L460" i="61"/>
  <c r="M460" i="61" s="1"/>
  <c r="L527" i="56"/>
  <c r="M527" i="56" s="1"/>
  <c r="L523" i="56"/>
  <c r="M523" i="56" s="1"/>
  <c r="L640" i="58"/>
  <c r="M640" i="58" s="1"/>
  <c r="L367" i="67"/>
  <c r="M367" i="67" s="1"/>
  <c r="Y367" i="67" s="1"/>
  <c r="L519" i="56"/>
  <c r="M519" i="56" s="1"/>
  <c r="V129" i="59"/>
  <c r="W129" i="59" s="1"/>
  <c r="L129" i="59"/>
  <c r="M129" i="59" s="1"/>
  <c r="X322" i="60" l="1"/>
  <c r="X282" i="59"/>
  <c r="Y322" i="60"/>
  <c r="AA1436" i="57"/>
  <c r="Y1436" i="57"/>
  <c r="Y282" i="59"/>
  <c r="Y373" i="67"/>
  <c r="AA350" i="60"/>
  <c r="Y350" i="60"/>
  <c r="X350" i="60"/>
  <c r="Y239" i="59"/>
  <c r="AA239" i="59"/>
  <c r="Y240" i="59"/>
  <c r="X240" i="59"/>
  <c r="AA240" i="59"/>
  <c r="Y234" i="59"/>
  <c r="AA234" i="59"/>
  <c r="AA235" i="59"/>
  <c r="Y235" i="59"/>
  <c r="X235" i="59"/>
  <c r="Y345" i="60"/>
  <c r="X345" i="60"/>
  <c r="AA345" i="60"/>
  <c r="X346" i="60"/>
  <c r="Y346" i="60"/>
  <c r="Y229" i="59"/>
  <c r="AA229" i="59"/>
  <c r="Y230" i="59"/>
  <c r="X230" i="59"/>
  <c r="AA230" i="59"/>
  <c r="AA560" i="56"/>
  <c r="Y560" i="56"/>
  <c r="X560" i="56"/>
  <c r="X342" i="60"/>
  <c r="AA342" i="60"/>
  <c r="AA86" i="64"/>
  <c r="Y86" i="64"/>
  <c r="Y338" i="60"/>
  <c r="X338" i="60"/>
  <c r="AA338" i="60"/>
  <c r="Y337" i="60"/>
  <c r="X337" i="60"/>
  <c r="AA337" i="60"/>
  <c r="AA226" i="59"/>
  <c r="Y226" i="59"/>
  <c r="AA557" i="56"/>
  <c r="Y557" i="56"/>
  <c r="X557" i="56"/>
  <c r="AA333" i="60"/>
  <c r="Y333" i="60"/>
  <c r="X333" i="60"/>
  <c r="AA329" i="60"/>
  <c r="Y329" i="60"/>
  <c r="Y222" i="59"/>
  <c r="X222" i="59"/>
  <c r="AA222" i="59"/>
  <c r="AA218" i="59"/>
  <c r="Y218" i="59"/>
  <c r="Y325" i="60"/>
  <c r="X325" i="60"/>
  <c r="AA325" i="60"/>
  <c r="Y215" i="59"/>
  <c r="AA215" i="59"/>
  <c r="X215" i="59"/>
  <c r="AA212" i="59"/>
  <c r="Y212" i="59"/>
  <c r="X212" i="59"/>
  <c r="AA554" i="56"/>
  <c r="Y554" i="56"/>
  <c r="X554" i="56"/>
  <c r="Y209" i="59"/>
  <c r="AA209" i="59"/>
  <c r="AA551" i="56"/>
  <c r="Y551" i="56"/>
  <c r="X551" i="56"/>
  <c r="AA206" i="59"/>
  <c r="Y206" i="59"/>
  <c r="X206" i="59"/>
  <c r="AA203" i="59"/>
  <c r="Y203" i="59"/>
  <c r="AA200" i="59"/>
  <c r="Y200" i="59"/>
  <c r="X200" i="59"/>
  <c r="AA370" i="67"/>
  <c r="Y370" i="67"/>
  <c r="AA548" i="56"/>
  <c r="X548" i="56"/>
  <c r="Y548" i="56"/>
  <c r="AA195" i="59"/>
  <c r="Y195" i="59"/>
  <c r="AA196" i="59"/>
  <c r="Y196" i="59"/>
  <c r="X196" i="59"/>
  <c r="AA191" i="59"/>
  <c r="Y191" i="59"/>
  <c r="X191" i="59"/>
  <c r="Y190" i="59"/>
  <c r="AA545" i="56"/>
  <c r="Y545" i="56"/>
  <c r="X545" i="56"/>
  <c r="AA186" i="59"/>
  <c r="Y186" i="59"/>
  <c r="AA179" i="59"/>
  <c r="AA181" i="59"/>
  <c r="Y181" i="59"/>
  <c r="X181" i="59"/>
  <c r="AA180" i="59"/>
  <c r="Y180" i="59"/>
  <c r="X180" i="59"/>
  <c r="AA175" i="59"/>
  <c r="Y175" i="59"/>
  <c r="X175" i="59"/>
  <c r="AA172" i="59"/>
  <c r="Y172" i="59"/>
  <c r="X172" i="59"/>
  <c r="AA542" i="56"/>
  <c r="Y542" i="56"/>
  <c r="X542" i="56"/>
  <c r="AA83" i="64"/>
  <c r="Y83" i="64"/>
  <c r="AA169" i="59"/>
  <c r="Y169" i="59"/>
  <c r="X169" i="59"/>
  <c r="Y166" i="59"/>
  <c r="X166" i="59"/>
  <c r="AA166" i="59"/>
  <c r="AA463" i="61"/>
  <c r="AA78" i="64"/>
  <c r="Y78" i="64"/>
  <c r="AA79" i="64"/>
  <c r="Y79" i="64"/>
  <c r="X79" i="64"/>
  <c r="AA319" i="60"/>
  <c r="Y319" i="60"/>
  <c r="X319" i="60"/>
  <c r="AA646" i="58"/>
  <c r="Y646" i="58"/>
  <c r="AA316" i="60"/>
  <c r="Y316" i="60"/>
  <c r="AA689" i="62"/>
  <c r="AA643" i="58"/>
  <c r="Y643" i="58"/>
  <c r="AA163" i="59"/>
  <c r="Y163" i="59"/>
  <c r="Y539" i="56"/>
  <c r="AA539" i="56"/>
  <c r="AA313" i="60"/>
  <c r="Y313" i="60"/>
  <c r="X313" i="60"/>
  <c r="AA536" i="56"/>
  <c r="Y536" i="56"/>
  <c r="X536" i="56"/>
  <c r="X159" i="59"/>
  <c r="AA159" i="59"/>
  <c r="Y159" i="59"/>
  <c r="AA158" i="59"/>
  <c r="Y158" i="59"/>
  <c r="X158" i="59"/>
  <c r="AA157" i="59"/>
  <c r="Y157" i="59"/>
  <c r="X157" i="59"/>
  <c r="AA310" i="60"/>
  <c r="Y310" i="60"/>
  <c r="X310" i="60"/>
  <c r="AA307" i="60"/>
  <c r="Y307" i="60"/>
  <c r="X307" i="60"/>
  <c r="AA154" i="59"/>
  <c r="Y154" i="59"/>
  <c r="X154" i="59"/>
  <c r="Y149" i="59"/>
  <c r="X149" i="59"/>
  <c r="AA149" i="59"/>
  <c r="AA148" i="59"/>
  <c r="Y148" i="59"/>
  <c r="X148" i="59"/>
  <c r="Y304" i="60"/>
  <c r="X304" i="60"/>
  <c r="AA304" i="60"/>
  <c r="AA301" i="60"/>
  <c r="Y301" i="60"/>
  <c r="AA144" i="59"/>
  <c r="Y144" i="59"/>
  <c r="X140" i="59"/>
  <c r="AA140" i="59" s="1"/>
  <c r="AA139" i="59"/>
  <c r="Y139" i="59"/>
  <c r="X139" i="59"/>
  <c r="AA533" i="56"/>
  <c r="Y533" i="56"/>
  <c r="X533" i="56"/>
  <c r="AA298" i="60"/>
  <c r="Y298" i="60"/>
  <c r="X298" i="60"/>
  <c r="AA136" i="59"/>
  <c r="Y136" i="59"/>
  <c r="X136" i="59"/>
  <c r="AA133" i="59"/>
  <c r="Y133" i="59"/>
  <c r="X133" i="59"/>
  <c r="AA530" i="56"/>
  <c r="Y530" i="56"/>
  <c r="AA295" i="60"/>
  <c r="Y295" i="60"/>
  <c r="X295" i="60"/>
  <c r="Y292" i="60"/>
  <c r="AA292" i="60"/>
  <c r="AA460" i="61"/>
  <c r="Y460" i="61"/>
  <c r="Y527" i="56"/>
  <c r="AA527" i="56"/>
  <c r="AA523" i="56"/>
  <c r="Y523" i="56"/>
  <c r="AA640" i="58"/>
  <c r="Y640" i="58"/>
  <c r="AA367" i="67"/>
  <c r="Y519" i="56"/>
  <c r="AA519" i="56"/>
  <c r="X129" i="59"/>
  <c r="AA129" i="59" s="1"/>
  <c r="V128" i="59"/>
  <c r="W128" i="59" s="1"/>
  <c r="L128" i="59"/>
  <c r="M128" i="59" s="1"/>
  <c r="Y129" i="59" s="1"/>
  <c r="V289" i="60"/>
  <c r="W289" i="60" s="1"/>
  <c r="L289" i="60"/>
  <c r="M289" i="60" s="1"/>
  <c r="V286" i="60"/>
  <c r="W286" i="60" s="1"/>
  <c r="L286" i="60"/>
  <c r="M286" i="60" s="1"/>
  <c r="L516" i="56"/>
  <c r="M516" i="56" s="1"/>
  <c r="L75" i="64"/>
  <c r="M75" i="64" s="1"/>
  <c r="V513" i="56"/>
  <c r="W513" i="56" s="1"/>
  <c r="L513" i="56"/>
  <c r="M513" i="56" s="1"/>
  <c r="L283" i="60"/>
  <c r="M283" i="60" s="1"/>
  <c r="V280" i="60"/>
  <c r="W280" i="60" s="1"/>
  <c r="L280" i="60"/>
  <c r="M280" i="60" s="1"/>
  <c r="V277" i="60"/>
  <c r="W277" i="60" s="1"/>
  <c r="L277" i="60"/>
  <c r="M277" i="60" s="1"/>
  <c r="L637" i="58"/>
  <c r="M637" i="58" s="1"/>
  <c r="V633" i="58"/>
  <c r="W633" i="58" s="1"/>
  <c r="V632" i="58"/>
  <c r="W632" i="58" s="1"/>
  <c r="L633" i="58"/>
  <c r="M633" i="58" s="1"/>
  <c r="L632" i="58"/>
  <c r="M632" i="58" s="1"/>
  <c r="L631" i="58"/>
  <c r="M631" i="58" s="1"/>
  <c r="V631" i="58"/>
  <c r="W631" i="58" s="1"/>
  <c r="L630" i="58"/>
  <c r="M630" i="58" s="1"/>
  <c r="V124" i="59"/>
  <c r="W124" i="59" s="1"/>
  <c r="L124" i="59"/>
  <c r="M124" i="59" s="1"/>
  <c r="L123" i="59"/>
  <c r="M123" i="59" s="1"/>
  <c r="L274" i="60"/>
  <c r="M274" i="60" s="1"/>
  <c r="V274" i="60"/>
  <c r="W274" i="60" s="1"/>
  <c r="V509" i="56"/>
  <c r="W509" i="56" s="1"/>
  <c r="L509" i="56"/>
  <c r="M509" i="56" s="1"/>
  <c r="V508" i="56"/>
  <c r="W508" i="56" s="1"/>
  <c r="L508" i="56"/>
  <c r="M508" i="56" s="1"/>
  <c r="V119" i="59"/>
  <c r="W119" i="59" s="1"/>
  <c r="L119" i="59"/>
  <c r="M119" i="59" s="1"/>
  <c r="L118" i="59"/>
  <c r="M118" i="59" s="1"/>
  <c r="V505" i="56"/>
  <c r="W505" i="56" s="1"/>
  <c r="L505" i="56"/>
  <c r="M505" i="56" s="1"/>
  <c r="L114" i="59"/>
  <c r="M114" i="59" s="1"/>
  <c r="V114" i="59"/>
  <c r="W114" i="59" s="1"/>
  <c r="L109" i="59"/>
  <c r="M109" i="59" s="1"/>
  <c r="L108" i="59"/>
  <c r="M108" i="59" s="1"/>
  <c r="AA108" i="59" s="1"/>
  <c r="V109" i="59"/>
  <c r="W109" i="59" s="1"/>
  <c r="V502" i="56"/>
  <c r="W502" i="56" s="1"/>
  <c r="L502" i="56"/>
  <c r="M502" i="56" s="1"/>
  <c r="V271" i="60"/>
  <c r="W271" i="60" s="1"/>
  <c r="L271" i="60"/>
  <c r="M271" i="60" s="1"/>
  <c r="V499" i="56"/>
  <c r="W499" i="56" s="1"/>
  <c r="L499" i="56"/>
  <c r="M499" i="56" s="1"/>
  <c r="L202" i="65"/>
  <c r="M202" i="65" s="1"/>
  <c r="AA202" i="65" s="1"/>
  <c r="V199" i="65"/>
  <c r="W199" i="65" s="1"/>
  <c r="L199" i="65"/>
  <c r="M199" i="65" s="1"/>
  <c r="L196" i="65"/>
  <c r="M196" i="65" s="1"/>
  <c r="L1433" i="57"/>
  <c r="M1433" i="57" s="1"/>
  <c r="L268" i="60"/>
  <c r="M268" i="60" s="1"/>
  <c r="L265" i="60"/>
  <c r="M265" i="60" s="1"/>
  <c r="AA265" i="60" s="1"/>
  <c r="V259" i="60"/>
  <c r="V258" i="60"/>
  <c r="V257" i="60"/>
  <c r="V256" i="60"/>
  <c r="L260" i="60"/>
  <c r="L259" i="60"/>
  <c r="L258" i="60"/>
  <c r="AA128" i="59" l="1"/>
  <c r="Y128" i="59"/>
  <c r="X128" i="59"/>
  <c r="AA289" i="60"/>
  <c r="Y289" i="60"/>
  <c r="X289" i="60"/>
  <c r="AA286" i="60"/>
  <c r="Y286" i="60"/>
  <c r="X286" i="60"/>
  <c r="AA516" i="56"/>
  <c r="Y516" i="56"/>
  <c r="AA75" i="64"/>
  <c r="Y75" i="64"/>
  <c r="AA513" i="56"/>
  <c r="Y513" i="56"/>
  <c r="X513" i="56"/>
  <c r="AA283" i="60"/>
  <c r="Y283" i="60"/>
  <c r="AA280" i="60"/>
  <c r="Y280" i="60"/>
  <c r="X280" i="60"/>
  <c r="AA277" i="60"/>
  <c r="Y277" i="60"/>
  <c r="X277" i="60"/>
  <c r="AA637" i="58"/>
  <c r="Y637" i="58"/>
  <c r="AA633" i="58"/>
  <c r="Y633" i="58"/>
  <c r="X633" i="58"/>
  <c r="AA632" i="58"/>
  <c r="Y632" i="58"/>
  <c r="X632" i="58"/>
  <c r="AA631" i="58"/>
  <c r="Y631" i="58"/>
  <c r="X631" i="58"/>
  <c r="AA630" i="58"/>
  <c r="Y630" i="58"/>
  <c r="AA123" i="59"/>
  <c r="Y123" i="59"/>
  <c r="AA124" i="59"/>
  <c r="Y124" i="59"/>
  <c r="X124" i="59"/>
  <c r="AA274" i="60"/>
  <c r="Y274" i="60"/>
  <c r="X274" i="60"/>
  <c r="AA509" i="56"/>
  <c r="Y509" i="56"/>
  <c r="X509" i="56"/>
  <c r="AA508" i="56"/>
  <c r="Y508" i="56"/>
  <c r="X508" i="56"/>
  <c r="Y119" i="59"/>
  <c r="X119" i="59"/>
  <c r="AA119" i="59"/>
  <c r="Y118" i="59"/>
  <c r="AA118" i="59"/>
  <c r="AA505" i="56"/>
  <c r="Y505" i="56"/>
  <c r="X505" i="56"/>
  <c r="Y114" i="59"/>
  <c r="X114" i="59"/>
  <c r="AA114" i="59"/>
  <c r="Y108" i="59"/>
  <c r="AA109" i="59"/>
  <c r="Y109" i="59"/>
  <c r="X109" i="59"/>
  <c r="Y502" i="56"/>
  <c r="X502" i="56"/>
  <c r="AA502" i="56"/>
  <c r="AA271" i="60"/>
  <c r="Y271" i="60"/>
  <c r="X271" i="60"/>
  <c r="AA499" i="56"/>
  <c r="Y499" i="56"/>
  <c r="X499" i="56"/>
  <c r="Y202" i="65"/>
  <c r="AA199" i="65"/>
  <c r="Y199" i="65"/>
  <c r="X199" i="65"/>
  <c r="Y196" i="65"/>
  <c r="AA196" i="65"/>
  <c r="AA1433" i="57"/>
  <c r="Y1433" i="57"/>
  <c r="AA268" i="60"/>
  <c r="Y268" i="60"/>
  <c r="Y265" i="60"/>
  <c r="L257" i="60"/>
  <c r="M257" i="60" s="1"/>
  <c r="W259" i="60"/>
  <c r="M259" i="60"/>
  <c r="V260" i="60"/>
  <c r="W260" i="60" s="1"/>
  <c r="M260" i="60"/>
  <c r="W258" i="60"/>
  <c r="M258" i="60"/>
  <c r="W257" i="60"/>
  <c r="W256" i="60"/>
  <c r="L256" i="60"/>
  <c r="M256" i="60" s="1"/>
  <c r="L255" i="60"/>
  <c r="M255" i="60" s="1"/>
  <c r="L252" i="60"/>
  <c r="M252" i="60" s="1"/>
  <c r="V249" i="60"/>
  <c r="W249" i="60" s="1"/>
  <c r="L249" i="60"/>
  <c r="M249" i="60" s="1"/>
  <c r="Y249" i="60" s="1"/>
  <c r="V246" i="60"/>
  <c r="W246" i="60" s="1"/>
  <c r="L246" i="60"/>
  <c r="M246" i="60" s="1"/>
  <c r="V104" i="59"/>
  <c r="W104" i="59" s="1"/>
  <c r="L104" i="59"/>
  <c r="M104" i="59" s="1"/>
  <c r="L103" i="59"/>
  <c r="M103" i="59" s="1"/>
  <c r="L100" i="59"/>
  <c r="M100" i="59" s="1"/>
  <c r="L96" i="59"/>
  <c r="M96" i="59" s="1"/>
  <c r="V96" i="59"/>
  <c r="W96" i="59" s="1"/>
  <c r="L95" i="59"/>
  <c r="M95" i="59" s="1"/>
  <c r="V193" i="65"/>
  <c r="W193" i="65" s="1"/>
  <c r="L193" i="65"/>
  <c r="M193" i="65" s="1"/>
  <c r="V190" i="65"/>
  <c r="W190" i="65" s="1"/>
  <c r="L190" i="65"/>
  <c r="M190" i="65" s="1"/>
  <c r="Y190" i="65" s="1"/>
  <c r="V187" i="65"/>
  <c r="W187" i="65" s="1"/>
  <c r="L187" i="65"/>
  <c r="M187" i="65" s="1"/>
  <c r="L183" i="65"/>
  <c r="M183" i="65" s="1"/>
  <c r="L180" i="65"/>
  <c r="M180" i="65" s="1"/>
  <c r="V177" i="65"/>
  <c r="W177" i="65" s="1"/>
  <c r="L177" i="65"/>
  <c r="M177" i="65" s="1"/>
  <c r="L174" i="65"/>
  <c r="M174" i="65" s="1"/>
  <c r="V171" i="65"/>
  <c r="W171" i="65" s="1"/>
  <c r="L171" i="65"/>
  <c r="M171" i="65" s="1"/>
  <c r="V167" i="65"/>
  <c r="W167" i="65" s="1"/>
  <c r="L167" i="65"/>
  <c r="M167" i="65" s="1"/>
  <c r="AA167" i="65" s="1"/>
  <c r="L166" i="65"/>
  <c r="M166" i="65" s="1"/>
  <c r="L163" i="65"/>
  <c r="M163" i="65" s="1"/>
  <c r="L160" i="65"/>
  <c r="M160" i="65" s="1"/>
  <c r="L157" i="65"/>
  <c r="M157" i="65" s="1"/>
  <c r="L154" i="65"/>
  <c r="M154" i="65" s="1"/>
  <c r="L1430" i="57"/>
  <c r="M1430" i="57" s="1"/>
  <c r="L151" i="65"/>
  <c r="M151" i="65" s="1"/>
  <c r="L148" i="65"/>
  <c r="M148" i="65" s="1"/>
  <c r="L145" i="65"/>
  <c r="M145" i="65" s="1"/>
  <c r="AA145" i="65" s="1"/>
  <c r="L142" i="65"/>
  <c r="M142" i="65" s="1"/>
  <c r="L139" i="65"/>
  <c r="M139" i="65" s="1"/>
  <c r="V135" i="65"/>
  <c r="W135" i="65" s="1"/>
  <c r="V134" i="65"/>
  <c r="W134" i="65" s="1"/>
  <c r="L135" i="65"/>
  <c r="M135" i="65" s="1"/>
  <c r="L134" i="65"/>
  <c r="M134" i="65" s="1"/>
  <c r="L133" i="65"/>
  <c r="M133" i="65" s="1"/>
  <c r="L130" i="65"/>
  <c r="M130" i="65" s="1"/>
  <c r="L127" i="65"/>
  <c r="M127" i="65" s="1"/>
  <c r="V627" i="58"/>
  <c r="W627" i="58" s="1"/>
  <c r="L627" i="58"/>
  <c r="M627" i="58" s="1"/>
  <c r="L124" i="65"/>
  <c r="M124" i="65" s="1"/>
  <c r="L121" i="65"/>
  <c r="M121" i="65" s="1"/>
  <c r="V116" i="65"/>
  <c r="W116" i="65" s="1"/>
  <c r="L117" i="65"/>
  <c r="M117" i="65" s="1"/>
  <c r="V117" i="65"/>
  <c r="W117" i="65" s="1"/>
  <c r="L116" i="65"/>
  <c r="M116" i="65" s="1"/>
  <c r="L115" i="65"/>
  <c r="M115" i="65" s="1"/>
  <c r="L112" i="65"/>
  <c r="M112" i="65" s="1"/>
  <c r="L109" i="65"/>
  <c r="M109" i="65" s="1"/>
  <c r="L106" i="65"/>
  <c r="M106" i="65" s="1"/>
  <c r="Y106" i="65" s="1"/>
  <c r="V103" i="65"/>
  <c r="W103" i="65" s="1"/>
  <c r="L103" i="65"/>
  <c r="M103" i="65" s="1"/>
  <c r="V100" i="65"/>
  <c r="W100" i="65" s="1"/>
  <c r="L100" i="65"/>
  <c r="M100" i="65" s="1"/>
  <c r="L97" i="65"/>
  <c r="M97" i="65" s="1"/>
  <c r="L94" i="65"/>
  <c r="M94" i="65" s="1"/>
  <c r="L624" i="58"/>
  <c r="M624" i="58" s="1"/>
  <c r="L621" i="58"/>
  <c r="M621" i="58" s="1"/>
  <c r="L618" i="58"/>
  <c r="M618" i="58" s="1"/>
  <c r="L615" i="58"/>
  <c r="M615" i="58" s="1"/>
  <c r="L612" i="58"/>
  <c r="M612" i="58" s="1"/>
  <c r="V609" i="58"/>
  <c r="W609" i="58" s="1"/>
  <c r="L609" i="58"/>
  <c r="M609" i="58" s="1"/>
  <c r="V606" i="58"/>
  <c r="W606" i="58" s="1"/>
  <c r="L606" i="58"/>
  <c r="M606" i="58" s="1"/>
  <c r="V603" i="58"/>
  <c r="W603" i="58" s="1"/>
  <c r="L603" i="58"/>
  <c r="M603" i="58" s="1"/>
  <c r="V600" i="58"/>
  <c r="W600" i="58" s="1"/>
  <c r="L600" i="58"/>
  <c r="M600" i="58" s="1"/>
  <c r="L597" i="58"/>
  <c r="M597" i="58" s="1"/>
  <c r="V594" i="58"/>
  <c r="W594" i="58" s="1"/>
  <c r="L594" i="58"/>
  <c r="M594" i="58" s="1"/>
  <c r="V591" i="58"/>
  <c r="W591" i="58" s="1"/>
  <c r="L591" i="58"/>
  <c r="M591" i="58" s="1"/>
  <c r="L92" i="59"/>
  <c r="M92" i="59" s="1"/>
  <c r="L588" i="58"/>
  <c r="M588" i="58" s="1"/>
  <c r="V585" i="58"/>
  <c r="W585" i="58" s="1"/>
  <c r="L585" i="58"/>
  <c r="M585" i="58" s="1"/>
  <c r="L582" i="58"/>
  <c r="M582" i="58" s="1"/>
  <c r="L579" i="58"/>
  <c r="M579" i="58" s="1"/>
  <c r="V576" i="58"/>
  <c r="W576" i="58" s="1"/>
  <c r="L576" i="58"/>
  <c r="M576" i="58" s="1"/>
  <c r="L573" i="58"/>
  <c r="M573" i="58" s="1"/>
  <c r="L568" i="58"/>
  <c r="Y166" i="65" l="1"/>
  <c r="AA166" i="65"/>
  <c r="AA259" i="60"/>
  <c r="Y259" i="60"/>
  <c r="X259" i="60"/>
  <c r="Y260" i="60"/>
  <c r="X260" i="60"/>
  <c r="AA260" i="60"/>
  <c r="AA258" i="60"/>
  <c r="Y258" i="60"/>
  <c r="X258" i="60"/>
  <c r="X257" i="60"/>
  <c r="AA257" i="60"/>
  <c r="Y257" i="60"/>
  <c r="AA256" i="60"/>
  <c r="Y256" i="60"/>
  <c r="X256" i="60"/>
  <c r="AA255" i="60"/>
  <c r="Y255" i="60"/>
  <c r="AA252" i="60"/>
  <c r="Y252" i="60"/>
  <c r="X249" i="60"/>
  <c r="AA249" i="60"/>
  <c r="AA246" i="60"/>
  <c r="Y246" i="60"/>
  <c r="X246" i="60"/>
  <c r="AA103" i="59"/>
  <c r="Y103" i="59"/>
  <c r="AA104" i="59"/>
  <c r="Y104" i="59"/>
  <c r="X104" i="59"/>
  <c r="AA100" i="59"/>
  <c r="Y100" i="59"/>
  <c r="AA96" i="59"/>
  <c r="Y96" i="59"/>
  <c r="X96" i="59"/>
  <c r="AA95" i="59"/>
  <c r="Y95" i="59"/>
  <c r="AA193" i="65"/>
  <c r="Y193" i="65"/>
  <c r="X193" i="65"/>
  <c r="X190" i="65"/>
  <c r="AA190" i="65"/>
  <c r="AA187" i="65"/>
  <c r="Y187" i="65"/>
  <c r="X187" i="65"/>
  <c r="Y183" i="65"/>
  <c r="AA183" i="65"/>
  <c r="AA180" i="65"/>
  <c r="Y180" i="65"/>
  <c r="AA177" i="65"/>
  <c r="Y177" i="65"/>
  <c r="X177" i="65"/>
  <c r="AA174" i="65"/>
  <c r="Y174" i="65"/>
  <c r="AA171" i="65"/>
  <c r="Y171" i="65"/>
  <c r="X171" i="65"/>
  <c r="X167" i="65"/>
  <c r="Y167" i="65"/>
  <c r="AA163" i="65"/>
  <c r="Y163" i="65"/>
  <c r="AA160" i="65"/>
  <c r="Y160" i="65"/>
  <c r="AA157" i="65"/>
  <c r="Y157" i="65"/>
  <c r="AA154" i="65"/>
  <c r="Y154" i="65"/>
  <c r="AA1430" i="57"/>
  <c r="Y1430" i="57"/>
  <c r="AA151" i="65"/>
  <c r="Y151" i="65"/>
  <c r="AA148" i="65"/>
  <c r="Y148" i="65"/>
  <c r="Y145" i="65"/>
  <c r="AA142" i="65"/>
  <c r="Y142" i="65"/>
  <c r="AA139" i="65"/>
  <c r="Y139" i="65"/>
  <c r="AA135" i="65"/>
  <c r="Y135" i="65"/>
  <c r="X135" i="65"/>
  <c r="AA134" i="65"/>
  <c r="Y134" i="65"/>
  <c r="X134" i="65"/>
  <c r="AA133" i="65"/>
  <c r="Y133" i="65"/>
  <c r="AA130" i="65"/>
  <c r="Y130" i="65"/>
  <c r="Y127" i="65"/>
  <c r="AA127" i="65"/>
  <c r="AA627" i="58"/>
  <c r="Y627" i="58"/>
  <c r="X627" i="58"/>
  <c r="AA124" i="65"/>
  <c r="Y124" i="65"/>
  <c r="AA121" i="65"/>
  <c r="Y121" i="65"/>
  <c r="AA117" i="65"/>
  <c r="Y117" i="65"/>
  <c r="X117" i="65"/>
  <c r="AA116" i="65"/>
  <c r="Y116" i="65"/>
  <c r="X116" i="65"/>
  <c r="AA115" i="65"/>
  <c r="Y115" i="65"/>
  <c r="AA112" i="65"/>
  <c r="Y112" i="65"/>
  <c r="AA109" i="65"/>
  <c r="Y109" i="65"/>
  <c r="AA106" i="65"/>
  <c r="AA103" i="65"/>
  <c r="Y103" i="65"/>
  <c r="X103" i="65"/>
  <c r="Y100" i="65"/>
  <c r="X100" i="65"/>
  <c r="AA100" i="65"/>
  <c r="AA97" i="65"/>
  <c r="Y97" i="65"/>
  <c r="AA94" i="65"/>
  <c r="Y94" i="65"/>
  <c r="AA624" i="58"/>
  <c r="Y624" i="58"/>
  <c r="AA621" i="58"/>
  <c r="Y621" i="58"/>
  <c r="Y618" i="58"/>
  <c r="AA618" i="58"/>
  <c r="Y615" i="58"/>
  <c r="AA615" i="58"/>
  <c r="AA612" i="58"/>
  <c r="Y612" i="58"/>
  <c r="AA609" i="58"/>
  <c r="Y609" i="58"/>
  <c r="X609" i="58"/>
  <c r="AA606" i="58"/>
  <c r="Y606" i="58"/>
  <c r="X606" i="58"/>
  <c r="AA603" i="58"/>
  <c r="Y603" i="58"/>
  <c r="X603" i="58"/>
  <c r="AA600" i="58"/>
  <c r="Y600" i="58"/>
  <c r="X600" i="58"/>
  <c r="AA597" i="58"/>
  <c r="Y597" i="58"/>
  <c r="AA594" i="58"/>
  <c r="Y594" i="58"/>
  <c r="X594" i="58"/>
  <c r="AA591" i="58"/>
  <c r="Y591" i="58"/>
  <c r="X591" i="58"/>
  <c r="Y92" i="59"/>
  <c r="AA92" i="59"/>
  <c r="AA588" i="58"/>
  <c r="Y588" i="58"/>
  <c r="Y585" i="58"/>
  <c r="X585" i="58"/>
  <c r="AA585" i="58"/>
  <c r="Y582" i="58"/>
  <c r="AA582" i="58"/>
  <c r="AA579" i="58"/>
  <c r="Y579" i="58"/>
  <c r="X576" i="58"/>
  <c r="Y576" i="58"/>
  <c r="AA576" i="58"/>
  <c r="Y573" i="58"/>
  <c r="AA573" i="58"/>
  <c r="V568" i="58" l="1"/>
  <c r="W568" i="58" s="1"/>
  <c r="M568" i="58"/>
  <c r="L567" i="58"/>
  <c r="M567" i="58" s="1"/>
  <c r="V564" i="58"/>
  <c r="W564" i="58" s="1"/>
  <c r="L564" i="58"/>
  <c r="M564" i="58" s="1"/>
  <c r="L561" i="58"/>
  <c r="M561" i="58" s="1"/>
  <c r="V558" i="58"/>
  <c r="W558" i="58" s="1"/>
  <c r="L558" i="58"/>
  <c r="M558" i="58" s="1"/>
  <c r="V555" i="58"/>
  <c r="W555" i="58" s="1"/>
  <c r="L555" i="58"/>
  <c r="M555" i="58" s="1"/>
  <c r="L552" i="58"/>
  <c r="M552" i="58" s="1"/>
  <c r="Y552" i="58" s="1"/>
  <c r="V549" i="58"/>
  <c r="W549" i="58" s="1"/>
  <c r="L549" i="58"/>
  <c r="M549" i="58" s="1"/>
  <c r="V546" i="58"/>
  <c r="W546" i="58" s="1"/>
  <c r="L546" i="58"/>
  <c r="M546" i="58" s="1"/>
  <c r="L1427" i="57"/>
  <c r="M1427" i="57" s="1"/>
  <c r="L543" i="58"/>
  <c r="M543" i="58" s="1"/>
  <c r="L540" i="58"/>
  <c r="M540" i="58" s="1"/>
  <c r="L537" i="58"/>
  <c r="M537" i="58" s="1"/>
  <c r="V534" i="58"/>
  <c r="W534" i="58" s="1"/>
  <c r="L534" i="58"/>
  <c r="M534" i="58" s="1"/>
  <c r="L531" i="58"/>
  <c r="M531" i="58" s="1"/>
  <c r="V528" i="58"/>
  <c r="W528" i="58" s="1"/>
  <c r="L528" i="58"/>
  <c r="M528" i="58" s="1"/>
  <c r="AA528" i="58" s="1"/>
  <c r="V525" i="58"/>
  <c r="W525" i="58" s="1"/>
  <c r="L525" i="58"/>
  <c r="M525" i="58" s="1"/>
  <c r="L522" i="58"/>
  <c r="M522" i="58" s="1"/>
  <c r="L519" i="58"/>
  <c r="M519" i="58" s="1"/>
  <c r="L516" i="58"/>
  <c r="M516" i="58" s="1"/>
  <c r="V513" i="58"/>
  <c r="W513" i="58" s="1"/>
  <c r="L513" i="58"/>
  <c r="M513" i="58" s="1"/>
  <c r="L508" i="58"/>
  <c r="M508" i="58" s="1"/>
  <c r="V508" i="58"/>
  <c r="W508" i="58" s="1"/>
  <c r="L507" i="58"/>
  <c r="M507" i="58" s="1"/>
  <c r="V89" i="59"/>
  <c r="W89" i="59" s="1"/>
  <c r="L89" i="59"/>
  <c r="M89" i="59" s="1"/>
  <c r="L88" i="59"/>
  <c r="M88" i="59" s="1"/>
  <c r="L502" i="58"/>
  <c r="M502" i="58" s="1"/>
  <c r="AA502" i="58" s="1"/>
  <c r="V496" i="56"/>
  <c r="W496" i="56" s="1"/>
  <c r="L496" i="56"/>
  <c r="M496" i="56" s="1"/>
  <c r="L493" i="56"/>
  <c r="M493" i="56" s="1"/>
  <c r="L363" i="67"/>
  <c r="M363" i="67" s="1"/>
  <c r="L362" i="67"/>
  <c r="M362" i="67" s="1"/>
  <c r="V363" i="67"/>
  <c r="W363" i="67" s="1"/>
  <c r="V362" i="67"/>
  <c r="W362" i="67" s="1"/>
  <c r="L361" i="67"/>
  <c r="M361" i="67" s="1"/>
  <c r="V490" i="56"/>
  <c r="W490" i="56" s="1"/>
  <c r="L490" i="56"/>
  <c r="M490" i="56" s="1"/>
  <c r="V498" i="58"/>
  <c r="W498" i="58" s="1"/>
  <c r="L498" i="58"/>
  <c r="M498" i="58" s="1"/>
  <c r="L486" i="56"/>
  <c r="M486" i="56" s="1"/>
  <c r="AA486" i="56" s="1"/>
  <c r="L1424" i="57"/>
  <c r="M1424" i="57" s="1"/>
  <c r="L1421" i="57"/>
  <c r="M1421" i="57" s="1"/>
  <c r="AA568" i="58" l="1"/>
  <c r="Y568" i="58"/>
  <c r="X568" i="58"/>
  <c r="AA567" i="58"/>
  <c r="Y567" i="58"/>
  <c r="AA564" i="58"/>
  <c r="Y564" i="58"/>
  <c r="X564" i="58"/>
  <c r="AA561" i="58"/>
  <c r="Y561" i="58"/>
  <c r="X558" i="58"/>
  <c r="Y558" i="58"/>
  <c r="AA558" i="58"/>
  <c r="AA555" i="58"/>
  <c r="Y555" i="58"/>
  <c r="X555" i="58"/>
  <c r="AA552" i="58"/>
  <c r="AA549" i="58"/>
  <c r="Y549" i="58"/>
  <c r="X549" i="58"/>
  <c r="AA546" i="58"/>
  <c r="Y546" i="58"/>
  <c r="X546" i="58"/>
  <c r="AA1427" i="57"/>
  <c r="Y1427" i="57"/>
  <c r="AA543" i="58"/>
  <c r="Y543" i="58"/>
  <c r="AA540" i="58"/>
  <c r="Y540" i="58"/>
  <c r="AA537" i="58"/>
  <c r="Y537" i="58"/>
  <c r="AA534" i="58"/>
  <c r="Y534" i="58"/>
  <c r="X534" i="58"/>
  <c r="AA531" i="58"/>
  <c r="Y531" i="58"/>
  <c r="X528" i="58"/>
  <c r="Y528" i="58"/>
  <c r="Y525" i="58"/>
  <c r="X525" i="58"/>
  <c r="AA525" i="58"/>
  <c r="AA522" i="58"/>
  <c r="Y522" i="58"/>
  <c r="AA519" i="58"/>
  <c r="Y519" i="58"/>
  <c r="AA516" i="58"/>
  <c r="Y516" i="58"/>
  <c r="AA513" i="58"/>
  <c r="Y513" i="58"/>
  <c r="X513" i="58"/>
  <c r="Y508" i="58"/>
  <c r="X508" i="58"/>
  <c r="AA508" i="58"/>
  <c r="AA507" i="58"/>
  <c r="Y507" i="58"/>
  <c r="AA89" i="59"/>
  <c r="Y89" i="59"/>
  <c r="X89" i="59"/>
  <c r="AA88" i="59"/>
  <c r="Y88" i="59"/>
  <c r="Y502" i="58"/>
  <c r="AA496" i="56"/>
  <c r="Y496" i="56"/>
  <c r="X496" i="56"/>
  <c r="AA493" i="56"/>
  <c r="Y493" i="56"/>
  <c r="AA363" i="67"/>
  <c r="Y363" i="67"/>
  <c r="X363" i="67"/>
  <c r="AA362" i="67"/>
  <c r="Y362" i="67"/>
  <c r="X362" i="67"/>
  <c r="AA361" i="67"/>
  <c r="Y361" i="67"/>
  <c r="AA490" i="56"/>
  <c r="Y490" i="56"/>
  <c r="X490" i="56"/>
  <c r="AA498" i="58"/>
  <c r="Y498" i="58"/>
  <c r="X498" i="58"/>
  <c r="Y486" i="56"/>
  <c r="AA1424" i="57"/>
  <c r="Y1424" i="57"/>
  <c r="AA1421" i="57"/>
  <c r="Y1421" i="57"/>
  <c r="L1418" i="57"/>
  <c r="M1418" i="57" s="1"/>
  <c r="L358" i="67"/>
  <c r="M358" i="67" s="1"/>
  <c r="L355" i="67"/>
  <c r="M355" i="67" s="1"/>
  <c r="L352" i="67"/>
  <c r="M352" i="67" s="1"/>
  <c r="Y352" i="67" s="1"/>
  <c r="L495" i="58"/>
  <c r="M495" i="58" s="1"/>
  <c r="V482" i="56"/>
  <c r="W482" i="56" s="1"/>
  <c r="L482" i="56"/>
  <c r="M482" i="56" s="1"/>
  <c r="L349" i="67"/>
  <c r="M349" i="67" s="1"/>
  <c r="AA349" i="67" s="1"/>
  <c r="L1415" i="57"/>
  <c r="M1415" i="57" s="1"/>
  <c r="L1412" i="57"/>
  <c r="M1412" i="57" s="1"/>
  <c r="L346" i="67"/>
  <c r="M346" i="67" s="1"/>
  <c r="L343" i="67"/>
  <c r="M343" i="67" s="1"/>
  <c r="AA343" i="67" s="1"/>
  <c r="L340" i="67"/>
  <c r="M340" i="67" s="1"/>
  <c r="AA340" i="67" s="1"/>
  <c r="L337" i="67"/>
  <c r="M337" i="67" s="1"/>
  <c r="L334" i="67"/>
  <c r="M334" i="67" s="1"/>
  <c r="L1409" i="57"/>
  <c r="M1409" i="57" s="1"/>
  <c r="AA1409" i="57" s="1"/>
  <c r="V479" i="56"/>
  <c r="W479" i="56" s="1"/>
  <c r="L479" i="56"/>
  <c r="M479" i="56" s="1"/>
  <c r="L476" i="56"/>
  <c r="M476" i="56" s="1"/>
  <c r="AA476" i="56" s="1"/>
  <c r="V471" i="56"/>
  <c r="W471" i="56" s="1"/>
  <c r="L471" i="56"/>
  <c r="M471" i="56" s="1"/>
  <c r="L330" i="67"/>
  <c r="M330" i="67" s="1"/>
  <c r="L468" i="56"/>
  <c r="M468" i="56" s="1"/>
  <c r="AA468" i="56" s="1"/>
  <c r="V465" i="56"/>
  <c r="W465" i="56" s="1"/>
  <c r="L465" i="56"/>
  <c r="M465" i="56" s="1"/>
  <c r="L462" i="56"/>
  <c r="M462" i="56" s="1"/>
  <c r="AA462" i="56" s="1"/>
  <c r="L459" i="56"/>
  <c r="M459" i="56" s="1"/>
  <c r="AA459" i="56" s="1"/>
  <c r="L456" i="56"/>
  <c r="M456" i="56" s="1"/>
  <c r="V492" i="58"/>
  <c r="W492" i="58" s="1"/>
  <c r="L492" i="58"/>
  <c r="M492" i="58" s="1"/>
  <c r="L1406" i="57"/>
  <c r="M1406" i="57" s="1"/>
  <c r="L1403" i="57"/>
  <c r="M1403" i="57" s="1"/>
  <c r="AA1403" i="57" s="1"/>
  <c r="L1400" i="57"/>
  <c r="M1400" i="57" s="1"/>
  <c r="L327" i="67"/>
  <c r="M327" i="67" s="1"/>
  <c r="L453" i="56"/>
  <c r="M453" i="56" s="1"/>
  <c r="V450" i="56"/>
  <c r="W450" i="56" s="1"/>
  <c r="L450" i="56"/>
  <c r="M450" i="56" s="1"/>
  <c r="L447" i="56"/>
  <c r="M447" i="56" s="1"/>
  <c r="L444" i="56"/>
  <c r="M444" i="56" s="1"/>
  <c r="V441" i="56"/>
  <c r="W441" i="56" s="1"/>
  <c r="L441" i="56"/>
  <c r="M441" i="56" s="1"/>
  <c r="L438" i="56"/>
  <c r="M438" i="56" s="1"/>
  <c r="AA438" i="56" s="1"/>
  <c r="L435" i="56"/>
  <c r="M435" i="56" s="1"/>
  <c r="L432" i="56"/>
  <c r="M432" i="56" s="1"/>
  <c r="L429" i="56"/>
  <c r="M429" i="56" s="1"/>
  <c r="V426" i="56"/>
  <c r="W426" i="56" s="1"/>
  <c r="L426" i="56"/>
  <c r="M426" i="56" s="1"/>
  <c r="V422" i="56"/>
  <c r="W422" i="56" s="1"/>
  <c r="V419" i="56"/>
  <c r="W419" i="56" s="1"/>
  <c r="V418" i="56"/>
  <c r="W418" i="56" s="1"/>
  <c r="V417" i="56"/>
  <c r="W417" i="56" s="1"/>
  <c r="L422" i="56"/>
  <c r="M422" i="56" s="1"/>
  <c r="L421" i="56"/>
  <c r="M421" i="56" s="1"/>
  <c r="L420" i="56"/>
  <c r="M420" i="56" s="1"/>
  <c r="Y420" i="56" s="1"/>
  <c r="L419" i="56"/>
  <c r="M419" i="56" s="1"/>
  <c r="L418" i="56"/>
  <c r="M418" i="56" s="1"/>
  <c r="L417" i="56"/>
  <c r="M417" i="56" s="1"/>
  <c r="V421" i="56"/>
  <c r="W421" i="56" s="1"/>
  <c r="V420" i="56"/>
  <c r="W420" i="56" s="1"/>
  <c r="L416" i="56"/>
  <c r="M416" i="56" s="1"/>
  <c r="L412" i="56"/>
  <c r="M412" i="56" s="1"/>
  <c r="V408" i="56"/>
  <c r="W408" i="56" s="1"/>
  <c r="L408" i="56"/>
  <c r="M408" i="56" s="1"/>
  <c r="L405" i="56"/>
  <c r="M405" i="56" s="1"/>
  <c r="L402" i="56"/>
  <c r="M402" i="56" s="1"/>
  <c r="V489" i="58"/>
  <c r="W489" i="58" s="1"/>
  <c r="L489" i="58"/>
  <c r="M489" i="58" s="1"/>
  <c r="L486" i="58"/>
  <c r="M486" i="58" s="1"/>
  <c r="L483" i="58"/>
  <c r="M483" i="58" s="1"/>
  <c r="L709" i="63"/>
  <c r="M709" i="63" s="1"/>
  <c r="L706" i="63"/>
  <c r="M706" i="63" s="1"/>
  <c r="L457" i="61"/>
  <c r="M457" i="61" s="1"/>
  <c r="V480" i="58"/>
  <c r="W480" i="58" s="1"/>
  <c r="L480" i="58"/>
  <c r="M480" i="58" s="1"/>
  <c r="L477" i="58"/>
  <c r="M477" i="58" s="1"/>
  <c r="V477" i="58"/>
  <c r="W477" i="58" s="1"/>
  <c r="V472" i="58"/>
  <c r="W472" i="58" s="1"/>
  <c r="L472" i="58"/>
  <c r="M472" i="58" s="1"/>
  <c r="L470" i="58"/>
  <c r="M470" i="58" s="1"/>
  <c r="V471" i="58"/>
  <c r="W471" i="58" s="1"/>
  <c r="L471" i="58"/>
  <c r="M471" i="58" s="1"/>
  <c r="V398" i="56"/>
  <c r="W398" i="56" s="1"/>
  <c r="V397" i="56"/>
  <c r="W397" i="56" s="1"/>
  <c r="L398" i="56"/>
  <c r="M398" i="56" s="1"/>
  <c r="L397" i="56"/>
  <c r="M397" i="56" s="1"/>
  <c r="L703" i="63"/>
  <c r="M703" i="63" s="1"/>
  <c r="L700" i="63"/>
  <c r="M700" i="63" s="1"/>
  <c r="L697" i="63"/>
  <c r="M697" i="63" s="1"/>
  <c r="L243" i="60"/>
  <c r="M243" i="60" s="1"/>
  <c r="L240" i="60"/>
  <c r="M240" i="60" s="1"/>
  <c r="L1397" i="57"/>
  <c r="M1397" i="57" s="1"/>
  <c r="L1394" i="57"/>
  <c r="M1394" i="57" s="1"/>
  <c r="L1391" i="57"/>
  <c r="M1391" i="57" s="1"/>
  <c r="L1388" i="57"/>
  <c r="M1388" i="57" s="1"/>
  <c r="L1385" i="57"/>
  <c r="M1385" i="57" s="1"/>
  <c r="L1382" i="57"/>
  <c r="M1382" i="57" s="1"/>
  <c r="AA1382" i="57" s="1"/>
  <c r="V71" i="64"/>
  <c r="W71" i="64" s="1"/>
  <c r="L71" i="64"/>
  <c r="M71" i="64" s="1"/>
  <c r="L70" i="64"/>
  <c r="M70" i="64" s="1"/>
  <c r="L1379" i="57"/>
  <c r="M1379" i="57" s="1"/>
  <c r="L67" i="64"/>
  <c r="M67" i="64" s="1"/>
  <c r="AA67" i="64" s="1"/>
  <c r="L1376" i="57"/>
  <c r="M1376" i="57" s="1"/>
  <c r="L236" i="60"/>
  <c r="M236" i="60" s="1"/>
  <c r="V236" i="60"/>
  <c r="W236" i="60" s="1"/>
  <c r="L235" i="60"/>
  <c r="M235" i="60" s="1"/>
  <c r="L1373" i="57"/>
  <c r="M1373" i="57" s="1"/>
  <c r="L1370" i="57"/>
  <c r="M1370" i="57" s="1"/>
  <c r="L64" i="64"/>
  <c r="M64" i="64" s="1"/>
  <c r="L61" i="64"/>
  <c r="M61" i="64" s="1"/>
  <c r="Y61" i="64" s="1"/>
  <c r="L633" i="66"/>
  <c r="M633" i="66" s="1"/>
  <c r="L630" i="66"/>
  <c r="M630" i="66" s="1"/>
  <c r="L627" i="66"/>
  <c r="M627" i="66" s="1"/>
  <c r="L1367" i="57"/>
  <c r="M1367" i="57" s="1"/>
  <c r="L58" i="64"/>
  <c r="M58" i="64" s="1"/>
  <c r="L1364" i="57"/>
  <c r="M1364" i="57" s="1"/>
  <c r="Y1364" i="57" s="1"/>
  <c r="L1361" i="57"/>
  <c r="M1361" i="57" s="1"/>
  <c r="AA1361" i="57" s="1"/>
  <c r="L1358" i="57"/>
  <c r="M1358" i="57" s="1"/>
  <c r="Y1358" i="57" s="1"/>
  <c r="L1355" i="57"/>
  <c r="M1355" i="57" s="1"/>
  <c r="L686" i="62"/>
  <c r="M686" i="62" s="1"/>
  <c r="L1352" i="57"/>
  <c r="M1352" i="57" s="1"/>
  <c r="L394" i="56"/>
  <c r="M394" i="56" s="1"/>
  <c r="L1349" i="57"/>
  <c r="M1349" i="57" s="1"/>
  <c r="V465" i="58"/>
  <c r="W465" i="58" s="1"/>
  <c r="L465" i="58"/>
  <c r="M465" i="58" s="1"/>
  <c r="V464" i="58"/>
  <c r="W464" i="58" s="1"/>
  <c r="L464" i="58"/>
  <c r="M464" i="58" s="1"/>
  <c r="L460" i="58"/>
  <c r="M460" i="58" s="1"/>
  <c r="V460" i="58"/>
  <c r="W460" i="58" s="1"/>
  <c r="L459" i="58"/>
  <c r="M459" i="58" s="1"/>
  <c r="L391" i="56"/>
  <c r="M391" i="56" s="1"/>
  <c r="AA391" i="56" s="1"/>
  <c r="L388" i="56"/>
  <c r="M388" i="56" s="1"/>
  <c r="L1346" i="57"/>
  <c r="M1346" i="57" s="1"/>
  <c r="AA1346" i="57" s="1"/>
  <c r="L324" i="67"/>
  <c r="M324" i="67" s="1"/>
  <c r="L1343" i="57"/>
  <c r="M1343" i="57" s="1"/>
  <c r="L232" i="60"/>
  <c r="M232" i="60" s="1"/>
  <c r="L456" i="58"/>
  <c r="M456" i="58" s="1"/>
  <c r="L453" i="58"/>
  <c r="M453" i="58" s="1"/>
  <c r="L450" i="58"/>
  <c r="M450" i="58" s="1"/>
  <c r="V385" i="56"/>
  <c r="W385" i="56" s="1"/>
  <c r="L385" i="56"/>
  <c r="M385" i="56" s="1"/>
  <c r="V382" i="56"/>
  <c r="W382" i="56" s="1"/>
  <c r="L382" i="56"/>
  <c r="M382" i="56" s="1"/>
  <c r="AA1418" i="57" l="1"/>
  <c r="Y1418" i="57"/>
  <c r="Y358" i="67"/>
  <c r="AA358" i="67"/>
  <c r="AA355" i="67"/>
  <c r="Y355" i="67"/>
  <c r="AA352" i="67"/>
  <c r="AA495" i="58"/>
  <c r="Y495" i="58"/>
  <c r="AA482" i="56"/>
  <c r="Y482" i="56"/>
  <c r="X482" i="56"/>
  <c r="Y349" i="67"/>
  <c r="AA1415" i="57"/>
  <c r="Y1415" i="57"/>
  <c r="Y1412" i="57"/>
  <c r="AA1412" i="57"/>
  <c r="AA346" i="67"/>
  <c r="Y346" i="67"/>
  <c r="Y343" i="67"/>
  <c r="Y340" i="67"/>
  <c r="AA337" i="67"/>
  <c r="Y337" i="67"/>
  <c r="Y334" i="67"/>
  <c r="AA334" i="67"/>
  <c r="Y1409" i="57"/>
  <c r="AA479" i="56"/>
  <c r="Y479" i="56"/>
  <c r="X479" i="56"/>
  <c r="Y476" i="56"/>
  <c r="AA471" i="56"/>
  <c r="Y471" i="56"/>
  <c r="X471" i="56"/>
  <c r="AA330" i="67"/>
  <c r="Y330" i="67"/>
  <c r="Y468" i="56"/>
  <c r="X465" i="56"/>
  <c r="AA465" i="56"/>
  <c r="Y465" i="56"/>
  <c r="Y462" i="56"/>
  <c r="Y459" i="56"/>
  <c r="AA456" i="56"/>
  <c r="Y456" i="56"/>
  <c r="AA492" i="58"/>
  <c r="Y492" i="58"/>
  <c r="X492" i="58"/>
  <c r="AA1406" i="57"/>
  <c r="Y1406" i="57"/>
  <c r="Y1403" i="57"/>
  <c r="AA1400" i="57"/>
  <c r="Y1400" i="57"/>
  <c r="AA327" i="67"/>
  <c r="Y327" i="67"/>
  <c r="AA453" i="56"/>
  <c r="Y453" i="56"/>
  <c r="AA450" i="56"/>
  <c r="Y450" i="56"/>
  <c r="X450" i="56"/>
  <c r="AA447" i="56"/>
  <c r="Y447" i="56"/>
  <c r="AA444" i="56"/>
  <c r="Y444" i="56"/>
  <c r="AA441" i="56"/>
  <c r="Y441" i="56"/>
  <c r="X441" i="56"/>
  <c r="Y438" i="56"/>
  <c r="AA435" i="56"/>
  <c r="Y435" i="56"/>
  <c r="AA432" i="56"/>
  <c r="Y432" i="56"/>
  <c r="Y429" i="56"/>
  <c r="AA429" i="56"/>
  <c r="AA426" i="56"/>
  <c r="Y426" i="56"/>
  <c r="X426" i="56"/>
  <c r="AA422" i="56"/>
  <c r="Y422" i="56"/>
  <c r="X422" i="56"/>
  <c r="AA421" i="56"/>
  <c r="Y421" i="56"/>
  <c r="X421" i="56"/>
  <c r="X420" i="56"/>
  <c r="AA420" i="56"/>
  <c r="AA419" i="56"/>
  <c r="Y419" i="56"/>
  <c r="X419" i="56"/>
  <c r="AA418" i="56"/>
  <c r="Y418" i="56"/>
  <c r="X418" i="56"/>
  <c r="AA417" i="56"/>
  <c r="Y417" i="56"/>
  <c r="X417" i="56"/>
  <c r="Y416" i="56"/>
  <c r="AA416" i="56"/>
  <c r="AA412" i="56"/>
  <c r="Y412" i="56"/>
  <c r="AA408" i="56"/>
  <c r="Y408" i="56"/>
  <c r="X408" i="56"/>
  <c r="AA405" i="56"/>
  <c r="Y405" i="56"/>
  <c r="AA402" i="56"/>
  <c r="Y402" i="56"/>
  <c r="AA489" i="58"/>
  <c r="Y489" i="58"/>
  <c r="X489" i="58"/>
  <c r="AA486" i="58"/>
  <c r="Y486" i="58"/>
  <c r="AA483" i="58"/>
  <c r="Y483" i="58"/>
  <c r="AA709" i="63"/>
  <c r="Y709" i="63"/>
  <c r="AA706" i="63"/>
  <c r="Y706" i="63"/>
  <c r="AA457" i="61"/>
  <c r="Y457" i="61"/>
  <c r="AA480" i="58"/>
  <c r="Y480" i="58"/>
  <c r="X480" i="58"/>
  <c r="AA477" i="58"/>
  <c r="Y477" i="58"/>
  <c r="X477" i="58"/>
  <c r="AA470" i="58"/>
  <c r="Y470" i="58"/>
  <c r="X472" i="58"/>
  <c r="AA472" i="58"/>
  <c r="Y472" i="58"/>
  <c r="AA471" i="58"/>
  <c r="Y471" i="58"/>
  <c r="X471" i="58"/>
  <c r="Y398" i="56"/>
  <c r="X398" i="56"/>
  <c r="AA398" i="56" s="1"/>
  <c r="Y397" i="56"/>
  <c r="X397" i="56"/>
  <c r="AA397" i="56"/>
  <c r="AA703" i="63"/>
  <c r="Y703" i="63"/>
  <c r="AA700" i="63"/>
  <c r="Y700" i="63"/>
  <c r="AA697" i="63"/>
  <c r="Y697" i="63"/>
  <c r="AA243" i="60"/>
  <c r="Y243" i="60"/>
  <c r="AA240" i="60"/>
  <c r="Y240" i="60"/>
  <c r="AA1397" i="57"/>
  <c r="Y1397" i="57"/>
  <c r="Y1394" i="57"/>
  <c r="AA1394" i="57"/>
  <c r="AA1391" i="57"/>
  <c r="Y1391" i="57"/>
  <c r="AA1388" i="57"/>
  <c r="Y1388" i="57"/>
  <c r="AA1385" i="57"/>
  <c r="Y1385" i="57"/>
  <c r="Y1382" i="57"/>
  <c r="Y70" i="64"/>
  <c r="AA70" i="64"/>
  <c r="AA71" i="64"/>
  <c r="Y71" i="64"/>
  <c r="X71" i="64"/>
  <c r="Y1379" i="57"/>
  <c r="AA1379" i="57"/>
  <c r="Y67" i="64"/>
  <c r="AA1376" i="57"/>
  <c r="Y1376" i="57"/>
  <c r="AA236" i="60"/>
  <c r="Y236" i="60"/>
  <c r="X236" i="60"/>
  <c r="AA235" i="60"/>
  <c r="Y235" i="60"/>
  <c r="AA1373" i="57"/>
  <c r="Y1373" i="57"/>
  <c r="AA1370" i="57"/>
  <c r="Y1370" i="57"/>
  <c r="AA64" i="64"/>
  <c r="Y64" i="64"/>
  <c r="AA61" i="64"/>
  <c r="AA633" i="66"/>
  <c r="Y633" i="66"/>
  <c r="AA630" i="66"/>
  <c r="Y630" i="66"/>
  <c r="AA627" i="66"/>
  <c r="Y627" i="66"/>
  <c r="AA1367" i="57"/>
  <c r="Y1367" i="57"/>
  <c r="AA58" i="64"/>
  <c r="Y58" i="64"/>
  <c r="AA1364" i="57"/>
  <c r="Y1361" i="57"/>
  <c r="AA1358" i="57"/>
  <c r="AA1355" i="57"/>
  <c r="Y1355" i="57"/>
  <c r="AA686" i="62"/>
  <c r="Y686" i="62"/>
  <c r="AA1352" i="57"/>
  <c r="Y1352" i="57"/>
  <c r="AA394" i="56"/>
  <c r="Y394" i="56"/>
  <c r="AA1349" i="57"/>
  <c r="Y1349" i="57"/>
  <c r="AA465" i="58"/>
  <c r="Y465" i="58"/>
  <c r="X465" i="58"/>
  <c r="AA464" i="58"/>
  <c r="Y464" i="58"/>
  <c r="X464" i="58"/>
  <c r="AA460" i="58"/>
  <c r="Y460" i="58"/>
  <c r="X460" i="58"/>
  <c r="AA459" i="58"/>
  <c r="Y459" i="58"/>
  <c r="Y391" i="56"/>
  <c r="AA388" i="56"/>
  <c r="Y388" i="56"/>
  <c r="Y1346" i="57"/>
  <c r="AA324" i="67"/>
  <c r="Y324" i="67"/>
  <c r="AA1343" i="57"/>
  <c r="Y1343" i="57"/>
  <c r="AA232" i="60"/>
  <c r="Y232" i="60"/>
  <c r="AA456" i="58"/>
  <c r="Y456" i="58"/>
  <c r="AA453" i="58"/>
  <c r="Y453" i="58"/>
  <c r="AA450" i="58"/>
  <c r="Y450" i="58"/>
  <c r="X385" i="56"/>
  <c r="AA385" i="56"/>
  <c r="Y385" i="56"/>
  <c r="AA382" i="56"/>
  <c r="Y382" i="56"/>
  <c r="X382" i="56"/>
  <c r="L379" i="56"/>
  <c r="M379" i="56" s="1"/>
  <c r="L375" i="56"/>
  <c r="M375" i="56" s="1"/>
  <c r="AA375" i="56" s="1"/>
  <c r="L372" i="56"/>
  <c r="M372" i="56" s="1"/>
  <c r="L369" i="56"/>
  <c r="M369" i="56" s="1"/>
  <c r="V366" i="56"/>
  <c r="W366" i="56" s="1"/>
  <c r="L366" i="56"/>
  <c r="M366" i="56" s="1"/>
  <c r="L363" i="56"/>
  <c r="M363" i="56" s="1"/>
  <c r="AA363" i="56" s="1"/>
  <c r="L360" i="56"/>
  <c r="M360" i="56" s="1"/>
  <c r="L357" i="56"/>
  <c r="M357" i="56" s="1"/>
  <c r="L354" i="56"/>
  <c r="M354" i="56" s="1"/>
  <c r="V351" i="56"/>
  <c r="W351" i="56" s="1"/>
  <c r="V348" i="56"/>
  <c r="W348" i="56" s="1"/>
  <c r="L351" i="56"/>
  <c r="M351" i="56" s="1"/>
  <c r="L348" i="56"/>
  <c r="M348" i="56" s="1"/>
  <c r="L345" i="56"/>
  <c r="M345" i="56" s="1"/>
  <c r="AA345" i="56" s="1"/>
  <c r="L342" i="56"/>
  <c r="M342" i="56" s="1"/>
  <c r="L338" i="56"/>
  <c r="M338" i="56" s="1"/>
  <c r="L335" i="56"/>
  <c r="M335" i="56" s="1"/>
  <c r="L332" i="56"/>
  <c r="M332" i="56" s="1"/>
  <c r="AA332" i="56" s="1"/>
  <c r="V329" i="56"/>
  <c r="W329" i="56" s="1"/>
  <c r="L329" i="56"/>
  <c r="M329" i="56" s="1"/>
  <c r="L326" i="56"/>
  <c r="M326" i="56" s="1"/>
  <c r="L323" i="56"/>
  <c r="M323" i="56" s="1"/>
  <c r="AA323" i="56" s="1"/>
  <c r="L320" i="56"/>
  <c r="M320" i="56" s="1"/>
  <c r="L317" i="56"/>
  <c r="M317" i="56" s="1"/>
  <c r="V314" i="56"/>
  <c r="W314" i="56" s="1"/>
  <c r="L314" i="56"/>
  <c r="M314" i="56" s="1"/>
  <c r="L311" i="56"/>
  <c r="M311" i="56" s="1"/>
  <c r="V308" i="56"/>
  <c r="W308" i="56" s="1"/>
  <c r="L308" i="56"/>
  <c r="M308" i="56" s="1"/>
  <c r="V305" i="56"/>
  <c r="W305" i="56" s="1"/>
  <c r="L305" i="56"/>
  <c r="M305" i="56" s="1"/>
  <c r="V301" i="56"/>
  <c r="W301" i="56" s="1"/>
  <c r="L301" i="56"/>
  <c r="M301" i="56" s="1"/>
  <c r="Y301" i="56" s="1"/>
  <c r="L296" i="56"/>
  <c r="M296" i="56" s="1"/>
  <c r="L295" i="56"/>
  <c r="M295" i="56" s="1"/>
  <c r="Y296" i="56" s="1"/>
  <c r="V296" i="56"/>
  <c r="W296" i="56" s="1"/>
  <c r="V295" i="56"/>
  <c r="W295" i="56" s="1"/>
  <c r="L292" i="56"/>
  <c r="M292" i="56" s="1"/>
  <c r="L289" i="56"/>
  <c r="M289" i="56" s="1"/>
  <c r="L286" i="56"/>
  <c r="M286" i="56" s="1"/>
  <c r="L283" i="56"/>
  <c r="M283" i="56" s="1"/>
  <c r="L280" i="56"/>
  <c r="M280" i="56" s="1"/>
  <c r="AA280" i="56" s="1"/>
  <c r="V277" i="56"/>
  <c r="W277" i="56" s="1"/>
  <c r="L277" i="56"/>
  <c r="M277" i="56" s="1"/>
  <c r="L274" i="56"/>
  <c r="M274" i="56" s="1"/>
  <c r="L271" i="56"/>
  <c r="M271" i="56" s="1"/>
  <c r="L268" i="56"/>
  <c r="M268" i="56" s="1"/>
  <c r="AA268" i="56" s="1"/>
  <c r="V264" i="56"/>
  <c r="W264" i="56" s="1"/>
  <c r="L264" i="56"/>
  <c r="M264" i="56" s="1"/>
  <c r="L261" i="56"/>
  <c r="M261" i="56" s="1"/>
  <c r="L258" i="56"/>
  <c r="M258" i="56" s="1"/>
  <c r="AA258" i="56" s="1"/>
  <c r="L255" i="56"/>
  <c r="M255" i="56" s="1"/>
  <c r="AA255" i="56" s="1"/>
  <c r="L252" i="56"/>
  <c r="M252" i="56" s="1"/>
  <c r="L249" i="56"/>
  <c r="M249" i="56" s="1"/>
  <c r="L246" i="56"/>
  <c r="M246" i="56" s="1"/>
  <c r="L243" i="56"/>
  <c r="M243" i="56" s="1"/>
  <c r="V240" i="56"/>
  <c r="W240" i="56" s="1"/>
  <c r="L240" i="56"/>
  <c r="M240" i="56" s="1"/>
  <c r="V237" i="56"/>
  <c r="W237" i="56" s="1"/>
  <c r="L237" i="56"/>
  <c r="M237" i="56" s="1"/>
  <c r="L234" i="56"/>
  <c r="M234" i="56" s="1"/>
  <c r="V231" i="56"/>
  <c r="W231" i="56" s="1"/>
  <c r="L231" i="56"/>
  <c r="M231" i="56" s="1"/>
  <c r="L227" i="56"/>
  <c r="M227" i="56" s="1"/>
  <c r="L223" i="56"/>
  <c r="M223" i="56" s="1"/>
  <c r="L220" i="56"/>
  <c r="M220" i="56" s="1"/>
  <c r="L217" i="56"/>
  <c r="M217" i="56" s="1"/>
  <c r="V214" i="56"/>
  <c r="W214" i="56" s="1"/>
  <c r="L214" i="56"/>
  <c r="M214" i="56" s="1"/>
  <c r="V211" i="56"/>
  <c r="W211" i="56" s="1"/>
  <c r="L211" i="56"/>
  <c r="M211" i="56" s="1"/>
  <c r="L208" i="56"/>
  <c r="M208" i="56" s="1"/>
  <c r="L205" i="56"/>
  <c r="M205" i="56" s="1"/>
  <c r="L202" i="56"/>
  <c r="M202" i="56" s="1"/>
  <c r="Y202" i="56" s="1"/>
  <c r="L198" i="56"/>
  <c r="M198" i="56" s="1"/>
  <c r="V198" i="56"/>
  <c r="W198" i="56" s="1"/>
  <c r="V197" i="56"/>
  <c r="W197" i="56" s="1"/>
  <c r="L197" i="56"/>
  <c r="M197" i="56" s="1"/>
  <c r="Y198" i="56" s="1"/>
  <c r="L194" i="56"/>
  <c r="M194" i="56" s="1"/>
  <c r="V189" i="56"/>
  <c r="W189" i="56" s="1"/>
  <c r="V188" i="56"/>
  <c r="W188" i="56" s="1"/>
  <c r="L189" i="56"/>
  <c r="M189" i="56" s="1"/>
  <c r="L188" i="56"/>
  <c r="M188" i="56" s="1"/>
  <c r="Y189" i="56" s="1"/>
  <c r="V187" i="56"/>
  <c r="W187" i="56" s="1"/>
  <c r="L187" i="56"/>
  <c r="M187" i="56" s="1"/>
  <c r="L184" i="56"/>
  <c r="M184" i="56" s="1"/>
  <c r="V181" i="56"/>
  <c r="W181" i="56" s="1"/>
  <c r="L181" i="56"/>
  <c r="M181" i="56" s="1"/>
  <c r="L447" i="58"/>
  <c r="M447" i="58" s="1"/>
  <c r="L443" i="58"/>
  <c r="M443" i="58" s="1"/>
  <c r="L442" i="58"/>
  <c r="M442" i="58" s="1"/>
  <c r="V443" i="58"/>
  <c r="W443" i="58" s="1"/>
  <c r="V442" i="58"/>
  <c r="W442" i="58" s="1"/>
  <c r="L441" i="58"/>
  <c r="M441" i="58" s="1"/>
  <c r="AA441" i="58" s="1"/>
  <c r="L438" i="58"/>
  <c r="M438" i="58" s="1"/>
  <c r="L435" i="58"/>
  <c r="M435" i="58" s="1"/>
  <c r="L432" i="58"/>
  <c r="M432" i="58" s="1"/>
  <c r="L429" i="58"/>
  <c r="M429" i="58" s="1"/>
  <c r="V426" i="58"/>
  <c r="W426" i="58" s="1"/>
  <c r="L426" i="58"/>
  <c r="M426" i="58" s="1"/>
  <c r="L423" i="58"/>
  <c r="M423" i="58" s="1"/>
  <c r="V420" i="58"/>
  <c r="W420" i="58" s="1"/>
  <c r="L420" i="58"/>
  <c r="M420" i="58" s="1"/>
  <c r="L417" i="58"/>
  <c r="M417" i="58" s="1"/>
  <c r="L414" i="58"/>
  <c r="M414" i="58" s="1"/>
  <c r="V410" i="58"/>
  <c r="W410" i="58" s="1"/>
  <c r="V409" i="58"/>
  <c r="W409" i="58" s="1"/>
  <c r="L410" i="58"/>
  <c r="M410" i="58" s="1"/>
  <c r="L409" i="58"/>
  <c r="M409" i="58" s="1"/>
  <c r="V408" i="58"/>
  <c r="W408" i="58" s="1"/>
  <c r="L408" i="58"/>
  <c r="M408" i="58" s="1"/>
  <c r="L405" i="58"/>
  <c r="M405" i="58" s="1"/>
  <c r="V401" i="58"/>
  <c r="W401" i="58" s="1"/>
  <c r="L401" i="58"/>
  <c r="M401" i="58" s="1"/>
  <c r="V398" i="58"/>
  <c r="W398" i="58" s="1"/>
  <c r="L398" i="58"/>
  <c r="M398" i="58" s="1"/>
  <c r="L395" i="58"/>
  <c r="M395" i="58" s="1"/>
  <c r="L392" i="58"/>
  <c r="M392" i="58" s="1"/>
  <c r="AA392" i="58" s="1"/>
  <c r="V389" i="58"/>
  <c r="W389" i="58" s="1"/>
  <c r="L389" i="58"/>
  <c r="M389" i="58" s="1"/>
  <c r="L386" i="58"/>
  <c r="M386" i="58" s="1"/>
  <c r="L383" i="58"/>
  <c r="M383" i="58" s="1"/>
  <c r="L380" i="58"/>
  <c r="M380" i="58" s="1"/>
  <c r="V377" i="58"/>
  <c r="W377" i="58" s="1"/>
  <c r="L377" i="58"/>
  <c r="M377" i="58" s="1"/>
  <c r="L374" i="58"/>
  <c r="M374" i="58" s="1"/>
  <c r="V370" i="58"/>
  <c r="W370" i="58" s="1"/>
  <c r="L370" i="58"/>
  <c r="M370" i="58" s="1"/>
  <c r="V369" i="58"/>
  <c r="W369" i="58" s="1"/>
  <c r="L369" i="58"/>
  <c r="M369" i="58" s="1"/>
  <c r="Y370" i="58" s="1"/>
  <c r="L366" i="58"/>
  <c r="M366" i="58" s="1"/>
  <c r="V362" i="58"/>
  <c r="W362" i="58" s="1"/>
  <c r="L362" i="58"/>
  <c r="M362" i="58" s="1"/>
  <c r="L358" i="58"/>
  <c r="M358" i="58" s="1"/>
  <c r="L354" i="58"/>
  <c r="M354" i="58" s="1"/>
  <c r="L351" i="58"/>
  <c r="M351" i="58" s="1"/>
  <c r="V348" i="58"/>
  <c r="W348" i="58" s="1"/>
  <c r="L348" i="58"/>
  <c r="M348" i="58" s="1"/>
  <c r="V345" i="58"/>
  <c r="W345" i="58" s="1"/>
  <c r="L345" i="58"/>
  <c r="M345" i="58" s="1"/>
  <c r="V342" i="58"/>
  <c r="W342" i="58" s="1"/>
  <c r="L342" i="58"/>
  <c r="M342" i="58" s="1"/>
  <c r="L339" i="58"/>
  <c r="M339" i="58" s="1"/>
  <c r="Y339" i="58" s="1"/>
  <c r="L336" i="58"/>
  <c r="M336" i="58" s="1"/>
  <c r="Y336" i="58" s="1"/>
  <c r="L333" i="58"/>
  <c r="M333" i="58" s="1"/>
  <c r="V329" i="58"/>
  <c r="W329" i="58" s="1"/>
  <c r="L329" i="58"/>
  <c r="M329" i="58" s="1"/>
  <c r="L326" i="58"/>
  <c r="M326" i="58" s="1"/>
  <c r="L323" i="58"/>
  <c r="M323" i="58" s="1"/>
  <c r="L320" i="58"/>
  <c r="M320" i="58" s="1"/>
  <c r="L317" i="58"/>
  <c r="M317" i="58" s="1"/>
  <c r="L313" i="58"/>
  <c r="M313" i="58" s="1"/>
  <c r="W313" i="58"/>
  <c r="V312" i="58"/>
  <c r="W312" i="58" s="1"/>
  <c r="L312" i="58"/>
  <c r="M312" i="58" s="1"/>
  <c r="L309" i="58"/>
  <c r="M309" i="58" s="1"/>
  <c r="L306" i="58"/>
  <c r="M306" i="58" s="1"/>
  <c r="L303" i="58"/>
  <c r="M303" i="58" s="1"/>
  <c r="L300" i="58"/>
  <c r="M300" i="58" s="1"/>
  <c r="V297" i="58"/>
  <c r="W297" i="58" s="1"/>
  <c r="L297" i="58"/>
  <c r="M297" i="58" s="1"/>
  <c r="L294" i="58"/>
  <c r="M294" i="58" s="1"/>
  <c r="L291" i="58"/>
  <c r="M291" i="58" s="1"/>
  <c r="V288" i="58"/>
  <c r="W288" i="58" s="1"/>
  <c r="L288" i="58"/>
  <c r="M288" i="58" s="1"/>
  <c r="V285" i="58"/>
  <c r="W285" i="58" s="1"/>
  <c r="L285" i="58"/>
  <c r="M285" i="58" s="1"/>
  <c r="L282" i="58"/>
  <c r="M282" i="58" s="1"/>
  <c r="V279" i="58"/>
  <c r="W279" i="58" s="1"/>
  <c r="L279" i="58"/>
  <c r="M279" i="58" s="1"/>
  <c r="V276" i="58"/>
  <c r="W276" i="58" s="1"/>
  <c r="L276" i="58"/>
  <c r="M276" i="58" s="1"/>
  <c r="Y276" i="58" s="1"/>
  <c r="L273" i="58"/>
  <c r="M273" i="58" s="1"/>
  <c r="L270" i="58"/>
  <c r="M270" i="58" s="1"/>
  <c r="V267" i="58"/>
  <c r="W267" i="58" s="1"/>
  <c r="L267" i="58"/>
  <c r="M267" i="58" s="1"/>
  <c r="L264" i="58"/>
  <c r="M264" i="58" s="1"/>
  <c r="AA264" i="58" s="1"/>
  <c r="L261" i="58"/>
  <c r="M261" i="58" s="1"/>
  <c r="AA379" i="56" l="1"/>
  <c r="Y379" i="56"/>
  <c r="Y375" i="56"/>
  <c r="Y372" i="56"/>
  <c r="AA372" i="56"/>
  <c r="AA369" i="56"/>
  <c r="Y369" i="56"/>
  <c r="AA366" i="56"/>
  <c r="Y366" i="56"/>
  <c r="X366" i="56"/>
  <c r="Y363" i="56"/>
  <c r="AA360" i="56"/>
  <c r="Y360" i="56"/>
  <c r="AA357" i="56"/>
  <c r="Y357" i="56"/>
  <c r="AA354" i="56"/>
  <c r="Y354" i="56"/>
  <c r="AA351" i="56"/>
  <c r="Y351" i="56"/>
  <c r="X351" i="56"/>
  <c r="AA348" i="56"/>
  <c r="Y348" i="56"/>
  <c r="X348" i="56"/>
  <c r="Y345" i="56"/>
  <c r="AA342" i="56"/>
  <c r="Y342" i="56"/>
  <c r="AA338" i="56"/>
  <c r="Y338" i="56"/>
  <c r="AA335" i="56"/>
  <c r="Y335" i="56"/>
  <c r="Y332" i="56"/>
  <c r="AA329" i="56"/>
  <c r="Y329" i="56"/>
  <c r="X329" i="56"/>
  <c r="AA326" i="56"/>
  <c r="Y326" i="56"/>
  <c r="Y323" i="56"/>
  <c r="AA320" i="56"/>
  <c r="Y320" i="56"/>
  <c r="Y317" i="56"/>
  <c r="AA317" i="56"/>
  <c r="X314" i="56"/>
  <c r="AA314" i="56"/>
  <c r="Y314" i="56"/>
  <c r="AA311" i="56"/>
  <c r="Y311" i="56"/>
  <c r="AA308" i="56"/>
  <c r="Y308" i="56"/>
  <c r="X308" i="56"/>
  <c r="AA305" i="56"/>
  <c r="Y305" i="56"/>
  <c r="X305" i="56"/>
  <c r="X301" i="56"/>
  <c r="AA301" i="56"/>
  <c r="X296" i="56"/>
  <c r="AA296" i="56" s="1"/>
  <c r="AA295" i="56"/>
  <c r="Y295" i="56"/>
  <c r="X295" i="56"/>
  <c r="AA292" i="56"/>
  <c r="Y292" i="56"/>
  <c r="AA289" i="56"/>
  <c r="Y289" i="56"/>
  <c r="AA286" i="56"/>
  <c r="Y286" i="56"/>
  <c r="AA283" i="56"/>
  <c r="Y283" i="56"/>
  <c r="Y280" i="56"/>
  <c r="AA277" i="56"/>
  <c r="Y277" i="56"/>
  <c r="X277" i="56"/>
  <c r="Y274" i="56"/>
  <c r="AA274" i="56"/>
  <c r="AA271" i="56"/>
  <c r="Y271" i="56"/>
  <c r="Y268" i="56"/>
  <c r="Y264" i="56"/>
  <c r="X264" i="56"/>
  <c r="AA264" i="56"/>
  <c r="AA261" i="56"/>
  <c r="Y261" i="56"/>
  <c r="Y258" i="56"/>
  <c r="Y255" i="56"/>
  <c r="AA252" i="56"/>
  <c r="Y252" i="56"/>
  <c r="Y249" i="56"/>
  <c r="AA249" i="56"/>
  <c r="AA246" i="56"/>
  <c r="Y246" i="56"/>
  <c r="AA243" i="56"/>
  <c r="Y243" i="56"/>
  <c r="AA240" i="56"/>
  <c r="Y240" i="56"/>
  <c r="X240" i="56"/>
  <c r="AA237" i="56"/>
  <c r="Y237" i="56"/>
  <c r="X237" i="56"/>
  <c r="AA234" i="56"/>
  <c r="Y234" i="56"/>
  <c r="AA231" i="56"/>
  <c r="Y231" i="56"/>
  <c r="X231" i="56"/>
  <c r="AA227" i="56"/>
  <c r="Y227" i="56"/>
  <c r="AA223" i="56"/>
  <c r="Y223" i="56"/>
  <c r="Y220" i="56"/>
  <c r="AA220" i="56"/>
  <c r="AA217" i="56"/>
  <c r="Y217" i="56"/>
  <c r="AA214" i="56"/>
  <c r="Y214" i="56"/>
  <c r="X214" i="56"/>
  <c r="AA211" i="56"/>
  <c r="Y211" i="56"/>
  <c r="X211" i="56"/>
  <c r="AA208" i="56"/>
  <c r="Y208" i="56"/>
  <c r="AA205" i="56"/>
  <c r="Y205" i="56"/>
  <c r="AA202" i="56"/>
  <c r="X198" i="56"/>
  <c r="AA198" i="56" s="1"/>
  <c r="X197" i="56"/>
  <c r="AA197" i="56"/>
  <c r="Y197" i="56"/>
  <c r="AA194" i="56"/>
  <c r="Y194" i="56"/>
  <c r="X189" i="56"/>
  <c r="AA189" i="56" s="1"/>
  <c r="Y188" i="56"/>
  <c r="X188" i="56"/>
  <c r="AA188" i="56"/>
  <c r="AA187" i="56"/>
  <c r="Y187" i="56"/>
  <c r="X187" i="56"/>
  <c r="AA184" i="56"/>
  <c r="Y184" i="56"/>
  <c r="AA181" i="56"/>
  <c r="Y181" i="56"/>
  <c r="X181" i="56"/>
  <c r="AA447" i="58"/>
  <c r="Y447" i="58"/>
  <c r="X443" i="58"/>
  <c r="Y443" i="58"/>
  <c r="AA443" i="58"/>
  <c r="X442" i="58"/>
  <c r="Y442" i="58"/>
  <c r="AA442" i="58"/>
  <c r="Y441" i="58"/>
  <c r="AA438" i="58"/>
  <c r="Y438" i="58"/>
  <c r="AA435" i="58"/>
  <c r="Y435" i="58"/>
  <c r="AA432" i="58"/>
  <c r="Y432" i="58"/>
  <c r="AA429" i="58"/>
  <c r="Y429" i="58"/>
  <c r="AA426" i="58"/>
  <c r="Y426" i="58"/>
  <c r="X426" i="58"/>
  <c r="AA423" i="58"/>
  <c r="Y423" i="58"/>
  <c r="AA420" i="58"/>
  <c r="X420" i="58"/>
  <c r="Y420" i="58"/>
  <c r="Y417" i="58"/>
  <c r="AA417" i="58"/>
  <c r="AA414" i="58"/>
  <c r="Y414" i="58"/>
  <c r="AA410" i="58"/>
  <c r="Y410" i="58"/>
  <c r="X410" i="58"/>
  <c r="AA409" i="58"/>
  <c r="Y409" i="58"/>
  <c r="X409" i="58"/>
  <c r="AA408" i="58"/>
  <c r="Y408" i="58"/>
  <c r="X408" i="58"/>
  <c r="Y405" i="58"/>
  <c r="AA405" i="58"/>
  <c r="AA401" i="58"/>
  <c r="Y401" i="58"/>
  <c r="X401" i="58"/>
  <c r="Y398" i="58"/>
  <c r="X398" i="58"/>
  <c r="AA398" i="58"/>
  <c r="AA395" i="58"/>
  <c r="Y395" i="58"/>
  <c r="Y392" i="58"/>
  <c r="AA389" i="58"/>
  <c r="Y389" i="58"/>
  <c r="X389" i="58"/>
  <c r="AA386" i="58"/>
  <c r="Y386" i="58"/>
  <c r="AA383" i="58"/>
  <c r="Y383" i="58"/>
  <c r="AA380" i="58"/>
  <c r="Y380" i="58"/>
  <c r="AA377" i="58"/>
  <c r="Y377" i="58"/>
  <c r="X377" i="58"/>
  <c r="AA374" i="58"/>
  <c r="Y374" i="58"/>
  <c r="X370" i="58"/>
  <c r="AA370" i="58" s="1"/>
  <c r="Y369" i="58"/>
  <c r="X369" i="58"/>
  <c r="AA369" i="58"/>
  <c r="AA366" i="58"/>
  <c r="Y366" i="58"/>
  <c r="AA362" i="58"/>
  <c r="Y362" i="58"/>
  <c r="X362" i="58"/>
  <c r="AA358" i="58"/>
  <c r="Y358" i="58"/>
  <c r="AA354" i="58"/>
  <c r="Y354" i="58"/>
  <c r="AA351" i="58"/>
  <c r="Y351" i="58"/>
  <c r="AA348" i="58"/>
  <c r="Y348" i="58"/>
  <c r="X348" i="58"/>
  <c r="X345" i="58"/>
  <c r="AA345" i="58"/>
  <c r="Y345" i="58"/>
  <c r="Y342" i="58"/>
  <c r="X342" i="58"/>
  <c r="AA342" i="58"/>
  <c r="AA339" i="58"/>
  <c r="AA336" i="58"/>
  <c r="Y333" i="58"/>
  <c r="AA333" i="58"/>
  <c r="AA329" i="58"/>
  <c r="Y329" i="58"/>
  <c r="X329" i="58"/>
  <c r="AA326" i="58"/>
  <c r="Y326" i="58"/>
  <c r="AA323" i="58"/>
  <c r="Y323" i="58"/>
  <c r="AA320" i="58"/>
  <c r="Y320" i="58"/>
  <c r="Y317" i="58"/>
  <c r="AA317" i="58"/>
  <c r="AA313" i="58"/>
  <c r="Y313" i="58"/>
  <c r="X313" i="58"/>
  <c r="AA312" i="58"/>
  <c r="Y312" i="58"/>
  <c r="X312" i="58"/>
  <c r="AA309" i="58"/>
  <c r="Y309" i="58"/>
  <c r="AA306" i="58"/>
  <c r="Y306" i="58"/>
  <c r="AA303" i="58"/>
  <c r="Y303" i="58"/>
  <c r="AA300" i="58"/>
  <c r="Y300" i="58"/>
  <c r="Y297" i="58"/>
  <c r="X297" i="58"/>
  <c r="AA297" i="58"/>
  <c r="AA294" i="58"/>
  <c r="Y294" i="58"/>
  <c r="AA291" i="58"/>
  <c r="Y291" i="58"/>
  <c r="X288" i="58"/>
  <c r="AA288" i="58"/>
  <c r="Y288" i="58"/>
  <c r="AA285" i="58"/>
  <c r="Y285" i="58"/>
  <c r="X285" i="58"/>
  <c r="AA282" i="58"/>
  <c r="Y282" i="58"/>
  <c r="X279" i="58"/>
  <c r="AA279" i="58"/>
  <c r="Y279" i="58"/>
  <c r="X276" i="58"/>
  <c r="AA276" i="58"/>
  <c r="AA273" i="58"/>
  <c r="Y273" i="58"/>
  <c r="AA270" i="58"/>
  <c r="Y270" i="58"/>
  <c r="Y267" i="58"/>
  <c r="X267" i="58"/>
  <c r="AA267" i="58"/>
  <c r="Y264" i="58"/>
  <c r="Y261" i="58"/>
  <c r="AA261" i="58"/>
  <c r="V258" i="58"/>
  <c r="W258" i="58" s="1"/>
  <c r="L258" i="58"/>
  <c r="M258" i="58" s="1"/>
  <c r="V257" i="58"/>
  <c r="W257" i="58" s="1"/>
  <c r="L257" i="58"/>
  <c r="M257" i="58" s="1"/>
  <c r="L254" i="58"/>
  <c r="M254" i="58" s="1"/>
  <c r="V250" i="58"/>
  <c r="W250" i="58" s="1"/>
  <c r="V249" i="58"/>
  <c r="W249" i="58" s="1"/>
  <c r="L249" i="58"/>
  <c r="M249" i="58" s="1"/>
  <c r="L250" i="58"/>
  <c r="M250" i="58" s="1"/>
  <c r="V245" i="58"/>
  <c r="W245" i="58" s="1"/>
  <c r="L245" i="58"/>
  <c r="M245" i="58" s="1"/>
  <c r="V244" i="58"/>
  <c r="W244" i="58" s="1"/>
  <c r="L244" i="58"/>
  <c r="M244" i="58" s="1"/>
  <c r="L241" i="58"/>
  <c r="M241" i="58" s="1"/>
  <c r="AA241" i="58" s="1"/>
  <c r="V238" i="58"/>
  <c r="W238" i="58" s="1"/>
  <c r="L238" i="58"/>
  <c r="M238" i="58" s="1"/>
  <c r="L235" i="58"/>
  <c r="M235" i="58" s="1"/>
  <c r="V232" i="58"/>
  <c r="W232" i="58" s="1"/>
  <c r="L232" i="58"/>
  <c r="M232" i="58" s="1"/>
  <c r="L229" i="58"/>
  <c r="M229" i="58" s="1"/>
  <c r="L226" i="58"/>
  <c r="M226" i="58" s="1"/>
  <c r="AA226" i="58" s="1"/>
  <c r="L223" i="58"/>
  <c r="M223" i="58" s="1"/>
  <c r="L220" i="58"/>
  <c r="M220" i="58" s="1"/>
  <c r="L217" i="58"/>
  <c r="M217" i="58" s="1"/>
  <c r="L214" i="58"/>
  <c r="M214" i="58" s="1"/>
  <c r="L211" i="58"/>
  <c r="M211" i="58" s="1"/>
  <c r="V208" i="58"/>
  <c r="W208" i="58" s="1"/>
  <c r="L208" i="58"/>
  <c r="M208" i="58" s="1"/>
  <c r="V205" i="58"/>
  <c r="W205" i="58" s="1"/>
  <c r="L205" i="58"/>
  <c r="M205" i="58" s="1"/>
  <c r="V202" i="58"/>
  <c r="W202" i="58" s="1"/>
  <c r="L202" i="58"/>
  <c r="M202" i="58" s="1"/>
  <c r="L199" i="58"/>
  <c r="M199" i="58" s="1"/>
  <c r="V196" i="58"/>
  <c r="W196" i="58" s="1"/>
  <c r="L196" i="58"/>
  <c r="M196" i="58" s="1"/>
  <c r="V193" i="58"/>
  <c r="W193" i="58" s="1"/>
  <c r="L193" i="58"/>
  <c r="M193" i="58" s="1"/>
  <c r="V85" i="59"/>
  <c r="W85" i="59" s="1"/>
  <c r="L85" i="59"/>
  <c r="M85" i="59" s="1"/>
  <c r="AA85" i="59" s="1"/>
  <c r="V82" i="59"/>
  <c r="W82" i="59" s="1"/>
  <c r="L82" i="59"/>
  <c r="M82" i="59" s="1"/>
  <c r="L78" i="59"/>
  <c r="M78" i="59" s="1"/>
  <c r="L75" i="59"/>
  <c r="M75" i="59" s="1"/>
  <c r="V75" i="59"/>
  <c r="W75" i="59" s="1"/>
  <c r="V72" i="59"/>
  <c r="W72" i="59" s="1"/>
  <c r="L72" i="59"/>
  <c r="M72" i="59" s="1"/>
  <c r="V69" i="59"/>
  <c r="W69" i="59" s="1"/>
  <c r="L69" i="59"/>
  <c r="M69" i="59" s="1"/>
  <c r="L66" i="59"/>
  <c r="M66" i="59" s="1"/>
  <c r="L63" i="59"/>
  <c r="M63" i="59" s="1"/>
  <c r="L58" i="59"/>
  <c r="M58" i="59" s="1"/>
  <c r="L59" i="59"/>
  <c r="M59" i="59" s="1"/>
  <c r="V59" i="59"/>
  <c r="W59" i="59" s="1"/>
  <c r="L55" i="59"/>
  <c r="M55" i="59" s="1"/>
  <c r="L52" i="59"/>
  <c r="M52" i="59" s="1"/>
  <c r="V49" i="59"/>
  <c r="W49" i="59" s="1"/>
  <c r="L49" i="59"/>
  <c r="M49" i="59" s="1"/>
  <c r="L46" i="59"/>
  <c r="M46" i="59" s="1"/>
  <c r="L42" i="59"/>
  <c r="M42" i="59" s="1"/>
  <c r="L39" i="59"/>
  <c r="M39" i="59" s="1"/>
  <c r="V36" i="59"/>
  <c r="W36" i="59" s="1"/>
  <c r="L36" i="59"/>
  <c r="M36" i="59" s="1"/>
  <c r="V32" i="59"/>
  <c r="W32" i="59" s="1"/>
  <c r="L32" i="59"/>
  <c r="M32" i="59" s="1"/>
  <c r="L31" i="59"/>
  <c r="M31" i="59" s="1"/>
  <c r="L28" i="59"/>
  <c r="M28" i="59" s="1"/>
  <c r="L25" i="59"/>
  <c r="M25" i="59" s="1"/>
  <c r="AA25" i="59" s="1"/>
  <c r="L22" i="59"/>
  <c r="M22" i="59" s="1"/>
  <c r="V19" i="59"/>
  <c r="W19" i="59" s="1"/>
  <c r="L19" i="59"/>
  <c r="M19" i="59" s="1"/>
  <c r="X82" i="59" l="1"/>
  <c r="AA444" i="58"/>
  <c r="AA314" i="58"/>
  <c r="AA411" i="58"/>
  <c r="AA82" i="59"/>
  <c r="Y82" i="59"/>
  <c r="AA258" i="58"/>
  <c r="Y258" i="58"/>
  <c r="X258" i="58"/>
  <c r="AA257" i="58"/>
  <c r="X257" i="58"/>
  <c r="Y257" i="58"/>
  <c r="AA254" i="58"/>
  <c r="Y254" i="58"/>
  <c r="AA250" i="58"/>
  <c r="Y250" i="58"/>
  <c r="X250" i="58"/>
  <c r="AA249" i="58"/>
  <c r="Y249" i="58"/>
  <c r="X249" i="58"/>
  <c r="AA245" i="58"/>
  <c r="Y245" i="58"/>
  <c r="X245" i="58"/>
  <c r="X244" i="58"/>
  <c r="Y244" i="58"/>
  <c r="AA244" i="58"/>
  <c r="Y241" i="58"/>
  <c r="Y238" i="58"/>
  <c r="X238" i="58"/>
  <c r="AA238" i="58"/>
  <c r="AA235" i="58"/>
  <c r="Y235" i="58"/>
  <c r="AA232" i="58"/>
  <c r="Y232" i="58"/>
  <c r="X232" i="58"/>
  <c r="AA229" i="58"/>
  <c r="Y229" i="58"/>
  <c r="Y226" i="58"/>
  <c r="AA223" i="58"/>
  <c r="Y223" i="58"/>
  <c r="AA220" i="58"/>
  <c r="Y220" i="58"/>
  <c r="AA217" i="58"/>
  <c r="Y217" i="58"/>
  <c r="AA214" i="58"/>
  <c r="Y214" i="58"/>
  <c r="AA211" i="58"/>
  <c r="Y211" i="58"/>
  <c r="AA208" i="58"/>
  <c r="Y208" i="58"/>
  <c r="X208" i="58"/>
  <c r="Y205" i="58"/>
  <c r="X205" i="58"/>
  <c r="AA205" i="58"/>
  <c r="AA202" i="58"/>
  <c r="Y202" i="58"/>
  <c r="X202" i="58"/>
  <c r="AA199" i="58"/>
  <c r="Y199" i="58"/>
  <c r="AA196" i="58"/>
  <c r="Y196" i="58"/>
  <c r="X196" i="58"/>
  <c r="Y193" i="58"/>
  <c r="X193" i="58"/>
  <c r="AA193" i="58"/>
  <c r="X85" i="59"/>
  <c r="Y85" i="59"/>
  <c r="Y78" i="59"/>
  <c r="AA78" i="59"/>
  <c r="AA75" i="59"/>
  <c r="Y75" i="59"/>
  <c r="X75" i="59"/>
  <c r="AA72" i="59"/>
  <c r="Y72" i="59"/>
  <c r="X72" i="59"/>
  <c r="AA69" i="59"/>
  <c r="Y69" i="59"/>
  <c r="X69" i="59"/>
  <c r="Y66" i="59"/>
  <c r="AA66" i="59"/>
  <c r="AA63" i="59"/>
  <c r="Y63" i="59"/>
  <c r="AA59" i="59"/>
  <c r="Y59" i="59"/>
  <c r="X59" i="59"/>
  <c r="AA58" i="59"/>
  <c r="Y58" i="59"/>
  <c r="AA55" i="59"/>
  <c r="Y55" i="59"/>
  <c r="Y52" i="59"/>
  <c r="AA52" i="59"/>
  <c r="AA49" i="59"/>
  <c r="Y49" i="59"/>
  <c r="X49" i="59"/>
  <c r="Y46" i="59"/>
  <c r="AA46" i="59"/>
  <c r="AA42" i="59"/>
  <c r="Y42" i="59"/>
  <c r="Y39" i="59"/>
  <c r="AA39" i="59"/>
  <c r="Y36" i="59"/>
  <c r="X36" i="59"/>
  <c r="AA36" i="59"/>
  <c r="AA32" i="59"/>
  <c r="X32" i="59"/>
  <c r="Y32" i="59"/>
  <c r="AA31" i="59"/>
  <c r="Y31" i="59"/>
  <c r="Y28" i="59"/>
  <c r="AA28" i="59"/>
  <c r="Y25" i="59"/>
  <c r="AA22" i="59"/>
  <c r="Y22" i="59"/>
  <c r="Y19" i="59"/>
  <c r="X19" i="59"/>
  <c r="AA19" i="59"/>
  <c r="V190" i="58"/>
  <c r="W190" i="58" s="1"/>
  <c r="L190" i="58"/>
  <c r="M190" i="58" s="1"/>
  <c r="V187" i="58"/>
  <c r="W187" i="58" s="1"/>
  <c r="L187" i="58"/>
  <c r="M187" i="58" s="1"/>
  <c r="V184" i="58"/>
  <c r="W184" i="58" s="1"/>
  <c r="L184" i="58"/>
  <c r="M184" i="58" s="1"/>
  <c r="L181" i="58"/>
  <c r="M181" i="58" s="1"/>
  <c r="Y181" i="58" s="1"/>
  <c r="L178" i="58"/>
  <c r="M178" i="58" s="1"/>
  <c r="L175" i="58"/>
  <c r="M175" i="58" s="1"/>
  <c r="AA175" i="58" s="1"/>
  <c r="L172" i="58"/>
  <c r="M172" i="58" s="1"/>
  <c r="AA172" i="58" s="1"/>
  <c r="L169" i="58"/>
  <c r="M169" i="58" s="1"/>
  <c r="AA169" i="58" s="1"/>
  <c r="L166" i="58"/>
  <c r="M166" i="58" s="1"/>
  <c r="L163" i="58"/>
  <c r="M163" i="58" s="1"/>
  <c r="V160" i="58"/>
  <c r="W160" i="58" s="1"/>
  <c r="L160" i="58"/>
  <c r="M160" i="58" s="1"/>
  <c r="V157" i="58"/>
  <c r="W157" i="58" s="1"/>
  <c r="L157" i="58"/>
  <c r="M157" i="58" s="1"/>
  <c r="L178" i="56"/>
  <c r="M178" i="56" s="1"/>
  <c r="V175" i="56"/>
  <c r="W175" i="56" s="1"/>
  <c r="L175" i="56"/>
  <c r="M175" i="56" s="1"/>
  <c r="V154" i="58"/>
  <c r="W154" i="58" s="1"/>
  <c r="L154" i="58"/>
  <c r="M154" i="58" s="1"/>
  <c r="V172" i="56"/>
  <c r="W172" i="56" s="1"/>
  <c r="L172" i="56"/>
  <c r="M172" i="56" s="1"/>
  <c r="L151" i="58"/>
  <c r="M151" i="58" s="1"/>
  <c r="L148" i="58"/>
  <c r="M148" i="58" s="1"/>
  <c r="V148" i="58"/>
  <c r="W148" i="58" s="1"/>
  <c r="V145" i="58"/>
  <c r="W145" i="58" s="1"/>
  <c r="L145" i="58"/>
  <c r="M145" i="58" s="1"/>
  <c r="L142" i="58"/>
  <c r="M142" i="58" s="1"/>
  <c r="L139" i="58"/>
  <c r="M139" i="58" s="1"/>
  <c r="AA139" i="58" s="1"/>
  <c r="L136" i="58"/>
  <c r="M136" i="58" s="1"/>
  <c r="V136" i="58"/>
  <c r="W136" i="58" s="1"/>
  <c r="L91" i="65"/>
  <c r="M91" i="65" s="1"/>
  <c r="V88" i="65"/>
  <c r="W88" i="65" s="1"/>
  <c r="L88" i="65"/>
  <c r="M88" i="65" s="1"/>
  <c r="L85" i="65"/>
  <c r="M85" i="65" s="1"/>
  <c r="AA85" i="65" s="1"/>
  <c r="L1340" i="57"/>
  <c r="M1340" i="57" s="1"/>
  <c r="L82" i="65"/>
  <c r="M82" i="65" s="1"/>
  <c r="V166" i="56"/>
  <c r="W166" i="56" s="1"/>
  <c r="L166" i="56"/>
  <c r="M166" i="56" s="1"/>
  <c r="V79" i="65"/>
  <c r="W79" i="65" s="1"/>
  <c r="L79" i="65"/>
  <c r="M79" i="65" s="1"/>
  <c r="Y79" i="65" s="1"/>
  <c r="L133" i="58"/>
  <c r="M133" i="58" s="1"/>
  <c r="L1337" i="57"/>
  <c r="M1337" i="57" s="1"/>
  <c r="L1334" i="57"/>
  <c r="M1334" i="57" s="1"/>
  <c r="AA1334" i="57" s="1"/>
  <c r="L76" i="65"/>
  <c r="M76" i="65" s="1"/>
  <c r="V76" i="65"/>
  <c r="W76" i="65" s="1"/>
  <c r="L73" i="65"/>
  <c r="M73" i="65" s="1"/>
  <c r="L624" i="66"/>
  <c r="M624" i="66" s="1"/>
  <c r="V624" i="66"/>
  <c r="W624" i="66" s="1"/>
  <c r="V163" i="56"/>
  <c r="W163" i="56" s="1"/>
  <c r="L163" i="56"/>
  <c r="M163" i="56" s="1"/>
  <c r="L229" i="60"/>
  <c r="M229" i="60" s="1"/>
  <c r="L130" i="58"/>
  <c r="M130" i="58" s="1"/>
  <c r="Y130" i="58" s="1"/>
  <c r="L226" i="60"/>
  <c r="M226" i="60" s="1"/>
  <c r="Y226" i="60" s="1"/>
  <c r="L160" i="56"/>
  <c r="M160" i="56" s="1"/>
  <c r="V160" i="56"/>
  <c r="W160" i="56" s="1"/>
  <c r="L1331" i="57"/>
  <c r="M1331" i="57" s="1"/>
  <c r="L1328" i="57"/>
  <c r="M1328" i="57" s="1"/>
  <c r="L1325" i="57"/>
  <c r="M1325" i="57" s="1"/>
  <c r="Y1325" i="57" s="1"/>
  <c r="L1322" i="57"/>
  <c r="M1322" i="57" s="1"/>
  <c r="Y1322" i="57" s="1"/>
  <c r="L1319" i="57"/>
  <c r="M1319" i="57" s="1"/>
  <c r="Y1319" i="57" s="1"/>
  <c r="L454" i="61"/>
  <c r="M454" i="61" s="1"/>
  <c r="L321" i="67"/>
  <c r="M321" i="67" s="1"/>
  <c r="L1316" i="57"/>
  <c r="M1316" i="57" s="1"/>
  <c r="L451" i="61"/>
  <c r="M451" i="61" s="1"/>
  <c r="L318" i="67"/>
  <c r="M318" i="67" s="1"/>
  <c r="L315" i="67"/>
  <c r="M315" i="67" s="1"/>
  <c r="L70" i="65"/>
  <c r="M70" i="65" s="1"/>
  <c r="L67" i="65"/>
  <c r="M67" i="65" s="1"/>
  <c r="L1313" i="57"/>
  <c r="M1313" i="57" s="1"/>
  <c r="L621" i="66"/>
  <c r="M621" i="66" s="1"/>
  <c r="L127" i="58"/>
  <c r="M127" i="58" s="1"/>
  <c r="L448" i="61"/>
  <c r="M448" i="61" s="1"/>
  <c r="L445" i="61"/>
  <c r="M445" i="61" s="1"/>
  <c r="L157" i="56"/>
  <c r="M157" i="56" s="1"/>
  <c r="L312" i="67"/>
  <c r="M312" i="67" s="1"/>
  <c r="V308" i="67"/>
  <c r="W308" i="67" s="1"/>
  <c r="V307" i="67"/>
  <c r="W307" i="67" s="1"/>
  <c r="L308" i="67"/>
  <c r="M308" i="67" s="1"/>
  <c r="L306" i="67"/>
  <c r="M306" i="67" s="1"/>
  <c r="AA306" i="67" s="1"/>
  <c r="L307" i="67"/>
  <c r="M307" i="67" s="1"/>
  <c r="L303" i="67"/>
  <c r="M303" i="67" s="1"/>
  <c r="L124" i="58"/>
  <c r="M124" i="58" s="1"/>
  <c r="L1310" i="57"/>
  <c r="M1310" i="57" s="1"/>
  <c r="L121" i="58"/>
  <c r="M121" i="58" s="1"/>
  <c r="AA121" i="58" s="1"/>
  <c r="L223" i="60"/>
  <c r="M223" i="60" s="1"/>
  <c r="AA223" i="60" s="1"/>
  <c r="X79" i="65" l="1"/>
  <c r="AA79" i="65"/>
  <c r="Y88" i="65"/>
  <c r="AA88" i="65"/>
  <c r="AA259" i="58"/>
  <c r="AA60" i="59"/>
  <c r="AA246" i="58"/>
  <c r="AA33" i="59"/>
  <c r="Y190" i="58"/>
  <c r="X190" i="58"/>
  <c r="AA190" i="58"/>
  <c r="AA187" i="58"/>
  <c r="Y187" i="58"/>
  <c r="X187" i="58"/>
  <c r="AA184" i="58"/>
  <c r="X184" i="58"/>
  <c r="Y184" i="58"/>
  <c r="AA181" i="58"/>
  <c r="AA178" i="58"/>
  <c r="Y178" i="58"/>
  <c r="Y175" i="58"/>
  <c r="Y172" i="58"/>
  <c r="Y169" i="58"/>
  <c r="AA166" i="58"/>
  <c r="Y166" i="58"/>
  <c r="Y163" i="58"/>
  <c r="AA163" i="58"/>
  <c r="AA160" i="58"/>
  <c r="Y160" i="58"/>
  <c r="X160" i="58"/>
  <c r="AA157" i="58"/>
  <c r="Y157" i="58"/>
  <c r="X157" i="58"/>
  <c r="AA178" i="56"/>
  <c r="Y178" i="56"/>
  <c r="AA175" i="56"/>
  <c r="Y175" i="56"/>
  <c r="X175" i="56"/>
  <c r="X154" i="58"/>
  <c r="Y154" i="58"/>
  <c r="AA154" i="58"/>
  <c r="AA172" i="56"/>
  <c r="Y172" i="56"/>
  <c r="X172" i="56"/>
  <c r="AA151" i="58"/>
  <c r="Y151" i="58"/>
  <c r="AA148" i="58"/>
  <c r="Y148" i="58"/>
  <c r="X148" i="58"/>
  <c r="AA145" i="58"/>
  <c r="Y145" i="58"/>
  <c r="X145" i="58"/>
  <c r="Y142" i="58"/>
  <c r="AA142" i="58"/>
  <c r="Y139" i="58"/>
  <c r="AA136" i="58"/>
  <c r="Y136" i="58"/>
  <c r="X136" i="58"/>
  <c r="AA91" i="65"/>
  <c r="Y91" i="65"/>
  <c r="X88" i="65"/>
  <c r="Y85" i="65"/>
  <c r="AA1340" i="57"/>
  <c r="Y1340" i="57"/>
  <c r="Y82" i="65"/>
  <c r="AA82" i="65"/>
  <c r="Y166" i="56"/>
  <c r="AA166" i="56"/>
  <c r="X166" i="56"/>
  <c r="AA133" i="58"/>
  <c r="Y133" i="58"/>
  <c r="AA1337" i="57"/>
  <c r="Y1337" i="57"/>
  <c r="Y1334" i="57"/>
  <c r="X76" i="65"/>
  <c r="Y76" i="65"/>
  <c r="AA76" i="65"/>
  <c r="Y73" i="65"/>
  <c r="AA73" i="65"/>
  <c r="AA624" i="66"/>
  <c r="Y624" i="66"/>
  <c r="X624" i="66"/>
  <c r="AA163" i="56"/>
  <c r="Y163" i="56"/>
  <c r="X163" i="56"/>
  <c r="AA229" i="60"/>
  <c r="Y229" i="60"/>
  <c r="AA130" i="58"/>
  <c r="AA226" i="60"/>
  <c r="AA160" i="56"/>
  <c r="Y160" i="56"/>
  <c r="X160" i="56"/>
  <c r="AA1331" i="57"/>
  <c r="Y1331" i="57"/>
  <c r="AA1328" i="57"/>
  <c r="Y1328" i="57"/>
  <c r="AA1325" i="57"/>
  <c r="AA1322" i="57"/>
  <c r="AA1319" i="57"/>
  <c r="AA454" i="61"/>
  <c r="Y454" i="61"/>
  <c r="Y321" i="67"/>
  <c r="AA321" i="67"/>
  <c r="AA1316" i="57"/>
  <c r="Y1316" i="57"/>
  <c r="AA451" i="61"/>
  <c r="Y451" i="61"/>
  <c r="AA318" i="67"/>
  <c r="Y318" i="67"/>
  <c r="AA315" i="67"/>
  <c r="Y315" i="67"/>
  <c r="Y70" i="65"/>
  <c r="AA70" i="65"/>
  <c r="Y67" i="65"/>
  <c r="AA67" i="65"/>
  <c r="Y1313" i="57"/>
  <c r="AA1313" i="57"/>
  <c r="AA621" i="66"/>
  <c r="Y621" i="66"/>
  <c r="AA127" i="58"/>
  <c r="Y127" i="58"/>
  <c r="AA448" i="61"/>
  <c r="Y448" i="61"/>
  <c r="AA445" i="61"/>
  <c r="Y445" i="61"/>
  <c r="AA157" i="56"/>
  <c r="Y157" i="56"/>
  <c r="AA312" i="67"/>
  <c r="Y312" i="67"/>
  <c r="Y306" i="67"/>
  <c r="X308" i="67"/>
  <c r="AA308" i="67" s="1"/>
  <c r="Y308" i="67"/>
  <c r="AA307" i="67"/>
  <c r="AA309" i="67" s="1"/>
  <c r="Y307" i="67"/>
  <c r="X307" i="67"/>
  <c r="Y303" i="67"/>
  <c r="AA303" i="67"/>
  <c r="AA124" i="58"/>
  <c r="Y124" i="58"/>
  <c r="AA1310" i="57"/>
  <c r="Y1310" i="57"/>
  <c r="Y121" i="58"/>
  <c r="Y223" i="60"/>
  <c r="L1307" i="57"/>
  <c r="M1307" i="57" s="1"/>
  <c r="L64" i="65"/>
  <c r="M64" i="65" s="1"/>
  <c r="L55" i="64"/>
  <c r="M55" i="64" s="1"/>
  <c r="L1303" i="57"/>
  <c r="M1303" i="57" s="1"/>
  <c r="L220" i="60"/>
  <c r="M220" i="60" s="1"/>
  <c r="AA220" i="60" s="1"/>
  <c r="L618" i="66"/>
  <c r="M618" i="66" s="1"/>
  <c r="L682" i="62"/>
  <c r="M682" i="62" s="1"/>
  <c r="V1299" i="57"/>
  <c r="W1299" i="57" s="1"/>
  <c r="L1299" i="57"/>
  <c r="M1299" i="57" s="1"/>
  <c r="L1300" i="57"/>
  <c r="L1298" i="57"/>
  <c r="M1298" i="57" s="1"/>
  <c r="L153" i="56"/>
  <c r="M153" i="56" s="1"/>
  <c r="L615" i="66"/>
  <c r="M615" i="66" s="1"/>
  <c r="L612" i="66"/>
  <c r="M612" i="66" s="1"/>
  <c r="L1295" i="57"/>
  <c r="M1295" i="57" s="1"/>
  <c r="L609" i="66"/>
  <c r="M609" i="66" s="1"/>
  <c r="L1292" i="57"/>
  <c r="M1292" i="57" s="1"/>
  <c r="L61" i="65"/>
  <c r="M61" i="65" s="1"/>
  <c r="L1289" i="57"/>
  <c r="M1289" i="57" s="1"/>
  <c r="L1286" i="57"/>
  <c r="M1286" i="57" s="1"/>
  <c r="L52" i="64"/>
  <c r="M52" i="64" s="1"/>
  <c r="L150" i="56"/>
  <c r="M150" i="56" s="1"/>
  <c r="L606" i="66"/>
  <c r="M606" i="66" s="1"/>
  <c r="L1283" i="57"/>
  <c r="M1283" i="57" s="1"/>
  <c r="AA1283" i="57" s="1"/>
  <c r="L603" i="66"/>
  <c r="M603" i="66" s="1"/>
  <c r="L118" i="58"/>
  <c r="M118" i="58" s="1"/>
  <c r="L600" i="66"/>
  <c r="M600" i="66" s="1"/>
  <c r="L1280" i="57"/>
  <c r="M1280" i="57" s="1"/>
  <c r="AA1280" i="57" s="1"/>
  <c r="Y1307" i="57" l="1"/>
  <c r="AA1307" i="57"/>
  <c r="AA64" i="65"/>
  <c r="Y64" i="65"/>
  <c r="AA55" i="64"/>
  <c r="Y55" i="64"/>
  <c r="AA1303" i="57"/>
  <c r="Y1303" i="57"/>
  <c r="Y220" i="60"/>
  <c r="Y618" i="66"/>
  <c r="AA618" i="66"/>
  <c r="AA682" i="62"/>
  <c r="Y682" i="62"/>
  <c r="AA1299" i="57"/>
  <c r="Y1299" i="57"/>
  <c r="X1299" i="57"/>
  <c r="AA1298" i="57"/>
  <c r="Y1298" i="57"/>
  <c r="AA153" i="56"/>
  <c r="Y153" i="56"/>
  <c r="AA615" i="66"/>
  <c r="Y615" i="66"/>
  <c r="AA612" i="66"/>
  <c r="Y612" i="66"/>
  <c r="AA1295" i="57"/>
  <c r="Y1295" i="57"/>
  <c r="AA609" i="66"/>
  <c r="Y609" i="66"/>
  <c r="AA1292" i="57"/>
  <c r="Y1292" i="57"/>
  <c r="AA61" i="65"/>
  <c r="Y61" i="65"/>
  <c r="AA1289" i="57"/>
  <c r="Y1289" i="57"/>
  <c r="AA1286" i="57"/>
  <c r="Y1286" i="57"/>
  <c r="Y52" i="64"/>
  <c r="AA52" i="64"/>
  <c r="Y150" i="56"/>
  <c r="AA150" i="56"/>
  <c r="AA606" i="66"/>
  <c r="Y606" i="66"/>
  <c r="Y1283" i="57"/>
  <c r="AA603" i="66"/>
  <c r="Y603" i="66"/>
  <c r="AA118" i="58"/>
  <c r="Y118" i="58"/>
  <c r="AA600" i="66"/>
  <c r="Y600" i="66"/>
  <c r="Y1280" i="57"/>
  <c r="L217" i="60"/>
  <c r="M217" i="60" s="1"/>
  <c r="L1277" i="57"/>
  <c r="M1277" i="57" s="1"/>
  <c r="AA1277" i="57" s="1"/>
  <c r="L597" i="66"/>
  <c r="M597" i="66" s="1"/>
  <c r="L1274" i="57"/>
  <c r="M1274" i="57" s="1"/>
  <c r="L1271" i="57"/>
  <c r="M1271" i="57" s="1"/>
  <c r="L58" i="65"/>
  <c r="M58" i="65" s="1"/>
  <c r="L147" i="56"/>
  <c r="M147" i="56" s="1"/>
  <c r="L594" i="66"/>
  <c r="M594" i="66" s="1"/>
  <c r="L591" i="66"/>
  <c r="M591" i="66" s="1"/>
  <c r="L588" i="66"/>
  <c r="M588" i="66" s="1"/>
  <c r="L584" i="66"/>
  <c r="M584" i="66" s="1"/>
  <c r="V584" i="66"/>
  <c r="W584" i="66" s="1"/>
  <c r="V583" i="66"/>
  <c r="W583" i="66" s="1"/>
  <c r="L583" i="66"/>
  <c r="M583" i="66" s="1"/>
  <c r="L582" i="66"/>
  <c r="M582" i="66" s="1"/>
  <c r="L214" i="60"/>
  <c r="M214" i="60" s="1"/>
  <c r="L115" i="58"/>
  <c r="M115" i="58" s="1"/>
  <c r="L1268" i="57"/>
  <c r="M1268" i="57" s="1"/>
  <c r="L211" i="60"/>
  <c r="M211" i="60" s="1"/>
  <c r="L1265" i="57"/>
  <c r="M1265" i="57" s="1"/>
  <c r="L16" i="59"/>
  <c r="M16" i="59" s="1"/>
  <c r="L1262" i="57"/>
  <c r="M1262" i="57" s="1"/>
  <c r="L1259" i="57"/>
  <c r="M1259" i="57" s="1"/>
  <c r="V207" i="60"/>
  <c r="W207" i="60" s="1"/>
  <c r="V206" i="60"/>
  <c r="W206" i="60" s="1"/>
  <c r="L207" i="60"/>
  <c r="M207" i="60" s="1"/>
  <c r="L206" i="60"/>
  <c r="M206" i="60" s="1"/>
  <c r="L205" i="60"/>
  <c r="M205" i="60" s="1"/>
  <c r="L144" i="56"/>
  <c r="M144" i="56" s="1"/>
  <c r="L1256" i="57"/>
  <c r="M1256" i="57" s="1"/>
  <c r="L1253" i="57"/>
  <c r="M1253" i="57" s="1"/>
  <c r="L202" i="60"/>
  <c r="M202" i="60" s="1"/>
  <c r="L579" i="66"/>
  <c r="M579" i="66" s="1"/>
  <c r="L576" i="66"/>
  <c r="M576" i="66" s="1"/>
  <c r="L112" i="58"/>
  <c r="M112" i="58" s="1"/>
  <c r="L199" i="60"/>
  <c r="M199" i="60" s="1"/>
  <c r="L1250" i="57"/>
  <c r="M1250" i="57" s="1"/>
  <c r="L573" i="66"/>
  <c r="M573" i="66" s="1"/>
  <c r="L570" i="66"/>
  <c r="M570" i="66" s="1"/>
  <c r="Y570" i="66" s="1"/>
  <c r="L567" i="66"/>
  <c r="M567" i="66" s="1"/>
  <c r="L564" i="66"/>
  <c r="M564" i="66" s="1"/>
  <c r="L561" i="66"/>
  <c r="M561" i="66" s="1"/>
  <c r="L1247" i="57"/>
  <c r="M1247" i="57" s="1"/>
  <c r="Y1247" i="57" s="1"/>
  <c r="L55" i="65"/>
  <c r="M55" i="65" s="1"/>
  <c r="L558" i="66"/>
  <c r="M558" i="66" s="1"/>
  <c r="L1244" i="57"/>
  <c r="M1244" i="57" s="1"/>
  <c r="L555" i="66"/>
  <c r="M555" i="66" s="1"/>
  <c r="L552" i="66"/>
  <c r="M552" i="66" s="1"/>
  <c r="L196" i="60"/>
  <c r="M196" i="60" s="1"/>
  <c r="L1241" i="57"/>
  <c r="M1241" i="57" s="1"/>
  <c r="L193" i="60"/>
  <c r="M193" i="60" s="1"/>
  <c r="L548" i="66"/>
  <c r="M548" i="66" s="1"/>
  <c r="L141" i="56"/>
  <c r="M141" i="56" s="1"/>
  <c r="L545" i="66"/>
  <c r="M545" i="66" s="1"/>
  <c r="L541" i="66"/>
  <c r="M541" i="66" s="1"/>
  <c r="V541" i="66"/>
  <c r="W541" i="66" s="1"/>
  <c r="L540" i="66"/>
  <c r="M540" i="66" s="1"/>
  <c r="Y540" i="66" s="1"/>
  <c r="L537" i="66"/>
  <c r="M537" i="66" s="1"/>
  <c r="L52" i="65"/>
  <c r="M52" i="65" s="1"/>
  <c r="L138" i="56"/>
  <c r="M138" i="56" s="1"/>
  <c r="L1238" i="57"/>
  <c r="M1238" i="57" s="1"/>
  <c r="L1202" i="57"/>
  <c r="M1202" i="57" s="1"/>
  <c r="L109" i="58"/>
  <c r="M109" i="58" s="1"/>
  <c r="L534" i="66"/>
  <c r="M534" i="66" s="1"/>
  <c r="L531" i="66"/>
  <c r="M531" i="66" s="1"/>
  <c r="AA531" i="66" s="1"/>
  <c r="L528" i="66"/>
  <c r="M528" i="66" s="1"/>
  <c r="L525" i="66"/>
  <c r="M525" i="66" s="1"/>
  <c r="L1235" i="57"/>
  <c r="M1235" i="57" s="1"/>
  <c r="L1232" i="57"/>
  <c r="M1232" i="57" s="1"/>
  <c r="L1229" i="57"/>
  <c r="M1229" i="57" s="1"/>
  <c r="L135" i="56"/>
  <c r="M135" i="56" s="1"/>
  <c r="L520" i="66"/>
  <c r="M520" i="66" s="1"/>
  <c r="L49" i="65"/>
  <c r="M49" i="65" s="1"/>
  <c r="L189" i="60"/>
  <c r="M189" i="60" s="1"/>
  <c r="L1226" i="57"/>
  <c r="M1226" i="57" s="1"/>
  <c r="L517" i="66"/>
  <c r="M517" i="66" s="1"/>
  <c r="L132" i="56"/>
  <c r="M132" i="56" s="1"/>
  <c r="L514" i="66"/>
  <c r="M514" i="66" s="1"/>
  <c r="L1223" i="57"/>
  <c r="M1223" i="57" s="1"/>
  <c r="L186" i="60"/>
  <c r="M186" i="60" s="1"/>
  <c r="L1220" i="57"/>
  <c r="M1220" i="57" s="1"/>
  <c r="L1217" i="57"/>
  <c r="M1217" i="57" s="1"/>
  <c r="L1214" i="57"/>
  <c r="M1214" i="57" s="1"/>
  <c r="L1211" i="57"/>
  <c r="M1211" i="57" s="1"/>
  <c r="Y1277" i="57" l="1"/>
  <c r="AA1300" i="57"/>
  <c r="AA217" i="60"/>
  <c r="Y217" i="60"/>
  <c r="AA597" i="66"/>
  <c r="Y597" i="66"/>
  <c r="Y1274" i="57"/>
  <c r="AA1274" i="57"/>
  <c r="AA1271" i="57"/>
  <c r="Y1271" i="57"/>
  <c r="AA58" i="65"/>
  <c r="Y58" i="65"/>
  <c r="AA147" i="56"/>
  <c r="Y147" i="56"/>
  <c r="AA594" i="66"/>
  <c r="Y594" i="66"/>
  <c r="AA591" i="66"/>
  <c r="Y591" i="66"/>
  <c r="AA588" i="66"/>
  <c r="Y588" i="66"/>
  <c r="AA584" i="66"/>
  <c r="Y584" i="66"/>
  <c r="X584" i="66"/>
  <c r="AA583" i="66"/>
  <c r="Y583" i="66"/>
  <c r="X583" i="66"/>
  <c r="AA582" i="66"/>
  <c r="Y582" i="66"/>
  <c r="AA214" i="60"/>
  <c r="Y214" i="60"/>
  <c r="AA115" i="58"/>
  <c r="Y115" i="58"/>
  <c r="AA1268" i="57"/>
  <c r="Y1268" i="57"/>
  <c r="AA211" i="60"/>
  <c r="Y211" i="60"/>
  <c r="AA1265" i="57"/>
  <c r="Y1265" i="57"/>
  <c r="Y16" i="59"/>
  <c r="AA16" i="59"/>
  <c r="AA1262" i="57"/>
  <c r="Y1262" i="57"/>
  <c r="AA1259" i="57"/>
  <c r="Y1259" i="57"/>
  <c r="AA207" i="60"/>
  <c r="Y207" i="60"/>
  <c r="X207" i="60"/>
  <c r="AA206" i="60"/>
  <c r="Y206" i="60"/>
  <c r="X206" i="60"/>
  <c r="AA205" i="60"/>
  <c r="Y205" i="60"/>
  <c r="AA144" i="56"/>
  <c r="Y144" i="56"/>
  <c r="AA1256" i="57"/>
  <c r="Y1256" i="57"/>
  <c r="AA1253" i="57"/>
  <c r="Y1253" i="57"/>
  <c r="AA202" i="60"/>
  <c r="Y202" i="60"/>
  <c r="AA579" i="66"/>
  <c r="Y579" i="66"/>
  <c r="AA576" i="66"/>
  <c r="Y576" i="66"/>
  <c r="Y112" i="58"/>
  <c r="AA112" i="58"/>
  <c r="AA199" i="60"/>
  <c r="Y199" i="60"/>
  <c r="AA1250" i="57"/>
  <c r="Y1250" i="57"/>
  <c r="AA573" i="66"/>
  <c r="Y573" i="66"/>
  <c r="AA570" i="66"/>
  <c r="AA567" i="66"/>
  <c r="Y567" i="66"/>
  <c r="AA564" i="66"/>
  <c r="Y564" i="66"/>
  <c r="AA561" i="66"/>
  <c r="Y561" i="66"/>
  <c r="AA1247" i="57"/>
  <c r="AA55" i="65"/>
  <c r="Y55" i="65"/>
  <c r="AA558" i="66"/>
  <c r="Y558" i="66"/>
  <c r="AA1244" i="57"/>
  <c r="Y1244" i="57"/>
  <c r="Y555" i="66"/>
  <c r="AA555" i="66"/>
  <c r="AA552" i="66"/>
  <c r="Y552" i="66"/>
  <c r="AA196" i="60"/>
  <c r="Y196" i="60"/>
  <c r="AA1241" i="57"/>
  <c r="Y1241" i="57"/>
  <c r="AA193" i="60"/>
  <c r="Y193" i="60"/>
  <c r="AA548" i="66"/>
  <c r="Y548" i="66"/>
  <c r="AA141" i="56"/>
  <c r="Y141" i="56"/>
  <c r="AA545" i="66"/>
  <c r="Y545" i="66"/>
  <c r="X541" i="66"/>
  <c r="Y541" i="66"/>
  <c r="AA541" i="66"/>
  <c r="AA540" i="66"/>
  <c r="AA537" i="66"/>
  <c r="Y537" i="66"/>
  <c r="Y52" i="65"/>
  <c r="AA52" i="65"/>
  <c r="AA138" i="56"/>
  <c r="Y138" i="56"/>
  <c r="AA1238" i="57"/>
  <c r="Y1238" i="57"/>
  <c r="AA1202" i="57"/>
  <c r="Y1202" i="57"/>
  <c r="Y109" i="58"/>
  <c r="AA109" i="58"/>
  <c r="AA534" i="66"/>
  <c r="Y534" i="66"/>
  <c r="Y531" i="66"/>
  <c r="AA528" i="66"/>
  <c r="Y528" i="66"/>
  <c r="AA525" i="66"/>
  <c r="Y525" i="66"/>
  <c r="AA1235" i="57"/>
  <c r="Y1235" i="57"/>
  <c r="AA1232" i="57"/>
  <c r="Y1232" i="57"/>
  <c r="AA1229" i="57"/>
  <c r="Y1229" i="57"/>
  <c r="AA135" i="56"/>
  <c r="Y135" i="56"/>
  <c r="AA520" i="66"/>
  <c r="Y520" i="66"/>
  <c r="AA49" i="65"/>
  <c r="Y49" i="65"/>
  <c r="AA189" i="60"/>
  <c r="Y189" i="60"/>
  <c r="AA1226" i="57"/>
  <c r="Y1226" i="57"/>
  <c r="Y517" i="66"/>
  <c r="AA517" i="66"/>
  <c r="AA132" i="56"/>
  <c r="Y132" i="56"/>
  <c r="AA514" i="66"/>
  <c r="Y514" i="66"/>
  <c r="AA1223" i="57"/>
  <c r="Y1223" i="57"/>
  <c r="AA186" i="60"/>
  <c r="Y186" i="60"/>
  <c r="AA1220" i="57"/>
  <c r="Y1220" i="57"/>
  <c r="AA1217" i="57"/>
  <c r="Y1217" i="57"/>
  <c r="AA1214" i="57"/>
  <c r="Y1214" i="57"/>
  <c r="AA1211" i="57"/>
  <c r="Y1211" i="57"/>
  <c r="L511" i="66"/>
  <c r="M511" i="66" s="1"/>
  <c r="L13" i="59"/>
  <c r="M13" i="59" s="1"/>
  <c r="L508" i="66"/>
  <c r="M508" i="66" s="1"/>
  <c r="L1208" i="57"/>
  <c r="M1208" i="57" s="1"/>
  <c r="L1205" i="57"/>
  <c r="M1205" i="57" s="1"/>
  <c r="L505" i="66"/>
  <c r="M505" i="66" s="1"/>
  <c r="L1199" i="57"/>
  <c r="M1199" i="57" s="1"/>
  <c r="L129" i="56"/>
  <c r="M129" i="56" s="1"/>
  <c r="AA129" i="56" s="1"/>
  <c r="L502" i="66"/>
  <c r="M502" i="66" s="1"/>
  <c r="L106" i="58"/>
  <c r="M106" i="58" s="1"/>
  <c r="L499" i="66"/>
  <c r="M499" i="66" s="1"/>
  <c r="L496" i="66"/>
  <c r="M496" i="66" s="1"/>
  <c r="L493" i="66"/>
  <c r="M493" i="66" s="1"/>
  <c r="L1196" i="57"/>
  <c r="M1196" i="57" s="1"/>
  <c r="V45" i="65"/>
  <c r="W45" i="65" s="1"/>
  <c r="V44" i="65"/>
  <c r="W44" i="65" s="1"/>
  <c r="V43" i="65"/>
  <c r="W43" i="65" s="1"/>
  <c r="L45" i="65"/>
  <c r="M45" i="65" s="1"/>
  <c r="L44" i="65"/>
  <c r="M44" i="65" s="1"/>
  <c r="L43" i="65"/>
  <c r="M43" i="65" s="1"/>
  <c r="V40" i="65"/>
  <c r="W40" i="65" s="1"/>
  <c r="L40" i="65"/>
  <c r="M40" i="65" s="1"/>
  <c r="L103" i="58"/>
  <c r="M103" i="58" s="1"/>
  <c r="L1193" i="57"/>
  <c r="M1193" i="57" s="1"/>
  <c r="L1190" i="57"/>
  <c r="M1190" i="57" s="1"/>
  <c r="L1187" i="57"/>
  <c r="M1187" i="57" s="1"/>
  <c r="L100" i="58"/>
  <c r="M100" i="58" s="1"/>
  <c r="Y100" i="58" s="1"/>
  <c r="L490" i="66"/>
  <c r="M490" i="66" s="1"/>
  <c r="L487" i="66"/>
  <c r="M487" i="66" s="1"/>
  <c r="L1184" i="57"/>
  <c r="M1184" i="57" s="1"/>
  <c r="L180" i="60"/>
  <c r="M180" i="60" s="1"/>
  <c r="Y180" i="60" s="1"/>
  <c r="L1181" i="57"/>
  <c r="M1181" i="57" s="1"/>
  <c r="L484" i="66"/>
  <c r="M484" i="66" s="1"/>
  <c r="L126" i="56"/>
  <c r="M126" i="56" s="1"/>
  <c r="L481" i="66"/>
  <c r="M481" i="66" s="1"/>
  <c r="L1178" i="57"/>
  <c r="M1178" i="57" s="1"/>
  <c r="L1175" i="57"/>
  <c r="M1175" i="57" s="1"/>
  <c r="AA1175" i="57" s="1"/>
  <c r="L478" i="66"/>
  <c r="M478" i="66" s="1"/>
  <c r="L475" i="66"/>
  <c r="M475" i="66" s="1"/>
  <c r="L472" i="66"/>
  <c r="M472" i="66" s="1"/>
  <c r="V37" i="65"/>
  <c r="W37" i="65" s="1"/>
  <c r="L37" i="65"/>
  <c r="M37" i="65" s="1"/>
  <c r="L34" i="65"/>
  <c r="M34" i="65" s="1"/>
  <c r="L1172" i="57"/>
  <c r="M1172" i="57" s="1"/>
  <c r="L1169" i="57"/>
  <c r="M1169" i="57" s="1"/>
  <c r="L1166" i="57"/>
  <c r="M1166" i="57" s="1"/>
  <c r="L1162" i="57"/>
  <c r="M1162" i="57" s="1"/>
  <c r="L469" i="66"/>
  <c r="M469" i="66" s="1"/>
  <c r="L1158" i="57"/>
  <c r="M1158" i="57" s="1"/>
  <c r="L694" i="63"/>
  <c r="M694" i="63" s="1"/>
  <c r="L1155" i="57"/>
  <c r="M1155" i="57" s="1"/>
  <c r="L1152" i="57"/>
  <c r="M1152" i="57" s="1"/>
  <c r="L1149" i="57"/>
  <c r="M1149" i="57" s="1"/>
  <c r="L123" i="56"/>
  <c r="M123" i="56" s="1"/>
  <c r="L1146" i="57"/>
  <c r="M1146" i="57" s="1"/>
  <c r="Y1146" i="57" s="1"/>
  <c r="L177" i="60"/>
  <c r="M177" i="60" s="1"/>
  <c r="Y177" i="60" s="1"/>
  <c r="L1143" i="57"/>
  <c r="M1143" i="57" s="1"/>
  <c r="L174" i="60"/>
  <c r="M174" i="60" s="1"/>
  <c r="L1140" i="57"/>
  <c r="M1140" i="57" s="1"/>
  <c r="L97" i="58"/>
  <c r="M97" i="58" s="1"/>
  <c r="L1137" i="57"/>
  <c r="M1137" i="57" s="1"/>
  <c r="L1133" i="57"/>
  <c r="M1133" i="57" s="1"/>
  <c r="V1132" i="57"/>
  <c r="W1132" i="57" s="1"/>
  <c r="L1132" i="57"/>
  <c r="M1132" i="57" s="1"/>
  <c r="AA542" i="66" l="1"/>
  <c r="AA585" i="66"/>
  <c r="AA208" i="60"/>
  <c r="Y511" i="66"/>
  <c r="AA511" i="66"/>
  <c r="AA13" i="59"/>
  <c r="Y13" i="59"/>
  <c r="Y508" i="66"/>
  <c r="AA508" i="66"/>
  <c r="AA1208" i="57"/>
  <c r="Y1208" i="57"/>
  <c r="AA1205" i="57"/>
  <c r="Y1205" i="57"/>
  <c r="AA505" i="66"/>
  <c r="Y505" i="66"/>
  <c r="AA1199" i="57"/>
  <c r="Y1199" i="57"/>
  <c r="Y129" i="56"/>
  <c r="AA502" i="66"/>
  <c r="Y502" i="66"/>
  <c r="AA106" i="58"/>
  <c r="Y106" i="58"/>
  <c r="AA499" i="66"/>
  <c r="Y499" i="66"/>
  <c r="AA496" i="66"/>
  <c r="Y496" i="66"/>
  <c r="AA493" i="66"/>
  <c r="Y493" i="66"/>
  <c r="AA1196" i="57"/>
  <c r="Y1196" i="57"/>
  <c r="AA45" i="65"/>
  <c r="Y45" i="65"/>
  <c r="X45" i="65"/>
  <c r="AA44" i="65"/>
  <c r="Y44" i="65"/>
  <c r="X44" i="65"/>
  <c r="X43" i="65"/>
  <c r="AA43" i="65"/>
  <c r="Y43" i="65"/>
  <c r="Y40" i="65"/>
  <c r="X40" i="65"/>
  <c r="AA40" i="65"/>
  <c r="AA103" i="58"/>
  <c r="Y103" i="58"/>
  <c r="AA1193" i="57"/>
  <c r="Y1193" i="57"/>
  <c r="Y1190" i="57"/>
  <c r="AA1190" i="57"/>
  <c r="AA1187" i="57"/>
  <c r="Y1187" i="57"/>
  <c r="AA100" i="58"/>
  <c r="AA490" i="66"/>
  <c r="Y490" i="66"/>
  <c r="AA487" i="66"/>
  <c r="Y487" i="66"/>
  <c r="AA1184" i="57"/>
  <c r="Y1184" i="57"/>
  <c r="AA180" i="60"/>
  <c r="AA1181" i="57"/>
  <c r="Y1181" i="57"/>
  <c r="AA484" i="66"/>
  <c r="Y484" i="66"/>
  <c r="AA126" i="56"/>
  <c r="Y126" i="56"/>
  <c r="AA481" i="66"/>
  <c r="Y481" i="66"/>
  <c r="Y1178" i="57"/>
  <c r="AA1178" i="57"/>
  <c r="Y1175" i="57"/>
  <c r="AA478" i="66"/>
  <c r="Y478" i="66"/>
  <c r="AA475" i="66"/>
  <c r="Y475" i="66"/>
  <c r="AA472" i="66"/>
  <c r="Y472" i="66"/>
  <c r="AA37" i="65"/>
  <c r="Y37" i="65"/>
  <c r="X37" i="65"/>
  <c r="AA34" i="65"/>
  <c r="Y34" i="65"/>
  <c r="AA1172" i="57"/>
  <c r="Y1172" i="57"/>
  <c r="AA1169" i="57"/>
  <c r="Y1169" i="57"/>
  <c r="AA1166" i="57"/>
  <c r="Y1166" i="57"/>
  <c r="Y1162" i="57"/>
  <c r="AA1162" i="57"/>
  <c r="AA469" i="66"/>
  <c r="Y469" i="66"/>
  <c r="AA1158" i="57"/>
  <c r="Y1158" i="57"/>
  <c r="AA694" i="63"/>
  <c r="Y694" i="63"/>
  <c r="AA1155" i="57"/>
  <c r="Y1155" i="57"/>
  <c r="AA1152" i="57"/>
  <c r="Y1152" i="57"/>
  <c r="AA1149" i="57"/>
  <c r="Y1149" i="57"/>
  <c r="AA123" i="56"/>
  <c r="Y123" i="56"/>
  <c r="AA1146" i="57"/>
  <c r="AA177" i="60"/>
  <c r="AA1143" i="57"/>
  <c r="Y1143" i="57"/>
  <c r="AA174" i="60"/>
  <c r="Y174" i="60"/>
  <c r="Y1140" i="57"/>
  <c r="AA1140" i="57"/>
  <c r="Y97" i="58"/>
  <c r="AA97" i="58"/>
  <c r="AA1137" i="57"/>
  <c r="Y1137" i="57"/>
  <c r="AA1133" i="57"/>
  <c r="Y1133" i="57"/>
  <c r="Y1132" i="57"/>
  <c r="X1132" i="57"/>
  <c r="AA1132" i="57" s="1"/>
  <c r="AA46" i="65" l="1"/>
  <c r="AA1134" i="57"/>
  <c r="L1131" i="57" l="1"/>
  <c r="M1131" i="57" s="1"/>
  <c r="V1131" i="57"/>
  <c r="W1131" i="57" s="1"/>
  <c r="L1130" i="57"/>
  <c r="M1130" i="57" s="1"/>
  <c r="AA1131" i="57" l="1"/>
  <c r="Y1131" i="57"/>
  <c r="X1131" i="57"/>
  <c r="AA1130" i="57"/>
  <c r="Y1130" i="57"/>
  <c r="L466" i="66"/>
  <c r="M466" i="66" s="1"/>
  <c r="L463" i="66"/>
  <c r="M463" i="66" s="1"/>
  <c r="L1126" i="57"/>
  <c r="M1126" i="57" s="1"/>
  <c r="L120" i="56"/>
  <c r="M120" i="56" s="1"/>
  <c r="L460" i="66"/>
  <c r="M460" i="66" s="1"/>
  <c r="L1122" i="57"/>
  <c r="M1122" i="57" s="1"/>
  <c r="L94" i="58"/>
  <c r="M94" i="58" s="1"/>
  <c r="L457" i="66"/>
  <c r="M457" i="66" s="1"/>
  <c r="L454" i="66"/>
  <c r="M454" i="66" s="1"/>
  <c r="L1118" i="57"/>
  <c r="M1118" i="57" s="1"/>
  <c r="L1115" i="57"/>
  <c r="M1115" i="57" s="1"/>
  <c r="L1112" i="57"/>
  <c r="M1112" i="57" s="1"/>
  <c r="Y1112" i="57" s="1"/>
  <c r="L91" i="58"/>
  <c r="M91" i="58" s="1"/>
  <c r="L1109" i="57"/>
  <c r="M1109" i="57" s="1"/>
  <c r="L116" i="56"/>
  <c r="M116" i="56" s="1"/>
  <c r="L1106" i="57"/>
  <c r="M1106" i="57" s="1"/>
  <c r="L451" i="66"/>
  <c r="M451" i="66" s="1"/>
  <c r="V448" i="66"/>
  <c r="W448" i="66" s="1"/>
  <c r="L448" i="66"/>
  <c r="M448" i="66" s="1"/>
  <c r="L445" i="66"/>
  <c r="M445" i="66" s="1"/>
  <c r="L88" i="58"/>
  <c r="M88" i="58" s="1"/>
  <c r="L442" i="66"/>
  <c r="M442" i="66" s="1"/>
  <c r="V439" i="66"/>
  <c r="W439" i="66" s="1"/>
  <c r="L439" i="66"/>
  <c r="M439" i="66" s="1"/>
  <c r="L436" i="66"/>
  <c r="M436" i="66" s="1"/>
  <c r="L433" i="66"/>
  <c r="M433" i="66" s="1"/>
  <c r="V430" i="66"/>
  <c r="W430" i="66" s="1"/>
  <c r="L430" i="66"/>
  <c r="M430" i="66" s="1"/>
  <c r="V427" i="66"/>
  <c r="W427" i="66" s="1"/>
  <c r="L427" i="66"/>
  <c r="M427" i="66" s="1"/>
  <c r="V424" i="66"/>
  <c r="W424" i="66" s="1"/>
  <c r="L424" i="66"/>
  <c r="M424" i="66" s="1"/>
  <c r="L1103" i="57"/>
  <c r="M1103" i="57" s="1"/>
  <c r="L421" i="66"/>
  <c r="M421" i="66" s="1"/>
  <c r="V418" i="66"/>
  <c r="W418" i="66" s="1"/>
  <c r="L418" i="66"/>
  <c r="M418" i="66" s="1"/>
  <c r="V415" i="66"/>
  <c r="W415" i="66" s="1"/>
  <c r="L415" i="66"/>
  <c r="M415" i="66" s="1"/>
  <c r="L412" i="66"/>
  <c r="M412" i="66" s="1"/>
  <c r="V409" i="66"/>
  <c r="W409" i="66"/>
  <c r="L409" i="66"/>
  <c r="M409" i="66" s="1"/>
  <c r="V406" i="66"/>
  <c r="W406" i="66" s="1"/>
  <c r="L406" i="66"/>
  <c r="M406" i="66" s="1"/>
  <c r="L113" i="56"/>
  <c r="M113" i="56" s="1"/>
  <c r="L110" i="56"/>
  <c r="M110" i="56" s="1"/>
  <c r="L403" i="66"/>
  <c r="M403" i="66" s="1"/>
  <c r="AA466" i="66" l="1"/>
  <c r="Y466" i="66"/>
  <c r="AA463" i="66"/>
  <c r="Y463" i="66"/>
  <c r="AA1126" i="57"/>
  <c r="Y1126" i="57"/>
  <c r="Y120" i="56"/>
  <c r="AA120" i="56"/>
  <c r="AA460" i="66"/>
  <c r="Y460" i="66"/>
  <c r="Y1122" i="57"/>
  <c r="AA1122" i="57"/>
  <c r="AA94" i="58"/>
  <c r="Y94" i="58"/>
  <c r="AA457" i="66"/>
  <c r="Y457" i="66"/>
  <c r="AA454" i="66"/>
  <c r="Y454" i="66"/>
  <c r="AA1118" i="57"/>
  <c r="Y1118" i="57"/>
  <c r="AA1115" i="57"/>
  <c r="Y1115" i="57"/>
  <c r="AA1112" i="57"/>
  <c r="AA91" i="58"/>
  <c r="Y91" i="58"/>
  <c r="AA1109" i="57"/>
  <c r="Y1109" i="57"/>
  <c r="AA116" i="56"/>
  <c r="Y116" i="56"/>
  <c r="AA1106" i="57"/>
  <c r="Y1106" i="57"/>
  <c r="AA451" i="66"/>
  <c r="Y451" i="66"/>
  <c r="X448" i="66"/>
  <c r="AA448" i="66"/>
  <c r="Y448" i="66"/>
  <c r="Y445" i="66"/>
  <c r="AA445" i="66"/>
  <c r="AA88" i="58"/>
  <c r="Y88" i="58"/>
  <c r="AA442" i="66"/>
  <c r="Y442" i="66"/>
  <c r="AA439" i="66"/>
  <c r="Y439" i="66"/>
  <c r="X439" i="66"/>
  <c r="AA436" i="66"/>
  <c r="Y436" i="66"/>
  <c r="AA433" i="66"/>
  <c r="Y433" i="66"/>
  <c r="AA430" i="66"/>
  <c r="Y430" i="66"/>
  <c r="X430" i="66"/>
  <c r="Y427" i="66"/>
  <c r="X427" i="66"/>
  <c r="AA427" i="66"/>
  <c r="AA424" i="66"/>
  <c r="Y424" i="66"/>
  <c r="X424" i="66"/>
  <c r="AA1103" i="57"/>
  <c r="Y1103" i="57"/>
  <c r="AA421" i="66"/>
  <c r="Y421" i="66"/>
  <c r="X418" i="66"/>
  <c r="Y418" i="66"/>
  <c r="AA418" i="66"/>
  <c r="AA415" i="66"/>
  <c r="Y415" i="66"/>
  <c r="X415" i="66"/>
  <c r="AA412" i="66"/>
  <c r="Y412" i="66"/>
  <c r="AA409" i="66"/>
  <c r="Y409" i="66"/>
  <c r="X409" i="66"/>
  <c r="Y406" i="66"/>
  <c r="X406" i="66"/>
  <c r="AA406" i="66"/>
  <c r="Y113" i="56"/>
  <c r="AA113" i="56"/>
  <c r="Y110" i="56"/>
  <c r="AA110" i="56"/>
  <c r="AA403" i="66"/>
  <c r="Y403" i="66"/>
  <c r="L1100" i="57"/>
  <c r="M1100" i="57" s="1"/>
  <c r="V400" i="66"/>
  <c r="W400" i="66" s="1"/>
  <c r="L400" i="66"/>
  <c r="M400" i="66" s="1"/>
  <c r="V397" i="66"/>
  <c r="W397" i="66" s="1"/>
  <c r="L397" i="66"/>
  <c r="M397" i="66" s="1"/>
  <c r="V394" i="66"/>
  <c r="W394" i="66" s="1"/>
  <c r="L394" i="66"/>
  <c r="M394" i="66" s="1"/>
  <c r="L391" i="66"/>
  <c r="M391" i="66" s="1"/>
  <c r="L1097" i="57"/>
  <c r="M1097" i="57" s="1"/>
  <c r="AA1097" i="57" s="1"/>
  <c r="L1090" i="57"/>
  <c r="M1090" i="57" s="1"/>
  <c r="L388" i="66"/>
  <c r="M388" i="66" s="1"/>
  <c r="L385" i="66"/>
  <c r="M385" i="66" s="1"/>
  <c r="L107" i="56"/>
  <c r="M107" i="56" s="1"/>
  <c r="V382" i="66"/>
  <c r="W382" i="66" s="1"/>
  <c r="L382" i="66"/>
  <c r="M382" i="66" s="1"/>
  <c r="V379" i="66"/>
  <c r="W379" i="66" s="1"/>
  <c r="L379" i="66"/>
  <c r="M379" i="66" s="1"/>
  <c r="V376" i="66"/>
  <c r="W376" i="66" s="1"/>
  <c r="L376" i="66"/>
  <c r="M376" i="66" s="1"/>
  <c r="L1087" i="57"/>
  <c r="M1087" i="57" s="1"/>
  <c r="L1084" i="57"/>
  <c r="M1084" i="57" s="1"/>
  <c r="AA1084" i="57" s="1"/>
  <c r="L104" i="56"/>
  <c r="M104" i="56" s="1"/>
  <c r="L1081" i="57"/>
  <c r="M1081" i="57" s="1"/>
  <c r="L373" i="66"/>
  <c r="M373" i="66" s="1"/>
  <c r="L85" i="58"/>
  <c r="M85" i="58" s="1"/>
  <c r="Y85" i="58" s="1"/>
  <c r="L1078" i="57"/>
  <c r="M1078" i="57" s="1"/>
  <c r="L1075" i="57"/>
  <c r="M1075" i="57" s="1"/>
  <c r="L370" i="66"/>
  <c r="M370" i="66" s="1"/>
  <c r="L367" i="66"/>
  <c r="M367" i="66" s="1"/>
  <c r="V364" i="66"/>
  <c r="W364" i="66" s="1"/>
  <c r="L364" i="66"/>
  <c r="M364" i="66" s="1"/>
  <c r="V361" i="66"/>
  <c r="W361" i="66" s="1"/>
  <c r="L361" i="66"/>
  <c r="M361" i="66" s="1"/>
  <c r="V358" i="66"/>
  <c r="W358" i="66" s="1"/>
  <c r="L358" i="66"/>
  <c r="M358" i="66" s="1"/>
  <c r="V355" i="66"/>
  <c r="W355" i="66" s="1"/>
  <c r="L355" i="66"/>
  <c r="M355" i="66" s="1"/>
  <c r="L352" i="66"/>
  <c r="M352" i="66" s="1"/>
  <c r="V349" i="66"/>
  <c r="W349" i="66" s="1"/>
  <c r="L349" i="66"/>
  <c r="M349" i="66" s="1"/>
  <c r="L1072" i="57"/>
  <c r="M1072" i="57" s="1"/>
  <c r="L82" i="58"/>
  <c r="M82" i="58" s="1"/>
  <c r="L1069" i="57"/>
  <c r="M1069" i="57" s="1"/>
  <c r="L346" i="66"/>
  <c r="M346" i="66" s="1"/>
  <c r="L98" i="56"/>
  <c r="M98" i="56" s="1"/>
  <c r="L1066" i="57"/>
  <c r="M1066" i="57" s="1"/>
  <c r="L691" i="63"/>
  <c r="M691" i="63" s="1"/>
  <c r="L343" i="66"/>
  <c r="M343" i="66" s="1"/>
  <c r="V340" i="66"/>
  <c r="W340" i="66" s="1"/>
  <c r="L340" i="66"/>
  <c r="M340" i="66" s="1"/>
  <c r="L337" i="66"/>
  <c r="M337" i="66" s="1"/>
  <c r="L1063" i="57"/>
  <c r="M1063" i="57" s="1"/>
  <c r="V78" i="58"/>
  <c r="W78" i="58" s="1"/>
  <c r="L78" i="58"/>
  <c r="M78" i="58" s="1"/>
  <c r="V334" i="66"/>
  <c r="W334" i="66" s="1"/>
  <c r="L334" i="66"/>
  <c r="M334" i="66" s="1"/>
  <c r="L331" i="66"/>
  <c r="M331" i="66" s="1"/>
  <c r="V328" i="66"/>
  <c r="W328" i="66" s="1"/>
  <c r="L328" i="66"/>
  <c r="M328" i="66" s="1"/>
  <c r="V325" i="66"/>
  <c r="W325" i="66" s="1"/>
  <c r="L325" i="66"/>
  <c r="M325" i="66" s="1"/>
  <c r="L1060" i="57"/>
  <c r="M1060" i="57" s="1"/>
  <c r="L1057" i="57"/>
  <c r="M1057" i="57" s="1"/>
  <c r="L95" i="56"/>
  <c r="M95" i="56" s="1"/>
  <c r="L1054" i="57"/>
  <c r="M1054" i="57" s="1"/>
  <c r="L322" i="66"/>
  <c r="M322" i="66" s="1"/>
  <c r="L319" i="66"/>
  <c r="M319" i="66" s="1"/>
  <c r="L1051" i="57"/>
  <c r="M1051" i="57" s="1"/>
  <c r="AA1051" i="57" s="1"/>
  <c r="L316" i="66"/>
  <c r="M316" i="66" s="1"/>
  <c r="L1048" i="57"/>
  <c r="M1048" i="57" s="1"/>
  <c r="L92" i="56"/>
  <c r="M92" i="56" s="1"/>
  <c r="L313" i="66"/>
  <c r="M313" i="66" s="1"/>
  <c r="L74" i="58"/>
  <c r="M74" i="58" s="1"/>
  <c r="L73" i="58"/>
  <c r="M73" i="58" s="1"/>
  <c r="L1045" i="57"/>
  <c r="M1045" i="57" s="1"/>
  <c r="L310" i="66"/>
  <c r="M310" i="66" s="1"/>
  <c r="L1042" i="57"/>
  <c r="M1042" i="57" s="1"/>
  <c r="L1039" i="57"/>
  <c r="M1039" i="57" s="1"/>
  <c r="L307" i="66"/>
  <c r="M307" i="66" s="1"/>
  <c r="L1036" i="57"/>
  <c r="M1036" i="57" s="1"/>
  <c r="L304" i="66"/>
  <c r="M304" i="66" s="1"/>
  <c r="L301" i="66"/>
  <c r="M301" i="66" s="1"/>
  <c r="L298" i="66"/>
  <c r="M298" i="66" s="1"/>
  <c r="L294" i="66"/>
  <c r="M294" i="66" s="1"/>
  <c r="L1033" i="57"/>
  <c r="M1033" i="57" s="1"/>
  <c r="L171" i="60"/>
  <c r="M171" i="60" s="1"/>
  <c r="L291" i="66"/>
  <c r="M291" i="66" s="1"/>
  <c r="L1030" i="57"/>
  <c r="M1030" i="57" s="1"/>
  <c r="L288" i="66"/>
  <c r="M288" i="66" s="1"/>
  <c r="L285" i="66"/>
  <c r="M285" i="66" s="1"/>
  <c r="V282" i="66"/>
  <c r="W282" i="66" s="1"/>
  <c r="L282" i="66"/>
  <c r="M282" i="66" s="1"/>
  <c r="AA1100" i="57" l="1"/>
  <c r="Y1100" i="57"/>
  <c r="AA400" i="66"/>
  <c r="Y400" i="66"/>
  <c r="X400" i="66"/>
  <c r="X397" i="66"/>
  <c r="Y397" i="66"/>
  <c r="AA397" i="66"/>
  <c r="X394" i="66"/>
  <c r="Y394" i="66"/>
  <c r="AA394" i="66"/>
  <c r="AA391" i="66"/>
  <c r="Y391" i="66"/>
  <c r="Y1097" i="57"/>
  <c r="AA1090" i="57"/>
  <c r="Y1090" i="57"/>
  <c r="AA388" i="66"/>
  <c r="Y388" i="66"/>
  <c r="AA385" i="66"/>
  <c r="Y385" i="66"/>
  <c r="AA107" i="56"/>
  <c r="Y107" i="56"/>
  <c r="AA382" i="66"/>
  <c r="Y382" i="66"/>
  <c r="X382" i="66"/>
  <c r="AA379" i="66"/>
  <c r="Y379" i="66"/>
  <c r="X379" i="66"/>
  <c r="Y376" i="66"/>
  <c r="X376" i="66"/>
  <c r="AA376" i="66"/>
  <c r="AA1087" i="57"/>
  <c r="Y1087" i="57"/>
  <c r="Y1084" i="57"/>
  <c r="AA104" i="56"/>
  <c r="Y104" i="56"/>
  <c r="AA1081" i="57"/>
  <c r="Y1081" i="57"/>
  <c r="AA373" i="66"/>
  <c r="Y373" i="66"/>
  <c r="AA85" i="58"/>
  <c r="AA1078" i="57"/>
  <c r="Y1078" i="57"/>
  <c r="AA1075" i="57"/>
  <c r="Y1075" i="57"/>
  <c r="AA370" i="66"/>
  <c r="Y370" i="66"/>
  <c r="AA367" i="66"/>
  <c r="Y367" i="66"/>
  <c r="AA364" i="66"/>
  <c r="Y364" i="66"/>
  <c r="X364" i="66"/>
  <c r="AA361" i="66"/>
  <c r="Y361" i="66"/>
  <c r="X361" i="66"/>
  <c r="AA358" i="66"/>
  <c r="Y358" i="66"/>
  <c r="X358" i="66"/>
  <c r="AA355" i="66"/>
  <c r="Y355" i="66"/>
  <c r="X355" i="66"/>
  <c r="AA352" i="66"/>
  <c r="Y352" i="66"/>
  <c r="Y349" i="66"/>
  <c r="AA349" i="66"/>
  <c r="X349" i="66"/>
  <c r="AA1072" i="57"/>
  <c r="Y1072" i="57"/>
  <c r="Y82" i="58"/>
  <c r="AA82" i="58"/>
  <c r="AA1069" i="57"/>
  <c r="Y1069" i="57"/>
  <c r="AA346" i="66"/>
  <c r="Y346" i="66"/>
  <c r="AA98" i="56"/>
  <c r="Y98" i="56"/>
  <c r="AA1066" i="57"/>
  <c r="Y1066" i="57"/>
  <c r="Y691" i="63"/>
  <c r="AA691" i="63"/>
  <c r="AA343" i="66"/>
  <c r="Y343" i="66"/>
  <c r="AA340" i="66"/>
  <c r="Y340" i="66"/>
  <c r="X340" i="66"/>
  <c r="AA337" i="66"/>
  <c r="Y337" i="66"/>
  <c r="AA1063" i="57"/>
  <c r="Y1063" i="57"/>
  <c r="AA78" i="58"/>
  <c r="Y78" i="58"/>
  <c r="X78" i="58"/>
  <c r="AA334" i="66"/>
  <c r="Y334" i="66"/>
  <c r="X334" i="66"/>
  <c r="AA331" i="66"/>
  <c r="Y331" i="66"/>
  <c r="AA328" i="66"/>
  <c r="Y328" i="66"/>
  <c r="X328" i="66"/>
  <c r="AA325" i="66"/>
  <c r="Y325" i="66"/>
  <c r="X325" i="66"/>
  <c r="AA1060" i="57"/>
  <c r="Y1060" i="57"/>
  <c r="AA1057" i="57"/>
  <c r="Y1057" i="57"/>
  <c r="Y95" i="56"/>
  <c r="AA95" i="56"/>
  <c r="AA1054" i="57"/>
  <c r="Y1054" i="57"/>
  <c r="AA322" i="66"/>
  <c r="Y322" i="66"/>
  <c r="AA319" i="66"/>
  <c r="Y319" i="66"/>
  <c r="Y1051" i="57"/>
  <c r="AA316" i="66"/>
  <c r="Y316" i="66"/>
  <c r="Y1048" i="57"/>
  <c r="AA1048" i="57"/>
  <c r="AA92" i="56"/>
  <c r="Y92" i="56"/>
  <c r="AA313" i="66"/>
  <c r="Y313" i="66"/>
  <c r="Y73" i="58"/>
  <c r="AA73" i="58"/>
  <c r="Y74" i="58"/>
  <c r="AA74" i="58"/>
  <c r="AA1045" i="57"/>
  <c r="Y1045" i="57"/>
  <c r="AA310" i="66"/>
  <c r="Y310" i="66"/>
  <c r="AA1042" i="57"/>
  <c r="Y1042" i="57"/>
  <c r="AA1039" i="57"/>
  <c r="Y1039" i="57"/>
  <c r="AA307" i="66"/>
  <c r="Y307" i="66"/>
  <c r="AA1036" i="57"/>
  <c r="Y1036" i="57"/>
  <c r="AA304" i="66"/>
  <c r="Y304" i="66"/>
  <c r="AA301" i="66"/>
  <c r="Y301" i="66"/>
  <c r="AA298" i="66"/>
  <c r="Y298" i="66"/>
  <c r="AA294" i="66"/>
  <c r="Y294" i="66"/>
  <c r="AA1033" i="57"/>
  <c r="Y1033" i="57"/>
  <c r="AA171" i="60"/>
  <c r="Y171" i="60"/>
  <c r="AA291" i="66"/>
  <c r="Y291" i="66"/>
  <c r="Y1030" i="57"/>
  <c r="AA1030" i="57"/>
  <c r="AA288" i="66"/>
  <c r="Y288" i="66"/>
  <c r="Y285" i="66"/>
  <c r="AA285" i="66"/>
  <c r="X282" i="66"/>
  <c r="AA282" i="66"/>
  <c r="Y282" i="66"/>
  <c r="V277" i="66"/>
  <c r="W277" i="66" s="1"/>
  <c r="V278" i="66"/>
  <c r="W278" i="66" s="1"/>
  <c r="L278" i="66"/>
  <c r="M278" i="66" s="1"/>
  <c r="Y278" i="66" s="1"/>
  <c r="L277" i="66"/>
  <c r="M277" i="66" s="1"/>
  <c r="V274" i="66"/>
  <c r="W274" i="66" s="1"/>
  <c r="L274" i="66"/>
  <c r="M274" i="66" s="1"/>
  <c r="AA274" i="66" s="1"/>
  <c r="V271" i="66"/>
  <c r="W271" i="66" s="1"/>
  <c r="L271" i="66"/>
  <c r="M271" i="66" s="1"/>
  <c r="V89" i="56"/>
  <c r="W89" i="56" s="1"/>
  <c r="L89" i="56"/>
  <c r="M89" i="56" s="1"/>
  <c r="L268" i="66"/>
  <c r="M268" i="66" s="1"/>
  <c r="L265" i="66"/>
  <c r="M265" i="66" s="1"/>
  <c r="L262" i="66"/>
  <c r="M262" i="66" s="1"/>
  <c r="L1027" i="57"/>
  <c r="M1027" i="57" s="1"/>
  <c r="L258" i="66"/>
  <c r="M258" i="66" s="1"/>
  <c r="L1024" i="57"/>
  <c r="M1024" i="57" s="1"/>
  <c r="L1021" i="57"/>
  <c r="M1021" i="57" s="1"/>
  <c r="L86" i="56"/>
  <c r="M86" i="56" s="1"/>
  <c r="L255" i="66"/>
  <c r="M255" i="66" s="1"/>
  <c r="Y255" i="66" s="1"/>
  <c r="L1018" i="57"/>
  <c r="M1018" i="57" s="1"/>
  <c r="L252" i="66"/>
  <c r="M252" i="66" s="1"/>
  <c r="L249" i="66"/>
  <c r="M249" i="66" s="1"/>
  <c r="L246" i="66"/>
  <c r="M246" i="66" s="1"/>
  <c r="L243" i="66"/>
  <c r="M243" i="66" s="1"/>
  <c r="V83" i="56"/>
  <c r="W83" i="56" s="1"/>
  <c r="L83" i="56"/>
  <c r="M83" i="56" s="1"/>
  <c r="L240" i="66"/>
  <c r="M240" i="66" s="1"/>
  <c r="V236" i="66"/>
  <c r="W236" i="66" s="1"/>
  <c r="V235" i="66"/>
  <c r="W235" i="66" s="1"/>
  <c r="L236" i="66"/>
  <c r="M236" i="66" s="1"/>
  <c r="L235" i="66"/>
  <c r="M235" i="66" s="1"/>
  <c r="V79" i="56"/>
  <c r="W79" i="56" s="1"/>
  <c r="L79" i="56"/>
  <c r="M79" i="56" s="1"/>
  <c r="L31" i="65"/>
  <c r="M31" i="65" s="1"/>
  <c r="L232" i="66"/>
  <c r="M232" i="66" s="1"/>
  <c r="AA232" i="66" s="1"/>
  <c r="L1015" i="57"/>
  <c r="M1015" i="57" s="1"/>
  <c r="L1012" i="57"/>
  <c r="M1012" i="57" s="1"/>
  <c r="AA1012" i="57" s="1"/>
  <c r="L70" i="58"/>
  <c r="M70" i="58" s="1"/>
  <c r="Y70" i="58" s="1"/>
  <c r="L1009" i="57"/>
  <c r="M1009" i="57" s="1"/>
  <c r="V229" i="66"/>
  <c r="W229" i="66" s="1"/>
  <c r="L229" i="66"/>
  <c r="M229" i="66" s="1"/>
  <c r="L168" i="60"/>
  <c r="M168" i="60" s="1"/>
  <c r="AA168" i="60" s="1"/>
  <c r="V49" i="64"/>
  <c r="W49" i="64" s="1"/>
  <c r="L49" i="64"/>
  <c r="M49" i="64" s="1"/>
  <c r="L1006" i="57"/>
  <c r="M1006" i="57" s="1"/>
  <c r="L226" i="66"/>
  <c r="M226" i="66" s="1"/>
  <c r="AA226" i="66" s="1"/>
  <c r="L1003" i="57"/>
  <c r="M1003" i="57" s="1"/>
  <c r="AA1003" i="57" s="1"/>
  <c r="L1000" i="57"/>
  <c r="M1000" i="57" s="1"/>
  <c r="L28" i="65"/>
  <c r="M28" i="65" s="1"/>
  <c r="L997" i="57"/>
  <c r="M997" i="57" s="1"/>
  <c r="L25" i="65"/>
  <c r="M25" i="65" s="1"/>
  <c r="L222" i="66"/>
  <c r="M222" i="66" s="1"/>
  <c r="V75" i="56"/>
  <c r="W75" i="56" s="1"/>
  <c r="L75" i="56"/>
  <c r="M75" i="56" s="1"/>
  <c r="L74" i="56"/>
  <c r="M74" i="56" s="1"/>
  <c r="L67" i="58"/>
  <c r="M67" i="58" s="1"/>
  <c r="L218" i="66"/>
  <c r="M218" i="66" s="1"/>
  <c r="L994" i="57"/>
  <c r="M994" i="57" s="1"/>
  <c r="L991" i="57"/>
  <c r="M991" i="57" s="1"/>
  <c r="L164" i="60"/>
  <c r="Y274" i="66" l="1"/>
  <c r="X278" i="66"/>
  <c r="AA278" i="66" s="1"/>
  <c r="AA277" i="66"/>
  <c r="Y277" i="66"/>
  <c r="X277" i="66"/>
  <c r="X274" i="66"/>
  <c r="AA271" i="66"/>
  <c r="Y271" i="66"/>
  <c r="X271" i="66"/>
  <c r="AA89" i="56"/>
  <c r="Y89" i="56"/>
  <c r="X89" i="56"/>
  <c r="AA268" i="66"/>
  <c r="Y268" i="66"/>
  <c r="AA265" i="66"/>
  <c r="Y265" i="66"/>
  <c r="Y262" i="66"/>
  <c r="AA262" i="66"/>
  <c r="AA1027" i="57"/>
  <c r="Y1027" i="57"/>
  <c r="AA258" i="66"/>
  <c r="Y258" i="66"/>
  <c r="Y1024" i="57"/>
  <c r="AA1024" i="57"/>
  <c r="AA1021" i="57"/>
  <c r="Y1021" i="57"/>
  <c r="AA86" i="56"/>
  <c r="Y86" i="56"/>
  <c r="AA255" i="66"/>
  <c r="AA1018" i="57"/>
  <c r="Y1018" i="57"/>
  <c r="AA252" i="66"/>
  <c r="Y252" i="66"/>
  <c r="Y249" i="66"/>
  <c r="AA249" i="66"/>
  <c r="Y246" i="66"/>
  <c r="AA246" i="66"/>
  <c r="AA243" i="66"/>
  <c r="Y243" i="66"/>
  <c r="X83" i="56"/>
  <c r="Y83" i="56"/>
  <c r="AA83" i="56"/>
  <c r="AA240" i="66"/>
  <c r="Y240" i="66"/>
  <c r="Y236" i="66"/>
  <c r="X236" i="66"/>
  <c r="AA236" i="66" s="1"/>
  <c r="AA235" i="66"/>
  <c r="Y235" i="66"/>
  <c r="X235" i="66"/>
  <c r="AA79" i="56"/>
  <c r="Y79" i="56"/>
  <c r="X79" i="56"/>
  <c r="AA31" i="65"/>
  <c r="Y31" i="65"/>
  <c r="Y232" i="66"/>
  <c r="AA1015" i="57"/>
  <c r="Y1015" i="57"/>
  <c r="Y1012" i="57"/>
  <c r="AA70" i="58"/>
  <c r="AA1009" i="57"/>
  <c r="Y1009" i="57"/>
  <c r="AA229" i="66"/>
  <c r="Y229" i="66"/>
  <c r="X229" i="66"/>
  <c r="Y168" i="60"/>
  <c r="AA49" i="64"/>
  <c r="Y49" i="64"/>
  <c r="X49" i="64"/>
  <c r="AA1006" i="57"/>
  <c r="Y1006" i="57"/>
  <c r="Y226" i="66"/>
  <c r="Y1003" i="57"/>
  <c r="AA1000" i="57"/>
  <c r="Y1000" i="57"/>
  <c r="AA28" i="65"/>
  <c r="Y28" i="65"/>
  <c r="AA997" i="57"/>
  <c r="Y997" i="57"/>
  <c r="Y25" i="65"/>
  <c r="AA25" i="65"/>
  <c r="AA222" i="66"/>
  <c r="Y222" i="66"/>
  <c r="Y75" i="56"/>
  <c r="X75" i="56"/>
  <c r="AA75" i="56"/>
  <c r="AA74" i="56"/>
  <c r="Y74" i="56"/>
  <c r="AA67" i="58"/>
  <c r="Y67" i="58"/>
  <c r="AA218" i="66"/>
  <c r="Y218" i="66"/>
  <c r="AA994" i="57"/>
  <c r="Y994" i="57"/>
  <c r="Y991" i="57"/>
  <c r="AA991" i="57"/>
  <c r="M163" i="60"/>
  <c r="AA163" i="60" s="1"/>
  <c r="L163" i="60"/>
  <c r="V164" i="60"/>
  <c r="W164" i="60" s="1"/>
  <c r="M164" i="60"/>
  <c r="L160" i="60"/>
  <c r="M160" i="60" s="1"/>
  <c r="V215" i="66"/>
  <c r="W215" i="66" s="1"/>
  <c r="L215" i="66"/>
  <c r="M215" i="66" s="1"/>
  <c r="V70" i="56"/>
  <c r="W70" i="56" s="1"/>
  <c r="V69" i="56"/>
  <c r="W69" i="56" s="1"/>
  <c r="L70" i="56"/>
  <c r="M70" i="56" s="1"/>
  <c r="L69" i="56"/>
  <c r="M69" i="56" s="1"/>
  <c r="L10" i="59"/>
  <c r="M10" i="59" s="1"/>
  <c r="L157" i="60"/>
  <c r="M157" i="60" s="1"/>
  <c r="Y157" i="60" s="1"/>
  <c r="L212" i="66"/>
  <c r="M212" i="66" s="1"/>
  <c r="V208" i="66"/>
  <c r="W208" i="66" s="1"/>
  <c r="L208" i="66"/>
  <c r="M208" i="66" s="1"/>
  <c r="V204" i="66"/>
  <c r="W204" i="66" s="1"/>
  <c r="V203" i="66"/>
  <c r="W203" i="66" s="1"/>
  <c r="L204" i="66"/>
  <c r="M204" i="66" s="1"/>
  <c r="L203" i="66"/>
  <c r="M203" i="66" s="1"/>
  <c r="L988" i="57"/>
  <c r="M988" i="57" s="1"/>
  <c r="L199" i="66"/>
  <c r="M199" i="66" s="1"/>
  <c r="L678" i="62"/>
  <c r="M678" i="62" s="1"/>
  <c r="L22" i="65"/>
  <c r="M22" i="65" s="1"/>
  <c r="L985" i="57"/>
  <c r="M985" i="57" s="1"/>
  <c r="L196" i="66"/>
  <c r="M196" i="66" s="1"/>
  <c r="L64" i="58"/>
  <c r="M64" i="58" s="1"/>
  <c r="L19" i="65"/>
  <c r="M19" i="65" s="1"/>
  <c r="L193" i="66"/>
  <c r="M193" i="66" s="1"/>
  <c r="AA193" i="66" s="1"/>
  <c r="L190" i="66"/>
  <c r="M190" i="66" s="1"/>
  <c r="L982" i="57"/>
  <c r="M982" i="57" s="1"/>
  <c r="L186" i="66"/>
  <c r="M186" i="66" s="1"/>
  <c r="V182" i="66"/>
  <c r="W182" i="66" s="1"/>
  <c r="L182" i="66"/>
  <c r="M182" i="66" s="1"/>
  <c r="V179" i="66"/>
  <c r="W179" i="66" s="1"/>
  <c r="L179" i="66"/>
  <c r="M179" i="66" s="1"/>
  <c r="L46" i="64"/>
  <c r="M46" i="64" s="1"/>
  <c r="V46" i="64"/>
  <c r="W46" i="64" s="1"/>
  <c r="V154" i="60"/>
  <c r="W154" i="60" s="1"/>
  <c r="L154" i="60"/>
  <c r="M154" i="60" s="1"/>
  <c r="L979" i="57"/>
  <c r="M979" i="57" s="1"/>
  <c r="L976" i="57"/>
  <c r="M976" i="57" s="1"/>
  <c r="L176" i="66"/>
  <c r="M176" i="66" s="1"/>
  <c r="L973" i="57"/>
  <c r="M973" i="57" s="1"/>
  <c r="L66" i="56"/>
  <c r="M66" i="56" s="1"/>
  <c r="L173" i="66"/>
  <c r="M173" i="66" s="1"/>
  <c r="L170" i="66"/>
  <c r="M170" i="66" s="1"/>
  <c r="L63" i="56"/>
  <c r="M63" i="56" s="1"/>
  <c r="AA237" i="66" l="1"/>
  <c r="AA279" i="66"/>
  <c r="AA76" i="56"/>
  <c r="Y163" i="60"/>
  <c r="AA164" i="60"/>
  <c r="AA165" i="60" s="1"/>
  <c r="Y164" i="60"/>
  <c r="X164" i="60"/>
  <c r="AA160" i="60"/>
  <c r="Y160" i="60"/>
  <c r="AA215" i="66"/>
  <c r="Y215" i="66"/>
  <c r="X215" i="66"/>
  <c r="Y70" i="56"/>
  <c r="X70" i="56"/>
  <c r="AA70" i="56" s="1"/>
  <c r="Y69" i="56"/>
  <c r="X69" i="56"/>
  <c r="AA69" i="56"/>
  <c r="Y10" i="59"/>
  <c r="AA10" i="59"/>
  <c r="AA157" i="60"/>
  <c r="AA212" i="66"/>
  <c r="Y212" i="66"/>
  <c r="AA208" i="66"/>
  <c r="Y208" i="66"/>
  <c r="X208" i="66"/>
  <c r="AA204" i="66"/>
  <c r="Y204" i="66"/>
  <c r="X204" i="66"/>
  <c r="AA203" i="66"/>
  <c r="Y203" i="66"/>
  <c r="X203" i="66"/>
  <c r="AA988" i="57"/>
  <c r="Y988" i="57"/>
  <c r="AA199" i="66"/>
  <c r="Y199" i="66"/>
  <c r="AA678" i="62"/>
  <c r="Y678" i="62"/>
  <c r="AA22" i="65"/>
  <c r="Y22" i="65"/>
  <c r="AA985" i="57"/>
  <c r="Y985" i="57"/>
  <c r="AA196" i="66"/>
  <c r="Y196" i="66"/>
  <c r="AA64" i="58"/>
  <c r="Y64" i="58"/>
  <c r="AA19" i="65"/>
  <c r="Y19" i="65"/>
  <c r="Y193" i="66"/>
  <c r="AA190" i="66"/>
  <c r="Y190" i="66"/>
  <c r="AA982" i="57"/>
  <c r="Y982" i="57"/>
  <c r="Y186" i="66"/>
  <c r="AA186" i="66"/>
  <c r="X182" i="66"/>
  <c r="Y182" i="66"/>
  <c r="AA182" i="66"/>
  <c r="AA179" i="66"/>
  <c r="Y179" i="66"/>
  <c r="X179" i="66"/>
  <c r="AA46" i="64"/>
  <c r="Y46" i="64"/>
  <c r="X46" i="64"/>
  <c r="AA154" i="60"/>
  <c r="Y154" i="60"/>
  <c r="X154" i="60"/>
  <c r="Y979" i="57"/>
  <c r="AA979" i="57"/>
  <c r="Y976" i="57"/>
  <c r="AA976" i="57"/>
  <c r="AA176" i="66"/>
  <c r="Y176" i="66"/>
  <c r="Y973" i="57"/>
  <c r="AA973" i="57"/>
  <c r="AA66" i="56"/>
  <c r="Y66" i="56"/>
  <c r="AA173" i="66"/>
  <c r="Y173" i="66"/>
  <c r="AA170" i="66"/>
  <c r="Y170" i="66"/>
  <c r="AA63" i="56"/>
  <c r="Y63" i="56"/>
  <c r="L60" i="56"/>
  <c r="M60" i="56" s="1"/>
  <c r="AA60" i="56" s="1"/>
  <c r="L970" i="57"/>
  <c r="M970" i="57" s="1"/>
  <c r="AA970" i="57" s="1"/>
  <c r="L967" i="57"/>
  <c r="M967" i="57" s="1"/>
  <c r="AA967" i="57" s="1"/>
  <c r="L964" i="57"/>
  <c r="M964" i="57" s="1"/>
  <c r="L166" i="66"/>
  <c r="M166" i="66" s="1"/>
  <c r="L163" i="66"/>
  <c r="M163" i="66" s="1"/>
  <c r="AA163" i="66" s="1"/>
  <c r="L160" i="66"/>
  <c r="M160" i="66" s="1"/>
  <c r="AA160" i="66" s="1"/>
  <c r="L150" i="60"/>
  <c r="M150" i="60" s="1"/>
  <c r="AA150" i="60" s="1"/>
  <c r="L147" i="60"/>
  <c r="M147" i="60" s="1"/>
  <c r="V157" i="66"/>
  <c r="W157" i="66" s="1"/>
  <c r="L157" i="66"/>
  <c r="M157" i="66" s="1"/>
  <c r="L144" i="60"/>
  <c r="M144" i="60" s="1"/>
  <c r="V154" i="66"/>
  <c r="W154" i="66" s="1"/>
  <c r="L154" i="66"/>
  <c r="M154" i="66" s="1"/>
  <c r="L150" i="66"/>
  <c r="M150" i="66" s="1"/>
  <c r="L961" i="57"/>
  <c r="M961" i="57" s="1"/>
  <c r="L958" i="57"/>
  <c r="M958" i="57" s="1"/>
  <c r="L955" i="57"/>
  <c r="M955" i="57" s="1"/>
  <c r="L146" i="66"/>
  <c r="M146" i="66" s="1"/>
  <c r="AA146" i="66" s="1"/>
  <c r="L952" i="57"/>
  <c r="M952" i="57" s="1"/>
  <c r="AA952" i="57" s="1"/>
  <c r="L143" i="66"/>
  <c r="M143" i="66" s="1"/>
  <c r="L57" i="56"/>
  <c r="M57" i="56" s="1"/>
  <c r="L54" i="56"/>
  <c r="M54" i="56" s="1"/>
  <c r="L61" i="58"/>
  <c r="M61" i="58" s="1"/>
  <c r="L16" i="65"/>
  <c r="M16" i="65" s="1"/>
  <c r="AA16" i="65" s="1"/>
  <c r="L949" i="57"/>
  <c r="M949" i="57" s="1"/>
  <c r="L51" i="56"/>
  <c r="M51" i="56" s="1"/>
  <c r="L946" i="57"/>
  <c r="M946" i="57" s="1"/>
  <c r="V141" i="60"/>
  <c r="W141" i="60" s="1"/>
  <c r="L141" i="60"/>
  <c r="M141" i="60" s="1"/>
  <c r="V140" i="66"/>
  <c r="W140" i="66" s="1"/>
  <c r="L140" i="66"/>
  <c r="M140" i="66" s="1"/>
  <c r="V137" i="66"/>
  <c r="W137" i="66" s="1"/>
  <c r="L137" i="66"/>
  <c r="M137" i="66" s="1"/>
  <c r="V46" i="56"/>
  <c r="W46" i="56" s="1"/>
  <c r="L46" i="56"/>
  <c r="M46" i="56" s="1"/>
  <c r="V47" i="56"/>
  <c r="W47" i="56" s="1"/>
  <c r="L47" i="56"/>
  <c r="M47" i="56" s="1"/>
  <c r="L138" i="60"/>
  <c r="M138" i="60" s="1"/>
  <c r="AA138" i="60" s="1"/>
  <c r="V134" i="66"/>
  <c r="W134" i="66" s="1"/>
  <c r="L134" i="66"/>
  <c r="M134" i="66" s="1"/>
  <c r="L135" i="60"/>
  <c r="M135" i="60" s="1"/>
  <c r="L131" i="66"/>
  <c r="M131" i="66" s="1"/>
  <c r="AA131" i="66" s="1"/>
  <c r="L943" i="57"/>
  <c r="M943" i="57" s="1"/>
  <c r="L940" i="57"/>
  <c r="M940" i="57" s="1"/>
  <c r="L128" i="66"/>
  <c r="M128" i="66" s="1"/>
  <c r="L937" i="57"/>
  <c r="M937" i="57" s="1"/>
  <c r="L42" i="56"/>
  <c r="M42" i="56" s="1"/>
  <c r="L934" i="57"/>
  <c r="M934" i="57" s="1"/>
  <c r="L931" i="57"/>
  <c r="M931" i="57" s="1"/>
  <c r="L675" i="62"/>
  <c r="M675" i="62" s="1"/>
  <c r="L928" i="57"/>
  <c r="M928" i="57" s="1"/>
  <c r="V37" i="56"/>
  <c r="W37" i="56" s="1"/>
  <c r="L37" i="56"/>
  <c r="M37" i="56" s="1"/>
  <c r="L36" i="56"/>
  <c r="M36" i="56" s="1"/>
  <c r="AA36" i="56" s="1"/>
  <c r="L124" i="66"/>
  <c r="M124" i="66" s="1"/>
  <c r="V131" i="60"/>
  <c r="W131" i="60" s="1"/>
  <c r="L131" i="60"/>
  <c r="M131" i="60" s="1"/>
  <c r="V130" i="60"/>
  <c r="W130" i="60" s="1"/>
  <c r="L130" i="60"/>
  <c r="M130" i="60" s="1"/>
  <c r="Y131" i="60" s="1"/>
  <c r="V127" i="60"/>
  <c r="W127" i="60" s="1"/>
  <c r="L127" i="60"/>
  <c r="M127" i="60" s="1"/>
  <c r="V121" i="66"/>
  <c r="W121" i="66" s="1"/>
  <c r="L121" i="66"/>
  <c r="M121" i="66" s="1"/>
  <c r="L118" i="66"/>
  <c r="M118" i="66" s="1"/>
  <c r="AA118" i="66" s="1"/>
  <c r="L114" i="66"/>
  <c r="M114" i="66" s="1"/>
  <c r="V110" i="66"/>
  <c r="W110" i="66" s="1"/>
  <c r="L110" i="66"/>
  <c r="M110" i="66" s="1"/>
  <c r="V107" i="66"/>
  <c r="W107" i="66" s="1"/>
  <c r="L107" i="66"/>
  <c r="M107" i="66" s="1"/>
  <c r="L104" i="66"/>
  <c r="M104" i="66" s="1"/>
  <c r="L925" i="57"/>
  <c r="M925" i="57" s="1"/>
  <c r="L922" i="57"/>
  <c r="M922" i="57" s="1"/>
  <c r="L101" i="66"/>
  <c r="M101" i="66" s="1"/>
  <c r="L98" i="66"/>
  <c r="M98" i="66" s="1"/>
  <c r="L919" i="57"/>
  <c r="M919" i="57" s="1"/>
  <c r="L916" i="57"/>
  <c r="M916" i="57" s="1"/>
  <c r="L33" i="56"/>
  <c r="M33" i="56" s="1"/>
  <c r="L913" i="57"/>
  <c r="M913" i="57" s="1"/>
  <c r="L910" i="57"/>
  <c r="M910" i="57" s="1"/>
  <c r="L95" i="66"/>
  <c r="M95" i="66" s="1"/>
  <c r="L907" i="57"/>
  <c r="M907" i="57" s="1"/>
  <c r="L92" i="66"/>
  <c r="M92" i="66" s="1"/>
  <c r="L904" i="57"/>
  <c r="M904" i="57" s="1"/>
  <c r="L58" i="58"/>
  <c r="M58" i="58" s="1"/>
  <c r="L89" i="66"/>
  <c r="M89" i="66" s="1"/>
  <c r="L901" i="57"/>
  <c r="M901" i="57" s="1"/>
  <c r="L30" i="56"/>
  <c r="M30" i="56" s="1"/>
  <c r="L86" i="66"/>
  <c r="M86" i="66" s="1"/>
  <c r="V82" i="66"/>
  <c r="W82" i="66" s="1"/>
  <c r="L82" i="66"/>
  <c r="M82" i="66" s="1"/>
  <c r="L78" i="66"/>
  <c r="M78" i="66" s="1"/>
  <c r="L77" i="66"/>
  <c r="M77" i="66" s="1"/>
  <c r="Y78" i="66" s="1"/>
  <c r="V78" i="66"/>
  <c r="W78" i="66" s="1"/>
  <c r="V77" i="66"/>
  <c r="W77" i="66" s="1"/>
  <c r="V73" i="66"/>
  <c r="W73" i="66" s="1"/>
  <c r="L73" i="66"/>
  <c r="M73" i="66" s="1"/>
  <c r="L70" i="66"/>
  <c r="M70" i="66" s="1"/>
  <c r="L898" i="57"/>
  <c r="M898" i="57" s="1"/>
  <c r="L895" i="57"/>
  <c r="M895" i="57" s="1"/>
  <c r="L892" i="57"/>
  <c r="M892" i="57" s="1"/>
  <c r="L67" i="66"/>
  <c r="M67" i="66" s="1"/>
  <c r="L13" i="65"/>
  <c r="M13" i="65" s="1"/>
  <c r="L64" i="66"/>
  <c r="M64" i="66" s="1"/>
  <c r="L61" i="66"/>
  <c r="M61" i="66" s="1"/>
  <c r="L889" i="57"/>
  <c r="M889" i="57" s="1"/>
  <c r="L58" i="66"/>
  <c r="M58" i="66" s="1"/>
  <c r="L55" i="66"/>
  <c r="M55" i="66" s="1"/>
  <c r="AA55" i="66" s="1"/>
  <c r="L124" i="60"/>
  <c r="M124" i="60" s="1"/>
  <c r="L121" i="60"/>
  <c r="M121" i="60" s="1"/>
  <c r="L52" i="66"/>
  <c r="M52" i="66" s="1"/>
  <c r="Y52" i="66" s="1"/>
  <c r="L10" i="65"/>
  <c r="M10" i="65" s="1"/>
  <c r="L49" i="66"/>
  <c r="M49" i="66" s="1"/>
  <c r="L46" i="66"/>
  <c r="M46" i="66" s="1"/>
  <c r="L118" i="60"/>
  <c r="M118" i="60" s="1"/>
  <c r="L115" i="60"/>
  <c r="M115" i="60" s="1"/>
  <c r="L43" i="66"/>
  <c r="M43" i="66" s="1"/>
  <c r="L886" i="57"/>
  <c r="M886" i="57" s="1"/>
  <c r="L40" i="66"/>
  <c r="M40" i="66" s="1"/>
  <c r="L55" i="58"/>
  <c r="M55" i="58" s="1"/>
  <c r="L27" i="56"/>
  <c r="M27" i="56" s="1"/>
  <c r="L37" i="66"/>
  <c r="M37" i="66" s="1"/>
  <c r="L672" i="62"/>
  <c r="M672" i="62" s="1"/>
  <c r="L34" i="66"/>
  <c r="M34" i="66" s="1"/>
  <c r="V31" i="66"/>
  <c r="W31" i="66" s="1"/>
  <c r="L31" i="66"/>
  <c r="M31" i="66" s="1"/>
  <c r="L28" i="66"/>
  <c r="M28" i="66" s="1"/>
  <c r="L25" i="66"/>
  <c r="M25" i="66" s="1"/>
  <c r="V25" i="66"/>
  <c r="W25" i="66" s="1"/>
  <c r="AA71" i="56" l="1"/>
  <c r="AA205" i="66"/>
  <c r="Y144" i="60"/>
  <c r="AA144" i="60"/>
  <c r="Y60" i="56"/>
  <c r="Y970" i="57"/>
  <c r="Y967" i="57"/>
  <c r="AA964" i="57"/>
  <c r="Y964" i="57"/>
  <c r="AA166" i="66"/>
  <c r="Y166" i="66"/>
  <c r="Y163" i="66"/>
  <c r="Y160" i="66"/>
  <c r="Y150" i="60"/>
  <c r="Y147" i="60"/>
  <c r="AA147" i="60"/>
  <c r="AA157" i="66"/>
  <c r="Y157" i="66"/>
  <c r="X157" i="66"/>
  <c r="AA154" i="66"/>
  <c r="Y154" i="66"/>
  <c r="X154" i="66"/>
  <c r="AA150" i="66"/>
  <c r="Y150" i="66"/>
  <c r="AA961" i="57"/>
  <c r="Y961" i="57"/>
  <c r="Y958" i="57"/>
  <c r="AA958" i="57"/>
  <c r="AA955" i="57"/>
  <c r="Y955" i="57"/>
  <c r="Y146" i="66"/>
  <c r="Y952" i="57"/>
  <c r="AA143" i="66"/>
  <c r="Y143" i="66"/>
  <c r="AA57" i="56"/>
  <c r="Y57" i="56"/>
  <c r="AA54" i="56"/>
  <c r="Y54" i="56"/>
  <c r="AA61" i="58"/>
  <c r="Y61" i="58"/>
  <c r="Y16" i="65"/>
  <c r="AA949" i="57"/>
  <c r="Y949" i="57"/>
  <c r="AA51" i="56"/>
  <c r="Y51" i="56"/>
  <c r="AA946" i="57"/>
  <c r="Y946" i="57"/>
  <c r="AA141" i="60"/>
  <c r="Y141" i="60"/>
  <c r="X141" i="60"/>
  <c r="AA140" i="66"/>
  <c r="Y140" i="66"/>
  <c r="X140" i="66"/>
  <c r="AA137" i="66"/>
  <c r="Y137" i="66"/>
  <c r="X137" i="66"/>
  <c r="X46" i="56"/>
  <c r="Y46" i="56"/>
  <c r="AA47" i="56"/>
  <c r="Y47" i="56"/>
  <c r="X47" i="56"/>
  <c r="AA46" i="56"/>
  <c r="Y138" i="60"/>
  <c r="AA134" i="66"/>
  <c r="X134" i="66"/>
  <c r="Y134" i="66"/>
  <c r="Y135" i="60"/>
  <c r="AA135" i="60"/>
  <c r="Y131" i="66"/>
  <c r="AA943" i="57"/>
  <c r="Y943" i="57"/>
  <c r="AA940" i="57"/>
  <c r="Y940" i="57"/>
  <c r="AA128" i="66"/>
  <c r="Y128" i="66"/>
  <c r="AA937" i="57"/>
  <c r="Y937" i="57"/>
  <c r="AA42" i="56"/>
  <c r="Y42" i="56"/>
  <c r="AA934" i="57"/>
  <c r="Y934" i="57"/>
  <c r="AA931" i="57"/>
  <c r="Y931" i="57"/>
  <c r="AA675" i="62"/>
  <c r="Y675" i="62"/>
  <c r="AA928" i="57"/>
  <c r="Y928" i="57"/>
  <c r="AA37" i="56"/>
  <c r="AA38" i="56" s="1"/>
  <c r="Y37" i="56"/>
  <c r="X37" i="56"/>
  <c r="Y36" i="56"/>
  <c r="Y124" i="66"/>
  <c r="AA124" i="66"/>
  <c r="X131" i="60"/>
  <c r="AA131" i="60" s="1"/>
  <c r="AA130" i="60"/>
  <c r="AA132" i="60" s="1"/>
  <c r="Y130" i="60"/>
  <c r="X130" i="60"/>
  <c r="AA127" i="60"/>
  <c r="Y127" i="60"/>
  <c r="X127" i="60"/>
  <c r="AA121" i="66"/>
  <c r="Y121" i="66"/>
  <c r="X121" i="66"/>
  <c r="Y118" i="66"/>
  <c r="AA114" i="66"/>
  <c r="Y114" i="66"/>
  <c r="AA110" i="66"/>
  <c r="Y110" i="66"/>
  <c r="X110" i="66"/>
  <c r="AA107" i="66"/>
  <c r="Y107" i="66"/>
  <c r="X107" i="66"/>
  <c r="AA104" i="66"/>
  <c r="Y104" i="66"/>
  <c r="AA925" i="57"/>
  <c r="Y925" i="57"/>
  <c r="Y922" i="57"/>
  <c r="AA922" i="57"/>
  <c r="AA101" i="66"/>
  <c r="Y101" i="66"/>
  <c r="Y98" i="66"/>
  <c r="AA98" i="66"/>
  <c r="Y919" i="57"/>
  <c r="AA919" i="57"/>
  <c r="AA916" i="57"/>
  <c r="Y916" i="57"/>
  <c r="AA33" i="56"/>
  <c r="Y33" i="56"/>
  <c r="AA913" i="57"/>
  <c r="Y913" i="57"/>
  <c r="AA910" i="57"/>
  <c r="Y910" i="57"/>
  <c r="AA95" i="66"/>
  <c r="Y95" i="66"/>
  <c r="AA907" i="57"/>
  <c r="Y907" i="57"/>
  <c r="AA92" i="66"/>
  <c r="Y92" i="66"/>
  <c r="AA904" i="57"/>
  <c r="Y904" i="57"/>
  <c r="AA58" i="58"/>
  <c r="Y58" i="58"/>
  <c r="AA89" i="66"/>
  <c r="Y89" i="66"/>
  <c r="AA901" i="57"/>
  <c r="Y901" i="57"/>
  <c r="AA30" i="56"/>
  <c r="Y30" i="56"/>
  <c r="AA86" i="66"/>
  <c r="Y86" i="66"/>
  <c r="Y82" i="66"/>
  <c r="X82" i="66"/>
  <c r="AA82" i="66"/>
  <c r="X78" i="66"/>
  <c r="AA78" i="66" s="1"/>
  <c r="AA77" i="66"/>
  <c r="Y77" i="66"/>
  <c r="X77" i="66"/>
  <c r="AA73" i="66"/>
  <c r="Y73" i="66"/>
  <c r="X73" i="66"/>
  <c r="AA70" i="66"/>
  <c r="Y70" i="66"/>
  <c r="AA898" i="57"/>
  <c r="Y898" i="57"/>
  <c r="AA895" i="57"/>
  <c r="Y895" i="57"/>
  <c r="AA892" i="57"/>
  <c r="Y892" i="57"/>
  <c r="AA67" i="66"/>
  <c r="Y67" i="66"/>
  <c r="AA13" i="65"/>
  <c r="Y13" i="65"/>
  <c r="AA64" i="66"/>
  <c r="Y64" i="66"/>
  <c r="Y61" i="66"/>
  <c r="AA61" i="66"/>
  <c r="AA889" i="57"/>
  <c r="Y889" i="57"/>
  <c r="AA58" i="66"/>
  <c r="Y58" i="66"/>
  <c r="Y55" i="66"/>
  <c r="AA124" i="60"/>
  <c r="Y124" i="60"/>
  <c r="AA121" i="60"/>
  <c r="Y121" i="60"/>
  <c r="AA52" i="66"/>
  <c r="AA10" i="65"/>
  <c r="Y10" i="65"/>
  <c r="AA49" i="66"/>
  <c r="Y49" i="66"/>
  <c r="Y46" i="66"/>
  <c r="AA46" i="66"/>
  <c r="AA118" i="60"/>
  <c r="Y118" i="60"/>
  <c r="AA115" i="60"/>
  <c r="Y115" i="60"/>
  <c r="AA43" i="66"/>
  <c r="Y43" i="66"/>
  <c r="AA886" i="57"/>
  <c r="Y886" i="57"/>
  <c r="Y40" i="66"/>
  <c r="AA40" i="66"/>
  <c r="AA55" i="58"/>
  <c r="Y55" i="58"/>
  <c r="AA27" i="56"/>
  <c r="Y27" i="56"/>
  <c r="AA37" i="66"/>
  <c r="Y37" i="66"/>
  <c r="Y672" i="62"/>
  <c r="AA672" i="62"/>
  <c r="AA34" i="66"/>
  <c r="Y34" i="66"/>
  <c r="AA31" i="66"/>
  <c r="Y31" i="66"/>
  <c r="X31" i="66"/>
  <c r="AA28" i="66"/>
  <c r="Y28" i="66"/>
  <c r="AA25" i="66"/>
  <c r="Y25" i="66"/>
  <c r="X25" i="66"/>
  <c r="L688" i="63"/>
  <c r="M688" i="63" s="1"/>
  <c r="AA688" i="63" s="1"/>
  <c r="L685" i="63"/>
  <c r="M685" i="63" s="1"/>
  <c r="L682" i="63"/>
  <c r="M682" i="63" s="1"/>
  <c r="Y682" i="63" s="1"/>
  <c r="L669" i="62"/>
  <c r="M669" i="62" s="1"/>
  <c r="L679" i="63"/>
  <c r="M679" i="63" s="1"/>
  <c r="L676" i="63"/>
  <c r="M676" i="63" s="1"/>
  <c r="V673" i="63"/>
  <c r="W673" i="63" s="1"/>
  <c r="L673" i="63"/>
  <c r="M673" i="63" s="1"/>
  <c r="L670" i="63"/>
  <c r="K670" i="63"/>
  <c r="L667" i="63"/>
  <c r="M667" i="63" s="1"/>
  <c r="L664" i="63"/>
  <c r="M664" i="63" s="1"/>
  <c r="V442" i="61"/>
  <c r="W442" i="61" s="1"/>
  <c r="L442" i="61"/>
  <c r="M442" i="61" s="1"/>
  <c r="Y442" i="61" s="1"/>
  <c r="L439" i="61"/>
  <c r="M439" i="61" s="1"/>
  <c r="L436" i="61"/>
  <c r="M436" i="61" s="1"/>
  <c r="AA436" i="61" s="1"/>
  <c r="L666" i="62"/>
  <c r="M666" i="62" s="1"/>
  <c r="L663" i="62"/>
  <c r="M663" i="62" s="1"/>
  <c r="L659" i="62"/>
  <c r="M659" i="62" s="1"/>
  <c r="V659" i="62"/>
  <c r="W659" i="62" s="1"/>
  <c r="L658" i="62"/>
  <c r="M658" i="62" s="1"/>
  <c r="L655" i="62"/>
  <c r="M655" i="62" s="1"/>
  <c r="L652" i="62"/>
  <c r="M652" i="62" s="1"/>
  <c r="L649" i="62"/>
  <c r="M649" i="62" s="1"/>
  <c r="L646" i="62"/>
  <c r="M646" i="62" s="1"/>
  <c r="V643" i="62"/>
  <c r="W643" i="62" s="1"/>
  <c r="V641" i="62"/>
  <c r="W641" i="62" s="1"/>
  <c r="L643" i="62"/>
  <c r="M643" i="62" s="1"/>
  <c r="L642" i="62"/>
  <c r="M642" i="62" s="1"/>
  <c r="L641" i="62"/>
  <c r="M641" i="62" s="1"/>
  <c r="L640" i="62"/>
  <c r="M640" i="62" s="1"/>
  <c r="V642" i="62"/>
  <c r="W642" i="62" s="1"/>
  <c r="V640" i="62"/>
  <c r="W640" i="62" s="1"/>
  <c r="L639" i="62"/>
  <c r="M639" i="62" s="1"/>
  <c r="L636" i="62"/>
  <c r="M636" i="62" s="1"/>
  <c r="L633" i="62"/>
  <c r="M633" i="62" s="1"/>
  <c r="L630" i="62"/>
  <c r="M630" i="62" s="1"/>
  <c r="V627" i="62"/>
  <c r="W627" i="62" s="1"/>
  <c r="L627" i="62"/>
  <c r="M627" i="62" s="1"/>
  <c r="V624" i="62"/>
  <c r="W624" i="62" s="1"/>
  <c r="L624" i="62"/>
  <c r="M624" i="62" s="1"/>
  <c r="L621" i="62"/>
  <c r="M621" i="62" s="1"/>
  <c r="L433" i="61"/>
  <c r="M433" i="61" s="1"/>
  <c r="L618" i="62"/>
  <c r="M618" i="62" s="1"/>
  <c r="L52" i="58"/>
  <c r="M52" i="58" s="1"/>
  <c r="AA52" i="58" s="1"/>
  <c r="L112" i="60"/>
  <c r="M112" i="60" s="1"/>
  <c r="L109" i="60"/>
  <c r="M109" i="60" s="1"/>
  <c r="AA109" i="60" s="1"/>
  <c r="L106" i="60"/>
  <c r="M106" i="60" s="1"/>
  <c r="L661" i="63"/>
  <c r="M661" i="63" s="1"/>
  <c r="L657" i="63"/>
  <c r="M657" i="63" s="1"/>
  <c r="L654" i="63"/>
  <c r="M654" i="63" s="1"/>
  <c r="L651" i="63"/>
  <c r="M651" i="63" s="1"/>
  <c r="L615" i="62"/>
  <c r="M615" i="62" s="1"/>
  <c r="L883" i="57"/>
  <c r="M883" i="57" s="1"/>
  <c r="L648" i="63"/>
  <c r="M648" i="63" s="1"/>
  <c r="L612" i="62"/>
  <c r="M612" i="62" s="1"/>
  <c r="AA612" i="62" s="1"/>
  <c r="L609" i="62"/>
  <c r="M609" i="62" s="1"/>
  <c r="L880" i="57"/>
  <c r="M880" i="57" s="1"/>
  <c r="L606" i="62"/>
  <c r="M606" i="62" s="1"/>
  <c r="L602" i="62"/>
  <c r="M602" i="62" s="1"/>
  <c r="V47" i="58"/>
  <c r="W47" i="58" s="1"/>
  <c r="L48" i="58"/>
  <c r="M48" i="58" s="1"/>
  <c r="L46" i="58"/>
  <c r="M46" i="58" s="1"/>
  <c r="Y46" i="58" s="1"/>
  <c r="L47" i="58"/>
  <c r="M47" i="58" s="1"/>
  <c r="V430" i="61"/>
  <c r="W430" i="61" s="1"/>
  <c r="L430" i="61"/>
  <c r="M430" i="61" s="1"/>
  <c r="L427" i="61"/>
  <c r="M427" i="61" s="1"/>
  <c r="L877" i="57"/>
  <c r="M877" i="57" s="1"/>
  <c r="Y877" i="57" s="1"/>
  <c r="L22" i="66"/>
  <c r="M22" i="66" s="1"/>
  <c r="L599" i="62"/>
  <c r="M599" i="62" s="1"/>
  <c r="L596" i="62"/>
  <c r="M596" i="62" s="1"/>
  <c r="L874" i="57"/>
  <c r="M874" i="57" s="1"/>
  <c r="L871" i="57"/>
  <c r="M871" i="57" s="1"/>
  <c r="L42" i="58"/>
  <c r="M42" i="58" s="1"/>
  <c r="L868" i="57"/>
  <c r="M868" i="57" s="1"/>
  <c r="L38" i="58"/>
  <c r="M38" i="58" s="1"/>
  <c r="V645" i="63"/>
  <c r="W645" i="63" s="1"/>
  <c r="L645" i="63"/>
  <c r="M645" i="63" s="1"/>
  <c r="V639" i="63"/>
  <c r="W639" i="63" s="1"/>
  <c r="V637" i="63"/>
  <c r="W637" i="63" s="1"/>
  <c r="L639" i="63"/>
  <c r="M639" i="63" s="1"/>
  <c r="Y640" i="63" s="1"/>
  <c r="L637" i="63"/>
  <c r="M637" i="63" s="1"/>
  <c r="Y639" i="63" s="1"/>
  <c r="L636" i="63"/>
  <c r="M636" i="63" s="1"/>
  <c r="L865" i="57"/>
  <c r="M865" i="57" s="1"/>
  <c r="L862" i="57"/>
  <c r="M862" i="57" s="1"/>
  <c r="L859" i="57"/>
  <c r="M859" i="57" s="1"/>
  <c r="V633" i="63"/>
  <c r="W633" i="63" s="1"/>
  <c r="L633" i="63"/>
  <c r="M633" i="63" s="1"/>
  <c r="V630" i="63"/>
  <c r="W630" i="63" s="1"/>
  <c r="L630" i="63"/>
  <c r="M630" i="63" s="1"/>
  <c r="L627" i="63"/>
  <c r="M627" i="63" s="1"/>
  <c r="L856" i="57"/>
  <c r="M856" i="57" s="1"/>
  <c r="L424" i="61"/>
  <c r="M424" i="61" s="1"/>
  <c r="AA424" i="61" s="1"/>
  <c r="L421" i="61"/>
  <c r="M421" i="61" s="1"/>
  <c r="L418" i="61"/>
  <c r="M418" i="61" s="1"/>
  <c r="L593" i="62"/>
  <c r="M593" i="62" s="1"/>
  <c r="M670" i="63" l="1"/>
  <c r="Y670" i="63" s="1"/>
  <c r="AA79" i="66"/>
  <c r="AA48" i="56"/>
  <c r="Y688" i="63"/>
  <c r="AA685" i="63"/>
  <c r="Y685" i="63"/>
  <c r="AA682" i="63"/>
  <c r="AA669" i="62"/>
  <c r="Y669" i="62"/>
  <c r="AA679" i="63"/>
  <c r="Y679" i="63"/>
  <c r="AA676" i="63"/>
  <c r="Y676" i="63"/>
  <c r="AA673" i="63"/>
  <c r="Y673" i="63"/>
  <c r="X673" i="63"/>
  <c r="AA670" i="63"/>
  <c r="AA667" i="63"/>
  <c r="Y667" i="63"/>
  <c r="AA664" i="63"/>
  <c r="Y664" i="63"/>
  <c r="X442" i="61"/>
  <c r="AA442" i="61"/>
  <c r="AA439" i="61"/>
  <c r="Y439" i="61"/>
  <c r="Y436" i="61"/>
  <c r="Y666" i="62"/>
  <c r="AA666" i="62"/>
  <c r="AA663" i="62"/>
  <c r="Y663" i="62"/>
  <c r="AA659" i="62"/>
  <c r="Y659" i="62"/>
  <c r="X659" i="62"/>
  <c r="AA658" i="62"/>
  <c r="Y658" i="62"/>
  <c r="AA655" i="62"/>
  <c r="Y655" i="62"/>
  <c r="AA652" i="62"/>
  <c r="Y652" i="62"/>
  <c r="AA649" i="62"/>
  <c r="Y649" i="62"/>
  <c r="AA646" i="62"/>
  <c r="Y646" i="62"/>
  <c r="X642" i="62"/>
  <c r="AA642" i="62"/>
  <c r="Y642" i="62"/>
  <c r="X643" i="62"/>
  <c r="AA643" i="62"/>
  <c r="Y643" i="62"/>
  <c r="AA641" i="62"/>
  <c r="Y641" i="62"/>
  <c r="X641" i="62"/>
  <c r="AA640" i="62"/>
  <c r="Y640" i="62"/>
  <c r="X640" i="62"/>
  <c r="AA639" i="62"/>
  <c r="Y639" i="62"/>
  <c r="AA636" i="62"/>
  <c r="Y636" i="62"/>
  <c r="AA633" i="62"/>
  <c r="Y633" i="62"/>
  <c r="AA630" i="62"/>
  <c r="Y630" i="62"/>
  <c r="AA627" i="62"/>
  <c r="Y627" i="62"/>
  <c r="X627" i="62"/>
  <c r="AA624" i="62"/>
  <c r="Y624" i="62"/>
  <c r="X624" i="62"/>
  <c r="AA621" i="62"/>
  <c r="Y621" i="62"/>
  <c r="AA433" i="61"/>
  <c r="Y433" i="61"/>
  <c r="AA618" i="62"/>
  <c r="Y618" i="62"/>
  <c r="Y52" i="58"/>
  <c r="AA112" i="60"/>
  <c r="Y112" i="60"/>
  <c r="Y109" i="60"/>
  <c r="Y106" i="60"/>
  <c r="AA106" i="60"/>
  <c r="AA661" i="63"/>
  <c r="Y661" i="63"/>
  <c r="AA657" i="63"/>
  <c r="Y657" i="63"/>
  <c r="Y654" i="63"/>
  <c r="AA654" i="63"/>
  <c r="AA651" i="63"/>
  <c r="Y651" i="63"/>
  <c r="AA615" i="62"/>
  <c r="Y615" i="62"/>
  <c r="AA883" i="57"/>
  <c r="Y883" i="57"/>
  <c r="AA648" i="63"/>
  <c r="Y648" i="63"/>
  <c r="Y612" i="62"/>
  <c r="AA609" i="62"/>
  <c r="Y609" i="62"/>
  <c r="AA880" i="57"/>
  <c r="Y880" i="57"/>
  <c r="AA606" i="62"/>
  <c r="Y606" i="62"/>
  <c r="AA602" i="62"/>
  <c r="Y602" i="62"/>
  <c r="AA48" i="58"/>
  <c r="Y48" i="58"/>
  <c r="AA46" i="58"/>
  <c r="AA47" i="58"/>
  <c r="Y47" i="58"/>
  <c r="X47" i="58"/>
  <c r="Y430" i="61"/>
  <c r="X430" i="61"/>
  <c r="AA430" i="61"/>
  <c r="AA427" i="61"/>
  <c r="Y427" i="61"/>
  <c r="AA877" i="57"/>
  <c r="AA22" i="66"/>
  <c r="Y22" i="66"/>
  <c r="AA599" i="62"/>
  <c r="Y599" i="62"/>
  <c r="AA596" i="62"/>
  <c r="Y596" i="62"/>
  <c r="AA874" i="57"/>
  <c r="Y874" i="57"/>
  <c r="AA871" i="57"/>
  <c r="Y871" i="57"/>
  <c r="AA42" i="58"/>
  <c r="Y42" i="58"/>
  <c r="AA868" i="57"/>
  <c r="Y868" i="57"/>
  <c r="Y38" i="58"/>
  <c r="AA38" i="58"/>
  <c r="AA645" i="63"/>
  <c r="Y645" i="63"/>
  <c r="X645" i="63"/>
  <c r="X639" i="63"/>
  <c r="AA639" i="63" s="1"/>
  <c r="X637" i="63"/>
  <c r="AA637" i="63"/>
  <c r="Y637" i="63"/>
  <c r="AA636" i="63"/>
  <c r="Y636" i="63"/>
  <c r="AA865" i="57"/>
  <c r="Y865" i="57"/>
  <c r="AA862" i="57"/>
  <c r="Y862" i="57"/>
  <c r="AA859" i="57"/>
  <c r="Y859" i="57"/>
  <c r="AA633" i="63"/>
  <c r="Y633" i="63"/>
  <c r="X633" i="63"/>
  <c r="AA630" i="63"/>
  <c r="Y630" i="63"/>
  <c r="X630" i="63"/>
  <c r="Y627" i="63"/>
  <c r="AA627" i="63"/>
  <c r="AA856" i="57"/>
  <c r="Y856" i="57"/>
  <c r="Y424" i="61"/>
  <c r="AA421" i="61"/>
  <c r="Y421" i="61"/>
  <c r="AA418" i="61"/>
  <c r="Y418" i="61"/>
  <c r="AA593" i="62"/>
  <c r="Y593" i="62"/>
  <c r="L853" i="57"/>
  <c r="M853" i="57" s="1"/>
  <c r="L850" i="57"/>
  <c r="M850" i="57" s="1"/>
  <c r="L847" i="57"/>
  <c r="M847" i="57" s="1"/>
  <c r="V623" i="63"/>
  <c r="W623" i="63" s="1"/>
  <c r="V622" i="63"/>
  <c r="W622" i="63" s="1"/>
  <c r="L623" i="63"/>
  <c r="M623" i="63" s="1"/>
  <c r="L622" i="63"/>
  <c r="M622" i="63" s="1"/>
  <c r="Y623" i="63" s="1"/>
  <c r="L34" i="58"/>
  <c r="M34" i="58" s="1"/>
  <c r="L31" i="58"/>
  <c r="M31" i="58" s="1"/>
  <c r="L844" i="57"/>
  <c r="M844" i="57" s="1"/>
  <c r="V299" i="67"/>
  <c r="W299" i="67" s="1"/>
  <c r="L299" i="67"/>
  <c r="M299" i="67" s="1"/>
  <c r="L298" i="67"/>
  <c r="M298" i="67" s="1"/>
  <c r="AA642" i="63" l="1"/>
  <c r="AA660" i="62"/>
  <c r="AA644" i="62"/>
  <c r="AA853" i="57"/>
  <c r="Y853" i="57"/>
  <c r="AA850" i="57"/>
  <c r="Y850" i="57"/>
  <c r="AA847" i="57"/>
  <c r="Y847" i="57"/>
  <c r="X623" i="63"/>
  <c r="AA623" i="63" s="1"/>
  <c r="AA622" i="63"/>
  <c r="AA624" i="63" s="1"/>
  <c r="Y622" i="63"/>
  <c r="X622" i="63"/>
  <c r="AA34" i="58"/>
  <c r="Y34" i="58"/>
  <c r="AA31" i="58"/>
  <c r="Y31" i="58"/>
  <c r="AA844" i="57"/>
  <c r="Y844" i="57"/>
  <c r="X299" i="67"/>
  <c r="AA299" i="67"/>
  <c r="Y299" i="67"/>
  <c r="Y298" i="67"/>
  <c r="AA298" i="67"/>
  <c r="V103" i="60"/>
  <c r="W103" i="60" s="1"/>
  <c r="L103" i="60"/>
  <c r="M103" i="60" s="1"/>
  <c r="L100" i="60"/>
  <c r="M100" i="60" s="1"/>
  <c r="L97" i="60"/>
  <c r="M97" i="60" s="1"/>
  <c r="V97" i="60"/>
  <c r="W97" i="60" s="1"/>
  <c r="L415" i="61"/>
  <c r="M415" i="61" s="1"/>
  <c r="L590" i="62"/>
  <c r="M590" i="62" s="1"/>
  <c r="L587" i="62"/>
  <c r="M587" i="62" s="1"/>
  <c r="L584" i="62"/>
  <c r="M584" i="62" s="1"/>
  <c r="L581" i="62"/>
  <c r="M581" i="62" s="1"/>
  <c r="L578" i="62"/>
  <c r="M578" i="62" s="1"/>
  <c r="L575" i="62"/>
  <c r="M575" i="62" s="1"/>
  <c r="L572" i="62"/>
  <c r="M572" i="62" s="1"/>
  <c r="L569" i="62"/>
  <c r="M569" i="62" s="1"/>
  <c r="L566" i="62"/>
  <c r="M566" i="62" s="1"/>
  <c r="L562" i="62"/>
  <c r="M562" i="62" s="1"/>
  <c r="L559" i="62"/>
  <c r="M559" i="62" s="1"/>
  <c r="L556" i="62"/>
  <c r="M556" i="62" s="1"/>
  <c r="L553" i="62"/>
  <c r="M553" i="62" s="1"/>
  <c r="L550" i="62"/>
  <c r="M550" i="62" s="1"/>
  <c r="L547" i="62"/>
  <c r="M547" i="62" s="1"/>
  <c r="L544" i="62"/>
  <c r="M544" i="62" s="1"/>
  <c r="L619" i="63"/>
  <c r="M619" i="63" s="1"/>
  <c r="L615" i="63"/>
  <c r="M615" i="63" s="1"/>
  <c r="L611" i="63"/>
  <c r="M611" i="63" s="1"/>
  <c r="V607" i="63"/>
  <c r="W607" i="63" s="1"/>
  <c r="L607" i="63"/>
  <c r="M607" i="63" s="1"/>
  <c r="L294" i="67"/>
  <c r="M294" i="67" s="1"/>
  <c r="L291" i="67"/>
  <c r="M291" i="67" s="1"/>
  <c r="L288" i="67"/>
  <c r="M288" i="67" s="1"/>
  <c r="L285" i="67"/>
  <c r="M285" i="67" s="1"/>
  <c r="L282" i="67"/>
  <c r="M282" i="67" s="1"/>
  <c r="L279" i="67"/>
  <c r="M279" i="67" s="1"/>
  <c r="AA279" i="67" s="1"/>
  <c r="L24" i="56"/>
  <c r="M24" i="56" s="1"/>
  <c r="L21" i="56"/>
  <c r="M21" i="56" s="1"/>
  <c r="L28" i="58"/>
  <c r="M28" i="58" s="1"/>
  <c r="L25" i="58"/>
  <c r="M25" i="58" s="1"/>
  <c r="L276" i="67"/>
  <c r="M276" i="67" s="1"/>
  <c r="V276" i="67"/>
  <c r="W276" i="67" s="1"/>
  <c r="V841" i="57"/>
  <c r="W841" i="57" s="1"/>
  <c r="L841" i="57"/>
  <c r="M841" i="57" s="1"/>
  <c r="L273" i="67"/>
  <c r="M273" i="67" s="1"/>
  <c r="L412" i="61"/>
  <c r="M412" i="61" s="1"/>
  <c r="L409" i="61"/>
  <c r="M409" i="61" s="1"/>
  <c r="L838" i="57"/>
  <c r="M838" i="57" s="1"/>
  <c r="L835" i="57"/>
  <c r="M835" i="57" s="1"/>
  <c r="L604" i="63"/>
  <c r="M604" i="63" s="1"/>
  <c r="L832" i="57"/>
  <c r="M832" i="57" s="1"/>
  <c r="L601" i="63"/>
  <c r="M601" i="63" s="1"/>
  <c r="L406" i="61"/>
  <c r="M406" i="61" s="1"/>
  <c r="L402" i="61"/>
  <c r="M402" i="61" s="1"/>
  <c r="L399" i="61"/>
  <c r="M399" i="61" s="1"/>
  <c r="L598" i="63"/>
  <c r="M598" i="63" s="1"/>
  <c r="L595" i="63"/>
  <c r="M595" i="63" s="1"/>
  <c r="L270" i="67"/>
  <c r="M270" i="67" s="1"/>
  <c r="V266" i="67"/>
  <c r="W266" i="67" s="1"/>
  <c r="L266" i="67"/>
  <c r="M266" i="67"/>
  <c r="L265" i="67"/>
  <c r="M265" i="67" s="1"/>
  <c r="L262" i="67"/>
  <c r="M262" i="67" s="1"/>
  <c r="L258" i="67"/>
  <c r="M258" i="67" s="1"/>
  <c r="L254" i="67"/>
  <c r="M254" i="67" s="1"/>
  <c r="L251" i="67"/>
  <c r="M251" i="67" s="1"/>
  <c r="V247" i="67"/>
  <c r="W247" i="67" s="1"/>
  <c r="V246" i="67"/>
  <c r="W246" i="67" s="1"/>
  <c r="L247" i="67"/>
  <c r="M247" i="67" s="1"/>
  <c r="L245" i="67"/>
  <c r="M245" i="67" s="1"/>
  <c r="Y245" i="67" s="1"/>
  <c r="L246" i="67"/>
  <c r="M246" i="67" s="1"/>
  <c r="Y246" i="67" s="1"/>
  <c r="L829" i="57"/>
  <c r="M829" i="57" s="1"/>
  <c r="L826" i="57"/>
  <c r="M826" i="57" s="1"/>
  <c r="L823" i="57"/>
  <c r="M823" i="57" s="1"/>
  <c r="V241" i="67"/>
  <c r="W241" i="67" s="1"/>
  <c r="L241" i="67"/>
  <c r="M241" i="67" s="1"/>
  <c r="L240" i="67"/>
  <c r="M240" i="67" s="1"/>
  <c r="V236" i="67"/>
  <c r="W236" i="67" s="1"/>
  <c r="V235" i="67"/>
  <c r="W235" i="67" s="1"/>
  <c r="L236" i="67"/>
  <c r="M236" i="67" s="1"/>
  <c r="L235" i="67"/>
  <c r="M235" i="67" s="1"/>
  <c r="L234" i="67"/>
  <c r="M234" i="67" s="1"/>
  <c r="V230" i="67"/>
  <c r="W230" i="67" s="1"/>
  <c r="L230" i="67"/>
  <c r="M230" i="67" s="1"/>
  <c r="L229" i="67"/>
  <c r="M229" i="67" s="1"/>
  <c r="AA229" i="67" s="1"/>
  <c r="L226" i="67"/>
  <c r="M226" i="67" s="1"/>
  <c r="L220" i="67"/>
  <c r="M220" i="67" s="1"/>
  <c r="V221" i="67"/>
  <c r="W221" i="67" s="1"/>
  <c r="V220" i="67"/>
  <c r="W220" i="67" s="1"/>
  <c r="L221" i="67"/>
  <c r="M221" i="67" s="1"/>
  <c r="V216" i="67"/>
  <c r="W216" i="67" s="1"/>
  <c r="L215" i="67"/>
  <c r="M215" i="67" s="1"/>
  <c r="AA215" i="67" s="1"/>
  <c r="L216" i="67"/>
  <c r="M216" i="67" s="1"/>
  <c r="L212" i="67"/>
  <c r="M212" i="67" s="1"/>
  <c r="L209" i="67"/>
  <c r="M209" i="67" s="1"/>
  <c r="L206" i="67"/>
  <c r="M206" i="67" s="1"/>
  <c r="L203" i="67"/>
  <c r="M203" i="67" s="1"/>
  <c r="L200" i="67"/>
  <c r="M200" i="67" s="1"/>
  <c r="L820" i="57"/>
  <c r="M820" i="57" s="1"/>
  <c r="L817" i="57"/>
  <c r="M817" i="57" s="1"/>
  <c r="L814" i="57"/>
  <c r="M814" i="57" s="1"/>
  <c r="L811" i="57"/>
  <c r="M811" i="57" s="1"/>
  <c r="L592" i="63"/>
  <c r="M592" i="63" s="1"/>
  <c r="AA592" i="63" s="1"/>
  <c r="V196" i="67"/>
  <c r="W196" i="67" s="1"/>
  <c r="L196" i="67"/>
  <c r="M196" i="67" s="1"/>
  <c r="V195" i="67"/>
  <c r="W195" i="67" s="1"/>
  <c r="L195" i="67"/>
  <c r="M195" i="67" s="1"/>
  <c r="V191" i="67"/>
  <c r="W191" i="67" s="1"/>
  <c r="L191" i="67"/>
  <c r="M191" i="67" s="1"/>
  <c r="V190" i="67"/>
  <c r="W190" i="67" s="1"/>
  <c r="L190" i="67"/>
  <c r="M190" i="67" s="1"/>
  <c r="L186" i="67"/>
  <c r="M186" i="67" s="1"/>
  <c r="V186" i="67"/>
  <c r="W186" i="67" s="1"/>
  <c r="V185" i="67"/>
  <c r="W185" i="67" s="1"/>
  <c r="L185" i="67"/>
  <c r="M185" i="67" s="1"/>
  <c r="AA300" i="67" l="1"/>
  <c r="X246" i="67"/>
  <c r="AA246" i="67"/>
  <c r="AA103" i="60"/>
  <c r="Y103" i="60"/>
  <c r="X103" i="60"/>
  <c r="Y100" i="60"/>
  <c r="AA100" i="60"/>
  <c r="AA97" i="60"/>
  <c r="Y97" i="60"/>
  <c r="X97" i="60"/>
  <c r="Y415" i="61"/>
  <c r="AA415" i="61"/>
  <c r="AA590" i="62"/>
  <c r="Y590" i="62"/>
  <c r="AA587" i="62"/>
  <c r="Y587" i="62"/>
  <c r="Y584" i="62"/>
  <c r="AA584" i="62"/>
  <c r="AA581" i="62"/>
  <c r="Y581" i="62"/>
  <c r="AA578" i="62"/>
  <c r="Y578" i="62"/>
  <c r="Y575" i="62"/>
  <c r="AA575" i="62"/>
  <c r="AA572" i="62"/>
  <c r="Y572" i="62"/>
  <c r="AA569" i="62"/>
  <c r="Y569" i="62"/>
  <c r="AA566" i="62"/>
  <c r="Y566" i="62"/>
  <c r="AA562" i="62"/>
  <c r="Y562" i="62"/>
  <c r="AA559" i="62"/>
  <c r="Y559" i="62"/>
  <c r="AA556" i="62"/>
  <c r="Y556" i="62"/>
  <c r="AA553" i="62"/>
  <c r="Y553" i="62"/>
  <c r="AA550" i="62"/>
  <c r="Y550" i="62"/>
  <c r="Y547" i="62"/>
  <c r="AA547" i="62"/>
  <c r="AA544" i="62"/>
  <c r="Y544" i="62"/>
  <c r="AA619" i="63"/>
  <c r="Y619" i="63"/>
  <c r="AA615" i="63"/>
  <c r="Y615" i="63"/>
  <c r="AA611" i="63"/>
  <c r="Y611" i="63"/>
  <c r="AA607" i="63"/>
  <c r="Y607" i="63"/>
  <c r="X607" i="63"/>
  <c r="Y294" i="67"/>
  <c r="AA294" i="67"/>
  <c r="AA291" i="67"/>
  <c r="Y291" i="67"/>
  <c r="AA288" i="67"/>
  <c r="Y288" i="67"/>
  <c r="Y285" i="67"/>
  <c r="AA285" i="67"/>
  <c r="AA282" i="67"/>
  <c r="Y282" i="67"/>
  <c r="Y279" i="67"/>
  <c r="AA24" i="56"/>
  <c r="Y24" i="56"/>
  <c r="AA21" i="56"/>
  <c r="Y21" i="56"/>
  <c r="AA28" i="58"/>
  <c r="Y28" i="58"/>
  <c r="AA25" i="58"/>
  <c r="Y25" i="58"/>
  <c r="AA276" i="67"/>
  <c r="Y276" i="67"/>
  <c r="X276" i="67"/>
  <c r="AA841" i="57"/>
  <c r="Y841" i="57"/>
  <c r="X841" i="57"/>
  <c r="AA273" i="67"/>
  <c r="Y273" i="67"/>
  <c r="AA412" i="61"/>
  <c r="Y412" i="61"/>
  <c r="AA409" i="61"/>
  <c r="Y409" i="61"/>
  <c r="AA838" i="57"/>
  <c r="Y838" i="57"/>
  <c r="AA835" i="57"/>
  <c r="Y835" i="57"/>
  <c r="AA604" i="63"/>
  <c r="Y604" i="63"/>
  <c r="AA832" i="57"/>
  <c r="Y832" i="57"/>
  <c r="Y601" i="63"/>
  <c r="AA601" i="63"/>
  <c r="AA406" i="61"/>
  <c r="Y406" i="61"/>
  <c r="AA402" i="61"/>
  <c r="Y402" i="61"/>
  <c r="AA399" i="61"/>
  <c r="Y399" i="61"/>
  <c r="AA598" i="63"/>
  <c r="Y598" i="63"/>
  <c r="AA595" i="63"/>
  <c r="Y595" i="63"/>
  <c r="AA270" i="67"/>
  <c r="Y270" i="67"/>
  <c r="AA266" i="67"/>
  <c r="Y266" i="67"/>
  <c r="X266" i="67"/>
  <c r="AA265" i="67"/>
  <c r="Y265" i="67"/>
  <c r="AA262" i="67"/>
  <c r="Y262" i="67"/>
  <c r="AA258" i="67"/>
  <c r="Y258" i="67"/>
  <c r="AA254" i="67"/>
  <c r="Y254" i="67"/>
  <c r="AA251" i="67"/>
  <c r="Y251" i="67"/>
  <c r="AA247" i="67"/>
  <c r="Y247" i="67"/>
  <c r="AA245" i="67"/>
  <c r="X247" i="67"/>
  <c r="AA829" i="57"/>
  <c r="Y829" i="57"/>
  <c r="AA826" i="57"/>
  <c r="Y826" i="57"/>
  <c r="AA823" i="57"/>
  <c r="Y823" i="57"/>
  <c r="AA241" i="67"/>
  <c r="Y241" i="67"/>
  <c r="X241" i="67"/>
  <c r="AA240" i="67"/>
  <c r="Y240" i="67"/>
  <c r="AA236" i="67"/>
  <c r="Y236" i="67"/>
  <c r="X236" i="67"/>
  <c r="AA235" i="67"/>
  <c r="Y235" i="67"/>
  <c r="X235" i="67"/>
  <c r="AA234" i="67"/>
  <c r="Y234" i="67"/>
  <c r="AA230" i="67"/>
  <c r="AA231" i="67" s="1"/>
  <c r="Y230" i="67"/>
  <c r="X230" i="67"/>
  <c r="Y229" i="67"/>
  <c r="AA226" i="67"/>
  <c r="Y226" i="67"/>
  <c r="AA220" i="67"/>
  <c r="Y220" i="67"/>
  <c r="X220" i="67"/>
  <c r="Y221" i="67"/>
  <c r="X221" i="67"/>
  <c r="AA221" i="67" s="1"/>
  <c r="Y215" i="67"/>
  <c r="AA216" i="67"/>
  <c r="AA217" i="67" s="1"/>
  <c r="Y216" i="67"/>
  <c r="X216" i="67"/>
  <c r="AA212" i="67"/>
  <c r="Y212" i="67"/>
  <c r="Y209" i="67"/>
  <c r="AA209" i="67"/>
  <c r="AA206" i="67"/>
  <c r="Y206" i="67"/>
  <c r="AA203" i="67"/>
  <c r="Y203" i="67"/>
  <c r="AA200" i="67"/>
  <c r="Y200" i="67"/>
  <c r="AA820" i="57"/>
  <c r="Y820" i="57"/>
  <c r="AA817" i="57"/>
  <c r="Y817" i="57"/>
  <c r="AA814" i="57"/>
  <c r="Y814" i="57"/>
  <c r="Y811" i="57"/>
  <c r="AA811" i="57"/>
  <c r="Y592" i="63"/>
  <c r="AA196" i="67"/>
  <c r="Y196" i="67"/>
  <c r="X196" i="67"/>
  <c r="Y195" i="67"/>
  <c r="X195" i="67"/>
  <c r="AA195" i="67"/>
  <c r="X190" i="67"/>
  <c r="Y190" i="67"/>
  <c r="AA190" i="67"/>
  <c r="Y191" i="67"/>
  <c r="AA191" i="67"/>
  <c r="X191" i="67"/>
  <c r="AA186" i="67"/>
  <c r="X186" i="67"/>
  <c r="Y186" i="67"/>
  <c r="X185" i="67"/>
  <c r="Y185" i="67"/>
  <c r="AA185" i="67"/>
  <c r="L181" i="67"/>
  <c r="M181" i="67" s="1"/>
  <c r="AA181" i="67" s="1"/>
  <c r="V177" i="67"/>
  <c r="W177" i="67" s="1"/>
  <c r="L177" i="67"/>
  <c r="M177" i="67" s="1"/>
  <c r="V173" i="67"/>
  <c r="W173" i="67" s="1"/>
  <c r="V172" i="67"/>
  <c r="W172" i="67" s="1"/>
  <c r="V171" i="67"/>
  <c r="W171" i="67" s="1"/>
  <c r="L173" i="67"/>
  <c r="M173" i="67" s="1"/>
  <c r="L172" i="67"/>
  <c r="M172" i="67" s="1"/>
  <c r="L171" i="67"/>
  <c r="M171" i="67" s="1"/>
  <c r="V168" i="67"/>
  <c r="W168" i="67" s="1"/>
  <c r="L168" i="67"/>
  <c r="M168" i="67" s="1"/>
  <c r="V165" i="67"/>
  <c r="W165" i="67" s="1"/>
  <c r="L165" i="67"/>
  <c r="M165" i="67" s="1"/>
  <c r="L162" i="67"/>
  <c r="M162" i="67" s="1"/>
  <c r="AA162" i="67" s="1"/>
  <c r="V158" i="67"/>
  <c r="W158" i="67" s="1"/>
  <c r="L158" i="67"/>
  <c r="M158" i="67" s="1"/>
  <c r="V157" i="67"/>
  <c r="W157" i="67" s="1"/>
  <c r="L157" i="67"/>
  <c r="M157" i="67" s="1"/>
  <c r="V154" i="67"/>
  <c r="W154" i="67" s="1"/>
  <c r="L154" i="67"/>
  <c r="M154" i="67" s="1"/>
  <c r="Y154" i="67" s="1"/>
  <c r="V151" i="67"/>
  <c r="W151" i="67" s="1"/>
  <c r="L151" i="67"/>
  <c r="M151" i="67" s="1"/>
  <c r="L147" i="67"/>
  <c r="M147" i="67" s="1"/>
  <c r="AA147" i="67" s="1"/>
  <c r="L144" i="67"/>
  <c r="M144" i="67" s="1"/>
  <c r="V140" i="67"/>
  <c r="W140" i="67" s="1"/>
  <c r="V139" i="67"/>
  <c r="W139" i="67" s="1"/>
  <c r="L140" i="67"/>
  <c r="M140" i="67" s="1"/>
  <c r="AA140" i="67" s="1"/>
  <c r="L139" i="67"/>
  <c r="M139" i="67" s="1"/>
  <c r="V136" i="67"/>
  <c r="W136" i="67" s="1"/>
  <c r="L136" i="67"/>
  <c r="M136" i="67" s="1"/>
  <c r="V133" i="67"/>
  <c r="W133" i="67" s="1"/>
  <c r="L133" i="67"/>
  <c r="M133" i="67" s="1"/>
  <c r="L130" i="67"/>
  <c r="M130" i="67" s="1"/>
  <c r="AA130" i="67" s="1"/>
  <c r="L126" i="67"/>
  <c r="M126" i="67" s="1"/>
  <c r="V126" i="67"/>
  <c r="W126" i="67" s="1"/>
  <c r="V125" i="67"/>
  <c r="W125" i="67" s="1"/>
  <c r="L124" i="67"/>
  <c r="M124" i="67" s="1"/>
  <c r="L125" i="67"/>
  <c r="M125" i="67" s="1"/>
  <c r="V124" i="67"/>
  <c r="W124" i="67" s="1"/>
  <c r="V121" i="67"/>
  <c r="W121" i="67" s="1"/>
  <c r="L121" i="67"/>
  <c r="M121" i="67" s="1"/>
  <c r="L118" i="67"/>
  <c r="M118" i="67" s="1"/>
  <c r="V114" i="67"/>
  <c r="W114" i="67" s="1"/>
  <c r="L115" i="67"/>
  <c r="M115" i="67" s="1"/>
  <c r="V115" i="67"/>
  <c r="W115" i="67" s="1"/>
  <c r="L114" i="67"/>
  <c r="M114" i="67" s="1"/>
  <c r="V111" i="67"/>
  <c r="W111" i="67" s="1"/>
  <c r="L111" i="67"/>
  <c r="M111" i="67" s="1"/>
  <c r="L108" i="67"/>
  <c r="M108" i="67" s="1"/>
  <c r="L105" i="67"/>
  <c r="M105" i="67" s="1"/>
  <c r="AA105" i="67" s="1"/>
  <c r="L102" i="67"/>
  <c r="M102" i="67" s="1"/>
  <c r="L99" i="67"/>
  <c r="M99" i="67" s="1"/>
  <c r="AA99" i="67" s="1"/>
  <c r="V96" i="67"/>
  <c r="W96" i="67" s="1"/>
  <c r="L96" i="67"/>
  <c r="M96" i="67" s="1"/>
  <c r="V93" i="67"/>
  <c r="W93" i="67" s="1"/>
  <c r="L93" i="67"/>
  <c r="M93" i="67" s="1"/>
  <c r="L808" i="57"/>
  <c r="M808" i="57" s="1"/>
  <c r="L90" i="67"/>
  <c r="M90" i="67" s="1"/>
  <c r="V805" i="57"/>
  <c r="W805" i="57" s="1"/>
  <c r="L805" i="57"/>
  <c r="M805" i="57" s="1"/>
  <c r="V87" i="67"/>
  <c r="W87" i="67" s="1"/>
  <c r="L87" i="67"/>
  <c r="M87" i="67" s="1"/>
  <c r="V83" i="67"/>
  <c r="W83" i="67" s="1"/>
  <c r="V82" i="67"/>
  <c r="W82" i="67" s="1"/>
  <c r="L83" i="67"/>
  <c r="M83" i="67" s="1"/>
  <c r="AA83" i="67" s="1"/>
  <c r="L82" i="67"/>
  <c r="M82" i="67" s="1"/>
  <c r="V79" i="67"/>
  <c r="W79" i="67" s="1"/>
  <c r="L79" i="67"/>
  <c r="M79" i="67" s="1"/>
  <c r="V76" i="67"/>
  <c r="W76" i="67" s="1"/>
  <c r="L76" i="67"/>
  <c r="M76" i="67" s="1"/>
  <c r="L73" i="67"/>
  <c r="M73" i="67" s="1"/>
  <c r="V73" i="67"/>
  <c r="W73" i="67" s="1"/>
  <c r="L70" i="67"/>
  <c r="M70" i="67" s="1"/>
  <c r="V67" i="67"/>
  <c r="W67" i="67" s="1"/>
  <c r="L67" i="67"/>
  <c r="M67" i="67" s="1"/>
  <c r="V62" i="67"/>
  <c r="W62" i="67" s="1"/>
  <c r="V63" i="67"/>
  <c r="W63" i="67" s="1"/>
  <c r="L63" i="67"/>
  <c r="M63" i="67" s="1"/>
  <c r="L62" i="67"/>
  <c r="M62" i="67" s="1"/>
  <c r="V59" i="67"/>
  <c r="W59" i="67" s="1"/>
  <c r="L59" i="67"/>
  <c r="M59" i="67" s="1"/>
  <c r="V55" i="67"/>
  <c r="W55" i="67" s="1"/>
  <c r="L55" i="67"/>
  <c r="M55" i="67" s="1"/>
  <c r="V54" i="67"/>
  <c r="W54" i="67" s="1"/>
  <c r="L54" i="67"/>
  <c r="M54" i="67" s="1"/>
  <c r="V50" i="67"/>
  <c r="W50" i="67" s="1"/>
  <c r="L50" i="67"/>
  <c r="M50" i="67" s="1"/>
  <c r="V49" i="67"/>
  <c r="W49" i="67" s="1"/>
  <c r="L49" i="67"/>
  <c r="M49" i="67" s="1"/>
  <c r="V46" i="67"/>
  <c r="W46" i="67" s="1"/>
  <c r="L46" i="67"/>
  <c r="M46" i="67" s="1"/>
  <c r="L802" i="57"/>
  <c r="M802" i="57" s="1"/>
  <c r="L42" i="67"/>
  <c r="M42" i="67" s="1"/>
  <c r="V38" i="67"/>
  <c r="W38" i="67" s="1"/>
  <c r="L38" i="67"/>
  <c r="M38" i="67" s="1"/>
  <c r="L35" i="67"/>
  <c r="M35" i="67" s="1"/>
  <c r="V32" i="67"/>
  <c r="W32" i="67" s="1"/>
  <c r="L32" i="67"/>
  <c r="M32" i="67" s="1"/>
  <c r="L29" i="67"/>
  <c r="M29" i="67" s="1"/>
  <c r="AA29" i="67" s="1"/>
  <c r="V589" i="63"/>
  <c r="W589" i="63" s="1"/>
  <c r="L589" i="63"/>
  <c r="M589" i="63" s="1"/>
  <c r="L396" i="61"/>
  <c r="M396" i="61" s="1"/>
  <c r="V586" i="63"/>
  <c r="W586" i="63" s="1"/>
  <c r="L586" i="63"/>
  <c r="M586" i="63" s="1"/>
  <c r="V581" i="63"/>
  <c r="W581" i="63" s="1"/>
  <c r="L581" i="63"/>
  <c r="M581" i="63" s="1"/>
  <c r="V580" i="63"/>
  <c r="W580" i="63" s="1"/>
  <c r="L580" i="63"/>
  <c r="M580" i="63" s="1"/>
  <c r="V577" i="63"/>
  <c r="W577" i="63" s="1"/>
  <c r="L577" i="63"/>
  <c r="M577" i="63" s="1"/>
  <c r="V574" i="63"/>
  <c r="W574" i="63" s="1"/>
  <c r="L574" i="63"/>
  <c r="M574" i="63" s="1"/>
  <c r="L571" i="63"/>
  <c r="M571" i="63" s="1"/>
  <c r="L798" i="57"/>
  <c r="M798" i="57" s="1"/>
  <c r="L568" i="63"/>
  <c r="M568" i="63" s="1"/>
  <c r="V795" i="57"/>
  <c r="W795" i="57" s="1"/>
  <c r="L795" i="57"/>
  <c r="M795" i="57" s="1"/>
  <c r="V565" i="63"/>
  <c r="W565" i="63" s="1"/>
  <c r="L565" i="63"/>
  <c r="M565" i="63" s="1"/>
  <c r="V562" i="63"/>
  <c r="W562" i="63" s="1"/>
  <c r="L562" i="63"/>
  <c r="M562" i="63" s="1"/>
  <c r="L792" i="57"/>
  <c r="M792" i="57" s="1"/>
  <c r="V559" i="63"/>
  <c r="W559" i="63" s="1"/>
  <c r="L559" i="63"/>
  <c r="M559" i="63" s="1"/>
  <c r="L556" i="63"/>
  <c r="M556" i="63" s="1"/>
  <c r="L553" i="63"/>
  <c r="M553" i="63" s="1"/>
  <c r="L789" i="57"/>
  <c r="M789" i="57" s="1"/>
  <c r="L786" i="57"/>
  <c r="M786" i="57" s="1"/>
  <c r="L550" i="63"/>
  <c r="M550" i="63" s="1"/>
  <c r="L547" i="63"/>
  <c r="M547" i="63" s="1"/>
  <c r="L544" i="63"/>
  <c r="M544" i="63" s="1"/>
  <c r="L541" i="63"/>
  <c r="M541" i="63" s="1"/>
  <c r="L538" i="63"/>
  <c r="M538" i="63" s="1"/>
  <c r="V535" i="63"/>
  <c r="W535" i="63" s="1"/>
  <c r="L535" i="63"/>
  <c r="M535" i="63" s="1"/>
  <c r="V532" i="63"/>
  <c r="W532" i="63" s="1"/>
  <c r="L532" i="63"/>
  <c r="M532" i="63" s="1"/>
  <c r="L529" i="63"/>
  <c r="M529" i="63" s="1"/>
  <c r="L526" i="63"/>
  <c r="M526" i="63" s="1"/>
  <c r="V523" i="63"/>
  <c r="W523" i="63" s="1"/>
  <c r="L523" i="63"/>
  <c r="M523" i="63" s="1"/>
  <c r="V520" i="63"/>
  <c r="W520" i="63" s="1"/>
  <c r="L520" i="63"/>
  <c r="M520" i="63" s="1"/>
  <c r="V517" i="63"/>
  <c r="W517" i="63" s="1"/>
  <c r="L517" i="63"/>
  <c r="M517" i="63" s="1"/>
  <c r="V514" i="63"/>
  <c r="W514" i="63" s="1"/>
  <c r="L514" i="63"/>
  <c r="M514" i="63" s="1"/>
  <c r="V510" i="63"/>
  <c r="W510" i="63" s="1"/>
  <c r="L510" i="63"/>
  <c r="M510" i="63" s="1"/>
  <c r="V507" i="63"/>
  <c r="W507" i="63" s="1"/>
  <c r="L507" i="63"/>
  <c r="M507" i="63" s="1"/>
  <c r="V504" i="63"/>
  <c r="W504" i="63" s="1"/>
  <c r="L504" i="63"/>
  <c r="M504" i="63" s="1"/>
  <c r="V501" i="63"/>
  <c r="W501" i="63" s="1"/>
  <c r="L501" i="63"/>
  <c r="M501" i="63" s="1"/>
  <c r="V498" i="63"/>
  <c r="W498" i="63" s="1"/>
  <c r="L498" i="63"/>
  <c r="M498" i="63" s="1"/>
  <c r="V495" i="63"/>
  <c r="W495" i="63" s="1"/>
  <c r="L495" i="63"/>
  <c r="M495" i="63" s="1"/>
  <c r="AA197" i="67" l="1"/>
  <c r="AA187" i="67"/>
  <c r="AA248" i="67"/>
  <c r="AA192" i="67"/>
  <c r="AA267" i="67"/>
  <c r="AA222" i="67"/>
  <c r="AA237" i="67"/>
  <c r="AA242" i="67"/>
  <c r="Y181" i="67"/>
  <c r="AA177" i="67"/>
  <c r="Y177" i="67"/>
  <c r="X177" i="67"/>
  <c r="AA173" i="67"/>
  <c r="Y173" i="67"/>
  <c r="X173" i="67"/>
  <c r="AA172" i="67"/>
  <c r="Y172" i="67"/>
  <c r="X172" i="67"/>
  <c r="AA171" i="67"/>
  <c r="Y171" i="67"/>
  <c r="X171" i="67"/>
  <c r="X168" i="67"/>
  <c r="AA168" i="67"/>
  <c r="Y168" i="67"/>
  <c r="Y165" i="67"/>
  <c r="X165" i="67"/>
  <c r="AA165" i="67"/>
  <c r="Y162" i="67"/>
  <c r="Y157" i="67"/>
  <c r="X157" i="67"/>
  <c r="AA157" i="67"/>
  <c r="AA158" i="67"/>
  <c r="Y158" i="67"/>
  <c r="X158" i="67"/>
  <c r="X154" i="67"/>
  <c r="AA154" i="67"/>
  <c r="AA151" i="67"/>
  <c r="Y151" i="67"/>
  <c r="X151" i="67"/>
  <c r="Y147" i="67"/>
  <c r="AA144" i="67"/>
  <c r="Y144" i="67"/>
  <c r="Y139" i="67"/>
  <c r="X139" i="67"/>
  <c r="AA139" i="67"/>
  <c r="AA141" i="67" s="1"/>
  <c r="X140" i="67"/>
  <c r="Y140" i="67"/>
  <c r="Y136" i="67"/>
  <c r="X136" i="67"/>
  <c r="AA136" i="67"/>
  <c r="AA133" i="67"/>
  <c r="Y133" i="67"/>
  <c r="X133" i="67"/>
  <c r="Y130" i="67"/>
  <c r="X124" i="67"/>
  <c r="Y124" i="67"/>
  <c r="AA126" i="67"/>
  <c r="Y126" i="67"/>
  <c r="X126" i="67"/>
  <c r="AA125" i="67"/>
  <c r="Y125" i="67"/>
  <c r="X125" i="67"/>
  <c r="AA124" i="67"/>
  <c r="AA121" i="67"/>
  <c r="Y121" i="67"/>
  <c r="X121" i="67"/>
  <c r="AA118" i="67"/>
  <c r="Y118" i="67"/>
  <c r="X114" i="67"/>
  <c r="AA115" i="67"/>
  <c r="Y115" i="67"/>
  <c r="X115" i="67"/>
  <c r="AA114" i="67"/>
  <c r="Y114" i="67"/>
  <c r="AA111" i="67"/>
  <c r="Y111" i="67"/>
  <c r="X111" i="67"/>
  <c r="AA108" i="67"/>
  <c r="Y108" i="67"/>
  <c r="Y105" i="67"/>
  <c r="AA102" i="67"/>
  <c r="Y102" i="67"/>
  <c r="Y99" i="67"/>
  <c r="AA96" i="67"/>
  <c r="Y96" i="67"/>
  <c r="X96" i="67"/>
  <c r="X93" i="67"/>
  <c r="AA93" i="67"/>
  <c r="Y93" i="67"/>
  <c r="Y808" i="57"/>
  <c r="AA808" i="57"/>
  <c r="AA90" i="67"/>
  <c r="Y90" i="67"/>
  <c r="Y805" i="57"/>
  <c r="X805" i="57"/>
  <c r="AA805" i="57"/>
  <c r="Y87" i="67"/>
  <c r="X87" i="67"/>
  <c r="AA87" i="67"/>
  <c r="X83" i="67"/>
  <c r="Y83" i="67"/>
  <c r="AA82" i="67"/>
  <c r="AA84" i="67" s="1"/>
  <c r="Y82" i="67"/>
  <c r="X82" i="67"/>
  <c r="X79" i="67"/>
  <c r="Y79" i="67"/>
  <c r="AA79" i="67"/>
  <c r="Y76" i="67"/>
  <c r="X76" i="67"/>
  <c r="AA76" i="67"/>
  <c r="AA73" i="67"/>
  <c r="Y73" i="67"/>
  <c r="X73" i="67"/>
  <c r="AA70" i="67"/>
  <c r="Y70" i="67"/>
  <c r="AA67" i="67"/>
  <c r="Y67" i="67"/>
  <c r="X67" i="67"/>
  <c r="Y63" i="67"/>
  <c r="X63" i="67"/>
  <c r="AA63" i="67" s="1"/>
  <c r="AA62" i="67"/>
  <c r="Y62" i="67"/>
  <c r="X62" i="67"/>
  <c r="AA59" i="67"/>
  <c r="Y59" i="67"/>
  <c r="X59" i="67"/>
  <c r="X55" i="67"/>
  <c r="Y55" i="67"/>
  <c r="AA55" i="67"/>
  <c r="AA54" i="67"/>
  <c r="Y54" i="67"/>
  <c r="X54" i="67"/>
  <c r="Y50" i="67"/>
  <c r="X50" i="67"/>
  <c r="AA50" i="67"/>
  <c r="AA49" i="67"/>
  <c r="Y49" i="67"/>
  <c r="X49" i="67"/>
  <c r="AA46" i="67"/>
  <c r="Y46" i="67"/>
  <c r="X46" i="67"/>
  <c r="Y802" i="57"/>
  <c r="AA802" i="57"/>
  <c r="AA42" i="67"/>
  <c r="Y42" i="67"/>
  <c r="AA38" i="67"/>
  <c r="Y38" i="67"/>
  <c r="X38" i="67"/>
  <c r="AA35" i="67"/>
  <c r="Y35" i="67"/>
  <c r="AA32" i="67"/>
  <c r="Y32" i="67"/>
  <c r="X32" i="67"/>
  <c r="Y29" i="67"/>
  <c r="AA589" i="63"/>
  <c r="Y589" i="63"/>
  <c r="X589" i="63"/>
  <c r="AA396" i="61"/>
  <c r="Y396" i="61"/>
  <c r="AA586" i="63"/>
  <c r="Y586" i="63"/>
  <c r="X586" i="63"/>
  <c r="AA581" i="63"/>
  <c r="Y581" i="63"/>
  <c r="X581" i="63"/>
  <c r="AA580" i="63"/>
  <c r="AA582" i="63" s="1"/>
  <c r="Y580" i="63"/>
  <c r="X580" i="63"/>
  <c r="Y577" i="63"/>
  <c r="X577" i="63"/>
  <c r="AA577" i="63"/>
  <c r="AA574" i="63"/>
  <c r="Y574" i="63"/>
  <c r="X574" i="63"/>
  <c r="AA571" i="63"/>
  <c r="Y571" i="63"/>
  <c r="AA798" i="57"/>
  <c r="Y798" i="57"/>
  <c r="AA568" i="63"/>
  <c r="Y568" i="63"/>
  <c r="X795" i="57"/>
  <c r="Y795" i="57"/>
  <c r="AA795" i="57"/>
  <c r="AA565" i="63"/>
  <c r="Y565" i="63"/>
  <c r="X565" i="63"/>
  <c r="AA562" i="63"/>
  <c r="Y562" i="63"/>
  <c r="X562" i="63"/>
  <c r="AA792" i="57"/>
  <c r="Y792" i="57"/>
  <c r="AA559" i="63"/>
  <c r="Y559" i="63"/>
  <c r="X559" i="63"/>
  <c r="AA556" i="63"/>
  <c r="Y556" i="63"/>
  <c r="AA553" i="63"/>
  <c r="Y553" i="63"/>
  <c r="AA789" i="57"/>
  <c r="Y789" i="57"/>
  <c r="AA786" i="57"/>
  <c r="Y786" i="57"/>
  <c r="AA550" i="63"/>
  <c r="Y550" i="63"/>
  <c r="Y547" i="63"/>
  <c r="AA547" i="63"/>
  <c r="AA544" i="63"/>
  <c r="Y544" i="63"/>
  <c r="AA541" i="63"/>
  <c r="Y541" i="63"/>
  <c r="AA538" i="63"/>
  <c r="Y538" i="63"/>
  <c r="AA535" i="63"/>
  <c r="Y535" i="63"/>
  <c r="X535" i="63"/>
  <c r="AA532" i="63"/>
  <c r="Y532" i="63"/>
  <c r="X532" i="63"/>
  <c r="AA529" i="63"/>
  <c r="Y529" i="63"/>
  <c r="AA526" i="63"/>
  <c r="Y526" i="63"/>
  <c r="AA523" i="63"/>
  <c r="Y523" i="63"/>
  <c r="X523" i="63"/>
  <c r="X520" i="63"/>
  <c r="Y520" i="63"/>
  <c r="AA520" i="63"/>
  <c r="AA517" i="63"/>
  <c r="Y517" i="63"/>
  <c r="X517" i="63"/>
  <c r="AA514" i="63"/>
  <c r="Y514" i="63"/>
  <c r="X514" i="63"/>
  <c r="Y510" i="63"/>
  <c r="AA510" i="63"/>
  <c r="X510" i="63"/>
  <c r="AA507" i="63"/>
  <c r="Y507" i="63"/>
  <c r="X507" i="63"/>
  <c r="X504" i="63"/>
  <c r="AA504" i="63"/>
  <c r="Y504" i="63"/>
  <c r="AA501" i="63"/>
  <c r="Y501" i="63"/>
  <c r="X501" i="63"/>
  <c r="AA498" i="63"/>
  <c r="Y498" i="63"/>
  <c r="X498" i="63"/>
  <c r="Y495" i="63"/>
  <c r="X495" i="63"/>
  <c r="AA495" i="63"/>
  <c r="L491" i="63"/>
  <c r="M491" i="63" s="1"/>
  <c r="V491" i="63"/>
  <c r="W491" i="63" s="1"/>
  <c r="V490" i="63"/>
  <c r="W490" i="63" s="1"/>
  <c r="L490" i="63"/>
  <c r="M490" i="63" s="1"/>
  <c r="AA490" i="63" s="1"/>
  <c r="V487" i="63"/>
  <c r="W487" i="63" s="1"/>
  <c r="L487" i="63"/>
  <c r="M487" i="63" s="1"/>
  <c r="V484" i="63"/>
  <c r="W484" i="63" s="1"/>
  <c r="L484" i="63"/>
  <c r="M484" i="63" s="1"/>
  <c r="L481" i="63"/>
  <c r="M481" i="63" s="1"/>
  <c r="V478" i="63"/>
  <c r="W478" i="63" s="1"/>
  <c r="L478" i="63"/>
  <c r="M478" i="63" s="1"/>
  <c r="V783" i="57"/>
  <c r="W783" i="57" s="1"/>
  <c r="L783" i="57"/>
  <c r="M783" i="57" s="1"/>
  <c r="V474" i="63"/>
  <c r="W474" i="63" s="1"/>
  <c r="L474" i="63"/>
  <c r="M474" i="63" s="1"/>
  <c r="V471" i="63"/>
  <c r="W471" i="63" s="1"/>
  <c r="L471" i="63"/>
  <c r="M471" i="63" s="1"/>
  <c r="V468" i="63"/>
  <c r="W468" i="63" s="1"/>
  <c r="L468" i="63"/>
  <c r="M468" i="63" s="1"/>
  <c r="V465" i="63"/>
  <c r="W465" i="63" s="1"/>
  <c r="L465" i="63"/>
  <c r="M465" i="63" s="1"/>
  <c r="V462" i="63"/>
  <c r="W462" i="63" s="1"/>
  <c r="L462" i="63"/>
  <c r="M462" i="63" s="1"/>
  <c r="V458" i="63"/>
  <c r="W458" i="63" s="1"/>
  <c r="V457" i="63"/>
  <c r="W457" i="63" s="1"/>
  <c r="L458" i="63"/>
  <c r="M458" i="63" s="1"/>
  <c r="L457" i="63"/>
  <c r="M457" i="63" s="1"/>
  <c r="L454" i="63"/>
  <c r="M454" i="63" s="1"/>
  <c r="V451" i="63"/>
  <c r="W451" i="63" s="1"/>
  <c r="L451" i="63"/>
  <c r="M451" i="63" s="1"/>
  <c r="V448" i="63"/>
  <c r="W448" i="63" s="1"/>
  <c r="L448" i="63"/>
  <c r="M448" i="63" s="1"/>
  <c r="V445" i="63"/>
  <c r="W445" i="63" s="1"/>
  <c r="L445" i="63"/>
  <c r="M445" i="63"/>
  <c r="V442" i="63"/>
  <c r="W442" i="63" s="1"/>
  <c r="L442" i="63"/>
  <c r="M442" i="63" s="1"/>
  <c r="V439" i="63"/>
  <c r="W439" i="63" s="1"/>
  <c r="L439" i="63"/>
  <c r="M439" i="63" s="1"/>
  <c r="V438" i="63"/>
  <c r="W438" i="63" s="1"/>
  <c r="L438" i="63"/>
  <c r="M438" i="63" s="1"/>
  <c r="V435" i="63"/>
  <c r="W435" i="63" s="1"/>
  <c r="L435" i="63"/>
  <c r="M435" i="63" s="1"/>
  <c r="V432" i="63"/>
  <c r="W432" i="63" s="1"/>
  <c r="L432" i="63"/>
  <c r="M432" i="63" s="1"/>
  <c r="L780" i="57"/>
  <c r="M780" i="57" s="1"/>
  <c r="V428" i="63"/>
  <c r="W428" i="63" s="1"/>
  <c r="V427" i="63"/>
  <c r="W427" i="63" s="1"/>
  <c r="L428" i="63"/>
  <c r="M428" i="63" s="1"/>
  <c r="L427" i="63"/>
  <c r="M427" i="63" s="1"/>
  <c r="V424" i="63"/>
  <c r="W424" i="63" s="1"/>
  <c r="L424" i="63"/>
  <c r="M424" i="63" s="1"/>
  <c r="V421" i="63"/>
  <c r="W421" i="63" s="1"/>
  <c r="L421" i="63"/>
  <c r="M421" i="63" s="1"/>
  <c r="V418" i="63"/>
  <c r="W418" i="63" s="1"/>
  <c r="L418" i="63"/>
  <c r="M418" i="63" s="1"/>
  <c r="V415" i="63"/>
  <c r="W415" i="63" s="1"/>
  <c r="L415" i="63"/>
  <c r="M415" i="63" s="1"/>
  <c r="L412" i="63"/>
  <c r="M412" i="63" s="1"/>
  <c r="V409" i="63"/>
  <c r="W409" i="63" s="1"/>
  <c r="L409" i="63"/>
  <c r="M409" i="63" s="1"/>
  <c r="V406" i="63"/>
  <c r="W406" i="63" s="1"/>
  <c r="L406" i="63"/>
  <c r="M406" i="63" s="1"/>
  <c r="V403" i="63"/>
  <c r="W403" i="63" s="1"/>
  <c r="L403" i="63"/>
  <c r="M403" i="63" s="1"/>
  <c r="L400" i="63"/>
  <c r="M400" i="63" s="1"/>
  <c r="V397" i="63"/>
  <c r="W397" i="63" s="1"/>
  <c r="L397" i="63"/>
  <c r="M397" i="63" s="1"/>
  <c r="L394" i="63"/>
  <c r="M394" i="63" s="1"/>
  <c r="L391" i="63"/>
  <c r="M391" i="63" s="1"/>
  <c r="V388" i="63"/>
  <c r="W388" i="63" s="1"/>
  <c r="L388" i="63"/>
  <c r="M388" i="63" s="1"/>
  <c r="V385" i="63"/>
  <c r="W385" i="63" s="1"/>
  <c r="L385" i="63"/>
  <c r="M385" i="63" s="1"/>
  <c r="V382" i="63"/>
  <c r="W382" i="63" s="1"/>
  <c r="L382" i="63"/>
  <c r="M382" i="63" s="1"/>
  <c r="V379" i="63"/>
  <c r="W379" i="63" s="1"/>
  <c r="L379" i="63"/>
  <c r="M379" i="63" s="1"/>
  <c r="V376" i="63"/>
  <c r="W376" i="63" s="1"/>
  <c r="L376" i="63"/>
  <c r="M376" i="63" s="1"/>
  <c r="L373" i="63"/>
  <c r="M373" i="63" s="1"/>
  <c r="L370" i="63"/>
  <c r="M370" i="63" s="1"/>
  <c r="L366" i="63"/>
  <c r="M366" i="63" s="1"/>
  <c r="V363" i="63"/>
  <c r="W363" i="63" s="1"/>
  <c r="L363" i="63"/>
  <c r="M363" i="63" s="1"/>
  <c r="V360" i="63"/>
  <c r="W360" i="63" s="1"/>
  <c r="L360" i="63"/>
  <c r="M360" i="63" s="1"/>
  <c r="V356" i="63"/>
  <c r="W356" i="63" s="1"/>
  <c r="L356" i="63"/>
  <c r="M356" i="63" s="1"/>
  <c r="V355" i="63"/>
  <c r="W355" i="63" s="1"/>
  <c r="L355" i="63"/>
  <c r="M355" i="63" s="1"/>
  <c r="L352" i="63"/>
  <c r="M352" i="63" s="1"/>
  <c r="L349" i="63"/>
  <c r="M349" i="63" s="1"/>
  <c r="AA349" i="63" s="1"/>
  <c r="V346" i="63"/>
  <c r="W346" i="63" s="1"/>
  <c r="L346" i="63"/>
  <c r="M346" i="63" s="1"/>
  <c r="V343" i="63"/>
  <c r="W343" i="63" s="1"/>
  <c r="L343" i="63"/>
  <c r="M343" i="63" s="1"/>
  <c r="V340" i="63"/>
  <c r="W340" i="63" s="1"/>
  <c r="L340" i="63"/>
  <c r="M340" i="63" s="1"/>
  <c r="V337" i="63"/>
  <c r="W337" i="63" s="1"/>
  <c r="L337" i="63"/>
  <c r="M337" i="63" s="1"/>
  <c r="AA64" i="67" l="1"/>
  <c r="AA174" i="67"/>
  <c r="AA127" i="67"/>
  <c r="AA159" i="67"/>
  <c r="AA116" i="67"/>
  <c r="AA51" i="67"/>
  <c r="AA56" i="67"/>
  <c r="AA491" i="63"/>
  <c r="AA492" i="63" s="1"/>
  <c r="Y491" i="63"/>
  <c r="X491" i="63"/>
  <c r="X490" i="63"/>
  <c r="Y490" i="63"/>
  <c r="Y487" i="63"/>
  <c r="X487" i="63"/>
  <c r="AA487" i="63"/>
  <c r="Y484" i="63"/>
  <c r="AA484" i="63"/>
  <c r="X484" i="63"/>
  <c r="AA481" i="63"/>
  <c r="Y481" i="63"/>
  <c r="AA478" i="63"/>
  <c r="Y478" i="63"/>
  <c r="X478" i="63"/>
  <c r="AA783" i="57"/>
  <c r="Y783" i="57"/>
  <c r="X783" i="57"/>
  <c r="AA474" i="63"/>
  <c r="Y474" i="63"/>
  <c r="X474" i="63"/>
  <c r="AA471" i="63"/>
  <c r="Y471" i="63"/>
  <c r="X471" i="63"/>
  <c r="X468" i="63"/>
  <c r="AA468" i="63"/>
  <c r="Y468" i="63"/>
  <c r="AA465" i="63"/>
  <c r="Y465" i="63"/>
  <c r="X465" i="63"/>
  <c r="AA462" i="63"/>
  <c r="X462" i="63"/>
  <c r="Y462" i="63"/>
  <c r="Y458" i="63"/>
  <c r="X458" i="63"/>
  <c r="AA458" i="63" s="1"/>
  <c r="AA457" i="63"/>
  <c r="Y457" i="63"/>
  <c r="X457" i="63"/>
  <c r="AA454" i="63"/>
  <c r="Y454" i="63"/>
  <c r="AA451" i="63"/>
  <c r="Y451" i="63"/>
  <c r="X451" i="63"/>
  <c r="Y448" i="63"/>
  <c r="X448" i="63"/>
  <c r="AA448" i="63"/>
  <c r="AA445" i="63"/>
  <c r="Y445" i="63"/>
  <c r="X445" i="63"/>
  <c r="AA442" i="63"/>
  <c r="Y442" i="63"/>
  <c r="X442" i="63"/>
  <c r="Y439" i="63"/>
  <c r="X439" i="63"/>
  <c r="AA439" i="63"/>
  <c r="AA438" i="63"/>
  <c r="Y438" i="63"/>
  <c r="X438" i="63"/>
  <c r="AA435" i="63"/>
  <c r="Y435" i="63"/>
  <c r="X435" i="63"/>
  <c r="AA432" i="63"/>
  <c r="Y432" i="63"/>
  <c r="X432" i="63"/>
  <c r="AA780" i="57"/>
  <c r="Y780" i="57"/>
  <c r="Y428" i="63"/>
  <c r="X428" i="63"/>
  <c r="AA428" i="63" s="1"/>
  <c r="AA427" i="63"/>
  <c r="Y427" i="63"/>
  <c r="X427" i="63"/>
  <c r="Y424" i="63"/>
  <c r="X424" i="63"/>
  <c r="AA424" i="63"/>
  <c r="AA421" i="63"/>
  <c r="Y421" i="63"/>
  <c r="X421" i="63"/>
  <c r="Y418" i="63"/>
  <c r="X418" i="63"/>
  <c r="AA418" i="63"/>
  <c r="AA415" i="63"/>
  <c r="Y415" i="63"/>
  <c r="X415" i="63"/>
  <c r="AA412" i="63"/>
  <c r="Y412" i="63"/>
  <c r="AA409" i="63"/>
  <c r="Y409" i="63"/>
  <c r="X409" i="63"/>
  <c r="Y406" i="63"/>
  <c r="X406" i="63"/>
  <c r="AA406" i="63"/>
  <c r="AA403" i="63"/>
  <c r="Y403" i="63"/>
  <c r="X403" i="63"/>
  <c r="AA400" i="63"/>
  <c r="Y400" i="63"/>
  <c r="AA397" i="63"/>
  <c r="Y397" i="63"/>
  <c r="X397" i="63"/>
  <c r="Y394" i="63"/>
  <c r="AA394" i="63"/>
  <c r="AA391" i="63"/>
  <c r="Y391" i="63"/>
  <c r="Y388" i="63"/>
  <c r="X388" i="63"/>
  <c r="AA388" i="63"/>
  <c r="X385" i="63"/>
  <c r="AA385" i="63"/>
  <c r="Y385" i="63"/>
  <c r="X382" i="63"/>
  <c r="AA382" i="63"/>
  <c r="Y382" i="63"/>
  <c r="Y379" i="63"/>
  <c r="X379" i="63"/>
  <c r="AA379" i="63"/>
  <c r="X376" i="63"/>
  <c r="AA376" i="63"/>
  <c r="Y376" i="63"/>
  <c r="AA373" i="63"/>
  <c r="Y373" i="63"/>
  <c r="AA370" i="63"/>
  <c r="Y370" i="63"/>
  <c r="AA366" i="63"/>
  <c r="Y366" i="63"/>
  <c r="AA363" i="63"/>
  <c r="Y363" i="63"/>
  <c r="X363" i="63"/>
  <c r="AA360" i="63"/>
  <c r="Y360" i="63"/>
  <c r="X360" i="63"/>
  <c r="X356" i="63"/>
  <c r="AA356" i="63"/>
  <c r="Y356" i="63"/>
  <c r="Y355" i="63"/>
  <c r="X355" i="63"/>
  <c r="AA355" i="63"/>
  <c r="AA357" i="63" s="1"/>
  <c r="AA352" i="63"/>
  <c r="Y352" i="63"/>
  <c r="Y349" i="63"/>
  <c r="AA346" i="63"/>
  <c r="Y346" i="63"/>
  <c r="X346" i="63"/>
  <c r="AA343" i="63"/>
  <c r="Y343" i="63"/>
  <c r="X343" i="63"/>
  <c r="AA340" i="63"/>
  <c r="Y340" i="63"/>
  <c r="X340" i="63"/>
  <c r="AA337" i="63"/>
  <c r="Y337" i="63"/>
  <c r="X337" i="63"/>
  <c r="V334" i="63"/>
  <c r="W334" i="63" s="1"/>
  <c r="L334" i="63"/>
  <c r="M334" i="63" s="1"/>
  <c r="V331" i="63"/>
  <c r="W331" i="63" s="1"/>
  <c r="L331" i="63"/>
  <c r="M331" i="63" s="1"/>
  <c r="AA459" i="63" l="1"/>
  <c r="AA440" i="63"/>
  <c r="AA429" i="63"/>
  <c r="X334" i="63"/>
  <c r="AA334" i="63"/>
  <c r="Y334" i="63"/>
  <c r="AA331" i="63"/>
  <c r="Y331" i="63"/>
  <c r="X331" i="63"/>
  <c r="V328" i="63"/>
  <c r="W328" i="63" s="1"/>
  <c r="L328" i="63"/>
  <c r="M328" i="63" s="1"/>
  <c r="Y328" i="63" s="1"/>
  <c r="V325" i="63"/>
  <c r="W325" i="63" s="1"/>
  <c r="L325" i="63"/>
  <c r="M325" i="63" s="1"/>
  <c r="L322" i="63"/>
  <c r="M322" i="63" s="1"/>
  <c r="L777" i="57"/>
  <c r="M777" i="57" s="1"/>
  <c r="L319" i="63"/>
  <c r="M319" i="63" s="1"/>
  <c r="V316" i="63"/>
  <c r="W316" i="63" s="1"/>
  <c r="L316" i="63"/>
  <c r="M316" i="63" s="1"/>
  <c r="V313" i="63"/>
  <c r="W313" i="63" s="1"/>
  <c r="L313" i="63"/>
  <c r="M313" i="63" s="1"/>
  <c r="V310" i="63"/>
  <c r="W310" i="63" s="1"/>
  <c r="L310" i="63"/>
  <c r="M310" i="63" s="1"/>
  <c r="L307" i="63"/>
  <c r="M307" i="63" s="1"/>
  <c r="V304" i="63"/>
  <c r="W304" i="63" s="1"/>
  <c r="L304" i="63"/>
  <c r="M304" i="63" s="1"/>
  <c r="L301" i="63"/>
  <c r="M301" i="63" s="1"/>
  <c r="V298" i="63"/>
  <c r="W298" i="63" s="1"/>
  <c r="L298" i="63"/>
  <c r="M298" i="63" s="1"/>
  <c r="V295" i="63"/>
  <c r="W295" i="63" s="1"/>
  <c r="L295" i="63"/>
  <c r="M295" i="63" s="1"/>
  <c r="L292" i="63"/>
  <c r="M292" i="63" s="1"/>
  <c r="V289" i="63"/>
  <c r="W289" i="63" s="1"/>
  <c r="L289" i="63"/>
  <c r="M289" i="63" s="1"/>
  <c r="V286" i="63"/>
  <c r="W286" i="63" s="1"/>
  <c r="L286" i="63"/>
  <c r="M286" i="63" s="1"/>
  <c r="V283" i="63"/>
  <c r="W283" i="63" s="1"/>
  <c r="L283" i="63"/>
  <c r="M283" i="63" s="1"/>
  <c r="L774" i="57"/>
  <c r="M774" i="57" s="1"/>
  <c r="L280" i="63"/>
  <c r="M280" i="63" s="1"/>
  <c r="L277" i="63"/>
  <c r="M277" i="63" s="1"/>
  <c r="L771" i="57"/>
  <c r="M771" i="57" s="1"/>
  <c r="L393" i="61"/>
  <c r="M393" i="61" s="1"/>
  <c r="L274" i="63"/>
  <c r="M274" i="63" s="1"/>
  <c r="V767" i="57"/>
  <c r="W767" i="57" s="1"/>
  <c r="L767" i="57"/>
  <c r="M767" i="57" s="1"/>
  <c r="L766" i="57"/>
  <c r="M766" i="57" s="1"/>
  <c r="L763" i="57"/>
  <c r="M763" i="57" s="1"/>
  <c r="L390" i="61"/>
  <c r="M390" i="61" s="1"/>
  <c r="V390" i="61"/>
  <c r="W390" i="61" s="1"/>
  <c r="AA322" i="63" l="1"/>
  <c r="Y322" i="63"/>
  <c r="AA328" i="63"/>
  <c r="X328" i="63"/>
  <c r="X325" i="63"/>
  <c r="AA325" i="63"/>
  <c r="Y325" i="63"/>
  <c r="Y777" i="57"/>
  <c r="AA777" i="57"/>
  <c r="AA319" i="63"/>
  <c r="Y319" i="63"/>
  <c r="AA316" i="63"/>
  <c r="Y316" i="63"/>
  <c r="X316" i="63"/>
  <c r="AA313" i="63"/>
  <c r="Y313" i="63"/>
  <c r="X313" i="63"/>
  <c r="AA310" i="63"/>
  <c r="Y310" i="63"/>
  <c r="X310" i="63"/>
  <c r="AA307" i="63"/>
  <c r="Y307" i="63"/>
  <c r="AA304" i="63"/>
  <c r="Y304" i="63"/>
  <c r="X304" i="63"/>
  <c r="AA301" i="63"/>
  <c r="Y301" i="63"/>
  <c r="AA298" i="63"/>
  <c r="Y298" i="63"/>
  <c r="X298" i="63"/>
  <c r="X295" i="63"/>
  <c r="AA295" i="63"/>
  <c r="Y295" i="63"/>
  <c r="AA292" i="63"/>
  <c r="Y292" i="63"/>
  <c r="AA289" i="63"/>
  <c r="Y289" i="63"/>
  <c r="X289" i="63"/>
  <c r="AA286" i="63"/>
  <c r="Y286" i="63"/>
  <c r="X286" i="63"/>
  <c r="X283" i="63"/>
  <c r="AA283" i="63"/>
  <c r="Y283" i="63"/>
  <c r="AA774" i="57"/>
  <c r="Y774" i="57"/>
  <c r="AA280" i="63"/>
  <c r="Y280" i="63"/>
  <c r="AA277" i="63"/>
  <c r="Y277" i="63"/>
  <c r="AA771" i="57"/>
  <c r="Y771" i="57"/>
  <c r="AA393" i="61"/>
  <c r="Y393" i="61"/>
  <c r="AA274" i="63"/>
  <c r="Y274" i="63"/>
  <c r="AA767" i="57"/>
  <c r="X767" i="57"/>
  <c r="Y767" i="57"/>
  <c r="Y766" i="57"/>
  <c r="AA766" i="57"/>
  <c r="AA763" i="57"/>
  <c r="Y763" i="57"/>
  <c r="Y390" i="61"/>
  <c r="X390" i="61"/>
  <c r="AA390" i="61"/>
  <c r="V386" i="61"/>
  <c r="W386" i="61" s="1"/>
  <c r="L386" i="61"/>
  <c r="M386" i="61" s="1"/>
  <c r="L385" i="61"/>
  <c r="M385" i="61" s="1"/>
  <c r="L382" i="61"/>
  <c r="M382" i="61" s="1"/>
  <c r="AA382" i="61" s="1"/>
  <c r="L379" i="61"/>
  <c r="M379" i="61" s="1"/>
  <c r="AA379" i="61" s="1"/>
  <c r="L376" i="61"/>
  <c r="M376" i="61" s="1"/>
  <c r="V271" i="63"/>
  <c r="W271" i="63" s="1"/>
  <c r="L271" i="63"/>
  <c r="M271" i="63" s="1"/>
  <c r="L760" i="57"/>
  <c r="M760" i="57" s="1"/>
  <c r="L373" i="61"/>
  <c r="M373" i="61" s="1"/>
  <c r="L370" i="61"/>
  <c r="M370" i="61" s="1"/>
  <c r="L757" i="57"/>
  <c r="M757" i="57" s="1"/>
  <c r="L268" i="63"/>
  <c r="M268" i="63" s="1"/>
  <c r="L265" i="63"/>
  <c r="M265" i="63" s="1"/>
  <c r="L262" i="63"/>
  <c r="M262" i="63" s="1"/>
  <c r="L258" i="63"/>
  <c r="M258" i="63" s="1"/>
  <c r="AA258" i="63" s="1"/>
  <c r="V255" i="63"/>
  <c r="W255" i="63" s="1"/>
  <c r="L255" i="63"/>
  <c r="M255" i="63" s="1"/>
  <c r="L754" i="57"/>
  <c r="M754" i="57" s="1"/>
  <c r="AA754" i="57" s="1"/>
  <c r="L751" i="57"/>
  <c r="M751" i="57" s="1"/>
  <c r="AA751" i="57" s="1"/>
  <c r="L748" i="57"/>
  <c r="M748" i="57" s="1"/>
  <c r="L745" i="57"/>
  <c r="M745" i="57" s="1"/>
  <c r="L366" i="61"/>
  <c r="M366" i="61" s="1"/>
  <c r="L363" i="61"/>
  <c r="M363" i="61" s="1"/>
  <c r="V359" i="61"/>
  <c r="W359" i="61" s="1"/>
  <c r="L359" i="61"/>
  <c r="M359" i="61" s="1"/>
  <c r="L358" i="61"/>
  <c r="M358" i="61" s="1"/>
  <c r="L742" i="57"/>
  <c r="M742" i="57" s="1"/>
  <c r="Y742" i="57" s="1"/>
  <c r="L739" i="57"/>
  <c r="M739" i="57" s="1"/>
  <c r="L355" i="61"/>
  <c r="M355" i="61" s="1"/>
  <c r="L352" i="61"/>
  <c r="M352" i="61" s="1"/>
  <c r="L349" i="61"/>
  <c r="M349" i="61" s="1"/>
  <c r="L252" i="63"/>
  <c r="M252" i="63" s="1"/>
  <c r="L346" i="61"/>
  <c r="M346" i="61" s="1"/>
  <c r="AA346" i="61" s="1"/>
  <c r="L343" i="61"/>
  <c r="M343" i="61" s="1"/>
  <c r="L340" i="61"/>
  <c r="M340" i="61" s="1"/>
  <c r="AA340" i="61" s="1"/>
  <c r="L337" i="61"/>
  <c r="M337" i="61" s="1"/>
  <c r="L334" i="61"/>
  <c r="M334" i="61" s="1"/>
  <c r="L736" i="57"/>
  <c r="M736" i="57" s="1"/>
  <c r="L330" i="61"/>
  <c r="M330" i="61" s="1"/>
  <c r="AA330" i="61" s="1"/>
  <c r="L327" i="61"/>
  <c r="M327" i="61" s="1"/>
  <c r="AA327" i="61" s="1"/>
  <c r="L324" i="61"/>
  <c r="M324" i="61" s="1"/>
  <c r="AA324" i="61" s="1"/>
  <c r="L733" i="57"/>
  <c r="M733" i="57" s="1"/>
  <c r="L730" i="57"/>
  <c r="M730" i="57" s="1"/>
  <c r="V320" i="61"/>
  <c r="W320" i="61" s="1"/>
  <c r="L319" i="61"/>
  <c r="M319" i="61" s="1"/>
  <c r="Y320" i="61" s="1"/>
  <c r="L320" i="61"/>
  <c r="M320" i="61" s="1"/>
  <c r="V319" i="61"/>
  <c r="W319" i="61" s="1"/>
  <c r="L316" i="61"/>
  <c r="M316" i="61" s="1"/>
  <c r="L718" i="57"/>
  <c r="M718" i="57" s="1"/>
  <c r="AA718" i="57" s="1"/>
  <c r="V313" i="61"/>
  <c r="W313" i="61" s="1"/>
  <c r="L313" i="61"/>
  <c r="M313" i="61" s="1"/>
  <c r="V248" i="63"/>
  <c r="W248" i="63" s="1"/>
  <c r="L248" i="63"/>
  <c r="M248" i="63" s="1"/>
  <c r="L247" i="63"/>
  <c r="M247" i="63" s="1"/>
  <c r="L310" i="61"/>
  <c r="M310" i="61" s="1"/>
  <c r="L244" i="63"/>
  <c r="M244" i="63" s="1"/>
  <c r="L241" i="63"/>
  <c r="M241" i="63" s="1"/>
  <c r="L238" i="63"/>
  <c r="M238" i="63" s="1"/>
  <c r="L235" i="63"/>
  <c r="M235" i="63" s="1"/>
  <c r="V235" i="63"/>
  <c r="W235" i="63" s="1"/>
  <c r="L232" i="63"/>
  <c r="M232" i="63" s="1"/>
  <c r="L229" i="63"/>
  <c r="M229" i="63" s="1"/>
  <c r="L226" i="63"/>
  <c r="M226" i="63" s="1"/>
  <c r="L223" i="63"/>
  <c r="M223" i="63" s="1"/>
  <c r="L220" i="63"/>
  <c r="M220" i="63" s="1"/>
  <c r="L217" i="63"/>
  <c r="M217" i="63" s="1"/>
  <c r="L727" i="57"/>
  <c r="M727" i="57" s="1"/>
  <c r="L214" i="63"/>
  <c r="M214" i="63" s="1"/>
  <c r="L724" i="57"/>
  <c r="M724" i="57" s="1"/>
  <c r="L721" i="57"/>
  <c r="M721" i="57" s="1"/>
  <c r="L307" i="61"/>
  <c r="M307" i="61" s="1"/>
  <c r="L715" i="57"/>
  <c r="M715" i="57" s="1"/>
  <c r="L211" i="63"/>
  <c r="M211" i="63" s="1"/>
  <c r="L712" i="57"/>
  <c r="M712" i="57" s="1"/>
  <c r="L304" i="61"/>
  <c r="M304" i="61" s="1"/>
  <c r="L709" i="57"/>
  <c r="M709" i="57" s="1"/>
  <c r="L706" i="57"/>
  <c r="M706" i="57" s="1"/>
  <c r="L301" i="61"/>
  <c r="M301" i="61" s="1"/>
  <c r="L298" i="61"/>
  <c r="M298" i="61" s="1"/>
  <c r="L294" i="61"/>
  <c r="M294" i="61" s="1"/>
  <c r="L290" i="61"/>
  <c r="M290" i="61" s="1"/>
  <c r="V287" i="61"/>
  <c r="W287" i="61" s="1"/>
  <c r="L287" i="61"/>
  <c r="M287" i="61" s="1"/>
  <c r="L286" i="61"/>
  <c r="M286" i="61" s="1"/>
  <c r="L283" i="61"/>
  <c r="M283" i="61" s="1"/>
  <c r="L280" i="61"/>
  <c r="M280" i="61" s="1"/>
  <c r="V276" i="61"/>
  <c r="W276" i="61" s="1"/>
  <c r="V275" i="61"/>
  <c r="W275" i="61" s="1"/>
  <c r="V274" i="61"/>
  <c r="W274" i="61" s="1"/>
  <c r="L276" i="61"/>
  <c r="M276" i="61" s="1"/>
  <c r="AA276" i="61" s="1"/>
  <c r="L275" i="61"/>
  <c r="M275" i="61" s="1"/>
  <c r="L274" i="61"/>
  <c r="M274" i="61" s="1"/>
  <c r="L271" i="61"/>
  <c r="M271" i="61" s="1"/>
  <c r="L703" i="57"/>
  <c r="M703" i="57" s="1"/>
  <c r="L700" i="57"/>
  <c r="M700" i="57" s="1"/>
  <c r="L208" i="63"/>
  <c r="M208" i="63" s="1"/>
  <c r="L205" i="63"/>
  <c r="M205" i="63" s="1"/>
  <c r="L202" i="63"/>
  <c r="M202" i="63" s="1"/>
  <c r="L199" i="63"/>
  <c r="M199" i="63" s="1"/>
  <c r="AA199" i="63" s="1"/>
  <c r="L196" i="63"/>
  <c r="M196" i="63" s="1"/>
  <c r="L193" i="63"/>
  <c r="M193" i="63" s="1"/>
  <c r="L697" i="57"/>
  <c r="M697" i="57" s="1"/>
  <c r="L190" i="63"/>
  <c r="M190" i="63" s="1"/>
  <c r="L187" i="63"/>
  <c r="M187" i="63" s="1"/>
  <c r="L184" i="63"/>
  <c r="M184" i="63" s="1"/>
  <c r="L181" i="63"/>
  <c r="M181" i="63" s="1"/>
  <c r="L178" i="63"/>
  <c r="M178" i="63" s="1"/>
  <c r="L175" i="63"/>
  <c r="M175" i="63" s="1"/>
  <c r="L172" i="63"/>
  <c r="M172" i="63" s="1"/>
  <c r="L268" i="61"/>
  <c r="M268" i="61" s="1"/>
  <c r="L694" i="57"/>
  <c r="M694" i="57" s="1"/>
  <c r="L691" i="57"/>
  <c r="M691" i="57" s="1"/>
  <c r="L169" i="63"/>
  <c r="M169" i="63" s="1"/>
  <c r="L688" i="57"/>
  <c r="M688" i="57" s="1"/>
  <c r="L685" i="57"/>
  <c r="M685" i="57" s="1"/>
  <c r="L682" i="57"/>
  <c r="M682" i="57" s="1"/>
  <c r="L679" i="57"/>
  <c r="M679" i="57" s="1"/>
  <c r="L676" i="57"/>
  <c r="M676" i="57" s="1"/>
  <c r="AA768" i="57" l="1"/>
  <c r="Y262" i="63"/>
  <c r="AA262" i="63"/>
  <c r="AA386" i="61"/>
  <c r="Y386" i="61"/>
  <c r="X386" i="61"/>
  <c r="AA385" i="61"/>
  <c r="AA387" i="61" s="1"/>
  <c r="Y385" i="61"/>
  <c r="Y382" i="61"/>
  <c r="Y379" i="61"/>
  <c r="AA376" i="61"/>
  <c r="Y376" i="61"/>
  <c r="AA271" i="63"/>
  <c r="Y271" i="63"/>
  <c r="X271" i="63"/>
  <c r="AA760" i="57"/>
  <c r="Y760" i="57"/>
  <c r="AA373" i="61"/>
  <c r="Y373" i="61"/>
  <c r="AA370" i="61"/>
  <c r="Y370" i="61"/>
  <c r="AA757" i="57"/>
  <c r="Y757" i="57"/>
  <c r="AA268" i="63"/>
  <c r="Y268" i="63"/>
  <c r="AA265" i="63"/>
  <c r="Y265" i="63"/>
  <c r="Y258" i="63"/>
  <c r="AA255" i="63"/>
  <c r="Y255" i="63"/>
  <c r="X255" i="63"/>
  <c r="Y754" i="57"/>
  <c r="Y751" i="57"/>
  <c r="Y748" i="57"/>
  <c r="AA748" i="57"/>
  <c r="AA745" i="57"/>
  <c r="Y745" i="57"/>
  <c r="AA366" i="61"/>
  <c r="Y366" i="61"/>
  <c r="AA363" i="61"/>
  <c r="Y363" i="61"/>
  <c r="AA359" i="61"/>
  <c r="Y359" i="61"/>
  <c r="X359" i="61"/>
  <c r="AA358" i="61"/>
  <c r="AA360" i="61" s="1"/>
  <c r="Y358" i="61"/>
  <c r="AA742" i="57"/>
  <c r="AA739" i="57"/>
  <c r="Y739" i="57"/>
  <c r="AA355" i="61"/>
  <c r="Y355" i="61"/>
  <c r="AA352" i="61"/>
  <c r="Y352" i="61"/>
  <c r="AA349" i="61"/>
  <c r="Y349" i="61"/>
  <c r="AA252" i="63"/>
  <c r="Y252" i="63"/>
  <c r="Y346" i="61"/>
  <c r="AA343" i="61"/>
  <c r="Y343" i="61"/>
  <c r="Y340" i="61"/>
  <c r="AA337" i="61"/>
  <c r="Y337" i="61"/>
  <c r="AA334" i="61"/>
  <c r="Y334" i="61"/>
  <c r="AA736" i="57"/>
  <c r="Y736" i="57"/>
  <c r="Y330" i="61"/>
  <c r="Y327" i="61"/>
  <c r="Y324" i="61"/>
  <c r="AA733" i="57"/>
  <c r="Y733" i="57"/>
  <c r="AA730" i="57"/>
  <c r="Y730" i="57"/>
  <c r="X320" i="61"/>
  <c r="AA320" i="61" s="1"/>
  <c r="AA319" i="61"/>
  <c r="Y319" i="61"/>
  <c r="X319" i="61"/>
  <c r="AA316" i="61"/>
  <c r="Y316" i="61"/>
  <c r="Y718" i="57"/>
  <c r="Y313" i="61"/>
  <c r="X313" i="61"/>
  <c r="AA313" i="61"/>
  <c r="AA248" i="63"/>
  <c r="X248" i="63"/>
  <c r="Y248" i="63"/>
  <c r="AA247" i="63"/>
  <c r="Y247" i="63"/>
  <c r="AA310" i="61"/>
  <c r="Y310" i="61"/>
  <c r="AA244" i="63"/>
  <c r="Y244" i="63"/>
  <c r="AA241" i="63"/>
  <c r="Y241" i="63"/>
  <c r="AA238" i="63"/>
  <c r="Y238" i="63"/>
  <c r="AA235" i="63"/>
  <c r="Y235" i="63"/>
  <c r="X235" i="63"/>
  <c r="Y232" i="63"/>
  <c r="AA232" i="63"/>
  <c r="AA229" i="63"/>
  <c r="Y229" i="63"/>
  <c r="AA226" i="63"/>
  <c r="Y226" i="63"/>
  <c r="Y223" i="63"/>
  <c r="AA223" i="63"/>
  <c r="AA220" i="63"/>
  <c r="Y220" i="63"/>
  <c r="Y217" i="63"/>
  <c r="AA217" i="63"/>
  <c r="AA727" i="57"/>
  <c r="Y727" i="57"/>
  <c r="AA214" i="63"/>
  <c r="Y214" i="63"/>
  <c r="AA724" i="57"/>
  <c r="Y724" i="57"/>
  <c r="AA721" i="57"/>
  <c r="Y721" i="57"/>
  <c r="AA307" i="61"/>
  <c r="Y307" i="61"/>
  <c r="AA715" i="57"/>
  <c r="Y715" i="57"/>
  <c r="AA211" i="63"/>
  <c r="Y211" i="63"/>
  <c r="AA712" i="57"/>
  <c r="Y712" i="57"/>
  <c r="AA304" i="61"/>
  <c r="Y304" i="61"/>
  <c r="AA709" i="57"/>
  <c r="Y709" i="57"/>
  <c r="AA706" i="57"/>
  <c r="Y706" i="57"/>
  <c r="AA301" i="61"/>
  <c r="Y301" i="61"/>
  <c r="AA298" i="61"/>
  <c r="Y298" i="61"/>
  <c r="AA294" i="61"/>
  <c r="Y294" i="61"/>
  <c r="AA290" i="61"/>
  <c r="Y290" i="61"/>
  <c r="AA287" i="61"/>
  <c r="Y287" i="61"/>
  <c r="X287" i="61"/>
  <c r="AA286" i="61"/>
  <c r="Y286" i="61"/>
  <c r="Y283" i="61"/>
  <c r="AA283" i="61"/>
  <c r="AA280" i="61"/>
  <c r="Y280" i="61"/>
  <c r="X276" i="61"/>
  <c r="Y276" i="61"/>
  <c r="AA275" i="61"/>
  <c r="Y275" i="61"/>
  <c r="X275" i="61"/>
  <c r="AA274" i="61"/>
  <c r="Y274" i="61"/>
  <c r="X274" i="61"/>
  <c r="AA271" i="61"/>
  <c r="Y271" i="61"/>
  <c r="AA703" i="57"/>
  <c r="Y703" i="57"/>
  <c r="AA700" i="57"/>
  <c r="Y700" i="57"/>
  <c r="Y208" i="63"/>
  <c r="AA208" i="63"/>
  <c r="AA205" i="63"/>
  <c r="Y205" i="63"/>
  <c r="AA202" i="63"/>
  <c r="Y202" i="63"/>
  <c r="Y199" i="63"/>
  <c r="AA196" i="63"/>
  <c r="Y196" i="63"/>
  <c r="AA193" i="63"/>
  <c r="Y193" i="63"/>
  <c r="AA697" i="57"/>
  <c r="Y697" i="57"/>
  <c r="AA190" i="63"/>
  <c r="Y190" i="63"/>
  <c r="AA187" i="63"/>
  <c r="Y187" i="63"/>
  <c r="AA184" i="63"/>
  <c r="Y184" i="63"/>
  <c r="Y181" i="63"/>
  <c r="AA181" i="63"/>
  <c r="AA178" i="63"/>
  <c r="Y178" i="63"/>
  <c r="AA175" i="63"/>
  <c r="Y175" i="63"/>
  <c r="AA172" i="63"/>
  <c r="Y172" i="63"/>
  <c r="AA268" i="61"/>
  <c r="Y268" i="61"/>
  <c r="AA694" i="57"/>
  <c r="Y694" i="57"/>
  <c r="AA691" i="57"/>
  <c r="Y691" i="57"/>
  <c r="AA169" i="63"/>
  <c r="Y169" i="63"/>
  <c r="AA688" i="57"/>
  <c r="Y688" i="57"/>
  <c r="Y685" i="57"/>
  <c r="AA685" i="57"/>
  <c r="AA682" i="57"/>
  <c r="Y682" i="57"/>
  <c r="AA679" i="57"/>
  <c r="Y679" i="57"/>
  <c r="AA676" i="57"/>
  <c r="Y676" i="57"/>
  <c r="L166" i="63"/>
  <c r="M166" i="63" s="1"/>
  <c r="Y166" i="63" s="1"/>
  <c r="L163" i="63"/>
  <c r="M163" i="63" s="1"/>
  <c r="AA163" i="63" s="1"/>
  <c r="L673" i="57"/>
  <c r="M673" i="57" s="1"/>
  <c r="AA673" i="57" s="1"/>
  <c r="L670" i="57"/>
  <c r="M670" i="57" s="1"/>
  <c r="L667" i="57"/>
  <c r="M667" i="57" s="1"/>
  <c r="L265" i="61"/>
  <c r="M265" i="61" s="1"/>
  <c r="L262" i="61"/>
  <c r="M262" i="61" s="1"/>
  <c r="L259" i="61"/>
  <c r="M259" i="61" s="1"/>
  <c r="L256" i="61"/>
  <c r="M256" i="61" s="1"/>
  <c r="L253" i="61"/>
  <c r="M253" i="61" s="1"/>
  <c r="AA253" i="61" s="1"/>
  <c r="L250" i="61"/>
  <c r="M250" i="61" s="1"/>
  <c r="L247" i="61"/>
  <c r="M247" i="61" s="1"/>
  <c r="L244" i="61"/>
  <c r="M244" i="61" s="1"/>
  <c r="L241" i="61"/>
  <c r="M241" i="61" s="1"/>
  <c r="L238" i="61"/>
  <c r="M238" i="61" s="1"/>
  <c r="L235" i="61"/>
  <c r="M235" i="61" s="1"/>
  <c r="L232" i="61"/>
  <c r="M232" i="61" s="1"/>
  <c r="L229" i="61"/>
  <c r="M229" i="61" s="1"/>
  <c r="L226" i="61"/>
  <c r="M226" i="61" s="1"/>
  <c r="L222" i="61"/>
  <c r="M222" i="61" s="1"/>
  <c r="L219" i="61"/>
  <c r="M219" i="61" s="1"/>
  <c r="L216" i="61"/>
  <c r="M216" i="61" s="1"/>
  <c r="L213" i="61"/>
  <c r="M213" i="61" s="1"/>
  <c r="AA213" i="61" s="1"/>
  <c r="L664" i="57"/>
  <c r="M664" i="57" s="1"/>
  <c r="L210" i="61"/>
  <c r="M210" i="61" s="1"/>
  <c r="L207" i="61"/>
  <c r="M207" i="61" s="1"/>
  <c r="AA207" i="61" s="1"/>
  <c r="L661" i="57"/>
  <c r="M661" i="57" s="1"/>
  <c r="L204" i="61"/>
  <c r="M204" i="61" s="1"/>
  <c r="Y204" i="61" s="1"/>
  <c r="V203" i="61"/>
  <c r="W203" i="61" s="1"/>
  <c r="AA203" i="61"/>
  <c r="V204" i="61"/>
  <c r="W204" i="61" s="1"/>
  <c r="L203" i="61"/>
  <c r="M203" i="61" s="1"/>
  <c r="Y203" i="61" s="1"/>
  <c r="L202" i="61"/>
  <c r="M202" i="61" s="1"/>
  <c r="AA202" i="61" s="1"/>
  <c r="L199" i="61"/>
  <c r="M199" i="61" s="1"/>
  <c r="L196" i="61"/>
  <c r="M196" i="61" s="1"/>
  <c r="L193" i="61"/>
  <c r="M193" i="61" s="1"/>
  <c r="L658" i="57"/>
  <c r="M658" i="57" s="1"/>
  <c r="L190" i="61"/>
  <c r="M190" i="61" s="1"/>
  <c r="L187" i="61"/>
  <c r="M187" i="61" s="1"/>
  <c r="AA187" i="61" s="1"/>
  <c r="V184" i="61"/>
  <c r="W184" i="61" s="1"/>
  <c r="L184" i="61"/>
  <c r="M184" i="61" s="1"/>
  <c r="L181" i="61"/>
  <c r="M181" i="61" s="1"/>
  <c r="V178" i="61"/>
  <c r="W178" i="61" s="1"/>
  <c r="L178" i="61"/>
  <c r="M178" i="61" s="1"/>
  <c r="L175" i="61"/>
  <c r="M175" i="61" s="1"/>
  <c r="L172" i="61"/>
  <c r="M172" i="61" s="1"/>
  <c r="V172" i="61"/>
  <c r="W172" i="61" s="1"/>
  <c r="V168" i="61"/>
  <c r="W168" i="61" s="1"/>
  <c r="V167" i="61"/>
  <c r="W167" i="61" s="1"/>
  <c r="V150" i="61"/>
  <c r="W150" i="61" s="1"/>
  <c r="V145" i="61"/>
  <c r="W145" i="61" s="1"/>
  <c r="V121" i="61"/>
  <c r="W121" i="61" s="1"/>
  <c r="V107" i="61"/>
  <c r="W107" i="61" s="1"/>
  <c r="L168" i="61"/>
  <c r="M168" i="61" s="1"/>
  <c r="L167" i="61"/>
  <c r="M167" i="61" s="1"/>
  <c r="Y167" i="61" s="1"/>
  <c r="V162" i="61"/>
  <c r="W162" i="61" s="1"/>
  <c r="L163" i="61"/>
  <c r="M163" i="61" s="1"/>
  <c r="L162" i="61"/>
  <c r="M162" i="61" s="1"/>
  <c r="L161" i="61"/>
  <c r="M161" i="61" s="1"/>
  <c r="V163" i="61"/>
  <c r="W163" i="61" s="1"/>
  <c r="V161" i="61"/>
  <c r="W161" i="61" s="1"/>
  <c r="V160" i="61"/>
  <c r="W160" i="61" s="1"/>
  <c r="L160" i="61"/>
  <c r="M160" i="61" s="1"/>
  <c r="V157" i="61"/>
  <c r="W157" i="61" s="1"/>
  <c r="L157" i="61"/>
  <c r="M157" i="61" s="1"/>
  <c r="V154" i="61"/>
  <c r="W154" i="61" s="1"/>
  <c r="L154" i="61"/>
  <c r="M154" i="61" s="1"/>
  <c r="Y154" i="61" s="1"/>
  <c r="L150" i="61"/>
  <c r="M150" i="61" s="1"/>
  <c r="AA150" i="61" s="1"/>
  <c r="V144" i="61"/>
  <c r="W144" i="61" s="1"/>
  <c r="L144" i="61"/>
  <c r="M144" i="61" s="1"/>
  <c r="L145" i="61"/>
  <c r="M145" i="61" s="1"/>
  <c r="L121" i="61"/>
  <c r="M121" i="61" s="1"/>
  <c r="L107" i="61"/>
  <c r="M107" i="61" s="1"/>
  <c r="V141" i="61"/>
  <c r="W141" i="61" s="1"/>
  <c r="L141" i="61"/>
  <c r="M141" i="61" s="1"/>
  <c r="V138" i="61"/>
  <c r="W138" i="61" s="1"/>
  <c r="L138" i="61"/>
  <c r="M138" i="61" s="1"/>
  <c r="V135" i="61"/>
  <c r="W135" i="61" s="1"/>
  <c r="L135" i="61"/>
  <c r="M135" i="61" s="1"/>
  <c r="V132" i="61"/>
  <c r="W132" i="61" s="1"/>
  <c r="L132" i="61"/>
  <c r="M132" i="61" s="1"/>
  <c r="L128" i="61"/>
  <c r="M128" i="61" s="1"/>
  <c r="V128" i="61"/>
  <c r="W128" i="61" s="1"/>
  <c r="V127" i="61"/>
  <c r="W127" i="61" s="1"/>
  <c r="L127" i="61"/>
  <c r="M127" i="61" s="1"/>
  <c r="L124" i="61"/>
  <c r="M124" i="61" s="1"/>
  <c r="L118" i="61"/>
  <c r="M118" i="61" s="1"/>
  <c r="V114" i="61"/>
  <c r="W114" i="61" s="1"/>
  <c r="L114" i="61"/>
  <c r="M114" i="61" s="1"/>
  <c r="V110" i="61"/>
  <c r="W110" i="61" s="1"/>
  <c r="L110" i="61"/>
  <c r="M110" i="61" s="1"/>
  <c r="V104" i="61"/>
  <c r="W104" i="61" s="1"/>
  <c r="L104" i="61"/>
  <c r="M104" i="61" s="1"/>
  <c r="AA104" i="61" s="1"/>
  <c r="V101" i="61"/>
  <c r="W101" i="61" s="1"/>
  <c r="L101" i="61"/>
  <c r="M101" i="61" s="1"/>
  <c r="L652" i="57"/>
  <c r="M652" i="57" s="1"/>
  <c r="L98" i="61"/>
  <c r="M98" i="61" s="1"/>
  <c r="V95" i="61"/>
  <c r="W95" i="61" s="1"/>
  <c r="L95" i="61"/>
  <c r="M95" i="61" s="1"/>
  <c r="L92" i="61"/>
  <c r="M92" i="61" s="1"/>
  <c r="V89" i="61"/>
  <c r="W89" i="61" s="1"/>
  <c r="L89" i="61"/>
  <c r="M89" i="61" s="1"/>
  <c r="V86" i="61"/>
  <c r="W86" i="61" s="1"/>
  <c r="V85" i="61"/>
  <c r="W85" i="61" s="1"/>
  <c r="L86" i="61"/>
  <c r="M86" i="61" s="1"/>
  <c r="L85" i="61"/>
  <c r="M85" i="61" s="1"/>
  <c r="Y86" i="61" s="1"/>
  <c r="AA321" i="61" l="1"/>
  <c r="AA249" i="63"/>
  <c r="AA167" i="61"/>
  <c r="Y107" i="61"/>
  <c r="AA107" i="61"/>
  <c r="AA277" i="61"/>
  <c r="AA166" i="63"/>
  <c r="Y163" i="63"/>
  <c r="Y673" i="57"/>
  <c r="AA670" i="57"/>
  <c r="Y670" i="57"/>
  <c r="AA667" i="57"/>
  <c r="Y667" i="57"/>
  <c r="AA265" i="61"/>
  <c r="Y265" i="61"/>
  <c r="AA262" i="61"/>
  <c r="Y262" i="61"/>
  <c r="AA259" i="61"/>
  <c r="Y259" i="61"/>
  <c r="AA256" i="61"/>
  <c r="Y256" i="61"/>
  <c r="Y253" i="61"/>
  <c r="AA250" i="61"/>
  <c r="Y250" i="61"/>
  <c r="AA247" i="61"/>
  <c r="Y247" i="61"/>
  <c r="AA244" i="61"/>
  <c r="Y244" i="61"/>
  <c r="AA241" i="61"/>
  <c r="Y241" i="61"/>
  <c r="AA238" i="61"/>
  <c r="Y238" i="61"/>
  <c r="AA235" i="61"/>
  <c r="Y235" i="61"/>
  <c r="Y232" i="61"/>
  <c r="AA232" i="61"/>
  <c r="AA229" i="61"/>
  <c r="Y229" i="61"/>
  <c r="Y226" i="61"/>
  <c r="AA226" i="61"/>
  <c r="AA222" i="61"/>
  <c r="Y222" i="61"/>
  <c r="AA219" i="61"/>
  <c r="Y219" i="61"/>
  <c r="AA216" i="61"/>
  <c r="Y216" i="61"/>
  <c r="Y213" i="61"/>
  <c r="AA664" i="57"/>
  <c r="Y664" i="57"/>
  <c r="AA210" i="61"/>
  <c r="Y210" i="61"/>
  <c r="Y207" i="61"/>
  <c r="AA661" i="57"/>
  <c r="Y661" i="57"/>
  <c r="X203" i="61"/>
  <c r="X204" i="61"/>
  <c r="AA204" i="61" s="1"/>
  <c r="AA205" i="61" s="1"/>
  <c r="Y202" i="61"/>
  <c r="AA199" i="61"/>
  <c r="Y199" i="61"/>
  <c r="AA196" i="61"/>
  <c r="Y196" i="61"/>
  <c r="AA193" i="61"/>
  <c r="Y193" i="61"/>
  <c r="AA658" i="57"/>
  <c r="Y658" i="57"/>
  <c r="Y190" i="61"/>
  <c r="AA190" i="61"/>
  <c r="Y187" i="61"/>
  <c r="AA184" i="61"/>
  <c r="Y184" i="61"/>
  <c r="X184" i="61"/>
  <c r="Y181" i="61"/>
  <c r="AA181" i="61"/>
  <c r="AA145" i="61"/>
  <c r="Y145" i="61"/>
  <c r="AA121" i="61"/>
  <c r="Y121" i="61"/>
  <c r="X145" i="61"/>
  <c r="X107" i="61"/>
  <c r="X150" i="61"/>
  <c r="Y150" i="61"/>
  <c r="X121" i="61"/>
  <c r="X167" i="61"/>
  <c r="AA178" i="61"/>
  <c r="Y178" i="61"/>
  <c r="X178" i="61"/>
  <c r="AA175" i="61"/>
  <c r="Y175" i="61"/>
  <c r="AA172" i="61"/>
  <c r="Y172" i="61"/>
  <c r="X172" i="61"/>
  <c r="X168" i="61"/>
  <c r="Y168" i="61"/>
  <c r="AA168" i="61"/>
  <c r="AA169" i="61" s="1"/>
  <c r="AA163" i="61"/>
  <c r="Y163" i="61"/>
  <c r="X163" i="61"/>
  <c r="AA162" i="61"/>
  <c r="Y162" i="61"/>
  <c r="X162" i="61"/>
  <c r="AA161" i="61"/>
  <c r="Y161" i="61"/>
  <c r="X161" i="61"/>
  <c r="Y160" i="61"/>
  <c r="X160" i="61"/>
  <c r="AA160" i="61"/>
  <c r="AA157" i="61"/>
  <c r="Y157" i="61"/>
  <c r="X157" i="61"/>
  <c r="AA154" i="61"/>
  <c r="X154" i="61"/>
  <c r="AA144" i="61"/>
  <c r="Y144" i="61"/>
  <c r="X144" i="61"/>
  <c r="AA141" i="61"/>
  <c r="Y141" i="61"/>
  <c r="X141" i="61"/>
  <c r="AA138" i="61"/>
  <c r="Y138" i="61"/>
  <c r="X138" i="61"/>
  <c r="AA135" i="61"/>
  <c r="Y135" i="61"/>
  <c r="X135" i="61"/>
  <c r="Y132" i="61"/>
  <c r="X132" i="61"/>
  <c r="AA132" i="61"/>
  <c r="AA128" i="61"/>
  <c r="Y128" i="61"/>
  <c r="X128" i="61"/>
  <c r="AA127" i="61"/>
  <c r="Y127" i="61"/>
  <c r="X127" i="61"/>
  <c r="AA124" i="61"/>
  <c r="Y124" i="61"/>
  <c r="AA118" i="61"/>
  <c r="Y118" i="61"/>
  <c r="AA114" i="61"/>
  <c r="Y114" i="61"/>
  <c r="X114" i="61"/>
  <c r="Y110" i="61"/>
  <c r="X110" i="61"/>
  <c r="AA110" i="61"/>
  <c r="Y104" i="61"/>
  <c r="X104" i="61"/>
  <c r="Y101" i="61"/>
  <c r="AA101" i="61"/>
  <c r="X101" i="61"/>
  <c r="AA652" i="57"/>
  <c r="Y652" i="57"/>
  <c r="AA98" i="61"/>
  <c r="Y98" i="61"/>
  <c r="AA95" i="61"/>
  <c r="X95" i="61"/>
  <c r="Y95" i="61"/>
  <c r="AA92" i="61"/>
  <c r="Y92" i="61"/>
  <c r="Y89" i="61"/>
  <c r="X89" i="61"/>
  <c r="AA89" i="61"/>
  <c r="X86" i="61"/>
  <c r="AA86" i="61" s="1"/>
  <c r="X85" i="61"/>
  <c r="AA85" i="61"/>
  <c r="Y85" i="61"/>
  <c r="V82" i="61"/>
  <c r="W82" i="61" s="1"/>
  <c r="L82" i="61"/>
  <c r="M82" i="61" s="1"/>
  <c r="L79" i="61"/>
  <c r="M79" i="61" s="1"/>
  <c r="L76" i="61"/>
  <c r="M76" i="61" s="1"/>
  <c r="V76" i="61"/>
  <c r="W76" i="61" s="1"/>
  <c r="L73" i="61"/>
  <c r="M73" i="61" s="1"/>
  <c r="L70" i="61"/>
  <c r="M70" i="61" s="1"/>
  <c r="V67" i="61"/>
  <c r="W67" i="61" s="1"/>
  <c r="L67" i="61"/>
  <c r="M67" i="61" s="1"/>
  <c r="L64" i="61"/>
  <c r="M64" i="61" s="1"/>
  <c r="Y64" i="61" s="1"/>
  <c r="L61" i="61"/>
  <c r="M61" i="61" s="1"/>
  <c r="V58" i="61"/>
  <c r="W58" i="61" s="1"/>
  <c r="L58" i="61"/>
  <c r="M58" i="61" s="1"/>
  <c r="L55" i="61"/>
  <c r="M55" i="61" s="1"/>
  <c r="L52" i="61"/>
  <c r="M52" i="61" s="1"/>
  <c r="L49" i="61"/>
  <c r="M49" i="61" s="1"/>
  <c r="L46" i="61"/>
  <c r="M46" i="61" s="1"/>
  <c r="V39" i="61"/>
  <c r="W39" i="61" s="1"/>
  <c r="V38" i="61"/>
  <c r="W38" i="61" s="1"/>
  <c r="L41" i="61"/>
  <c r="M41" i="61" s="1"/>
  <c r="L40" i="61"/>
  <c r="M40" i="61" s="1"/>
  <c r="L39" i="61"/>
  <c r="M39" i="61" s="1"/>
  <c r="V41" i="61"/>
  <c r="W41" i="61" s="1"/>
  <c r="V40" i="61"/>
  <c r="W40" i="61" s="1"/>
  <c r="L38" i="61"/>
  <c r="M38" i="61" s="1"/>
  <c r="V34" i="61"/>
  <c r="W34" i="61" s="1"/>
  <c r="L34" i="61"/>
  <c r="M34" i="61" s="1"/>
  <c r="V31" i="61"/>
  <c r="W31" i="61" s="1"/>
  <c r="L31" i="61"/>
  <c r="M31" i="61" s="1"/>
  <c r="V28" i="61"/>
  <c r="W28" i="61" s="1"/>
  <c r="L28" i="61"/>
  <c r="M28" i="61" s="1"/>
  <c r="AA28" i="61" s="1"/>
  <c r="L25" i="61"/>
  <c r="M25" i="61" s="1"/>
  <c r="AA25" i="61" s="1"/>
  <c r="V22" i="61"/>
  <c r="W22" i="61" s="1"/>
  <c r="L22" i="61"/>
  <c r="M22" i="61" s="1"/>
  <c r="AA146" i="61" l="1"/>
  <c r="AA87" i="61"/>
  <c r="AA129" i="61"/>
  <c r="AA164" i="61"/>
  <c r="X28" i="61"/>
  <c r="Y28" i="61"/>
  <c r="Y82" i="61"/>
  <c r="X82" i="61"/>
  <c r="AA82" i="61"/>
  <c r="AA79" i="61"/>
  <c r="Y79" i="61"/>
  <c r="AA76" i="61"/>
  <c r="Y76" i="61"/>
  <c r="X76" i="61"/>
  <c r="AA73" i="61"/>
  <c r="Y73" i="61"/>
  <c r="AA70" i="61"/>
  <c r="Y70" i="61"/>
  <c r="AA67" i="61"/>
  <c r="Y67" i="61"/>
  <c r="X67" i="61"/>
  <c r="AA64" i="61"/>
  <c r="AA61" i="61"/>
  <c r="Y61" i="61"/>
  <c r="AA58" i="61"/>
  <c r="Y58" i="61"/>
  <c r="X58" i="61"/>
  <c r="AA55" i="61"/>
  <c r="Y55" i="61"/>
  <c r="AA52" i="61"/>
  <c r="Y52" i="61"/>
  <c r="AA49" i="61"/>
  <c r="Y49" i="61"/>
  <c r="AA46" i="61"/>
  <c r="Y46" i="61"/>
  <c r="AA41" i="61"/>
  <c r="Y41" i="61"/>
  <c r="X41" i="61"/>
  <c r="X40" i="61"/>
  <c r="AA40" i="61"/>
  <c r="Y40" i="61"/>
  <c r="X39" i="61"/>
  <c r="AA39" i="61"/>
  <c r="Y39" i="61"/>
  <c r="X38" i="61"/>
  <c r="AA38" i="61"/>
  <c r="Y38" i="61"/>
  <c r="Y34" i="61"/>
  <c r="X34" i="61"/>
  <c r="AA34" i="61"/>
  <c r="X31" i="61"/>
  <c r="AA31" i="61"/>
  <c r="Y31" i="61"/>
  <c r="Y25" i="61"/>
  <c r="AA22" i="61"/>
  <c r="Y22" i="61"/>
  <c r="X22" i="61"/>
  <c r="V26" i="67"/>
  <c r="W26" i="67" s="1"/>
  <c r="L26" i="67"/>
  <c r="M26" i="67" s="1"/>
  <c r="V23" i="67"/>
  <c r="W23" i="67" s="1"/>
  <c r="L23" i="67"/>
  <c r="M23" i="67" s="1"/>
  <c r="L160" i="63"/>
  <c r="M160" i="63" s="1"/>
  <c r="L157" i="63"/>
  <c r="M157" i="63" s="1"/>
  <c r="L154" i="63"/>
  <c r="M154" i="63" s="1"/>
  <c r="V20" i="67"/>
  <c r="W20" i="67" s="1"/>
  <c r="L20" i="67"/>
  <c r="M20" i="67" s="1"/>
  <c r="L19" i="67"/>
  <c r="M19" i="67" s="1"/>
  <c r="L151" i="63"/>
  <c r="M151" i="63" s="1"/>
  <c r="L148" i="63"/>
  <c r="M148" i="63" s="1"/>
  <c r="L145" i="63"/>
  <c r="M145" i="63" s="1"/>
  <c r="L649" i="57"/>
  <c r="M649" i="57" s="1"/>
  <c r="L142" i="63"/>
  <c r="M142" i="63" s="1"/>
  <c r="L646" i="57"/>
  <c r="M646" i="57" s="1"/>
  <c r="L139" i="63"/>
  <c r="M139" i="63" s="1"/>
  <c r="L18" i="56"/>
  <c r="M18" i="56" s="1"/>
  <c r="L22" i="58"/>
  <c r="M22" i="58" s="1"/>
  <c r="L643" i="57"/>
  <c r="M643" i="57" s="1"/>
  <c r="L19" i="61"/>
  <c r="M19" i="61" s="1"/>
  <c r="V541" i="62"/>
  <c r="W541" i="62" s="1"/>
  <c r="L541" i="62"/>
  <c r="M541" i="62" s="1"/>
  <c r="L538" i="62"/>
  <c r="M538" i="62" s="1"/>
  <c r="V535" i="62"/>
  <c r="W535" i="62" s="1"/>
  <c r="L535" i="62"/>
  <c r="M535" i="62" s="1"/>
  <c r="V532" i="62"/>
  <c r="W532" i="62" s="1"/>
  <c r="L532" i="62"/>
  <c r="M532" i="62" s="1"/>
  <c r="V529" i="62"/>
  <c r="W529" i="62" s="1"/>
  <c r="L529" i="62"/>
  <c r="M529" i="62" s="1"/>
  <c r="V526" i="62"/>
  <c r="W526" i="62" s="1"/>
  <c r="L526" i="62"/>
  <c r="M526" i="62" s="1"/>
  <c r="AA26" i="67" l="1"/>
  <c r="Y26" i="67"/>
  <c r="AA42" i="61"/>
  <c r="X26" i="67"/>
  <c r="AA23" i="67"/>
  <c r="Y23" i="67"/>
  <c r="X23" i="67"/>
  <c r="AA160" i="63"/>
  <c r="Y160" i="63"/>
  <c r="AA157" i="63"/>
  <c r="Y157" i="63"/>
  <c r="AA154" i="63"/>
  <c r="Y154" i="63"/>
  <c r="AA20" i="67"/>
  <c r="Y20" i="67"/>
  <c r="X20" i="67"/>
  <c r="AA19" i="67"/>
  <c r="Y19" i="67"/>
  <c r="AA151" i="63"/>
  <c r="Y151" i="63"/>
  <c r="Y148" i="63"/>
  <c r="AA148" i="63"/>
  <c r="AA145" i="63"/>
  <c r="Y145" i="63"/>
  <c r="AA649" i="57"/>
  <c r="Y649" i="57"/>
  <c r="Y142" i="63"/>
  <c r="AA142" i="63"/>
  <c r="Y646" i="57"/>
  <c r="AA646" i="57"/>
  <c r="AA139" i="63"/>
  <c r="Y139" i="63"/>
  <c r="AA18" i="56"/>
  <c r="Y18" i="56"/>
  <c r="AA22" i="58"/>
  <c r="Y22" i="58"/>
  <c r="AA643" i="57"/>
  <c r="Y643" i="57"/>
  <c r="AA19" i="61"/>
  <c r="Y19" i="61"/>
  <c r="Y541" i="62"/>
  <c r="X541" i="62"/>
  <c r="AA541" i="62"/>
  <c r="AA538" i="62"/>
  <c r="Y538" i="62"/>
  <c r="AA535" i="62"/>
  <c r="X535" i="62"/>
  <c r="Y535" i="62"/>
  <c r="AA532" i="62"/>
  <c r="Y532" i="62"/>
  <c r="X532" i="62"/>
  <c r="AA529" i="62"/>
  <c r="Y529" i="62"/>
  <c r="X529" i="62"/>
  <c r="X526" i="62"/>
  <c r="Y526" i="62"/>
  <c r="AA526" i="62"/>
  <c r="V521" i="62"/>
  <c r="W521" i="62" s="1"/>
  <c r="AA21" i="67" l="1"/>
  <c r="L522" i="62"/>
  <c r="M522" i="62" s="1"/>
  <c r="Y522" i="62" s="1"/>
  <c r="V522" i="62"/>
  <c r="W522" i="62" s="1"/>
  <c r="L521" i="62"/>
  <c r="M521" i="62" s="1"/>
  <c r="V518" i="62"/>
  <c r="W518" i="62" s="1"/>
  <c r="L518" i="62"/>
  <c r="M518" i="62" s="1"/>
  <c r="V515" i="62"/>
  <c r="W515" i="62" s="1"/>
  <c r="L515" i="62"/>
  <c r="M515" i="62" s="1"/>
  <c r="L511" i="62"/>
  <c r="M511" i="62" s="1"/>
  <c r="L510" i="62"/>
  <c r="M510" i="62" s="1"/>
  <c r="V511" i="62"/>
  <c r="W511" i="62" s="1"/>
  <c r="V510" i="62"/>
  <c r="W510" i="62" s="1"/>
  <c r="V509" i="62"/>
  <c r="W509" i="62" s="1"/>
  <c r="L509" i="62"/>
  <c r="M509" i="62" s="1"/>
  <c r="V506" i="62"/>
  <c r="W506" i="62" s="1"/>
  <c r="L506" i="62"/>
  <c r="M506" i="62" s="1"/>
  <c r="V503" i="62"/>
  <c r="W503" i="62" s="1"/>
  <c r="L503" i="62"/>
  <c r="M503" i="62" s="1"/>
  <c r="V500" i="62"/>
  <c r="W500" i="62" s="1"/>
  <c r="L500" i="62"/>
  <c r="M500" i="62" s="1"/>
  <c r="L497" i="62"/>
  <c r="M497" i="62" s="1"/>
  <c r="V494" i="62"/>
  <c r="W494" i="62" s="1"/>
  <c r="L494" i="62"/>
  <c r="M494" i="62" s="1"/>
  <c r="V490" i="62"/>
  <c r="W490" i="62" s="1"/>
  <c r="V489" i="62"/>
  <c r="W489" i="62" s="1"/>
  <c r="L490" i="62"/>
  <c r="M490" i="62" s="1"/>
  <c r="L489" i="62"/>
  <c r="M489" i="62" s="1"/>
  <c r="L486" i="62"/>
  <c r="M486" i="62" s="1"/>
  <c r="V482" i="62"/>
  <c r="W482" i="62" s="1"/>
  <c r="L482" i="62"/>
  <c r="M482" i="62" s="1"/>
  <c r="V478" i="62"/>
  <c r="W478" i="62" s="1"/>
  <c r="L478" i="62"/>
  <c r="M478" i="62" s="1"/>
  <c r="V474" i="62"/>
  <c r="W474" i="62" s="1"/>
  <c r="V473" i="62"/>
  <c r="W473" i="62" s="1"/>
  <c r="L474" i="62"/>
  <c r="M474" i="62" s="1"/>
  <c r="L473" i="62"/>
  <c r="M473" i="62" s="1"/>
  <c r="V470" i="62"/>
  <c r="W470" i="62" s="1"/>
  <c r="L470" i="62"/>
  <c r="M470" i="62" s="1"/>
  <c r="V467" i="62"/>
  <c r="W467" i="62" s="1"/>
  <c r="L467" i="62"/>
  <c r="M467" i="62" s="1"/>
  <c r="AA467" i="62" s="1"/>
  <c r="V464" i="62"/>
  <c r="W464" i="62" s="1"/>
  <c r="L464" i="62"/>
  <c r="M464" i="62" s="1"/>
  <c r="V461" i="62"/>
  <c r="W461" i="62" s="1"/>
  <c r="L461" i="62"/>
  <c r="M461" i="62" s="1"/>
  <c r="L458" i="62"/>
  <c r="M458" i="62" s="1"/>
  <c r="V455" i="62"/>
  <c r="W455" i="62" s="1"/>
  <c r="L455" i="62"/>
  <c r="M455" i="62" s="1"/>
  <c r="L452" i="62"/>
  <c r="M452" i="62" s="1"/>
  <c r="V449" i="62"/>
  <c r="W449" i="62" s="1"/>
  <c r="L449" i="62"/>
  <c r="M449" i="62" s="1"/>
  <c r="V446" i="62"/>
  <c r="W446" i="62" s="1"/>
  <c r="L446" i="62"/>
  <c r="M446" i="62" s="1"/>
  <c r="V442" i="62"/>
  <c r="W442" i="62" s="1"/>
  <c r="L442" i="62"/>
  <c r="M442" i="62" s="1"/>
  <c r="V438" i="62"/>
  <c r="W438" i="62" s="1"/>
  <c r="L438" i="62"/>
  <c r="M438" i="62" s="1"/>
  <c r="V435" i="62"/>
  <c r="W435" i="62" s="1"/>
  <c r="L435" i="62"/>
  <c r="M435" i="62" s="1"/>
  <c r="V431" i="62"/>
  <c r="W431" i="62" s="1"/>
  <c r="V430" i="62"/>
  <c r="W430" i="62" s="1"/>
  <c r="L431" i="62"/>
  <c r="M431" i="62" s="1"/>
  <c r="L430" i="62"/>
  <c r="M430" i="62" s="1"/>
  <c r="Y431" i="62" s="1"/>
  <c r="V429" i="62"/>
  <c r="W429" i="62" s="1"/>
  <c r="L429" i="62"/>
  <c r="M429" i="62" s="1"/>
  <c r="V425" i="62"/>
  <c r="W425" i="62" s="1"/>
  <c r="L425" i="62"/>
  <c r="M425" i="62" s="1"/>
  <c r="V424" i="62"/>
  <c r="W424" i="62" s="1"/>
  <c r="L424" i="62"/>
  <c r="M424" i="62" s="1"/>
  <c r="V421" i="62"/>
  <c r="W421" i="62" s="1"/>
  <c r="L421" i="62"/>
  <c r="M421" i="62" s="1"/>
  <c r="V418" i="62"/>
  <c r="W418" i="62" s="1"/>
  <c r="V417" i="62"/>
  <c r="W417" i="62" s="1"/>
  <c r="V416" i="62"/>
  <c r="W416" i="62" s="1"/>
  <c r="V415" i="62"/>
  <c r="W415" i="62" s="1"/>
  <c r="L418" i="62"/>
  <c r="M418" i="62" s="1"/>
  <c r="L417" i="62"/>
  <c r="M417" i="62" s="1"/>
  <c r="Y417" i="62" s="1"/>
  <c r="L416" i="62"/>
  <c r="M416" i="62" s="1"/>
  <c r="L415" i="62"/>
  <c r="M415" i="62" s="1"/>
  <c r="V412" i="62"/>
  <c r="W412" i="62" s="1"/>
  <c r="L412" i="62"/>
  <c r="M412" i="62" s="1"/>
  <c r="V408" i="62"/>
  <c r="W408" i="62" s="1"/>
  <c r="V407" i="62"/>
  <c r="W407" i="62" s="1"/>
  <c r="V406" i="62"/>
  <c r="W406" i="62" s="1"/>
  <c r="L408" i="62"/>
  <c r="M408" i="62" s="1"/>
  <c r="L407" i="62"/>
  <c r="M407" i="62" s="1"/>
  <c r="L406" i="62"/>
  <c r="M406" i="62" s="1"/>
  <c r="V402" i="62"/>
  <c r="W402" i="62" s="1"/>
  <c r="L402" i="62"/>
  <c r="M402" i="62" s="1"/>
  <c r="L398" i="62"/>
  <c r="M398" i="62" s="1"/>
  <c r="V393" i="62"/>
  <c r="W393" i="62" s="1"/>
  <c r="V392" i="62"/>
  <c r="W392" i="62" s="1"/>
  <c r="L393" i="62"/>
  <c r="M393" i="62" s="1"/>
  <c r="L392" i="62"/>
  <c r="M392" i="62" s="1"/>
  <c r="V387" i="62"/>
  <c r="W387" i="62" s="1"/>
  <c r="V386" i="62"/>
  <c r="W386" i="62" s="1"/>
  <c r="L387" i="62"/>
  <c r="M387" i="62" s="1"/>
  <c r="L386" i="62"/>
  <c r="M386" i="62" s="1"/>
  <c r="V383" i="62"/>
  <c r="W383" i="62" s="1"/>
  <c r="L383" i="62"/>
  <c r="M383" i="62" s="1"/>
  <c r="V380" i="62"/>
  <c r="W380" i="62" s="1"/>
  <c r="L380" i="62"/>
  <c r="M380" i="62" s="1"/>
  <c r="AA521" i="62" l="1"/>
  <c r="Y521" i="62"/>
  <c r="X521" i="62"/>
  <c r="X522" i="62"/>
  <c r="AA522" i="62" s="1"/>
  <c r="AA518" i="62"/>
  <c r="Y518" i="62"/>
  <c r="X518" i="62"/>
  <c r="Y515" i="62"/>
  <c r="X515" i="62"/>
  <c r="AA515" i="62"/>
  <c r="AA511" i="62"/>
  <c r="Y511" i="62"/>
  <c r="X511" i="62"/>
  <c r="AA510" i="62"/>
  <c r="Y510" i="62"/>
  <c r="X510" i="62"/>
  <c r="X509" i="62"/>
  <c r="Y509" i="62"/>
  <c r="AA509" i="62"/>
  <c r="AA506" i="62"/>
  <c r="Y506" i="62"/>
  <c r="X506" i="62"/>
  <c r="X503" i="62"/>
  <c r="Y503" i="62"/>
  <c r="AA503" i="62"/>
  <c r="X500" i="62"/>
  <c r="AA500" i="62"/>
  <c r="Y500" i="62"/>
  <c r="Y497" i="62"/>
  <c r="AA497" i="62"/>
  <c r="X494" i="62"/>
  <c r="AA494" i="62"/>
  <c r="Y494" i="62"/>
  <c r="X490" i="62"/>
  <c r="AA490" i="62"/>
  <c r="Y490" i="62"/>
  <c r="AA489" i="62"/>
  <c r="Y489" i="62"/>
  <c r="X489" i="62"/>
  <c r="AA486" i="62"/>
  <c r="Y486" i="62"/>
  <c r="X482" i="62"/>
  <c r="Y482" i="62"/>
  <c r="AA482" i="62"/>
  <c r="AA478" i="62"/>
  <c r="Y478" i="62"/>
  <c r="X478" i="62"/>
  <c r="Y474" i="62"/>
  <c r="X474" i="62"/>
  <c r="AA474" i="62"/>
  <c r="X473" i="62"/>
  <c r="AA473" i="62"/>
  <c r="Y473" i="62"/>
  <c r="AA470" i="62"/>
  <c r="Y470" i="62"/>
  <c r="X470" i="62"/>
  <c r="X467" i="62"/>
  <c r="Y467" i="62"/>
  <c r="X464" i="62"/>
  <c r="AA464" i="62"/>
  <c r="Y464" i="62"/>
  <c r="Y461" i="62"/>
  <c r="AA461" i="62"/>
  <c r="X461" i="62"/>
  <c r="AA458" i="62"/>
  <c r="Y458" i="62"/>
  <c r="X455" i="62"/>
  <c r="AA455" i="62"/>
  <c r="Y455" i="62"/>
  <c r="AA452" i="62"/>
  <c r="Y452" i="62"/>
  <c r="X449" i="62"/>
  <c r="AA449" i="62"/>
  <c r="Y449" i="62"/>
  <c r="AA446" i="62"/>
  <c r="Y446" i="62"/>
  <c r="X446" i="62"/>
  <c r="X442" i="62"/>
  <c r="Y442" i="62"/>
  <c r="AA442" i="62"/>
  <c r="Y438" i="62"/>
  <c r="X438" i="62"/>
  <c r="AA438" i="62"/>
  <c r="X435" i="62"/>
  <c r="AA435" i="62"/>
  <c r="Y435" i="62"/>
  <c r="X431" i="62"/>
  <c r="AA431" i="62" s="1"/>
  <c r="AA430" i="62"/>
  <c r="Y430" i="62"/>
  <c r="X430" i="62"/>
  <c r="Y429" i="62"/>
  <c r="AA429" i="62"/>
  <c r="X429" i="62"/>
  <c r="X425" i="62"/>
  <c r="AA425" i="62"/>
  <c r="Y425" i="62"/>
  <c r="AA424" i="62"/>
  <c r="Y424" i="62"/>
  <c r="X424" i="62"/>
  <c r="AA421" i="62"/>
  <c r="Y421" i="62"/>
  <c r="X421" i="62"/>
  <c r="AA418" i="62"/>
  <c r="Y418" i="62"/>
  <c r="X418" i="62"/>
  <c r="AA417" i="62"/>
  <c r="X417" i="62"/>
  <c r="AA416" i="62"/>
  <c r="Y416" i="62"/>
  <c r="X416" i="62"/>
  <c r="AA415" i="62"/>
  <c r="Y415" i="62"/>
  <c r="X415" i="62"/>
  <c r="AA412" i="62"/>
  <c r="Y412" i="62"/>
  <c r="X412" i="62"/>
  <c r="Y408" i="62"/>
  <c r="X408" i="62"/>
  <c r="AA408" i="62"/>
  <c r="AA407" i="62"/>
  <c r="Y407" i="62"/>
  <c r="X407" i="62"/>
  <c r="AA406" i="62"/>
  <c r="Y406" i="62"/>
  <c r="X406" i="62"/>
  <c r="AA402" i="62"/>
  <c r="Y402" i="62"/>
  <c r="X402" i="62"/>
  <c r="AA398" i="62"/>
  <c r="Y398" i="62"/>
  <c r="X393" i="62"/>
  <c r="AA393" i="62"/>
  <c r="Y393" i="62"/>
  <c r="AA392" i="62"/>
  <c r="Y392" i="62"/>
  <c r="X392" i="62"/>
  <c r="X387" i="62"/>
  <c r="AA387" i="62"/>
  <c r="Y387" i="62"/>
  <c r="AA386" i="62"/>
  <c r="Y386" i="62"/>
  <c r="X386" i="62"/>
  <c r="AA383" i="62"/>
  <c r="Y383" i="62"/>
  <c r="X383" i="62"/>
  <c r="AA380" i="62"/>
  <c r="Y380" i="62"/>
  <c r="X380" i="62"/>
  <c r="V640" i="57"/>
  <c r="W640" i="57"/>
  <c r="L640" i="57"/>
  <c r="M640" i="57" s="1"/>
  <c r="V377" i="62"/>
  <c r="W377" i="62" s="1"/>
  <c r="L377" i="62"/>
  <c r="M377" i="62" s="1"/>
  <c r="L374" i="62"/>
  <c r="M374" i="62" s="1"/>
  <c r="V371" i="62"/>
  <c r="W371" i="62" s="1"/>
  <c r="L371" i="62"/>
  <c r="M371" i="62" s="1"/>
  <c r="V367" i="62"/>
  <c r="W367" i="62" s="1"/>
  <c r="L367" i="62"/>
  <c r="M367" i="62" s="1"/>
  <c r="V366" i="62"/>
  <c r="W366" i="62" s="1"/>
  <c r="L366" i="62"/>
  <c r="M366" i="62" s="1"/>
  <c r="L362" i="62"/>
  <c r="M362" i="62" s="1"/>
  <c r="V359" i="62"/>
  <c r="W359" i="62" s="1"/>
  <c r="L359" i="62"/>
  <c r="M359" i="62" s="1"/>
  <c r="V356" i="62"/>
  <c r="W356" i="62" s="1"/>
  <c r="L356" i="62"/>
  <c r="M356" i="62" s="1"/>
  <c r="V353" i="62"/>
  <c r="W353" i="62" s="1"/>
  <c r="L353" i="62"/>
  <c r="M353" i="62" s="1"/>
  <c r="V350" i="62"/>
  <c r="W350" i="62" s="1"/>
  <c r="L350" i="62"/>
  <c r="M350" i="62" s="1"/>
  <c r="Y350" i="62" s="1"/>
  <c r="V347" i="62"/>
  <c r="W347" i="62" s="1"/>
  <c r="L347" i="62"/>
  <c r="M347" i="62" s="1"/>
  <c r="V344" i="62"/>
  <c r="W344" i="62" s="1"/>
  <c r="L344" i="62"/>
  <c r="M344" i="62" s="1"/>
  <c r="V341" i="62"/>
  <c r="W341" i="62" s="1"/>
  <c r="L341" i="62"/>
  <c r="M341" i="62" s="1"/>
  <c r="L338" i="62"/>
  <c r="M338" i="62" s="1"/>
  <c r="L637" i="57"/>
  <c r="M637" i="57" s="1"/>
  <c r="L634" i="57"/>
  <c r="M634" i="57" s="1"/>
  <c r="L335" i="62"/>
  <c r="M335" i="62" s="1"/>
  <c r="AA335" i="62" s="1"/>
  <c r="L332" i="62"/>
  <c r="M332" i="62" s="1"/>
  <c r="AA332" i="62" s="1"/>
  <c r="L136" i="63"/>
  <c r="M136" i="63" s="1"/>
  <c r="Y136" i="63" s="1"/>
  <c r="L329" i="62"/>
  <c r="M329" i="62" s="1"/>
  <c r="AA329" i="62" s="1"/>
  <c r="L133" i="63"/>
  <c r="M133" i="63" s="1"/>
  <c r="V326" i="62"/>
  <c r="W326" i="62" s="1"/>
  <c r="L326" i="62"/>
  <c r="M326" i="62" s="1"/>
  <c r="L130" i="63"/>
  <c r="M130" i="63" s="1"/>
  <c r="V323" i="62"/>
  <c r="W323" i="62" s="1"/>
  <c r="V322" i="62"/>
  <c r="W322" i="62" s="1"/>
  <c r="L323" i="62"/>
  <c r="M323" i="62" s="1"/>
  <c r="L322" i="62"/>
  <c r="M322" i="62" s="1"/>
  <c r="V319" i="62"/>
  <c r="W319" i="62" s="1"/>
  <c r="L319" i="62"/>
  <c r="M319" i="62" s="1"/>
  <c r="L316" i="62"/>
  <c r="M316" i="62" s="1"/>
  <c r="AA316" i="62" s="1"/>
  <c r="L313" i="62"/>
  <c r="M313" i="62" s="1"/>
  <c r="AA313" i="62" s="1"/>
  <c r="L310" i="62"/>
  <c r="M310" i="62" s="1"/>
  <c r="AA310" i="62" s="1"/>
  <c r="L307" i="62"/>
  <c r="M307" i="62" s="1"/>
  <c r="L304" i="62"/>
  <c r="M304" i="62" s="1"/>
  <c r="AA304" i="62" s="1"/>
  <c r="V300" i="62"/>
  <c r="W300" i="62" s="1"/>
  <c r="L300" i="62"/>
  <c r="M300" i="62" s="1"/>
  <c r="L299" i="62"/>
  <c r="M299" i="62" s="1"/>
  <c r="Y299" i="62" s="1"/>
  <c r="V295" i="62"/>
  <c r="W295" i="62" s="1"/>
  <c r="L295" i="62"/>
  <c r="M295" i="62" s="1"/>
  <c r="L294" i="62"/>
  <c r="M294" i="62" s="1"/>
  <c r="Y294" i="62" s="1"/>
  <c r="L94" i="60"/>
  <c r="M94" i="60" s="1"/>
  <c r="L91" i="60"/>
  <c r="M91" i="60" s="1"/>
  <c r="L88" i="60"/>
  <c r="M88" i="60" s="1"/>
  <c r="AA88" i="60" s="1"/>
  <c r="L631" i="57"/>
  <c r="M631" i="57" s="1"/>
  <c r="L628" i="57"/>
  <c r="M628" i="57" s="1"/>
  <c r="L625" i="57"/>
  <c r="M625" i="57" s="1"/>
  <c r="AA625" i="57" s="1"/>
  <c r="L291" i="62"/>
  <c r="M291" i="62" s="1"/>
  <c r="AA291" i="62" s="1"/>
  <c r="V287" i="62"/>
  <c r="W287" i="62" s="1"/>
  <c r="L287" i="62"/>
  <c r="M287" i="62" s="1"/>
  <c r="AA287" i="62" s="1"/>
  <c r="L286" i="62"/>
  <c r="M286" i="62" s="1"/>
  <c r="Y286" i="62" s="1"/>
  <c r="L622" i="57"/>
  <c r="M622" i="57" s="1"/>
  <c r="AA622" i="57" s="1"/>
  <c r="L126" i="63"/>
  <c r="M126" i="63" s="1"/>
  <c r="L125" i="63"/>
  <c r="M125" i="63" s="1"/>
  <c r="L124" i="63"/>
  <c r="M124" i="63" s="1"/>
  <c r="V126" i="63"/>
  <c r="W126" i="63" s="1"/>
  <c r="V125" i="63"/>
  <c r="W125" i="63" s="1"/>
  <c r="L618" i="57"/>
  <c r="M618" i="57" s="1"/>
  <c r="AA618" i="57" s="1"/>
  <c r="L121" i="63"/>
  <c r="M121" i="63" s="1"/>
  <c r="AA121" i="63" s="1"/>
  <c r="L615" i="57"/>
  <c r="M615" i="57" s="1"/>
  <c r="Y615" i="57" s="1"/>
  <c r="L118" i="63"/>
  <c r="M118" i="63" s="1"/>
  <c r="AA118" i="63" s="1"/>
  <c r="V115" i="63"/>
  <c r="W115" i="63" s="1"/>
  <c r="L115" i="63"/>
  <c r="M115" i="63" s="1"/>
  <c r="L112" i="63"/>
  <c r="M112" i="63" s="1"/>
  <c r="AA112" i="63" s="1"/>
  <c r="L109" i="63"/>
  <c r="M109" i="63" s="1"/>
  <c r="AA109" i="63" s="1"/>
  <c r="V106" i="63"/>
  <c r="W106" i="63" s="1"/>
  <c r="L106" i="63"/>
  <c r="M106" i="63" s="1"/>
  <c r="V103" i="63"/>
  <c r="W103" i="63" s="1"/>
  <c r="L103" i="63"/>
  <c r="M103" i="63" s="1"/>
  <c r="L612" i="57"/>
  <c r="M612" i="57" s="1"/>
  <c r="AA612" i="57" s="1"/>
  <c r="L19" i="66"/>
  <c r="M19" i="66" s="1"/>
  <c r="AA19" i="66" s="1"/>
  <c r="L100" i="63"/>
  <c r="M100" i="63" s="1"/>
  <c r="AA100" i="63" s="1"/>
  <c r="L282" i="62"/>
  <c r="M282" i="62" s="1"/>
  <c r="L85" i="60"/>
  <c r="M85" i="60" s="1"/>
  <c r="L97" i="63"/>
  <c r="M97" i="63" s="1"/>
  <c r="AA97" i="63" s="1"/>
  <c r="L16" i="61"/>
  <c r="M16" i="61" s="1"/>
  <c r="L94" i="63"/>
  <c r="M94" i="63" s="1"/>
  <c r="AA94" i="63" s="1"/>
  <c r="L91" i="63"/>
  <c r="M91" i="63" s="1"/>
  <c r="L88" i="63"/>
  <c r="M88" i="63" s="1"/>
  <c r="L85" i="63"/>
  <c r="M85" i="63" s="1"/>
  <c r="AA85" i="63" s="1"/>
  <c r="L82" i="60"/>
  <c r="M82" i="60" s="1"/>
  <c r="V77" i="60"/>
  <c r="W77" i="60" s="1"/>
  <c r="L77" i="60"/>
  <c r="M77" i="60" s="1"/>
  <c r="L76" i="60"/>
  <c r="M76" i="60" s="1"/>
  <c r="L279" i="62"/>
  <c r="M279" i="62" s="1"/>
  <c r="AA279" i="62" s="1"/>
  <c r="L73" i="60"/>
  <c r="M73" i="60" s="1"/>
  <c r="AA73" i="60" s="1"/>
  <c r="L276" i="62"/>
  <c r="M276" i="62" s="1"/>
  <c r="L70" i="60"/>
  <c r="M70" i="60" s="1"/>
  <c r="Y70" i="60" s="1"/>
  <c r="L67" i="60"/>
  <c r="M67" i="60" s="1"/>
  <c r="AA67" i="60" s="1"/>
  <c r="L64" i="60"/>
  <c r="M64" i="60" s="1"/>
  <c r="AA64" i="60" s="1"/>
  <c r="L273" i="62"/>
  <c r="M273" i="62" s="1"/>
  <c r="AA273" i="62" s="1"/>
  <c r="L270" i="62"/>
  <c r="M270" i="62" s="1"/>
  <c r="AA270" i="62" s="1"/>
  <c r="L267" i="62"/>
  <c r="M267" i="62" s="1"/>
  <c r="L264" i="62"/>
  <c r="M264" i="62" s="1"/>
  <c r="AA264" i="62" s="1"/>
  <c r="L261" i="62"/>
  <c r="M261" i="62" s="1"/>
  <c r="L258" i="62"/>
  <c r="M258" i="62" s="1"/>
  <c r="L255" i="62"/>
  <c r="M255" i="62" s="1"/>
  <c r="AA255" i="62" s="1"/>
  <c r="V82" i="63"/>
  <c r="W82" i="63" s="1"/>
  <c r="L82" i="63"/>
  <c r="M82" i="63" s="1"/>
  <c r="L79" i="63"/>
  <c r="M79" i="63" s="1"/>
  <c r="L76" i="63"/>
  <c r="M76" i="63" s="1"/>
  <c r="AA76" i="63" s="1"/>
  <c r="L73" i="63"/>
  <c r="M73" i="63" s="1"/>
  <c r="V73" i="63"/>
  <c r="W73" i="63" s="1"/>
  <c r="L70" i="63"/>
  <c r="M70" i="63" s="1"/>
  <c r="V66" i="63"/>
  <c r="W66" i="63" s="1"/>
  <c r="L66" i="63"/>
  <c r="M66" i="63" s="1"/>
  <c r="L65" i="63"/>
  <c r="M65" i="63" s="1"/>
  <c r="V61" i="63"/>
  <c r="W61" i="63" s="1"/>
  <c r="L61" i="63"/>
  <c r="M61" i="63" s="1"/>
  <c r="L60" i="63"/>
  <c r="M60" i="63" s="1"/>
  <c r="V56" i="63"/>
  <c r="W56" i="63" s="1"/>
  <c r="L56" i="63"/>
  <c r="M56" i="63" s="1"/>
  <c r="L55" i="63"/>
  <c r="M55" i="63" s="1"/>
  <c r="L252" i="62"/>
  <c r="M252" i="62" s="1"/>
  <c r="L249" i="62"/>
  <c r="M249" i="62" s="1"/>
  <c r="AA249" i="62" s="1"/>
  <c r="L246" i="62"/>
  <c r="M246" i="62" s="1"/>
  <c r="AA246" i="62" s="1"/>
  <c r="L242" i="62"/>
  <c r="M242" i="62" s="1"/>
  <c r="L239" i="62"/>
  <c r="M239" i="62" s="1"/>
  <c r="AA239" i="62" s="1"/>
  <c r="L236" i="62"/>
  <c r="M236" i="62" s="1"/>
  <c r="AA236" i="62" s="1"/>
  <c r="L233" i="62"/>
  <c r="M233" i="62" s="1"/>
  <c r="L230" i="62"/>
  <c r="M230" i="62" s="1"/>
  <c r="L227" i="62"/>
  <c r="M227" i="62" s="1"/>
  <c r="AA227" i="62" s="1"/>
  <c r="L224" i="62"/>
  <c r="M224" i="62" s="1"/>
  <c r="AA224" i="62" s="1"/>
  <c r="L221" i="62"/>
  <c r="M221" i="62" s="1"/>
  <c r="AA221" i="62" s="1"/>
  <c r="L218" i="62"/>
  <c r="M218" i="62" s="1"/>
  <c r="AA218" i="62" s="1"/>
  <c r="L215" i="62"/>
  <c r="M215" i="62" s="1"/>
  <c r="AA215" i="62" s="1"/>
  <c r="L212" i="62"/>
  <c r="M212" i="62" s="1"/>
  <c r="AA212" i="62" s="1"/>
  <c r="L209" i="62"/>
  <c r="M209" i="62" s="1"/>
  <c r="AA209" i="62" s="1"/>
  <c r="L206" i="62"/>
  <c r="M206" i="62" s="1"/>
  <c r="AA206" i="62" s="1"/>
  <c r="L202" i="62"/>
  <c r="M202" i="62" s="1"/>
  <c r="AA202" i="62" s="1"/>
  <c r="L199" i="62"/>
  <c r="M199" i="62" s="1"/>
  <c r="AA199" i="62" s="1"/>
  <c r="L196" i="62"/>
  <c r="M196" i="62" s="1"/>
  <c r="AA196" i="62" s="1"/>
  <c r="L193" i="62"/>
  <c r="M193" i="62" s="1"/>
  <c r="AA193" i="62" s="1"/>
  <c r="L190" i="62"/>
  <c r="M190" i="62" s="1"/>
  <c r="Y190" i="62" s="1"/>
  <c r="L187" i="62"/>
  <c r="M187" i="62" s="1"/>
  <c r="L184" i="62"/>
  <c r="M184" i="62" s="1"/>
  <c r="AA184" i="62" s="1"/>
  <c r="L181" i="62"/>
  <c r="M181" i="62" s="1"/>
  <c r="L178" i="62"/>
  <c r="M178" i="62" s="1"/>
  <c r="AA178" i="62" s="1"/>
  <c r="L175" i="62"/>
  <c r="M175" i="62" s="1"/>
  <c r="L172" i="62"/>
  <c r="M172" i="62" s="1"/>
  <c r="Y172" i="62" s="1"/>
  <c r="L169" i="62"/>
  <c r="M169" i="62" s="1"/>
  <c r="AA169" i="62" s="1"/>
  <c r="L166" i="62"/>
  <c r="M166" i="62" s="1"/>
  <c r="AA166" i="62" s="1"/>
  <c r="L162" i="62"/>
  <c r="M162" i="62" s="1"/>
  <c r="AA162" i="62" s="1"/>
  <c r="L159" i="62"/>
  <c r="M159" i="62" s="1"/>
  <c r="AA159" i="62" s="1"/>
  <c r="L156" i="62"/>
  <c r="M156" i="62" s="1"/>
  <c r="L153" i="62"/>
  <c r="M153" i="62" s="1"/>
  <c r="AA153" i="62" s="1"/>
  <c r="L150" i="62"/>
  <c r="M150" i="62" s="1"/>
  <c r="AA150" i="62" s="1"/>
  <c r="L147" i="62"/>
  <c r="M147" i="62" s="1"/>
  <c r="L144" i="62"/>
  <c r="M144" i="62" s="1"/>
  <c r="L141" i="62"/>
  <c r="M141" i="62" s="1"/>
  <c r="AA141" i="62" s="1"/>
  <c r="L138" i="62"/>
  <c r="M138" i="62" s="1"/>
  <c r="AA138" i="62" s="1"/>
  <c r="L135" i="62"/>
  <c r="M135" i="62" s="1"/>
  <c r="AA135" i="62" s="1"/>
  <c r="L132" i="62"/>
  <c r="M132" i="62" s="1"/>
  <c r="L129" i="62"/>
  <c r="M129" i="62" s="1"/>
  <c r="Y129" i="62" s="1"/>
  <c r="L126" i="62"/>
  <c r="M126" i="62" s="1"/>
  <c r="AA126" i="62" s="1"/>
  <c r="L122" i="62"/>
  <c r="M122" i="62" s="1"/>
  <c r="AA122" i="62" s="1"/>
  <c r="L118" i="62"/>
  <c r="M118" i="62" s="1"/>
  <c r="AA118" i="62" s="1"/>
  <c r="L115" i="62"/>
  <c r="M115" i="62" s="1"/>
  <c r="L112" i="62"/>
  <c r="M112" i="62" s="1"/>
  <c r="L61" i="60"/>
  <c r="M61" i="60" s="1"/>
  <c r="L58" i="60"/>
  <c r="M58" i="60" s="1"/>
  <c r="AA58" i="60" s="1"/>
  <c r="L55" i="60"/>
  <c r="M55" i="60" s="1"/>
  <c r="AA55" i="60" s="1"/>
  <c r="L52" i="60"/>
  <c r="M52" i="60" s="1"/>
  <c r="AA52" i="60" s="1"/>
  <c r="L49" i="60"/>
  <c r="M49" i="60" s="1"/>
  <c r="AA49" i="60" s="1"/>
  <c r="L46" i="60"/>
  <c r="M46" i="60" s="1"/>
  <c r="AA46" i="60" s="1"/>
  <c r="L16" i="67"/>
  <c r="M16" i="67" s="1"/>
  <c r="L609" i="57"/>
  <c r="M609" i="57" s="1"/>
  <c r="L16" i="66"/>
  <c r="M16" i="66" s="1"/>
  <c r="AA16" i="66" s="1"/>
  <c r="L13" i="67"/>
  <c r="M13" i="67" s="1"/>
  <c r="L10" i="67"/>
  <c r="M10" i="67" s="1"/>
  <c r="Y10" i="67" s="1"/>
  <c r="L605" i="57"/>
  <c r="M605" i="57" s="1"/>
  <c r="V605" i="57"/>
  <c r="W605" i="57" s="1"/>
  <c r="L604" i="57"/>
  <c r="M604" i="57" s="1"/>
  <c r="AA604" i="57" s="1"/>
  <c r="L601" i="57"/>
  <c r="M601" i="57" s="1"/>
  <c r="AA601" i="57" s="1"/>
  <c r="L43" i="60"/>
  <c r="M43" i="60" s="1"/>
  <c r="AA43" i="60" s="1"/>
  <c r="L40" i="60"/>
  <c r="M40" i="60" s="1"/>
  <c r="AA40" i="60" s="1"/>
  <c r="L37" i="60"/>
  <c r="M37" i="60" s="1"/>
  <c r="L34" i="60"/>
  <c r="M34" i="60" s="1"/>
  <c r="L31" i="60"/>
  <c r="M31" i="60" s="1"/>
  <c r="Y31" i="60" s="1"/>
  <c r="L598" i="57"/>
  <c r="M598" i="57" s="1"/>
  <c r="L595" i="57"/>
  <c r="M595" i="57" s="1"/>
  <c r="AA595" i="57" s="1"/>
  <c r="L28" i="60"/>
  <c r="M28" i="60" s="1"/>
  <c r="L52" i="63"/>
  <c r="M52" i="63" s="1"/>
  <c r="AA52" i="63" s="1"/>
  <c r="L25" i="60"/>
  <c r="M25" i="60" s="1"/>
  <c r="AA25" i="60" s="1"/>
  <c r="L22" i="60"/>
  <c r="M22" i="60" s="1"/>
  <c r="L19" i="60"/>
  <c r="M19" i="60" s="1"/>
  <c r="AA19" i="60" s="1"/>
  <c r="L16" i="60"/>
  <c r="M16" i="60" s="1"/>
  <c r="L13" i="60"/>
  <c r="M13" i="60" s="1"/>
  <c r="L43" i="64"/>
  <c r="M43" i="64" s="1"/>
  <c r="L592" i="57"/>
  <c r="M592" i="57" s="1"/>
  <c r="L589" i="57"/>
  <c r="M589" i="57" s="1"/>
  <c r="AA589" i="57" s="1"/>
  <c r="L109" i="62"/>
  <c r="M109" i="62" s="1"/>
  <c r="AA109" i="62" s="1"/>
  <c r="L106" i="62"/>
  <c r="M106" i="62" s="1"/>
  <c r="AA106" i="62" s="1"/>
  <c r="L103" i="62"/>
  <c r="M103" i="62" s="1"/>
  <c r="L100" i="62"/>
  <c r="M100" i="62" s="1"/>
  <c r="L97" i="62"/>
  <c r="M97" i="62" s="1"/>
  <c r="V93" i="62"/>
  <c r="W93" i="62" s="1"/>
  <c r="L93" i="62"/>
  <c r="M93" i="62" s="1"/>
  <c r="L92" i="62"/>
  <c r="M92" i="62" s="1"/>
  <c r="L89" i="62"/>
  <c r="M89" i="62" s="1"/>
  <c r="L586" i="57"/>
  <c r="M586" i="57" s="1"/>
  <c r="L86" i="62"/>
  <c r="M86" i="62" s="1"/>
  <c r="L82" i="62"/>
  <c r="M82" i="62" s="1"/>
  <c r="AA82" i="62" s="1"/>
  <c r="L78" i="62"/>
  <c r="M78" i="62" s="1"/>
  <c r="V74" i="62"/>
  <c r="W74" i="62" s="1"/>
  <c r="V73" i="62"/>
  <c r="W73" i="62" s="1"/>
  <c r="L74" i="62"/>
  <c r="M74" i="62" s="1"/>
  <c r="L73" i="62"/>
  <c r="M73" i="62" s="1"/>
  <c r="L72" i="62"/>
  <c r="M72" i="62" s="1"/>
  <c r="L69" i="62"/>
  <c r="M69" i="62" s="1"/>
  <c r="L66" i="62"/>
  <c r="M66" i="62" s="1"/>
  <c r="AA66" i="62" s="1"/>
  <c r="L63" i="62"/>
  <c r="M63" i="62" s="1"/>
  <c r="AA63" i="62" s="1"/>
  <c r="L60" i="62"/>
  <c r="M60" i="62" s="1"/>
  <c r="AA60" i="62" s="1"/>
  <c r="L57" i="62"/>
  <c r="M57" i="62" s="1"/>
  <c r="L54" i="62"/>
  <c r="M54" i="62" s="1"/>
  <c r="AA54" i="62" s="1"/>
  <c r="L10" i="60"/>
  <c r="M10" i="60" s="1"/>
  <c r="Y10" i="60" s="1"/>
  <c r="L50" i="62"/>
  <c r="M50" i="62" s="1"/>
  <c r="AA50" i="62" s="1"/>
  <c r="V50" i="62"/>
  <c r="W50" i="62" s="1"/>
  <c r="L49" i="62"/>
  <c r="M49" i="62" s="1"/>
  <c r="L49" i="63"/>
  <c r="M49" i="63" s="1"/>
  <c r="L46" i="63"/>
  <c r="M46" i="63" s="1"/>
  <c r="L42" i="63"/>
  <c r="M42" i="63" s="1"/>
  <c r="L583" i="57"/>
  <c r="M583" i="57" s="1"/>
  <c r="Y583" i="57" s="1"/>
  <c r="L39" i="63"/>
  <c r="M39" i="63" s="1"/>
  <c r="AA39" i="63" s="1"/>
  <c r="L580" i="57"/>
  <c r="M580" i="57" s="1"/>
  <c r="L15" i="56"/>
  <c r="M15" i="56" s="1"/>
  <c r="L12" i="56"/>
  <c r="M12" i="56" s="1"/>
  <c r="L577" i="57"/>
  <c r="M577" i="57" s="1"/>
  <c r="AA577" i="57" s="1"/>
  <c r="L9" i="56"/>
  <c r="M9" i="56" s="1"/>
  <c r="Y9" i="56" s="1"/>
  <c r="L574" i="57"/>
  <c r="M574" i="57" s="1"/>
  <c r="L571" i="57"/>
  <c r="M571" i="57" s="1"/>
  <c r="L13" i="61"/>
  <c r="M13" i="61" s="1"/>
  <c r="L35" i="63"/>
  <c r="M35" i="63" s="1"/>
  <c r="AA35" i="63" s="1"/>
  <c r="L32" i="63"/>
  <c r="M32" i="63" s="1"/>
  <c r="V28" i="63"/>
  <c r="W28" i="63" s="1"/>
  <c r="L28" i="63"/>
  <c r="M28" i="63" s="1"/>
  <c r="L27" i="63"/>
  <c r="M27" i="63" s="1"/>
  <c r="L568" i="57"/>
  <c r="M568" i="57" s="1"/>
  <c r="L565" i="57"/>
  <c r="M565" i="57" s="1"/>
  <c r="V23" i="63"/>
  <c r="W23" i="63" s="1"/>
  <c r="L23" i="63"/>
  <c r="M23" i="63" s="1"/>
  <c r="L22" i="63"/>
  <c r="M22" i="63" s="1"/>
  <c r="AA22" i="63" s="1"/>
  <c r="L19" i="63"/>
  <c r="M19" i="63" s="1"/>
  <c r="L16" i="63"/>
  <c r="M16" i="63" s="1"/>
  <c r="AA16" i="63" s="1"/>
  <c r="L11" i="63"/>
  <c r="M11" i="63" s="1"/>
  <c r="L10" i="63"/>
  <c r="M10" i="63" s="1"/>
  <c r="Y10" i="63" s="1"/>
  <c r="V11" i="63"/>
  <c r="W11" i="63" s="1"/>
  <c r="L12" i="63"/>
  <c r="M12" i="63" s="1"/>
  <c r="V12" i="63"/>
  <c r="W12" i="63" s="1"/>
  <c r="L46" i="62"/>
  <c r="M46" i="62" s="1"/>
  <c r="Y46" i="62" s="1"/>
  <c r="L19" i="58"/>
  <c r="M19" i="58" s="1"/>
  <c r="L562" i="57"/>
  <c r="M562" i="57" s="1"/>
  <c r="Y562" i="57" s="1"/>
  <c r="L559" i="57"/>
  <c r="M559" i="57" s="1"/>
  <c r="Y559" i="57" s="1"/>
  <c r="L556" i="57"/>
  <c r="M556" i="57" s="1"/>
  <c r="L43" i="62"/>
  <c r="M43" i="62" s="1"/>
  <c r="L553" i="57"/>
  <c r="M553" i="57" s="1"/>
  <c r="AA553" i="57" s="1"/>
  <c r="L550" i="57"/>
  <c r="M550" i="57" s="1"/>
  <c r="Y550" i="57" s="1"/>
  <c r="L547" i="57"/>
  <c r="M547" i="57" s="1"/>
  <c r="L544" i="57"/>
  <c r="M544" i="57" s="1"/>
  <c r="L541" i="57"/>
  <c r="M541" i="57" s="1"/>
  <c r="Y541" i="57" s="1"/>
  <c r="L538" i="57"/>
  <c r="M538" i="57" s="1"/>
  <c r="Y538" i="57" s="1"/>
  <c r="L535" i="57"/>
  <c r="M535" i="57" s="1"/>
  <c r="L532" i="57"/>
  <c r="M532" i="57" s="1"/>
  <c r="L529" i="57"/>
  <c r="M529" i="57" s="1"/>
  <c r="Y529" i="57" s="1"/>
  <c r="L526" i="57"/>
  <c r="M526" i="57" s="1"/>
  <c r="L523" i="57"/>
  <c r="M523" i="57" s="1"/>
  <c r="AA523" i="57" s="1"/>
  <c r="L520" i="57"/>
  <c r="M520" i="57" s="1"/>
  <c r="Y520" i="57" s="1"/>
  <c r="L13" i="66"/>
  <c r="M13" i="66" s="1"/>
  <c r="L517" i="57"/>
  <c r="M517" i="57" s="1"/>
  <c r="L514" i="57"/>
  <c r="M514" i="57" s="1"/>
  <c r="Y514" i="57" s="1"/>
  <c r="L511" i="57"/>
  <c r="M511" i="57" s="1"/>
  <c r="AA511" i="57" s="1"/>
  <c r="L508" i="57"/>
  <c r="M508" i="57" s="1"/>
  <c r="L505" i="57"/>
  <c r="M505" i="57" s="1"/>
  <c r="L502" i="57"/>
  <c r="M502" i="57" s="1"/>
  <c r="L499" i="57"/>
  <c r="M499" i="57" s="1"/>
  <c r="AA499" i="57" s="1"/>
  <c r="L496" i="57"/>
  <c r="M496" i="57" s="1"/>
  <c r="L16" i="58"/>
  <c r="M16" i="58" s="1"/>
  <c r="L493" i="57"/>
  <c r="M493" i="57" s="1"/>
  <c r="L490" i="57"/>
  <c r="M490" i="57" s="1"/>
  <c r="L487" i="57"/>
  <c r="M487" i="57" s="1"/>
  <c r="L484" i="57"/>
  <c r="M484" i="57" s="1"/>
  <c r="L481" i="57"/>
  <c r="M481" i="57" s="1"/>
  <c r="Y481" i="57" s="1"/>
  <c r="L478" i="57"/>
  <c r="M478" i="57" s="1"/>
  <c r="L475" i="57"/>
  <c r="M475" i="57" s="1"/>
  <c r="L472" i="57"/>
  <c r="M472" i="57" s="1"/>
  <c r="AA472" i="57" s="1"/>
  <c r="L469" i="57"/>
  <c r="M469" i="57" s="1"/>
  <c r="L466" i="57"/>
  <c r="M466" i="57" s="1"/>
  <c r="L463" i="57"/>
  <c r="M463" i="57" s="1"/>
  <c r="L460" i="57"/>
  <c r="M460" i="57" s="1"/>
  <c r="L457" i="57"/>
  <c r="M457" i="57" s="1"/>
  <c r="L454" i="57"/>
  <c r="M454" i="57" s="1"/>
  <c r="L451" i="57"/>
  <c r="M451" i="57" s="1"/>
  <c r="L448" i="57"/>
  <c r="M448" i="57" s="1"/>
  <c r="L445" i="57"/>
  <c r="M445" i="57" s="1"/>
  <c r="L442" i="57"/>
  <c r="M442" i="57" s="1"/>
  <c r="L438" i="57"/>
  <c r="M438" i="57" s="1"/>
  <c r="X11" i="63" l="1"/>
  <c r="AA432" i="62"/>
  <c r="AA475" i="62"/>
  <c r="AA409" i="62"/>
  <c r="AA426" i="62"/>
  <c r="AA394" i="62"/>
  <c r="Y156" i="62"/>
  <c r="AA156" i="62"/>
  <c r="AA419" i="62"/>
  <c r="AA129" i="62"/>
  <c r="AA388" i="62"/>
  <c r="Y640" i="57"/>
  <c r="X640" i="57"/>
  <c r="AA640" i="57"/>
  <c r="AA377" i="62"/>
  <c r="Y377" i="62"/>
  <c r="X377" i="62"/>
  <c r="AA374" i="62"/>
  <c r="Y374" i="62"/>
  <c r="AA371" i="62"/>
  <c r="Y371" i="62"/>
  <c r="X371" i="62"/>
  <c r="AA367" i="62"/>
  <c r="Y367" i="62"/>
  <c r="X367" i="62"/>
  <c r="Y366" i="62"/>
  <c r="X366" i="62"/>
  <c r="AA366" i="62"/>
  <c r="AA362" i="62"/>
  <c r="Y362" i="62"/>
  <c r="AA359" i="62"/>
  <c r="Y359" i="62"/>
  <c r="X359" i="62"/>
  <c r="Y356" i="62"/>
  <c r="X356" i="62"/>
  <c r="AA356" i="62"/>
  <c r="AA353" i="62"/>
  <c r="Y353" i="62"/>
  <c r="X353" i="62"/>
  <c r="X350" i="62"/>
  <c r="AA350" i="62"/>
  <c r="AA347" i="62"/>
  <c r="Y347" i="62"/>
  <c r="X347" i="62"/>
  <c r="AA344" i="62"/>
  <c r="Y344" i="62"/>
  <c r="X344" i="62"/>
  <c r="AA341" i="62"/>
  <c r="Y341" i="62"/>
  <c r="X341" i="62"/>
  <c r="AA338" i="62"/>
  <c r="Y338" i="62"/>
  <c r="Y637" i="57"/>
  <c r="AA637" i="57"/>
  <c r="AA634" i="57"/>
  <c r="Y634" i="57"/>
  <c r="Y335" i="62"/>
  <c r="Y332" i="62"/>
  <c r="AA136" i="63"/>
  <c r="Y329" i="62"/>
  <c r="AA133" i="63"/>
  <c r="Y133" i="63"/>
  <c r="AA326" i="62"/>
  <c r="Y326" i="62"/>
  <c r="X326" i="62"/>
  <c r="Y130" i="63"/>
  <c r="AA130" i="63"/>
  <c r="AA323" i="62"/>
  <c r="Y323" i="62"/>
  <c r="X323" i="62"/>
  <c r="AA322" i="62"/>
  <c r="Y322" i="62"/>
  <c r="X322" i="62"/>
  <c r="Y319" i="62"/>
  <c r="X319" i="62"/>
  <c r="AA319" i="62"/>
  <c r="Y316" i="62"/>
  <c r="Y313" i="62"/>
  <c r="Y310" i="62"/>
  <c r="AA307" i="62"/>
  <c r="Y307" i="62"/>
  <c r="Y304" i="62"/>
  <c r="AA300" i="62"/>
  <c r="Y300" i="62"/>
  <c r="X300" i="62"/>
  <c r="AA299" i="62"/>
  <c r="X295" i="62"/>
  <c r="AA295" i="62"/>
  <c r="Y295" i="62"/>
  <c r="AA294" i="62"/>
  <c r="AA94" i="60"/>
  <c r="Y94" i="60"/>
  <c r="AA91" i="60"/>
  <c r="Y91" i="60"/>
  <c r="Y88" i="60"/>
  <c r="Y631" i="57"/>
  <c r="AA631" i="57"/>
  <c r="AA628" i="57"/>
  <c r="Y628" i="57"/>
  <c r="Y625" i="57"/>
  <c r="Y291" i="62"/>
  <c r="Y287" i="62"/>
  <c r="AA286" i="62"/>
  <c r="AA288" i="62" s="1"/>
  <c r="X287" i="62"/>
  <c r="Y622" i="57"/>
  <c r="AA124" i="63"/>
  <c r="Y124" i="63"/>
  <c r="AA126" i="63"/>
  <c r="Y126" i="63"/>
  <c r="X126" i="63"/>
  <c r="AA125" i="63"/>
  <c r="Y125" i="63"/>
  <c r="X125" i="63"/>
  <c r="Y618" i="57"/>
  <c r="Y121" i="63"/>
  <c r="AA615" i="57"/>
  <c r="Y118" i="63"/>
  <c r="X115" i="63"/>
  <c r="Y115" i="63"/>
  <c r="AA115" i="63"/>
  <c r="Y112" i="63"/>
  <c r="Y109" i="63"/>
  <c r="AA106" i="63"/>
  <c r="Y106" i="63"/>
  <c r="X106" i="63"/>
  <c r="AA103" i="63"/>
  <c r="Y103" i="63"/>
  <c r="X103" i="63"/>
  <c r="Y612" i="57"/>
  <c r="Y19" i="66"/>
  <c r="Y100" i="63"/>
  <c r="AA282" i="62"/>
  <c r="Y282" i="62"/>
  <c r="AA85" i="60"/>
  <c r="Y85" i="60"/>
  <c r="Y97" i="63"/>
  <c r="Y16" i="61"/>
  <c r="AA16" i="61"/>
  <c r="Y94" i="63"/>
  <c r="AA91" i="63"/>
  <c r="Y91" i="63"/>
  <c r="AA88" i="63"/>
  <c r="Y88" i="63"/>
  <c r="Y85" i="63"/>
  <c r="AA82" i="60"/>
  <c r="Y82" i="60"/>
  <c r="AA76" i="60"/>
  <c r="Y76" i="60"/>
  <c r="AA77" i="60"/>
  <c r="Y77" i="60"/>
  <c r="X77" i="60"/>
  <c r="Y279" i="62"/>
  <c r="Y73" i="60"/>
  <c r="AA276" i="62"/>
  <c r="Y276" i="62"/>
  <c r="AA70" i="60"/>
  <c r="Y67" i="60"/>
  <c r="Y64" i="60"/>
  <c r="Y273" i="62"/>
  <c r="Y270" i="62"/>
  <c r="Y267" i="62"/>
  <c r="AA267" i="62"/>
  <c r="Y264" i="62"/>
  <c r="AA261" i="62"/>
  <c r="Y261" i="62"/>
  <c r="Y258" i="62"/>
  <c r="AA258" i="62"/>
  <c r="Y255" i="62"/>
  <c r="AA82" i="63"/>
  <c r="Y82" i="63"/>
  <c r="X82" i="63"/>
  <c r="AA79" i="63"/>
  <c r="Y79" i="63"/>
  <c r="Y76" i="63"/>
  <c r="AA73" i="63"/>
  <c r="Y73" i="63"/>
  <c r="X73" i="63"/>
  <c r="AA70" i="63"/>
  <c r="Y70" i="63"/>
  <c r="Y65" i="63"/>
  <c r="AA65" i="63"/>
  <c r="Y66" i="63"/>
  <c r="X66" i="63"/>
  <c r="AA66" i="63"/>
  <c r="Y60" i="63"/>
  <c r="AA60" i="63"/>
  <c r="AA61" i="63"/>
  <c r="Y61" i="63"/>
  <c r="X61" i="63"/>
  <c r="Y55" i="63"/>
  <c r="AA55" i="63"/>
  <c r="AA56" i="63"/>
  <c r="Y56" i="63"/>
  <c r="X56" i="63"/>
  <c r="AA252" i="62"/>
  <c r="Y252" i="62"/>
  <c r="Y249" i="62"/>
  <c r="Y246" i="62"/>
  <c r="Y242" i="62"/>
  <c r="AA242" i="62"/>
  <c r="Y239" i="62"/>
  <c r="Y236" i="62"/>
  <c r="AA233" i="62"/>
  <c r="Y233" i="62"/>
  <c r="AA230" i="62"/>
  <c r="Y230" i="62"/>
  <c r="Y227" i="62"/>
  <c r="Y224" i="62"/>
  <c r="Y221" i="62"/>
  <c r="Y218" i="62"/>
  <c r="Y215" i="62"/>
  <c r="Y212" i="62"/>
  <c r="Y209" i="62"/>
  <c r="Y206" i="62"/>
  <c r="Y202" i="62"/>
  <c r="Y199" i="62"/>
  <c r="Y196" i="62"/>
  <c r="Y193" i="62"/>
  <c r="AA190" i="62"/>
  <c r="AA187" i="62"/>
  <c r="Y187" i="62"/>
  <c r="Y184" i="62"/>
  <c r="AA181" i="62"/>
  <c r="Y181" i="62"/>
  <c r="Y178" i="62"/>
  <c r="AA175" i="62"/>
  <c r="Y175" i="62"/>
  <c r="AA172" i="62"/>
  <c r="Y169" i="62"/>
  <c r="Y166" i="62"/>
  <c r="Y162" i="62"/>
  <c r="Y159" i="62"/>
  <c r="Y153" i="62"/>
  <c r="Y150" i="62"/>
  <c r="AA147" i="62"/>
  <c r="Y147" i="62"/>
  <c r="Y144" i="62"/>
  <c r="AA144" i="62"/>
  <c r="Y141" i="62"/>
  <c r="Y138" i="62"/>
  <c r="Y135" i="62"/>
  <c r="AA132" i="62"/>
  <c r="Y132" i="62"/>
  <c r="Y126" i="62"/>
  <c r="Y122" i="62"/>
  <c r="Y118" i="62"/>
  <c r="AA115" i="62"/>
  <c r="Y115" i="62"/>
  <c r="AA112" i="62"/>
  <c r="Y112" i="62"/>
  <c r="AA61" i="60"/>
  <c r="Y61" i="60"/>
  <c r="Y58" i="60"/>
  <c r="Y55" i="60"/>
  <c r="Y52" i="60"/>
  <c r="Y49" i="60"/>
  <c r="Y46" i="60"/>
  <c r="Y16" i="67"/>
  <c r="AA16" i="67"/>
  <c r="AA609" i="57"/>
  <c r="Y609" i="57"/>
  <c r="Y16" i="66"/>
  <c r="AA13" i="67"/>
  <c r="Y13" i="67"/>
  <c r="AA10" i="67"/>
  <c r="AA605" i="57"/>
  <c r="AA606" i="57" s="1"/>
  <c r="Y605" i="57"/>
  <c r="X605" i="57"/>
  <c r="Y604" i="57"/>
  <c r="Y601" i="57"/>
  <c r="Y43" i="60"/>
  <c r="Y40" i="60"/>
  <c r="Y37" i="60"/>
  <c r="AA37" i="60"/>
  <c r="AA34" i="60"/>
  <c r="Y34" i="60"/>
  <c r="AA31" i="60"/>
  <c r="Y598" i="57"/>
  <c r="AA598" i="57"/>
  <c r="Y595" i="57"/>
  <c r="Y28" i="60"/>
  <c r="AA28" i="60"/>
  <c r="Y52" i="63"/>
  <c r="Y25" i="60"/>
  <c r="Y22" i="60"/>
  <c r="AA22" i="60"/>
  <c r="Y19" i="60"/>
  <c r="Y16" i="60"/>
  <c r="AA16" i="60"/>
  <c r="AA13" i="60"/>
  <c r="Y13" i="60"/>
  <c r="AA43" i="64"/>
  <c r="Y43" i="64"/>
  <c r="Y592" i="57"/>
  <c r="AA592" i="57"/>
  <c r="Y589" i="57"/>
  <c r="Y109" i="62"/>
  <c r="Y106" i="62"/>
  <c r="AA103" i="62"/>
  <c r="Y103" i="62"/>
  <c r="AA100" i="62"/>
  <c r="Y100" i="62"/>
  <c r="AA97" i="62"/>
  <c r="Y97" i="62"/>
  <c r="AA92" i="62"/>
  <c r="Y92" i="62"/>
  <c r="AA93" i="62"/>
  <c r="Y93" i="62"/>
  <c r="X93" i="62"/>
  <c r="AA89" i="62"/>
  <c r="Y89" i="62"/>
  <c r="AA586" i="57"/>
  <c r="Y586" i="57"/>
  <c r="AA86" i="62"/>
  <c r="Y86" i="62"/>
  <c r="Y82" i="62"/>
  <c r="AA78" i="62"/>
  <c r="Y78" i="62"/>
  <c r="AA74" i="62"/>
  <c r="Y74" i="62"/>
  <c r="X74" i="62"/>
  <c r="AA73" i="62"/>
  <c r="Y73" i="62"/>
  <c r="X73" i="62"/>
  <c r="Y72" i="62"/>
  <c r="AA72" i="62"/>
  <c r="AA69" i="62"/>
  <c r="Y69" i="62"/>
  <c r="Y66" i="62"/>
  <c r="Y63" i="62"/>
  <c r="Y60" i="62"/>
  <c r="AA57" i="62"/>
  <c r="Y57" i="62"/>
  <c r="Y54" i="62"/>
  <c r="AA10" i="60"/>
  <c r="X50" i="62"/>
  <c r="Y50" i="62"/>
  <c r="AA49" i="62"/>
  <c r="AA51" i="62" s="1"/>
  <c r="Y49" i="62"/>
  <c r="AA49" i="63"/>
  <c r="Y49" i="63"/>
  <c r="AA46" i="63"/>
  <c r="Y46" i="63"/>
  <c r="AA42" i="63"/>
  <c r="Y42" i="63"/>
  <c r="AA583" i="57"/>
  <c r="Y39" i="63"/>
  <c r="AA580" i="57"/>
  <c r="Y580" i="57"/>
  <c r="Y15" i="56"/>
  <c r="AA15" i="56"/>
  <c r="AA12" i="56"/>
  <c r="Y12" i="56"/>
  <c r="Y577" i="57"/>
  <c r="AA9" i="56"/>
  <c r="AA574" i="57"/>
  <c r="Y574" i="57"/>
  <c r="Y571" i="57"/>
  <c r="AA571" i="57"/>
  <c r="AA13" i="61"/>
  <c r="Y13" i="61"/>
  <c r="Y35" i="63"/>
  <c r="AA32" i="63"/>
  <c r="Y32" i="63"/>
  <c r="AA27" i="63"/>
  <c r="Y27" i="63"/>
  <c r="AA28" i="63"/>
  <c r="Y28" i="63"/>
  <c r="X28" i="63"/>
  <c r="AA568" i="57"/>
  <c r="Y568" i="57"/>
  <c r="AA565" i="57"/>
  <c r="Y565" i="57"/>
  <c r="X23" i="63"/>
  <c r="AA23" i="63"/>
  <c r="AA24" i="63" s="1"/>
  <c r="Y23" i="63"/>
  <c r="Y22" i="63"/>
  <c r="AA19" i="63"/>
  <c r="Y19" i="63"/>
  <c r="Y16" i="63"/>
  <c r="Y11" i="63"/>
  <c r="Y12" i="63"/>
  <c r="AA11" i="63"/>
  <c r="AA10" i="63"/>
  <c r="X12" i="63"/>
  <c r="AA12" i="63" s="1"/>
  <c r="AA46" i="62"/>
  <c r="AA19" i="58"/>
  <c r="Y19" i="58"/>
  <c r="AA562" i="57"/>
  <c r="AA559" i="57"/>
  <c r="AA556" i="57"/>
  <c r="Y556" i="57"/>
  <c r="AA43" i="62"/>
  <c r="Y43" i="62"/>
  <c r="Y553" i="57"/>
  <c r="AA550" i="57"/>
  <c r="AA547" i="57"/>
  <c r="Y547" i="57"/>
  <c r="Y544" i="57"/>
  <c r="AA544" i="57"/>
  <c r="AA541" i="57"/>
  <c r="AA538" i="57"/>
  <c r="AA535" i="57"/>
  <c r="Y535" i="57"/>
  <c r="Y532" i="57"/>
  <c r="AA532" i="57"/>
  <c r="AA529" i="57"/>
  <c r="AA526" i="57"/>
  <c r="Y526" i="57"/>
  <c r="Y523" i="57"/>
  <c r="AA520" i="57"/>
  <c r="AA13" i="66"/>
  <c r="Y13" i="66"/>
  <c r="AA517" i="57"/>
  <c r="Y517" i="57"/>
  <c r="AA514" i="57"/>
  <c r="Y511" i="57"/>
  <c r="AA508" i="57"/>
  <c r="Y508" i="57"/>
  <c r="AA505" i="57"/>
  <c r="Y505" i="57"/>
  <c r="AA502" i="57"/>
  <c r="Y502" i="57"/>
  <c r="Y499" i="57"/>
  <c r="Y496" i="57"/>
  <c r="AA496" i="57"/>
  <c r="AA16" i="58"/>
  <c r="Y16" i="58"/>
  <c r="AA493" i="57"/>
  <c r="Y493" i="57"/>
  <c r="AA490" i="57"/>
  <c r="Y490" i="57"/>
  <c r="AA487" i="57"/>
  <c r="Y487" i="57"/>
  <c r="AA484" i="57"/>
  <c r="Y484" i="57"/>
  <c r="AA481" i="57"/>
  <c r="AA478" i="57"/>
  <c r="Y478" i="57"/>
  <c r="AA475" i="57"/>
  <c r="Y475" i="57"/>
  <c r="Y472" i="57"/>
  <c r="AA469" i="57"/>
  <c r="Y469" i="57"/>
  <c r="AA466" i="57"/>
  <c r="Y466" i="57"/>
  <c r="AA463" i="57"/>
  <c r="Y463" i="57"/>
  <c r="AA460" i="57"/>
  <c r="Y460" i="57"/>
  <c r="AA457" i="57"/>
  <c r="Y457" i="57"/>
  <c r="AA454" i="57"/>
  <c r="Y454" i="57"/>
  <c r="Y451" i="57"/>
  <c r="AA451" i="57"/>
  <c r="Y448" i="57"/>
  <c r="AA448" i="57"/>
  <c r="AA445" i="57"/>
  <c r="Y445" i="57"/>
  <c r="AA442" i="57"/>
  <c r="Y442" i="57"/>
  <c r="AA438" i="57"/>
  <c r="Y438" i="57"/>
  <c r="V434" i="57"/>
  <c r="W434" i="57" s="1"/>
  <c r="L434" i="57"/>
  <c r="M434" i="57" s="1"/>
  <c r="L433" i="57"/>
  <c r="M433" i="57" s="1"/>
  <c r="L430" i="57"/>
  <c r="M430" i="57" s="1"/>
  <c r="AA430" i="57" s="1"/>
  <c r="L427" i="57"/>
  <c r="M427" i="57" s="1"/>
  <c r="L424" i="57"/>
  <c r="M424" i="57" s="1"/>
  <c r="L421" i="57"/>
  <c r="M421" i="57" s="1"/>
  <c r="L13" i="58"/>
  <c r="M13" i="58" s="1"/>
  <c r="L10" i="66"/>
  <c r="M10" i="66" s="1"/>
  <c r="AA10" i="66" s="1"/>
  <c r="L40" i="64"/>
  <c r="M40" i="64" s="1"/>
  <c r="L418" i="57"/>
  <c r="M418" i="57" s="1"/>
  <c r="AA418" i="57" s="1"/>
  <c r="L415" i="57"/>
  <c r="M415" i="57" s="1"/>
  <c r="L412" i="57"/>
  <c r="M412" i="57" s="1"/>
  <c r="AA412" i="57" s="1"/>
  <c r="L409" i="57"/>
  <c r="M409" i="57" s="1"/>
  <c r="L406" i="57"/>
  <c r="M406" i="57" s="1"/>
  <c r="AA406" i="57" s="1"/>
  <c r="L403" i="57"/>
  <c r="M403" i="57" s="1"/>
  <c r="AA403" i="57" s="1"/>
  <c r="L400" i="57"/>
  <c r="M400" i="57" s="1"/>
  <c r="AA400" i="57" s="1"/>
  <c r="L397" i="57"/>
  <c r="M397" i="57" s="1"/>
  <c r="L394" i="57"/>
  <c r="M394" i="57" s="1"/>
  <c r="L391" i="57"/>
  <c r="M391" i="57" s="1"/>
  <c r="L388" i="57"/>
  <c r="M388" i="57" s="1"/>
  <c r="Y388" i="57" s="1"/>
  <c r="L385" i="57"/>
  <c r="M385" i="57" s="1"/>
  <c r="L382" i="57"/>
  <c r="M382" i="57" s="1"/>
  <c r="L379" i="57"/>
  <c r="M379" i="57" s="1"/>
  <c r="L376" i="57"/>
  <c r="M376" i="57" s="1"/>
  <c r="L373" i="57"/>
  <c r="M373" i="57" s="1"/>
  <c r="AA373" i="57" s="1"/>
  <c r="L370" i="57"/>
  <c r="M370" i="57" s="1"/>
  <c r="L367" i="57"/>
  <c r="M367" i="57" s="1"/>
  <c r="L364" i="57"/>
  <c r="M364" i="57" s="1"/>
  <c r="L361" i="57"/>
  <c r="M361" i="57" s="1"/>
  <c r="L358" i="57"/>
  <c r="M358" i="57" s="1"/>
  <c r="L355" i="57"/>
  <c r="M355" i="57" s="1"/>
  <c r="L352" i="57"/>
  <c r="M352" i="57" s="1"/>
  <c r="L40" i="62"/>
  <c r="M40" i="62" s="1"/>
  <c r="Y40" i="62" s="1"/>
  <c r="L37" i="62"/>
  <c r="M37" i="62" s="1"/>
  <c r="L34" i="62"/>
  <c r="M34" i="62" s="1"/>
  <c r="L31" i="62"/>
  <c r="M31" i="62" s="1"/>
  <c r="L28" i="62"/>
  <c r="M28" i="62" s="1"/>
  <c r="AA28" i="62" s="1"/>
  <c r="L25" i="62"/>
  <c r="M25" i="62" s="1"/>
  <c r="L22" i="62"/>
  <c r="M22" i="62" s="1"/>
  <c r="L19" i="62"/>
  <c r="M19" i="62" s="1"/>
  <c r="L16" i="62"/>
  <c r="M16" i="62" s="1"/>
  <c r="L13" i="62"/>
  <c r="M13" i="62" s="1"/>
  <c r="L349" i="57"/>
  <c r="M349" i="57" s="1"/>
  <c r="L346" i="57"/>
  <c r="M346" i="57" s="1"/>
  <c r="L10" i="62"/>
  <c r="M10" i="62" s="1"/>
  <c r="Y10" i="62" s="1"/>
  <c r="L343" i="57"/>
  <c r="M343" i="57" s="1"/>
  <c r="L340" i="57"/>
  <c r="M340" i="57" s="1"/>
  <c r="L337" i="57"/>
  <c r="M337" i="57" s="1"/>
  <c r="L334" i="57"/>
  <c r="M334" i="57" s="1"/>
  <c r="L331" i="57"/>
  <c r="M331" i="57" s="1"/>
  <c r="L328" i="57"/>
  <c r="M328" i="57" s="1"/>
  <c r="L325" i="57"/>
  <c r="M325" i="57" s="1"/>
  <c r="L322" i="57"/>
  <c r="M322" i="57" s="1"/>
  <c r="L319" i="57"/>
  <c r="M319" i="57" s="1"/>
  <c r="L316" i="57"/>
  <c r="M316" i="57" s="1"/>
  <c r="L313" i="57"/>
  <c r="M313" i="57" s="1"/>
  <c r="L310" i="57"/>
  <c r="M310" i="57" s="1"/>
  <c r="L307" i="57"/>
  <c r="M307" i="57" s="1"/>
  <c r="L304" i="57"/>
  <c r="M304" i="57" s="1"/>
  <c r="L301" i="57"/>
  <c r="M301" i="57" s="1"/>
  <c r="L298" i="57"/>
  <c r="M298" i="57" s="1"/>
  <c r="L295" i="57"/>
  <c r="M295" i="57" s="1"/>
  <c r="L292" i="57"/>
  <c r="M292" i="57" s="1"/>
  <c r="L289" i="57"/>
  <c r="M289" i="57" s="1"/>
  <c r="L286" i="57"/>
  <c r="M286" i="57" s="1"/>
  <c r="L283" i="57"/>
  <c r="M283" i="57" s="1"/>
  <c r="L280" i="57"/>
  <c r="M280" i="57" s="1"/>
  <c r="L277" i="57"/>
  <c r="M277" i="57" s="1"/>
  <c r="L274" i="57"/>
  <c r="M274" i="57" s="1"/>
  <c r="AA274" i="57" s="1"/>
  <c r="L271" i="57"/>
  <c r="M271" i="57" s="1"/>
  <c r="L268" i="57"/>
  <c r="M268" i="57" s="1"/>
  <c r="L265" i="57"/>
  <c r="M265" i="57" s="1"/>
  <c r="L262" i="57"/>
  <c r="M262" i="57" s="1"/>
  <c r="L259" i="57"/>
  <c r="M259" i="57" s="1"/>
  <c r="L256" i="57"/>
  <c r="M256" i="57" s="1"/>
  <c r="L253" i="57"/>
  <c r="M253" i="57" s="1"/>
  <c r="L250" i="57"/>
  <c r="M250" i="57" s="1"/>
  <c r="L247" i="57"/>
  <c r="M247" i="57" s="1"/>
  <c r="L244" i="57"/>
  <c r="M244" i="57" s="1"/>
  <c r="L241" i="57"/>
  <c r="M241" i="57" s="1"/>
  <c r="L238" i="57"/>
  <c r="M238" i="57" s="1"/>
  <c r="L235" i="57"/>
  <c r="M235" i="57" s="1"/>
  <c r="L232" i="57"/>
  <c r="M232" i="57" s="1"/>
  <c r="L229" i="57"/>
  <c r="M229" i="57" s="1"/>
  <c r="L226" i="57"/>
  <c r="M226" i="57" s="1"/>
  <c r="L222" i="57"/>
  <c r="M222" i="57" s="1"/>
  <c r="L219" i="57"/>
  <c r="M219" i="57" s="1"/>
  <c r="L216" i="57"/>
  <c r="M216" i="57" s="1"/>
  <c r="L213" i="57"/>
  <c r="M213" i="57" s="1"/>
  <c r="L210" i="57"/>
  <c r="M210" i="57" s="1"/>
  <c r="V206" i="57"/>
  <c r="W206" i="57" s="1"/>
  <c r="L206" i="57"/>
  <c r="M206" i="57" s="1"/>
  <c r="L205" i="57"/>
  <c r="M205" i="57" s="1"/>
  <c r="L202" i="57"/>
  <c r="M202" i="57" s="1"/>
  <c r="L199" i="57"/>
  <c r="M199" i="57" s="1"/>
  <c r="AA199" i="57" s="1"/>
  <c r="L196" i="57"/>
  <c r="M196" i="57" s="1"/>
  <c r="L193" i="57"/>
  <c r="M193" i="57" s="1"/>
  <c r="L190" i="57"/>
  <c r="M190" i="57" s="1"/>
  <c r="L187" i="57"/>
  <c r="M187" i="57" s="1"/>
  <c r="AA13" i="63" l="1"/>
  <c r="AA78" i="60"/>
  <c r="AA368" i="62"/>
  <c r="AA57" i="63"/>
  <c r="AA67" i="63"/>
  <c r="AA62" i="63"/>
  <c r="AA127" i="63"/>
  <c r="AA301" i="62"/>
  <c r="AA296" i="62"/>
  <c r="AA75" i="62"/>
  <c r="AA94" i="62"/>
  <c r="AA434" i="57"/>
  <c r="Y434" i="57"/>
  <c r="X434" i="57"/>
  <c r="Y433" i="57"/>
  <c r="AA433" i="57"/>
  <c r="Y430" i="57"/>
  <c r="AA427" i="57"/>
  <c r="Y427" i="57"/>
  <c r="AA424" i="57"/>
  <c r="Y424" i="57"/>
  <c r="AA421" i="57"/>
  <c r="Y421" i="57"/>
  <c r="Y13" i="58"/>
  <c r="AA13" i="58"/>
  <c r="Y10" i="66"/>
  <c r="AA40" i="64"/>
  <c r="Y40" i="64"/>
  <c r="Y418" i="57"/>
  <c r="AA415" i="57"/>
  <c r="Y415" i="57"/>
  <c r="Y412" i="57"/>
  <c r="Y409" i="57"/>
  <c r="AA409" i="57"/>
  <c r="Y406" i="57"/>
  <c r="Y403" i="57"/>
  <c r="Y400" i="57"/>
  <c r="Y397" i="57"/>
  <c r="AA397" i="57"/>
  <c r="AA394" i="57"/>
  <c r="Y394" i="57"/>
  <c r="AA391" i="57"/>
  <c r="Y391" i="57"/>
  <c r="AA388" i="57"/>
  <c r="AA385" i="57"/>
  <c r="Y385" i="57"/>
  <c r="AA382" i="57"/>
  <c r="Y382" i="57"/>
  <c r="AA379" i="57"/>
  <c r="Y379" i="57"/>
  <c r="AA376" i="57"/>
  <c r="Y376" i="57"/>
  <c r="Y373" i="57"/>
  <c r="AA370" i="57"/>
  <c r="Y370" i="57"/>
  <c r="AA367" i="57"/>
  <c r="Y367" i="57"/>
  <c r="Y364" i="57"/>
  <c r="AA364" i="57"/>
  <c r="AA361" i="57"/>
  <c r="Y361" i="57"/>
  <c r="AA358" i="57"/>
  <c r="Y358" i="57"/>
  <c r="AA355" i="57"/>
  <c r="Y355" i="57"/>
  <c r="Y352" i="57"/>
  <c r="AA352" i="57"/>
  <c r="AA40" i="62"/>
  <c r="AA37" i="62"/>
  <c r="Y37" i="62"/>
  <c r="AA34" i="62"/>
  <c r="Y34" i="62"/>
  <c r="AA31" i="62"/>
  <c r="Y31" i="62"/>
  <c r="Y28" i="62"/>
  <c r="AA25" i="62"/>
  <c r="Y25" i="62"/>
  <c r="AA22" i="62"/>
  <c r="Y22" i="62"/>
  <c r="AA19" i="62"/>
  <c r="Y19" i="62"/>
  <c r="AA16" i="62"/>
  <c r="Y16" i="62"/>
  <c r="AA13" i="62"/>
  <c r="Y13" i="62"/>
  <c r="AA349" i="57"/>
  <c r="Y349" i="57"/>
  <c r="AA346" i="57"/>
  <c r="Y346" i="57"/>
  <c r="AA10" i="62"/>
  <c r="AA343" i="57"/>
  <c r="Y343" i="57"/>
  <c r="AA340" i="57"/>
  <c r="Y340" i="57"/>
  <c r="AA337" i="57"/>
  <c r="Y337" i="57"/>
  <c r="Y334" i="57"/>
  <c r="AA334" i="57"/>
  <c r="AA331" i="57"/>
  <c r="Y331" i="57"/>
  <c r="AA328" i="57"/>
  <c r="Y328" i="57"/>
  <c r="AA325" i="57"/>
  <c r="Y325" i="57"/>
  <c r="AA322" i="57"/>
  <c r="Y322" i="57"/>
  <c r="AA319" i="57"/>
  <c r="Y319" i="57"/>
  <c r="AA316" i="57"/>
  <c r="Y316" i="57"/>
  <c r="AA313" i="57"/>
  <c r="Y313" i="57"/>
  <c r="AA310" i="57"/>
  <c r="Y310" i="57"/>
  <c r="AA307" i="57"/>
  <c r="Y307" i="57"/>
  <c r="Y304" i="57"/>
  <c r="AA304" i="57"/>
  <c r="AA301" i="57"/>
  <c r="Y301" i="57"/>
  <c r="AA298" i="57"/>
  <c r="Y298" i="57"/>
  <c r="AA295" i="57"/>
  <c r="Y295" i="57"/>
  <c r="AA292" i="57"/>
  <c r="Y292" i="57"/>
  <c r="AA289" i="57"/>
  <c r="Y289" i="57"/>
  <c r="AA286" i="57"/>
  <c r="Y286" i="57"/>
  <c r="AA283" i="57"/>
  <c r="Y283" i="57"/>
  <c r="AA280" i="57"/>
  <c r="Y280" i="57"/>
  <c r="AA277" i="57"/>
  <c r="Y277" i="57"/>
  <c r="Y274" i="57"/>
  <c r="AA271" i="57"/>
  <c r="Y271" i="57"/>
  <c r="AA268" i="57"/>
  <c r="Y268" i="57"/>
  <c r="AA265" i="57"/>
  <c r="Y265" i="57"/>
  <c r="AA262" i="57"/>
  <c r="Y262" i="57"/>
  <c r="AA259" i="57"/>
  <c r="Y259" i="57"/>
  <c r="Y256" i="57"/>
  <c r="AA256" i="57"/>
  <c r="AA253" i="57"/>
  <c r="Y253" i="57"/>
  <c r="AA250" i="57"/>
  <c r="Y250" i="57"/>
  <c r="AA247" i="57"/>
  <c r="Y247" i="57"/>
  <c r="AA244" i="57"/>
  <c r="Y244" i="57"/>
  <c r="AA241" i="57"/>
  <c r="Y241" i="57"/>
  <c r="AA238" i="57"/>
  <c r="Y238" i="57"/>
  <c r="AA235" i="57"/>
  <c r="Y235" i="57"/>
  <c r="AA232" i="57"/>
  <c r="Y232" i="57"/>
  <c r="AA229" i="57"/>
  <c r="Y229" i="57"/>
  <c r="AA226" i="57"/>
  <c r="Y226" i="57"/>
  <c r="AA222" i="57"/>
  <c r="Y222" i="57"/>
  <c r="AA219" i="57"/>
  <c r="Y219" i="57"/>
  <c r="AA216" i="57"/>
  <c r="Y216" i="57"/>
  <c r="AA213" i="57"/>
  <c r="Y213" i="57"/>
  <c r="AA210" i="57"/>
  <c r="Y210" i="57"/>
  <c r="AA206" i="57"/>
  <c r="Y206" i="57"/>
  <c r="X206" i="57"/>
  <c r="Y205" i="57"/>
  <c r="AA205" i="57"/>
  <c r="AA202" i="57"/>
  <c r="Y202" i="57"/>
  <c r="Y199" i="57"/>
  <c r="AA196" i="57"/>
  <c r="Y196" i="57"/>
  <c r="AA193" i="57"/>
  <c r="Y193" i="57"/>
  <c r="AA190" i="57"/>
  <c r="Y190" i="57"/>
  <c r="AA187" i="57"/>
  <c r="Y187" i="57"/>
  <c r="V183" i="57"/>
  <c r="W183" i="57" s="1"/>
  <c r="L183" i="57"/>
  <c r="M183" i="57" s="1"/>
  <c r="L182" i="57"/>
  <c r="M182" i="57" s="1"/>
  <c r="V178" i="57"/>
  <c r="W178" i="57" s="1"/>
  <c r="L178" i="57"/>
  <c r="M178" i="57" s="1"/>
  <c r="L177" i="57"/>
  <c r="M177" i="57" s="1"/>
  <c r="L174" i="57"/>
  <c r="M174" i="57" s="1"/>
  <c r="V171" i="57"/>
  <c r="W171" i="57" s="1"/>
  <c r="L171" i="57"/>
  <c r="M171" i="57" s="1"/>
  <c r="Y171" i="57" s="1"/>
  <c r="L168" i="57"/>
  <c r="M168" i="57" s="1"/>
  <c r="L165" i="57"/>
  <c r="M165" i="57" s="1"/>
  <c r="L162" i="57"/>
  <c r="M162" i="57" s="1"/>
  <c r="V158" i="57"/>
  <c r="W158" i="57" s="1"/>
  <c r="L158" i="57"/>
  <c r="M158" i="57" s="1"/>
  <c r="L157" i="57"/>
  <c r="M157" i="57" s="1"/>
  <c r="L154" i="57"/>
  <c r="M154" i="57" s="1"/>
  <c r="L150" i="57"/>
  <c r="M150" i="57" s="1"/>
  <c r="V145" i="57"/>
  <c r="W145" i="57" s="1"/>
  <c r="L145" i="57"/>
  <c r="M145" i="57" s="1"/>
  <c r="L144" i="57"/>
  <c r="M144" i="57" s="1"/>
  <c r="V140" i="57"/>
  <c r="W140" i="57" s="1"/>
  <c r="L140" i="57"/>
  <c r="M140" i="57" s="1"/>
  <c r="L139" i="57"/>
  <c r="M139" i="57" s="1"/>
  <c r="L136" i="57"/>
  <c r="M136" i="57" s="1"/>
  <c r="L133" i="57"/>
  <c r="M133" i="57" s="1"/>
  <c r="L130" i="57"/>
  <c r="M130" i="57" s="1"/>
  <c r="L37" i="64"/>
  <c r="M37" i="64" s="1"/>
  <c r="L34" i="64"/>
  <c r="M34" i="64" s="1"/>
  <c r="L31" i="64"/>
  <c r="M31" i="64" s="1"/>
  <c r="L127" i="57"/>
  <c r="M127" i="57" s="1"/>
  <c r="L124" i="57"/>
  <c r="M124" i="57" s="1"/>
  <c r="L10" i="61"/>
  <c r="M10" i="61" s="1"/>
  <c r="Y10" i="61" s="1"/>
  <c r="L121" i="57"/>
  <c r="M121" i="57" s="1"/>
  <c r="L118" i="57"/>
  <c r="M118" i="57" s="1"/>
  <c r="L115" i="57"/>
  <c r="M115" i="57" s="1"/>
  <c r="L112" i="57"/>
  <c r="M112" i="57" s="1"/>
  <c r="L109" i="57"/>
  <c r="M109" i="57" s="1"/>
  <c r="L106" i="57"/>
  <c r="M106" i="57" s="1"/>
  <c r="L103" i="57"/>
  <c r="M103" i="57" s="1"/>
  <c r="L100" i="57"/>
  <c r="M100" i="57" s="1"/>
  <c r="L97" i="57"/>
  <c r="M97" i="57" s="1"/>
  <c r="L94" i="57"/>
  <c r="M94" i="57" s="1"/>
  <c r="L91" i="57"/>
  <c r="M91" i="57" s="1"/>
  <c r="L88" i="57"/>
  <c r="M88" i="57" s="1"/>
  <c r="L85" i="57"/>
  <c r="M85" i="57" s="1"/>
  <c r="L82" i="57"/>
  <c r="M82" i="57" s="1"/>
  <c r="L79" i="57"/>
  <c r="M79" i="57" s="1"/>
  <c r="L76" i="57"/>
  <c r="M76" i="57" s="1"/>
  <c r="L28" i="64"/>
  <c r="M28" i="64" s="1"/>
  <c r="L25" i="64"/>
  <c r="M25" i="64" s="1"/>
  <c r="L73" i="57"/>
  <c r="M73" i="57" s="1"/>
  <c r="L70" i="57"/>
  <c r="M70" i="57" s="1"/>
  <c r="L67" i="57"/>
  <c r="M67" i="57" s="1"/>
  <c r="L64" i="57"/>
  <c r="M64" i="57" s="1"/>
  <c r="L61" i="57"/>
  <c r="M61" i="57" s="1"/>
  <c r="L58" i="57"/>
  <c r="M58" i="57" s="1"/>
  <c r="L55" i="57"/>
  <c r="M55" i="57" s="1"/>
  <c r="L52" i="57"/>
  <c r="M52" i="57" s="1"/>
  <c r="L49" i="57"/>
  <c r="M49" i="57" s="1"/>
  <c r="L46" i="57"/>
  <c r="M46" i="57" s="1"/>
  <c r="L22" i="64"/>
  <c r="M22" i="64" s="1"/>
  <c r="L19" i="64"/>
  <c r="M19" i="64" s="1"/>
  <c r="L16" i="64"/>
  <c r="M16" i="64" s="1"/>
  <c r="L43" i="57"/>
  <c r="M43" i="57" s="1"/>
  <c r="L10" i="58"/>
  <c r="M10" i="58" s="1"/>
  <c r="Y10" i="58" s="1"/>
  <c r="L40" i="57"/>
  <c r="M40" i="57" s="1"/>
  <c r="L13" i="64"/>
  <c r="M13" i="64" s="1"/>
  <c r="Y13" i="64" s="1"/>
  <c r="L37" i="57"/>
  <c r="M37" i="57" s="1"/>
  <c r="L34" i="57"/>
  <c r="M34" i="57" s="1"/>
  <c r="L31" i="57"/>
  <c r="M31" i="57" s="1"/>
  <c r="L28" i="57"/>
  <c r="M28" i="57" s="1"/>
  <c r="L25" i="57"/>
  <c r="M25" i="57" s="1"/>
  <c r="L22" i="57"/>
  <c r="M22" i="57" s="1"/>
  <c r="AA22" i="57" s="1"/>
  <c r="L19" i="57"/>
  <c r="M19" i="57" s="1"/>
  <c r="AA19" i="57" s="1"/>
  <c r="L16" i="57"/>
  <c r="M16" i="57" s="1"/>
  <c r="L13" i="57"/>
  <c r="M13" i="57" s="1"/>
  <c r="L10" i="57"/>
  <c r="M10" i="57" s="1"/>
  <c r="L10" i="64"/>
  <c r="M10" i="64" s="1"/>
  <c r="Y10" i="64" s="1"/>
  <c r="AA171" i="57" l="1"/>
  <c r="AA207" i="57"/>
  <c r="AA435" i="57"/>
  <c r="X171" i="57"/>
  <c r="Y182" i="57"/>
  <c r="AA182" i="57"/>
  <c r="AA183" i="57"/>
  <c r="Y183" i="57"/>
  <c r="X183" i="57"/>
  <c r="AA177" i="57"/>
  <c r="Y177" i="57"/>
  <c r="AA178" i="57"/>
  <c r="Y178" i="57"/>
  <c r="X178" i="57"/>
  <c r="AA174" i="57"/>
  <c r="Y174" i="57"/>
  <c r="AA168" i="57"/>
  <c r="Y168" i="57"/>
  <c r="AA165" i="57"/>
  <c r="Y165" i="57"/>
  <c r="AA162" i="57"/>
  <c r="Y162" i="57"/>
  <c r="AA158" i="57"/>
  <c r="Y158" i="57"/>
  <c r="X158" i="57"/>
  <c r="AA157" i="57"/>
  <c r="Y157" i="57"/>
  <c r="AA154" i="57"/>
  <c r="Y154" i="57"/>
  <c r="AA150" i="57"/>
  <c r="Y150" i="57"/>
  <c r="AA144" i="57"/>
  <c r="AA146" i="57" s="1"/>
  <c r="Y144" i="57"/>
  <c r="Y145" i="57"/>
  <c r="X145" i="57"/>
  <c r="AA145" i="57"/>
  <c r="AA140" i="57"/>
  <c r="Y140" i="57"/>
  <c r="X140" i="57"/>
  <c r="AA139" i="57"/>
  <c r="Y139" i="57"/>
  <c r="AA136" i="57"/>
  <c r="Y136" i="57"/>
  <c r="AA133" i="57"/>
  <c r="Y133" i="57"/>
  <c r="AA130" i="57"/>
  <c r="Y130" i="57"/>
  <c r="AA37" i="64"/>
  <c r="Y37" i="64"/>
  <c r="AA34" i="64"/>
  <c r="Y34" i="64"/>
  <c r="AA31" i="64"/>
  <c r="Y31" i="64"/>
  <c r="AA127" i="57"/>
  <c r="Y127" i="57"/>
  <c r="AA124" i="57"/>
  <c r="Y124" i="57"/>
  <c r="AA10" i="61"/>
  <c r="AA121" i="57"/>
  <c r="Y121" i="57"/>
  <c r="AA118" i="57"/>
  <c r="Y118" i="57"/>
  <c r="AA115" i="57"/>
  <c r="Y115" i="57"/>
  <c r="AA112" i="57"/>
  <c r="Y112" i="57"/>
  <c r="AA109" i="57"/>
  <c r="Y109" i="57"/>
  <c r="Y106" i="57"/>
  <c r="AA106" i="57"/>
  <c r="AA103" i="57"/>
  <c r="Y103" i="57"/>
  <c r="AA100" i="57"/>
  <c r="Y100" i="57"/>
  <c r="AA97" i="57"/>
  <c r="Y97" i="57"/>
  <c r="Y94" i="57"/>
  <c r="AA94" i="57"/>
  <c r="AA91" i="57"/>
  <c r="Y91" i="57"/>
  <c r="AA88" i="57"/>
  <c r="Y88" i="57"/>
  <c r="AA85" i="57"/>
  <c r="Y85" i="57"/>
  <c r="AA82" i="57"/>
  <c r="Y82" i="57"/>
  <c r="AA79" i="57"/>
  <c r="Y79" i="57"/>
  <c r="AA76" i="57"/>
  <c r="Y76" i="57"/>
  <c r="AA28" i="64"/>
  <c r="Y28" i="64"/>
  <c r="AA25" i="64"/>
  <c r="Y25" i="64"/>
  <c r="AA73" i="57"/>
  <c r="Y73" i="57"/>
  <c r="AA70" i="57"/>
  <c r="Y70" i="57"/>
  <c r="Y67" i="57"/>
  <c r="AA67" i="57"/>
  <c r="AA64" i="57"/>
  <c r="Y64" i="57"/>
  <c r="AA61" i="57"/>
  <c r="Y61" i="57"/>
  <c r="AA58" i="57"/>
  <c r="Y58" i="57"/>
  <c r="AA55" i="57"/>
  <c r="Y55" i="57"/>
  <c r="Y52" i="57"/>
  <c r="AA52" i="57"/>
  <c r="AA49" i="57"/>
  <c r="Y49" i="57"/>
  <c r="AA46" i="57"/>
  <c r="Y46" i="57"/>
  <c r="AA22" i="64"/>
  <c r="Y22" i="64"/>
  <c r="AA19" i="64"/>
  <c r="Y19" i="64"/>
  <c r="AA16" i="64"/>
  <c r="Y16" i="64"/>
  <c r="AA43" i="57"/>
  <c r="Y43" i="57"/>
  <c r="AA10" i="58"/>
  <c r="AA40" i="57"/>
  <c r="Y40" i="57"/>
  <c r="AA13" i="64"/>
  <c r="AA37" i="57"/>
  <c r="Y37" i="57"/>
  <c r="AA34" i="57"/>
  <c r="Y34" i="57"/>
  <c r="AA31" i="57"/>
  <c r="Y31" i="57"/>
  <c r="AA28" i="57"/>
  <c r="Y28" i="57"/>
  <c r="AA25" i="57"/>
  <c r="Y25" i="57"/>
  <c r="Y22" i="57"/>
  <c r="Y19" i="57"/>
  <c r="AA16" i="57"/>
  <c r="Y16" i="57"/>
  <c r="AA13" i="57"/>
  <c r="Y13" i="57"/>
  <c r="AA10" i="57"/>
  <c r="Y10" i="57"/>
  <c r="AA10" i="64"/>
  <c r="AA184" i="57" l="1"/>
  <c r="AA159" i="57"/>
  <c r="AA179" i="57"/>
  <c r="AA141" i="57"/>
  <c r="O31" i="11" l="1"/>
  <c r="N36" i="11"/>
  <c r="N37" i="11"/>
  <c r="O37" i="11"/>
  <c r="O36" i="11"/>
  <c r="N35" i="11"/>
  <c r="M37" i="11"/>
  <c r="M36" i="11"/>
  <c r="M35" i="11"/>
  <c r="M34" i="11"/>
  <c r="O30" i="11"/>
  <c r="N30" i="11"/>
  <c r="N31" i="11"/>
  <c r="N29" i="11"/>
  <c r="M31" i="11"/>
  <c r="M30" i="11"/>
  <c r="M29" i="11"/>
  <c r="M28" i="11"/>
  <c r="N25" i="11"/>
  <c r="M25" i="11"/>
  <c r="M24" i="11"/>
  <c r="N20" i="11"/>
  <c r="M20" i="11"/>
  <c r="M19" i="11"/>
  <c r="O11" i="11"/>
  <c r="N10" i="11"/>
  <c r="N11" i="11"/>
  <c r="M9" i="11"/>
  <c r="M10" i="11"/>
  <c r="M11" i="11"/>
  <c r="N24" i="11"/>
  <c r="M23" i="11"/>
  <c r="N19" i="11"/>
  <c r="M18" i="11"/>
  <c r="M14" i="11"/>
  <c r="O10" i="11"/>
  <c r="N9" i="11"/>
  <c r="M8" i="11"/>
</calcChain>
</file>

<file path=xl/sharedStrings.xml><?xml version="1.0" encoding="utf-8"?>
<sst xmlns="http://schemas.openxmlformats.org/spreadsheetml/2006/main" count="34813" uniqueCount="5769">
  <si>
    <t>ไร่</t>
  </si>
  <si>
    <t>งาน</t>
  </si>
  <si>
    <t>นิติบุคคล</t>
  </si>
  <si>
    <t>ประเภทสิ่งปลูกสร้าง</t>
  </si>
  <si>
    <t>สถานพยาบาล</t>
  </si>
  <si>
    <t>ตึก</t>
  </si>
  <si>
    <t>การยกเว้น ที่ดินและสิ่งปลูกสร้าง ตามมาตรา 94</t>
  </si>
  <si>
    <t>มาตรา 94</t>
  </si>
  <si>
    <t>(1)</t>
  </si>
  <si>
    <t>(2)</t>
  </si>
  <si>
    <t>(3)</t>
  </si>
  <si>
    <t>ที่ดินและสิ่งปลูกสร้างที่ใช้ประโยชน์ในการประกอบเกษตรกรรม</t>
  </si>
  <si>
    <t>(4)</t>
  </si>
  <si>
    <t>(5)</t>
  </si>
  <si>
    <t>ส่วนลด</t>
  </si>
  <si>
    <t>ปีที่</t>
  </si>
  <si>
    <t>ปีที่3 ภาษี2562+75%ส่วนที่เพิ่มขึ้น</t>
  </si>
  <si>
    <t>ปีที่1 ภาษี2562+25%ส่วนที่เพิ่มขึ้น</t>
  </si>
  <si>
    <t>ปีที่2 ภาษี2562+50%ส่วนที่เพิ่มขึ้น</t>
  </si>
  <si>
    <t>ลดหย่อน</t>
  </si>
  <si>
    <t>ที่ดินและสิ่งปลูกสร้างที่เจ้าของซึ่งเป็นบุคคลธรรมดาใช้เป็นที่อยู่อาศัยและมีชื่ออยู่ในทะเบียนบ้าน</t>
  </si>
  <si>
    <t>สิ่งปลูกสร้างที่เจ้าของซึ่งเป็นบุคคลธรรมดาใช้เป็นที่อยู่อาศัยและมีชื่ออยู่ในทะเบียนบ้าน</t>
  </si>
  <si>
    <t>ที่ดินหรือสิ่งปลูกสร้างที่ทิ้งไว้ว่างเปล่าหรือไม่ได้ทำประโยชน์ตามควรแก่สภาพ</t>
  </si>
  <si>
    <t>ไม่ลดหย่อน</t>
  </si>
  <si>
    <t>บุคคลธรรมดา</t>
  </si>
  <si>
    <t>ไม้</t>
  </si>
  <si>
    <t>ไม่ต้องเก็บภาษี</t>
  </si>
  <si>
    <t>1.1(ไม่เกิน 75 ล้าน)</t>
  </si>
  <si>
    <t>1.2(เกิน75-100ล้าน)</t>
  </si>
  <si>
    <t>1.3(เกิน100-500ล้าน)</t>
  </si>
  <si>
    <t>1.4(เกิน500-1000ล้าน)</t>
  </si>
  <si>
    <t>1.5(เกิน1000ล้านขึ้น)</t>
  </si>
  <si>
    <t>2.1(ไม่เกิน25ล้าน)</t>
  </si>
  <si>
    <t>2.3(เกิน50ล้านขึ้น)</t>
  </si>
  <si>
    <t>5,00,0,000,001</t>
  </si>
  <si>
    <t>3.1(ไม่เกิน40ล้าน)</t>
  </si>
  <si>
    <t>3.4(เกิน90ล้านขึ้น)</t>
  </si>
  <si>
    <t>4.1(ไม่เกิน50ล้าน)</t>
  </si>
  <si>
    <t>4.4(เกิน100ล้านขึ้น)</t>
  </si>
  <si>
    <t>2.2(เกิน25-50ล้าน)</t>
  </si>
  <si>
    <t>3.2(เกิน40-60ล้าน)</t>
  </si>
  <si>
    <t>3.3(เกิน60-90ล้าน)</t>
  </si>
  <si>
    <t>4.2(เกิน50-75ล้าน)</t>
  </si>
  <si>
    <t>4.3(เกิน75-100ล้าน)</t>
  </si>
  <si>
    <t>5.1(ไม่เกิน50ล้าน)</t>
  </si>
  <si>
    <t>5.2(เกิน50-200ล้าน)</t>
  </si>
  <si>
    <t>5.3(เกิน200-1000ล้าน)</t>
  </si>
  <si>
    <t>5.4(เกิน1000-5000ล้าน)</t>
  </si>
  <si>
    <t>5.5(เกิน5000ล้านขึ้น)</t>
  </si>
  <si>
    <t>6.1(ไม่เกิน50ล้าน)</t>
  </si>
  <si>
    <t>6.2(เกิน50-200ล้าน)</t>
  </si>
  <si>
    <t>6.3(เกิน200-1000ล้าน)</t>
  </si>
  <si>
    <t>6.4(เกิน1000-5000ล้าน)</t>
  </si>
  <si>
    <t>6.5(เกิน5000ล้านขึ้น)</t>
  </si>
  <si>
    <t>ประเภทที่ดิน</t>
  </si>
  <si>
    <t>โฉนด</t>
  </si>
  <si>
    <t>น.ส.3ก</t>
  </si>
  <si>
    <t>น.ส.3</t>
  </si>
  <si>
    <t>น.ส.2</t>
  </si>
  <si>
    <t>ส.ค.1</t>
  </si>
  <si>
    <t>ส.ป.ก.4-01</t>
  </si>
  <si>
    <t>ส.ธ.1</t>
  </si>
  <si>
    <t>โฉนดตราจอง</t>
  </si>
  <si>
    <t>น.ส.ล.</t>
  </si>
  <si>
    <t>ก.ส.น.5</t>
  </si>
  <si>
    <t>ที่ราชพัสดุ</t>
  </si>
  <si>
    <t>อื่นๆ</t>
  </si>
  <si>
    <t>(ซอย/ตรอก) แปลงที่ดินที่ใช้ประโยชน์เป็นถนนหรือเป็นทางที่ใช้สัญจร หรือที่สำหรับเดินไปมา เพื่อให้แปลงที่ดินที่อยู่ติดทางนั้น สามารถเข้าออกได้ มีลักษณะเป็นแนวหรือพื้นที่</t>
  </si>
  <si>
    <t>แปลงที่ดินรูปธง ที่มีหน้ากว้างด้านติดถนนน้อยกว่า 2 เมตร มีลักษณะเหมือนคอขวดเข้าจากถนน</t>
  </si>
  <si>
    <t>แปลงที่ดินรูปธง ที่มีหน้ากว้างด้านติดถนนมากกว่า 2 เมตร มีลักษณะเหมือนคอขวดเข้าจากถนน</t>
  </si>
  <si>
    <t>แปลงที่ดินรูปสามเหลี่ยม เงื่อนไข2 หน้าแคบ</t>
  </si>
  <si>
    <t>แปลงที่ดินรูปสามเหลี่ยม เงื่อนไข1 หน้ากว้าง</t>
  </si>
  <si>
    <t>แปลงที่ดินรูปขนมเปียกปูน (แปลงเอียง)</t>
  </si>
  <si>
    <t xml:space="preserve">แปลงที่ดินไม่มีทางเข้าออก </t>
  </si>
  <si>
    <t xml:space="preserve">แปลงที่ดินติดถนนทั่วไปที่ไม่มีข้อจำกัดการใช้ประโยชน์ </t>
  </si>
  <si>
    <t>ที่ดินลึก มากกว่า 250 เมตร</t>
  </si>
  <si>
    <t>ที่ดินลึก 210-250 เมตร</t>
  </si>
  <si>
    <t>ที่ดินลึก 170-210 เมตร</t>
  </si>
  <si>
    <t>ที่ดินลึก 130-170 เมตร</t>
  </si>
  <si>
    <t>ที่ดินลึก 90-130 เมตร</t>
  </si>
  <si>
    <t>ที่ดินลึก 50-90 เมตร</t>
  </si>
  <si>
    <t>สายส่งไฟฟ้าแรงสูง 500 กิโลโวลต์ ระยะกึ่งกลางเสาด้านละ  40.00 เมตร</t>
  </si>
  <si>
    <t>สายส่งไฟฟ้าแรงสูง 300 กิโลโวลต์ ระยะกึ่งกลางเสาด้านละ  20.00 เมตร</t>
  </si>
  <si>
    <t>สายส่งไฟฟ้าแรงสูง 230 กิโลโวลต์ ระยะกึ่งกลางเสาด้านละ  20.00 เมตร</t>
  </si>
  <si>
    <t>สายส่งไฟฟ้าแรงสูง 132 กิโลโวลต์ ระยะกึ่งกลางเสาด้านละ  12.00 เมตร</t>
  </si>
  <si>
    <t>สายส่งไฟฟ้าแรงสูง 115 กิโลโวลต์ ระยะกึ่งกลางเสาด้านละ  12.00 เมตร</t>
  </si>
  <si>
    <t>สายส่งไฟฟ้าแรงสูง 69 กิโลโวลต์ ระยะกึ่งกลางเสาด้านละ  9.00 เมตร</t>
  </si>
  <si>
    <t>แปลงที่ดินที่มีเงื่อนไขพิเศษ</t>
  </si>
  <si>
    <t>การปรับลดราคาที่ดินตาม</t>
  </si>
  <si>
    <t>ยกเว้นตามมาตรา 8(12)</t>
  </si>
  <si>
    <t>ยกเว้นตามมาตรา 55</t>
  </si>
  <si>
    <t>(1) ทรัพย์สินของรัฐหรือของหน่วยงานของรัฐ</t>
  </si>
  <si>
    <t>(1) ทรัพย์สินพระมหากษัตริย์</t>
  </si>
  <si>
    <t>(2) ทรัพย์สินที่เป็นที่ทำการขององค์การสหประชาชาติ หรือทบวงการชำนัญพิเศษ</t>
  </si>
  <si>
    <t>(2) ทรัพย์สินของรัฐวิสาหกิจที่ยังมิได้ใช้ในกิจการของรัฐวิสาหกิจและยังมิได้ใช้หาผลประโยชน์</t>
  </si>
  <si>
    <t>(3) ทรัพย์สินที่เป็นที่ทำการสถานทูตหรือสถานกงสุล</t>
  </si>
  <si>
    <t>(3) ทรัพย์สินที่เป็นที่ดินว่างเปล่าในสนามบิน ที่กันไว้เพื่อความปลอดภัยตามมาตรฐานสนามบิน</t>
  </si>
  <si>
    <t xml:space="preserve">สวนสัตว์ </t>
  </si>
  <si>
    <t>(4) ทรัพย์สินของสภากาชาดไทย</t>
  </si>
  <si>
    <t>(4) ที่ดินและสิ่งปลูกสร้างที่ใช้เป็นทางรถไฟหรือทางรถไฟฟ้าซึ่งใช้ในกิจการของการรถไฟหรือการรถไฟฟ้าโดยตรง</t>
  </si>
  <si>
    <t>สวนสนุก</t>
  </si>
  <si>
    <t xml:space="preserve">(5) ทรัพย์สินที่เป็นศาสนสมบัติ หรือทรัพย์สินที่เป็นศาลเจ้า </t>
  </si>
  <si>
    <t>(5) ทรัพย์สินที่ใช้สำหรับการสาธารณูปโภคและทรัพย์สินที่ใช้ประโยชน์ร่วมกันในโครงการของการเคหะแห่งชาติ</t>
  </si>
  <si>
    <t xml:space="preserve">(6) ทรัพย์สินที่ใช้เป็นสุสานสาธารณะหรือ ฌาปนสถานสาธารณะ </t>
  </si>
  <si>
    <t>(6) ทรัพย์สินของเอกชนที่ใช้เป็นพิพิธภัณฑ์ เฉพาะส่วนที่ใช้เป็นแหล่งศึกษาเรียนรู้เพื่อสาธารณประโยชน์</t>
  </si>
  <si>
    <t>(7) ทรัพย์สินที่เป็นของมูลนิธิหรือองค์การหรือสถานสาธารณกุศล</t>
  </si>
  <si>
    <t>(7) สิ่งปลูกสร้างที่เป็นบ่อ สำหรับ ใช้ในระบบบำบัดน้ำเสียที่ใช้ประโยชน์ต่อเนื่องกับอาคาร</t>
  </si>
  <si>
    <t>(8) ทรัพย์สินของเอกชนเฉพาะส่วนที่ได้ยินยอมให้ทางราชการจัดให้ใช้เพื่อสาธารณะประโยชน์</t>
  </si>
  <si>
    <t>(8) สิ่งปลูกสร้างที่เป็น บ่อน้ำที่ใช้ประโยชน์เพื่อสาธารณะ</t>
  </si>
  <si>
    <t>(9)ทรัพย์ส่วนกลางที่มีไว้เพื่อใช้ประโยชน์ร่วมกันสำหรับเจ้าของร่วมตามกฎหมายว่าด้วยอาคารชุด</t>
  </si>
  <si>
    <t>(9) สิ่งปลูกสร้างที่เป็น ถนน ลาน และรั้ว</t>
  </si>
  <si>
    <t>(10) ที่ดินอันเป็นสาธารณูปโภคตามกฎหมายว่าด้วยจัดสรรที่ดิน</t>
  </si>
  <si>
    <t>(10) ที่ดินที่มีกฎหมายกำหนดห้ามมิให้ทำประโยชน์</t>
  </si>
  <si>
    <t>(11) ที่ดินอันเป็นพื้นที่สาธารณูปโภคตามกฎหมายว่าด้วยการนิคมอุตสาหกรรมแห่งประเทศไทย</t>
  </si>
  <si>
    <t xml:space="preserve">(11) ทรัพย์สินที่เป็นที่ทำการของสำนักงานเศรษฐกิจและการค้าของต่างประเทศ </t>
  </si>
  <si>
    <t>ประเภทบุคคล</t>
  </si>
  <si>
    <t>2.ปรับลดตามรูปแปลง</t>
  </si>
  <si>
    <t>1.ปรับลดตามความลึก</t>
  </si>
  <si>
    <t xml:space="preserve">หมายเหตุ ** ปรับลดตามเงื่อนไข ที่ 1 แล้ว มาปรับตามเงื่อนไข ที่ 2 อีก  </t>
  </si>
  <si>
    <t xml:space="preserve">  *** เหลือมูลค่าที่ดิน เท่าไร นำมูลค่าที่เหลือ มาปรับลดตาม เงื่อนไข 3 จะได้ราคาประเมินทุนทรัพย์</t>
  </si>
  <si>
    <t>โรงจอดรถ</t>
  </si>
  <si>
    <t>โฉนดแผนที่</t>
  </si>
  <si>
    <t>ตราจอง</t>
  </si>
  <si>
    <t>น.ส.5</t>
  </si>
  <si>
    <t>น.ค.3</t>
  </si>
  <si>
    <t>ส.ท.ก.1</t>
  </si>
  <si>
    <t>ภ.ท.บ.5</t>
  </si>
  <si>
    <t>ไม่เป็นเจ้าของที่ดิน</t>
  </si>
  <si>
    <t>กรุงเทพมหานคร</t>
  </si>
  <si>
    <t>กาญจนบุรี</t>
  </si>
  <si>
    <t>กำแพงเพชร</t>
  </si>
  <si>
    <t>ฉะเชิงเทรา</t>
  </si>
  <si>
    <t>ชลบุรี</t>
  </si>
  <si>
    <t>โรงเลี้ยงสัตว์</t>
  </si>
  <si>
    <t>นครปฐม</t>
  </si>
  <si>
    <t>นครราชสีมา</t>
  </si>
  <si>
    <t>นนทบุรี</t>
  </si>
  <si>
    <t>บุรีรัมย์</t>
  </si>
  <si>
    <t>ปทุมธานี</t>
  </si>
  <si>
    <t>อุบลราชธานี</t>
  </si>
  <si>
    <t>(1)ที่ดินและสิ่งปลูกสร้างที่ใช้ประโยชน์ในการประกอบเกษตรกรรม</t>
  </si>
  <si>
    <t>(6)ที่ดินหรือสิ่งปลูกสร้างที่ทิ้งไว้ว่างเปล่าหรือไม่ได้ทำประโยชน์ตามควรแก่สภาพ</t>
  </si>
  <si>
    <t>ประกอบเกษตรกรรม</t>
  </si>
  <si>
    <t>อยู่อาศัย</t>
  </si>
  <si>
    <t>ทิ้งไว้ว่างเปล่าหรือไม่ได้ทำประโยชน์ตามควรแก่สภาพ</t>
  </si>
  <si>
    <t>ใช้ประโยชน์หลายประเภท</t>
  </si>
  <si>
    <t>ลักษณะการทำประโยชน์ที่ดินและสิ่งปลูกสร้าง ตามแบบ ภดส.</t>
  </si>
  <si>
    <t>3ปีแรก</t>
  </si>
  <si>
    <t>ที่</t>
  </si>
  <si>
    <t>(4)ที่ดินหรือสิ่งปลูกสร้างที่ใช้ประโยชน์เป็นที่อยู่อาศัยกรณีอื่น(บ้านหลักรอง/บ้านให้ลูกอยู่/บ้านให้เช่า/โฮมสเตย์)</t>
  </si>
  <si>
    <t>(5)ที่ดินหรือสิ่งปลูกสร้างที่ใช้ประโยชน์อื่น (พาณิชยกรรม/อุตสาหกรรม/ให้เช่าประกอบการค้า/โรงแรม/รีสอร์ท/อื่นๆ)</t>
  </si>
  <si>
    <t>(3)สิ่งปลูกสร้างที่เจ้าของใช้เป็นที่อยู่อาศัยและมีชื่ออยู่ในทะเบียนบ้าน (บ้านไม่เป็นเจ้าของที่ดิน หลังแรก)</t>
  </si>
  <si>
    <t>(2)ที่ดินและสิ่งปลูกสร้างที่เจ้าของใช้เป็นที่อยู่อาศัยและมีชื่ออยู่ในทะเบียนบ้าน (เป็นเจ้าของบ้านและที่ดิน หลังแรก)</t>
  </si>
  <si>
    <t>ที่ดินหรือสิ่งปลูกสร้างที่ใช้ประโยชน์เป็นที่อยู่อาศัยกรณีอื่น(บ้านหลักรอง/บ้านให้ลูกอยู่/บ้านให้เช่า/โฮมสเตย์)</t>
  </si>
  <si>
    <t>ที่ดินหรือสิ่งปลูกสร้างที่ใช้ประโยชน์อื่น (พาณิชยกรรม/อุตสาหกรรม/ให้เช่าประกอบการค้า/โรงแรม/รีสอร์ท/อื่นๆ)</t>
  </si>
  <si>
    <t>ท.ค.</t>
  </si>
  <si>
    <t>ที่ดินและสิ่งปลูกสร้างรับมรดก ใช้เป็นที่อยู่อาศัย</t>
  </si>
  <si>
    <t>สิ่งปลูกสร้างรับมรดก  ใช้เป็นที่อยู่อาศัย</t>
  </si>
  <si>
    <t>ห้องชุดรับมรดก ใช้เป็นที่อยู่อาศัย</t>
  </si>
  <si>
    <t>โรงผลิตไฟฟ้า และที่ดิน</t>
  </si>
  <si>
    <t>เขื่อนผลิตไฟฟ้า และที่ดิน</t>
  </si>
  <si>
    <t>สถานที่เล่นกีฬา ตามประเภทกีฬาของการกีฬา</t>
  </si>
  <si>
    <t>ที่จอดรถสาธารณะ ในสถานีขนส่งผู้โดยสาร</t>
  </si>
  <si>
    <t>ที่จอดรถรถของการรถไฟฟ้าจัดให้สำหรับผู้โดยสารรถไฟฟ้า</t>
  </si>
  <si>
    <t>ทางวิ่ง ทางขับ ลานจอดอากาศยาน</t>
  </si>
  <si>
    <t>สถาบันอุดมศึกษาของเอกชน</t>
  </si>
  <si>
    <t>โรงเรียนของเอกชน</t>
  </si>
  <si>
    <t>ที่ดินและสิ่งปลูกสร้างที่ยังไม่ได้ขายไม่เกิน 2ปี</t>
  </si>
  <si>
    <t>ที่ดินและสิ่งปลูกสร้างที่นำมาพัฒนาเป็นนิคมอุตสาหกรรม ตามกฎหมายนิคมอุตสาหกรรม ไม่เกิน3ปี</t>
  </si>
  <si>
    <t>ที่ดินและสิ่งปลูกสร้างที่นำมาพัฒนาเป็นอาคารชุด ตามกฎหมายอาคารชุด ไม่เกิน3ปี</t>
  </si>
  <si>
    <t>ที่ดินและสิ่งปลูกสร้างที่นำมาพัฒนาเป็นโครงการเพื่ออยู่อาศัย หรืออุตสาหกรรมตามกฎหมายจัดสรรที่ดิน ไม่เกิน3ปี</t>
  </si>
  <si>
    <t>ที่ดินและสิ่งปลูกสร้างรอการขายของสถาบันการเงิน ไม่เกิน5ปี</t>
  </si>
  <si>
    <t xml:space="preserve">ยกเว้นตามมาตรา 8(1) - 8(11) </t>
  </si>
  <si>
    <t>3บ่อน้ำ</t>
  </si>
  <si>
    <t>บ่อน้ำ ลึกเกิน 3 เมตร</t>
  </si>
  <si>
    <t>4.สายส่งไฟฟ้าแรงสูง</t>
  </si>
  <si>
    <t>ราคาประเมินทุนทรัพย์ของที่ดิน</t>
  </si>
  <si>
    <t>ราคาประเมินทุนทรัพย์ของสิ่งปลูกสร้าง</t>
  </si>
  <si>
    <t>จำนวนเนื้อที่ดิน</t>
  </si>
  <si>
    <t>ค่าเสื่อม</t>
  </si>
  <si>
    <t>ภ.ด.ส.1</t>
  </si>
  <si>
    <t>ราคาประเมินทุนทรัพย์ของที่ดินและสิ่งปลูกสร้าง</t>
  </si>
  <si>
    <t>ประเภท
ที่ดิน</t>
  </si>
  <si>
    <t xml:space="preserve">หน้า
สำรวจ </t>
  </si>
  <si>
    <t>เลขที่</t>
  </si>
  <si>
    <t>สถานที่ตั้ง
(หมู่ที่/ตำบล)</t>
  </si>
  <si>
    <t>ลักษ
ณะการใช้ประ
โยชน์</t>
  </si>
  <si>
    <t>รวมราคาประเมินของที่ดินและ
สิ่งปลูกสร้าง
(บาท)</t>
  </si>
  <si>
    <t>ราคาประเมินของที่ดินและสิ่งปลูกสร้างตามสัดส่วนการใช้ประโยชน์
(บาท)</t>
  </si>
  <si>
    <t>หักมูลค่าฐานภาษีที่ได้รับยกเว้น(บาท)</t>
  </si>
  <si>
    <t>คงเหลือราคาประเมินทุนทรัพย์ที่ต้องเสียภาษี
(บาท)</t>
  </si>
  <si>
    <t>คำนวณเป็นตารางวา</t>
  </si>
  <si>
    <t>ราคาประเมินต่อตารางวา(บาท)</t>
  </si>
  <si>
    <t>รวมราคาประเมินที่ดิน(บาท)</t>
  </si>
  <si>
    <t>ลักษณะสิ่งปลูกสร้าง</t>
  </si>
  <si>
    <t>ลักษณะการใช้ประโยชน์</t>
  </si>
  <si>
    <t>ขนาดพื้นที่สิ่งปลูกสร้าง(ตารางเมตร)</t>
  </si>
  <si>
    <t>คิดเป็นสัดส่วนตามการใช้ประโยชน์(ร้อยละ)</t>
  </si>
  <si>
    <t>ราคาประเมินต่อตารางเมตร(บาท)</t>
  </si>
  <si>
    <t>ราคาประเมินสิ่งปลูกสร้างหลังหักค่าเสื่อม
(บาท)</t>
  </si>
  <si>
    <t>วา</t>
  </si>
  <si>
    <t>อายุโรงเรือน(ปี)</t>
  </si>
  <si>
    <t>คิดเป็นค่าเสื่อม(บาท)</t>
  </si>
  <si>
    <t>บ้านเดี่ยว</t>
  </si>
  <si>
    <t>อัตราภาษี</t>
  </si>
  <si>
    <t xml:space="preserve">ชื่อเจ้าของที่ดินและสิ่งปลูกสร้าง/ผู้ครอบครองที่ดิน </t>
  </si>
  <si>
    <t>สปก</t>
  </si>
  <si>
    <t>นาย</t>
  </si>
  <si>
    <t>นาห่อม</t>
  </si>
  <si>
    <t>ทุ่งศรีอุดม</t>
  </si>
  <si>
    <t>นาง</t>
  </si>
  <si>
    <t>ครึ่งตึก ครึ่งไม้</t>
  </si>
  <si>
    <t>ผู้ทำประโยชน์</t>
  </si>
  <si>
    <t>น.ส.</t>
  </si>
  <si>
    <t>21/32</t>
  </si>
  <si>
    <t>ประกอบการค้า</t>
  </si>
  <si>
    <t>11/12</t>
  </si>
  <si>
    <t>1/1</t>
  </si>
  <si>
    <t>ณัฐฐา</t>
  </si>
  <si>
    <t>ทองสมุทร</t>
  </si>
  <si>
    <t>6/6</t>
  </si>
  <si>
    <t>3/3</t>
  </si>
  <si>
    <t>วาจาดี</t>
  </si>
  <si>
    <t>6</t>
  </si>
  <si>
    <t>12945</t>
  </si>
  <si>
    <t>138</t>
  </si>
  <si>
    <t>เสถียน</t>
  </si>
  <si>
    <t>นายคำหล่า วาจาดี</t>
  </si>
  <si>
    <t>12/14</t>
  </si>
  <si>
    <t>พรสวรรค์</t>
  </si>
  <si>
    <t>นางาม</t>
  </si>
  <si>
    <t>22/34</t>
  </si>
  <si>
    <t>นิรันดร์</t>
  </si>
  <si>
    <t>ซ่อมรถยนต์</t>
  </si>
  <si>
    <t>สี</t>
  </si>
  <si>
    <t>บุญเชิญ</t>
  </si>
  <si>
    <t>-</t>
  </si>
  <si>
    <t>05 D 007</t>
  </si>
  <si>
    <t>หนูเวียง</t>
  </si>
  <si>
    <t>ไชยธรรม</t>
  </si>
  <si>
    <t>ทุ่งเทิง</t>
  </si>
  <si>
    <t>เดชอุดม</t>
  </si>
  <si>
    <t>05 D 011</t>
  </si>
  <si>
    <t>จิดาภา</t>
  </si>
  <si>
    <t>กิ่งทะวงษ์</t>
  </si>
  <si>
    <t>05 D 012</t>
  </si>
  <si>
    <t>บุบผา</t>
  </si>
  <si>
    <t>บุญมานัด</t>
  </si>
  <si>
    <t>06 A 012</t>
  </si>
  <si>
    <t>06 B 001</t>
  </si>
  <si>
    <t>บุญมา</t>
  </si>
  <si>
    <t>บุญพงษ์</t>
  </si>
  <si>
    <t>06 B 002</t>
  </si>
  <si>
    <t>ทองลา</t>
  </si>
  <si>
    <t>โพธิ</t>
  </si>
  <si>
    <t>06 A 021</t>
  </si>
  <si>
    <t>เพ็ชร</t>
  </si>
  <si>
    <t>เที่ยงจิตร</t>
  </si>
  <si>
    <t>06 C 008</t>
  </si>
  <si>
    <t>06 C 009</t>
  </si>
  <si>
    <t>06 C 010</t>
  </si>
  <si>
    <t>ข่อง</t>
  </si>
  <si>
    <t>06 C 011</t>
  </si>
  <si>
    <t>ใครศรี</t>
  </si>
  <si>
    <t>สืบผง</t>
  </si>
  <si>
    <t>06 C 012</t>
  </si>
  <si>
    <t>นารี</t>
  </si>
  <si>
    <t>ศรีวงค์</t>
  </si>
  <si>
    <t>161/1</t>
  </si>
  <si>
    <t>06 C 0 013</t>
  </si>
  <si>
    <t>ครอง</t>
  </si>
  <si>
    <t>ปราบจันดี</t>
  </si>
  <si>
    <t>- นาห่อม</t>
  </si>
  <si>
    <t>06 C 014</t>
  </si>
  <si>
    <t>คำพอง</t>
  </si>
  <si>
    <t>สาระพันธ์</t>
  </si>
  <si>
    <t>06 C 020</t>
  </si>
  <si>
    <t>สมปอง</t>
  </si>
  <si>
    <t>วันทา</t>
  </si>
  <si>
    <t>06 B 003</t>
  </si>
  <si>
    <t>สำรอง</t>
  </si>
  <si>
    <t>ยอดคำมี</t>
  </si>
  <si>
    <t>06 B 004</t>
  </si>
  <si>
    <t>บัวทอง</t>
  </si>
  <si>
    <t>นิลศรี</t>
  </si>
  <si>
    <t>06 B 005</t>
  </si>
  <si>
    <t>สวย</t>
  </si>
  <si>
    <t>หอมดวงศรี</t>
  </si>
  <si>
    <t>06 B 006</t>
  </si>
  <si>
    <t>06 B 007</t>
  </si>
  <si>
    <t>06 B 008</t>
  </si>
  <si>
    <t>06 B 009</t>
  </si>
  <si>
    <t>06 B 010</t>
  </si>
  <si>
    <t>สังข์ทอง</t>
  </si>
  <si>
    <t>นันทบุตร</t>
  </si>
  <si>
    <t>06 B 011</t>
  </si>
  <si>
    <t>หนูแก้ว</t>
  </si>
  <si>
    <t>06  B 012</t>
  </si>
  <si>
    <t>06 B 013</t>
  </si>
  <si>
    <t>ธราทิป</t>
  </si>
  <si>
    <t>06 B 014</t>
  </si>
  <si>
    <t>นางสาว</t>
  </si>
  <si>
    <t>กำลัย</t>
  </si>
  <si>
    <t>อุดมดี</t>
  </si>
  <si>
    <t>06 B 015</t>
  </si>
  <si>
    <t>สุระสิงห์</t>
  </si>
  <si>
    <t>06 B 016</t>
  </si>
  <si>
    <t>สงกรานต์</t>
  </si>
  <si>
    <t>06 B 017</t>
  </si>
  <si>
    <t>สุบิน</t>
  </si>
  <si>
    <t>แก้วรักษา</t>
  </si>
  <si>
    <t>06 B 018</t>
  </si>
  <si>
    <t>นายทองดี แก้วรักษา</t>
  </si>
  <si>
    <t>06 D 001</t>
  </si>
  <si>
    <t>สวนกล้วย</t>
  </si>
  <si>
    <t>กันทรลักษ์</t>
  </si>
  <si>
    <t>ศรีสะเกษ</t>
  </si>
  <si>
    <t>06 D 002</t>
  </si>
  <si>
    <t>นายโชคชัย แก้วอาษา</t>
  </si>
  <si>
    <t>06 D 003</t>
  </si>
  <si>
    <t>วิจิตย์</t>
  </si>
  <si>
    <t>วงตะลา</t>
  </si>
  <si>
    <t>06 B 019</t>
  </si>
  <si>
    <t>บุญกอง</t>
  </si>
  <si>
    <t>06 B 020</t>
  </si>
  <si>
    <t>พระ</t>
  </si>
  <si>
    <t>ทองมี</t>
  </si>
  <si>
    <t>กมฺมสุทโธ</t>
  </si>
  <si>
    <t>06 B 021</t>
  </si>
  <si>
    <t>สนอง</t>
  </si>
  <si>
    <t>06 A 014</t>
  </si>
  <si>
    <t>06 A 015</t>
  </si>
  <si>
    <t>คำตา</t>
  </si>
  <si>
    <t>วงษ์แก้ว</t>
  </si>
  <si>
    <t>- -</t>
  </si>
  <si>
    <t>ท่าคล้อ</t>
  </si>
  <si>
    <t>เบญจลักษ์</t>
  </si>
  <si>
    <t>096-7492612</t>
  </si>
  <si>
    <t>06 A 016</t>
  </si>
  <si>
    <t>06 A 017</t>
  </si>
  <si>
    <t>ศรีสุวรรณ</t>
  </si>
  <si>
    <t>ชัยะพล</t>
  </si>
  <si>
    <t>06 A 018</t>
  </si>
  <si>
    <t>บุญเรือน</t>
  </si>
  <si>
    <t>06 A 019</t>
  </si>
  <si>
    <t>เหรียญ</t>
  </si>
  <si>
    <t>06 A 020</t>
  </si>
  <si>
    <t>บุญรัตน์</t>
  </si>
  <si>
    <t>มะลิวรรณ</t>
  </si>
  <si>
    <t>06 C 019</t>
  </si>
  <si>
    <t>มุทิตา</t>
  </si>
  <si>
    <t>06 C 018</t>
  </si>
  <si>
    <t>คมกริช</t>
  </si>
  <si>
    <t>06 C 017</t>
  </si>
  <si>
    <t>หนูพัส</t>
  </si>
  <si>
    <t>สายสิงห์</t>
  </si>
  <si>
    <t>06 C 016</t>
  </si>
  <si>
    <t>06 C 015</t>
  </si>
  <si>
    <t>แตง</t>
  </si>
  <si>
    <t>ศิลาหล่อม</t>
  </si>
  <si>
    <t>05 D 010</t>
  </si>
  <si>
    <t>05 D 009</t>
  </si>
  <si>
    <t>05 D 008</t>
  </si>
  <si>
    <t>อำภาพร</t>
  </si>
  <si>
    <t>บุรุษ</t>
  </si>
  <si>
    <t>085-6348119</t>
  </si>
  <si>
    <t>07 A 005</t>
  </si>
  <si>
    <t>ประมวน</t>
  </si>
  <si>
    <t>07 A 004</t>
  </si>
  <si>
    <t>กนิษฐา</t>
  </si>
  <si>
    <t>ศิริบูรณ์</t>
  </si>
  <si>
    <t>05 A 001</t>
  </si>
  <si>
    <t>จันทร์ศรี</t>
  </si>
  <si>
    <t>มรรควา</t>
  </si>
  <si>
    <t>05 A 002</t>
  </si>
  <si>
    <t>23/36</t>
  </si>
  <si>
    <t>พินิตย์</t>
  </si>
  <si>
    <t>แก้วอาษา</t>
  </si>
  <si>
    <t>05 A 003</t>
  </si>
  <si>
    <t>28/46</t>
  </si>
  <si>
    <t>สมอน</t>
  </si>
  <si>
    <t>ผันผาย</t>
  </si>
  <si>
    <t>05 A 004</t>
  </si>
  <si>
    <t>05 A 005</t>
  </si>
  <si>
    <t>ถนอม</t>
  </si>
  <si>
    <t>บุญไฮ้</t>
  </si>
  <si>
    <t>51/1</t>
  </si>
  <si>
    <t>05 A 006</t>
  </si>
  <si>
    <t>18/26</t>
  </si>
  <si>
    <t>สนม</t>
  </si>
  <si>
    <t>ส่องสีโรจน์</t>
  </si>
  <si>
    <t>28/1</t>
  </si>
  <si>
    <t>05 A 007</t>
  </si>
  <si>
    <t>05 A 008</t>
  </si>
  <si>
    <t>สิม</t>
  </si>
  <si>
    <t>มะคะวา</t>
  </si>
  <si>
    <t>05 A 010</t>
  </si>
  <si>
    <t>05 A 011</t>
  </si>
  <si>
    <t>ถาวร</t>
  </si>
  <si>
    <t>แก้วเนตร</t>
  </si>
  <si>
    <t>49/1</t>
  </si>
  <si>
    <t>05 A 012</t>
  </si>
  <si>
    <t>คำปุ่น</t>
  </si>
  <si>
    <t>ธิกะกุล</t>
  </si>
  <si>
    <t>7/2</t>
  </si>
  <si>
    <t>05 A 013</t>
  </si>
  <si>
    <t>23/85</t>
  </si>
  <si>
    <t>ประยูร</t>
  </si>
  <si>
    <t>ธาดาวงษา</t>
  </si>
  <si>
    <t>7/3</t>
  </si>
  <si>
    <t>05 A 014</t>
  </si>
  <si>
    <t>33/85</t>
  </si>
  <si>
    <t>พรทิพย์</t>
  </si>
  <si>
    <t>ขาวซัง</t>
  </si>
  <si>
    <t>90/98</t>
  </si>
  <si>
    <t>ละหาร</t>
  </si>
  <si>
    <t>บางบัวทอง</t>
  </si>
  <si>
    <t>05 A 015</t>
  </si>
  <si>
    <t>นำพล</t>
  </si>
  <si>
    <t>กิ่งมะณี</t>
  </si>
  <si>
    <t>7/1</t>
  </si>
  <si>
    <t>05 A 016</t>
  </si>
  <si>
    <t>05 A 017</t>
  </si>
  <si>
    <t>ธวัชชัย</t>
  </si>
  <si>
    <t>กุดเสลา</t>
  </si>
  <si>
    <t>05 A 018</t>
  </si>
  <si>
    <t>ฐนิดา</t>
  </si>
  <si>
    <t>217/1</t>
  </si>
  <si>
    <t>05 A 019</t>
  </si>
  <si>
    <t>ณรงค์</t>
  </si>
  <si>
    <t>เต็มดวง</t>
  </si>
  <si>
    <t>05 D 018</t>
  </si>
  <si>
    <t>วิลัย</t>
  </si>
  <si>
    <t>ลาน้อย</t>
  </si>
  <si>
    <t>05 D 019</t>
  </si>
  <si>
    <t>แสงสว่าง</t>
  </si>
  <si>
    <t>อนันต์</t>
  </si>
  <si>
    <t>05 D 020</t>
  </si>
  <si>
    <t>05 D 021</t>
  </si>
  <si>
    <t>วีรพงศ์</t>
  </si>
  <si>
    <t>ทองแสง</t>
  </si>
  <si>
    <t>136/2</t>
  </si>
  <si>
    <t>05 D 022</t>
  </si>
  <si>
    <t>ทองหล่อ</t>
  </si>
  <si>
    <t>05 D 023</t>
  </si>
  <si>
    <t>093-1686244</t>
  </si>
  <si>
    <t>โสภา</t>
  </si>
  <si>
    <t>อักโข</t>
  </si>
  <si>
    <t>05 D 024</t>
  </si>
  <si>
    <t>ภารดี</t>
  </si>
  <si>
    <t>เชื้อลี</t>
  </si>
  <si>
    <t>ดงรัก</t>
  </si>
  <si>
    <t>ภูสิงห์</t>
  </si>
  <si>
    <t>05 D 025</t>
  </si>
  <si>
    <t>คำมะกุล</t>
  </si>
  <si>
    <t>05 D 026</t>
  </si>
  <si>
    <t>05 H 001</t>
  </si>
  <si>
    <t>05 H 002</t>
  </si>
  <si>
    <t>จำปี</t>
  </si>
  <si>
    <t>วงษาทุม</t>
  </si>
  <si>
    <t>05 H 003</t>
  </si>
  <si>
    <t>บุญมี</t>
  </si>
  <si>
    <t>05 H 004</t>
  </si>
  <si>
    <t>05 H 005</t>
  </si>
  <si>
    <t>วิชัย</t>
  </si>
  <si>
    <t>05 H 006</t>
  </si>
  <si>
    <t>อริยภรณ์</t>
  </si>
  <si>
    <t>หมายมั่น</t>
  </si>
  <si>
    <t>05 H 007</t>
  </si>
  <si>
    <t>คูณ</t>
  </si>
  <si>
    <t>สาลีพวง</t>
  </si>
  <si>
    <t>05 H 011</t>
  </si>
  <si>
    <t>พึ่ม</t>
  </si>
  <si>
    <t>สีลาทอง</t>
  </si>
  <si>
    <t>05 B 004</t>
  </si>
  <si>
    <t>05 B 005</t>
  </si>
  <si>
    <t>หอมไกล</t>
  </si>
  <si>
    <t>ยวนขันธ์</t>
  </si>
  <si>
    <t xml:space="preserve">05 C 008 </t>
  </si>
  <si>
    <t>บัวคำ</t>
  </si>
  <si>
    <t>05 B 006</t>
  </si>
  <si>
    <t>ไพจิตร</t>
  </si>
  <si>
    <t>ขามป้อม</t>
  </si>
  <si>
    <t>สำโรง</t>
  </si>
  <si>
    <t>05 C 016</t>
  </si>
  <si>
    <t>นวลระออง</t>
  </si>
  <si>
    <t>อาษาดี</t>
  </si>
  <si>
    <t>05 B 007</t>
  </si>
  <si>
    <t>05 C 017</t>
  </si>
  <si>
    <t>จำปาจูม</t>
  </si>
  <si>
    <t>135/1</t>
  </si>
  <si>
    <t>05 B 008</t>
  </si>
  <si>
    <t>05 C 018</t>
  </si>
  <si>
    <t>วัชรพงศ์</t>
  </si>
  <si>
    <t>05 B 009</t>
  </si>
  <si>
    <t>อำพรศรี</t>
  </si>
  <si>
    <t>05 C 024</t>
  </si>
  <si>
    <t>บุษดี</t>
  </si>
  <si>
    <t>เสนคำสอน</t>
  </si>
  <si>
    <t>05 B 010</t>
  </si>
  <si>
    <t>05 B 011</t>
  </si>
  <si>
    <t>บัวเรียน</t>
  </si>
  <si>
    <t>05 B 013</t>
  </si>
  <si>
    <t>คำใบ</t>
  </si>
  <si>
    <t>05 B 014</t>
  </si>
  <si>
    <t>05 E 001</t>
  </si>
  <si>
    <t>05 E 002</t>
  </si>
  <si>
    <t>05 E 003</t>
  </si>
  <si>
    <t>พอง</t>
  </si>
  <si>
    <t>05 E 004</t>
  </si>
  <si>
    <t>หนูหวัง</t>
  </si>
  <si>
    <t>ศรีสุวรรณ์</t>
  </si>
  <si>
    <t>05 E 005</t>
  </si>
  <si>
    <t>05 E 006</t>
  </si>
  <si>
    <t>ดวงสมร</t>
  </si>
  <si>
    <t>05 E 007</t>
  </si>
  <si>
    <t>05 E 008</t>
  </si>
  <si>
    <t>ผ่องศรี</t>
  </si>
  <si>
    <t>05 E 009</t>
  </si>
  <si>
    <t>สมใจ</t>
  </si>
  <si>
    <t>05 E 010</t>
  </si>
  <si>
    <t>05 E 015</t>
  </si>
  <si>
    <t>05 H 008</t>
  </si>
  <si>
    <t>ทวี</t>
  </si>
  <si>
    <t>ปรัสพันธ์</t>
  </si>
  <si>
    <t>05 H 012</t>
  </si>
  <si>
    <t>05 H 013</t>
  </si>
  <si>
    <t>ด่อน</t>
  </si>
  <si>
    <t>ชาภักดี</t>
  </si>
  <si>
    <t>05 C 001</t>
  </si>
  <si>
    <t>05 C 002</t>
  </si>
  <si>
    <t>ประจวบ</t>
  </si>
  <si>
    <t>05 C 003</t>
  </si>
  <si>
    <t>05 C 004</t>
  </si>
  <si>
    <t>ลำใย</t>
  </si>
  <si>
    <t>ผลบูรณ์</t>
  </si>
  <si>
    <t>05 C 005</t>
  </si>
  <si>
    <t>05 C 006</t>
  </si>
  <si>
    <t>เสน่ห์</t>
  </si>
  <si>
    <t>คำแพงจีน</t>
  </si>
  <si>
    <t>05 C 007</t>
  </si>
  <si>
    <t>05 C 009</t>
  </si>
  <si>
    <t>05 C 011</t>
  </si>
  <si>
    <t>สำราญ</t>
  </si>
  <si>
    <t>มะนิมิตร</t>
  </si>
  <si>
    <t>05 C 013</t>
  </si>
  <si>
    <t>05 C 010</t>
  </si>
  <si>
    <t>05 C 012</t>
  </si>
  <si>
    <t>05 C 014</t>
  </si>
  <si>
    <t>05 C 015</t>
  </si>
  <si>
    <t>ยวนใจ</t>
  </si>
  <si>
    <t>บุญชาลี</t>
  </si>
  <si>
    <t>05 F 008</t>
  </si>
  <si>
    <t>05 F 010</t>
  </si>
  <si>
    <t>05 F 011</t>
  </si>
  <si>
    <t>พิศมัย</t>
  </si>
  <si>
    <t>05 F 012</t>
  </si>
  <si>
    <t>สอน</t>
  </si>
  <si>
    <t>คำภาชาติ</t>
  </si>
  <si>
    <t>05 F 017</t>
  </si>
  <si>
    <t>มอน</t>
  </si>
  <si>
    <t>พลชัย</t>
  </si>
  <si>
    <t>05 F 018</t>
  </si>
  <si>
    <t>หนูกร</t>
  </si>
  <si>
    <t>บ้านตูม</t>
  </si>
  <si>
    <t>นาจะหลวย</t>
  </si>
  <si>
    <t>05 F 019</t>
  </si>
  <si>
    <t>กอบการ</t>
  </si>
  <si>
    <t>05 F 020</t>
  </si>
  <si>
    <t>อาน</t>
  </si>
  <si>
    <t>จันดาบุตร</t>
  </si>
  <si>
    <t>05 F 009</t>
  </si>
  <si>
    <t>05 F 013</t>
  </si>
  <si>
    <t>สีทา</t>
  </si>
  <si>
    <t>สร้อยลอด</t>
  </si>
  <si>
    <t>05 F 014</t>
  </si>
  <si>
    <t>05 F 015</t>
  </si>
  <si>
    <t>05 F 016</t>
  </si>
  <si>
    <t>05 F 021</t>
  </si>
  <si>
    <t>05 F 022</t>
  </si>
  <si>
    <t>05 F 023</t>
  </si>
  <si>
    <t>05 F 024</t>
  </si>
  <si>
    <t>สงวน</t>
  </si>
  <si>
    <t>062-1989940</t>
  </si>
  <si>
    <t>05 H 020</t>
  </si>
  <si>
    <t>05 H 021</t>
  </si>
  <si>
    <t>แอ๋ว</t>
  </si>
  <si>
    <t>กระจ่างโพธิ์</t>
  </si>
  <si>
    <t>05 H 022</t>
  </si>
  <si>
    <t>05 H 023</t>
  </si>
  <si>
    <t>พิบูล</t>
  </si>
  <si>
    <t>05 H 025</t>
  </si>
  <si>
    <t>แหลม</t>
  </si>
  <si>
    <t>ธรรมแก้ว</t>
  </si>
  <si>
    <t>05 H 026</t>
  </si>
  <si>
    <t>ชาตรี</t>
  </si>
  <si>
    <t>อุริวงค์</t>
  </si>
  <si>
    <t>05 H 027</t>
  </si>
  <si>
    <t>ทองเหลี่ยน</t>
  </si>
  <si>
    <t>05 H 028</t>
  </si>
  <si>
    <t>สุนทร</t>
  </si>
  <si>
    <t>มีคุณ</t>
  </si>
  <si>
    <t>07 A 001</t>
  </si>
  <si>
    <t>นางยุบล โก๊ะเค้า</t>
  </si>
  <si>
    <t>ปรีดี</t>
  </si>
  <si>
    <t>บุญปก</t>
  </si>
  <si>
    <t>07 A 007</t>
  </si>
  <si>
    <t>ทรงพล</t>
  </si>
  <si>
    <t>07 A 008</t>
  </si>
  <si>
    <t>ประสิทธิ์</t>
  </si>
  <si>
    <t>07 A 019</t>
  </si>
  <si>
    <t>สมร</t>
  </si>
  <si>
    <t>เรืองผาง</t>
  </si>
  <si>
    <t>05 D 002</t>
  </si>
  <si>
    <t>05 D 003</t>
  </si>
  <si>
    <t>05 D 004</t>
  </si>
  <si>
    <t>05 D 005</t>
  </si>
  <si>
    <t>05 D 006</t>
  </si>
  <si>
    <t>ทาทอง</t>
  </si>
  <si>
    <t>136/1</t>
  </si>
  <si>
    <t>05 D 013</t>
  </si>
  <si>
    <t>05 D 014</t>
  </si>
  <si>
    <t>05 D 015</t>
  </si>
  <si>
    <t>เกรียงศักดิ์</t>
  </si>
  <si>
    <t>โนนก่อ</t>
  </si>
  <si>
    <t>สิรินธร</t>
  </si>
  <si>
    <t>05 D 016</t>
  </si>
  <si>
    <t>หัด</t>
  </si>
  <si>
    <t>กุลวันดี</t>
  </si>
  <si>
    <t>05 G 007</t>
  </si>
  <si>
    <t>สัมฤทธิ์</t>
  </si>
  <si>
    <t>05 G 008</t>
  </si>
  <si>
    <t>05 G 009</t>
  </si>
  <si>
    <t>บุญสี</t>
  </si>
  <si>
    <t>05 G 010</t>
  </si>
  <si>
    <t>สมัย</t>
  </si>
  <si>
    <t>โยธิกา</t>
  </si>
  <si>
    <t>131/1</t>
  </si>
  <si>
    <t>05 G 011</t>
  </si>
  <si>
    <t>05 G 012</t>
  </si>
  <si>
    <t>พูน</t>
  </si>
  <si>
    <t>นันทะบุตร</t>
  </si>
  <si>
    <t>07 D 001</t>
  </si>
  <si>
    <t>บุญตา</t>
  </si>
  <si>
    <t>07 A 029</t>
  </si>
  <si>
    <t>ทองอาน</t>
  </si>
  <si>
    <t>07 A 025</t>
  </si>
  <si>
    <t>ปัญญาวัน</t>
  </si>
  <si>
    <t>07 A  026</t>
  </si>
  <si>
    <t>05 F 001</t>
  </si>
  <si>
    <t>เทียน</t>
  </si>
  <si>
    <t>สิมาวัน</t>
  </si>
  <si>
    <t>05 F 002</t>
  </si>
  <si>
    <t>ประครอง</t>
  </si>
  <si>
    <t>05 F 003</t>
  </si>
  <si>
    <t>ผอง</t>
  </si>
  <si>
    <t>55/1</t>
  </si>
  <si>
    <t>05 F 004</t>
  </si>
  <si>
    <t>05 F 005</t>
  </si>
  <si>
    <t>05 F 006</t>
  </si>
  <si>
    <t>ทำนอง</t>
  </si>
  <si>
    <t>ศรีรักษา</t>
  </si>
  <si>
    <t xml:space="preserve">05 F 007 </t>
  </si>
  <si>
    <t>ปัญญาใหญ่</t>
  </si>
  <si>
    <t>05 H 018</t>
  </si>
  <si>
    <t>สุรชัย</t>
  </si>
  <si>
    <t>05 H 019</t>
  </si>
  <si>
    <t>มี</t>
  </si>
  <si>
    <t>จุลทัศน์</t>
  </si>
  <si>
    <t xml:space="preserve">05 I 004 </t>
  </si>
  <si>
    <t>จันใด</t>
  </si>
  <si>
    <t>05 I 005</t>
  </si>
  <si>
    <t>วิเชียร</t>
  </si>
  <si>
    <t>คำศรี</t>
  </si>
  <si>
    <t>05 I 006</t>
  </si>
  <si>
    <t>บัวรอน</t>
  </si>
  <si>
    <t>ดวงแก้ว</t>
  </si>
  <si>
    <t>สังเม็ก</t>
  </si>
  <si>
    <t>05 I 009</t>
  </si>
  <si>
    <t>05 I 010</t>
  </si>
  <si>
    <t>05 E 011</t>
  </si>
  <si>
    <t>05 E 012</t>
  </si>
  <si>
    <t xml:space="preserve">05 E 013 </t>
  </si>
  <si>
    <t>05 E 014</t>
  </si>
  <si>
    <t>อิสรีย์</t>
  </si>
  <si>
    <t>ลีลา</t>
  </si>
  <si>
    <t>16/174</t>
  </si>
  <si>
    <t>พหลโยธิน 89 -</t>
  </si>
  <si>
    <t>ประชาธิปัตย์</t>
  </si>
  <si>
    <t>ธัญบุรี</t>
  </si>
  <si>
    <t xml:space="preserve">07 A 006 </t>
  </si>
  <si>
    <t>อภิพรหม</t>
  </si>
  <si>
    <t>07 A 016</t>
  </si>
  <si>
    <t>07 A 017</t>
  </si>
  <si>
    <t>ปราณี</t>
  </si>
  <si>
    <t>โนนสูง</t>
  </si>
  <si>
    <t>07 A 018</t>
  </si>
  <si>
    <t>พิสิทธิ์</t>
  </si>
  <si>
    <t>พวงภาคีศิริ</t>
  </si>
  <si>
    <t>แสนสุข</t>
  </si>
  <si>
    <t>วารินชำราบ</t>
  </si>
  <si>
    <t>05 D 001</t>
  </si>
  <si>
    <t>สมบูรณ์</t>
  </si>
  <si>
    <t>07 D 003</t>
  </si>
  <si>
    <t>ต่อน้อย</t>
  </si>
  <si>
    <t>07 D 004</t>
  </si>
  <si>
    <t>07 D 005</t>
  </si>
  <si>
    <t>07 D  002</t>
  </si>
  <si>
    <t>05 H 024</t>
  </si>
  <si>
    <t>07 A 003</t>
  </si>
  <si>
    <t>จันทร์</t>
  </si>
  <si>
    <t>สร้อยมาลุน</t>
  </si>
  <si>
    <t>01 C 001</t>
  </si>
  <si>
    <t>บุญล้ำ</t>
  </si>
  <si>
    <t>จันทมุด</t>
  </si>
  <si>
    <t>01 C 006</t>
  </si>
  <si>
    <t>17/24</t>
  </si>
  <si>
    <t>01 C 002</t>
  </si>
  <si>
    <t>บัญญัติ</t>
  </si>
  <si>
    <t>จันทะมุด</t>
  </si>
  <si>
    <t>01 C 003</t>
  </si>
  <si>
    <t>เลี่อน</t>
  </si>
  <si>
    <t>01 C 007</t>
  </si>
  <si>
    <t>12/50</t>
  </si>
  <si>
    <t>สมนึก</t>
  </si>
  <si>
    <t>ศุภลักษณ์</t>
  </si>
  <si>
    <t>01 C 008</t>
  </si>
  <si>
    <t>ลำไย</t>
  </si>
  <si>
    <t>บุตรสาเดช</t>
  </si>
  <si>
    <t>088-1083168</t>
  </si>
  <si>
    <t>02 A 001</t>
  </si>
  <si>
    <t>ไคร</t>
  </si>
  <si>
    <t>คำโฮม</t>
  </si>
  <si>
    <t>02 A 002</t>
  </si>
  <si>
    <t>นายวิชัย จันทะสิงห์</t>
  </si>
  <si>
    <t>หม่อน</t>
  </si>
  <si>
    <t>วงศ์ษาบุตร</t>
  </si>
  <si>
    <t>14/1</t>
  </si>
  <si>
    <t>02 A 003</t>
  </si>
  <si>
    <t>แสง</t>
  </si>
  <si>
    <t>นาวัน</t>
  </si>
  <si>
    <t>02 B 001</t>
  </si>
  <si>
    <t>คมขำ</t>
  </si>
  <si>
    <t>ลาธุลี</t>
  </si>
  <si>
    <t>02 B 002</t>
  </si>
  <si>
    <t>05 I 011</t>
  </si>
  <si>
    <t>05 I 012</t>
  </si>
  <si>
    <t>กาสี</t>
  </si>
  <si>
    <t>126/1</t>
  </si>
  <si>
    <t>04 H 020</t>
  </si>
  <si>
    <t>สุภาพร</t>
  </si>
  <si>
    <t>วราพรม</t>
  </si>
  <si>
    <t>- ราษฎร์สำราญ</t>
  </si>
  <si>
    <t>สมสะอาด</t>
  </si>
  <si>
    <t>04 H 021</t>
  </si>
  <si>
    <t>04 H 010</t>
  </si>
  <si>
    <t>บุษบา</t>
  </si>
  <si>
    <t>ผาสาทสี</t>
  </si>
  <si>
    <t>04 H 009</t>
  </si>
  <si>
    <t>สมศรี</t>
  </si>
  <si>
    <t>สมชาติ</t>
  </si>
  <si>
    <t>29/45</t>
  </si>
  <si>
    <t>คูคต</t>
  </si>
  <si>
    <t>ลำลูกกา</t>
  </si>
  <si>
    <t>01 F 008</t>
  </si>
  <si>
    <t>ประสงค์</t>
  </si>
  <si>
    <t>ไตรรัตน์</t>
  </si>
  <si>
    <t>01 F 004</t>
  </si>
  <si>
    <t>วันนี</t>
  </si>
  <si>
    <t>จันทร์จรัสจิตรต์</t>
  </si>
  <si>
    <t>1210/50</t>
  </si>
  <si>
    <t>ขุขันธ์</t>
  </si>
  <si>
    <t>เมืองเหนือ</t>
  </si>
  <si>
    <t>เมืองศรีสะเกษ</t>
  </si>
  <si>
    <t>01 F 005</t>
  </si>
  <si>
    <t>คำสุน</t>
  </si>
  <si>
    <t>แก่นลา</t>
  </si>
  <si>
    <t>01 F 006</t>
  </si>
  <si>
    <t>ทวีชัย</t>
  </si>
  <si>
    <t>สุธา</t>
  </si>
  <si>
    <t>01 F 007</t>
  </si>
  <si>
    <t>วิจิตราภรณ์</t>
  </si>
  <si>
    <t>มือทอง</t>
  </si>
  <si>
    <t>01 F 043</t>
  </si>
  <si>
    <t>สมชาย</t>
  </si>
  <si>
    <t>ประอางค์</t>
  </si>
  <si>
    <t>01 A 017</t>
  </si>
  <si>
    <t>085-4994547</t>
  </si>
  <si>
    <t>มาลัย</t>
  </si>
  <si>
    <t>01 A 018</t>
  </si>
  <si>
    <t>ประวัติ</t>
  </si>
  <si>
    <t>01 A 019</t>
  </si>
  <si>
    <t>ม่วย</t>
  </si>
  <si>
    <t>01 A 020</t>
  </si>
  <si>
    <t>ทองพูน</t>
  </si>
  <si>
    <t>พวงจำปา</t>
  </si>
  <si>
    <t>01 A 021</t>
  </si>
  <si>
    <t>ไข</t>
  </si>
  <si>
    <t>01 A 022</t>
  </si>
  <si>
    <t>โจม</t>
  </si>
  <si>
    <t>ชาบุญเรือง</t>
  </si>
  <si>
    <t>01 D 035</t>
  </si>
  <si>
    <t>พวน</t>
  </si>
  <si>
    <t>จันดีบุตร</t>
  </si>
  <si>
    <t>01 D 001</t>
  </si>
  <si>
    <t>17/60</t>
  </si>
  <si>
    <t>ทองม้วน</t>
  </si>
  <si>
    <t>ธรรมรักษ์</t>
  </si>
  <si>
    <t>01 D 002</t>
  </si>
  <si>
    <t>01 D 003</t>
  </si>
  <si>
    <t>01 D 004</t>
  </si>
  <si>
    <t>สมศักดิ์</t>
  </si>
  <si>
    <t>01 D 006</t>
  </si>
  <si>
    <t>01 D 005</t>
  </si>
  <si>
    <t>01 D 007</t>
  </si>
  <si>
    <t>พรนิภา</t>
  </si>
  <si>
    <t>01 D 012</t>
  </si>
  <si>
    <t>01 D 013</t>
  </si>
  <si>
    <t>01 D 014</t>
  </si>
  <si>
    <t>01 D 015</t>
  </si>
  <si>
    <t>ทัด</t>
  </si>
  <si>
    <t>01 D016</t>
  </si>
  <si>
    <t>ทองคำ</t>
  </si>
  <si>
    <t>แก้วพระปราบ</t>
  </si>
  <si>
    <t>01 D 011</t>
  </si>
  <si>
    <t>วีรวุธ</t>
  </si>
  <si>
    <t>น้ำอ้อม</t>
  </si>
  <si>
    <t>089-7162713</t>
  </si>
  <si>
    <t>01 D 017</t>
  </si>
  <si>
    <t>สมพิศ</t>
  </si>
  <si>
    <t>หนองหญ้าลาด</t>
  </si>
  <si>
    <t>01 D 018</t>
  </si>
  <si>
    <t>พรรณิภา</t>
  </si>
  <si>
    <t>01 D 019</t>
  </si>
  <si>
    <t>01 D 020</t>
  </si>
  <si>
    <t>บุญจันทร์</t>
  </si>
  <si>
    <t>01 D 021</t>
  </si>
  <si>
    <t>01 D 022</t>
  </si>
  <si>
    <t>ศรีสง่า</t>
  </si>
  <si>
    <t>01 D 023</t>
  </si>
  <si>
    <t>01 D 024</t>
  </si>
  <si>
    <t>01 D 025</t>
  </si>
  <si>
    <t>01 D 026</t>
  </si>
  <si>
    <t>นายถนอม แก้วพระปราบ</t>
  </si>
  <si>
    <t>ทองศูนย์</t>
  </si>
  <si>
    <t>ทองรส</t>
  </si>
  <si>
    <t>01 D 027</t>
  </si>
  <si>
    <t>สะอิ้ง</t>
  </si>
  <si>
    <t>ลุนสี</t>
  </si>
  <si>
    <t>01 G 001</t>
  </si>
  <si>
    <t>ฝอง</t>
  </si>
  <si>
    <t>01 G 003</t>
  </si>
  <si>
    <t>ติ๋ม</t>
  </si>
  <si>
    <t>01 G 005</t>
  </si>
  <si>
    <t>01 G 006</t>
  </si>
  <si>
    <t>สรกเมียะ</t>
  </si>
  <si>
    <t>01 G 007</t>
  </si>
  <si>
    <t>01 G 008</t>
  </si>
  <si>
    <t>ทอง</t>
  </si>
  <si>
    <t>01 G 009</t>
  </si>
  <si>
    <t>01 G 010</t>
  </si>
  <si>
    <t>01 G 011</t>
  </si>
  <si>
    <t>ชาลี</t>
  </si>
  <si>
    <t>01 G 012</t>
  </si>
  <si>
    <t>เสาวลักษณ์</t>
  </si>
  <si>
    <t>01 G 013</t>
  </si>
  <si>
    <t>01 G 014</t>
  </si>
  <si>
    <t>สมพาน</t>
  </si>
  <si>
    <t>แก้วบัวสา</t>
  </si>
  <si>
    <t>01 G 015</t>
  </si>
  <si>
    <t>เข็มทอง</t>
  </si>
  <si>
    <t>วงษ์ไชยา</t>
  </si>
  <si>
    <t>01 G 016</t>
  </si>
  <si>
    <t>แก้วสง่า</t>
  </si>
  <si>
    <t>01 G 017</t>
  </si>
  <si>
    <t>สนิท</t>
  </si>
  <si>
    <t>อุ่นญาติ</t>
  </si>
  <si>
    <t>01 G 018</t>
  </si>
  <si>
    <t>สุภี</t>
  </si>
  <si>
    <t>จันดาคูณ</t>
  </si>
  <si>
    <t>โคกชำแระ</t>
  </si>
  <si>
    <t>01 G 019</t>
  </si>
  <si>
    <t>เกษแก้ว</t>
  </si>
  <si>
    <t>นาเกษม</t>
  </si>
  <si>
    <t>01 G 020</t>
  </si>
  <si>
    <t>จันแดง</t>
  </si>
  <si>
    <t>แพงสกล</t>
  </si>
  <si>
    <t>01 G 021</t>
  </si>
  <si>
    <t>แพงศรี</t>
  </si>
  <si>
    <t>ปุณประวัติ</t>
  </si>
  <si>
    <t>01 G 022</t>
  </si>
  <si>
    <t>บัวแสง</t>
  </si>
  <si>
    <t>ประเคนลี</t>
  </si>
  <si>
    <t>01 G 023</t>
  </si>
  <si>
    <t>ศรีคำคง</t>
  </si>
  <si>
    <t>01 G 024</t>
  </si>
  <si>
    <t>04A008</t>
  </si>
  <si>
    <t>นายสำรวย จิมทอง</t>
  </si>
  <si>
    <t>กองดี</t>
  </si>
  <si>
    <t>ใยนนท์</t>
  </si>
  <si>
    <t>01 E 001</t>
  </si>
  <si>
    <t>01 E 002</t>
  </si>
  <si>
    <t>01 E 003</t>
  </si>
  <si>
    <t>01 E 004</t>
  </si>
  <si>
    <t>01 E 005</t>
  </si>
  <si>
    <t>ทุมมี</t>
  </si>
  <si>
    <t>01 E 007</t>
  </si>
  <si>
    <t>ประเสริฐ</t>
  </si>
  <si>
    <t>01 E 008</t>
  </si>
  <si>
    <t>01 E 009</t>
  </si>
  <si>
    <t>นพรัตน์</t>
  </si>
  <si>
    <t>7/18</t>
  </si>
  <si>
    <t>หนองซ้ำซาก</t>
  </si>
  <si>
    <t>บ้านบึง</t>
  </si>
  <si>
    <t>01 E 010</t>
  </si>
  <si>
    <t>อรทัย</t>
  </si>
  <si>
    <t>01 E 011</t>
  </si>
  <si>
    <t>01 E 013</t>
  </si>
  <si>
    <t>ใส</t>
  </si>
  <si>
    <t>นันทะสาน</t>
  </si>
  <si>
    <t>01 E 020</t>
  </si>
  <si>
    <t>01 E 014</t>
  </si>
  <si>
    <t>คำหล้า</t>
  </si>
  <si>
    <t>01 E 015</t>
  </si>
  <si>
    <t>นางอรทัย สีลาทอง</t>
  </si>
  <si>
    <t>17/79</t>
  </si>
  <si>
    <t>01 E 017</t>
  </si>
  <si>
    <t>01 E 018</t>
  </si>
  <si>
    <t>ทองดี</t>
  </si>
  <si>
    <t>01 E 019</t>
  </si>
  <si>
    <t>01 H 001</t>
  </si>
  <si>
    <t>สุพิษ</t>
  </si>
  <si>
    <t>โสภากุ</t>
  </si>
  <si>
    <t>01 H 004</t>
  </si>
  <si>
    <t>01 H 005</t>
  </si>
  <si>
    <t>สมจิตต์</t>
  </si>
  <si>
    <t>พิลารัตน์</t>
  </si>
  <si>
    <t>01 H 006</t>
  </si>
  <si>
    <t>ประดิษฐ์</t>
  </si>
  <si>
    <t>พรมยม</t>
  </si>
  <si>
    <t>01 H  007</t>
  </si>
  <si>
    <t>หนูนิตย์</t>
  </si>
  <si>
    <t>คัลนา</t>
  </si>
  <si>
    <t>01 H 008</t>
  </si>
  <si>
    <t>01 H 009</t>
  </si>
  <si>
    <t>01 H 010</t>
  </si>
  <si>
    <t>01 H 011</t>
  </si>
  <si>
    <t>01 H 012</t>
  </si>
  <si>
    <t>01 H 013</t>
  </si>
  <si>
    <t>01 H 014</t>
  </si>
  <si>
    <t>สุกัญญา</t>
  </si>
  <si>
    <t>ศิริปี</t>
  </si>
  <si>
    <t>01 H 015</t>
  </si>
  <si>
    <t>จันดี</t>
  </si>
  <si>
    <t>01 H 017</t>
  </si>
  <si>
    <t>01 H 003</t>
  </si>
  <si>
    <t>ทองใส</t>
  </si>
  <si>
    <t>01 H 019</t>
  </si>
  <si>
    <t>สำฤทธิ์</t>
  </si>
  <si>
    <t>01 H 020</t>
  </si>
  <si>
    <t>วิจิตร</t>
  </si>
  <si>
    <t>01 H 021</t>
  </si>
  <si>
    <t>01 H 022</t>
  </si>
  <si>
    <t>จันทร์ดี</t>
  </si>
  <si>
    <t>คงกะพันธุ์</t>
  </si>
  <si>
    <t>01 H 023</t>
  </si>
  <si>
    <t>01 H 024</t>
  </si>
  <si>
    <t>01 H 025</t>
  </si>
  <si>
    <t>01 H 018</t>
  </si>
  <si>
    <t>นายนคร อุดมแก้ว</t>
  </si>
  <si>
    <t>นรินทร์</t>
  </si>
  <si>
    <t>อธิโคตร</t>
  </si>
  <si>
    <t>01 E 006</t>
  </si>
  <si>
    <t>สมพงษ์</t>
  </si>
  <si>
    <t>01 E 012</t>
  </si>
  <si>
    <t>นุชนาฎ</t>
  </si>
  <si>
    <t>โอบอ้วน</t>
  </si>
  <si>
    <t>01 I 001</t>
  </si>
  <si>
    <t>32/85</t>
  </si>
  <si>
    <t>26/85</t>
  </si>
  <si>
    <t>ร้อยตรี</t>
  </si>
  <si>
    <t>กฤษณชัย</t>
  </si>
  <si>
    <t>ศรีภา</t>
  </si>
  <si>
    <t>01 I 002</t>
  </si>
  <si>
    <t>082-8797099</t>
  </si>
  <si>
    <t>วรินทร์ริตา</t>
  </si>
  <si>
    <t>01 I 003</t>
  </si>
  <si>
    <t>สมบัติ</t>
  </si>
  <si>
    <t>ศรีภารา</t>
  </si>
  <si>
    <t>01 I 004</t>
  </si>
  <si>
    <t>01 I 005</t>
  </si>
  <si>
    <t>01 I 006</t>
  </si>
  <si>
    <t>ศิรประภา</t>
  </si>
  <si>
    <t>บุญประสิทธิ์</t>
  </si>
  <si>
    <t>01 I 007</t>
  </si>
  <si>
    <t>01 I 008</t>
  </si>
  <si>
    <t>22/85</t>
  </si>
  <si>
    <t>เอกพงศ์</t>
  </si>
  <si>
    <t>01 E 016</t>
  </si>
  <si>
    <t>วรรณา</t>
  </si>
  <si>
    <t>พรจันทร์</t>
  </si>
  <si>
    <t>01 I 014</t>
  </si>
  <si>
    <t>นายเอกพงศ์ สร้อยมาลุน</t>
  </si>
  <si>
    <t>สุบรรณ์</t>
  </si>
  <si>
    <t>01 I 015</t>
  </si>
  <si>
    <t>วาสนา</t>
  </si>
  <si>
    <t>ปทุมทอง</t>
  </si>
  <si>
    <t>01 I 016</t>
  </si>
  <si>
    <t>01 J 001</t>
  </si>
  <si>
    <t>สมพร</t>
  </si>
  <si>
    <t>ผาแก้ว</t>
  </si>
  <si>
    <t>01 I 017</t>
  </si>
  <si>
    <t>080-1696914</t>
  </si>
  <si>
    <t>01 I 018</t>
  </si>
  <si>
    <t>นางทองมา บุญมานัด</t>
  </si>
  <si>
    <t>หนูพา</t>
  </si>
  <si>
    <t>01 J 002</t>
  </si>
  <si>
    <t>ประวิทย์</t>
  </si>
  <si>
    <t>01 J 003</t>
  </si>
  <si>
    <t>นวล</t>
  </si>
  <si>
    <t>01 J 004</t>
  </si>
  <si>
    <t>บุญรอด</t>
  </si>
  <si>
    <t>01 J 005</t>
  </si>
  <si>
    <t>01 J 006</t>
  </si>
  <si>
    <t>ประมวล</t>
  </si>
  <si>
    <t>เอกศิริ</t>
  </si>
  <si>
    <t>01 J 007</t>
  </si>
  <si>
    <t>คำนวน</t>
  </si>
  <si>
    <t>กัญญาสาย</t>
  </si>
  <si>
    <t>04 C 001</t>
  </si>
  <si>
    <t>ต่วน</t>
  </si>
  <si>
    <t>04 C 002</t>
  </si>
  <si>
    <t>เผ่า</t>
  </si>
  <si>
    <t>ศรีสังขาร</t>
  </si>
  <si>
    <t>01 I 019</t>
  </si>
  <si>
    <t>วน</t>
  </si>
  <si>
    <t>แพงพรมมา</t>
  </si>
  <si>
    <t>01 J 019</t>
  </si>
  <si>
    <t>ฐิติมา</t>
  </si>
  <si>
    <t>เสวยสุข</t>
  </si>
  <si>
    <t>01 J 014</t>
  </si>
  <si>
    <t>สนธิ์</t>
  </si>
  <si>
    <t>01 J 011</t>
  </si>
  <si>
    <t>พเยาว์</t>
  </si>
  <si>
    <t>01 J 010</t>
  </si>
  <si>
    <t>นายเดชา ลาธุลี</t>
  </si>
  <si>
    <t>01 J 009</t>
  </si>
  <si>
    <t>ลำดวน</t>
  </si>
  <si>
    <t>ยังใจ</t>
  </si>
  <si>
    <t>01 J 021</t>
  </si>
  <si>
    <t>ธวัช</t>
  </si>
  <si>
    <t>01 J 008</t>
  </si>
  <si>
    <t>088-4672844</t>
  </si>
  <si>
    <t>01 J 016</t>
  </si>
  <si>
    <t>01 H 016</t>
  </si>
  <si>
    <t>ประไพ</t>
  </si>
  <si>
    <t>ชื่นใจ</t>
  </si>
  <si>
    <t>เพ็ญ</t>
  </si>
  <si>
    <t>อุดรธานี</t>
  </si>
  <si>
    <t>01 F 033</t>
  </si>
  <si>
    <t>ร่วมฤดี</t>
  </si>
  <si>
    <t>ทำมาทอง</t>
  </si>
  <si>
    <t>01 F 036</t>
  </si>
  <si>
    <t>10/10</t>
  </si>
  <si>
    <t>นาย ถาวร ราชวันดี</t>
  </si>
  <si>
    <t>มีแววแสง</t>
  </si>
  <si>
    <t>01 F 037</t>
  </si>
  <si>
    <t>35/85</t>
  </si>
  <si>
    <t>กมลพิชญ์</t>
  </si>
  <si>
    <t>นามพุทธา</t>
  </si>
  <si>
    <t>01 F 039</t>
  </si>
  <si>
    <t>01 F 048</t>
  </si>
  <si>
    <t>เสมียน</t>
  </si>
  <si>
    <t>01 F 049</t>
  </si>
  <si>
    <t>01 F 038</t>
  </si>
  <si>
    <t>ผลาเลิศ</t>
  </si>
  <si>
    <t>01 F 045</t>
  </si>
  <si>
    <t>01 F 029</t>
  </si>
  <si>
    <t>37/85</t>
  </si>
  <si>
    <t>ทองพูล</t>
  </si>
  <si>
    <t>01 F 003</t>
  </si>
  <si>
    <t>บัวผัน</t>
  </si>
  <si>
    <t>99/3</t>
  </si>
  <si>
    <t>เมืองเดช</t>
  </si>
  <si>
    <t>081-8541098</t>
  </si>
  <si>
    <t>01 A 005</t>
  </si>
  <si>
    <t>01 A 006</t>
  </si>
  <si>
    <t>01 A 007</t>
  </si>
  <si>
    <t>นางบุญมี บุญมานัด</t>
  </si>
  <si>
    <t>บุญไทย</t>
  </si>
  <si>
    <t>01 A 008</t>
  </si>
  <si>
    <t>สุขเกษม</t>
  </si>
  <si>
    <t>223/1</t>
  </si>
  <si>
    <t>01 A 009</t>
  </si>
  <si>
    <t>01 A 010</t>
  </si>
  <si>
    <t>01 A 011</t>
  </si>
  <si>
    <t>เคลื่อน</t>
  </si>
  <si>
    <t>01 A 012</t>
  </si>
  <si>
    <t>01 A 013</t>
  </si>
  <si>
    <t>01 A 014</t>
  </si>
  <si>
    <t>01 A 015</t>
  </si>
  <si>
    <t>01 B 002</t>
  </si>
  <si>
    <t>สมเพียร</t>
  </si>
  <si>
    <t>เครือบุตร</t>
  </si>
  <si>
    <t>01 B 003</t>
  </si>
  <si>
    <t>01 B 009</t>
  </si>
  <si>
    <t>พัชราภรณ์</t>
  </si>
  <si>
    <t>จันทร์วงศ์ราช</t>
  </si>
  <si>
    <t>01 B 068</t>
  </si>
  <si>
    <t>ศรีไพร</t>
  </si>
  <si>
    <t>01 B 069</t>
  </si>
  <si>
    <t>01 B 072</t>
  </si>
  <si>
    <t>นางลักขณา ผาแก้ว</t>
  </si>
  <si>
    <t>บ้านไม้</t>
  </si>
  <si>
    <t>5/5</t>
  </si>
  <si>
    <t>4/12</t>
  </si>
  <si>
    <t>พิชินาถ</t>
  </si>
  <si>
    <t>อุราสาย</t>
  </si>
  <si>
    <t>01 B 073</t>
  </si>
  <si>
    <t>นางกฐิน บุญมานัด</t>
  </si>
  <si>
    <t>นายบุญล้อม บุญมานัด</t>
  </si>
  <si>
    <t>01 B 074</t>
  </si>
  <si>
    <t>01 B  075</t>
  </si>
  <si>
    <t>15/50</t>
  </si>
  <si>
    <t>นายเอกพงษ์ สร้อยมาลุน</t>
  </si>
  <si>
    <t>01 B 083</t>
  </si>
  <si>
    <t>01 B 066</t>
  </si>
  <si>
    <t>01 B 082</t>
  </si>
  <si>
    <t>01 B 084</t>
  </si>
  <si>
    <t>ผุ้ทำประโยชน์</t>
  </si>
  <si>
    <t>นางวาสนา ผาแก้ว</t>
  </si>
  <si>
    <t>01 B 004</t>
  </si>
  <si>
    <t>ภัทราพร</t>
  </si>
  <si>
    <t>เมืองพิน</t>
  </si>
  <si>
    <t>01 A 024</t>
  </si>
  <si>
    <t>รัตนาพร</t>
  </si>
  <si>
    <t>ชวนชื่น</t>
  </si>
  <si>
    <t>061-7846801</t>
  </si>
  <si>
    <t>01 A 004</t>
  </si>
  <si>
    <t>01 B  005</t>
  </si>
  <si>
    <t>หนูนิด</t>
  </si>
  <si>
    <t>01 B 013</t>
  </si>
  <si>
    <t>บ้านเดียว</t>
  </si>
  <si>
    <t>ครึ่งตึก ครึ่ไม้</t>
  </si>
  <si>
    <t>12/38</t>
  </si>
  <si>
    <t>01 B 018</t>
  </si>
  <si>
    <t>ลำพูล</t>
  </si>
  <si>
    <t>สีเยาะ</t>
  </si>
  <si>
    <t>01 B 015</t>
  </si>
  <si>
    <t>นายทองคำ แก้วพระปราบ</t>
  </si>
  <si>
    <t>สีดา</t>
  </si>
  <si>
    <t>01 B 014</t>
  </si>
  <si>
    <t>4/4</t>
  </si>
  <si>
    <t>01 B 016</t>
  </si>
  <si>
    <t>01 B 017</t>
  </si>
  <si>
    <t>25/40</t>
  </si>
  <si>
    <t>แย้ม</t>
  </si>
  <si>
    <t>01 B 012</t>
  </si>
  <si>
    <t>28/85</t>
  </si>
  <si>
    <t>นางใส นันทะสาน</t>
  </si>
  <si>
    <t>01 B 010</t>
  </si>
  <si>
    <t>4/8</t>
  </si>
  <si>
    <t>20/1</t>
  </si>
  <si>
    <t>01 B 011</t>
  </si>
  <si>
    <t>นายสัญญา ธงชัย</t>
  </si>
  <si>
    <t>นายไพรัตน์ มีคุณ</t>
  </si>
  <si>
    <t>01 B 041</t>
  </si>
  <si>
    <t>52/85</t>
  </si>
  <si>
    <t>จันวงราช</t>
  </si>
  <si>
    <t>01 B 040</t>
  </si>
  <si>
    <t>นายโฮม ชาบุญเรือง</t>
  </si>
  <si>
    <t>คูณดี</t>
  </si>
  <si>
    <t>01 B 067</t>
  </si>
  <si>
    <t>27/85</t>
  </si>
  <si>
    <t>101/589</t>
  </si>
  <si>
    <t>- การเคหะแห่งชาติฉลองกรุง</t>
  </si>
  <si>
    <t>ลำผักชี</t>
  </si>
  <si>
    <t>หนองจอก</t>
  </si>
  <si>
    <t>01 B 070</t>
  </si>
  <si>
    <t>30/85</t>
  </si>
  <si>
    <t>อ่อน</t>
  </si>
  <si>
    <t>อิ้มรักษา</t>
  </si>
  <si>
    <t>01 B 071</t>
  </si>
  <si>
    <t>นายจันทร์หอม บุญมานัด</t>
  </si>
  <si>
    <t>27/44</t>
  </si>
  <si>
    <t>ปุ่น</t>
  </si>
  <si>
    <t>01 B 042</t>
  </si>
  <si>
    <t>32/54</t>
  </si>
  <si>
    <t>เสริม</t>
  </si>
  <si>
    <t>01 B 043</t>
  </si>
  <si>
    <t>01 B 044</t>
  </si>
  <si>
    <t>29/85</t>
  </si>
  <si>
    <t>นางสมบัติ ต่อน้อย</t>
  </si>
  <si>
    <t>นายแสงจันทร์ สุขสมอน</t>
  </si>
  <si>
    <t>01 B 046</t>
  </si>
  <si>
    <t>27/93</t>
  </si>
  <si>
    <t>01 B 050</t>
  </si>
  <si>
    <t>32/93</t>
  </si>
  <si>
    <t>7/7</t>
  </si>
  <si>
    <t>01 B 047</t>
  </si>
  <si>
    <t>นายคำม่วน จันวงราช</t>
  </si>
  <si>
    <t>นางทองพูล ปวจิตร</t>
  </si>
  <si>
    <t>นางวิภาวรรณ วงษายา</t>
  </si>
  <si>
    <t>01 B 049</t>
  </si>
  <si>
    <t>นางลำใย จันทร์ใด</t>
  </si>
  <si>
    <t>ภูทิพย์</t>
  </si>
  <si>
    <t>01 B 045</t>
  </si>
  <si>
    <t>43/85</t>
  </si>
  <si>
    <t>01 B 022</t>
  </si>
  <si>
    <t>9/9</t>
  </si>
  <si>
    <t>01 B 023</t>
  </si>
  <si>
    <t>นายหัด บุญมานัด</t>
  </si>
  <si>
    <t>นายบุญจันทร์ พวงจำปา</t>
  </si>
  <si>
    <t>สุข</t>
  </si>
  <si>
    <t>01 B 024</t>
  </si>
  <si>
    <t>47/93</t>
  </si>
  <si>
    <t>01 B 020</t>
  </si>
  <si>
    <t>47/85</t>
  </si>
  <si>
    <t>ตุ๋ย</t>
  </si>
  <si>
    <t>01 B 007</t>
  </si>
  <si>
    <t>01 B 021</t>
  </si>
  <si>
    <t>ทัน</t>
  </si>
  <si>
    <t>อินทะพันธ์</t>
  </si>
  <si>
    <t>01 B 026</t>
  </si>
  <si>
    <t>01 B 027</t>
  </si>
  <si>
    <t>01 B 028</t>
  </si>
  <si>
    <t>คำเฮือง</t>
  </si>
  <si>
    <t>01 B 030</t>
  </si>
  <si>
    <t>นายประมวล กาละพัฒน์</t>
  </si>
  <si>
    <t>01 B 008</t>
  </si>
  <si>
    <t>01 B 031</t>
  </si>
  <si>
    <t>กลม</t>
  </si>
  <si>
    <t>01 B 033</t>
  </si>
  <si>
    <t>นายจำนงค์ กิ่งแก้ว</t>
  </si>
  <si>
    <t>38/85</t>
  </si>
  <si>
    <t>เพ็ง</t>
  </si>
  <si>
    <t>01 B 052</t>
  </si>
  <si>
    <t>นางแฮม อธิโคตร</t>
  </si>
  <si>
    <t>19/70</t>
  </si>
  <si>
    <t>01 B 053</t>
  </si>
  <si>
    <t>39/85</t>
  </si>
  <si>
    <t>01 B 055</t>
  </si>
  <si>
    <t>เหลื่อน</t>
  </si>
  <si>
    <t>01 B 059</t>
  </si>
  <si>
    <t>นายพิมพา พิลารัตน์</t>
  </si>
  <si>
    <t>46/85</t>
  </si>
  <si>
    <t>บุญส่ง</t>
  </si>
  <si>
    <t>ดอนน้ำขาว</t>
  </si>
  <si>
    <t>01 B 060</t>
  </si>
  <si>
    <t>42/85</t>
  </si>
  <si>
    <t>01 B 076</t>
  </si>
  <si>
    <t>22/93</t>
  </si>
  <si>
    <t>หม่วน</t>
  </si>
  <si>
    <t>01 B 077</t>
  </si>
  <si>
    <t>01 B 078</t>
  </si>
  <si>
    <t>01 B 006</t>
  </si>
  <si>
    <t>01 B 054</t>
  </si>
  <si>
    <t>21/80</t>
  </si>
  <si>
    <t>01 B 035</t>
  </si>
  <si>
    <t>01 B 036</t>
  </si>
  <si>
    <t>ผิว</t>
  </si>
  <si>
    <t>กงล้อม</t>
  </si>
  <si>
    <t>01 B 037</t>
  </si>
  <si>
    <t>นายคำแสง กงล้อม</t>
  </si>
  <si>
    <t>นางทองดี คำสุข</t>
  </si>
  <si>
    <t>นายประหยัด ทองรถ</t>
  </si>
  <si>
    <t>01 B 038</t>
  </si>
  <si>
    <t>นางสมเพียร เครือบุตร</t>
  </si>
  <si>
    <t>01 B 063</t>
  </si>
  <si>
    <t>18/65</t>
  </si>
  <si>
    <t>8/8</t>
  </si>
  <si>
    <t>โสภากุล</t>
  </si>
  <si>
    <t>01 B 058</t>
  </si>
  <si>
    <t>คำสุข</t>
  </si>
  <si>
    <t>01 B 062</t>
  </si>
  <si>
    <t>01 B 064</t>
  </si>
  <si>
    <t>จวง</t>
  </si>
  <si>
    <t>01 B 065</t>
  </si>
  <si>
    <t>01 B 080</t>
  </si>
  <si>
    <t>นายอุทิศ โครตสมพงษ์</t>
  </si>
  <si>
    <t>20/75</t>
  </si>
  <si>
    <t>01 B 081</t>
  </si>
  <si>
    <t>01 B  039</t>
  </si>
  <si>
    <t>เสถียร</t>
  </si>
  <si>
    <t>ภูผา</t>
  </si>
  <si>
    <t>03 I 010</t>
  </si>
  <si>
    <t>สุนิตรา</t>
  </si>
  <si>
    <t>วอทอง</t>
  </si>
  <si>
    <t>นากระแซง</t>
  </si>
  <si>
    <t>08 A 012</t>
  </si>
  <si>
    <t>ประยุงชัย</t>
  </si>
  <si>
    <t>08A013</t>
  </si>
  <si>
    <t>โอเลศ</t>
  </si>
  <si>
    <t>08 A 014</t>
  </si>
  <si>
    <t>จันทร์ทรา</t>
  </si>
  <si>
    <t>03I004</t>
  </si>
  <si>
    <t>ระเบียบ</t>
  </si>
  <si>
    <t>จันท์เกษ</t>
  </si>
  <si>
    <t>094-5754038</t>
  </si>
  <si>
    <t>03I005</t>
  </si>
  <si>
    <t>03 I 007</t>
  </si>
  <si>
    <t>ศิริรัตน์</t>
  </si>
  <si>
    <t>วงค์บุดดี</t>
  </si>
  <si>
    <t>03 I 008</t>
  </si>
  <si>
    <t>สิบตำรวจโท</t>
  </si>
  <si>
    <t>สามารถ</t>
  </si>
  <si>
    <t>พันธุ์ไพร</t>
  </si>
  <si>
    <t>02 E 002</t>
  </si>
  <si>
    <t>02 E 008</t>
  </si>
  <si>
    <t>จุฬารัตน์</t>
  </si>
  <si>
    <t>02 A 066</t>
  </si>
  <si>
    <t>นางหลาว นามสา</t>
  </si>
  <si>
    <t>ถวิล</t>
  </si>
  <si>
    <t>กากแก้ว</t>
  </si>
  <si>
    <t>062-1628501</t>
  </si>
  <si>
    <t>02 E 020</t>
  </si>
  <si>
    <t>บุญทอน</t>
  </si>
  <si>
    <t>ลาพรมมา</t>
  </si>
  <si>
    <t>02 F 016</t>
  </si>
  <si>
    <t>อุดร</t>
  </si>
  <si>
    <t>ขุนคำแหง</t>
  </si>
  <si>
    <t>02 F 017</t>
  </si>
  <si>
    <t>นางบุญทอน ลาพรมมา</t>
  </si>
  <si>
    <t>ดริษา</t>
  </si>
  <si>
    <t>02 F 018</t>
  </si>
  <si>
    <t>สุน</t>
  </si>
  <si>
    <t>จันละบุตร</t>
  </si>
  <si>
    <t>03 D 018</t>
  </si>
  <si>
    <t>13/42</t>
  </si>
  <si>
    <t>ตู๋</t>
  </si>
  <si>
    <t>สุขเจริญ</t>
  </si>
  <si>
    <t>03 D 019</t>
  </si>
  <si>
    <t>โทตระกูล</t>
  </si>
  <si>
    <t>02 E 026</t>
  </si>
  <si>
    <t>13/16</t>
  </si>
  <si>
    <t>กรุณา</t>
  </si>
  <si>
    <t>02 E 025</t>
  </si>
  <si>
    <t>ไลย์</t>
  </si>
  <si>
    <t>02 E 024</t>
  </si>
  <si>
    <t>062-6890397</t>
  </si>
  <si>
    <t>02 E 023</t>
  </si>
  <si>
    <t>นางหนุแก้ว ลาธุลี</t>
  </si>
  <si>
    <t>43/93</t>
  </si>
  <si>
    <t>วรรคสังข์</t>
  </si>
  <si>
    <t>02 E 029</t>
  </si>
  <si>
    <t>กุลบุตร</t>
  </si>
  <si>
    <t>02E030</t>
  </si>
  <si>
    <t>นางทองสุน จันทร์ไกล</t>
  </si>
  <si>
    <t>6/85</t>
  </si>
  <si>
    <t>วิรุณ</t>
  </si>
  <si>
    <t>บุญยืด</t>
  </si>
  <si>
    <t>02 E 035</t>
  </si>
  <si>
    <t>02 E 034</t>
  </si>
  <si>
    <t>ประยงค์</t>
  </si>
  <si>
    <t>พรมสิทธิ์</t>
  </si>
  <si>
    <t>02 E 027</t>
  </si>
  <si>
    <t>หยุย</t>
  </si>
  <si>
    <t>02 E 042</t>
  </si>
  <si>
    <t>คำใหม่</t>
  </si>
  <si>
    <t>02 E 037</t>
  </si>
  <si>
    <t>ทองไหม</t>
  </si>
  <si>
    <t>02 E 036</t>
  </si>
  <si>
    <t>สงค์</t>
  </si>
  <si>
    <t>02 E 038</t>
  </si>
  <si>
    <t>ยิ้ม</t>
  </si>
  <si>
    <t>สารกอง</t>
  </si>
  <si>
    <t>02 E 041</t>
  </si>
  <si>
    <t>ธีระพงษ์</t>
  </si>
  <si>
    <t>02 E 040</t>
  </si>
  <si>
    <t>02 E 039</t>
  </si>
  <si>
    <t>เขียน</t>
  </si>
  <si>
    <t>บัวพุฒเจริญรักษ์</t>
  </si>
  <si>
    <t>02 E 045</t>
  </si>
  <si>
    <t>ทรรศน์กมล</t>
  </si>
  <si>
    <t>บุญวัง</t>
  </si>
  <si>
    <t>02 E 046</t>
  </si>
  <si>
    <t>ศรีฉัน</t>
  </si>
  <si>
    <t>นูรักษา</t>
  </si>
  <si>
    <t>02 E 048</t>
  </si>
  <si>
    <t>หวัน</t>
  </si>
  <si>
    <t>ศิรินู</t>
  </si>
  <si>
    <t>02 E 049</t>
  </si>
  <si>
    <t>นิลวรรณ</t>
  </si>
  <si>
    <t>ตราสุวรรณ์</t>
  </si>
  <si>
    <t>02 E 005</t>
  </si>
  <si>
    <t>วีระ</t>
  </si>
  <si>
    <t>หนุนภักดี</t>
  </si>
  <si>
    <t>02 E 059</t>
  </si>
  <si>
    <t>นางพรพรรณ หนุนภักดี</t>
  </si>
  <si>
    <t xml:space="preserve">พรพรรณ </t>
  </si>
  <si>
    <t>02 E 060</t>
  </si>
  <si>
    <t>02 E 062</t>
  </si>
  <si>
    <t>สุมารี</t>
  </si>
  <si>
    <t>การศรี</t>
  </si>
  <si>
    <t>ไพบูลย์</t>
  </si>
  <si>
    <t>น้ำขุ่น</t>
  </si>
  <si>
    <t>02 E 063</t>
  </si>
  <si>
    <t>หลาว</t>
  </si>
  <si>
    <t>นามสา</t>
  </si>
  <si>
    <t>02 E 064</t>
  </si>
  <si>
    <t>นายสมร พรมรัตน์</t>
  </si>
  <si>
    <t>23/93</t>
  </si>
  <si>
    <t>02 E 068</t>
  </si>
  <si>
    <t>72/93</t>
  </si>
  <si>
    <t>ปัญญา</t>
  </si>
  <si>
    <t>ยอดนารี</t>
  </si>
  <si>
    <t>02 E 069</t>
  </si>
  <si>
    <t>น.ส. สุภัสสร อุปสาร</t>
  </si>
  <si>
    <t>นายสงสิม ยอดนารี</t>
  </si>
  <si>
    <t>เปิ้น</t>
  </si>
  <si>
    <t>02 E 066</t>
  </si>
  <si>
    <t>นายปรีชา พรมรัตน์</t>
  </si>
  <si>
    <t>ศักดิ์สุริยา</t>
  </si>
  <si>
    <t>02 E 065</t>
  </si>
  <si>
    <t>02 E 056</t>
  </si>
  <si>
    <t>ใบ</t>
  </si>
  <si>
    <t>บุดทองทิม</t>
  </si>
  <si>
    <t>02 E 057</t>
  </si>
  <si>
    <t>02 E 058</t>
  </si>
  <si>
    <t>02 E 072</t>
  </si>
  <si>
    <t>นางกุลธิดา ลาธุลี</t>
  </si>
  <si>
    <t>56/1</t>
  </si>
  <si>
    <t>02 E 073</t>
  </si>
  <si>
    <t>ละออตา</t>
  </si>
  <si>
    <t>02 E 074</t>
  </si>
  <si>
    <t>34/85</t>
  </si>
  <si>
    <t>นายทองมี บัวทุม</t>
  </si>
  <si>
    <t>คำฟอง</t>
  </si>
  <si>
    <t>02E075</t>
  </si>
  <si>
    <t>อรรถพล</t>
  </si>
  <si>
    <t>บานฤทัย</t>
  </si>
  <si>
    <t>02 E 076</t>
  </si>
  <si>
    <t>02 E 077</t>
  </si>
  <si>
    <t>นางทองพูล อุตราช</t>
  </si>
  <si>
    <t>บ้านเดี่บว</t>
  </si>
  <si>
    <t>33/93</t>
  </si>
  <si>
    <t>สุตอง</t>
  </si>
  <si>
    <t>สุพรรณ</t>
  </si>
  <si>
    <t>02 E 078</t>
  </si>
  <si>
    <t>นายจันหอม สุพรรณ</t>
  </si>
  <si>
    <t>02 E 079</t>
  </si>
  <si>
    <t>ดี</t>
  </si>
  <si>
    <t>จุลทุม</t>
  </si>
  <si>
    <t>02 E 080</t>
  </si>
  <si>
    <t>นางถวิล จุลทุม</t>
  </si>
  <si>
    <t>48/85</t>
  </si>
  <si>
    <t>มาตย์</t>
  </si>
  <si>
    <t>บุตรทองทิม</t>
  </si>
  <si>
    <t>02 E 082</t>
  </si>
  <si>
    <t>นางศิวพร คำเลิศ</t>
  </si>
  <si>
    <t>นายอุดร บุตรทองทิม</t>
  </si>
  <si>
    <t>นางนวล บุตรทองทิม</t>
  </si>
  <si>
    <t>นางอุดม ปัญญาใหญ่</t>
  </si>
  <si>
    <t>นิตยา</t>
  </si>
  <si>
    <t>ตระกูลศรี</t>
  </si>
  <si>
    <t>02 E 083</t>
  </si>
  <si>
    <t>กนกพัชร</t>
  </si>
  <si>
    <t>02 E 085</t>
  </si>
  <si>
    <t>บันเลิง</t>
  </si>
  <si>
    <t>02 E 084</t>
  </si>
  <si>
    <t>เหลืองชวลิตกุล</t>
  </si>
  <si>
    <t>082-7550556</t>
  </si>
  <si>
    <t>02 E 088</t>
  </si>
  <si>
    <t>02 E 087</t>
  </si>
  <si>
    <t>สงวนชัย</t>
  </si>
  <si>
    <t>02 E 086</t>
  </si>
  <si>
    <t>02 E 089</t>
  </si>
  <si>
    <t>11/34</t>
  </si>
  <si>
    <t>02 E 090</t>
  </si>
  <si>
    <t>ยงยุทธ</t>
  </si>
  <si>
    <t>02 E 091</t>
  </si>
  <si>
    <t>02 F 012</t>
  </si>
  <si>
    <t>02 F 013</t>
  </si>
  <si>
    <t>เจริญ</t>
  </si>
  <si>
    <t>02 F 006</t>
  </si>
  <si>
    <t>02 F 007</t>
  </si>
  <si>
    <t>นิรันดร</t>
  </si>
  <si>
    <t>คำโสภา</t>
  </si>
  <si>
    <t>02 F 008</t>
  </si>
  <si>
    <t>ประกอบกิจการ</t>
  </si>
  <si>
    <t>สุจินต์</t>
  </si>
  <si>
    <t>ยาดี</t>
  </si>
  <si>
    <t>ตูม</t>
  </si>
  <si>
    <t>ศรีรัตนะ</t>
  </si>
  <si>
    <t>02 F 009</t>
  </si>
  <si>
    <t>02 F 014</t>
  </si>
  <si>
    <t>02 F 010</t>
  </si>
  <si>
    <t>ธัญญา</t>
  </si>
  <si>
    <t>แก้วสะแสน</t>
  </si>
  <si>
    <t>171/1</t>
  </si>
  <si>
    <t>แสนตอ</t>
  </si>
  <si>
    <t>ขาณุวรลักษบุรี</t>
  </si>
  <si>
    <t>02 F 011</t>
  </si>
  <si>
    <t>คำเลิศ</t>
  </si>
  <si>
    <t>02 F 021</t>
  </si>
  <si>
    <t>พรพิมล</t>
  </si>
  <si>
    <t>02 F 022</t>
  </si>
  <si>
    <t>สงใส</t>
  </si>
  <si>
    <t>02 H 001</t>
  </si>
  <si>
    <t>02 H 002</t>
  </si>
  <si>
    <t>02 H 003</t>
  </si>
  <si>
    <t>02  H 005</t>
  </si>
  <si>
    <t>ทา</t>
  </si>
  <si>
    <t>02 H 011</t>
  </si>
  <si>
    <t>เทียม</t>
  </si>
  <si>
    <t>อุตราช</t>
  </si>
  <si>
    <t>ที่วัด</t>
  </si>
  <si>
    <t>02 H 007</t>
  </si>
  <si>
    <t>02 H 009</t>
  </si>
  <si>
    <t>จันหอม</t>
  </si>
  <si>
    <t>02 H 010</t>
  </si>
  <si>
    <t>02 H 017</t>
  </si>
  <si>
    <t>02 H 024</t>
  </si>
  <si>
    <t>สุพัฒตา</t>
  </si>
  <si>
    <t>02 H 019</t>
  </si>
  <si>
    <t>สา</t>
  </si>
  <si>
    <t>ดวงสนิท</t>
  </si>
  <si>
    <t>02 H 021</t>
  </si>
  <si>
    <t>02 H 022</t>
  </si>
  <si>
    <t>02 H 025</t>
  </si>
  <si>
    <t>สุชาดา</t>
  </si>
  <si>
    <t>02 I 001</t>
  </si>
  <si>
    <t>02 I 002</t>
  </si>
  <si>
    <t>จรัสศรี</t>
  </si>
  <si>
    <t>พรสุวรรณ</t>
  </si>
  <si>
    <t>90/77</t>
  </si>
  <si>
    <t>แพรกษาใหม่</t>
  </si>
  <si>
    <t>เมืองสมุทรปราการ</t>
  </si>
  <si>
    <t>สมุทรปราการ</t>
  </si>
  <si>
    <t>02 I 004</t>
  </si>
  <si>
    <t>02 I 003</t>
  </si>
  <si>
    <t>02 I 012</t>
  </si>
  <si>
    <t>บานเย็น</t>
  </si>
  <si>
    <t>ประภาเคน</t>
  </si>
  <si>
    <t>02 I 005</t>
  </si>
  <si>
    <t>นางสุดใจ  ศรีสว่าง</t>
  </si>
  <si>
    <t>02 I 006</t>
  </si>
  <si>
    <t>เลิง</t>
  </si>
  <si>
    <t>02 I 007</t>
  </si>
  <si>
    <t>02 I 008</t>
  </si>
  <si>
    <t>02 I 009</t>
  </si>
  <si>
    <t>02 I 010</t>
  </si>
  <si>
    <t>02 I 011</t>
  </si>
  <si>
    <t>พุฒพิมพ์</t>
  </si>
  <si>
    <t>03 C 013</t>
  </si>
  <si>
    <t>วินัย</t>
  </si>
  <si>
    <t>329/331</t>
  </si>
  <si>
    <t>ในเมือง</t>
  </si>
  <si>
    <t>เมืองอุบลราชธานี</t>
  </si>
  <si>
    <t>03 C 014</t>
  </si>
  <si>
    <t>บุญหยาด</t>
  </si>
  <si>
    <t>318/3</t>
  </si>
  <si>
    <t>ขามใหญ่</t>
  </si>
  <si>
    <t>03 C 019</t>
  </si>
  <si>
    <t>03 D 001</t>
  </si>
  <si>
    <t>วิทยา</t>
  </si>
  <si>
    <t>ปัสสาสิงห์</t>
  </si>
  <si>
    <t>01 F 089</t>
  </si>
  <si>
    <t>อำพร</t>
  </si>
  <si>
    <t>จันทร์หอม</t>
  </si>
  <si>
    <t>02 D 002</t>
  </si>
  <si>
    <t>อินทรประสิทธิ์</t>
  </si>
  <si>
    <t>02  D 004</t>
  </si>
  <si>
    <t>02 D 005</t>
  </si>
  <si>
    <t>02 D 006</t>
  </si>
  <si>
    <t>02 D 007</t>
  </si>
  <si>
    <t>บัวบาน</t>
  </si>
  <si>
    <t>สูงสุข</t>
  </si>
  <si>
    <t>02 D 008</t>
  </si>
  <si>
    <t>กิติธนานุวัฒน์</t>
  </si>
  <si>
    <t>349/36</t>
  </si>
  <si>
    <t>อ้อมน้อย</t>
  </si>
  <si>
    <t>กระทุ่มแบน</t>
  </si>
  <si>
    <t>สมุทรสาคร</t>
  </si>
  <si>
    <t>02 D 009</t>
  </si>
  <si>
    <t>ฐานะ</t>
  </si>
  <si>
    <t>02 D 010</t>
  </si>
  <si>
    <t>บุดสาเดช</t>
  </si>
  <si>
    <t>02 D 011</t>
  </si>
  <si>
    <t>02 D 012</t>
  </si>
  <si>
    <t>02 D 013</t>
  </si>
  <si>
    <t>02 D 014</t>
  </si>
  <si>
    <t>ลอน</t>
  </si>
  <si>
    <t>ศรีดาพันธุ์</t>
  </si>
  <si>
    <t>02 D 015</t>
  </si>
  <si>
    <t>ศรีดาพันธ์</t>
  </si>
  <si>
    <t>02 D 016</t>
  </si>
  <si>
    <t>02 D 017</t>
  </si>
  <si>
    <t>แป๋ว</t>
  </si>
  <si>
    <t>02 E 001</t>
  </si>
  <si>
    <t>คำภาทู</t>
  </si>
  <si>
    <t>02 E 010</t>
  </si>
  <si>
    <t>นางบัวทอง ลาธุลี</t>
  </si>
  <si>
    <t>นางบัวเรียน อุปสาร</t>
  </si>
  <si>
    <t>15/65</t>
  </si>
  <si>
    <t>จำเริญ</t>
  </si>
  <si>
    <t>02 E 011</t>
  </si>
  <si>
    <t>02 E 012</t>
  </si>
  <si>
    <t>02 E 013</t>
  </si>
  <si>
    <t>02 E 014</t>
  </si>
  <si>
    <t>02 E 015</t>
  </si>
  <si>
    <t>02 E 016</t>
  </si>
  <si>
    <t>อุทัย</t>
  </si>
  <si>
    <t>02 E 018</t>
  </si>
  <si>
    <t>พา</t>
  </si>
  <si>
    <t>จำปาทอง</t>
  </si>
  <si>
    <t>02 G 002</t>
  </si>
  <si>
    <t>อำไพ</t>
  </si>
  <si>
    <t>วิมลรัชตาภรณ์</t>
  </si>
  <si>
    <t>96/12</t>
  </si>
  <si>
    <t>บางกุ้ง</t>
  </si>
  <si>
    <t>เมืองสุราษฎร์ธานี</t>
  </si>
  <si>
    <t>สุราษฎร์ธานี</t>
  </si>
  <si>
    <t>02 G 003</t>
  </si>
  <si>
    <t>วันดี</t>
  </si>
  <si>
    <t>กองทรัพย์</t>
  </si>
  <si>
    <t>02 G 004</t>
  </si>
  <si>
    <t>02 G 006</t>
  </si>
  <si>
    <t>จันทร์เกษ</t>
  </si>
  <si>
    <t>02 G 005</t>
  </si>
  <si>
    <t>คำปิว</t>
  </si>
  <si>
    <t>หนองอ้ม</t>
  </si>
  <si>
    <t>02 G 007</t>
  </si>
  <si>
    <t>02 G 008</t>
  </si>
  <si>
    <t>ทิมากัน</t>
  </si>
  <si>
    <t>02 G 009</t>
  </si>
  <si>
    <t>กฤตภาส</t>
  </si>
  <si>
    <t>โชว์วิวัฒนา</t>
  </si>
  <si>
    <t>24/78</t>
  </si>
  <si>
    <t>วิภาวดีรังสิต 37 -</t>
  </si>
  <si>
    <t>สนามบิน</t>
  </si>
  <si>
    <t>ดอนเมือง</t>
  </si>
  <si>
    <t>086-3225292</t>
  </si>
  <si>
    <t>02 G 014</t>
  </si>
  <si>
    <t>วงเดือน</t>
  </si>
  <si>
    <t>02 G 015</t>
  </si>
  <si>
    <t>จอมศรี</t>
  </si>
  <si>
    <t>02 G 016</t>
  </si>
  <si>
    <t>สุพัชชฌาญ์</t>
  </si>
  <si>
    <t>49/78</t>
  </si>
  <si>
    <t>ท่าตลาด</t>
  </si>
  <si>
    <t>สามพราน</t>
  </si>
  <si>
    <t>086-1313295</t>
  </si>
  <si>
    <t>02 G 017</t>
  </si>
  <si>
    <t>สมภาร</t>
  </si>
  <si>
    <t>02 G 018</t>
  </si>
  <si>
    <t>วาณิชย์</t>
  </si>
  <si>
    <t>พรมศรี</t>
  </si>
  <si>
    <t>02 G 019</t>
  </si>
  <si>
    <t>02 G  020</t>
  </si>
  <si>
    <t>ทองหลอม</t>
  </si>
  <si>
    <t>02 G 021</t>
  </si>
  <si>
    <t>ไพรัช</t>
  </si>
  <si>
    <t>094-2587779</t>
  </si>
  <si>
    <t>02 G 022</t>
  </si>
  <si>
    <t>เจียงคำ</t>
  </si>
  <si>
    <t>พรมรัตน์</t>
  </si>
  <si>
    <t>02 A 059</t>
  </si>
  <si>
    <t>02 A 058</t>
  </si>
  <si>
    <t>บ่อน</t>
  </si>
  <si>
    <t>02 A 060</t>
  </si>
  <si>
    <t>สุวิทย์</t>
  </si>
  <si>
    <t>แก้วคำปอด</t>
  </si>
  <si>
    <t>02 A 064</t>
  </si>
  <si>
    <t>นงคราญ</t>
  </si>
  <si>
    <t>02 A  065</t>
  </si>
  <si>
    <t>062 - 6890397</t>
  </si>
  <si>
    <t>02 B 006</t>
  </si>
  <si>
    <t>085-7646243</t>
  </si>
  <si>
    <t>02 B 007</t>
  </si>
  <si>
    <t>นายคมกฤษธิ์ นาวัน</t>
  </si>
  <si>
    <t>ธนพร</t>
  </si>
  <si>
    <t>พรหมรัตน์</t>
  </si>
  <si>
    <t>02B015</t>
  </si>
  <si>
    <t>มานพ</t>
  </si>
  <si>
    <t>02 B 009</t>
  </si>
  <si>
    <t>สุรศักดิ์</t>
  </si>
  <si>
    <t>02 B 016</t>
  </si>
  <si>
    <t>พิมพ์กมน</t>
  </si>
  <si>
    <t>กรุณาวิวัธน์</t>
  </si>
  <si>
    <t>42/58</t>
  </si>
  <si>
    <t>หนองปลาไหล</t>
  </si>
  <si>
    <t>บางละมุง</t>
  </si>
  <si>
    <t>02 B 004</t>
  </si>
  <si>
    <t>เกษม</t>
  </si>
  <si>
    <t>ผาจวง</t>
  </si>
  <si>
    <t>9/220</t>
  </si>
  <si>
    <t>สุขาภิบาล 5 ซอย 70 (ชูศักดิ์) -</t>
  </si>
  <si>
    <t>ออเงิน</t>
  </si>
  <si>
    <t>สายไหม</t>
  </si>
  <si>
    <t>02 C 001</t>
  </si>
  <si>
    <t>02 C 002</t>
  </si>
  <si>
    <t>02 C 003</t>
  </si>
  <si>
    <t>อารดี</t>
  </si>
  <si>
    <t>แก่นมาลี</t>
  </si>
  <si>
    <t>02 C 004</t>
  </si>
  <si>
    <t>นางหวัน ศิรินู</t>
  </si>
  <si>
    <t>ทองเพชร</t>
  </si>
  <si>
    <t>02 C 005</t>
  </si>
  <si>
    <t>บุญถัน</t>
  </si>
  <si>
    <t>ร่มรื่น</t>
  </si>
  <si>
    <t>02 C 006</t>
  </si>
  <si>
    <t>02 C 015</t>
  </si>
  <si>
    <t>02 C 016</t>
  </si>
  <si>
    <t>วิไล</t>
  </si>
  <si>
    <t>02 C 017</t>
  </si>
  <si>
    <t>ปรีชา</t>
  </si>
  <si>
    <t>02 C 018</t>
  </si>
  <si>
    <t>สถาพร</t>
  </si>
  <si>
    <t>02 C 007</t>
  </si>
  <si>
    <t>ญัฐพงษ์</t>
  </si>
  <si>
    <t>02 C 008</t>
  </si>
  <si>
    <t>บัวพุฒเจริญรักษื</t>
  </si>
  <si>
    <t>02 C 009</t>
  </si>
  <si>
    <t>02 C 010</t>
  </si>
  <si>
    <t>สุทธิพงษ์</t>
  </si>
  <si>
    <t>นาส่วง</t>
  </si>
  <si>
    <t>02 C 011</t>
  </si>
  <si>
    <t>ปัญญากร</t>
  </si>
  <si>
    <t>บางพูด</t>
  </si>
  <si>
    <t>ปากเกร็ด</t>
  </si>
  <si>
    <t>02 C 012</t>
  </si>
  <si>
    <t>02 C 019</t>
  </si>
  <si>
    <t>รันดร</t>
  </si>
  <si>
    <t>02 C 022</t>
  </si>
  <si>
    <t>02 H 006</t>
  </si>
  <si>
    <t>วัชรีย์</t>
  </si>
  <si>
    <t>100/58</t>
  </si>
  <si>
    <t>หนองปลิง</t>
  </si>
  <si>
    <t>หนองแค</t>
  </si>
  <si>
    <t>สระบุรี</t>
  </si>
  <si>
    <t>02 F 024</t>
  </si>
  <si>
    <t>อุทิศ</t>
  </si>
  <si>
    <t>ตลาดไทร</t>
  </si>
  <si>
    <t>ชุมพวง</t>
  </si>
  <si>
    <t>02 F 023</t>
  </si>
  <si>
    <t>บังอร</t>
  </si>
  <si>
    <t>ศรีสุข</t>
  </si>
  <si>
    <t>สิ</t>
  </si>
  <si>
    <t>ขุนหาญ</t>
  </si>
  <si>
    <t>01 I 011</t>
  </si>
  <si>
    <t>01 I 009</t>
  </si>
  <si>
    <t>งอน</t>
  </si>
  <si>
    <t>พิมพาวัตร์</t>
  </si>
  <si>
    <t>01 F 081</t>
  </si>
  <si>
    <t xml:space="preserve">สารีอาจ </t>
  </si>
  <si>
    <t>01 F 085</t>
  </si>
  <si>
    <t>ดวงเดือน</t>
  </si>
  <si>
    <t>01F084</t>
  </si>
  <si>
    <t>สายสวาท</t>
  </si>
  <si>
    <t>พวงประจำ</t>
  </si>
  <si>
    <t>01 F 083</t>
  </si>
  <si>
    <t>ก่อง</t>
  </si>
  <si>
    <t>วงศ์ษา</t>
  </si>
  <si>
    <t>01F082</t>
  </si>
  <si>
    <t>บัวบาล</t>
  </si>
  <si>
    <t>03C011</t>
  </si>
  <si>
    <t>02 H 008</t>
  </si>
  <si>
    <t>บัวทุม</t>
  </si>
  <si>
    <t>03 D 003</t>
  </si>
  <si>
    <t>จ่าสิบเอก</t>
  </si>
  <si>
    <t>ชมพู</t>
  </si>
  <si>
    <t>เมืองลำปาง</t>
  </si>
  <si>
    <t>ลำปาง</t>
  </si>
  <si>
    <t>03 D 002</t>
  </si>
  <si>
    <t>01 J 017</t>
  </si>
  <si>
    <t>02 F 019</t>
  </si>
  <si>
    <t>เกียรติ</t>
  </si>
  <si>
    <t>02 F 020</t>
  </si>
  <si>
    <t>02 F 025</t>
  </si>
  <si>
    <t>เดชา</t>
  </si>
  <si>
    <t>02 E 003</t>
  </si>
  <si>
    <t>02 E 004</t>
  </si>
  <si>
    <t>13/55</t>
  </si>
  <si>
    <t>สมานเกียรติสกุล</t>
  </si>
  <si>
    <t xml:space="preserve">ช่างอากาศอุทิศ 16 แยก 1 </t>
  </si>
  <si>
    <t>ช่างอากาศอุทิศ</t>
  </si>
  <si>
    <t>สุจิตรา</t>
  </si>
  <si>
    <t>5/15</t>
  </si>
  <si>
    <t>นายหวา ลาธุลี</t>
  </si>
  <si>
    <t>กมลกานต์</t>
  </si>
  <si>
    <t>02 E 009</t>
  </si>
  <si>
    <t>03  C 005</t>
  </si>
  <si>
    <t>สีวิเชียร</t>
  </si>
  <si>
    <t>น้ำยืน</t>
  </si>
  <si>
    <t>01 F 088</t>
  </si>
  <si>
    <t>พัฒน์นรี</t>
  </si>
  <si>
    <t>01 F 087</t>
  </si>
  <si>
    <t>หนูย้าย</t>
  </si>
  <si>
    <t>นามยา</t>
  </si>
  <si>
    <t>03 C 017</t>
  </si>
  <si>
    <t>03 C 018</t>
  </si>
  <si>
    <t>สมรส</t>
  </si>
  <si>
    <t>02 A 021</t>
  </si>
  <si>
    <t>02 A 025</t>
  </si>
  <si>
    <t>อุ้ย</t>
  </si>
  <si>
    <t>กิ่งแก้ว</t>
  </si>
  <si>
    <t>02 A 026</t>
  </si>
  <si>
    <t>ชำนาญจิตร</t>
  </si>
  <si>
    <t>02 A 018</t>
  </si>
  <si>
    <t>อ่อนใจ</t>
  </si>
  <si>
    <t>02 A 029</t>
  </si>
  <si>
    <t>02 A 045</t>
  </si>
  <si>
    <t>สุไล</t>
  </si>
  <si>
    <t>063-4988409</t>
  </si>
  <si>
    <t>02 A 046</t>
  </si>
  <si>
    <t>ทองสอน</t>
  </si>
  <si>
    <t>02 A 052</t>
  </si>
  <si>
    <t>02 A 051</t>
  </si>
  <si>
    <t>อาทิตย์</t>
  </si>
  <si>
    <t>อินทร์สอน</t>
  </si>
  <si>
    <t>46/1</t>
  </si>
  <si>
    <t>02 A 042</t>
  </si>
  <si>
    <t>คำพันธ์</t>
  </si>
  <si>
    <t>จันทสิงห์</t>
  </si>
  <si>
    <t>02 A 039</t>
  </si>
  <si>
    <t>นางหนูละมัยจันทะสิงห์</t>
  </si>
  <si>
    <t>53/93</t>
  </si>
  <si>
    <t>เที่ยง</t>
  </si>
  <si>
    <t>02 A 038</t>
  </si>
  <si>
    <t>นางลา ศิรินู</t>
  </si>
  <si>
    <t>สิรินทรา</t>
  </si>
  <si>
    <t>บุตรษาเดช</t>
  </si>
  <si>
    <t>02 A 036</t>
  </si>
  <si>
    <t>02 A 031</t>
  </si>
  <si>
    <t>แก่ง</t>
  </si>
  <si>
    <t>02 A 032</t>
  </si>
  <si>
    <t>อมรรัตน์</t>
  </si>
  <si>
    <t>02 A 033</t>
  </si>
  <si>
    <t>085-9599762</t>
  </si>
  <si>
    <t>02 A 034</t>
  </si>
  <si>
    <t>ครึ่งตึ ครึ่งไม้</t>
  </si>
  <si>
    <t>36/85</t>
  </si>
  <si>
    <t>โทม</t>
  </si>
  <si>
    <t>02 A 043</t>
  </si>
  <si>
    <t>นางแก บุตรสาเดช</t>
  </si>
  <si>
    <t>02 A 044</t>
  </si>
  <si>
    <t>บุญ</t>
  </si>
  <si>
    <t>02 A 054</t>
  </si>
  <si>
    <t>นายสมร สุพรรณ</t>
  </si>
  <si>
    <t>02 A 053</t>
  </si>
  <si>
    <t>01 F 026</t>
  </si>
  <si>
    <t>01 F  019</t>
  </si>
  <si>
    <t>เลี่ยน</t>
  </si>
  <si>
    <t>01 F 018</t>
  </si>
  <si>
    <t>01 F 017</t>
  </si>
  <si>
    <t>01 F 016</t>
  </si>
  <si>
    <t>เหวด</t>
  </si>
  <si>
    <t>01 F 015</t>
  </si>
  <si>
    <t>นายประสิทธิ์ พุฒนิมพ์</t>
  </si>
  <si>
    <t>บน</t>
  </si>
  <si>
    <t>โคตรหลักคำ</t>
  </si>
  <si>
    <t>01 F  020</t>
  </si>
  <si>
    <t>นายประจน โครตหลักคำ</t>
  </si>
  <si>
    <t>นาวิน</t>
  </si>
  <si>
    <t>ไชยสาร</t>
  </si>
  <si>
    <t>01 F 021</t>
  </si>
  <si>
    <t>01 F 022</t>
  </si>
  <si>
    <t>สายสมร</t>
  </si>
  <si>
    <t>เหมือนมาตย์</t>
  </si>
  <si>
    <t>01 F 023</t>
  </si>
  <si>
    <t>01 F 052</t>
  </si>
  <si>
    <t>หล้าน้อย</t>
  </si>
  <si>
    <t>01 F 051</t>
  </si>
  <si>
    <t>01 F 050</t>
  </si>
  <si>
    <t>53/85</t>
  </si>
  <si>
    <t>01 F 028</t>
  </si>
  <si>
    <t>26/42</t>
  </si>
  <si>
    <t>นิภาภรณ์</t>
  </si>
  <si>
    <t>01 F 027</t>
  </si>
  <si>
    <t>จิตติมา</t>
  </si>
  <si>
    <t>01 F 032</t>
  </si>
  <si>
    <t>ราตรี</t>
  </si>
  <si>
    <t>01 F 055</t>
  </si>
  <si>
    <t>สำเนียง</t>
  </si>
  <si>
    <t>01 F 056</t>
  </si>
  <si>
    <t>ทัตยา</t>
  </si>
  <si>
    <t>พิมพาวัตร</t>
  </si>
  <si>
    <t>01 F 057</t>
  </si>
  <si>
    <t>อรุณรัศมี</t>
  </si>
  <si>
    <t>01 F 054</t>
  </si>
  <si>
    <t>01 F 059</t>
  </si>
  <si>
    <t>นิกลม</t>
  </si>
  <si>
    <t>01 F  070</t>
  </si>
  <si>
    <t>01 F 071</t>
  </si>
  <si>
    <t>ติม</t>
  </si>
  <si>
    <t>พรหมทา</t>
  </si>
  <si>
    <t>01 F 069</t>
  </si>
  <si>
    <t>สุริยา</t>
  </si>
  <si>
    <t>01 F 067</t>
  </si>
  <si>
    <t>สมหมาย</t>
  </si>
  <si>
    <t>01 F 063</t>
  </si>
  <si>
    <t>01 F 062</t>
  </si>
  <si>
    <t>บัวพันธ์</t>
  </si>
  <si>
    <t>ยุดไธสง</t>
  </si>
  <si>
    <t>01 F 064</t>
  </si>
  <si>
    <t>ประกอบการ</t>
  </si>
  <si>
    <t>01 F 066</t>
  </si>
  <si>
    <t>01F079</t>
  </si>
  <si>
    <t>วาสน์</t>
  </si>
  <si>
    <t>แสงประจักษ์</t>
  </si>
  <si>
    <t>01 F 078</t>
  </si>
  <si>
    <t>39/68</t>
  </si>
  <si>
    <t>01 F 034</t>
  </si>
  <si>
    <t>นางสุชาดา ไชยสาร</t>
  </si>
  <si>
    <t>01 F 035</t>
  </si>
  <si>
    <t>เนียง</t>
  </si>
  <si>
    <t>สีสัน</t>
  </si>
  <si>
    <t>01 F 046</t>
  </si>
  <si>
    <t>01 F 065</t>
  </si>
  <si>
    <t>กัน</t>
  </si>
  <si>
    <t>01 F 086</t>
  </si>
  <si>
    <t>01 F 041</t>
  </si>
  <si>
    <t>02 A 056</t>
  </si>
  <si>
    <t>02 A 055</t>
  </si>
  <si>
    <t>01 F 060</t>
  </si>
  <si>
    <t>ทด</t>
  </si>
  <si>
    <t>02 A 024</t>
  </si>
  <si>
    <t>02 A 028</t>
  </si>
  <si>
    <t>นิล</t>
  </si>
  <si>
    <t>สุวรรณา</t>
  </si>
  <si>
    <t>02 A 040</t>
  </si>
  <si>
    <t>ถ่อน</t>
  </si>
  <si>
    <t>ตะริวงศ์</t>
  </si>
  <si>
    <t>02 A 041</t>
  </si>
  <si>
    <t>02 A 047</t>
  </si>
  <si>
    <t>02 A 049</t>
  </si>
  <si>
    <t>02 A 048</t>
  </si>
  <si>
    <t>02 A 050</t>
  </si>
  <si>
    <t>คำดี</t>
  </si>
  <si>
    <t>ศรีสว่าง</t>
  </si>
  <si>
    <t>01 F 058</t>
  </si>
  <si>
    <t>มา</t>
  </si>
  <si>
    <t>01 F 068</t>
  </si>
  <si>
    <t>01 F 080</t>
  </si>
  <si>
    <t>อ้วน</t>
  </si>
  <si>
    <t>สืบศรีมา</t>
  </si>
  <si>
    <t>01 F 077</t>
  </si>
  <si>
    <t>01 F 075</t>
  </si>
  <si>
    <t>01 F 076</t>
  </si>
  <si>
    <t>01 F 072</t>
  </si>
  <si>
    <t>16/55</t>
  </si>
  <si>
    <t>หอมหวล</t>
  </si>
  <si>
    <t>ราชวันดี</t>
  </si>
  <si>
    <t>080-090143</t>
  </si>
  <si>
    <t>01 F 074</t>
  </si>
  <si>
    <t>ภัทรากานต์ วงษาลี</t>
  </si>
  <si>
    <t>รุ่งนภา</t>
  </si>
  <si>
    <t>01 F 073</t>
  </si>
  <si>
    <t>หมา</t>
  </si>
  <si>
    <t>สายสาร</t>
  </si>
  <si>
    <t>01 F 040</t>
  </si>
  <si>
    <t>ดาษดื่น</t>
  </si>
  <si>
    <t>01 F  042</t>
  </si>
  <si>
    <t>01 F 047</t>
  </si>
  <si>
    <t>02 A 027</t>
  </si>
  <si>
    <t>กิตติยา</t>
  </si>
  <si>
    <t>บัญชาการ</t>
  </si>
  <si>
    <t>02 A 020</t>
  </si>
  <si>
    <t>กัญญาพันธ์</t>
  </si>
  <si>
    <t>02 A 037</t>
  </si>
  <si>
    <t>วิสุดา</t>
  </si>
  <si>
    <t>02 A 006</t>
  </si>
  <si>
    <t>เลี้ยง</t>
  </si>
  <si>
    <t>01 C 005</t>
  </si>
  <si>
    <t>085-2027490</t>
  </si>
  <si>
    <t>02 A 004</t>
  </si>
  <si>
    <t>บุญชิด</t>
  </si>
  <si>
    <t>หินกอง</t>
  </si>
  <si>
    <t>02 A 005</t>
  </si>
  <si>
    <t>กัลยา</t>
  </si>
  <si>
    <t>ทองงอก</t>
  </si>
  <si>
    <t>232/1</t>
  </si>
  <si>
    <t>02 A 061</t>
  </si>
  <si>
    <t>ประทวน</t>
  </si>
  <si>
    <t>02 A 062</t>
  </si>
  <si>
    <t>บุญสนอง</t>
  </si>
  <si>
    <t>5/13</t>
  </si>
  <si>
    <t>แจ้งสนิท</t>
  </si>
  <si>
    <t>02 A 063</t>
  </si>
  <si>
    <t>บริษัท อะมานะฮ์  ลิศซิ่ง จำกัด</t>
  </si>
  <si>
    <t>02 B 003</t>
  </si>
  <si>
    <t>บุญยัง</t>
  </si>
  <si>
    <t>02 A 007</t>
  </si>
  <si>
    <t>สุพัตรา</t>
  </si>
  <si>
    <t>01 F 009</t>
  </si>
  <si>
    <t>กุหลาบทิพย์</t>
  </si>
  <si>
    <t>สืบสา</t>
  </si>
  <si>
    <t>01 F  010</t>
  </si>
  <si>
    <t>02 A 009</t>
  </si>
  <si>
    <t>02 A 010</t>
  </si>
  <si>
    <t>สุมนา</t>
  </si>
  <si>
    <t>1329/44</t>
  </si>
  <si>
    <t>พัฒนาการ</t>
  </si>
  <si>
    <t>สวนหลวง</t>
  </si>
  <si>
    <t>02 A 011</t>
  </si>
  <si>
    <t>13/66</t>
  </si>
  <si>
    <t>ปัทมา</t>
  </si>
  <si>
    <t>สีดาพันธ์</t>
  </si>
  <si>
    <t>02 A 012</t>
  </si>
  <si>
    <t>02 A 013-13</t>
  </si>
  <si>
    <t>02 A 014</t>
  </si>
  <si>
    <t>02 A 017</t>
  </si>
  <si>
    <t>27/42</t>
  </si>
  <si>
    <t>นางสมจิตร คำโฮม</t>
  </si>
  <si>
    <t>สมจิตร</t>
  </si>
  <si>
    <t>02 A 016</t>
  </si>
  <si>
    <t>18/20</t>
  </si>
  <si>
    <t>วันลี</t>
  </si>
  <si>
    <t>ชุติกาญจน์</t>
  </si>
  <si>
    <t>ทีอุทิศ</t>
  </si>
  <si>
    <t>01 F 013</t>
  </si>
  <si>
    <t>02  A 015</t>
  </si>
  <si>
    <t>02 A 019</t>
  </si>
  <si>
    <t>สมสมัคร</t>
  </si>
  <si>
    <t>พวงราช</t>
  </si>
  <si>
    <t>03 D 020</t>
  </si>
  <si>
    <t>ศุภธนิศร์</t>
  </si>
  <si>
    <t>แก่นทอง</t>
  </si>
  <si>
    <t>03 D 022</t>
  </si>
  <si>
    <t>03 D 023</t>
  </si>
  <si>
    <t>บรรพตาธิ์</t>
  </si>
  <si>
    <t>062-6735728</t>
  </si>
  <si>
    <t>03 D 024</t>
  </si>
  <si>
    <t>03 D 025</t>
  </si>
  <si>
    <t>พิกุล</t>
  </si>
  <si>
    <t>พลมิตร</t>
  </si>
  <si>
    <t>โนนผึ้ง</t>
  </si>
  <si>
    <t>03 D 026</t>
  </si>
  <si>
    <t>เขียวพร</t>
  </si>
  <si>
    <t>03 D 028</t>
  </si>
  <si>
    <t>คูณสี</t>
  </si>
  <si>
    <t>อุปสาร</t>
  </si>
  <si>
    <t>03 D 029</t>
  </si>
  <si>
    <t>บ้นเดี่ยว</t>
  </si>
  <si>
    <t>นายพิชิต แก่นทอง</t>
  </si>
  <si>
    <t>พิมพ์พาวัตร</t>
  </si>
  <si>
    <t>03 D 038</t>
  </si>
  <si>
    <t>33/56</t>
  </si>
  <si>
    <t>มุทระพัฒน์</t>
  </si>
  <si>
    <t>03 D 039</t>
  </si>
  <si>
    <t>สุมา</t>
  </si>
  <si>
    <t>03 D 040</t>
  </si>
  <si>
    <t>วันนา</t>
  </si>
  <si>
    <t>จันทะสิงห์</t>
  </si>
  <si>
    <t>03 D 041</t>
  </si>
  <si>
    <t>ปา</t>
  </si>
  <si>
    <t>แซง</t>
  </si>
  <si>
    <t>03 D 043</t>
  </si>
  <si>
    <t>ญวน</t>
  </si>
  <si>
    <t>ปวะบุตร</t>
  </si>
  <si>
    <t>03 D 047</t>
  </si>
  <si>
    <t>03 D 048</t>
  </si>
  <si>
    <t>น้ำอ้อย</t>
  </si>
  <si>
    <t>มุลตีกะ</t>
  </si>
  <si>
    <t>03 D 046</t>
  </si>
  <si>
    <t>ชูศรี</t>
  </si>
  <si>
    <t>อ่วมพันธ์เจริญ</t>
  </si>
  <si>
    <t>นางผา แก้วคำปอด</t>
  </si>
  <si>
    <t>ดนุ</t>
  </si>
  <si>
    <t>มโนรส</t>
  </si>
  <si>
    <t>167/7</t>
  </si>
  <si>
    <t>สุริยาตร์</t>
  </si>
  <si>
    <t>03 D 053</t>
  </si>
  <si>
    <t>ชลลดา</t>
  </si>
  <si>
    <t>03 D 050</t>
  </si>
  <si>
    <t>03 D 052</t>
  </si>
  <si>
    <t>03 B 051</t>
  </si>
  <si>
    <t>นายสมคิด จุลทรรศน์</t>
  </si>
  <si>
    <t>48/93</t>
  </si>
  <si>
    <t>ปราณปรียา</t>
  </si>
  <si>
    <t>03 D 054</t>
  </si>
  <si>
    <t>จอมบุญ</t>
  </si>
  <si>
    <t>ดอนวิสัย</t>
  </si>
  <si>
    <t>03 D 055</t>
  </si>
  <si>
    <t>03 D 056</t>
  </si>
  <si>
    <t>คำ</t>
  </si>
  <si>
    <t>098-6013272</t>
  </si>
  <si>
    <t>03 D 057</t>
  </si>
  <si>
    <t>03 D 058</t>
  </si>
  <si>
    <t>03 D 059</t>
  </si>
  <si>
    <t>เฉลิม</t>
  </si>
  <si>
    <t>ศิรินัย</t>
  </si>
  <si>
    <t>03 B 016</t>
  </si>
  <si>
    <t>แก้ววงษา</t>
  </si>
  <si>
    <t>03 B 019</t>
  </si>
  <si>
    <t>ทองอินทร์</t>
  </si>
  <si>
    <t>บัวอาจ</t>
  </si>
  <si>
    <t>03 B 020</t>
  </si>
  <si>
    <t>ตัน</t>
  </si>
  <si>
    <t>สืบสิมมา</t>
  </si>
  <si>
    <t>03 F 006</t>
  </si>
  <si>
    <t>7/25</t>
  </si>
  <si>
    <t>43/76</t>
  </si>
  <si>
    <t>บรรจง</t>
  </si>
  <si>
    <t>วันชม</t>
  </si>
  <si>
    <t>03 F 007</t>
  </si>
  <si>
    <t>03 F 010</t>
  </si>
  <si>
    <t>09 F 009</t>
  </si>
  <si>
    <t>03 F 012</t>
  </si>
  <si>
    <t>ชมเชย</t>
  </si>
  <si>
    <t>03 F 013</t>
  </si>
  <si>
    <t>03 F 015</t>
  </si>
  <si>
    <t>สมหวัง</t>
  </si>
  <si>
    <t>03 F 017</t>
  </si>
  <si>
    <t>ปรินทิพย์</t>
  </si>
  <si>
    <t>สิมะรังสรรค์</t>
  </si>
  <si>
    <t>03 F 014</t>
  </si>
  <si>
    <t>เงิน</t>
  </si>
  <si>
    <t>36/1</t>
  </si>
  <si>
    <t>03 F 019</t>
  </si>
  <si>
    <t>นางอุไร สุขเจริญ</t>
  </si>
  <si>
    <t>ชัยณรงค์</t>
  </si>
  <si>
    <t>วันฤกษ์</t>
  </si>
  <si>
    <t>03 F 021</t>
  </si>
  <si>
    <t>03 F 022</t>
  </si>
  <si>
    <t>นางแพงศรี อัคลา</t>
  </si>
  <si>
    <t>พัฒน์</t>
  </si>
  <si>
    <t>03 F 020</t>
  </si>
  <si>
    <t>นางแพงศรี อักขะรา</t>
  </si>
  <si>
    <t>23/10</t>
  </si>
  <si>
    <t>นายจอมบุญ ดวนวิสัย</t>
  </si>
  <si>
    <t>ด้วงทองสา</t>
  </si>
  <si>
    <t>นางจันลา กุลบุตร</t>
  </si>
  <si>
    <t>นางเบง ด้วงทองสา</t>
  </si>
  <si>
    <t>อ๋อย</t>
  </si>
  <si>
    <t>คำลี</t>
  </si>
  <si>
    <t>03  F 025</t>
  </si>
  <si>
    <t>03 F 028</t>
  </si>
  <si>
    <t>สมบิน</t>
  </si>
  <si>
    <t>03 F 024</t>
  </si>
  <si>
    <t>03 F 027</t>
  </si>
  <si>
    <t>รส</t>
  </si>
  <si>
    <t>วิรยุทธ</t>
  </si>
  <si>
    <t>03 A 010</t>
  </si>
  <si>
    <t>พิศวาส</t>
  </si>
  <si>
    <t>เจริญทัศน์</t>
  </si>
  <si>
    <t>03 A 011</t>
  </si>
  <si>
    <t>03 A 012</t>
  </si>
  <si>
    <t>เด่นชัย</t>
  </si>
  <si>
    <t>03 A 013</t>
  </si>
  <si>
    <t>มีจำนงค์</t>
  </si>
  <si>
    <t>03 A 014</t>
  </si>
  <si>
    <t>แวง</t>
  </si>
  <si>
    <t>03 A 015</t>
  </si>
  <si>
    <t>จิรารัตน์</t>
  </si>
  <si>
    <t>ไทยเที่ยง</t>
  </si>
  <si>
    <t>03 A 016</t>
  </si>
  <si>
    <t>สมคิด</t>
  </si>
  <si>
    <t>03 B 005</t>
  </si>
  <si>
    <t>หอม</t>
  </si>
  <si>
    <t>03 D 035</t>
  </si>
  <si>
    <t>วงษาบุตร</t>
  </si>
  <si>
    <t>03 D 030</t>
  </si>
  <si>
    <t>ประนอม</t>
  </si>
  <si>
    <t>03 D 031</t>
  </si>
  <si>
    <t>บรรจบ</t>
  </si>
  <si>
    <t>นามเขียว</t>
  </si>
  <si>
    <t>03 D 032</t>
  </si>
  <si>
    <t>ขวัญไข่</t>
  </si>
  <si>
    <t>03 D 033</t>
  </si>
  <si>
    <t>8/22</t>
  </si>
  <si>
    <t>นายจำรัส นามเขียว</t>
  </si>
  <si>
    <t>นางจิรารัตน์ ไทยเกี้ยง</t>
  </si>
  <si>
    <t>กัณหา</t>
  </si>
  <si>
    <t>บุญมางำ</t>
  </si>
  <si>
    <t>03 B 001</t>
  </si>
  <si>
    <t>03 B 002</t>
  </si>
  <si>
    <t>03 B 003</t>
  </si>
  <si>
    <t>สุชาติ</t>
  </si>
  <si>
    <t>03 D 034</t>
  </si>
  <si>
    <t>03 B 012</t>
  </si>
  <si>
    <t>03 B 013</t>
  </si>
  <si>
    <t>03 B 014</t>
  </si>
  <si>
    <t>03 B 017</t>
  </si>
  <si>
    <t>03 B 022</t>
  </si>
  <si>
    <t>03 D 007</t>
  </si>
  <si>
    <t>ประคอง</t>
  </si>
  <si>
    <t>03 D 009</t>
  </si>
  <si>
    <t>03 D 010</t>
  </si>
  <si>
    <t>03 D 011</t>
  </si>
  <si>
    <t>03 D 012</t>
  </si>
  <si>
    <t>03 D 013</t>
  </si>
  <si>
    <t>102/1</t>
  </si>
  <si>
    <t>สองแพรก</t>
  </si>
  <si>
    <t>ชัยบุรี</t>
  </si>
  <si>
    <t>03 D 014</t>
  </si>
  <si>
    <t>03 D 015</t>
  </si>
  <si>
    <t>03 D 016</t>
  </si>
  <si>
    <t>ดลฤดี</t>
  </si>
  <si>
    <t>จันทร์แก้ว</t>
  </si>
  <si>
    <t>03 D 017</t>
  </si>
  <si>
    <t>02 F 001</t>
  </si>
  <si>
    <t>02 F 002</t>
  </si>
  <si>
    <t>แสวง</t>
  </si>
  <si>
    <t>วัฒราช</t>
  </si>
  <si>
    <t>03 B 006</t>
  </si>
  <si>
    <t>พันตรี</t>
  </si>
  <si>
    <t>แก่นธาตุ</t>
  </si>
  <si>
    <t>081-976126</t>
  </si>
  <si>
    <t>03 D 027</t>
  </si>
  <si>
    <t>ทิพวรรณ</t>
  </si>
  <si>
    <t>บุญลือ</t>
  </si>
  <si>
    <t>03 B 021</t>
  </si>
  <si>
    <t>นิตร์</t>
  </si>
  <si>
    <t>ทรงชา</t>
  </si>
  <si>
    <t>08H002</t>
  </si>
  <si>
    <t>วรรณทา</t>
  </si>
  <si>
    <t>08 H 006</t>
  </si>
  <si>
    <t>เกษร</t>
  </si>
  <si>
    <t>08 H 007</t>
  </si>
  <si>
    <t>08 A 015</t>
  </si>
  <si>
    <t>03 D 036</t>
  </si>
  <si>
    <t>อรอนงค์</t>
  </si>
  <si>
    <t>สืบสืมมา</t>
  </si>
  <si>
    <t>03 B 010</t>
  </si>
  <si>
    <t>คำแปลง</t>
  </si>
  <si>
    <t>03 B 009</t>
  </si>
  <si>
    <t>เภา</t>
  </si>
  <si>
    <t>คำกระจาย</t>
  </si>
  <si>
    <t>บัวสอน</t>
  </si>
  <si>
    <t>นนท์ศิริ</t>
  </si>
  <si>
    <t>03 I 006</t>
  </si>
  <si>
    <t>01 J 012</t>
  </si>
  <si>
    <t>บุญล้อม</t>
  </si>
  <si>
    <t>01 G 048</t>
  </si>
  <si>
    <t>บุญเติม</t>
  </si>
  <si>
    <t>04 A 021</t>
  </si>
  <si>
    <t>04 A 019</t>
  </si>
  <si>
    <t>04 A 020</t>
  </si>
  <si>
    <t>01 I 012</t>
  </si>
  <si>
    <t>บุญแต้ม</t>
  </si>
  <si>
    <t>กฤษฎาการ</t>
  </si>
  <si>
    <t>01 D 008</t>
  </si>
  <si>
    <t>01 D 010</t>
  </si>
  <si>
    <t>01 D 029</t>
  </si>
  <si>
    <t>01 G 046</t>
  </si>
  <si>
    <t>01 G 047</t>
  </si>
  <si>
    <t>01 D 028</t>
  </si>
  <si>
    <t xml:space="preserve">ธวัช </t>
  </si>
  <si>
    <t>01 J 026</t>
  </si>
  <si>
    <t>คงกะพันธ์</t>
  </si>
  <si>
    <t>01 J 030</t>
  </si>
  <si>
    <t>ซอน</t>
  </si>
  <si>
    <t>01 G 033</t>
  </si>
  <si>
    <t>01 J 028</t>
  </si>
  <si>
    <t>03 B 008</t>
  </si>
  <si>
    <t>นิวงษา</t>
  </si>
  <si>
    <t xml:space="preserve">01 J 018 </t>
  </si>
  <si>
    <t>ยุพารัตน์</t>
  </si>
  <si>
    <t>สารีพวง</t>
  </si>
  <si>
    <t>นางครอง ปราบจันดี</t>
  </si>
  <si>
    <t>แก้วประสิทธิ์</t>
  </si>
  <si>
    <t>หนองกุ่ม</t>
  </si>
  <si>
    <t>บ่อพลอย</t>
  </si>
  <si>
    <t>ดำ</t>
  </si>
  <si>
    <t>02 E 021</t>
  </si>
  <si>
    <t>02 G 001</t>
  </si>
  <si>
    <t>02 A 023</t>
  </si>
  <si>
    <t>สิริญญา</t>
  </si>
  <si>
    <t>01 F 031</t>
  </si>
  <si>
    <t>จิระภา</t>
  </si>
  <si>
    <t>01 F 030</t>
  </si>
  <si>
    <t>สุริยันต์</t>
  </si>
  <si>
    <t>สุวรรณทับ</t>
  </si>
  <si>
    <t>42/2</t>
  </si>
  <si>
    <t>คลองหลวงแพ่ง</t>
  </si>
  <si>
    <t>เมืองฉะเชิงเทรา</t>
  </si>
  <si>
    <t>สุธี</t>
  </si>
  <si>
    <t>ดอกแก้ว</t>
  </si>
  <si>
    <t>บรรโล</t>
  </si>
  <si>
    <t>ธงชัย</t>
  </si>
  <si>
    <t>บุสดี</t>
  </si>
  <si>
    <t>ปัจจฐาเน</t>
  </si>
  <si>
    <t>จุลทรรศน์</t>
  </si>
  <si>
    <t>เจ้ก</t>
  </si>
  <si>
    <t>ชัยพร</t>
  </si>
  <si>
    <t>บุญรัง</t>
  </si>
  <si>
    <t>08 H 001</t>
  </si>
  <si>
    <t>วุฒิชัย</t>
  </si>
  <si>
    <t>กำแพงจีน</t>
  </si>
  <si>
    <t>มณีวรรณ</t>
  </si>
  <si>
    <t>07 A 021</t>
  </si>
  <si>
    <t>คำพร</t>
  </si>
  <si>
    <t>นาบ</t>
  </si>
  <si>
    <t>หล้าสงค์</t>
  </si>
  <si>
    <t>สุพิน</t>
  </si>
  <si>
    <t>ชอน</t>
  </si>
  <si>
    <t>08 H 003</t>
  </si>
  <si>
    <t>มวน</t>
  </si>
  <si>
    <t>ศรีจันทร์สอน</t>
  </si>
  <si>
    <t>01 G 049</t>
  </si>
  <si>
    <t>02 B 012</t>
  </si>
  <si>
    <t>อดุลศักดิ์</t>
  </si>
  <si>
    <t>01 J 027</t>
  </si>
  <si>
    <t>นางแดง บุญมานัด</t>
  </si>
  <si>
    <t>01 G 045</t>
  </si>
  <si>
    <t>อุ่ม</t>
  </si>
  <si>
    <t>นางไพรเวช จันทร์วงราช</t>
  </si>
  <si>
    <t>นายเพิ่ม พูพูล</t>
  </si>
  <si>
    <t>นายโจม ชาบุญเรือง</t>
  </si>
  <si>
    <t>นางหอม คำแพงจีน</t>
  </si>
  <si>
    <t>กุศรี</t>
  </si>
  <si>
    <t>01 D 032</t>
  </si>
  <si>
    <t>ลินดา</t>
  </si>
  <si>
    <t>จันดีเลิศ</t>
  </si>
  <si>
    <t>แฮม</t>
  </si>
  <si>
    <t>คำนาง</t>
  </si>
  <si>
    <t>01 D 031</t>
  </si>
  <si>
    <t>01 D 009</t>
  </si>
  <si>
    <t>นางไสว โทราช</t>
  </si>
  <si>
    <t>ประทุมทอง</t>
  </si>
  <si>
    <t>พรจันร์</t>
  </si>
  <si>
    <t>นางวาสนา ประทุมทอง</t>
  </si>
  <si>
    <t>02 B 013</t>
  </si>
  <si>
    <t>02 B 010</t>
  </si>
  <si>
    <t>02 B 014</t>
  </si>
  <si>
    <t xml:space="preserve">นาง </t>
  </si>
  <si>
    <t>02 D 018</t>
  </si>
  <si>
    <t>01 F 001</t>
  </si>
  <si>
    <t>02J020</t>
  </si>
  <si>
    <t>บุษกร</t>
  </si>
  <si>
    <t>บิน</t>
  </si>
  <si>
    <t>10 E 010</t>
  </si>
  <si>
    <t>คำกลอง</t>
  </si>
  <si>
    <t>10E002</t>
  </si>
  <si>
    <t>จันมี</t>
  </si>
  <si>
    <t>ดวงจิตร</t>
  </si>
  <si>
    <t>10E011</t>
  </si>
  <si>
    <t>สด</t>
  </si>
  <si>
    <t>ทุ่งศอุดม</t>
  </si>
  <si>
    <t>090-0436839</t>
  </si>
  <si>
    <t>จันทร์วงค์ราช</t>
  </si>
  <si>
    <t>04D008</t>
  </si>
  <si>
    <t>นายบัวลี จันทร์วงศ์ราช</t>
  </si>
  <si>
    <t>สุภาพ</t>
  </si>
  <si>
    <t>สุขส่ง</t>
  </si>
  <si>
    <t>มาตเหลือง</t>
  </si>
  <si>
    <t>07G146</t>
  </si>
  <si>
    <t>จิตะธรรม</t>
  </si>
  <si>
    <t>นายลำพิง พิมพาวัฒน์</t>
  </si>
  <si>
    <t>ญวนใจ</t>
  </si>
  <si>
    <t>10H010</t>
  </si>
  <si>
    <t>โคสพ</t>
  </si>
  <si>
    <t>04 C 028</t>
  </si>
  <si>
    <t>สินธารี</t>
  </si>
  <si>
    <t>061-6977837</t>
  </si>
  <si>
    <t>04 A 012</t>
  </si>
  <si>
    <t>นาย พชร หอมจันทร์</t>
  </si>
  <si>
    <t>พร</t>
  </si>
  <si>
    <t>จูมสิมมา</t>
  </si>
  <si>
    <t>10 C 007</t>
  </si>
  <si>
    <t>ฉลวย</t>
  </si>
  <si>
    <t>10D009</t>
  </si>
  <si>
    <t>ตื้อ</t>
  </si>
  <si>
    <t>คันธี</t>
  </si>
  <si>
    <t>062-8708914</t>
  </si>
  <si>
    <t>11 H 008</t>
  </si>
  <si>
    <t>ประหยัด</t>
  </si>
  <si>
    <t>ด้วงทอง</t>
  </si>
  <si>
    <t>083-7528023</t>
  </si>
  <si>
    <t>11 J 008</t>
  </si>
  <si>
    <t>เหลี่ยม</t>
  </si>
  <si>
    <t>กองสุข</t>
  </si>
  <si>
    <t>เอี่ยม</t>
  </si>
  <si>
    <t>โชติ</t>
  </si>
  <si>
    <t>10 H 016</t>
  </si>
  <si>
    <t>นายประดิษฐ์ จุลทรรศน์</t>
  </si>
  <si>
    <t>2/1</t>
  </si>
  <si>
    <t>09E022</t>
  </si>
  <si>
    <t>บุญล้วน</t>
  </si>
  <si>
    <t>06I016</t>
  </si>
  <si>
    <t>มังกร</t>
  </si>
  <si>
    <t>โพธิ์ชัย</t>
  </si>
  <si>
    <t>089-6045966</t>
  </si>
  <si>
    <t>12 I 013</t>
  </si>
  <si>
    <t>สายแก้ว</t>
  </si>
  <si>
    <t>11C003</t>
  </si>
  <si>
    <t>ธนกฤต</t>
  </si>
  <si>
    <t>ไร่น้อย</t>
  </si>
  <si>
    <t>หวิน</t>
  </si>
  <si>
    <t>คำแสนราช</t>
  </si>
  <si>
    <t>10 E 118</t>
  </si>
  <si>
    <t>เสา</t>
  </si>
  <si>
    <t>นิสิมมา</t>
  </si>
  <si>
    <t>บุดศรี</t>
  </si>
  <si>
    <t>10  E 023</t>
  </si>
  <si>
    <t>ลี</t>
  </si>
  <si>
    <t>คำพล</t>
  </si>
  <si>
    <t>สุดชา</t>
  </si>
  <si>
    <t>ทองสา</t>
  </si>
  <si>
    <t>11 J 007</t>
  </si>
  <si>
    <t>นาง ตื้อ คันธี</t>
  </si>
  <si>
    <t>คำบู๋</t>
  </si>
  <si>
    <t>11B013</t>
  </si>
  <si>
    <t>โพธิชัย</t>
  </si>
  <si>
    <t>สังวาล</t>
  </si>
  <si>
    <t>หัตวงห์</t>
  </si>
  <si>
    <t>064-6895103</t>
  </si>
  <si>
    <t>24 / 11514</t>
  </si>
  <si>
    <t>11 A 002</t>
  </si>
  <si>
    <t>วิจิตรา</t>
  </si>
  <si>
    <t>จำปาศรี</t>
  </si>
  <si>
    <t>ทองจันทร์</t>
  </si>
  <si>
    <t>แสนโพธิ์กลาง</t>
  </si>
  <si>
    <t>06J008</t>
  </si>
  <si>
    <t>จันทร์จิตร</t>
  </si>
  <si>
    <t>088-1020767</t>
  </si>
  <si>
    <t>12 J 016</t>
  </si>
  <si>
    <t>ม่วง</t>
  </si>
  <si>
    <t>085-3016243</t>
  </si>
  <si>
    <t>11 E 016</t>
  </si>
  <si>
    <t>บุตรศรี</t>
  </si>
  <si>
    <t>กลีบเกลี้ยง</t>
  </si>
  <si>
    <t>นางบัวาน  มาตเหลือง</t>
  </si>
  <si>
    <t>วิรุนพันธ์</t>
  </si>
  <si>
    <t>085-6133689</t>
  </si>
  <si>
    <t>12 K 018</t>
  </si>
  <si>
    <t>แดง</t>
  </si>
  <si>
    <t>บุญโสม</t>
  </si>
  <si>
    <t>087-4521858</t>
  </si>
  <si>
    <t>10 H 018</t>
  </si>
  <si>
    <t>นางลำพอง จันตรี</t>
  </si>
  <si>
    <t>10B015</t>
  </si>
  <si>
    <t>คำมี</t>
  </si>
  <si>
    <t>บุรัสการ</t>
  </si>
  <si>
    <t>07E012</t>
  </si>
  <si>
    <t>นางทองดี บัวหยาด</t>
  </si>
  <si>
    <t>แจ่ม</t>
  </si>
  <si>
    <t>อุดมแก้ว</t>
  </si>
  <si>
    <t>098-7172925</t>
  </si>
  <si>
    <t>12 K 011</t>
  </si>
  <si>
    <t>นามัย</t>
  </si>
  <si>
    <t>087-6730563</t>
  </si>
  <si>
    <t>10E021</t>
  </si>
  <si>
    <t>บุญชื่น</t>
  </si>
  <si>
    <t>10E020</t>
  </si>
  <si>
    <t>เทพ</t>
  </si>
  <si>
    <t>10 E 022</t>
  </si>
  <si>
    <t>สุนัน</t>
  </si>
  <si>
    <t>ทำสะอาด</t>
  </si>
  <si>
    <t>10 E 064</t>
  </si>
  <si>
    <t>สาเสนา</t>
  </si>
  <si>
    <t>10 E 065</t>
  </si>
  <si>
    <t>เรียน</t>
  </si>
  <si>
    <t>10 E 058</t>
  </si>
  <si>
    <t>58/85</t>
  </si>
  <si>
    <t>มงคล</t>
  </si>
  <si>
    <t>04 B 057</t>
  </si>
  <si>
    <t>ละออ</t>
  </si>
  <si>
    <t>ดึคำพันธ์</t>
  </si>
  <si>
    <t>ค้อมบุญ</t>
  </si>
  <si>
    <t>093-5385643</t>
  </si>
  <si>
    <t>10 D 009</t>
  </si>
  <si>
    <t>ทำประโยชน์</t>
  </si>
  <si>
    <t>นางบุญทอน ทำทวี</t>
  </si>
  <si>
    <t>ก่ำ</t>
  </si>
  <si>
    <t>08 I 018</t>
  </si>
  <si>
    <t>นายสมรส แก้วคำปอด</t>
  </si>
  <si>
    <t>อ่ำ</t>
  </si>
  <si>
    <t>ทองอาจ</t>
  </si>
  <si>
    <t>11 E 004</t>
  </si>
  <si>
    <t>วิชา</t>
  </si>
  <si>
    <t>โดนสุข</t>
  </si>
  <si>
    <t>115/1</t>
  </si>
  <si>
    <t>07A013</t>
  </si>
  <si>
    <t>บุญคง</t>
  </si>
  <si>
    <t>ผลชอุ่ม</t>
  </si>
  <si>
    <t>12 J 018</t>
  </si>
  <si>
    <t>นส.หนูลักษ์ บุญทา</t>
  </si>
  <si>
    <t>ศรีเยาะ</t>
  </si>
  <si>
    <t>099-1721315</t>
  </si>
  <si>
    <t>12 H 013</t>
  </si>
  <si>
    <t>12 K 010</t>
  </si>
  <si>
    <t>บัวหยาด</t>
  </si>
  <si>
    <t>07E011</t>
  </si>
  <si>
    <t>04 B 058</t>
  </si>
  <si>
    <t>น้อย</t>
  </si>
  <si>
    <t>ขันทอง</t>
  </si>
  <si>
    <t>04 B 061</t>
  </si>
  <si>
    <t>นางศิริปัญญาพร ยังใจ</t>
  </si>
  <si>
    <t>07 C 022</t>
  </si>
  <si>
    <t>สมาน</t>
  </si>
  <si>
    <t>อนาชม</t>
  </si>
  <si>
    <t>10 E 068</t>
  </si>
  <si>
    <t>10 E 067</t>
  </si>
  <si>
    <t>ศิริปัญญาพร</t>
  </si>
  <si>
    <t>ทาเทพ</t>
  </si>
  <si>
    <t>11 D 008</t>
  </si>
  <si>
    <t>นายสายฝน โดนสุข</t>
  </si>
  <si>
    <t>ประยูรย์</t>
  </si>
  <si>
    <t>12 L 009</t>
  </si>
  <si>
    <t>ยุบล</t>
  </si>
  <si>
    <t>โก๊ะเค้า</t>
  </si>
  <si>
    <t>แก้วสุกใส</t>
  </si>
  <si>
    <t>081-5413532</t>
  </si>
  <si>
    <t>11 F 004</t>
  </si>
  <si>
    <t>น้อม</t>
  </si>
  <si>
    <t>สุภโกศล</t>
  </si>
  <si>
    <t>095-1410564</t>
  </si>
  <si>
    <t>10 H 020</t>
  </si>
  <si>
    <t>นายอดุลย์  งามแสง</t>
  </si>
  <si>
    <t>062-8916013</t>
  </si>
  <si>
    <t>กาพัง</t>
  </si>
  <si>
    <t>12 E 011</t>
  </si>
  <si>
    <t>นายสมหมาย สุวะไชย</t>
  </si>
  <si>
    <t>ประภาพร</t>
  </si>
  <si>
    <t>082-1329742</t>
  </si>
  <si>
    <t>ทองเทียร</t>
  </si>
  <si>
    <t>หงษ์ทอง</t>
  </si>
  <si>
    <t>10 E 082</t>
  </si>
  <si>
    <t>10 E 077</t>
  </si>
  <si>
    <t>สีชาลี</t>
  </si>
  <si>
    <t>04 B 053</t>
  </si>
  <si>
    <t>วังตะเคน</t>
  </si>
  <si>
    <t>10 E 078</t>
  </si>
  <si>
    <t>04 B 054</t>
  </si>
  <si>
    <t>ฉัตรมงคล</t>
  </si>
  <si>
    <t>04 B 055</t>
  </si>
  <si>
    <t>ชมภูพื้น</t>
  </si>
  <si>
    <t>สิทธิชัย</t>
  </si>
  <si>
    <t>พลการ</t>
  </si>
  <si>
    <t>แตงอ่อน</t>
  </si>
  <si>
    <t>พากเพียร</t>
  </si>
  <si>
    <t>12 E 012</t>
  </si>
  <si>
    <t>นายศักดิ์ดา กาพัง</t>
  </si>
  <si>
    <t>โชติกา</t>
  </si>
  <si>
    <t>08 I 013</t>
  </si>
  <si>
    <t>093-5194670</t>
  </si>
  <si>
    <t>10 H 021</t>
  </si>
  <si>
    <t>นาง ปริตา พร้อมจะบก</t>
  </si>
  <si>
    <t>11 F 005</t>
  </si>
  <si>
    <t>12 F 006</t>
  </si>
  <si>
    <t>จุมสิมมา</t>
  </si>
  <si>
    <t>06 J 002</t>
  </si>
  <si>
    <t>สาสาย</t>
  </si>
  <si>
    <t>11 I 010</t>
  </si>
  <si>
    <t>สะอาด</t>
  </si>
  <si>
    <t>ศาลาทอง</t>
  </si>
  <si>
    <t>33/1</t>
  </si>
  <si>
    <t>จารัตน์</t>
  </si>
  <si>
    <t>รัสมี</t>
  </si>
  <si>
    <t>พงษ์เกษม</t>
  </si>
  <si>
    <t>087-6464110</t>
  </si>
  <si>
    <t>ลำไพ</t>
  </si>
  <si>
    <t>ไชยรา</t>
  </si>
  <si>
    <t>04 B 063</t>
  </si>
  <si>
    <t>หนูกุล</t>
  </si>
  <si>
    <t>06 H 054</t>
  </si>
  <si>
    <t>ครึ่งตึก/ครึ่งไม้</t>
  </si>
  <si>
    <t>ลำพอง</t>
  </si>
  <si>
    <t>ชอบกล้า</t>
  </si>
  <si>
    <t>13/1</t>
  </si>
  <si>
    <t>10 E 121</t>
  </si>
  <si>
    <t>จันสี</t>
  </si>
  <si>
    <t>ทำทวี</t>
  </si>
  <si>
    <t>07 G 144</t>
  </si>
  <si>
    <t>พันธ์</t>
  </si>
  <si>
    <t>สมปาน</t>
  </si>
  <si>
    <t>083-7395051</t>
  </si>
  <si>
    <t>นายบุญสิงห์ ชาภักดี</t>
  </si>
  <si>
    <t>ทอนสนิท</t>
  </si>
  <si>
    <t>บัวปิ่น</t>
  </si>
  <si>
    <t>วันทวี</t>
  </si>
  <si>
    <t>เม็ง</t>
  </si>
  <si>
    <t>คำภาลักษ์</t>
  </si>
  <si>
    <t>08 I 015</t>
  </si>
  <si>
    <t>เชียร</t>
  </si>
  <si>
    <t>วิลาวรรณ</t>
  </si>
  <si>
    <t>58/2</t>
  </si>
  <si>
    <t>086-3382126</t>
  </si>
  <si>
    <t>099-2092474</t>
  </si>
  <si>
    <t>นาย พูล จันทุมมา</t>
  </si>
  <si>
    <t>วิวัฒน์</t>
  </si>
  <si>
    <t>10 E 155</t>
  </si>
  <si>
    <t>สาคร</t>
  </si>
  <si>
    <t>จิตรปัญญา</t>
  </si>
  <si>
    <t>อุบลราชานี</t>
  </si>
  <si>
    <t>ยุวดี</t>
  </si>
  <si>
    <t>08 D 056</t>
  </si>
  <si>
    <t>ประจักษ์</t>
  </si>
  <si>
    <t>07G004</t>
  </si>
  <si>
    <t>อนิสรา</t>
  </si>
  <si>
    <t>10 E 029</t>
  </si>
  <si>
    <t>นงจิตร</t>
  </si>
  <si>
    <t>04 B 070</t>
  </si>
  <si>
    <t>04 C 018</t>
  </si>
  <si>
    <t>หนูพิศ</t>
  </si>
  <si>
    <t>089-2852314</t>
  </si>
  <si>
    <t>สวัสดิ์</t>
  </si>
  <si>
    <t>07 G 143</t>
  </si>
  <si>
    <t>สมบุญ</t>
  </si>
  <si>
    <t>มีแก้ว</t>
  </si>
  <si>
    <t>นางเสถียร ศุภบุตร</t>
  </si>
  <si>
    <t>ต้นเทียน</t>
  </si>
  <si>
    <t>07 C 013</t>
  </si>
  <si>
    <t>หนูพร</t>
  </si>
  <si>
    <t>9849/2</t>
  </si>
  <si>
    <t>สุชานนท์</t>
  </si>
  <si>
    <t>08 I 016</t>
  </si>
  <si>
    <t>แป</t>
  </si>
  <si>
    <t>พลถาวร</t>
  </si>
  <si>
    <t>061-7973665</t>
  </si>
  <si>
    <t>จุ่น</t>
  </si>
  <si>
    <t>นายพูล   จันทุมมา</t>
  </si>
  <si>
    <t>สงคราม</t>
  </si>
  <si>
    <t>มณีเนตร</t>
  </si>
  <si>
    <t>แจระแม</t>
  </si>
  <si>
    <t>เมือง</t>
  </si>
  <si>
    <t>096-7824450</t>
  </si>
  <si>
    <t>08 E 013</t>
  </si>
  <si>
    <t>นางสำราญ ประมูลศิลป์</t>
  </si>
  <si>
    <t>พลถนอม</t>
  </si>
  <si>
    <t>084-7721942</t>
  </si>
  <si>
    <t>06 H 072</t>
  </si>
  <si>
    <t>เดชะคำภู</t>
  </si>
  <si>
    <t>04 C 020</t>
  </si>
  <si>
    <t>10 E 036</t>
  </si>
  <si>
    <t>ปุปผา</t>
  </si>
  <si>
    <t>ดอกไม้</t>
  </si>
  <si>
    <t>วังมนตรี</t>
  </si>
  <si>
    <t>12 J 011</t>
  </si>
  <si>
    <t>มีพิมพ์</t>
  </si>
  <si>
    <t>เกษาพันธ์</t>
  </si>
  <si>
    <t>อภิญญา</t>
  </si>
  <si>
    <t>มั่นวงศ์</t>
  </si>
  <si>
    <t>172/1</t>
  </si>
  <si>
    <t>10E066</t>
  </si>
  <si>
    <t>ประอวน</t>
  </si>
  <si>
    <t>แววสองห์</t>
  </si>
  <si>
    <t>07 G 104</t>
  </si>
  <si>
    <t>หนู</t>
  </si>
  <si>
    <t>ทองพามี</t>
  </si>
  <si>
    <t>10 E 046</t>
  </si>
  <si>
    <t>พิมพร</t>
  </si>
  <si>
    <t>093-3193381</t>
  </si>
  <si>
    <t>เหลิม</t>
  </si>
  <si>
    <t>หนูแดง</t>
  </si>
  <si>
    <t>11 D 020</t>
  </si>
  <si>
    <t>หม่าน</t>
  </si>
  <si>
    <t>บุญสาลี</t>
  </si>
  <si>
    <t>10 H 025</t>
  </si>
  <si>
    <t>จันดีโพชน์</t>
  </si>
  <si>
    <t>นคร</t>
  </si>
  <si>
    <t>ยุพิน</t>
  </si>
  <si>
    <t>ทองนุ่ม</t>
  </si>
  <si>
    <t>07 G 019</t>
  </si>
  <si>
    <t>หนูจร</t>
  </si>
  <si>
    <t>ร้านค้า</t>
  </si>
  <si>
    <t>ไพรวรรณ</t>
  </si>
  <si>
    <t>เพลิน</t>
  </si>
  <si>
    <t>062-9022496</t>
  </si>
  <si>
    <t>นายสวัสดิ์ มีคุณ</t>
  </si>
  <si>
    <t>12 J 015</t>
  </si>
  <si>
    <t>แก่นจันทร์</t>
  </si>
  <si>
    <t>10 E 018</t>
  </si>
  <si>
    <t>065-4908474</t>
  </si>
  <si>
    <t>อภิรักษ์</t>
  </si>
  <si>
    <t>คุณวิชา</t>
  </si>
  <si>
    <t>นางวารี วันทา</t>
  </si>
  <si>
    <t>นางจันทร์ทิพย์ กุลบุญญา</t>
  </si>
  <si>
    <t>สืบหล้า</t>
  </si>
  <si>
    <t>11 E 011</t>
  </si>
  <si>
    <t>จันที</t>
  </si>
  <si>
    <t>พลชารี</t>
  </si>
  <si>
    <t>141/1</t>
  </si>
  <si>
    <t>094-9455443</t>
  </si>
  <si>
    <t>11 G 008</t>
  </si>
  <si>
    <t>ทิมาทัน</t>
  </si>
  <si>
    <t>064-7900328</t>
  </si>
  <si>
    <t>12 E 014</t>
  </si>
  <si>
    <t>นส.บัวลอย ทิมาทัน</t>
  </si>
  <si>
    <t>สำลี</t>
  </si>
  <si>
    <t>วันทอง</t>
  </si>
  <si>
    <t>064-0878633</t>
  </si>
  <si>
    <t>088-2510406</t>
  </si>
  <si>
    <t>ใจเดียว</t>
  </si>
  <si>
    <t>12A001</t>
  </si>
  <si>
    <t>มาคะพร</t>
  </si>
  <si>
    <t>สุวะไชย</t>
  </si>
  <si>
    <t>12 B 019</t>
  </si>
  <si>
    <t>นายสมชาย สุวะไชย</t>
  </si>
  <si>
    <t>โลมะบัน</t>
  </si>
  <si>
    <t>086-2555693</t>
  </si>
  <si>
    <t>นางณัฏฐ์ธนัน บัวงาม</t>
  </si>
  <si>
    <t>มะโนรัตน์</t>
  </si>
  <si>
    <t>099-3656860</t>
  </si>
  <si>
    <t>12 D 025</t>
  </si>
  <si>
    <t>บุญมาก</t>
  </si>
  <si>
    <t>ปกป้อง</t>
  </si>
  <si>
    <t>062-8683558</t>
  </si>
  <si>
    <t>07 B 007</t>
  </si>
  <si>
    <t>นางสมร หมายมั่น</t>
  </si>
  <si>
    <t>094-2973479</t>
  </si>
  <si>
    <t>คำมวล</t>
  </si>
  <si>
    <t>อ้อยทิพย์</t>
  </si>
  <si>
    <t>ประภาส</t>
  </si>
  <si>
    <t>18/86</t>
  </si>
  <si>
    <t>สวัส</t>
  </si>
  <si>
    <t>ทองผามี</t>
  </si>
  <si>
    <t>จำนวน</t>
  </si>
  <si>
    <t>093-8545327</t>
  </si>
  <si>
    <t>11 B 027</t>
  </si>
  <si>
    <t>นายเหล็ก ละเลิศ</t>
  </si>
  <si>
    <t>นวพล</t>
  </si>
  <si>
    <t>สุพิศ</t>
  </si>
  <si>
    <t>สังวาลย์</t>
  </si>
  <si>
    <t>93/1</t>
  </si>
  <si>
    <t>12 C 024</t>
  </si>
  <si>
    <t>ดุสิทธิ์</t>
  </si>
  <si>
    <t>สมทรง</t>
  </si>
  <si>
    <t>หัวช้าง</t>
  </si>
  <si>
    <t>อุทุมพรพิสัย</t>
  </si>
  <si>
    <t>087-4416674</t>
  </si>
  <si>
    <t>12 J 017</t>
  </si>
  <si>
    <t>ปนิดา</t>
  </si>
  <si>
    <t>10 E 096</t>
  </si>
  <si>
    <t>ไพวัลย์</t>
  </si>
  <si>
    <t>10 E 097</t>
  </si>
  <si>
    <t>10 E 098</t>
  </si>
  <si>
    <t>ไผ่</t>
  </si>
  <si>
    <t>สายเสมา</t>
  </si>
  <si>
    <t>หยาด</t>
  </si>
  <si>
    <t>10 E 102</t>
  </si>
  <si>
    <t>10 E 103</t>
  </si>
  <si>
    <t>ปิ่น</t>
  </si>
  <si>
    <t>สารเสนา</t>
  </si>
  <si>
    <t>095-1838505</t>
  </si>
  <si>
    <t>นางยุพิน ใจทอง</t>
  </si>
  <si>
    <t>ละคร</t>
  </si>
  <si>
    <t>ราชธุลี</t>
  </si>
  <si>
    <t>095-2182559</t>
  </si>
  <si>
    <t>นายลำพู สาสาย</t>
  </si>
  <si>
    <t>สมมิตร</t>
  </si>
  <si>
    <t>ทองแดง</t>
  </si>
  <si>
    <t>สินธุ์</t>
  </si>
  <si>
    <t>ป่ากอ</t>
  </si>
  <si>
    <t>ชานุมาน</t>
  </si>
  <si>
    <t>อำนาจเจริญ</t>
  </si>
  <si>
    <t>สีธี</t>
  </si>
  <si>
    <t>10 E 105</t>
  </si>
  <si>
    <t>10 E 106</t>
  </si>
  <si>
    <t>10 E 117</t>
  </si>
  <si>
    <t>แววสิงห์</t>
  </si>
  <si>
    <t>ชาญวิทย์</t>
  </si>
  <si>
    <t>อุรสังข์</t>
  </si>
  <si>
    <t>ตื๋อ</t>
  </si>
  <si>
    <t>11 J 004</t>
  </si>
  <si>
    <t>10 H 029</t>
  </si>
  <si>
    <t>มณีรัตน์</t>
  </si>
  <si>
    <t>ศาลาคำ</t>
  </si>
  <si>
    <t>10 E 128</t>
  </si>
  <si>
    <t>10 E 129</t>
  </si>
  <si>
    <t>ละไมล์</t>
  </si>
  <si>
    <t>นางพิมพร คำศรี</t>
  </si>
  <si>
    <t>พลตรี</t>
  </si>
  <si>
    <t>นางประครอง บุญขจร</t>
  </si>
  <si>
    <t>สาลัง</t>
  </si>
  <si>
    <t>10 E 136</t>
  </si>
  <si>
    <t>ดีคำพันธ์</t>
  </si>
  <si>
    <t>สุริยง</t>
  </si>
  <si>
    <t>โสภาลุน</t>
  </si>
  <si>
    <t>10 E 0139</t>
  </si>
  <si>
    <t>10 E 133</t>
  </si>
  <si>
    <t>สุพี</t>
  </si>
  <si>
    <t>พรมศิริ</t>
  </si>
  <si>
    <t>07  H 017</t>
  </si>
  <si>
    <t>เรียบ</t>
  </si>
  <si>
    <t>บุตรราช</t>
  </si>
  <si>
    <t>10 E 143</t>
  </si>
  <si>
    <t>10 E 157</t>
  </si>
  <si>
    <t>บัวรี</t>
  </si>
  <si>
    <t>เวชกุล</t>
  </si>
  <si>
    <t>062-9022096</t>
  </si>
  <si>
    <t>10 E 163</t>
  </si>
  <si>
    <t>นายณัฐพล มีคุณ</t>
  </si>
  <si>
    <t>10 E 164</t>
  </si>
  <si>
    <t>หนูเล็ด</t>
  </si>
  <si>
    <t>สารราษฎร์</t>
  </si>
  <si>
    <t>08 D 074</t>
  </si>
  <si>
    <t>นางลัก เหมือนมาต</t>
  </si>
  <si>
    <t>พละศักดิ์</t>
  </si>
  <si>
    <t>065-8652732</t>
  </si>
  <si>
    <t>10 E  168</t>
  </si>
  <si>
    <t>085-6355629</t>
  </si>
  <si>
    <t>พิสมัย สมคะเนย์</t>
  </si>
  <si>
    <t>นางบัวบาน มาตเหลือง</t>
  </si>
  <si>
    <t>12 E 005</t>
  </si>
  <si>
    <t>08 D 066</t>
  </si>
  <si>
    <t>พุฒ</t>
  </si>
  <si>
    <t>เพียร</t>
  </si>
  <si>
    <t>10 C 001</t>
  </si>
  <si>
    <t>เนาวรัตน์</t>
  </si>
  <si>
    <t>ผาสุข</t>
  </si>
  <si>
    <t>062-8719110</t>
  </si>
  <si>
    <t>12 C 019</t>
  </si>
  <si>
    <t>นางสาวพรจิต กาพัง</t>
  </si>
  <si>
    <t>เนตรกมล</t>
  </si>
  <si>
    <t>12 E 004</t>
  </si>
  <si>
    <t>ขันธะวัตร</t>
  </si>
  <si>
    <t>11 F 008</t>
  </si>
  <si>
    <t>คลังสินค้าพื้นที่เกิน 300 ตรม.</t>
  </si>
  <si>
    <t>ทุมมา</t>
  </si>
  <si>
    <t>ศุภบุตร</t>
  </si>
  <si>
    <t>08 I 017</t>
  </si>
  <si>
    <t>04 B 074</t>
  </si>
  <si>
    <t>จันทรา</t>
  </si>
  <si>
    <t>11 G 009</t>
  </si>
  <si>
    <t>04 B 007</t>
  </si>
  <si>
    <t>แท่ง</t>
  </si>
  <si>
    <t>ทองสนิท</t>
  </si>
  <si>
    <t>083-7260171</t>
  </si>
  <si>
    <t>12 K 002</t>
  </si>
  <si>
    <t>นางรัชนี โพธิ์ศรี</t>
  </si>
  <si>
    <t>ทองเลือน</t>
  </si>
  <si>
    <t>สุทธิสิน</t>
  </si>
  <si>
    <t>098-7593143</t>
  </si>
  <si>
    <t>12 H 002</t>
  </si>
  <si>
    <t>12 F 002</t>
  </si>
  <si>
    <t>นางสาวหนูนิด ทิมาทัน</t>
  </si>
  <si>
    <t>จันทะภัย</t>
  </si>
  <si>
    <t>062-9046899</t>
  </si>
  <si>
    <t>นายจำเนียร สีสัน</t>
  </si>
  <si>
    <t>หนูเหล็ง</t>
  </si>
  <si>
    <t>ผู้ทำประโยชนื</t>
  </si>
  <si>
    <t>นางสาวบานเย็น จุลทัศน์</t>
  </si>
  <si>
    <t>บุญเทา</t>
  </si>
  <si>
    <t>นวนอะนัน</t>
  </si>
  <si>
    <t>099-1705639</t>
  </si>
  <si>
    <t>06 D 009</t>
  </si>
  <si>
    <t>นางพิศมัย สิลาทอง</t>
  </si>
  <si>
    <t>11 D 014</t>
  </si>
  <si>
    <t>อุดม</t>
  </si>
  <si>
    <t>พาพันธุ์</t>
  </si>
  <si>
    <t>พาพันธ์</t>
  </si>
  <si>
    <t>09 G 079</t>
  </si>
  <si>
    <t>10 C 005</t>
  </si>
  <si>
    <t>โฮม</t>
  </si>
  <si>
    <t>อุทร</t>
  </si>
  <si>
    <t>083-1111993</t>
  </si>
  <si>
    <t>พรศรี</t>
  </si>
  <si>
    <t>ชารี</t>
  </si>
  <si>
    <t>นางสมร มีพิมพ์</t>
  </si>
  <si>
    <t>บุตรดีพงษ์</t>
  </si>
  <si>
    <t>นายพูล จันทุมมา</t>
  </si>
  <si>
    <t>ติ๋ว</t>
  </si>
  <si>
    <t>จำปาสี</t>
  </si>
  <si>
    <t>17/1</t>
  </si>
  <si>
    <t>082-7532232</t>
  </si>
  <si>
    <t>12 I 004</t>
  </si>
  <si>
    <t>นางฉวีวรรณ วันทนา</t>
  </si>
  <si>
    <t>นายอัมพร ลาธุลี</t>
  </si>
  <si>
    <t>บุญครอง</t>
  </si>
  <si>
    <t>02J022</t>
  </si>
  <si>
    <t>นางนิยม  บัวขาว</t>
  </si>
  <si>
    <t>สุมาลย์</t>
  </si>
  <si>
    <t>196/1</t>
  </si>
  <si>
    <t>084-8241932</t>
  </si>
  <si>
    <t>11 D 015</t>
  </si>
  <si>
    <t>จริส</t>
  </si>
  <si>
    <t>สลวยแสง</t>
  </si>
  <si>
    <t>082-3678526</t>
  </si>
  <si>
    <t>12 D 009</t>
  </si>
  <si>
    <t>ฉลวย อ่อนเฉียง</t>
  </si>
  <si>
    <t>อำพร จำปาสี</t>
  </si>
  <si>
    <t>01J025</t>
  </si>
  <si>
    <t>สาย</t>
  </si>
  <si>
    <t>เทา</t>
  </si>
  <si>
    <t>นางหนู ทองผาหมี</t>
  </si>
  <si>
    <t>ลำพัน</t>
  </si>
  <si>
    <t>พิมพาวัฒน์</t>
  </si>
  <si>
    <t>สมพาล</t>
  </si>
  <si>
    <t>กลิ่นเกลี้ยง</t>
  </si>
  <si>
    <t>หา</t>
  </si>
  <si>
    <t>083-2346796</t>
  </si>
  <si>
    <t>11 I 009</t>
  </si>
  <si>
    <t>นส.บุญทัน บุญหล้า</t>
  </si>
  <si>
    <t>ศิริ</t>
  </si>
  <si>
    <t>12 F 004</t>
  </si>
  <si>
    <t>หอมจันทร์</t>
  </si>
  <si>
    <t>นายเพชร วิลาวรรณ</t>
  </si>
  <si>
    <t>จันทภัย</t>
  </si>
  <si>
    <t>บุญสิงห์</t>
  </si>
  <si>
    <t>หนูเสริฐ</t>
  </si>
  <si>
    <t>ชนะกิจ</t>
  </si>
  <si>
    <t>11 D 016</t>
  </si>
  <si>
    <t>อลิษา</t>
  </si>
  <si>
    <t>ณัฐพงษ์</t>
  </si>
  <si>
    <t>04 B 005</t>
  </si>
  <si>
    <t>นางบุญ   สีชาลี</t>
  </si>
  <si>
    <t>วรรณทวี</t>
  </si>
  <si>
    <t>วันทนา</t>
  </si>
  <si>
    <t>11 B 004</t>
  </si>
  <si>
    <t>จอน</t>
  </si>
  <si>
    <t>อดุลย์</t>
  </si>
  <si>
    <t>084-82441932</t>
  </si>
  <si>
    <t>11 E 015</t>
  </si>
  <si>
    <t>ปิว</t>
  </si>
  <si>
    <t>นายดาว สมศักดิ์</t>
  </si>
  <si>
    <t>นางบุดศรี ปุณประวัติ</t>
  </si>
  <si>
    <t>นวน</t>
  </si>
  <si>
    <t>083-7935051</t>
  </si>
  <si>
    <t>094-3714262</t>
  </si>
  <si>
    <t>นายเกียรติปวุฒิ สลวยแสง</t>
  </si>
  <si>
    <t>สำรวย</t>
  </si>
  <si>
    <t>เงินลุน</t>
  </si>
  <si>
    <t>นายสุนัน ทำสะอาด</t>
  </si>
  <si>
    <t>หนูการ</t>
  </si>
  <si>
    <t>นายลี  แก้วอาษา</t>
  </si>
  <si>
    <t>12 C 017</t>
  </si>
  <si>
    <t>เสย</t>
  </si>
  <si>
    <t>จำนงค์</t>
  </si>
  <si>
    <t>สุโพธิ์</t>
  </si>
  <si>
    <t>12 K 006</t>
  </si>
  <si>
    <t>อินทจักร์</t>
  </si>
  <si>
    <t>สุริยน</t>
  </si>
  <si>
    <t>12D025</t>
  </si>
  <si>
    <t>นางบุญร่วม  สายบัว</t>
  </si>
  <si>
    <t>บุญเยี่ยม</t>
  </si>
  <si>
    <t>ลาธุลีย์</t>
  </si>
  <si>
    <t>พิมพ์ไชย</t>
  </si>
  <si>
    <t>10 H 014</t>
  </si>
  <si>
    <t>ดำรงค์</t>
  </si>
  <si>
    <t>ทะคำวงค์</t>
  </si>
  <si>
    <t>094-7744680</t>
  </si>
  <si>
    <t>จันทา</t>
  </si>
  <si>
    <t>ยาตรา</t>
  </si>
  <si>
    <t>063-3183487</t>
  </si>
  <si>
    <t>บุญขจร</t>
  </si>
  <si>
    <t>089-2259326</t>
  </si>
  <si>
    <t>นส.ประภาพร ศิริเวช</t>
  </si>
  <si>
    <t>04 C 008</t>
  </si>
  <si>
    <t>44/76</t>
  </si>
  <si>
    <t>นามะโร</t>
  </si>
  <si>
    <t>061-9680344</t>
  </si>
  <si>
    <t>จำเนียร</t>
  </si>
  <si>
    <t>เสนาะศัพท์</t>
  </si>
  <si>
    <t>คำเม้า</t>
  </si>
  <si>
    <t>098-7137109</t>
  </si>
  <si>
    <t>นางหนูพร กันทะโล</t>
  </si>
  <si>
    <t>หนูเทียม</t>
  </si>
  <si>
    <t>บุญเขี่ยม</t>
  </si>
  <si>
    <t>กงจักร</t>
  </si>
  <si>
    <t>10C015</t>
  </si>
  <si>
    <t>นางสิงโต แสนโพธิ์กลาง</t>
  </si>
  <si>
    <t>10 D 007</t>
  </si>
  <si>
    <t>จรูญ</t>
  </si>
  <si>
    <t>ฉลอง</t>
  </si>
  <si>
    <t>ศิริเชิด</t>
  </si>
  <si>
    <t>พรพิศ</t>
  </si>
  <si>
    <t>บัวภา</t>
  </si>
  <si>
    <t>099-0759926</t>
  </si>
  <si>
    <t>086-8799833</t>
  </si>
  <si>
    <t>11 H 006</t>
  </si>
  <si>
    <t>บุญเพ็ง</t>
  </si>
  <si>
    <t>ญวนขันธ์</t>
  </si>
  <si>
    <t>11 G 001</t>
  </si>
  <si>
    <t>นางม่วง จันทะมุด</t>
  </si>
  <si>
    <t>คำดีภักดิ์</t>
  </si>
  <si>
    <t>นางแต๋ว จงสีหา</t>
  </si>
  <si>
    <t>บุญพอ</t>
  </si>
  <si>
    <t>081-0687485</t>
  </si>
  <si>
    <t>11 D 013</t>
  </si>
  <si>
    <t>นาย บุตรสี สาเสนา</t>
  </si>
  <si>
    <t>นางดุสิทธิ์ เสวยสุข</t>
  </si>
  <si>
    <t>สิมมาทอง</t>
  </si>
  <si>
    <t>นางมณีรัตน์ ศาลาคำ</t>
  </si>
  <si>
    <t>อุบล</t>
  </si>
  <si>
    <t>ไสวยนต์</t>
  </si>
  <si>
    <t>06 G 021</t>
  </si>
  <si>
    <t>12 I 007</t>
  </si>
  <si>
    <t>ฉวีวรรณ วันทนา</t>
  </si>
  <si>
    <t>080-9052057</t>
  </si>
  <si>
    <t>11 C 001</t>
  </si>
  <si>
    <t>คำกอง</t>
  </si>
  <si>
    <t>คำใส</t>
  </si>
  <si>
    <t>นางสมปอง เกษาพันธ์</t>
  </si>
  <si>
    <t>เครือวิเศษ</t>
  </si>
  <si>
    <t>424/8</t>
  </si>
  <si>
    <t>หนองปรือ</t>
  </si>
  <si>
    <t>081-8794671</t>
  </si>
  <si>
    <t>คชแพทย์</t>
  </si>
  <si>
    <t>อัมพร</t>
  </si>
  <si>
    <t>57/1</t>
  </si>
  <si>
    <t>ดวงใจ</t>
  </si>
  <si>
    <t>082-4829800</t>
  </si>
  <si>
    <t>11H007</t>
  </si>
  <si>
    <t>บุญชู</t>
  </si>
  <si>
    <t>นานืมิตร</t>
  </si>
  <si>
    <t>อุไร</t>
  </si>
  <si>
    <t>10 H 017</t>
  </si>
  <si>
    <t>นาย อดุลย์ งามแสง</t>
  </si>
  <si>
    <t>06 E 008</t>
  </si>
  <si>
    <t>12 I 012</t>
  </si>
  <si>
    <t>นางลำดวน ยังใจ</t>
  </si>
  <si>
    <t>นางน้อย</t>
  </si>
  <si>
    <t>สารีพันธื</t>
  </si>
  <si>
    <t>หนอม</t>
  </si>
  <si>
    <t>สุขชาติ</t>
  </si>
  <si>
    <t>063-5035781</t>
  </si>
  <si>
    <t>094-256673</t>
  </si>
  <si>
    <t>นางวาสนา ศรีผ่องใส/นายไมตรี บุญเชิญ 14 ม.4 สวนกล้วย</t>
  </si>
  <si>
    <t>เมธาสิงห์</t>
  </si>
  <si>
    <t>08C014</t>
  </si>
  <si>
    <t>ณรงค์ฤทธิ์</t>
  </si>
  <si>
    <t>099-1671151</t>
  </si>
  <si>
    <t>รินทร์ธนัน</t>
  </si>
  <si>
    <t>ทองสูน</t>
  </si>
  <si>
    <t>จันทร์ไกล</t>
  </si>
  <si>
    <t>สารีพันธ์</t>
  </si>
  <si>
    <t>อินทร์แก้ว</t>
  </si>
  <si>
    <t>นางหอมหวล อินทร์แก้ว</t>
  </si>
  <si>
    <t>ชม</t>
  </si>
  <si>
    <t>ภาคำวงษ์</t>
  </si>
  <si>
    <t>คำเต็ง</t>
  </si>
  <si>
    <t>08 C 013</t>
  </si>
  <si>
    <t>ประถม</t>
  </si>
  <si>
    <t>วารี</t>
  </si>
  <si>
    <t>087-7205951</t>
  </si>
  <si>
    <t>นางส่องศรี  บุญเชิญ</t>
  </si>
  <si>
    <t>มั่น</t>
  </si>
  <si>
    <t>1885</t>
  </si>
  <si>
    <t>เชียง</t>
  </si>
  <si>
    <t>095-8811470</t>
  </si>
  <si>
    <t>11 C 008</t>
  </si>
  <si>
    <t>นางสุวรรณี ธรรมรัตน์</t>
  </si>
  <si>
    <t>ไกรศร</t>
  </si>
  <si>
    <t>099-070992</t>
  </si>
  <si>
    <t>12 G 001</t>
  </si>
  <si>
    <t>12 J 006</t>
  </si>
  <si>
    <t>064-0064710</t>
  </si>
  <si>
    <t>12 C 00020</t>
  </si>
  <si>
    <t>7627</t>
  </si>
  <si>
    <t>147</t>
  </si>
  <si>
    <t>07 G 076</t>
  </si>
  <si>
    <t>13887</t>
  </si>
  <si>
    <t>4</t>
  </si>
  <si>
    <t>889</t>
  </si>
  <si>
    <t>5</t>
  </si>
  <si>
    <t>6267</t>
  </si>
  <si>
    <t>102</t>
  </si>
  <si>
    <t>061-6977833</t>
  </si>
  <si>
    <t>12950</t>
  </si>
  <si>
    <t>161</t>
  </si>
  <si>
    <t>พวงเพชร</t>
  </si>
  <si>
    <t>087-5495977</t>
  </si>
  <si>
    <t>07 G 086</t>
  </si>
  <si>
    <t>6886</t>
  </si>
  <si>
    <t>157</t>
  </si>
  <si>
    <t>10 E 152</t>
  </si>
  <si>
    <t>4600</t>
  </si>
  <si>
    <t>10</t>
  </si>
  <si>
    <t>กงชาติ</t>
  </si>
  <si>
    <t>นายฉลอง ศิริเชิด</t>
  </si>
  <si>
    <t>6323</t>
  </si>
  <si>
    <t>379</t>
  </si>
  <si>
    <t>ดช.อัฐพล ศิรินัย</t>
  </si>
  <si>
    <t>3818</t>
  </si>
  <si>
    <t>1</t>
  </si>
  <si>
    <t>หนุน</t>
  </si>
  <si>
    <t>091-1630709</t>
  </si>
  <si>
    <t>4508</t>
  </si>
  <si>
    <t>12</t>
  </si>
  <si>
    <t>ใจ</t>
  </si>
  <si>
    <t>097-0184256</t>
  </si>
  <si>
    <t>11 E 006</t>
  </si>
  <si>
    <t>1665</t>
  </si>
  <si>
    <t>6309</t>
  </si>
  <si>
    <t>349</t>
  </si>
  <si>
    <t>คำสอน</t>
  </si>
  <si>
    <t>6060</t>
  </si>
  <si>
    <t>103</t>
  </si>
  <si>
    <t>1680</t>
  </si>
  <si>
    <t>3820</t>
  </si>
  <si>
    <t>2</t>
  </si>
  <si>
    <t>เฉลิมชัย</t>
  </si>
  <si>
    <t>บุญตะนัย</t>
  </si>
  <si>
    <t>088-1034827</t>
  </si>
  <si>
    <t>627</t>
  </si>
  <si>
    <t>11</t>
  </si>
  <si>
    <t>15/1</t>
  </si>
  <si>
    <t>063-5097475</t>
  </si>
  <si>
    <t>นางบุญชู ทรงชา</t>
  </si>
  <si>
    <t>1671</t>
  </si>
  <si>
    <t>8</t>
  </si>
  <si>
    <t>6319</t>
  </si>
  <si>
    <t>364</t>
  </si>
  <si>
    <t>หนูปอง</t>
  </si>
  <si>
    <t>1693</t>
  </si>
  <si>
    <t>14</t>
  </si>
  <si>
    <t>6189</t>
  </si>
  <si>
    <t>310</t>
  </si>
  <si>
    <t>สอาด</t>
  </si>
  <si>
    <t>บุตรสาวะ</t>
  </si>
  <si>
    <t>913</t>
  </si>
  <si>
    <t>812</t>
  </si>
  <si>
    <t>26</t>
  </si>
  <si>
    <t>6148</t>
  </si>
  <si>
    <t>248</t>
  </si>
  <si>
    <t>ชานิตย์</t>
  </si>
  <si>
    <t>08 D 192</t>
  </si>
  <si>
    <t>6145</t>
  </si>
  <si>
    <t>244</t>
  </si>
  <si>
    <t>สัน</t>
  </si>
  <si>
    <t>08 D 188</t>
  </si>
  <si>
    <t>919</t>
  </si>
  <si>
    <t>21</t>
  </si>
  <si>
    <t>12952</t>
  </si>
  <si>
    <t>165</t>
  </si>
  <si>
    <t>จินดาวัลย์</t>
  </si>
  <si>
    <t>07 G 088</t>
  </si>
  <si>
    <t>12954</t>
  </si>
  <si>
    <t>196</t>
  </si>
  <si>
    <t>จีรนุช</t>
  </si>
  <si>
    <t>08 D 184</t>
  </si>
  <si>
    <t>7628</t>
  </si>
  <si>
    <t>148</t>
  </si>
  <si>
    <t>07  G 077</t>
  </si>
  <si>
    <t>ครึงตึก ครึ่งไม้</t>
  </si>
  <si>
    <t>50/85</t>
  </si>
  <si>
    <t>856</t>
  </si>
  <si>
    <t>7693</t>
  </si>
  <si>
    <t>23</t>
  </si>
  <si>
    <t>พงษ์</t>
  </si>
  <si>
    <t>วงศ์คำสิงห์</t>
  </si>
  <si>
    <t>6180</t>
  </si>
  <si>
    <t>296</t>
  </si>
  <si>
    <t>นวนศรี</t>
  </si>
  <si>
    <t>จิตธรรม</t>
  </si>
  <si>
    <t>08 D 171</t>
  </si>
  <si>
    <t>25/85</t>
  </si>
  <si>
    <t>3927</t>
  </si>
  <si>
    <t>นางนวลศรี จิตธรรม</t>
  </si>
  <si>
    <t>4645</t>
  </si>
  <si>
    <t>18</t>
  </si>
  <si>
    <t>หนูนาง</t>
  </si>
  <si>
    <t>นางสมปลาย เสาแก้ว</t>
  </si>
  <si>
    <t>4644</t>
  </si>
  <si>
    <t>3</t>
  </si>
  <si>
    <t>880</t>
  </si>
  <si>
    <t>13</t>
  </si>
  <si>
    <t>ฉวี</t>
  </si>
  <si>
    <t>918</t>
  </si>
  <si>
    <t>19</t>
  </si>
  <si>
    <t>สมปราย</t>
  </si>
  <si>
    <t>เสาแก้ว</t>
  </si>
  <si>
    <t>3923</t>
  </si>
  <si>
    <t>กลาง</t>
  </si>
  <si>
    <t>นายบรรลุ บุญพงษ์</t>
  </si>
  <si>
    <t>884</t>
  </si>
  <si>
    <t>บรรลุ</t>
  </si>
  <si>
    <t>บุญพงศ์</t>
  </si>
  <si>
    <t>6160</t>
  </si>
  <si>
    <t>268</t>
  </si>
  <si>
    <t>08 D 014</t>
  </si>
  <si>
    <t>6184</t>
  </si>
  <si>
    <t>300</t>
  </si>
  <si>
    <t>08 D 172</t>
  </si>
  <si>
    <t>6181</t>
  </si>
  <si>
    <t>297</t>
  </si>
  <si>
    <t>08 D 162</t>
  </si>
  <si>
    <t>31/85</t>
  </si>
  <si>
    <t>6232</t>
  </si>
  <si>
    <t>135</t>
  </si>
  <si>
    <t>08 D 028</t>
  </si>
  <si>
    <t>811</t>
  </si>
  <si>
    <t>25</t>
  </si>
  <si>
    <t>1775</t>
  </si>
  <si>
    <t>886</t>
  </si>
  <si>
    <t>1782</t>
  </si>
  <si>
    <t>ทึง</t>
  </si>
  <si>
    <t>03 G 021</t>
  </si>
  <si>
    <t>น.ส.จงรัก ลาธุลี</t>
  </si>
  <si>
    <t>6213</t>
  </si>
  <si>
    <t>108</t>
  </si>
  <si>
    <t>04 I 013</t>
  </si>
  <si>
    <t>6227</t>
  </si>
  <si>
    <t>127</t>
  </si>
  <si>
    <t>สิงไค</t>
  </si>
  <si>
    <t>08 D 020</t>
  </si>
  <si>
    <t>1781</t>
  </si>
  <si>
    <t>7</t>
  </si>
  <si>
    <t>ไพ</t>
  </si>
  <si>
    <t>1780</t>
  </si>
  <si>
    <t>6226</t>
  </si>
  <si>
    <t>126</t>
  </si>
  <si>
    <t>08 D 018</t>
  </si>
  <si>
    <t>1778</t>
  </si>
  <si>
    <t>1770</t>
  </si>
  <si>
    <t>นางยุวดี ลาธุลี</t>
  </si>
  <si>
    <t>6220</t>
  </si>
  <si>
    <t>117</t>
  </si>
  <si>
    <t>ครึ่งตึกครึ่งไม้</t>
  </si>
  <si>
    <t>08 D 010</t>
  </si>
  <si>
    <t>637</t>
  </si>
  <si>
    <t>น.ส วงเดือน บุตรสาวะ</t>
  </si>
  <si>
    <t>1774</t>
  </si>
  <si>
    <t>ไหน่</t>
  </si>
  <si>
    <t>น.ส วงเดือน ลาธุลี</t>
  </si>
  <si>
    <t>6215</t>
  </si>
  <si>
    <t>110</t>
  </si>
  <si>
    <t>เผือ</t>
  </si>
  <si>
    <t>พันคำภา</t>
  </si>
  <si>
    <t>08 D 003</t>
  </si>
  <si>
    <t>53/76</t>
  </si>
  <si>
    <t>ฉล่ำ</t>
  </si>
  <si>
    <t>12978</t>
  </si>
  <si>
    <t>115</t>
  </si>
  <si>
    <t>บัวปี</t>
  </si>
  <si>
    <t>08 D 008</t>
  </si>
  <si>
    <t>นายสมพร สาระพันธ์</t>
  </si>
  <si>
    <t>652</t>
  </si>
  <si>
    <t>นายสมร สาระพันธ์</t>
  </si>
  <si>
    <t>6243</t>
  </si>
  <si>
    <t>160</t>
  </si>
  <si>
    <t>พรรณงา</t>
  </si>
  <si>
    <t>เจริญผล</t>
  </si>
  <si>
    <t>08 D 054</t>
  </si>
  <si>
    <t>6214</t>
  </si>
  <si>
    <t>109</t>
  </si>
  <si>
    <t>ทองวัน</t>
  </si>
  <si>
    <t>ป้องชนะ</t>
  </si>
  <si>
    <t>08 D 002</t>
  </si>
  <si>
    <t>6191</t>
  </si>
  <si>
    <t>312</t>
  </si>
  <si>
    <t>063-5136698</t>
  </si>
  <si>
    <t>08 D 202</t>
  </si>
  <si>
    <t>6179</t>
  </si>
  <si>
    <t>295</t>
  </si>
  <si>
    <t>กองแพง</t>
  </si>
  <si>
    <t>08 D 170</t>
  </si>
  <si>
    <t>นายสมาน จันทะสิงห์</t>
  </si>
  <si>
    <t>3859</t>
  </si>
  <si>
    <t>กัญญา</t>
  </si>
  <si>
    <t>จันทร์เพ็ญ</t>
  </si>
  <si>
    <t>094-5257912</t>
  </si>
  <si>
    <t>6201</t>
  </si>
  <si>
    <t>334</t>
  </si>
  <si>
    <t>08 D 182</t>
  </si>
  <si>
    <t>6172</t>
  </si>
  <si>
    <t>287</t>
  </si>
  <si>
    <t>หล้า</t>
  </si>
  <si>
    <t>ศรีชาลู</t>
  </si>
  <si>
    <t>063-5097522</t>
  </si>
  <si>
    <t>08 D 107</t>
  </si>
  <si>
    <t>31/52</t>
  </si>
  <si>
    <t>6111</t>
  </si>
  <si>
    <t>194</t>
  </si>
  <si>
    <t>08 D 153</t>
  </si>
  <si>
    <t>857</t>
  </si>
  <si>
    <t>878</t>
  </si>
  <si>
    <t>พวงเงิน</t>
  </si>
  <si>
    <t>ศรีโกศล</t>
  </si>
  <si>
    <t>844</t>
  </si>
  <si>
    <t>819</t>
  </si>
  <si>
    <t>38</t>
  </si>
  <si>
    <t>วัชรินทร์</t>
  </si>
  <si>
    <t>กาเมือง</t>
  </si>
  <si>
    <t>นางอุพล กาเมือง</t>
  </si>
  <si>
    <t>820</t>
  </si>
  <si>
    <t>39</t>
  </si>
  <si>
    <t>อุพล</t>
  </si>
  <si>
    <t>817</t>
  </si>
  <si>
    <t>36</t>
  </si>
  <si>
    <t>สมพาร</t>
  </si>
  <si>
    <t>818</t>
  </si>
  <si>
    <t>37</t>
  </si>
  <si>
    <t>สุนิตา</t>
  </si>
  <si>
    <t>6134</t>
  </si>
  <si>
    <t>228</t>
  </si>
  <si>
    <t>08 D 094</t>
  </si>
  <si>
    <t>4165</t>
  </si>
  <si>
    <t>หลัก</t>
  </si>
  <si>
    <t>นายเกรียงไกร คำเลิศ</t>
  </si>
  <si>
    <t>6200</t>
  </si>
  <si>
    <t>333</t>
  </si>
  <si>
    <t>สุนา</t>
  </si>
  <si>
    <t>08 D 181</t>
  </si>
  <si>
    <t>8358</t>
  </si>
  <si>
    <t>6204</t>
  </si>
  <si>
    <t>107</t>
  </si>
  <si>
    <t>ค้าเกวียน</t>
  </si>
  <si>
    <t>08 D 138</t>
  </si>
  <si>
    <t>นายประเสริฐ ค้าเกวียน</t>
  </si>
  <si>
    <t>13021</t>
  </si>
  <si>
    <t>105</t>
  </si>
  <si>
    <t>08 D 140</t>
  </si>
  <si>
    <t>นายกลาง ลาธุลี</t>
  </si>
  <si>
    <t>นายพรม สุพันธ์</t>
  </si>
  <si>
    <t>3928</t>
  </si>
  <si>
    <t>6199</t>
  </si>
  <si>
    <t>331</t>
  </si>
  <si>
    <t>08 D 179</t>
  </si>
  <si>
    <t>นายสรศักดิ์ ใยนนต์</t>
  </si>
  <si>
    <t>885</t>
  </si>
  <si>
    <t>3102</t>
  </si>
  <si>
    <t>6183</t>
  </si>
  <si>
    <t>299</t>
  </si>
  <si>
    <t>โสลุน</t>
  </si>
  <si>
    <t>08 D 164</t>
  </si>
  <si>
    <t>907</t>
  </si>
  <si>
    <t>911</t>
  </si>
  <si>
    <t>12976</t>
  </si>
  <si>
    <t>332</t>
  </si>
  <si>
    <t>7638</t>
  </si>
  <si>
    <t>326</t>
  </si>
  <si>
    <t>08 D 131</t>
  </si>
  <si>
    <t>876</t>
  </si>
  <si>
    <t>9</t>
  </si>
  <si>
    <t>12975</t>
  </si>
  <si>
    <t>325</t>
  </si>
  <si>
    <t>วิรัตน์</t>
  </si>
  <si>
    <t>08 D 130</t>
  </si>
  <si>
    <t>6122</t>
  </si>
  <si>
    <t>212</t>
  </si>
  <si>
    <t>08 D 078</t>
  </si>
  <si>
    <t>12999</t>
  </si>
  <si>
    <t>206</t>
  </si>
  <si>
    <t>บุญปง</t>
  </si>
  <si>
    <t>บุญคำ</t>
  </si>
  <si>
    <t>965</t>
  </si>
  <si>
    <t>รัสสมี</t>
  </si>
  <si>
    <t>6130</t>
  </si>
  <si>
    <t>224</t>
  </si>
  <si>
    <t>สมชัย</t>
  </si>
  <si>
    <t>นามมะลิ</t>
  </si>
  <si>
    <t>08 D 090</t>
  </si>
  <si>
    <t>นางลำพันธ์ นามมะลิ</t>
  </si>
  <si>
    <t>7695</t>
  </si>
  <si>
    <t>อนงค์</t>
  </si>
  <si>
    <t>941</t>
  </si>
  <si>
    <t>882</t>
  </si>
  <si>
    <t>881</t>
  </si>
  <si>
    <t>6177</t>
  </si>
  <si>
    <t>293</t>
  </si>
  <si>
    <t>08 D 160</t>
  </si>
  <si>
    <t>ประจง</t>
  </si>
  <si>
    <t>นางอนงค์ พลถาวร</t>
  </si>
  <si>
    <t>912</t>
  </si>
  <si>
    <t>บุดดีวงษ์</t>
  </si>
  <si>
    <t>908</t>
  </si>
  <si>
    <t>910</t>
  </si>
  <si>
    <t>6185</t>
  </si>
  <si>
    <t>301</t>
  </si>
  <si>
    <t>หนูดี</t>
  </si>
  <si>
    <t>08 D 165</t>
  </si>
  <si>
    <t>3908</t>
  </si>
  <si>
    <t>3906</t>
  </si>
  <si>
    <t>12969</t>
  </si>
  <si>
    <t>316</t>
  </si>
  <si>
    <t>08 D 121</t>
  </si>
  <si>
    <t>6186</t>
  </si>
  <si>
    <t>302</t>
  </si>
  <si>
    <t>พูล</t>
  </si>
  <si>
    <t>บรรลังกุล</t>
  </si>
  <si>
    <t>08 D 166</t>
  </si>
  <si>
    <t>19/28</t>
  </si>
  <si>
    <t>305</t>
  </si>
  <si>
    <t>สอ</t>
  </si>
  <si>
    <t>บุญลา</t>
  </si>
  <si>
    <t>08 D 169</t>
  </si>
  <si>
    <t>6266</t>
  </si>
  <si>
    <t>209</t>
  </si>
  <si>
    <t>08 D 072</t>
  </si>
  <si>
    <t>15014</t>
  </si>
  <si>
    <t>พรเพชร</t>
  </si>
  <si>
    <t>สารราษฏร์</t>
  </si>
  <si>
    <t>นางสวย สารราษฏร์</t>
  </si>
  <si>
    <t>15013</t>
  </si>
  <si>
    <t>24</t>
  </si>
  <si>
    <t>พลากร</t>
  </si>
  <si>
    <t>1764</t>
  </si>
  <si>
    <t>เพ็ญศรี</t>
  </si>
  <si>
    <t>6156</t>
  </si>
  <si>
    <t>263</t>
  </si>
  <si>
    <t>ประยุทธ</t>
  </si>
  <si>
    <t>ศรชัย</t>
  </si>
  <si>
    <t>08 D 073</t>
  </si>
  <si>
    <t>3862</t>
  </si>
  <si>
    <t>ป้องปิด</t>
  </si>
  <si>
    <t>นางสมหมาย ป้องปิด</t>
  </si>
  <si>
    <t>6123</t>
  </si>
  <si>
    <t>213</t>
  </si>
  <si>
    <t>แหม่ม</t>
  </si>
  <si>
    <t>08 D 087</t>
  </si>
  <si>
    <t>3919</t>
  </si>
  <si>
    <t>สุริน</t>
  </si>
  <si>
    <t>วาปี</t>
  </si>
  <si>
    <t>083-1229602</t>
  </si>
  <si>
    <t>6135</t>
  </si>
  <si>
    <t>229</t>
  </si>
  <si>
    <t>หนูเติม</t>
  </si>
  <si>
    <t>สุพรรณ์</t>
  </si>
  <si>
    <t>08 D 144</t>
  </si>
  <si>
    <t>920</t>
  </si>
  <si>
    <t>922</t>
  </si>
  <si>
    <t>กุหลาบใหม่</t>
  </si>
  <si>
    <t>นิราศภัย</t>
  </si>
  <si>
    <t>879</t>
  </si>
  <si>
    <t>6194</t>
  </si>
  <si>
    <t>317</t>
  </si>
  <si>
    <t>08 D 124</t>
  </si>
  <si>
    <t>1675</t>
  </si>
  <si>
    <t>17</t>
  </si>
  <si>
    <t>โคตหลักคำ</t>
  </si>
  <si>
    <t>นางกุหลาบใหม่ นิราศภัย</t>
  </si>
  <si>
    <t>967</t>
  </si>
  <si>
    <t>วิมล</t>
  </si>
  <si>
    <t>6168</t>
  </si>
  <si>
    <t>281</t>
  </si>
  <si>
    <t>08 D 113</t>
  </si>
  <si>
    <t>6171</t>
  </si>
  <si>
    <t>286</t>
  </si>
  <si>
    <t>08 D 106</t>
  </si>
  <si>
    <t>3912</t>
  </si>
  <si>
    <t>ห่ม</t>
  </si>
  <si>
    <t>ทิอุทิศ</t>
  </si>
  <si>
    <t>นางล้อม ทีอุทิศ</t>
  </si>
  <si>
    <t>6167</t>
  </si>
  <si>
    <t>279</t>
  </si>
  <si>
    <t>ทองสี</t>
  </si>
  <si>
    <t>เหมือนมาต</t>
  </si>
  <si>
    <t>08 D 101</t>
  </si>
  <si>
    <t>นายจำนงค์ ลาธุลี</t>
  </si>
  <si>
    <t>นายประยงค์ ลาธุลี</t>
  </si>
  <si>
    <t>3935</t>
  </si>
  <si>
    <t>เยาวเรศ</t>
  </si>
  <si>
    <t>282</t>
  </si>
  <si>
    <t>08 D 102</t>
  </si>
  <si>
    <t>6159</t>
  </si>
  <si>
    <t>267</t>
  </si>
  <si>
    <t>รัตน์</t>
  </si>
  <si>
    <t>08 E 009</t>
  </si>
  <si>
    <t>13819</t>
  </si>
  <si>
    <t>242</t>
  </si>
  <si>
    <t>08 D 159</t>
  </si>
  <si>
    <t>6141</t>
  </si>
  <si>
    <t>239</t>
  </si>
  <si>
    <t>โลหะบัน</t>
  </si>
  <si>
    <t>08 D 156</t>
  </si>
  <si>
    <t>6137</t>
  </si>
  <si>
    <t>231</t>
  </si>
  <si>
    <t>บัวจันทร์</t>
  </si>
  <si>
    <t>08 D 146</t>
  </si>
  <si>
    <t>2117</t>
  </si>
  <si>
    <t>3159</t>
  </si>
  <si>
    <t>มุขมณี</t>
  </si>
  <si>
    <t>นางบุญมี วอทอง</t>
  </si>
  <si>
    <t>7643</t>
  </si>
  <si>
    <t>202</t>
  </si>
  <si>
    <t>อารี</t>
  </si>
  <si>
    <t>บัวศรียอด</t>
  </si>
  <si>
    <t>082-3693135</t>
  </si>
  <si>
    <t>08 D 059</t>
  </si>
  <si>
    <t>609</t>
  </si>
  <si>
    <t>อาจ</t>
  </si>
  <si>
    <t>นายอารี บัวศรียอด</t>
  </si>
  <si>
    <t>6259</t>
  </si>
  <si>
    <t>190</t>
  </si>
  <si>
    <t>07 G 018</t>
  </si>
  <si>
    <t>632</t>
  </si>
  <si>
    <t>16</t>
  </si>
  <si>
    <t>07 G 066</t>
  </si>
  <si>
    <t>656</t>
  </si>
  <si>
    <t>ทองย่น</t>
  </si>
  <si>
    <t>วงษ์สาลี</t>
  </si>
  <si>
    <t>นางจำลอง  วาจาดี</t>
  </si>
  <si>
    <t>6067</t>
  </si>
  <si>
    <t>113</t>
  </si>
  <si>
    <t>กลางแก้ว</t>
  </si>
  <si>
    <t>07 G 042</t>
  </si>
  <si>
    <t>917</t>
  </si>
  <si>
    <t>833</t>
  </si>
  <si>
    <t>หนูรักษ์</t>
  </si>
  <si>
    <t>3785</t>
  </si>
  <si>
    <t>คำผ่าน</t>
  </si>
  <si>
    <t>อ่อนศรี</t>
  </si>
  <si>
    <t>6255</t>
  </si>
  <si>
    <t>180</t>
  </si>
  <si>
    <t>อ่อนโสภา</t>
  </si>
  <si>
    <t>07 G 021</t>
  </si>
  <si>
    <t>12947</t>
  </si>
  <si>
    <t>143</t>
  </si>
  <si>
    <t>ศิรินทร์</t>
  </si>
  <si>
    <t>ทะลิทอง</t>
  </si>
  <si>
    <t>07 G 071</t>
  </si>
  <si>
    <t>3098</t>
  </si>
  <si>
    <t>831</t>
  </si>
  <si>
    <t>15</t>
  </si>
  <si>
    <t>830</t>
  </si>
  <si>
    <t>พัชรี</t>
  </si>
  <si>
    <t>ใจเขื่อน</t>
  </si>
  <si>
    <t>นางศิรินทร์ ทะลิทอง</t>
  </si>
  <si>
    <t>832</t>
  </si>
  <si>
    <t>ฤทธิ์</t>
  </si>
  <si>
    <t>12946</t>
  </si>
  <si>
    <t>139</t>
  </si>
  <si>
    <t>เข็มพร</t>
  </si>
  <si>
    <t>การะเกษ</t>
  </si>
  <si>
    <t>07 G 067</t>
  </si>
  <si>
    <t>7580</t>
  </si>
  <si>
    <t>12993</t>
  </si>
  <si>
    <t>166</t>
  </si>
  <si>
    <t>07 G 002</t>
  </si>
  <si>
    <t>6247</t>
  </si>
  <si>
    <t>170</t>
  </si>
  <si>
    <t>เหลียน</t>
  </si>
  <si>
    <t>07 G 006</t>
  </si>
  <si>
    <t>654</t>
  </si>
  <si>
    <t>ยอดเยี่ยม</t>
  </si>
  <si>
    <t>655</t>
  </si>
  <si>
    <t>3904</t>
  </si>
  <si>
    <t>แต่ง</t>
  </si>
  <si>
    <t>โคมะนา</t>
  </si>
  <si>
    <t>873</t>
  </si>
  <si>
    <t>คำคูณ</t>
  </si>
  <si>
    <t>3932</t>
  </si>
  <si>
    <t>662</t>
  </si>
  <si>
    <t>1718</t>
  </si>
  <si>
    <t>บัวริน</t>
  </si>
  <si>
    <t>นายทวี คำโสภา</t>
  </si>
  <si>
    <t>6100</t>
  </si>
  <si>
    <t>175</t>
  </si>
  <si>
    <t>นภาพร</t>
  </si>
  <si>
    <t>07 G 106</t>
  </si>
  <si>
    <t>840</t>
  </si>
  <si>
    <t>สุภาภรณ์</t>
  </si>
  <si>
    <t>จิตตะธรรม</t>
  </si>
  <si>
    <t>794</t>
  </si>
  <si>
    <t>ทนง</t>
  </si>
  <si>
    <t>827</t>
  </si>
  <si>
    <t>ดอกซ้อน</t>
  </si>
  <si>
    <t>จิตรเสนาะ</t>
  </si>
  <si>
    <t>6107</t>
  </si>
  <si>
    <t>187</t>
  </si>
  <si>
    <t>ดอกช้อน</t>
  </si>
  <si>
    <t>07 G 109</t>
  </si>
  <si>
    <t>835</t>
  </si>
  <si>
    <t>13731</t>
  </si>
  <si>
    <t>ทิวา</t>
  </si>
  <si>
    <t>วงศ์บุตรดี</t>
  </si>
  <si>
    <t>611</t>
  </si>
  <si>
    <t>ฝากสีดา</t>
  </si>
  <si>
    <t>799</t>
  </si>
  <si>
    <t>807</t>
  </si>
  <si>
    <t>6071</t>
  </si>
  <si>
    <t>123</t>
  </si>
  <si>
    <t>07 G 052</t>
  </si>
  <si>
    <t>12943</t>
  </si>
  <si>
    <t>134</t>
  </si>
  <si>
    <t>ป้อม</t>
  </si>
  <si>
    <t>ผาดสีดา</t>
  </si>
  <si>
    <t>07 G 062</t>
  </si>
  <si>
    <t>6091</t>
  </si>
  <si>
    <t>159</t>
  </si>
  <si>
    <t>07 G 084</t>
  </si>
  <si>
    <t>6094</t>
  </si>
  <si>
    <t>167</t>
  </si>
  <si>
    <t>วิสุทร</t>
  </si>
  <si>
    <t>คำแดง</t>
  </si>
  <si>
    <t>07 G 095</t>
  </si>
  <si>
    <t>834</t>
  </si>
  <si>
    <t>สำลอง</t>
  </si>
  <si>
    <t>12996</t>
  </si>
  <si>
    <t>183</t>
  </si>
  <si>
    <t>07 G 027</t>
  </si>
  <si>
    <t>939</t>
  </si>
  <si>
    <t>ทองสุข</t>
  </si>
  <si>
    <t>821</t>
  </si>
  <si>
    <t>41</t>
  </si>
  <si>
    <t>946</t>
  </si>
  <si>
    <t>631</t>
  </si>
  <si>
    <t>6256</t>
  </si>
  <si>
    <t>182</t>
  </si>
  <si>
    <t>07 G 026</t>
  </si>
  <si>
    <t>13760</t>
  </si>
  <si>
    <t>07H028</t>
  </si>
  <si>
    <t>4697</t>
  </si>
  <si>
    <t>4696</t>
  </si>
  <si>
    <t>4474</t>
  </si>
  <si>
    <t>นางสายสมร สุโพธิ์</t>
  </si>
  <si>
    <t>12941</t>
  </si>
  <si>
    <t>122</t>
  </si>
  <si>
    <t>082-3705084</t>
  </si>
  <si>
    <t>07 G 051</t>
  </si>
  <si>
    <t>12938</t>
  </si>
  <si>
    <t>118</t>
  </si>
  <si>
    <t>พุ่ม</t>
  </si>
  <si>
    <t>ขุมทอง</t>
  </si>
  <si>
    <t>07 G 039</t>
  </si>
  <si>
    <t>07 G 048</t>
  </si>
  <si>
    <t>12939</t>
  </si>
  <si>
    <t>119</t>
  </si>
  <si>
    <t>808</t>
  </si>
  <si>
    <t>ชาญณรงค์</t>
  </si>
  <si>
    <t>800</t>
  </si>
  <si>
    <t>ยุพาภรณ์</t>
  </si>
  <si>
    <t>802</t>
  </si>
  <si>
    <t>กลิ่มเกลี้ยง</t>
  </si>
  <si>
    <t>801</t>
  </si>
  <si>
    <t>6076</t>
  </si>
  <si>
    <t>131</t>
  </si>
  <si>
    <t>กลิ่น</t>
  </si>
  <si>
    <t>ละนิโส</t>
  </si>
  <si>
    <t>07 G 060</t>
  </si>
  <si>
    <t>นาง นาง ละนิโส</t>
  </si>
  <si>
    <t>1727</t>
  </si>
  <si>
    <t>938</t>
  </si>
  <si>
    <t>958</t>
  </si>
  <si>
    <t>ปิยะนัส</t>
  </si>
  <si>
    <t>960</t>
  </si>
  <si>
    <t>พิชามญชุ์</t>
  </si>
  <si>
    <t>พันธ์จริต</t>
  </si>
  <si>
    <t>นางสมจิตร วอทอง</t>
  </si>
  <si>
    <t>นางสุณี วรรคสังข์</t>
  </si>
  <si>
    <t>6075</t>
  </si>
  <si>
    <t>129</t>
  </si>
  <si>
    <t>07 G 058</t>
  </si>
  <si>
    <t>6070</t>
  </si>
  <si>
    <t>121</t>
  </si>
  <si>
    <t>07 G 050</t>
  </si>
  <si>
    <t>4605</t>
  </si>
  <si>
    <t>บุญเลิศ</t>
  </si>
  <si>
    <t>แสงงาม</t>
  </si>
  <si>
    <t>นายสม อุทวรรณ์</t>
  </si>
  <si>
    <t>4606</t>
  </si>
  <si>
    <t>4122</t>
  </si>
  <si>
    <t>ทองใบ</t>
  </si>
  <si>
    <t>โอสถศรี</t>
  </si>
  <si>
    <t>นาย สม อุทวรรณ์</t>
  </si>
  <si>
    <t>3996</t>
  </si>
  <si>
    <t>84</t>
  </si>
  <si>
    <t>2667</t>
  </si>
  <si>
    <t>อำนาจ</t>
  </si>
  <si>
    <t>จันทรพรหมมา</t>
  </si>
  <si>
    <t>3466</t>
  </si>
  <si>
    <t>3789</t>
  </si>
  <si>
    <t>ทาคำห่อ</t>
  </si>
  <si>
    <t>826</t>
  </si>
  <si>
    <t>เตือนใจ</t>
  </si>
  <si>
    <t>นางสมทรง กัญญาสาย</t>
  </si>
  <si>
    <t>829</t>
  </si>
  <si>
    <t>บัวพา</t>
  </si>
  <si>
    <t>860</t>
  </si>
  <si>
    <t>ทรงฤทธิ์</t>
  </si>
  <si>
    <t>6114</t>
  </si>
  <si>
    <t>200</t>
  </si>
  <si>
    <t>08 D 206</t>
  </si>
  <si>
    <t>3873</t>
  </si>
  <si>
    <t>แพง</t>
  </si>
  <si>
    <t>46</t>
  </si>
  <si>
    <t>นางสาวสุจิตรา เกษแก้ว</t>
  </si>
  <si>
    <t>13729</t>
  </si>
  <si>
    <t>4378</t>
  </si>
  <si>
    <t>โนนดินแดง</t>
  </si>
  <si>
    <t>080-1617344</t>
  </si>
  <si>
    <t>นางจุฬาลักษ์ นนทา</t>
  </si>
  <si>
    <t>3870</t>
  </si>
  <si>
    <t>4127</t>
  </si>
  <si>
    <t>วิชาญ</t>
  </si>
  <si>
    <t>88</t>
  </si>
  <si>
    <t>430</t>
  </si>
  <si>
    <t>ไชยโพธิ์</t>
  </si>
  <si>
    <t>087-9589651</t>
  </si>
  <si>
    <t>นางนวลละออ อาษาดี</t>
  </si>
  <si>
    <t>บัวลี</t>
  </si>
  <si>
    <t>47</t>
  </si>
  <si>
    <t>7940</t>
  </si>
  <si>
    <t>เกื้อกูล</t>
  </si>
  <si>
    <t>094-9295332</t>
  </si>
  <si>
    <t>นายสนอง เกื้อกูล</t>
  </si>
  <si>
    <t>7965</t>
  </si>
  <si>
    <t>รัตนมนตรี</t>
  </si>
  <si>
    <t>13155</t>
  </si>
  <si>
    <t>10 E 122</t>
  </si>
  <si>
    <t>1704</t>
  </si>
  <si>
    <t>1705</t>
  </si>
  <si>
    <t>51</t>
  </si>
  <si>
    <t>13847</t>
  </si>
  <si>
    <t>ผัน</t>
  </si>
  <si>
    <t>7485</t>
  </si>
  <si>
    <t>28</t>
  </si>
  <si>
    <t>1756</t>
  </si>
  <si>
    <t>26/4</t>
  </si>
  <si>
    <t>เทศบาล 22</t>
  </si>
  <si>
    <t>1729</t>
  </si>
  <si>
    <t>50/1</t>
  </si>
  <si>
    <t>061-6074546</t>
  </si>
  <si>
    <t>นางจุฬารัตน์ กงล้อม</t>
  </si>
  <si>
    <t>13886</t>
  </si>
  <si>
    <t>080-7363506</t>
  </si>
  <si>
    <t>04 B 004</t>
  </si>
  <si>
    <t>4153</t>
  </si>
  <si>
    <t>ละมัย</t>
  </si>
  <si>
    <t>อนุพันธ์</t>
  </si>
  <si>
    <t>128</t>
  </si>
  <si>
    <t>099-0203423</t>
  </si>
  <si>
    <t>3960</t>
  </si>
  <si>
    <t>บุษยา</t>
  </si>
  <si>
    <t>คณานันท์</t>
  </si>
  <si>
    <t>43</t>
  </si>
  <si>
    <t>1645</t>
  </si>
  <si>
    <t>ชมชื่น</t>
  </si>
  <si>
    <t>063-0064633</t>
  </si>
  <si>
    <t>7946</t>
  </si>
  <si>
    <t>บุดดี</t>
  </si>
  <si>
    <t>นางบุดดี ดวงจันทร์</t>
  </si>
  <si>
    <t>7954</t>
  </si>
  <si>
    <t>วัชรพงษ์</t>
  </si>
  <si>
    <t>สีมาวัน</t>
  </si>
  <si>
    <t>084-5298772</t>
  </si>
  <si>
    <t>7945</t>
  </si>
  <si>
    <t>พรมมา</t>
  </si>
  <si>
    <t>กิ่งสุข</t>
  </si>
  <si>
    <t>867</t>
  </si>
  <si>
    <t>087-2524662</t>
  </si>
  <si>
    <t>นาย สมร กัญญาพันธ์</t>
  </si>
  <si>
    <t>นา</t>
  </si>
  <si>
    <t xml:space="preserve"> กุดเสลา</t>
  </si>
  <si>
    <t xml:space="preserve"> กันทรลักษ์</t>
  </si>
  <si>
    <t xml:space="preserve"> ศรีสะเกษ</t>
  </si>
  <si>
    <t>นางมลฤดี เวชกุล</t>
  </si>
  <si>
    <t>197</t>
  </si>
  <si>
    <t>จันทร์แดง</t>
  </si>
  <si>
    <t>อาธิโคตร</t>
  </si>
  <si>
    <t>094-9039196</t>
  </si>
  <si>
    <t>นายเหลา กันญาพันธ์</t>
  </si>
  <si>
    <t>3460</t>
  </si>
  <si>
    <t>เด็ด</t>
  </si>
  <si>
    <t>ขันแก้ว</t>
  </si>
  <si>
    <t>นายละมัย อนุพันธ์</t>
  </si>
  <si>
    <t>13885</t>
  </si>
  <si>
    <t>รพิรัตน์</t>
  </si>
  <si>
    <t>นานิมิตร</t>
  </si>
  <si>
    <t>บุญนำ</t>
  </si>
  <si>
    <t>6249</t>
  </si>
  <si>
    <t>172</t>
  </si>
  <si>
    <t>07 G 008</t>
  </si>
  <si>
    <t>968</t>
  </si>
  <si>
    <t>15/20</t>
  </si>
  <si>
    <t>นายวสวัสดิ์ คำลี</t>
  </si>
  <si>
    <t>นางบุญสนอง ผาสุก</t>
  </si>
  <si>
    <t>สายพิน</t>
  </si>
  <si>
    <t>08 E 012</t>
  </si>
  <si>
    <t>6196</t>
  </si>
  <si>
    <t>327</t>
  </si>
  <si>
    <t>ศิริพุฒ</t>
  </si>
  <si>
    <t>08 D 132</t>
  </si>
  <si>
    <t>6176</t>
  </si>
  <si>
    <t>292</t>
  </si>
  <si>
    <t>86</t>
  </si>
  <si>
    <t>08 D 118</t>
  </si>
  <si>
    <t>546</t>
  </si>
  <si>
    <t>2006</t>
  </si>
  <si>
    <t>619</t>
  </si>
  <si>
    <t>04 H 014</t>
  </si>
  <si>
    <t>13020</t>
  </si>
  <si>
    <t>08 D 135</t>
  </si>
  <si>
    <t>562</t>
  </si>
  <si>
    <t>6188</t>
  </si>
  <si>
    <t>309</t>
  </si>
  <si>
    <t>08 D 176</t>
  </si>
  <si>
    <t>1715</t>
  </si>
  <si>
    <t>นวลละออ</t>
  </si>
  <si>
    <t>76</t>
  </si>
  <si>
    <t>6068</t>
  </si>
  <si>
    <t>114</t>
  </si>
  <si>
    <t>นวนละออ</t>
  </si>
  <si>
    <t>07 G 043</t>
  </si>
  <si>
    <t>6081</t>
  </si>
  <si>
    <t>142</t>
  </si>
  <si>
    <t>วิชิตย์</t>
  </si>
  <si>
    <t>07 G 070</t>
  </si>
  <si>
    <t>4612</t>
  </si>
  <si>
    <t>ประฐม</t>
  </si>
  <si>
    <t>นางนวลละออ นูรักษา</t>
  </si>
  <si>
    <t>822</t>
  </si>
  <si>
    <t>นายทิวา วงค์บุตรดี</t>
  </si>
  <si>
    <t>นายฉลอง มาตเหลือง</t>
  </si>
  <si>
    <t>นายวิชืต นูรักษา</t>
  </si>
  <si>
    <t>ประเดิม</t>
  </si>
  <si>
    <t>07 C 017</t>
  </si>
  <si>
    <t>6085</t>
  </si>
  <si>
    <t>152</t>
  </si>
  <si>
    <t>เศียร</t>
  </si>
  <si>
    <t>กิ่งวงศ์ษา</t>
  </si>
  <si>
    <t>08 G 082</t>
  </si>
  <si>
    <t>868</t>
  </si>
  <si>
    <t>ตา</t>
  </si>
  <si>
    <t>นายเศียร กิ่งวงศ์ษา</t>
  </si>
  <si>
    <t>796</t>
  </si>
  <si>
    <t>จร</t>
  </si>
  <si>
    <t>3905</t>
  </si>
  <si>
    <t>โสม</t>
  </si>
  <si>
    <t>89</t>
  </si>
  <si>
    <t>824</t>
  </si>
  <si>
    <t>227</t>
  </si>
  <si>
    <t>6086</t>
  </si>
  <si>
    <t>153</t>
  </si>
  <si>
    <t>07 C 023</t>
  </si>
  <si>
    <t>823</t>
  </si>
  <si>
    <t>กิ่งสันเทียะ</t>
  </si>
  <si>
    <t>7844</t>
  </si>
  <si>
    <t>อารุณ</t>
  </si>
  <si>
    <t>6064</t>
  </si>
  <si>
    <t>สารีรัมย์</t>
  </si>
  <si>
    <t>42</t>
  </si>
  <si>
    <t>07 G 038</t>
  </si>
  <si>
    <t>952</t>
  </si>
  <si>
    <t>สาริรัมย์</t>
  </si>
  <si>
    <t>1768</t>
  </si>
  <si>
    <t>เพ็ญจันทร์</t>
  </si>
  <si>
    <t>59</t>
  </si>
  <si>
    <t>063-9029656</t>
  </si>
  <si>
    <t>1556</t>
  </si>
  <si>
    <t>หนูรัก</t>
  </si>
  <si>
    <t>จันทาภัย</t>
  </si>
  <si>
    <t>3840</t>
  </si>
  <si>
    <t>ทะคำวงษ์</t>
  </si>
  <si>
    <t>085-3160026</t>
  </si>
  <si>
    <t>901</t>
  </si>
  <si>
    <t>20</t>
  </si>
  <si>
    <t>ทองหลาว</t>
  </si>
  <si>
    <t>09 D 003</t>
  </si>
  <si>
    <t>นางวิภาวดี ศรชัย</t>
  </si>
  <si>
    <t>3464</t>
  </si>
  <si>
    <t>13733</t>
  </si>
  <si>
    <t>วิลาสินี</t>
  </si>
  <si>
    <t>นางปาริชาต  วงค์บุตรดี</t>
  </si>
  <si>
    <t>13734</t>
  </si>
  <si>
    <t>รัตนา</t>
  </si>
  <si>
    <t>วงค์บุตรดี</t>
  </si>
  <si>
    <t>91</t>
  </si>
  <si>
    <t>6257</t>
  </si>
  <si>
    <t>184</t>
  </si>
  <si>
    <t>80</t>
  </si>
  <si>
    <t>085-1922378</t>
  </si>
  <si>
    <t>07 G 014</t>
  </si>
  <si>
    <t>613</t>
  </si>
  <si>
    <t>728</t>
  </si>
  <si>
    <t>นายสุขเจริญ นิยมวงค์</t>
  </si>
  <si>
    <t>6093</t>
  </si>
  <si>
    <t>164</t>
  </si>
  <si>
    <t>07 G 094</t>
  </si>
  <si>
    <t>795</t>
  </si>
  <si>
    <t>12951</t>
  </si>
  <si>
    <t>163</t>
  </si>
  <si>
    <t>07 G 093</t>
  </si>
  <si>
    <t>บุญสิตา</t>
  </si>
  <si>
    <t>ศรีอุย</t>
  </si>
  <si>
    <t>โคกสะอาด</t>
  </si>
  <si>
    <t>087-7430062</t>
  </si>
  <si>
    <t>11 E 005</t>
  </si>
  <si>
    <t>971</t>
  </si>
  <si>
    <t>วง</t>
  </si>
  <si>
    <t>นายสมหวัง สุขเจริญ</t>
  </si>
  <si>
    <t>1761</t>
  </si>
  <si>
    <t>8088</t>
  </si>
  <si>
    <t>พุ่มพวง</t>
  </si>
  <si>
    <t>53</t>
  </si>
  <si>
    <t>3917</t>
  </si>
  <si>
    <t>8086</t>
  </si>
  <si>
    <t>ถุงจันทร์</t>
  </si>
  <si>
    <t>50</t>
  </si>
  <si>
    <t>1699</t>
  </si>
  <si>
    <t>098-1463647</t>
  </si>
  <si>
    <t>นายทวี บุญเชิญ</t>
  </si>
  <si>
    <t>คานศรี</t>
  </si>
  <si>
    <t>727</t>
  </si>
  <si>
    <t>83</t>
  </si>
  <si>
    <t>6250</t>
  </si>
  <si>
    <t>173</t>
  </si>
  <si>
    <t>บุญลัง</t>
  </si>
  <si>
    <t>คืนดี</t>
  </si>
  <si>
    <t>07 G 009</t>
  </si>
  <si>
    <t>นายสุริยะ คืนดี</t>
  </si>
  <si>
    <t>ณัฐชา</t>
  </si>
  <si>
    <t>086-0229298</t>
  </si>
  <si>
    <t>11 E 007</t>
  </si>
  <si>
    <t>1765</t>
  </si>
  <si>
    <t>27</t>
  </si>
  <si>
    <t>นายแวง จันทะสิงห์</t>
  </si>
  <si>
    <t>1606</t>
  </si>
  <si>
    <t>1767</t>
  </si>
  <si>
    <t>ซุ่น</t>
  </si>
  <si>
    <t>31</t>
  </si>
  <si>
    <t>3808</t>
  </si>
  <si>
    <t>92</t>
  </si>
  <si>
    <t>3803</t>
  </si>
  <si>
    <t>3804</t>
  </si>
  <si>
    <t>อ่อนจันทร์</t>
  </si>
  <si>
    <t>หาวรรณ์</t>
  </si>
  <si>
    <t>094-3482330</t>
  </si>
  <si>
    <t>862</t>
  </si>
  <si>
    <t>สิ่ว</t>
  </si>
  <si>
    <t>6193</t>
  </si>
  <si>
    <t>314</t>
  </si>
  <si>
    <t>08 D 204</t>
  </si>
  <si>
    <t>45/85</t>
  </si>
  <si>
    <t>6099</t>
  </si>
  <si>
    <t>174</t>
  </si>
  <si>
    <t>96</t>
  </si>
  <si>
    <t>07 G 099</t>
  </si>
  <si>
    <t>564</t>
  </si>
  <si>
    <t>78</t>
  </si>
  <si>
    <t>088-4684972</t>
  </si>
  <si>
    <t>03 F 001</t>
  </si>
  <si>
    <t>13/13</t>
  </si>
  <si>
    <t>13732</t>
  </si>
  <si>
    <t>ปาริชาติ</t>
  </si>
  <si>
    <t>6261</t>
  </si>
  <si>
    <t>061-7724563</t>
  </si>
  <si>
    <t>07G029</t>
  </si>
  <si>
    <t>626</t>
  </si>
  <si>
    <t>กิตติศักดิ์</t>
  </si>
  <si>
    <t>094-5274869</t>
  </si>
  <si>
    <t>04H022</t>
  </si>
  <si>
    <t>พื้นที่ทั้งหมด</t>
  </si>
  <si>
    <t>นันทณิชา</t>
  </si>
  <si>
    <t>แบ่งจากนาย กิตติศักดิ์ พรหมทา หมู่ 11 ต.นาห่อม</t>
  </si>
  <si>
    <t>4318</t>
  </si>
  <si>
    <t>นามปัญญา</t>
  </si>
  <si>
    <t>95</t>
  </si>
  <si>
    <t>08 H 012</t>
  </si>
  <si>
    <t>6190</t>
  </si>
  <si>
    <t>311</t>
  </si>
  <si>
    <t>08 D 201</t>
  </si>
  <si>
    <t>914</t>
  </si>
  <si>
    <t>ทองมาด</t>
  </si>
  <si>
    <t>14904</t>
  </si>
  <si>
    <t>251</t>
  </si>
  <si>
    <t>เดือนแรม</t>
  </si>
  <si>
    <t>08 D 196</t>
  </si>
  <si>
    <t>847</t>
  </si>
  <si>
    <t>6142</t>
  </si>
  <si>
    <t>240</t>
  </si>
  <si>
    <t>08 D 157</t>
  </si>
  <si>
    <t>นางเดือนแรม วาปี</t>
  </si>
  <si>
    <t>6140</t>
  </si>
  <si>
    <t>238</t>
  </si>
  <si>
    <t>สุนทะลี</t>
  </si>
  <si>
    <t>พันธ์คำ</t>
  </si>
  <si>
    <t>33</t>
  </si>
  <si>
    <t>08 D 155</t>
  </si>
  <si>
    <t>40/70</t>
  </si>
  <si>
    <t>846</t>
  </si>
  <si>
    <t>6143</t>
  </si>
  <si>
    <t>241</t>
  </si>
  <si>
    <t>บวร</t>
  </si>
  <si>
    <t>30</t>
  </si>
  <si>
    <t>08 D 158</t>
  </si>
  <si>
    <t>896</t>
  </si>
  <si>
    <t>875</t>
  </si>
  <si>
    <t>869</t>
  </si>
  <si>
    <t>ปริโยทัย</t>
  </si>
  <si>
    <t>874</t>
  </si>
  <si>
    <t>วรรณเวช</t>
  </si>
  <si>
    <t>44/49</t>
  </si>
  <si>
    <t>ศาลาแดง</t>
  </si>
  <si>
    <t>บางน้ำเปรี้ยว</t>
  </si>
  <si>
    <t>6147</t>
  </si>
  <si>
    <t>246</t>
  </si>
  <si>
    <t>ศรีนวล</t>
  </si>
  <si>
    <t>08 D 190</t>
  </si>
  <si>
    <t>6192</t>
  </si>
  <si>
    <t>313</t>
  </si>
  <si>
    <t>ชวน</t>
  </si>
  <si>
    <t>08 D 203</t>
  </si>
  <si>
    <t>848</t>
  </si>
  <si>
    <t>14907</t>
  </si>
  <si>
    <t>258</t>
  </si>
  <si>
    <t>อุทวรรณ์</t>
  </si>
  <si>
    <t>08 D 211</t>
  </si>
  <si>
    <t>14906</t>
  </si>
  <si>
    <t>257</t>
  </si>
  <si>
    <t>หวานใจ</t>
  </si>
  <si>
    <t>หมื่นวัน</t>
  </si>
  <si>
    <t>08 D 210</t>
  </si>
  <si>
    <t>928</t>
  </si>
  <si>
    <t>14903</t>
  </si>
  <si>
    <t>249</t>
  </si>
  <si>
    <t>วายุ</t>
  </si>
  <si>
    <t>08 D 194</t>
  </si>
  <si>
    <t>926</t>
  </si>
  <si>
    <t>12 A 019</t>
  </si>
  <si>
    <t>927</t>
  </si>
  <si>
    <t>12 A 020</t>
  </si>
  <si>
    <t>6152</t>
  </si>
  <si>
    <t>256</t>
  </si>
  <si>
    <t>08 D 209</t>
  </si>
  <si>
    <t>930</t>
  </si>
  <si>
    <t>3916</t>
  </si>
  <si>
    <t>6115</t>
  </si>
  <si>
    <t>ชิน</t>
  </si>
  <si>
    <t>ขันทะวัตร</t>
  </si>
  <si>
    <t>08 D 215</t>
  </si>
  <si>
    <t>858</t>
  </si>
  <si>
    <t>604</t>
  </si>
  <si>
    <t>เหล็ง</t>
  </si>
  <si>
    <t>นามกาสา</t>
  </si>
  <si>
    <t>นางแววดาว ทีอุทิศ</t>
  </si>
  <si>
    <t>6112</t>
  </si>
  <si>
    <t>198</t>
  </si>
  <si>
    <t>08 D 193</t>
  </si>
  <si>
    <t>6150</t>
  </si>
  <si>
    <t>253</t>
  </si>
  <si>
    <t>หนูเพิ่ม</t>
  </si>
  <si>
    <t>สมกำลัง</t>
  </si>
  <si>
    <t>08 D 0198</t>
  </si>
  <si>
    <t>853</t>
  </si>
  <si>
    <t>12965</t>
  </si>
  <si>
    <t>259</t>
  </si>
  <si>
    <t>08 D 212</t>
  </si>
  <si>
    <t>นางกันยาภัทร สาลีพวง</t>
  </si>
  <si>
    <t>6154</t>
  </si>
  <si>
    <t>261</t>
  </si>
  <si>
    <t>08 D 214</t>
  </si>
  <si>
    <t>6124</t>
  </si>
  <si>
    <t>214</t>
  </si>
  <si>
    <t>48</t>
  </si>
  <si>
    <t>08 D 088</t>
  </si>
  <si>
    <t>6151</t>
  </si>
  <si>
    <t>254</t>
  </si>
  <si>
    <t>ทอน</t>
  </si>
  <si>
    <t>08 D 199</t>
  </si>
  <si>
    <t>933</t>
  </si>
  <si>
    <t>เตียม</t>
  </si>
  <si>
    <t>นายทอน วันทอง</t>
  </si>
  <si>
    <t>931</t>
  </si>
  <si>
    <t>บุญไหล</t>
  </si>
  <si>
    <t>นายเพ็ง ปราบจันดี</t>
  </si>
  <si>
    <t>861</t>
  </si>
  <si>
    <t>ผาย</t>
  </si>
  <si>
    <t>903</t>
  </si>
  <si>
    <t>4659</t>
  </si>
  <si>
    <t>วิมลวรรณ</t>
  </si>
  <si>
    <t>ศรีลาทอง</t>
  </si>
  <si>
    <t>6311</t>
  </si>
  <si>
    <t>352</t>
  </si>
  <si>
    <t>09 G 041</t>
  </si>
  <si>
    <t>6321</t>
  </si>
  <si>
    <t>370</t>
  </si>
  <si>
    <t>วงค์แสง</t>
  </si>
  <si>
    <t>09 G 059</t>
  </si>
  <si>
    <t>6330</t>
  </si>
  <si>
    <t>388</t>
  </si>
  <si>
    <t>09 G 088</t>
  </si>
  <si>
    <t>1669</t>
  </si>
  <si>
    <t>13828</t>
  </si>
  <si>
    <t>เสรี</t>
  </si>
  <si>
    <t>13817</t>
  </si>
  <si>
    <t xml:space="preserve">ผู้ทำประโยชน์ </t>
  </si>
  <si>
    <t>นาย เสรี ผาสุก</t>
  </si>
  <si>
    <t>1676</t>
  </si>
  <si>
    <t>นุย</t>
  </si>
  <si>
    <t>12D002</t>
  </si>
  <si>
    <t>1689</t>
  </si>
  <si>
    <t>ยม</t>
  </si>
  <si>
    <t>เหล็กเพชร</t>
  </si>
  <si>
    <t xml:space="preserve">ผู้ทำประโยชน์  </t>
  </si>
  <si>
    <t>นางบุญมี  เหล็กเพชร</t>
  </si>
  <si>
    <t>3852</t>
  </si>
  <si>
    <t>6153</t>
  </si>
  <si>
    <t>260</t>
  </si>
  <si>
    <t>หนูเหลง</t>
  </si>
  <si>
    <t>08 D 213</t>
  </si>
  <si>
    <t>1690</t>
  </si>
  <si>
    <t>ชัยยนต์</t>
  </si>
  <si>
    <t>1687</t>
  </si>
  <si>
    <t>1686</t>
  </si>
  <si>
    <t>12 D 011</t>
  </si>
  <si>
    <t>1684</t>
  </si>
  <si>
    <t>3851</t>
  </si>
  <si>
    <t>35</t>
  </si>
  <si>
    <t>นายชัยยนต์ ศิรินัย</t>
  </si>
  <si>
    <t>1697</t>
  </si>
  <si>
    <t>อุทวรรณ</t>
  </si>
  <si>
    <t>44</t>
  </si>
  <si>
    <t>4574</t>
  </si>
  <si>
    <t>1678</t>
  </si>
  <si>
    <t>นางอรุณี  สุขเจริญ</t>
  </si>
  <si>
    <t>1608</t>
  </si>
  <si>
    <t>แหวน</t>
  </si>
  <si>
    <t>จันทองพันธ์</t>
  </si>
  <si>
    <t>3913</t>
  </si>
  <si>
    <t>1672</t>
  </si>
  <si>
    <t>12878</t>
  </si>
  <si>
    <t>1610</t>
  </si>
  <si>
    <t>เงา</t>
  </si>
  <si>
    <t>ศรีสุระ</t>
  </si>
  <si>
    <t>09 G 005</t>
  </si>
  <si>
    <t>6320</t>
  </si>
  <si>
    <t>367</t>
  </si>
  <si>
    <t>09 G 051</t>
  </si>
  <si>
    <t>13971</t>
  </si>
  <si>
    <t>6314</t>
  </si>
  <si>
    <t>357</t>
  </si>
  <si>
    <t>09 G 046</t>
  </si>
  <si>
    <t>13818</t>
  </si>
  <si>
    <t>4577</t>
  </si>
  <si>
    <t>6317</t>
  </si>
  <si>
    <t>361</t>
  </si>
  <si>
    <t>จันทร์ทองพันธ์</t>
  </si>
  <si>
    <t>09 G 055</t>
  </si>
  <si>
    <t>บัวสอน  จันทองพันธ์</t>
  </si>
  <si>
    <t>6312</t>
  </si>
  <si>
    <t>353</t>
  </si>
  <si>
    <t>09 G 042</t>
  </si>
  <si>
    <t>6306</t>
  </si>
  <si>
    <t>340</t>
  </si>
  <si>
    <t>09 G 029</t>
  </si>
  <si>
    <t>นายบัญญัติ กงชาติ</t>
  </si>
  <si>
    <t>9/35</t>
  </si>
  <si>
    <t>614</t>
  </si>
  <si>
    <t>ทองนาค</t>
  </si>
  <si>
    <t>สมสมัย</t>
  </si>
  <si>
    <t>07 C 008</t>
  </si>
  <si>
    <t>1874</t>
  </si>
  <si>
    <t>606</t>
  </si>
  <si>
    <t>6300</t>
  </si>
  <si>
    <t>04 B 071</t>
  </si>
  <si>
    <t>13017</t>
  </si>
  <si>
    <t>171</t>
  </si>
  <si>
    <t>โนมัย</t>
  </si>
  <si>
    <t>04 B 072</t>
  </si>
  <si>
    <t>นางพิสมัย ธาตุฉลาด</t>
  </si>
  <si>
    <t>1996</t>
  </si>
  <si>
    <t>2017</t>
  </si>
  <si>
    <t>094-258-4940</t>
  </si>
  <si>
    <t>04 C 019</t>
  </si>
  <si>
    <t>นางรจนา คำแพง</t>
  </si>
  <si>
    <t>นางกนกวรรณ คงโธ</t>
  </si>
  <si>
    <t>นายดง  กุลุตร</t>
  </si>
  <si>
    <t>นางอ่อนศรี กุลบุตร</t>
  </si>
  <si>
    <t>นางรัศมี บัวพันธ์</t>
  </si>
  <si>
    <t>2021</t>
  </si>
  <si>
    <t>6288</t>
  </si>
  <si>
    <t>144</t>
  </si>
  <si>
    <t>04 B 051</t>
  </si>
  <si>
    <t>4669</t>
  </si>
  <si>
    <t>22</t>
  </si>
  <si>
    <t>พลเมือง</t>
  </si>
  <si>
    <t>099-4745078</t>
  </si>
  <si>
    <t>1609</t>
  </si>
  <si>
    <t>บัว</t>
  </si>
  <si>
    <t>นางเพ็ง จันทองพันธ์</t>
  </si>
  <si>
    <t>6305</t>
  </si>
  <si>
    <t>339</t>
  </si>
  <si>
    <t>บุญทัน</t>
  </si>
  <si>
    <t>09 G 028</t>
  </si>
  <si>
    <t>4/9</t>
  </si>
  <si>
    <t>นางวิชิต ศิรินัย</t>
  </si>
  <si>
    <t>1673</t>
  </si>
  <si>
    <t>นายวิชิต ศิรินัย</t>
  </si>
  <si>
    <t>7748</t>
  </si>
  <si>
    <t>101</t>
  </si>
  <si>
    <t>07 G 028</t>
  </si>
  <si>
    <t>13002</t>
  </si>
  <si>
    <t>106</t>
  </si>
  <si>
    <t>04 B 022</t>
  </si>
  <si>
    <t>6062</t>
  </si>
  <si>
    <t>07 C 014</t>
  </si>
  <si>
    <t>6210</t>
  </si>
  <si>
    <t>ชฎาทอง</t>
  </si>
  <si>
    <t>45</t>
  </si>
  <si>
    <t>04 I 015</t>
  </si>
  <si>
    <t>ครึ่งตึก ตรึ่งไม้</t>
  </si>
  <si>
    <t>6209</t>
  </si>
  <si>
    <t>ไพรี</t>
  </si>
  <si>
    <t>04 I 014</t>
  </si>
  <si>
    <t>6059</t>
  </si>
  <si>
    <t>38/93</t>
  </si>
  <si>
    <t>07 G 032</t>
  </si>
  <si>
    <t>6212</t>
  </si>
  <si>
    <t>ชอบ</t>
  </si>
  <si>
    <t>04 I 017</t>
  </si>
  <si>
    <t>6061</t>
  </si>
  <si>
    <t>104</t>
  </si>
  <si>
    <t>07 G 034</t>
  </si>
  <si>
    <t>13001</t>
  </si>
  <si>
    <t>04 B 023</t>
  </si>
  <si>
    <t>6211</t>
  </si>
  <si>
    <t>อวยพร</t>
  </si>
  <si>
    <t>นวลประเสริฐ</t>
  </si>
  <si>
    <t>04 I 016</t>
  </si>
  <si>
    <t>6203</t>
  </si>
  <si>
    <t>บูรณ์</t>
  </si>
  <si>
    <t>116</t>
  </si>
  <si>
    <t>08 D 137</t>
  </si>
  <si>
    <t>นางอรัญญา สุพรรณ</t>
  </si>
  <si>
    <t>นายสมชาย โลละบัน</t>
  </si>
  <si>
    <t>0</t>
  </si>
  <si>
    <t>อรัญญา</t>
  </si>
  <si>
    <t>08 D 136</t>
  </si>
  <si>
    <t>14909</t>
  </si>
  <si>
    <t>รุ่งตะวัน</t>
  </si>
  <si>
    <t>04 B 028</t>
  </si>
  <si>
    <t>6268</t>
  </si>
  <si>
    <t>04 B 025</t>
  </si>
  <si>
    <t>8238</t>
  </si>
  <si>
    <t>สุริยภัทร</t>
  </si>
  <si>
    <t>04 B 027</t>
  </si>
  <si>
    <t>นายจอน ชาภักดี</t>
  </si>
  <si>
    <t>6063</t>
  </si>
  <si>
    <t>โคพะนา</t>
  </si>
  <si>
    <t>204</t>
  </si>
  <si>
    <t>07 G 035</t>
  </si>
  <si>
    <t>12905</t>
  </si>
  <si>
    <t>หนูเจียม</t>
  </si>
  <si>
    <t>12935</t>
  </si>
  <si>
    <t>07 G 037</t>
  </si>
  <si>
    <t>6269</t>
  </si>
  <si>
    <t>04 B 029</t>
  </si>
  <si>
    <t>6270</t>
  </si>
  <si>
    <t>04 B 030</t>
  </si>
  <si>
    <t>6202</t>
  </si>
  <si>
    <t>08 D 001</t>
  </si>
  <si>
    <t>610</t>
  </si>
  <si>
    <t>141</t>
  </si>
  <si>
    <t>8087</t>
  </si>
  <si>
    <t>รักไทย</t>
  </si>
  <si>
    <t>970</t>
  </si>
  <si>
    <t>7847</t>
  </si>
  <si>
    <t>2096</t>
  </si>
  <si>
    <t>คำเพาะ</t>
  </si>
  <si>
    <t>56</t>
  </si>
  <si>
    <t>3934</t>
  </si>
  <si>
    <t>ลำพูน</t>
  </si>
  <si>
    <t>15056</t>
  </si>
  <si>
    <t>กุลธิดา</t>
  </si>
  <si>
    <t>02 H 015</t>
  </si>
  <si>
    <t>14910</t>
  </si>
  <si>
    <t>112</t>
  </si>
  <si>
    <t>กาญจนา</t>
  </si>
  <si>
    <t>04 B 036</t>
  </si>
  <si>
    <t>6271</t>
  </si>
  <si>
    <t>สมรัก</t>
  </si>
  <si>
    <t>04 B 031</t>
  </si>
  <si>
    <t>12936</t>
  </si>
  <si>
    <t>70</t>
  </si>
  <si>
    <t>07 G 047</t>
  </si>
  <si>
    <t>6216</t>
  </si>
  <si>
    <t>111</t>
  </si>
  <si>
    <t>ผง</t>
  </si>
  <si>
    <t>08 D 004</t>
  </si>
  <si>
    <t>นางสังเวียน แก้วรักษา</t>
  </si>
  <si>
    <t>48/76</t>
  </si>
  <si>
    <t>6217</t>
  </si>
  <si>
    <t>08 D 005</t>
  </si>
  <si>
    <t>6272</t>
  </si>
  <si>
    <t>04 B 032</t>
  </si>
  <si>
    <t>6065</t>
  </si>
  <si>
    <t>07 G 040</t>
  </si>
  <si>
    <t>6218</t>
  </si>
  <si>
    <t>08 D 006</t>
  </si>
  <si>
    <t>12977</t>
  </si>
  <si>
    <t>08 D 007</t>
  </si>
  <si>
    <t>12937</t>
  </si>
  <si>
    <t>บุญสม</t>
  </si>
  <si>
    <t>75</t>
  </si>
  <si>
    <t>07 G 045</t>
  </si>
  <si>
    <t>6273</t>
  </si>
  <si>
    <t>7773</t>
  </si>
  <si>
    <t>08 D 011</t>
  </si>
  <si>
    <t>6219</t>
  </si>
  <si>
    <t>จิตรแสวง</t>
  </si>
  <si>
    <t>08 D 009</t>
  </si>
  <si>
    <t>นายทองอินทร์ จิตแสวง</t>
  </si>
  <si>
    <t>6276</t>
  </si>
  <si>
    <t>04 B 039</t>
  </si>
  <si>
    <t>นายจวน อุ่นญาติ</t>
  </si>
  <si>
    <t>6274</t>
  </si>
  <si>
    <t>หนูเสียน</t>
  </si>
  <si>
    <t>โพธชัย</t>
  </si>
  <si>
    <t>04 B 035</t>
  </si>
  <si>
    <t>กาจ</t>
  </si>
  <si>
    <t>อาดอ่อนสี</t>
  </si>
  <si>
    <t>08 D 012</t>
  </si>
  <si>
    <t>5/10</t>
  </si>
  <si>
    <t>6066</t>
  </si>
  <si>
    <t>215</t>
  </si>
  <si>
    <t>07 G 041</t>
  </si>
  <si>
    <t>6275</t>
  </si>
  <si>
    <t>04 B 038</t>
  </si>
  <si>
    <t>นางนงจิตร จันดีเลิศ</t>
  </si>
  <si>
    <t>628</t>
  </si>
  <si>
    <t>7688</t>
  </si>
  <si>
    <t>อานนท์</t>
  </si>
  <si>
    <t>7686</t>
  </si>
  <si>
    <t>03 D 008</t>
  </si>
  <si>
    <t>4205</t>
  </si>
  <si>
    <t>คันที</t>
  </si>
  <si>
    <t>3889</t>
  </si>
  <si>
    <t>77</t>
  </si>
  <si>
    <t>3875</t>
  </si>
  <si>
    <t>เหมือน</t>
  </si>
  <si>
    <t>895</t>
  </si>
  <si>
    <t>8237</t>
  </si>
  <si>
    <t>04 B 033</t>
  </si>
  <si>
    <t>13870</t>
  </si>
  <si>
    <t>15057</t>
  </si>
  <si>
    <t>6223</t>
  </si>
  <si>
    <t>สุกาย</t>
  </si>
  <si>
    <t>08 D 019</t>
  </si>
  <si>
    <t>6221</t>
  </si>
  <si>
    <t>120</t>
  </si>
  <si>
    <t>ดาลุน</t>
  </si>
  <si>
    <t>08 D 013</t>
  </si>
  <si>
    <t>42/74</t>
  </si>
  <si>
    <t>5998</t>
  </si>
  <si>
    <t>เขียว</t>
  </si>
  <si>
    <t>เสพศรีสุข</t>
  </si>
  <si>
    <t>12940</t>
  </si>
  <si>
    <t>07 G 049</t>
  </si>
  <si>
    <t>6222</t>
  </si>
  <si>
    <t>12979</t>
  </si>
  <si>
    <t>ลัทธิวรรณ์</t>
  </si>
  <si>
    <t>08 D 015</t>
  </si>
  <si>
    <t>6224</t>
  </si>
  <si>
    <t>124</t>
  </si>
  <si>
    <t>โสดทอง</t>
  </si>
  <si>
    <t>08 D 016</t>
  </si>
  <si>
    <t>6225</t>
  </si>
  <si>
    <t>125</t>
  </si>
  <si>
    <t>08 D 017</t>
  </si>
  <si>
    <t>6072</t>
  </si>
  <si>
    <t>นวย</t>
  </si>
  <si>
    <t>07 G 053</t>
  </si>
  <si>
    <t>นายทำนอง จิตตะธรรม</t>
  </si>
  <si>
    <t>6229</t>
  </si>
  <si>
    <t>08 D 022</t>
  </si>
  <si>
    <t>6228</t>
  </si>
  <si>
    <t>โสภารัตน์</t>
  </si>
  <si>
    <t>08 D 021</t>
  </si>
  <si>
    <t>6074</t>
  </si>
  <si>
    <t>แห่ง</t>
  </si>
  <si>
    <t>ทองอนันต์</t>
  </si>
  <si>
    <t>74</t>
  </si>
  <si>
    <t>07 G 057</t>
  </si>
  <si>
    <t>8089</t>
  </si>
  <si>
    <t>7943</t>
  </si>
  <si>
    <t>085-3132340</t>
  </si>
  <si>
    <t>06 E 006</t>
  </si>
  <si>
    <t>6230</t>
  </si>
  <si>
    <t>130</t>
  </si>
  <si>
    <t>สมสี</t>
  </si>
  <si>
    <t>08 D 023</t>
  </si>
  <si>
    <t>6231</t>
  </si>
  <si>
    <t>ปริญญา</t>
  </si>
  <si>
    <t>พิมพารัตน์</t>
  </si>
  <si>
    <t>08 D 024</t>
  </si>
  <si>
    <t>12980</t>
  </si>
  <si>
    <t>132</t>
  </si>
  <si>
    <t>เปล่ง</t>
  </si>
  <si>
    <t>08 D 025</t>
  </si>
  <si>
    <t>12942</t>
  </si>
  <si>
    <t>กามี</t>
  </si>
  <si>
    <t>ทาเงิน</t>
  </si>
  <si>
    <t>07 G 074</t>
  </si>
  <si>
    <t>23/42</t>
  </si>
  <si>
    <t>12982</t>
  </si>
  <si>
    <t>08 D 026</t>
  </si>
  <si>
    <t>6282</t>
  </si>
  <si>
    <t>04 B 015</t>
  </si>
  <si>
    <t>นายมี จุลทรรศน์</t>
  </si>
  <si>
    <t>12944</t>
  </si>
  <si>
    <t>12981</t>
  </si>
  <si>
    <t>133</t>
  </si>
  <si>
    <t>08 D 027</t>
  </si>
  <si>
    <t>น.ส.รุณี พิมพาวัฒน์</t>
  </si>
  <si>
    <t>6233</t>
  </si>
  <si>
    <t>136</t>
  </si>
  <si>
    <t>08 D 029</t>
  </si>
  <si>
    <t>6283</t>
  </si>
  <si>
    <t>พูลทวี</t>
  </si>
  <si>
    <t>04 B 016</t>
  </si>
  <si>
    <t>นายทิวา พูลทวี</t>
  </si>
  <si>
    <t>12983</t>
  </si>
  <si>
    <t>08 D 031</t>
  </si>
  <si>
    <t>6234</t>
  </si>
  <si>
    <t>137</t>
  </si>
  <si>
    <t>08 D 030</t>
  </si>
  <si>
    <t>45/76</t>
  </si>
  <si>
    <t>14911</t>
  </si>
  <si>
    <t>04 B 017</t>
  </si>
  <si>
    <t>6284</t>
  </si>
  <si>
    <t>ดอกล้ำ</t>
  </si>
  <si>
    <t>จิมทอง</t>
  </si>
  <si>
    <t>04 B 018</t>
  </si>
  <si>
    <t>6078</t>
  </si>
  <si>
    <t>12984</t>
  </si>
  <si>
    <t>29</t>
  </si>
  <si>
    <t>08 D 032</t>
  </si>
  <si>
    <t>6285</t>
  </si>
  <si>
    <t>63/85</t>
  </si>
  <si>
    <t>05</t>
  </si>
  <si>
    <t>04 B 019</t>
  </si>
  <si>
    <t>2007</t>
  </si>
  <si>
    <t>04 F 014</t>
  </si>
  <si>
    <t>6007</t>
  </si>
  <si>
    <t>140</t>
  </si>
  <si>
    <t>ตุ้มทอง</t>
  </si>
  <si>
    <t>81</t>
  </si>
  <si>
    <t>6286</t>
  </si>
  <si>
    <t>04 B 020</t>
  </si>
  <si>
    <t>6079</t>
  </si>
  <si>
    <t>ทองประสาร</t>
  </si>
  <si>
    <t>63/1</t>
  </si>
  <si>
    <t>07 G 068</t>
  </si>
  <si>
    <t>6236</t>
  </si>
  <si>
    <t>ก้อน</t>
  </si>
  <si>
    <t>08 D 034</t>
  </si>
  <si>
    <t>6287</t>
  </si>
  <si>
    <t>บุญเลื่อน</t>
  </si>
  <si>
    <t>04 B 021</t>
  </si>
  <si>
    <t>6235</t>
  </si>
  <si>
    <t>รัศมี</t>
  </si>
  <si>
    <t>52</t>
  </si>
  <si>
    <t>08 D 033</t>
  </si>
  <si>
    <t>7641</t>
  </si>
  <si>
    <t>2/4</t>
  </si>
  <si>
    <t>08 D 035</t>
  </si>
  <si>
    <t>13009</t>
  </si>
  <si>
    <t>04 B 049</t>
  </si>
  <si>
    <t>14908</t>
  </si>
  <si>
    <t>วันวิสาข์</t>
  </si>
  <si>
    <t>55</t>
  </si>
  <si>
    <t>08 D 036</t>
  </si>
  <si>
    <t>6237</t>
  </si>
  <si>
    <t>08 D 037</t>
  </si>
  <si>
    <t>นางวันเฉลิม ดาลุน</t>
  </si>
  <si>
    <t>12986</t>
  </si>
  <si>
    <t>146</t>
  </si>
  <si>
    <t>บุญเลิง</t>
  </si>
  <si>
    <t>08 D 039</t>
  </si>
  <si>
    <t>12985</t>
  </si>
  <si>
    <t>145</t>
  </si>
  <si>
    <t>กมล</t>
  </si>
  <si>
    <t>08 D 038</t>
  </si>
  <si>
    <t>6289</t>
  </si>
  <si>
    <t>ทาพันธ์</t>
  </si>
  <si>
    <t>04 B 052</t>
  </si>
  <si>
    <t>6082</t>
  </si>
  <si>
    <t>07 G 073</t>
  </si>
  <si>
    <t>12987</t>
  </si>
  <si>
    <t>แววดาว</t>
  </si>
  <si>
    <t>08 D 040</t>
  </si>
  <si>
    <t>6238</t>
  </si>
  <si>
    <t>08 D 041</t>
  </si>
  <si>
    <t>3892</t>
  </si>
  <si>
    <t>พิมพา</t>
  </si>
  <si>
    <t>04 E 018</t>
  </si>
  <si>
    <t>6239</t>
  </si>
  <si>
    <t>150</t>
  </si>
  <si>
    <t>ละวรรณ</t>
  </si>
  <si>
    <t>12988</t>
  </si>
  <si>
    <t>151</t>
  </si>
  <si>
    <t>08 D 045</t>
  </si>
  <si>
    <t>6240</t>
  </si>
  <si>
    <t>หนูคล้าย</t>
  </si>
  <si>
    <t>แก้วกระดาษ</t>
  </si>
  <si>
    <t>08 D 047</t>
  </si>
  <si>
    <t>38/66</t>
  </si>
  <si>
    <t>6087</t>
  </si>
  <si>
    <t>154</t>
  </si>
  <si>
    <t>73</t>
  </si>
  <si>
    <t>07 C 024</t>
  </si>
  <si>
    <t>6241</t>
  </si>
  <si>
    <t>155</t>
  </si>
  <si>
    <t>หนูเล็ก</t>
  </si>
  <si>
    <t>ดวงราษี</t>
  </si>
  <si>
    <t>08 D 049</t>
  </si>
  <si>
    <t>6088</t>
  </si>
  <si>
    <t>07 C 025</t>
  </si>
  <si>
    <t>7774</t>
  </si>
  <si>
    <t>156</t>
  </si>
  <si>
    <t>บัญชี</t>
  </si>
  <si>
    <t>08 D 051</t>
  </si>
  <si>
    <t>6089</t>
  </si>
  <si>
    <t>223</t>
  </si>
  <si>
    <t>07 C 026</t>
  </si>
  <si>
    <t>12989</t>
  </si>
  <si>
    <t>08 D 052</t>
  </si>
  <si>
    <t>6090</t>
  </si>
  <si>
    <t>ธนพงษ์</t>
  </si>
  <si>
    <t>07 C 027</t>
  </si>
  <si>
    <t>12990</t>
  </si>
  <si>
    <t>158</t>
  </si>
  <si>
    <t>ลำพิง</t>
  </si>
  <si>
    <t>49</t>
  </si>
  <si>
    <t>13014</t>
  </si>
  <si>
    <t>04 C 011</t>
  </si>
  <si>
    <t>6242</t>
  </si>
  <si>
    <t>แม่น</t>
  </si>
  <si>
    <t>08 D 053</t>
  </si>
  <si>
    <t>615</t>
  </si>
  <si>
    <t>เกี้ยง</t>
  </si>
  <si>
    <t>07 C 009</t>
  </si>
  <si>
    <t>นายชัยพฤกษ์ ลักขนัติ</t>
  </si>
  <si>
    <t>1726</t>
  </si>
  <si>
    <t>13745</t>
  </si>
  <si>
    <t>จันศรี</t>
  </si>
  <si>
    <t>07 G 085</t>
  </si>
  <si>
    <t>12991</t>
  </si>
  <si>
    <t>นำชัย</t>
  </si>
  <si>
    <t>6092</t>
  </si>
  <si>
    <t>162</t>
  </si>
  <si>
    <t>ลาตรี</t>
  </si>
  <si>
    <t>นามกิง</t>
  </si>
  <si>
    <t>07 G 087</t>
  </si>
  <si>
    <t>6245</t>
  </si>
  <si>
    <t>ตลาดพื้นที่ไม่เกิน 1,000 ตรม.</t>
  </si>
  <si>
    <t>ไสยา</t>
  </si>
  <si>
    <t>61</t>
  </si>
  <si>
    <t>07 G 001</t>
  </si>
  <si>
    <t>6096</t>
  </si>
  <si>
    <t>169</t>
  </si>
  <si>
    <t>57</t>
  </si>
  <si>
    <t>07 G 091</t>
  </si>
  <si>
    <t>6095</t>
  </si>
  <si>
    <t>168</t>
  </si>
  <si>
    <t>07 G 090</t>
  </si>
  <si>
    <t>นาย อุดร สังข์ทอง</t>
  </si>
  <si>
    <t>916</t>
  </si>
  <si>
    <t>181</t>
  </si>
  <si>
    <t>2008</t>
  </si>
  <si>
    <t>คำหม่าน</t>
  </si>
  <si>
    <t>2104</t>
  </si>
  <si>
    <t>6097</t>
  </si>
  <si>
    <t>07 G 096</t>
  </si>
  <si>
    <t>6248</t>
  </si>
  <si>
    <t>07 G 007</t>
  </si>
  <si>
    <t>6098</t>
  </si>
  <si>
    <t>180/1</t>
  </si>
  <si>
    <t>07 G 092</t>
  </si>
  <si>
    <t>12953</t>
  </si>
  <si>
    <t>176</t>
  </si>
  <si>
    <t>07 G 111</t>
  </si>
  <si>
    <t>6252</t>
  </si>
  <si>
    <t>ลอนตาล</t>
  </si>
  <si>
    <t xml:space="preserve">  </t>
  </si>
  <si>
    <t>07 C 010</t>
  </si>
  <si>
    <t>6254</t>
  </si>
  <si>
    <t>178</t>
  </si>
  <si>
    <t>07 C 012</t>
  </si>
  <si>
    <t>6253</t>
  </si>
  <si>
    <t>177</t>
  </si>
  <si>
    <t>ทินโนรส</t>
  </si>
  <si>
    <t>07 C 011</t>
  </si>
  <si>
    <t>12995</t>
  </si>
  <si>
    <t>179</t>
  </si>
  <si>
    <t>07 G 020</t>
  </si>
  <si>
    <t>6102</t>
  </si>
  <si>
    <t>07 G 101</t>
  </si>
  <si>
    <t>13939</t>
  </si>
  <si>
    <t>ไพรัตน์</t>
  </si>
  <si>
    <t>07 D 006</t>
  </si>
  <si>
    <t>นายสมชาย วงษาทุม</t>
  </si>
  <si>
    <t>6103</t>
  </si>
  <si>
    <t>ดวงดาว</t>
  </si>
  <si>
    <t>121/1</t>
  </si>
  <si>
    <t>07 G 102</t>
  </si>
  <si>
    <t>6104</t>
  </si>
  <si>
    <t>07 G 103</t>
  </si>
  <si>
    <t>185</t>
  </si>
  <si>
    <t>23/26</t>
  </si>
  <si>
    <t>07 G 105</t>
  </si>
  <si>
    <t>6108</t>
  </si>
  <si>
    <t>188</t>
  </si>
  <si>
    <t>07 G 110</t>
  </si>
  <si>
    <t>1890</t>
  </si>
  <si>
    <t>สุพัตร</t>
  </si>
  <si>
    <t>ศภุลักษณ์</t>
  </si>
  <si>
    <t>09 D 009</t>
  </si>
  <si>
    <t>6109</t>
  </si>
  <si>
    <t>192</t>
  </si>
  <si>
    <t>08 D 062</t>
  </si>
  <si>
    <t>6262</t>
  </si>
  <si>
    <t>195</t>
  </si>
  <si>
    <t>07 G 030</t>
  </si>
  <si>
    <t>6113</t>
  </si>
  <si>
    <t>199</t>
  </si>
  <si>
    <t>พุฒธา</t>
  </si>
  <si>
    <t>08 D 205</t>
  </si>
  <si>
    <t>6110</t>
  </si>
  <si>
    <t>193</t>
  </si>
  <si>
    <t>หล่อ</t>
  </si>
  <si>
    <t>08 D 152</t>
  </si>
  <si>
    <t>นางสมศรี จำปาศรี</t>
  </si>
  <si>
    <t>863</t>
  </si>
  <si>
    <t>นายวิชัย เจริญทัศน์</t>
  </si>
  <si>
    <t>7578</t>
  </si>
  <si>
    <t>558</t>
  </si>
  <si>
    <t>อ๋อน</t>
  </si>
  <si>
    <t>นางสุดาพร พรมรัตน์</t>
  </si>
  <si>
    <t>อุ๋ย</t>
  </si>
  <si>
    <t>ทวีมา</t>
  </si>
  <si>
    <t>04 H 015</t>
  </si>
  <si>
    <t>ประกอบการ (สถานีน้ำมัน)</t>
  </si>
  <si>
    <t>1286</t>
  </si>
  <si>
    <t>07 C 015</t>
  </si>
  <si>
    <t>นายบุญรบ สิมมาทอง</t>
  </si>
  <si>
    <t>นางสมบูรณ์ จันทะสิงห์</t>
  </si>
  <si>
    <t>1881</t>
  </si>
  <si>
    <t>98</t>
  </si>
  <si>
    <t>3894</t>
  </si>
  <si>
    <t>อำนวยชัย</t>
  </si>
  <si>
    <t>60</t>
  </si>
  <si>
    <t>นางลำปาง จันทร์ไขศร</t>
  </si>
  <si>
    <t>555</t>
  </si>
  <si>
    <t>03 C 001</t>
  </si>
  <si>
    <t>1760</t>
  </si>
  <si>
    <t>2098</t>
  </si>
  <si>
    <t>นางลำดวน เหลืองชวลิตกุล</t>
  </si>
  <si>
    <t>5975</t>
  </si>
  <si>
    <t>7613</t>
  </si>
  <si>
    <t>02 B 008</t>
  </si>
  <si>
    <t>12955</t>
  </si>
  <si>
    <t>201</t>
  </si>
  <si>
    <t>ธนาวุฒิ</t>
  </si>
  <si>
    <t>08 D 207</t>
  </si>
  <si>
    <t>ตึกสองชั้น</t>
  </si>
  <si>
    <t>6265</t>
  </si>
  <si>
    <t>08 D 061</t>
  </si>
  <si>
    <t>น.ส วิสุดา วอทอง</t>
  </si>
  <si>
    <t>6116</t>
  </si>
  <si>
    <t>203</t>
  </si>
  <si>
    <t>แสงกล้า</t>
  </si>
  <si>
    <t>08 D 216</t>
  </si>
  <si>
    <t>636</t>
  </si>
  <si>
    <t>คำหมื่น</t>
  </si>
  <si>
    <t>04 I 010</t>
  </si>
  <si>
    <t>นายเสถียร วงษาลี</t>
  </si>
  <si>
    <t>นางเมธี วงษาลี</t>
  </si>
  <si>
    <t>16/22</t>
  </si>
  <si>
    <t>4005</t>
  </si>
  <si>
    <t>6121</t>
  </si>
  <si>
    <t>211</t>
  </si>
  <si>
    <t>ครึ่งตึดก ครึ่งไม้</t>
  </si>
  <si>
    <t>ลำพันธ์</t>
  </si>
  <si>
    <t>08 D 077</t>
  </si>
  <si>
    <t>6125</t>
  </si>
  <si>
    <t>218</t>
  </si>
  <si>
    <t>กิมฮง</t>
  </si>
  <si>
    <t>08 D 082</t>
  </si>
  <si>
    <t>837</t>
  </si>
  <si>
    <t>191</t>
  </si>
  <si>
    <t>6127</t>
  </si>
  <si>
    <t>221</t>
  </si>
  <si>
    <t>ฉลอม</t>
  </si>
  <si>
    <t>08 D 085</t>
  </si>
  <si>
    <t>72/43</t>
  </si>
  <si>
    <t>6128</t>
  </si>
  <si>
    <t>222</t>
  </si>
  <si>
    <t>สุทิยา</t>
  </si>
  <si>
    <t>สีคิ้ว</t>
  </si>
  <si>
    <t>08 D 086</t>
  </si>
  <si>
    <t>6129</t>
  </si>
  <si>
    <t>จิตรา</t>
  </si>
  <si>
    <t>กมลาไสย์</t>
  </si>
  <si>
    <t>08 D 089</t>
  </si>
  <si>
    <t>6132</t>
  </si>
  <si>
    <t>226</t>
  </si>
  <si>
    <t>08 D 092</t>
  </si>
  <si>
    <t>6133</t>
  </si>
  <si>
    <t>08 D 127</t>
  </si>
  <si>
    <t>6131</t>
  </si>
  <si>
    <t>225</t>
  </si>
  <si>
    <t>08 D 091</t>
  </si>
  <si>
    <t>660</t>
  </si>
  <si>
    <t>อังคะนา</t>
  </si>
  <si>
    <t>อุ่นสมัย</t>
  </si>
  <si>
    <t>79</t>
  </si>
  <si>
    <t>15011</t>
  </si>
  <si>
    <t>64</t>
  </si>
  <si>
    <t>08 E 002</t>
  </si>
  <si>
    <t>40</t>
  </si>
  <si>
    <t>7631</t>
  </si>
  <si>
    <t>232</t>
  </si>
  <si>
    <t>มะลิลา</t>
  </si>
  <si>
    <t>08 D 147</t>
  </si>
  <si>
    <t>7632</t>
  </si>
  <si>
    <t>234</t>
  </si>
  <si>
    <t>08 D 149</t>
  </si>
  <si>
    <t>12963</t>
  </si>
  <si>
    <t>236</t>
  </si>
  <si>
    <t>08 D 150</t>
  </si>
  <si>
    <t>นางสาวจุลวัลย์ กาเมือง</t>
  </si>
  <si>
    <t>12962</t>
  </si>
  <si>
    <t>235</t>
  </si>
  <si>
    <t>08 D 093</t>
  </si>
  <si>
    <t>6139</t>
  </si>
  <si>
    <t>237</t>
  </si>
  <si>
    <t>34</t>
  </si>
  <si>
    <t>08 D 154</t>
  </si>
  <si>
    <t>20/30</t>
  </si>
  <si>
    <t>6138</t>
  </si>
  <si>
    <t>233</t>
  </si>
  <si>
    <t>08 D 148</t>
  </si>
  <si>
    <t>639</t>
  </si>
  <si>
    <t>นางบัวบาน มาตเหลืง</t>
  </si>
  <si>
    <t>6144</t>
  </si>
  <si>
    <t>243</t>
  </si>
  <si>
    <t>สม</t>
  </si>
  <si>
    <t>08 D 187</t>
  </si>
  <si>
    <t>6146</t>
  </si>
  <si>
    <t>245</t>
  </si>
  <si>
    <t>สามศรี</t>
  </si>
  <si>
    <t>หิตะ</t>
  </si>
  <si>
    <t>08 D 189</t>
  </si>
  <si>
    <t>13159</t>
  </si>
  <si>
    <t>839</t>
  </si>
  <si>
    <t>640</t>
  </si>
  <si>
    <t>7694</t>
  </si>
  <si>
    <t>93</t>
  </si>
  <si>
    <t>6149</t>
  </si>
  <si>
    <t>252</t>
  </si>
  <si>
    <t>สุจริต</t>
  </si>
  <si>
    <t>08 D 197</t>
  </si>
  <si>
    <t>265</t>
  </si>
  <si>
    <t>ลัก</t>
  </si>
  <si>
    <t>65</t>
  </si>
  <si>
    <t>08 D 075</t>
  </si>
  <si>
    <t>6161</t>
  </si>
  <si>
    <t>269</t>
  </si>
  <si>
    <t>สุขขี</t>
  </si>
  <si>
    <t>08 D 095</t>
  </si>
  <si>
    <t>841</t>
  </si>
  <si>
    <t>นางบัวจันทร์ สาลัง</t>
  </si>
  <si>
    <t>6304</t>
  </si>
  <si>
    <t>273</t>
  </si>
  <si>
    <t>08 D 097</t>
  </si>
  <si>
    <t>ครึ่งตึด ครึ่งไม้</t>
  </si>
  <si>
    <t>6165</t>
  </si>
  <si>
    <t>274</t>
  </si>
  <si>
    <t>สังวาร</t>
  </si>
  <si>
    <t>08 D 110</t>
  </si>
  <si>
    <t>6164</t>
  </si>
  <si>
    <t>272</t>
  </si>
  <si>
    <t>08 D 109</t>
  </si>
  <si>
    <t>7634</t>
  </si>
  <si>
    <t>277</t>
  </si>
  <si>
    <t>08 D 111</t>
  </si>
  <si>
    <t>6166</t>
  </si>
  <si>
    <t>278</t>
  </si>
  <si>
    <t>08 D 100</t>
  </si>
  <si>
    <t>6169</t>
  </si>
  <si>
    <t>283</t>
  </si>
  <si>
    <t>ล้อม</t>
  </si>
  <si>
    <t>72</t>
  </si>
  <si>
    <t>08 D 103</t>
  </si>
  <si>
    <t>6170</t>
  </si>
  <si>
    <t>284</t>
  </si>
  <si>
    <t>คำภา</t>
  </si>
  <si>
    <t>08 D 104</t>
  </si>
  <si>
    <t>นายบุญมา ภูพูน</t>
  </si>
  <si>
    <t>6174</t>
  </si>
  <si>
    <t>289</t>
  </si>
  <si>
    <t>08 D 115</t>
  </si>
  <si>
    <t>6173</t>
  </si>
  <si>
    <t>288</t>
  </si>
  <si>
    <t>08 D 114</t>
  </si>
  <si>
    <t>6178</t>
  </si>
  <si>
    <t>294</t>
  </si>
  <si>
    <t>67</t>
  </si>
  <si>
    <t>6182</t>
  </si>
  <si>
    <t>298</t>
  </si>
  <si>
    <t>97</t>
  </si>
  <si>
    <t>08 D 163</t>
  </si>
  <si>
    <t>แสงสวย</t>
  </si>
  <si>
    <t>04 I 020</t>
  </si>
  <si>
    <t>556</t>
  </si>
  <si>
    <t>03 C 002</t>
  </si>
  <si>
    <t>4418</t>
  </si>
  <si>
    <t>บุญรักษ์</t>
  </si>
  <si>
    <t>545</t>
  </si>
  <si>
    <t>สังข์</t>
  </si>
  <si>
    <t>03 C 027</t>
  </si>
  <si>
    <t>3920</t>
  </si>
  <si>
    <t>5976</t>
  </si>
  <si>
    <t>12967</t>
  </si>
  <si>
    <t>303</t>
  </si>
  <si>
    <t>08 D 173</t>
  </si>
  <si>
    <t>6187</t>
  </si>
  <si>
    <t>304</t>
  </si>
  <si>
    <t>08 D 168</t>
  </si>
  <si>
    <t>นางลำพอง วอทอง</t>
  </si>
  <si>
    <t>7636</t>
  </si>
  <si>
    <t>307</t>
  </si>
  <si>
    <t>บุญพงค์</t>
  </si>
  <si>
    <t>08 D 174</t>
  </si>
  <si>
    <t>7637</t>
  </si>
  <si>
    <t>308</t>
  </si>
  <si>
    <t>08 D 175</t>
  </si>
  <si>
    <t>18/55</t>
  </si>
  <si>
    <t>12970</t>
  </si>
  <si>
    <t>318</t>
  </si>
  <si>
    <t>82</t>
  </si>
  <si>
    <t>08 D 125</t>
  </si>
  <si>
    <t>12971</t>
  </si>
  <si>
    <t>319</t>
  </si>
  <si>
    <t>08 D 126</t>
  </si>
  <si>
    <t>ทองยุ่น</t>
  </si>
  <si>
    <t>04 I 022</t>
  </si>
  <si>
    <t>12972</t>
  </si>
  <si>
    <t>320</t>
  </si>
  <si>
    <t>08 D 151</t>
  </si>
  <si>
    <t>12973</t>
  </si>
  <si>
    <t>322</t>
  </si>
  <si>
    <t>12974</t>
  </si>
  <si>
    <t>323</t>
  </si>
  <si>
    <t>เป้ยแย้ม</t>
  </si>
  <si>
    <t>08 D 122</t>
  </si>
  <si>
    <t>6195</t>
  </si>
  <si>
    <t>324</t>
  </si>
  <si>
    <t>08 D 123</t>
  </si>
  <si>
    <t>7639</t>
  </si>
  <si>
    <t>329</t>
  </si>
  <si>
    <t>มิ่งชัย</t>
  </si>
  <si>
    <t>08 D 134</t>
  </si>
  <si>
    <t>607</t>
  </si>
  <si>
    <t>32</t>
  </si>
  <si>
    <t>นางขนิษฐาพันคำภา</t>
  </si>
  <si>
    <t>6198</t>
  </si>
  <si>
    <t>330</t>
  </si>
  <si>
    <t>08 D 178</t>
  </si>
  <si>
    <t>335</t>
  </si>
  <si>
    <t>โกมล</t>
  </si>
  <si>
    <t>336</t>
  </si>
  <si>
    <t>โกศล</t>
  </si>
  <si>
    <t>นายโกสิทธิ์ พลเมือง</t>
  </si>
  <si>
    <t>6117</t>
  </si>
  <si>
    <t>07 G 117</t>
  </si>
  <si>
    <t>6118</t>
  </si>
  <si>
    <t>337</t>
  </si>
  <si>
    <t>07 G 075</t>
  </si>
  <si>
    <t>13223</t>
  </si>
  <si>
    <t>โกสิทธิ์</t>
  </si>
  <si>
    <t>09 G 027</t>
  </si>
  <si>
    <t>13224</t>
  </si>
  <si>
    <t>338</t>
  </si>
  <si>
    <t>09 G 026</t>
  </si>
  <si>
    <t>13226</t>
  </si>
  <si>
    <t>342</t>
  </si>
  <si>
    <t>ศิลาชัย</t>
  </si>
  <si>
    <t>09 G 033</t>
  </si>
  <si>
    <t>13227</t>
  </si>
  <si>
    <t>343</t>
  </si>
  <si>
    <t>09 G 032</t>
  </si>
  <si>
    <t>13229</t>
  </si>
  <si>
    <t>345</t>
  </si>
  <si>
    <t>09 G 035</t>
  </si>
  <si>
    <t>13228</t>
  </si>
  <si>
    <t>344</t>
  </si>
  <si>
    <t>09 G 031</t>
  </si>
  <si>
    <t>6308</t>
  </si>
  <si>
    <t>348</t>
  </si>
  <si>
    <t>บุญหล้า</t>
  </si>
  <si>
    <t>นางหนูพร สายสมร</t>
  </si>
  <si>
    <t>13231</t>
  </si>
  <si>
    <t>350</t>
  </si>
  <si>
    <t>สัญจร</t>
  </si>
  <si>
    <t>09 G 039</t>
  </si>
  <si>
    <t>6313</t>
  </si>
  <si>
    <t>354</t>
  </si>
  <si>
    <t>09 G 043</t>
  </si>
  <si>
    <t>13232</t>
  </si>
  <si>
    <t>356</t>
  </si>
  <si>
    <t>09 G 045</t>
  </si>
  <si>
    <t>365</t>
  </si>
  <si>
    <t>นภา</t>
  </si>
  <si>
    <t>จำปารัตน์</t>
  </si>
  <si>
    <t>09 G 056</t>
  </si>
  <si>
    <t>368</t>
  </si>
  <si>
    <t>09G057</t>
  </si>
  <si>
    <t>นางวิมลวรรณ ศีลาทอง</t>
  </si>
  <si>
    <t>13235</t>
  </si>
  <si>
    <t>369</t>
  </si>
  <si>
    <t>วาลย์</t>
  </si>
  <si>
    <t>09 G 058</t>
  </si>
  <si>
    <t>13240</t>
  </si>
  <si>
    <t>375</t>
  </si>
  <si>
    <t>09 G 072</t>
  </si>
  <si>
    <t>6322</t>
  </si>
  <si>
    <t>376</t>
  </si>
  <si>
    <t>09 G 073</t>
  </si>
  <si>
    <t>นางรำไพ ศิรินัย</t>
  </si>
  <si>
    <t>6325</t>
  </si>
  <si>
    <t>382</t>
  </si>
  <si>
    <t>09 G 084</t>
  </si>
  <si>
    <t>6326</t>
  </si>
  <si>
    <t>383</t>
  </si>
  <si>
    <t>09 G 085</t>
  </si>
  <si>
    <t>6327</t>
  </si>
  <si>
    <t>384</t>
  </si>
  <si>
    <t>6329</t>
  </si>
  <si>
    <t>386</t>
  </si>
  <si>
    <t>09 G 087</t>
  </si>
  <si>
    <t>13243</t>
  </si>
  <si>
    <t>387</t>
  </si>
  <si>
    <t>นาคร</t>
  </si>
  <si>
    <t>09 G 080</t>
  </si>
  <si>
    <t>6328</t>
  </si>
  <si>
    <t>385</t>
  </si>
  <si>
    <t>09 G 086</t>
  </si>
  <si>
    <t>6332</t>
  </si>
  <si>
    <t>390</t>
  </si>
  <si>
    <t>13244</t>
  </si>
  <si>
    <t>392</t>
  </si>
  <si>
    <t>09 G 082</t>
  </si>
  <si>
    <t>นางมะลิวรรณ ผาสุก</t>
  </si>
  <si>
    <t>6336</t>
  </si>
  <si>
    <t>395</t>
  </si>
  <si>
    <t>วงค์มณี</t>
  </si>
  <si>
    <t>6334</t>
  </si>
  <si>
    <t>393</t>
  </si>
  <si>
    <t>ทีรวม</t>
  </si>
  <si>
    <t>09 G 083</t>
  </si>
  <si>
    <t>6335</t>
  </si>
  <si>
    <t>394</t>
  </si>
  <si>
    <t>อภัยวัลย์</t>
  </si>
  <si>
    <t>09 G 090</t>
  </si>
  <si>
    <t>6338</t>
  </si>
  <si>
    <t>397</t>
  </si>
  <si>
    <t>นวลจันทร์</t>
  </si>
  <si>
    <t>นวลอนันต์</t>
  </si>
  <si>
    <t>09 G 093</t>
  </si>
  <si>
    <t>557</t>
  </si>
  <si>
    <t>03 C 003</t>
  </si>
  <si>
    <t>936</t>
  </si>
  <si>
    <t>1677</t>
  </si>
  <si>
    <t>12 D 020</t>
  </si>
  <si>
    <t>6/14</t>
  </si>
  <si>
    <t>นายวิทยา ทีรวม</t>
  </si>
  <si>
    <t>2013</t>
  </si>
  <si>
    <t>หลอด</t>
  </si>
  <si>
    <t>อาริภู</t>
  </si>
  <si>
    <t>01 J 024</t>
  </si>
  <si>
    <t>นายสมพร บุญรักษา</t>
  </si>
  <si>
    <t>1998</t>
  </si>
  <si>
    <t>3951</t>
  </si>
  <si>
    <t>วิจารณ์</t>
  </si>
  <si>
    <t>4299</t>
  </si>
  <si>
    <t>08 F 013</t>
  </si>
  <si>
    <t>6342</t>
  </si>
  <si>
    <t>402</t>
  </si>
  <si>
    <t>12 D 010</t>
  </si>
  <si>
    <t>6343</t>
  </si>
  <si>
    <t>405</t>
  </si>
  <si>
    <t>วิชิต</t>
  </si>
  <si>
    <t>12 D 012</t>
  </si>
  <si>
    <t>6345</t>
  </si>
  <si>
    <t>407</t>
  </si>
  <si>
    <t>ถ่ำ</t>
  </si>
  <si>
    <t>12 D 015</t>
  </si>
  <si>
    <t>30/50</t>
  </si>
  <si>
    <t>14938</t>
  </si>
  <si>
    <t>409</t>
  </si>
  <si>
    <t>12 D 017</t>
  </si>
  <si>
    <t>547</t>
  </si>
  <si>
    <t>888</t>
  </si>
  <si>
    <t>3812</t>
  </si>
  <si>
    <t>ปริวัฒน์</t>
  </si>
  <si>
    <t>083-9497364</t>
  </si>
  <si>
    <t>นายสมพงษ์ สมบูรณ์</t>
  </si>
  <si>
    <t>905</t>
  </si>
  <si>
    <t>644</t>
  </si>
  <si>
    <t>3952</t>
  </si>
  <si>
    <t>2106</t>
  </si>
  <si>
    <t>088-1044197</t>
  </si>
  <si>
    <t>03 H 005</t>
  </si>
  <si>
    <t>2122</t>
  </si>
  <si>
    <t>1762</t>
  </si>
  <si>
    <t>1022</t>
  </si>
  <si>
    <t>094-7629979</t>
  </si>
  <si>
    <t>1884</t>
  </si>
  <si>
    <t>จินตนา</t>
  </si>
  <si>
    <t>1305</t>
  </si>
  <si>
    <t>บุญเมือง</t>
  </si>
  <si>
    <t>731</t>
  </si>
  <si>
    <t>2107</t>
  </si>
  <si>
    <t>อ่อนมะณี</t>
  </si>
  <si>
    <t>2119</t>
  </si>
  <si>
    <t>มีคำนิตย์</t>
  </si>
  <si>
    <t>2112</t>
  </si>
  <si>
    <t>7938</t>
  </si>
  <si>
    <t>085-7736801</t>
  </si>
  <si>
    <t>06 E 005</t>
  </si>
  <si>
    <t>549</t>
  </si>
  <si>
    <t>4758</t>
  </si>
  <si>
    <t>62</t>
  </si>
  <si>
    <t>2092</t>
  </si>
  <si>
    <t>08 C 006</t>
  </si>
  <si>
    <t>2120</t>
  </si>
  <si>
    <t>69</t>
  </si>
  <si>
    <t>550</t>
  </si>
  <si>
    <t>849</t>
  </si>
  <si>
    <t>3815</t>
  </si>
  <si>
    <t>096-7648049</t>
  </si>
  <si>
    <t>นายปริวัฒน์ สมบูรณ์</t>
  </si>
  <si>
    <t>4759</t>
  </si>
  <si>
    <t>891</t>
  </si>
  <si>
    <t>2024</t>
  </si>
  <si>
    <t>3467</t>
  </si>
  <si>
    <t>แก้วประเสริฐ</t>
  </si>
  <si>
    <t>08 F 016</t>
  </si>
  <si>
    <t>นางทองดี สืบสิมมา</t>
  </si>
  <si>
    <t>7532</t>
  </si>
  <si>
    <t>608</t>
  </si>
  <si>
    <t>551</t>
  </si>
  <si>
    <t>1682</t>
  </si>
  <si>
    <t>850</t>
  </si>
  <si>
    <t>1720</t>
  </si>
  <si>
    <t>43/1</t>
  </si>
  <si>
    <t>นางพรรณงา เจริญผล</t>
  </si>
  <si>
    <t>2094</t>
  </si>
  <si>
    <t>กุพันธุ์</t>
  </si>
  <si>
    <t>2115</t>
  </si>
  <si>
    <t>02 J 017</t>
  </si>
  <si>
    <t>15054</t>
  </si>
  <si>
    <t>นาง นิตยา ตระกูลศรี</t>
  </si>
  <si>
    <t>561</t>
  </si>
  <si>
    <t>หำ</t>
  </si>
  <si>
    <t>924</t>
  </si>
  <si>
    <t>นายคำปอง จันทร์ชม</t>
  </si>
  <si>
    <t>3887</t>
  </si>
  <si>
    <t>พันงาม</t>
  </si>
  <si>
    <t>3902</t>
  </si>
  <si>
    <t>552</t>
  </si>
  <si>
    <t>คำจันทร์ดี</t>
  </si>
  <si>
    <t>4736</t>
  </si>
  <si>
    <t>3926</t>
  </si>
  <si>
    <t>3933</t>
  </si>
  <si>
    <t>7846</t>
  </si>
  <si>
    <t>2095</t>
  </si>
  <si>
    <t>08 C 009</t>
  </si>
  <si>
    <t>15055</t>
  </si>
  <si>
    <t>553</t>
  </si>
  <si>
    <t>ทองล้วน</t>
  </si>
  <si>
    <t>6162</t>
  </si>
  <si>
    <t>270</t>
  </si>
  <si>
    <t>08 D 096</t>
  </si>
  <si>
    <t>6163</t>
  </si>
  <si>
    <t>271</t>
  </si>
  <si>
    <t>08 D 108</t>
  </si>
  <si>
    <t>6175</t>
  </si>
  <si>
    <t>290</t>
  </si>
  <si>
    <t>นางกัญญา สาลีไสย์</t>
  </si>
  <si>
    <t>08 D 116</t>
  </si>
  <si>
    <t>7751</t>
  </si>
  <si>
    <t>291</t>
  </si>
  <si>
    <t>08 D 117</t>
  </si>
  <si>
    <t>663</t>
  </si>
  <si>
    <t>12853</t>
  </si>
  <si>
    <t>02 E 051</t>
  </si>
  <si>
    <t>6197</t>
  </si>
  <si>
    <t>328</t>
  </si>
  <si>
    <t>08 D 133</t>
  </si>
  <si>
    <t>36/62</t>
  </si>
  <si>
    <t>13242</t>
  </si>
  <si>
    <t>378</t>
  </si>
  <si>
    <t>นางคำตัน ศิรินัย</t>
  </si>
  <si>
    <t>2020</t>
  </si>
  <si>
    <t>หูนนิด</t>
  </si>
  <si>
    <t>620</t>
  </si>
  <si>
    <t>04 H 013</t>
  </si>
  <si>
    <t>2105</t>
  </si>
  <si>
    <t>แก</t>
  </si>
  <si>
    <t>เปียทิพย์</t>
  </si>
  <si>
    <t>7596</t>
  </si>
  <si>
    <t>พวง</t>
  </si>
  <si>
    <t>6340</t>
  </si>
  <si>
    <t>400</t>
  </si>
  <si>
    <t>บ้าเดี่ยว</t>
  </si>
  <si>
    <t>12 D 008</t>
  </si>
  <si>
    <t>5977</t>
  </si>
  <si>
    <t>คำเส็ง</t>
  </si>
  <si>
    <t>1679</t>
  </si>
  <si>
    <t>สมรักษ์</t>
  </si>
  <si>
    <t>062-8935522</t>
  </si>
  <si>
    <t>นางอรุณี สุขเจริญ</t>
  </si>
  <si>
    <t>666</t>
  </si>
  <si>
    <t>บุญหลาย</t>
  </si>
  <si>
    <t>นางนิตยา ตระกูลศรี</t>
  </si>
  <si>
    <t>2093</t>
  </si>
  <si>
    <t>625</t>
  </si>
  <si>
    <t>พิไลลักษณ์</t>
  </si>
  <si>
    <t>วามะกัน</t>
  </si>
  <si>
    <t>04H023</t>
  </si>
  <si>
    <t>1887</t>
  </si>
  <si>
    <t>นายสงวนชัย สุขเจริญ</t>
  </si>
  <si>
    <t>บัวลอย</t>
  </si>
  <si>
    <t>หงส์</t>
  </si>
  <si>
    <t>นางไคร บุตรสาเดช</t>
  </si>
  <si>
    <t>นางทองใส บุญประชุม</t>
  </si>
  <si>
    <t>เลียบ</t>
  </si>
  <si>
    <t>096-9065980</t>
  </si>
  <si>
    <t>ละเอียด</t>
  </si>
  <si>
    <t>ปกรณ์พล</t>
  </si>
  <si>
    <t>พวงพันธ์</t>
  </si>
  <si>
    <t>125/862</t>
  </si>
  <si>
    <t>บึงสนั่น</t>
  </si>
  <si>
    <t>กอง</t>
  </si>
  <si>
    <t>ผลดำ</t>
  </si>
  <si>
    <t>096-1491051</t>
  </si>
  <si>
    <t>มาโนชญ์</t>
  </si>
  <si>
    <t>086-7648152</t>
  </si>
  <si>
    <t>97/1</t>
  </si>
  <si>
    <t>02J001</t>
  </si>
  <si>
    <t>ศรีไพ</t>
  </si>
  <si>
    <t>086-2612446</t>
  </si>
  <si>
    <t>099-4583719</t>
  </si>
  <si>
    <t>06 H 042</t>
  </si>
  <si>
    <t>อำคา</t>
  </si>
  <si>
    <t>085-4126809</t>
  </si>
  <si>
    <t>06 H 105</t>
  </si>
  <si>
    <t>58</t>
  </si>
  <si>
    <t>09 F 017</t>
  </si>
  <si>
    <t>หมอง</t>
  </si>
  <si>
    <t>อนุพาษา</t>
  </si>
  <si>
    <t>ชื่น</t>
  </si>
  <si>
    <t>สายสุนา</t>
  </si>
  <si>
    <t>094-3055013</t>
  </si>
  <si>
    <t>062-6812703</t>
  </si>
  <si>
    <t>10 A 011</t>
  </si>
  <si>
    <t>นางศรีสง่า เสนคำสอน</t>
  </si>
  <si>
    <t>ปั่น</t>
  </si>
  <si>
    <t>วงษ์สถิตย์</t>
  </si>
  <si>
    <t>06 H 026</t>
  </si>
  <si>
    <t>06 H 044</t>
  </si>
  <si>
    <t>รุนชัย</t>
  </si>
  <si>
    <t>06 H 109</t>
  </si>
  <si>
    <t>หนูน้อย</t>
  </si>
  <si>
    <t>53/1</t>
  </si>
  <si>
    <t>จำปา</t>
  </si>
  <si>
    <t>ประสงค์เสียง</t>
  </si>
  <si>
    <t>06 H 069</t>
  </si>
  <si>
    <t>อวรวรรณ</t>
  </si>
  <si>
    <t>จำรัส</t>
  </si>
  <si>
    <t>วิลุน</t>
  </si>
  <si>
    <t>082-3737882</t>
  </si>
  <si>
    <t>06 H 062</t>
  </si>
  <si>
    <t>เวียง</t>
  </si>
  <si>
    <t>บาทสุวรรณ์</t>
  </si>
  <si>
    <t>สุพล</t>
  </si>
  <si>
    <t>สีหาบุตร</t>
  </si>
  <si>
    <t>06 H 116</t>
  </si>
  <si>
    <t>ปัดสา</t>
  </si>
  <si>
    <t>06 H 080</t>
  </si>
  <si>
    <t>06 H 079</t>
  </si>
  <si>
    <t>06 H 075</t>
  </si>
  <si>
    <t>สมถวิล</t>
  </si>
  <si>
    <t>จันทาทิพย์</t>
  </si>
  <si>
    <t>06 H 093</t>
  </si>
  <si>
    <t>พิน</t>
  </si>
  <si>
    <t>10 A 001</t>
  </si>
  <si>
    <t>ทองมา</t>
  </si>
  <si>
    <t>รุจิโภชน์</t>
  </si>
  <si>
    <t>06 G 015</t>
  </si>
  <si>
    <t>06 G 012</t>
  </si>
  <si>
    <t>นวลอนงค์</t>
  </si>
  <si>
    <t>06 H 024</t>
  </si>
  <si>
    <t>06 H 012</t>
  </si>
  <si>
    <t>สุพันธ์</t>
  </si>
  <si>
    <t>06 F 009</t>
  </si>
  <si>
    <t>ไกลเพชร</t>
  </si>
  <si>
    <t>06 H 100</t>
  </si>
  <si>
    <t>ฮุย</t>
  </si>
  <si>
    <t>จันทรแดง</t>
  </si>
  <si>
    <t>06 H 004</t>
  </si>
  <si>
    <t>06 H 099</t>
  </si>
  <si>
    <t>06 H 102</t>
  </si>
  <si>
    <t>มนต์</t>
  </si>
  <si>
    <t>บาทสุวรรณ</t>
  </si>
  <si>
    <t>หนูเขี่ยม</t>
  </si>
  <si>
    <t>บุญอยู่</t>
  </si>
  <si>
    <t>06 H 009</t>
  </si>
  <si>
    <t>ก่ำเกลี้ยง</t>
  </si>
  <si>
    <t>06 H 049</t>
  </si>
  <si>
    <t>06 H 050</t>
  </si>
  <si>
    <t>094-9671064</t>
  </si>
  <si>
    <t>06 H 089</t>
  </si>
  <si>
    <t>ดาวัลย์</t>
  </si>
  <si>
    <t>ดวงจันทร์</t>
  </si>
  <si>
    <t>06 H 095</t>
  </si>
  <si>
    <t>06 H 064</t>
  </si>
  <si>
    <t>นิคม</t>
  </si>
  <si>
    <t>06 H 060</t>
  </si>
  <si>
    <t>ยืน</t>
  </si>
  <si>
    <t>06 H 087</t>
  </si>
  <si>
    <t>18/36</t>
  </si>
  <si>
    <t>06 H 086</t>
  </si>
  <si>
    <t>10 A 009</t>
  </si>
  <si>
    <t>06 G 017</t>
  </si>
  <si>
    <t>082-6544786</t>
  </si>
  <si>
    <t>09G060</t>
  </si>
  <si>
    <t>09G061</t>
  </si>
  <si>
    <t>บรรทม</t>
  </si>
  <si>
    <t>ขอสืบ</t>
  </si>
  <si>
    <t>080-4899730</t>
  </si>
  <si>
    <t>นางมะลิวรรณ์  เสียงสนั่น</t>
  </si>
  <si>
    <t>สุธีร์</t>
  </si>
  <si>
    <t>06 H 032</t>
  </si>
  <si>
    <t>นางวันทา คำแพงจีน</t>
  </si>
  <si>
    <t>รัชนก</t>
  </si>
  <si>
    <t>สิงซอม</t>
  </si>
  <si>
    <t>06 H 037</t>
  </si>
  <si>
    <t>06 H 094</t>
  </si>
  <si>
    <t>06 J 015</t>
  </si>
  <si>
    <t>06 J 017</t>
  </si>
  <si>
    <t>เปี้ยม</t>
  </si>
  <si>
    <t>กาลพฤกษ์</t>
  </si>
  <si>
    <t>06 H 046</t>
  </si>
  <si>
    <t>มะลิวรรณ์</t>
  </si>
  <si>
    <t>เสียงสนั่น</t>
  </si>
  <si>
    <t>06 H 030</t>
  </si>
  <si>
    <t>คำอ้วน</t>
  </si>
  <si>
    <t>ไพรทูล</t>
  </si>
  <si>
    <t>087-3220182</t>
  </si>
  <si>
    <t>พันธนู</t>
  </si>
  <si>
    <t>เคน</t>
  </si>
  <si>
    <t>สุรพัศ</t>
  </si>
  <si>
    <t>083-3693219</t>
  </si>
  <si>
    <t>น.ส.วิลิวรรณ์  พลชารี</t>
  </si>
  <si>
    <t>สายโน</t>
  </si>
  <si>
    <t>03 G 019</t>
  </si>
  <si>
    <t>ล้วน</t>
  </si>
  <si>
    <t>คำมีรัตน์</t>
  </si>
  <si>
    <t>083-0638559</t>
  </si>
  <si>
    <t>09 F 015</t>
  </si>
  <si>
    <t>สวรรณ์</t>
  </si>
  <si>
    <t>คำมีรักษ์</t>
  </si>
  <si>
    <t>09 F 016</t>
  </si>
  <si>
    <t>44/1</t>
  </si>
  <si>
    <t>04 A 003</t>
  </si>
  <si>
    <t>04 F 001</t>
  </si>
  <si>
    <t>นายจำเนียร ผาแก้ว</t>
  </si>
  <si>
    <t>ไพบูลพิมพ์</t>
  </si>
  <si>
    <t>ประมูล</t>
  </si>
  <si>
    <t>หนอใจ</t>
  </si>
  <si>
    <t>061-7306711</t>
  </si>
  <si>
    <t>นายสมศักดิ์ ศรีลาทอง</t>
  </si>
  <si>
    <t>เจตนา</t>
  </si>
  <si>
    <t>นายวิเชียร คำศรี</t>
  </si>
  <si>
    <t>นางสมปอง บาทสุวรรณ</t>
  </si>
  <si>
    <t>นายวิชัย ปกป้อง</t>
  </si>
  <si>
    <t>นายสมพาน จุลทรรศน์</t>
  </si>
  <si>
    <t>พัด</t>
  </si>
  <si>
    <t>นางกัณหา มุทระพัฒน์</t>
  </si>
  <si>
    <t>นายอุดร เรืองผาง</t>
  </si>
  <si>
    <t>ไสว</t>
  </si>
  <si>
    <t>แสงลาย</t>
  </si>
  <si>
    <t>สำนวน</t>
  </si>
  <si>
    <t>นางปราณี  ปกป้อง</t>
  </si>
  <si>
    <t>นางญวน ปวะบุตร</t>
  </si>
  <si>
    <t>145/2</t>
  </si>
  <si>
    <t>นางคำแพง สายแก้ว</t>
  </si>
  <si>
    <t>ฟอง</t>
  </si>
  <si>
    <t>เพีย</t>
  </si>
  <si>
    <t>นวนละออง</t>
  </si>
  <si>
    <t>นายทองสุข โดนสุข</t>
  </si>
  <si>
    <t>ส.ต.ยุทธภูมิ  แก่นลา</t>
  </si>
  <si>
    <t>บุญเริ่ม</t>
  </si>
  <si>
    <t>04H024</t>
  </si>
  <si>
    <t>เชียน</t>
  </si>
  <si>
    <t>จุฬาวรรณ</t>
  </si>
  <si>
    <t>สุระชัย</t>
  </si>
  <si>
    <t>นาง สอน บรรพตา</t>
  </si>
  <si>
    <t>สุนี</t>
  </si>
  <si>
    <t>ธีกะกุล</t>
  </si>
  <si>
    <t>นางสนิท สายบัว</t>
  </si>
  <si>
    <t>นายทอง ชาภักดี</t>
  </si>
  <si>
    <t>บุญเร่ง</t>
  </si>
  <si>
    <t>ศรีพันธ์</t>
  </si>
  <si>
    <t>ลอด</t>
  </si>
  <si>
    <t>สุบัวฝา</t>
  </si>
  <si>
    <t>นางปุณณดา คำศรี</t>
  </si>
  <si>
    <t>บานชื่น</t>
  </si>
  <si>
    <t>ศรีทองคำ</t>
  </si>
  <si>
    <t>84/1</t>
  </si>
  <si>
    <t>นงลักษณ์</t>
  </si>
  <si>
    <t>นายบัวผัน กงชาติ</t>
  </si>
  <si>
    <t>โสมาบุตร</t>
  </si>
  <si>
    <t>หนูนิตร</t>
  </si>
  <si>
    <t>อุทาวรรณ์</t>
  </si>
  <si>
    <t>นายบุญล้ำ จันทะมุด</t>
  </si>
  <si>
    <t>ดวงปี</t>
  </si>
  <si>
    <t>วิถี</t>
  </si>
  <si>
    <t>บัวหลาย</t>
  </si>
  <si>
    <t>ใชยทุม</t>
  </si>
  <si>
    <t>เหลาหนวด</t>
  </si>
  <si>
    <t>093-5659074</t>
  </si>
  <si>
    <t>นางสาวสุนิตา  วอทอง</t>
  </si>
  <si>
    <t>ลุน</t>
  </si>
  <si>
    <t>ภู</t>
  </si>
  <si>
    <t>ยวน</t>
  </si>
  <si>
    <t>06H002</t>
  </si>
  <si>
    <t>นางไครศรี สืบผง</t>
  </si>
  <si>
    <t>คำเสาร์</t>
  </si>
  <si>
    <t>กนกวรรณ</t>
  </si>
  <si>
    <t>ยลพันธ์</t>
  </si>
  <si>
    <t>ปทุม</t>
  </si>
  <si>
    <t>094-4745191</t>
  </si>
  <si>
    <t>หนูเจียง</t>
  </si>
  <si>
    <t>ศิรินภา</t>
  </si>
  <si>
    <t>อุดมรักษ์</t>
  </si>
  <si>
    <t>วงคน</t>
  </si>
  <si>
    <t>ทวน</t>
  </si>
  <si>
    <t>จันทรพะวา</t>
  </si>
  <si>
    <t>ตะลาสาตร</t>
  </si>
  <si>
    <t>ไล</t>
  </si>
  <si>
    <t>สว่าง</t>
  </si>
  <si>
    <t>คงสิม</t>
  </si>
  <si>
    <t>นิยม</t>
  </si>
  <si>
    <t>ชมภู</t>
  </si>
  <si>
    <t>เทืองทิม</t>
  </si>
  <si>
    <t>นางสาวพิกุน  โคสพ</t>
  </si>
  <si>
    <t>หลำ</t>
  </si>
  <si>
    <t>วันเพ็ญ</t>
  </si>
  <si>
    <t>เนียมจิตร</t>
  </si>
  <si>
    <t>บุญกัน</t>
  </si>
  <si>
    <t>โนนสมบูรณ์</t>
  </si>
  <si>
    <t>นายพันชนะ  อดิศัยรัตกุล</t>
  </si>
  <si>
    <t>บูระณะ</t>
  </si>
  <si>
    <t>พิกุน</t>
  </si>
  <si>
    <t>ไพวงค์</t>
  </si>
  <si>
    <t>จวงการ</t>
  </si>
  <si>
    <t>ห่วน</t>
  </si>
  <si>
    <t>กันหา</t>
  </si>
  <si>
    <t>กันยะพันธ์</t>
  </si>
  <si>
    <t>59/1</t>
  </si>
  <si>
    <t>โส</t>
  </si>
  <si>
    <t>ทองสุทธิ์</t>
  </si>
  <si>
    <t>เปลื้อง</t>
  </si>
  <si>
    <t>คำดวงตา</t>
  </si>
  <si>
    <t>ชาญชัย</t>
  </si>
  <si>
    <t>20/3</t>
  </si>
  <si>
    <t>สีอาน</t>
  </si>
  <si>
    <t>หนูอินทร์</t>
  </si>
  <si>
    <t>ไชยสุนทร</t>
  </si>
  <si>
    <t>เขต</t>
  </si>
  <si>
    <t>บุญหนา</t>
  </si>
  <si>
    <t>ใจภักดี</t>
  </si>
  <si>
    <t>บัวลิน</t>
  </si>
  <si>
    <t>วันทะนา</t>
  </si>
  <si>
    <t>กำพล</t>
  </si>
  <si>
    <t>ทิพย์สมบัติ</t>
  </si>
  <si>
    <t>นายกำพล ใจภักดี</t>
  </si>
  <si>
    <t>พิญญา</t>
  </si>
  <si>
    <t>เรือกิจ</t>
  </si>
  <si>
    <t>ใสงาม</t>
  </si>
  <si>
    <t>นางสุดใจ  หาวรรณ์</t>
  </si>
  <si>
    <t>สุดใจ</t>
  </si>
  <si>
    <t>กัญญารัตน์</t>
  </si>
  <si>
    <t>ภิรมย์พันธ์</t>
  </si>
  <si>
    <t>กุดเรือ</t>
  </si>
  <si>
    <t>12K007</t>
  </si>
  <si>
    <t>สง่า</t>
  </si>
  <si>
    <t>เดิม</t>
  </si>
  <si>
    <t>บุญททิม</t>
  </si>
  <si>
    <t>นายสวัสดิ์  สุขเจริญ</t>
  </si>
  <si>
    <t>ทองศรี</t>
  </si>
  <si>
    <t>กะวันทา</t>
  </si>
  <si>
    <t>เสงี่ยม</t>
  </si>
  <si>
    <t>สะนัย</t>
  </si>
  <si>
    <t>20/2</t>
  </si>
  <si>
    <t>เพชร</t>
  </si>
  <si>
    <t>นายสมบูรณ์ พวงจำปา</t>
  </si>
  <si>
    <t xml:space="preserve">บุญกอง </t>
  </si>
  <si>
    <t>สลอม</t>
  </si>
  <si>
    <t>ช้าง</t>
  </si>
  <si>
    <t>นางบูรณ์  วาปี</t>
  </si>
  <si>
    <t>ผ่อน</t>
  </si>
  <si>
    <t>นายคำพล  เสนคำสอน</t>
  </si>
  <si>
    <t>พยอม</t>
  </si>
  <si>
    <t>เจนจิรา</t>
  </si>
  <si>
    <t>สุมาลัย</t>
  </si>
  <si>
    <t>สุครีพ</t>
  </si>
  <si>
    <t>อาคม</t>
  </si>
  <si>
    <t>พรเทพ</t>
  </si>
  <si>
    <t>กองแก้ว</t>
  </si>
  <si>
    <t>นาง วรางคณา  ส่งเสริม</t>
  </si>
  <si>
    <t>อ่อนดี</t>
  </si>
  <si>
    <t>วิภาพร</t>
  </si>
  <si>
    <t>ไพรวัล</t>
  </si>
  <si>
    <t xml:space="preserve"> นางนุชนาฏ ถนัดค้า</t>
  </si>
  <si>
    <t>นางนุชนาฏ ถนัดค้า</t>
  </si>
  <si>
    <t>ทองป๊อม</t>
  </si>
  <si>
    <t>สารพันธ์</t>
  </si>
  <si>
    <t>นายเด่นชัย  สืบสา</t>
  </si>
  <si>
    <t>คำบาล</t>
  </si>
  <si>
    <t>นางรุ่งนภา ใจเดียว</t>
  </si>
  <si>
    <t>ศิริเวช</t>
  </si>
  <si>
    <t>ประวร</t>
  </si>
  <si>
    <t>ขจรฟุ้ง</t>
  </si>
  <si>
    <t>นางสาวประภาพร ศิริเวช</t>
  </si>
  <si>
    <t>นางพัสดา อรคธรรม</t>
  </si>
  <si>
    <t>คำฮู้</t>
  </si>
  <si>
    <t>เขียวอ่อน</t>
  </si>
  <si>
    <t>เวียงเหนือ</t>
  </si>
  <si>
    <t>นางอังคะนา  อุ่นสมัย</t>
  </si>
  <si>
    <t>ฌรอน</t>
  </si>
  <si>
    <t>นายสุพิศ  ไสยา</t>
  </si>
  <si>
    <t>หนูแผง</t>
  </si>
  <si>
    <t>แก้วจันสอน</t>
  </si>
  <si>
    <t>02J003</t>
  </si>
  <si>
    <t>สุ่ม</t>
  </si>
  <si>
    <t>หนูมาย</t>
  </si>
  <si>
    <t>ทวีวรรณ</t>
  </si>
  <si>
    <t>094-3755454</t>
  </si>
  <si>
    <t>04C005</t>
  </si>
  <si>
    <t xml:space="preserve"> นางอ่อนจันทร์  เกาะแก้ว</t>
  </si>
  <si>
    <t>กุลบุญญา</t>
  </si>
  <si>
    <t>095-7965708</t>
  </si>
  <si>
    <t>นายบุญมี  บุญเชิญ</t>
  </si>
  <si>
    <t>พอ</t>
  </si>
  <si>
    <t>085-7716826</t>
  </si>
  <si>
    <t>นายสมเดช บัวแก้ว</t>
  </si>
  <si>
    <t>นางสังวาน  บุญเชิญ</t>
  </si>
  <si>
    <t>07F012</t>
  </si>
  <si>
    <t>พรรณทิพย์</t>
  </si>
  <si>
    <t>06H083</t>
  </si>
  <si>
    <t>06H027</t>
  </si>
  <si>
    <t>14/18</t>
  </si>
  <si>
    <t>ปฏิวัติ</t>
  </si>
  <si>
    <t>12C003</t>
  </si>
  <si>
    <t>11/11</t>
  </si>
  <si>
    <t>06H018</t>
  </si>
  <si>
    <t>คำพูล</t>
  </si>
  <si>
    <t>0.01</t>
  </si>
  <si>
    <t>สูน</t>
  </si>
  <si>
    <t>บุตรสะวะ</t>
  </si>
  <si>
    <t>08F006</t>
  </si>
  <si>
    <t>นายสวัสดิ์  คำลี</t>
  </si>
  <si>
    <t>ศิริปี/มาลา</t>
  </si>
  <si>
    <t>10E088</t>
  </si>
  <si>
    <t>แปลงแบ่งแยก</t>
  </si>
  <si>
    <t>ภาดาพันธ์</t>
  </si>
  <si>
    <t>087-3369227</t>
  </si>
  <si>
    <t>เปลี่ยน</t>
  </si>
  <si>
    <t>สังเวียน</t>
  </si>
  <si>
    <t>พัฒน์กาญจน์</t>
  </si>
  <si>
    <t>อนุศรา</t>
  </si>
  <si>
    <t>มาบยางพร</t>
  </si>
  <si>
    <t>ปลวกแดง</t>
  </si>
  <si>
    <t>ระยอง</t>
  </si>
  <si>
    <t>094-9731489</t>
  </si>
  <si>
    <t>12A009</t>
  </si>
  <si>
    <t>ซ่อมรถ</t>
  </si>
  <si>
    <t>12/12</t>
  </si>
  <si>
    <t>กิติพันธ์</t>
  </si>
  <si>
    <t>07E006</t>
  </si>
  <si>
    <t>12E001</t>
  </si>
  <si>
    <t>พ้นที่ทั้งหมด</t>
  </si>
  <si>
    <t>หนูแพง</t>
  </si>
  <si>
    <t>วงค์ลา</t>
  </si>
  <si>
    <t>เสวย</t>
  </si>
  <si>
    <t>064-2857343</t>
  </si>
  <si>
    <t>คำพูน</t>
  </si>
  <si>
    <t>นวนขันธ์</t>
  </si>
  <si>
    <t>064-0061915</t>
  </si>
  <si>
    <t>12H003</t>
  </si>
  <si>
    <t>12H004</t>
  </si>
  <si>
    <t>11J005</t>
  </si>
  <si>
    <t>12H001</t>
  </si>
  <si>
    <t>12H002</t>
  </si>
  <si>
    <t>สมบฏ</t>
  </si>
  <si>
    <t>นางลำพูล ศิริปี/มาลา</t>
  </si>
  <si>
    <t>บุญยืน</t>
  </si>
  <si>
    <t>นางสงกรานต์ พิลาล้อม</t>
  </si>
  <si>
    <t>เกิ่ง</t>
  </si>
  <si>
    <t>นางทองมี บุตรสาวะ</t>
  </si>
  <si>
    <t>สาธุลี</t>
  </si>
  <si>
    <t>หนูใจ</t>
  </si>
  <si>
    <t>ลาพ้น</t>
  </si>
  <si>
    <t>เติม</t>
  </si>
  <si>
    <t>นางลำดวน  ยังใจ</t>
  </si>
  <si>
    <t>ชนะ</t>
  </si>
  <si>
    <t>สนธิกา</t>
  </si>
  <si>
    <t>ดารา</t>
  </si>
  <si>
    <t>กฤษติกรณ์</t>
  </si>
  <si>
    <t>ถวิลไพร</t>
  </si>
  <si>
    <t>32/2</t>
  </si>
  <si>
    <t>10A024</t>
  </si>
  <si>
    <t>2885/5</t>
  </si>
  <si>
    <t>บงกชรัตน์</t>
  </si>
  <si>
    <t>กำลังดี</t>
  </si>
  <si>
    <t>จานใหญ่</t>
  </si>
  <si>
    <t>22/24</t>
  </si>
  <si>
    <t>ซิว</t>
  </si>
  <si>
    <t>ยงค์</t>
  </si>
  <si>
    <t>นางคำดี จันทรง</t>
  </si>
  <si>
    <t>จันทรง</t>
  </si>
  <si>
    <t>ทองแท่ง</t>
  </si>
  <si>
    <t>มัจฉา</t>
  </si>
  <si>
    <t>ไชยรัตน์</t>
  </si>
  <si>
    <t>บัวไข</t>
  </si>
  <si>
    <t>ทองยิ้ม</t>
  </si>
  <si>
    <t>หวาน</t>
  </si>
  <si>
    <t>พรพรรณ</t>
  </si>
  <si>
    <t>ขันดี</t>
  </si>
  <si>
    <t>ทัศนาพร</t>
  </si>
  <si>
    <t>จันทโสม</t>
  </si>
  <si>
    <t>เล็ก</t>
  </si>
  <si>
    <t>ปรือทอง</t>
  </si>
  <si>
    <t>สำ</t>
  </si>
  <si>
    <t>พลสวัสดิ์</t>
  </si>
  <si>
    <t>สุบรรณ</t>
  </si>
  <si>
    <t>ไชยทุม</t>
  </si>
  <si>
    <t>คำแพง</t>
  </si>
  <si>
    <t>นายสมาน ศิรินัย</t>
  </si>
  <si>
    <t>นายไกลเพชร พลถนอม</t>
  </si>
  <si>
    <t>พั่ว</t>
  </si>
  <si>
    <t>นางจำปา ประสงค์เสียง</t>
  </si>
  <si>
    <t>สุขสวัสดิ์</t>
  </si>
  <si>
    <t>ไพรบึง</t>
  </si>
  <si>
    <t>นิรุต</t>
  </si>
  <si>
    <t>นงนุชย์</t>
  </si>
  <si>
    <t>สุนันทา</t>
  </si>
  <si>
    <t>บุญพา</t>
  </si>
  <si>
    <t>พุก</t>
  </si>
  <si>
    <t>080-4077785</t>
  </si>
  <si>
    <t>สายน้อย</t>
  </si>
  <si>
    <t>ชีพันดุง</t>
  </si>
  <si>
    <t>บูชิต</t>
  </si>
  <si>
    <t>จีราวัต</t>
  </si>
  <si>
    <t>สมเพียง</t>
  </si>
  <si>
    <t>โสระบุตร</t>
  </si>
  <si>
    <t>บุญจิตต์</t>
  </si>
  <si>
    <t>ยาสาสัน</t>
  </si>
  <si>
    <t>ศรีสะอาด</t>
  </si>
  <si>
    <t>สายันห์</t>
  </si>
  <si>
    <t>นายไพรทูล สืบหล้า</t>
  </si>
  <si>
    <t>หนูแตง</t>
  </si>
  <si>
    <t>บัวศรี</t>
  </si>
  <si>
    <t>นางเจนจิรา สืบหล้า</t>
  </si>
  <si>
    <t>จิตรแสง</t>
  </si>
  <si>
    <t>วงษ์มะณี</t>
  </si>
  <si>
    <t>ทองสิน</t>
  </si>
  <si>
    <t>083-7438418</t>
  </si>
  <si>
    <t>พิณ</t>
  </si>
  <si>
    <t>อุตสังข์</t>
  </si>
  <si>
    <t>สิน</t>
  </si>
  <si>
    <t>บุญสงค์</t>
  </si>
  <si>
    <t>065-2932593</t>
  </si>
  <si>
    <t>อุรา</t>
  </si>
  <si>
    <t>วงค์ด้วง</t>
  </si>
  <si>
    <t>พรม</t>
  </si>
  <si>
    <t>ทองไสล</t>
  </si>
  <si>
    <t>64/1</t>
  </si>
  <si>
    <t>คิด</t>
  </si>
  <si>
    <t>ศุภกฤต</t>
  </si>
  <si>
    <t>นายสมหมาย สุวะชัย</t>
  </si>
  <si>
    <t>แปน</t>
  </si>
  <si>
    <t>โซง</t>
  </si>
  <si>
    <t>082-5671197</t>
  </si>
  <si>
    <t>นายเสกสันต์ สุขสมัย</t>
  </si>
  <si>
    <t>118/1</t>
  </si>
  <si>
    <t>คำมะสอน</t>
  </si>
  <si>
    <t>092-1982999</t>
  </si>
  <si>
    <t>น.ส.อิสรีย์ ศิริรุ่งธนกานต์</t>
  </si>
  <si>
    <t>090-0404487</t>
  </si>
  <si>
    <t>นางธนาพร สาเสนา</t>
  </si>
  <si>
    <t>จันทร์ทิพย์</t>
  </si>
  <si>
    <t>หงษ์ศิริ</t>
  </si>
  <si>
    <t>11I007</t>
  </si>
  <si>
    <t>บุดดีพงษ์</t>
  </si>
  <si>
    <t>หนัน</t>
  </si>
  <si>
    <t>ไชยวัตร</t>
  </si>
  <si>
    <t>นภัสสร</t>
  </si>
  <si>
    <t>624</t>
  </si>
  <si>
    <t>04H016</t>
  </si>
  <si>
    <t>15458/624</t>
  </si>
  <si>
    <t>คำผิว</t>
  </si>
  <si>
    <t>สวนสยาม</t>
  </si>
  <si>
    <t>คันนายาว</t>
  </si>
  <si>
    <t>065-2377346</t>
  </si>
  <si>
    <t>11A009</t>
  </si>
  <si>
    <t>นายไพรรัตน์  คำหล้า</t>
  </si>
  <si>
    <t>นส3ก</t>
  </si>
  <si>
    <t>แบน</t>
  </si>
  <si>
    <t>นันทน์ธิชา</t>
  </si>
  <si>
    <t>ทองสลับ</t>
  </si>
  <si>
    <t>ทองแสน</t>
  </si>
  <si>
    <t>คลังสินค้าพื้นที่ไม่เกิน 300 ตรม</t>
  </si>
  <si>
    <t>จิตตานันท์</t>
  </si>
  <si>
    <t>สุรพิมพ์โสภณ</t>
  </si>
  <si>
    <t>31/535</t>
  </si>
  <si>
    <t>นาดี</t>
  </si>
  <si>
    <t>เมืองสมุทรสาคร</t>
  </si>
  <si>
    <t>061-1428556</t>
  </si>
  <si>
    <t>ชู</t>
  </si>
  <si>
    <t>064-4450731</t>
  </si>
  <si>
    <t>นางหมูน แถลงสุข</t>
  </si>
  <si>
    <t xml:space="preserve">นาง  เสถียร  ปุริวงค์ </t>
  </si>
  <si>
    <t>นางบุสดี ปัจจุฐาเน</t>
  </si>
  <si>
    <t>นางบุญเติม คำเฮือง</t>
  </si>
  <si>
    <t>นส3</t>
  </si>
  <si>
    <t>04 F 006</t>
  </si>
  <si>
    <t>นส3 ก</t>
  </si>
  <si>
    <t>03 G 003</t>
  </si>
  <si>
    <t>สิมมา</t>
  </si>
  <si>
    <t>นางเสน่ห์ คำแพงจีน</t>
  </si>
  <si>
    <t>05 H 014</t>
  </si>
  <si>
    <t>บุญร่วม</t>
  </si>
  <si>
    <t>05 H 015</t>
  </si>
  <si>
    <t>ทิวากาล</t>
  </si>
  <si>
    <t>บุญประชุม</t>
  </si>
  <si>
    <t>นางงสาว</t>
  </si>
  <si>
    <t>ประภาศรี</t>
  </si>
  <si>
    <t>080-1745788</t>
  </si>
  <si>
    <t>สมจิตร คำโฮม</t>
  </si>
  <si>
    <t>สมควร</t>
  </si>
  <si>
    <t>วงษ์สิงห์</t>
  </si>
  <si>
    <t>นายสมรถ แก้วคำปอด</t>
  </si>
  <si>
    <t>สถิต</t>
  </si>
  <si>
    <t>นางประสิทธิ์ พิลารัตน์</t>
  </si>
  <si>
    <t>01 F 014</t>
  </si>
  <si>
    <t>01 A 057</t>
  </si>
  <si>
    <t xml:space="preserve"> นางไคร คำโฮม</t>
  </si>
  <si>
    <t>แสนสุพรรณ</t>
  </si>
  <si>
    <t>02 A 057</t>
  </si>
  <si>
    <t>01 B 025</t>
  </si>
  <si>
    <t>นางกาสี แก้วพระปราบ</t>
  </si>
  <si>
    <t>นางจันทร์ วันทอง</t>
  </si>
  <si>
    <t>เพชรรัตน์</t>
  </si>
  <si>
    <t>หันพรมมา</t>
  </si>
  <si>
    <t>สมจิตต</t>
  </si>
  <si>
    <t>01 B 057</t>
  </si>
  <si>
    <t>มุกดา</t>
  </si>
  <si>
    <t>02 J 008</t>
  </si>
  <si>
    <t>02 J 007</t>
  </si>
  <si>
    <t>01 F 053</t>
  </si>
  <si>
    <t>นางระเบียบ คำเพาะ</t>
  </si>
  <si>
    <t>01 B 029</t>
  </si>
  <si>
    <t>นายสมพร ผาแก้ว</t>
  </si>
  <si>
    <t>เฮือง</t>
  </si>
  <si>
    <t>01 B 048</t>
  </si>
  <si>
    <t>นายอุ่ม กำแพงจีน</t>
  </si>
  <si>
    <t>01 B 051</t>
  </si>
  <si>
    <t>นส.ลินดา จันดีเลิศ</t>
  </si>
  <si>
    <t>นส.บุรัตน์ดา แก้วพระปราบ</t>
  </si>
  <si>
    <t>ยืนยง</t>
  </si>
  <si>
    <t>01 B 001</t>
  </si>
  <si>
    <t>บุญรักษา</t>
  </si>
  <si>
    <t>02 J 009</t>
  </si>
  <si>
    <t>นางสาวสะอิ้ง ลุนสี</t>
  </si>
  <si>
    <t>นาง สุภาภรณ์ ศรีโกศล</t>
  </si>
  <si>
    <t>01 C 004</t>
  </si>
  <si>
    <t>สาลี</t>
  </si>
  <si>
    <t>ยอดวงค์ษา</t>
  </si>
  <si>
    <t xml:space="preserve">บ้านเดี่ยว </t>
  </si>
  <si>
    <t>นางสวี จันทร์วงศ์ราช</t>
  </si>
  <si>
    <t>นายสุไล บุดสาเดช</t>
  </si>
  <si>
    <t>ส่อง</t>
  </si>
  <si>
    <t>สุขสาลี</t>
  </si>
  <si>
    <t>นางลำไย ผลบูรณ์</t>
  </si>
  <si>
    <t>แสน</t>
  </si>
  <si>
    <t>01 B 061</t>
  </si>
  <si>
    <t>ถิน</t>
  </si>
  <si>
    <t>01 F 061</t>
  </si>
  <si>
    <t>นายเสถียร สุภเลิศ</t>
  </si>
  <si>
    <t>นินิมิตร</t>
  </si>
  <si>
    <t>01 B 019</t>
  </si>
  <si>
    <t>นส.3ก</t>
  </si>
  <si>
    <t>01 B 079</t>
  </si>
  <si>
    <t>บุญสงษ์</t>
  </si>
  <si>
    <t>นางไล จันวงราช</t>
  </si>
  <si>
    <t>ตุ้ย</t>
  </si>
  <si>
    <t>ชาบุญเริง</t>
  </si>
  <si>
    <t>นายธัช กัญญาสาย</t>
  </si>
  <si>
    <t>นส 3 ก</t>
  </si>
  <si>
    <t>ปลิว</t>
  </si>
  <si>
    <t>03 D 049</t>
  </si>
  <si>
    <t>ขอด</t>
  </si>
  <si>
    <t>นางสำรอง บุญมานัด</t>
  </si>
  <si>
    <t>บุญท้าย</t>
  </si>
  <si>
    <t>บัวลา</t>
  </si>
  <si>
    <t>บุญมานัน</t>
  </si>
  <si>
    <t>03G015</t>
  </si>
  <si>
    <t>03G016</t>
  </si>
  <si>
    <t>ชรินรัตน์</t>
  </si>
  <si>
    <t>รัตน์คงสวัสดิ์</t>
  </si>
  <si>
    <t>แสงทิพย์</t>
  </si>
  <si>
    <t>ขาว</t>
  </si>
  <si>
    <t>ชาวเชียงยืน</t>
  </si>
  <si>
    <t>065-3310476</t>
  </si>
  <si>
    <t>อู่ทอง</t>
  </si>
  <si>
    <t>อารีรัตน์</t>
  </si>
  <si>
    <t>สารีอาจ</t>
  </si>
  <si>
    <t>สค.1</t>
  </si>
  <si>
    <t>วงค์</t>
  </si>
  <si>
    <t>พรมโสภา</t>
  </si>
  <si>
    <t>085-6357867</t>
  </si>
  <si>
    <t>ปภาวิชญ์</t>
  </si>
  <si>
    <t>09A009</t>
  </si>
  <si>
    <t>ว่างเปล่า</t>
  </si>
  <si>
    <t>07G011</t>
  </si>
  <si>
    <t>14/16</t>
  </si>
  <si>
    <t>14/14</t>
  </si>
  <si>
    <t>07G015</t>
  </si>
  <si>
    <t>33/33</t>
  </si>
  <si>
    <t>07G013</t>
  </si>
  <si>
    <t>02E070</t>
  </si>
  <si>
    <t>087-0047974</t>
  </si>
  <si>
    <t>ทนงศักดิ์</t>
  </si>
  <si>
    <t>คัมภีรัรดา</t>
  </si>
  <si>
    <t>วัชรชัย</t>
  </si>
  <si>
    <t>หาวัน</t>
  </si>
  <si>
    <t>ชบา</t>
  </si>
  <si>
    <t>ขันธวัตร</t>
  </si>
  <si>
    <t>จูมเจียม</t>
  </si>
  <si>
    <t>พิสันต์</t>
  </si>
  <si>
    <t>บุญหล่อ</t>
  </si>
  <si>
    <t>1/2</t>
  </si>
  <si>
    <t>2/2</t>
  </si>
  <si>
    <t>แบ่งแยก</t>
  </si>
  <si>
    <t>086-7821728</t>
  </si>
  <si>
    <t>062-9149065</t>
  </si>
  <si>
    <t>บุณประวัติ</t>
  </si>
  <si>
    <t>นางสาวอนนท์ ประเคนลี</t>
  </si>
  <si>
    <t>08H013</t>
  </si>
  <si>
    <t>087-7200430</t>
  </si>
  <si>
    <t>คลังสินค้า</t>
  </si>
  <si>
    <t>ตึด</t>
  </si>
  <si>
    <t>สุนันต์</t>
  </si>
  <si>
    <t>สายแวว</t>
  </si>
  <si>
    <t>095-6214675</t>
  </si>
  <si>
    <t>นางสาวเดือนเพ็ญ</t>
  </si>
  <si>
    <t>0.3</t>
  </si>
  <si>
    <t>ผาผะกุล</t>
  </si>
  <si>
    <t>ต้อย</t>
  </si>
  <si>
    <t>รากวงษ์</t>
  </si>
  <si>
    <t xml:space="preserve">กัณหา </t>
  </si>
  <si>
    <t>นางกาจ อาดอ่อนสี</t>
  </si>
  <si>
    <t>929</t>
  </si>
  <si>
    <t>นายวิชัย  เจริญทัศน์</t>
  </si>
  <si>
    <t>วรุณยุพา</t>
  </si>
  <si>
    <t>เทพอาษา</t>
  </si>
  <si>
    <t>หนึ่งฤทัย</t>
  </si>
  <si>
    <t>วิพันทา</t>
  </si>
  <si>
    <t>นายวิชัย เจรญทัศน์</t>
  </si>
  <si>
    <t>หัวดอน</t>
  </si>
  <si>
    <t>เพ็งศรี</t>
  </si>
  <si>
    <t>นายสมาน  จุลทรรศน์</t>
  </si>
  <si>
    <t>07G024</t>
  </si>
  <si>
    <t>นายชนิด สามิภักดิ์</t>
  </si>
  <si>
    <t>พิทักษ์</t>
  </si>
  <si>
    <t>นาหกระแซง</t>
  </si>
  <si>
    <t>ประทุมศรี</t>
  </si>
  <si>
    <t>นาคดี</t>
  </si>
  <si>
    <t>ทองใหม่</t>
  </si>
  <si>
    <t>พนิตชนันท์</t>
  </si>
  <si>
    <t>สนธยา</t>
  </si>
  <si>
    <t>พรมราช</t>
  </si>
  <si>
    <t>น.ส.รินทร์ธนัน ชารี</t>
  </si>
  <si>
    <t>พันพิพัฒน์</t>
  </si>
  <si>
    <t>065-4602088</t>
  </si>
  <si>
    <t>เด่นนภา</t>
  </si>
  <si>
    <t>095-6027827</t>
  </si>
  <si>
    <t>ไกรสร</t>
  </si>
  <si>
    <t>คำสิงห์</t>
  </si>
  <si>
    <t>อำนวย</t>
  </si>
  <si>
    <t>วงศ์ไสย</t>
  </si>
  <si>
    <t>ต๋อย</t>
  </si>
  <si>
    <t>สุทธาคง</t>
  </si>
  <si>
    <t>063-0832234</t>
  </si>
  <si>
    <t>ศักดิ์ชัย</t>
  </si>
  <si>
    <t>093-5192385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</si>
</sst>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2" x14ac:knownFonts="1"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10"/>
      <color rgb="FF000000"/>
      <name val="Tahoma"/>
      <family val="2"/>
      <scheme val="minor"/>
    </font>
    <font>
      <sz val="10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b/>
      <sz val="11"/>
      <color rgb="FFFF0000"/>
      <name val="Tahoma"/>
      <family val="2"/>
      <scheme val="minor"/>
    </font>
    <font>
      <sz val="10"/>
      <color indexed="8"/>
      <name val="Tahoma"/>
      <family val="2"/>
    </font>
    <font>
      <sz val="9"/>
      <color theme="1"/>
      <name val="Tahoma"/>
      <family val="2"/>
      <scheme val="minor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sz val="12"/>
      <color rgb="FFFF0000"/>
      <name val="TH SarabunPSK"/>
      <family val="2"/>
    </font>
    <font>
      <sz val="12"/>
      <color theme="0"/>
      <name val="TH SarabunPSK"/>
      <family val="2"/>
    </font>
    <font>
      <sz val="12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3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5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</cellStyleXfs>
  <cellXfs count="157">
    <xf numFmtId="0" fontId="0" fillId="0" borderId="0" xfId="0"/>
    <xf numFmtId="0" fontId="0" fillId="0" borderId="1" xfId="0" applyBorder="1"/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3" fontId="3" fillId="0" borderId="1" xfId="1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9" fontId="0" fillId="0" borderId="1" xfId="0" applyNumberFormat="1" applyBorder="1" applyAlignment="1">
      <alignment horizontal="center" vertical="center"/>
    </xf>
    <xf numFmtId="3" fontId="3" fillId="2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1" xfId="1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1" applyNumberFormat="1" applyFont="1" applyBorder="1" applyAlignment="1">
      <alignment vertical="center" wrapText="1"/>
    </xf>
    <xf numFmtId="3" fontId="3" fillId="0" borderId="1" xfId="1" applyNumberFormat="1" applyFont="1" applyBorder="1" applyAlignment="1">
      <alignment horizontal="right" vertical="top" wrapText="1"/>
    </xf>
    <xf numFmtId="43" fontId="0" fillId="0" borderId="1" xfId="1" applyFont="1" applyBorder="1"/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43" fontId="6" fillId="0" borderId="1" xfId="1" applyFont="1" applyBorder="1" applyAlignment="1">
      <alignment horizontal="center" vertical="center"/>
    </xf>
    <xf numFmtId="0" fontId="0" fillId="4" borderId="1" xfId="0" applyFill="1" applyBorder="1"/>
    <xf numFmtId="0" fontId="0" fillId="0" borderId="0" xfId="0" applyAlignment="1">
      <alignment vertical="center"/>
    </xf>
    <xf numFmtId="10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8" fillId="0" borderId="0" xfId="0" applyFont="1" applyAlignment="1">
      <alignment vertical="center"/>
    </xf>
    <xf numFmtId="43" fontId="0" fillId="0" borderId="0" xfId="1" applyFont="1" applyAlignment="1">
      <alignment vertical="center"/>
    </xf>
    <xf numFmtId="0" fontId="0" fillId="3" borderId="1" xfId="0" applyFill="1" applyBorder="1" applyAlignment="1">
      <alignment horizontal="left" vertical="center"/>
    </xf>
    <xf numFmtId="43" fontId="0" fillId="3" borderId="1" xfId="1" applyFont="1" applyFill="1" applyBorder="1" applyAlignment="1">
      <alignment vertical="center"/>
    </xf>
    <xf numFmtId="9" fontId="0" fillId="3" borderId="1" xfId="0" applyNumberFormat="1" applyFill="1" applyBorder="1" applyAlignment="1">
      <alignment vertical="center"/>
    </xf>
    <xf numFmtId="0" fontId="0" fillId="6" borderId="1" xfId="0" applyFill="1" applyBorder="1" applyAlignment="1">
      <alignment vertical="center"/>
    </xf>
    <xf numFmtId="43" fontId="0" fillId="6" borderId="1" xfId="1" applyFont="1" applyFill="1" applyBorder="1" applyAlignment="1">
      <alignment vertical="center"/>
    </xf>
    <xf numFmtId="0" fontId="0" fillId="6" borderId="1" xfId="0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8" borderId="1" xfId="0" applyFill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Font="1"/>
    <xf numFmtId="0" fontId="10" fillId="8" borderId="1" xfId="0" applyFont="1" applyFill="1" applyBorder="1"/>
    <xf numFmtId="0" fontId="0" fillId="0" borderId="0" xfId="0" applyAlignment="1">
      <alignment horizontal="center" vertical="center" wrapText="1"/>
    </xf>
    <xf numFmtId="3" fontId="3" fillId="0" borderId="1" xfId="1" applyNumberFormat="1" applyFont="1" applyFill="1" applyBorder="1" applyAlignment="1">
      <alignment horizontal="right" vertical="top" wrapText="1"/>
    </xf>
    <xf numFmtId="0" fontId="0" fillId="0" borderId="7" xfId="0" applyBorder="1"/>
    <xf numFmtId="0" fontId="0" fillId="0" borderId="1" xfId="0" applyFill="1" applyBorder="1"/>
    <xf numFmtId="0" fontId="12" fillId="0" borderId="1" xfId="0" applyNumberFormat="1" applyFont="1" applyBorder="1" applyAlignment="1">
      <alignment horizontal="center" vertical="center" wrapText="1"/>
    </xf>
    <xf numFmtId="0" fontId="12" fillId="0" borderId="1" xfId="1" applyNumberFormat="1" applyFont="1" applyBorder="1" applyAlignment="1">
      <alignment horizontal="center" vertical="center" wrapText="1"/>
    </xf>
    <xf numFmtId="2" fontId="0" fillId="3" borderId="1" xfId="2" applyNumberFormat="1" applyFont="1" applyFill="1" applyBorder="1" applyAlignment="1">
      <alignment vertical="center"/>
    </xf>
    <xf numFmtId="1" fontId="0" fillId="6" borderId="1" xfId="2" applyNumberFormat="1" applyFont="1" applyFill="1" applyBorder="1" applyAlignment="1">
      <alignment vertical="center"/>
    </xf>
    <xf numFmtId="1" fontId="0" fillId="3" borderId="1" xfId="2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2" fontId="0" fillId="0" borderId="1" xfId="0" applyNumberFormat="1" applyBorder="1" applyAlignment="1">
      <alignment vertical="center"/>
    </xf>
    <xf numFmtId="2" fontId="0" fillId="3" borderId="1" xfId="0" applyNumberFormat="1" applyFill="1" applyBorder="1" applyAlignment="1">
      <alignment vertical="center"/>
    </xf>
    <xf numFmtId="3" fontId="3" fillId="0" borderId="1" xfId="1" applyNumberFormat="1" applyFont="1" applyFill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left"/>
    </xf>
    <xf numFmtId="0" fontId="14" fillId="10" borderId="1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vertical="center"/>
    </xf>
    <xf numFmtId="43" fontId="14" fillId="10" borderId="1" xfId="1" applyFont="1" applyFill="1" applyBorder="1" applyAlignment="1">
      <alignment vertical="center"/>
    </xf>
    <xf numFmtId="0" fontId="14" fillId="10" borderId="1" xfId="0" applyFont="1" applyFill="1" applyBorder="1" applyAlignment="1">
      <alignment horizontal="left" vertical="center"/>
    </xf>
    <xf numFmtId="43" fontId="14" fillId="10" borderId="1" xfId="1" applyFont="1" applyFill="1" applyBorder="1" applyAlignment="1">
      <alignment horizontal="center" vertical="center"/>
    </xf>
    <xf numFmtId="43" fontId="14" fillId="11" borderId="1" xfId="0" applyNumberFormat="1" applyFont="1" applyFill="1" applyBorder="1" applyAlignment="1">
      <alignment vertical="center"/>
    </xf>
    <xf numFmtId="43" fontId="14" fillId="11" borderId="1" xfId="1" applyFont="1" applyFill="1" applyBorder="1" applyAlignment="1">
      <alignment vertical="center"/>
    </xf>
    <xf numFmtId="0" fontId="14" fillId="11" borderId="1" xfId="0" applyFont="1" applyFill="1" applyBorder="1" applyAlignment="1">
      <alignment horizontal="right" vertical="center"/>
    </xf>
    <xf numFmtId="0" fontId="14" fillId="11" borderId="1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vertical="center"/>
    </xf>
    <xf numFmtId="43" fontId="14" fillId="11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43" fontId="14" fillId="0" borderId="0" xfId="1" applyFont="1"/>
    <xf numFmtId="43" fontId="14" fillId="0" borderId="0" xfId="1" applyFont="1" applyAlignment="1">
      <alignment horizontal="center"/>
    </xf>
    <xf numFmtId="0" fontId="14" fillId="0" borderId="0" xfId="0" applyFont="1" applyAlignment="1">
      <alignment horizontal="right"/>
    </xf>
    <xf numFmtId="0" fontId="14" fillId="12" borderId="0" xfId="0" applyFont="1" applyFill="1"/>
    <xf numFmtId="0" fontId="13" fillId="13" borderId="1" xfId="0" applyFont="1" applyFill="1" applyBorder="1" applyAlignment="1">
      <alignment horizontal="center" vertical="center"/>
    </xf>
    <xf numFmtId="0" fontId="16" fillId="12" borderId="0" xfId="0" applyFont="1" applyFill="1"/>
    <xf numFmtId="43" fontId="17" fillId="4" borderId="1" xfId="1" applyNumberFormat="1" applyFont="1" applyFill="1" applyBorder="1" applyAlignment="1">
      <alignment horizontal="center" vertical="center"/>
    </xf>
    <xf numFmtId="49" fontId="14" fillId="10" borderId="1" xfId="0" applyNumberFormat="1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14" fillId="12" borderId="5" xfId="0" applyFont="1" applyFill="1" applyBorder="1" applyAlignment="1">
      <alignment horizontal="left" vertical="center"/>
    </xf>
    <xf numFmtId="0" fontId="14" fillId="12" borderId="1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4" fillId="2" borderId="7" xfId="0" applyFont="1" applyFill="1" applyBorder="1" applyAlignment="1">
      <alignment horizontal="center" vertical="center"/>
    </xf>
    <xf numFmtId="49" fontId="14" fillId="2" borderId="7" xfId="0" applyNumberFormat="1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7" fillId="4" borderId="1" xfId="0" applyFont="1" applyFill="1" applyBorder="1" applyAlignment="1">
      <alignment horizontal="center" vertical="center"/>
    </xf>
    <xf numFmtId="43" fontId="14" fillId="4" borderId="1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left" vertical="center"/>
    </xf>
    <xf numFmtId="43" fontId="15" fillId="11" borderId="1" xfId="0" applyNumberFormat="1" applyFont="1" applyFill="1" applyBorder="1" applyAlignment="1">
      <alignment horizontal="center" vertical="center"/>
    </xf>
    <xf numFmtId="0" fontId="14" fillId="11" borderId="1" xfId="0" applyNumberFormat="1" applyFont="1" applyFill="1" applyBorder="1" applyAlignment="1">
      <alignment vertical="center"/>
    </xf>
    <xf numFmtId="0" fontId="14" fillId="12" borderId="1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4" fillId="11" borderId="1" xfId="0" applyNumberFormat="1" applyFont="1" applyFill="1" applyBorder="1" applyAlignment="1">
      <alignment horizontal="right" vertical="center"/>
    </xf>
    <xf numFmtId="0" fontId="15" fillId="2" borderId="7" xfId="0" applyFont="1" applyFill="1" applyBorder="1" applyAlignment="1">
      <alignment horizontal="center" vertical="center"/>
    </xf>
    <xf numFmtId="43" fontId="14" fillId="11" borderId="1" xfId="0" applyNumberFormat="1" applyFont="1" applyFill="1" applyBorder="1" applyAlignment="1">
      <alignment horizontal="right" vertical="center"/>
    </xf>
    <xf numFmtId="49" fontId="14" fillId="11" borderId="1" xfId="0" applyNumberFormat="1" applyFont="1" applyFill="1" applyBorder="1" applyAlignment="1">
      <alignment horizontal="right" vertical="center"/>
    </xf>
    <xf numFmtId="0" fontId="15" fillId="4" borderId="1" xfId="0" applyFont="1" applyFill="1" applyBorder="1" applyAlignment="1">
      <alignment horizontal="center" vertical="center"/>
    </xf>
    <xf numFmtId="43" fontId="15" fillId="4" borderId="1" xfId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 vertical="center"/>
    </xf>
    <xf numFmtId="49" fontId="14" fillId="2" borderId="7" xfId="0" applyNumberFormat="1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center" vertical="center"/>
    </xf>
    <xf numFmtId="43" fontId="15" fillId="4" borderId="1" xfId="1" applyNumberFormat="1" applyFont="1" applyFill="1" applyBorder="1" applyAlignment="1">
      <alignment horizontal="center" vertical="center"/>
    </xf>
    <xf numFmtId="43" fontId="17" fillId="11" borderId="1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4" fillId="0" borderId="8" xfId="0" applyFont="1" applyBorder="1"/>
    <xf numFmtId="0" fontId="21" fillId="0" borderId="1" xfId="0" applyFont="1" applyBorder="1" applyAlignment="1">
      <alignment horizontal="center" vertical="center"/>
    </xf>
    <xf numFmtId="1" fontId="14" fillId="12" borderId="5" xfId="0" applyNumberFormat="1" applyFont="1" applyFill="1" applyBorder="1" applyAlignment="1">
      <alignment horizontal="left" vertical="center"/>
    </xf>
    <xf numFmtId="43" fontId="13" fillId="10" borderId="1" xfId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43" fontId="13" fillId="4" borderId="1" xfId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43" fontId="13" fillId="9" borderId="1" xfId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7" fillId="12" borderId="6" xfId="0" applyFont="1" applyFill="1" applyBorder="1" applyAlignment="1">
      <alignment horizontal="left" vertical="center"/>
    </xf>
    <xf numFmtId="0" fontId="17" fillId="12" borderId="7" xfId="0" applyFont="1" applyFill="1" applyBorder="1" applyAlignment="1">
      <alignment horizontal="left" vertical="center"/>
    </xf>
    <xf numFmtId="0" fontId="17" fillId="12" borderId="5" xfId="0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4">
    <cellStyle name="จุลภาค" xfId="1" builtinId="3"/>
    <cellStyle name="ปกติ" xfId="0" builtinId="0"/>
    <cellStyle name="ปกติ 2" xfId="3" xr:uid="{00000000-0005-0000-0000-000003000000}"/>
    <cellStyle name="เปอร์เซ็นต์" xfId="2" builtinId="5"/>
  </cellStyles>
  <dxfs count="0"/>
  <tableStyles count="0" defaultTableStyle="TableStyleMedium2" defaultPivotStyle="PivotStyleLight16"/>
  <colors>
    <mruColors>
      <color rgb="FFFFCCFF"/>
      <color rgb="FFF9C6A9"/>
      <color rgb="FFF5A77B"/>
      <color rgb="FF66CCFF"/>
      <color rgb="FF66FFFF"/>
      <color rgb="FF0000FF"/>
      <color rgb="FFE5E5FF"/>
      <color rgb="FFCEFCE7"/>
      <color rgb="FFCCCC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G840"/>
  <sheetViews>
    <sheetView topLeftCell="A805" zoomScale="80" zoomScaleNormal="80" workbookViewId="0">
      <selection activeCell="AB844" sqref="AB844"/>
    </sheetView>
  </sheetViews>
  <sheetFormatPr defaultColWidth="13" defaultRowHeight="15.75" x14ac:dyDescent="0.25"/>
  <cols>
    <col min="1" max="1" width="37.125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5.625" style="88" customWidth="1"/>
    <col min="7" max="7" width="5.7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625" style="89" customWidth="1"/>
    <col min="23" max="23" width="10.5" style="89" customWidth="1"/>
    <col min="24" max="24" width="10" style="75" customWidth="1"/>
    <col min="25" max="25" width="9.875" style="89" customWidth="1"/>
    <col min="26" max="26" width="6.875" style="91" customWidth="1"/>
    <col min="27" max="27" width="9.2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25.5" customHeight="1" x14ac:dyDescent="0.25">
      <c r="AB1" s="124" t="s">
        <v>180</v>
      </c>
    </row>
    <row r="2" spans="2:33" ht="28.5" customHeight="1" x14ac:dyDescent="0.25">
      <c r="B2" s="137" t="s">
        <v>181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</row>
    <row r="3" spans="2:33" ht="21" customHeight="1" x14ac:dyDescent="0.25">
      <c r="B3" s="138" t="s">
        <v>148</v>
      </c>
      <c r="C3" s="139" t="s">
        <v>182</v>
      </c>
      <c r="D3" s="139" t="s">
        <v>183</v>
      </c>
      <c r="E3" s="138" t="s">
        <v>184</v>
      </c>
      <c r="F3" s="140" t="s">
        <v>185</v>
      </c>
      <c r="G3" s="143" t="s">
        <v>186</v>
      </c>
      <c r="H3" s="136" t="s">
        <v>176</v>
      </c>
      <c r="I3" s="136"/>
      <c r="J3" s="136"/>
      <c r="K3" s="136"/>
      <c r="L3" s="136"/>
      <c r="M3" s="136"/>
      <c r="N3" s="135" t="s">
        <v>177</v>
      </c>
      <c r="O3" s="135"/>
      <c r="P3" s="135"/>
      <c r="Q3" s="135"/>
      <c r="R3" s="135"/>
      <c r="S3" s="135"/>
      <c r="T3" s="135"/>
      <c r="U3" s="135"/>
      <c r="V3" s="135"/>
      <c r="W3" s="135"/>
      <c r="X3" s="144" t="s">
        <v>187</v>
      </c>
      <c r="Y3" s="145" t="s">
        <v>188</v>
      </c>
      <c r="Z3" s="131" t="s">
        <v>189</v>
      </c>
      <c r="AA3" s="144" t="s">
        <v>190</v>
      </c>
      <c r="AB3" s="93" t="s">
        <v>180</v>
      </c>
    </row>
    <row r="4" spans="2:33" ht="37.5" customHeight="1" x14ac:dyDescent="0.25">
      <c r="B4" s="138"/>
      <c r="C4" s="139"/>
      <c r="D4" s="138"/>
      <c r="E4" s="138"/>
      <c r="F4" s="141"/>
      <c r="G4" s="143"/>
      <c r="H4" s="136" t="s">
        <v>178</v>
      </c>
      <c r="I4" s="136"/>
      <c r="J4" s="136"/>
      <c r="K4" s="134" t="s">
        <v>191</v>
      </c>
      <c r="L4" s="134" t="s">
        <v>192</v>
      </c>
      <c r="M4" s="134" t="s">
        <v>193</v>
      </c>
      <c r="N4" s="135" t="s">
        <v>148</v>
      </c>
      <c r="O4" s="130" t="s">
        <v>3</v>
      </c>
      <c r="P4" s="130" t="s">
        <v>194</v>
      </c>
      <c r="Q4" s="130" t="s">
        <v>195</v>
      </c>
      <c r="R4" s="129" t="s">
        <v>196</v>
      </c>
      <c r="S4" s="130" t="s">
        <v>197</v>
      </c>
      <c r="T4" s="129" t="s">
        <v>198</v>
      </c>
      <c r="U4" s="135" t="s">
        <v>179</v>
      </c>
      <c r="V4" s="135"/>
      <c r="W4" s="129" t="s">
        <v>199</v>
      </c>
      <c r="X4" s="144"/>
      <c r="Y4" s="145"/>
      <c r="Z4" s="132"/>
      <c r="AA4" s="144"/>
      <c r="AB4" s="144" t="s">
        <v>204</v>
      </c>
      <c r="AD4" s="94"/>
    </row>
    <row r="5" spans="2:33" ht="42" customHeight="1" x14ac:dyDescent="0.25">
      <c r="B5" s="138"/>
      <c r="C5" s="139"/>
      <c r="D5" s="138"/>
      <c r="E5" s="138"/>
      <c r="F5" s="141"/>
      <c r="G5" s="143"/>
      <c r="H5" s="136" t="s">
        <v>0</v>
      </c>
      <c r="I5" s="136" t="s">
        <v>1</v>
      </c>
      <c r="J5" s="136" t="s">
        <v>200</v>
      </c>
      <c r="K5" s="134"/>
      <c r="L5" s="134"/>
      <c r="M5" s="134"/>
      <c r="N5" s="135"/>
      <c r="O5" s="130"/>
      <c r="P5" s="130"/>
      <c r="Q5" s="130"/>
      <c r="R5" s="129"/>
      <c r="S5" s="130"/>
      <c r="T5" s="129"/>
      <c r="U5" s="130" t="s">
        <v>201</v>
      </c>
      <c r="V5" s="129" t="s">
        <v>202</v>
      </c>
      <c r="W5" s="129"/>
      <c r="X5" s="144"/>
      <c r="Y5" s="145"/>
      <c r="Z5" s="132"/>
      <c r="AA5" s="144"/>
      <c r="AB5" s="144"/>
      <c r="AD5" s="94"/>
    </row>
    <row r="6" spans="2:33" x14ac:dyDescent="0.25">
      <c r="B6" s="138"/>
      <c r="C6" s="139"/>
      <c r="D6" s="138"/>
      <c r="E6" s="138"/>
      <c r="F6" s="141"/>
      <c r="G6" s="143"/>
      <c r="H6" s="136"/>
      <c r="I6" s="136"/>
      <c r="J6" s="136"/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/>
      <c r="V6" s="129"/>
      <c r="W6" s="129"/>
      <c r="X6" s="144"/>
      <c r="Y6" s="145"/>
      <c r="Z6" s="132"/>
      <c r="AA6" s="144"/>
      <c r="AB6" s="144"/>
      <c r="AD6" s="94"/>
    </row>
    <row r="7" spans="2:33" ht="18" customHeight="1" x14ac:dyDescent="0.25">
      <c r="B7" s="138"/>
      <c r="C7" s="139"/>
      <c r="D7" s="138"/>
      <c r="E7" s="138"/>
      <c r="F7" s="142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3"/>
      <c r="AA7" s="144"/>
      <c r="AB7" s="144"/>
      <c r="AD7" s="94"/>
    </row>
    <row r="8" spans="2:33" ht="16.5" customHeight="1" x14ac:dyDescent="0.25">
      <c r="B8" s="100" t="s">
        <v>205</v>
      </c>
      <c r="C8" s="101"/>
      <c r="D8" s="101"/>
      <c r="E8" s="101"/>
      <c r="F8" s="101"/>
      <c r="G8" s="102"/>
      <c r="H8" s="102" t="s">
        <v>210</v>
      </c>
      <c r="I8" s="102" t="s">
        <v>747</v>
      </c>
      <c r="J8" s="102" t="s">
        <v>473</v>
      </c>
      <c r="K8" s="102" t="s">
        <v>748</v>
      </c>
      <c r="L8" s="102">
        <v>1</v>
      </c>
      <c r="M8" s="102" t="s">
        <v>334</v>
      </c>
      <c r="N8" s="102" t="s">
        <v>236</v>
      </c>
      <c r="O8" s="102" t="s">
        <v>208</v>
      </c>
      <c r="P8" s="102" t="s">
        <v>209</v>
      </c>
      <c r="Q8" s="102" t="s">
        <v>139</v>
      </c>
      <c r="R8" s="102">
        <v>34160</v>
      </c>
      <c r="S8" s="102" t="s">
        <v>236</v>
      </c>
      <c r="T8" s="102">
        <v>130</v>
      </c>
      <c r="U8" s="102" t="s">
        <v>749</v>
      </c>
      <c r="V8" s="103"/>
      <c r="W8" s="101"/>
      <c r="X8" s="102"/>
      <c r="Y8" s="101"/>
      <c r="Z8" s="101"/>
      <c r="AA8" s="101"/>
      <c r="AB8" s="104"/>
      <c r="AD8" s="94"/>
      <c r="AE8" s="75"/>
      <c r="AF8" s="75"/>
      <c r="AG8" s="75"/>
    </row>
    <row r="9" spans="2:33" ht="16.5" customHeight="1" x14ac:dyDescent="0.25">
      <c r="B9" s="97">
        <v>223</v>
      </c>
      <c r="C9" s="97" t="s">
        <v>55</v>
      </c>
      <c r="D9" s="98">
        <v>6559</v>
      </c>
      <c r="E9" s="99">
        <v>5</v>
      </c>
      <c r="F9" s="97">
        <v>1</v>
      </c>
      <c r="G9" s="97">
        <v>1</v>
      </c>
      <c r="H9" s="105">
        <v>8</v>
      </c>
      <c r="I9" s="105">
        <v>1</v>
      </c>
      <c r="J9" s="105">
        <v>37</v>
      </c>
      <c r="K9" s="95">
        <v>3337</v>
      </c>
      <c r="L9" s="106">
        <f>T8</f>
        <v>130</v>
      </c>
      <c r="M9" s="106">
        <f>K9*L9</f>
        <v>433810</v>
      </c>
      <c r="N9" s="77"/>
      <c r="O9" s="78"/>
      <c r="P9" s="78"/>
      <c r="Q9" s="78"/>
      <c r="R9" s="79"/>
      <c r="S9" s="80"/>
      <c r="T9" s="81"/>
      <c r="U9" s="77"/>
      <c r="V9" s="79"/>
      <c r="W9" s="79"/>
      <c r="X9" s="82"/>
      <c r="Y9" s="83">
        <f>M9</f>
        <v>433810</v>
      </c>
      <c r="Z9" s="84"/>
      <c r="AA9" s="87">
        <f>AB9*M9/100</f>
        <v>43.381</v>
      </c>
      <c r="AB9" s="82">
        <v>0.01</v>
      </c>
      <c r="AD9" s="94"/>
      <c r="AE9" s="75"/>
      <c r="AF9" s="75"/>
      <c r="AG9" s="75"/>
    </row>
    <row r="10" spans="2:33" ht="16.5" customHeight="1" x14ac:dyDescent="0.25">
      <c r="B10" s="99"/>
      <c r="C10" s="99"/>
      <c r="D10" s="99"/>
      <c r="E10" s="99"/>
      <c r="F10" s="99"/>
      <c r="G10" s="99"/>
      <c r="H10" s="107"/>
      <c r="I10" s="107"/>
      <c r="J10" s="107"/>
      <c r="K10" s="106"/>
      <c r="L10" s="106"/>
      <c r="M10" s="106"/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6"/>
      <c r="Y10" s="83"/>
      <c r="Z10" s="84"/>
      <c r="AA10" s="85"/>
      <c r="AB10" s="86"/>
      <c r="AD10" s="94"/>
      <c r="AE10" s="75"/>
      <c r="AF10" s="75"/>
      <c r="AG10" s="75"/>
    </row>
    <row r="11" spans="2:33" ht="16.5" customHeight="1" x14ac:dyDescent="0.25">
      <c r="B11" s="100" t="s">
        <v>205</v>
      </c>
      <c r="C11" s="101"/>
      <c r="D11" s="101"/>
      <c r="E11" s="101"/>
      <c r="F11" s="101"/>
      <c r="G11" s="102"/>
      <c r="H11" s="102" t="s">
        <v>210</v>
      </c>
      <c r="I11" s="102" t="s">
        <v>747</v>
      </c>
      <c r="J11" s="102" t="s">
        <v>473</v>
      </c>
      <c r="K11" s="102" t="s">
        <v>748</v>
      </c>
      <c r="L11" s="102">
        <v>1</v>
      </c>
      <c r="M11" s="102" t="s">
        <v>272</v>
      </c>
      <c r="N11" s="102" t="s">
        <v>236</v>
      </c>
      <c r="O11" s="102" t="s">
        <v>208</v>
      </c>
      <c r="P11" s="102" t="s">
        <v>209</v>
      </c>
      <c r="Q11" s="102" t="s">
        <v>139</v>
      </c>
      <c r="R11" s="102">
        <v>34160</v>
      </c>
      <c r="S11" s="102" t="s">
        <v>236</v>
      </c>
      <c r="T11" s="102">
        <v>150</v>
      </c>
      <c r="U11" s="102" t="s">
        <v>755</v>
      </c>
      <c r="V11" s="103"/>
      <c r="W11" s="101"/>
      <c r="X11" s="102"/>
      <c r="Y11" s="101"/>
      <c r="Z11" s="101"/>
      <c r="AA11" s="101"/>
      <c r="AB11" s="104"/>
    </row>
    <row r="12" spans="2:33" ht="16.5" customHeight="1" x14ac:dyDescent="0.25">
      <c r="B12" s="97">
        <v>225</v>
      </c>
      <c r="C12" s="97" t="s">
        <v>55</v>
      </c>
      <c r="D12" s="98">
        <v>6561</v>
      </c>
      <c r="E12" s="99">
        <v>7</v>
      </c>
      <c r="F12" s="97">
        <v>10</v>
      </c>
      <c r="G12" s="97">
        <v>1</v>
      </c>
      <c r="H12" s="105">
        <v>5</v>
      </c>
      <c r="I12" s="105">
        <v>0</v>
      </c>
      <c r="J12" s="105">
        <v>46</v>
      </c>
      <c r="K12" s="95">
        <v>2046</v>
      </c>
      <c r="L12" s="106">
        <f>T11</f>
        <v>150</v>
      </c>
      <c r="M12" s="106">
        <f>K12*L12</f>
        <v>306900</v>
      </c>
      <c r="N12" s="77"/>
      <c r="O12" s="78"/>
      <c r="P12" s="78"/>
      <c r="Q12" s="78"/>
      <c r="R12" s="79"/>
      <c r="S12" s="80"/>
      <c r="T12" s="81"/>
      <c r="U12" s="77"/>
      <c r="V12" s="79"/>
      <c r="W12" s="79"/>
      <c r="X12" s="82"/>
      <c r="Y12" s="83">
        <f>M12</f>
        <v>306900</v>
      </c>
      <c r="Z12" s="84"/>
      <c r="AA12" s="87">
        <f>AB12*M12/100</f>
        <v>30.69</v>
      </c>
      <c r="AB12" s="82">
        <v>0.01</v>
      </c>
    </row>
    <row r="13" spans="2:33" ht="16.5" customHeight="1" x14ac:dyDescent="0.25">
      <c r="B13" s="99"/>
      <c r="C13" s="99"/>
      <c r="D13" s="99"/>
      <c r="E13" s="99"/>
      <c r="F13" s="99"/>
      <c r="G13" s="99"/>
      <c r="H13" s="107"/>
      <c r="I13" s="107"/>
      <c r="J13" s="107"/>
      <c r="K13" s="106"/>
      <c r="L13" s="106"/>
      <c r="M13" s="106"/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6"/>
      <c r="Y13" s="83"/>
      <c r="Z13" s="84"/>
      <c r="AA13" s="85"/>
      <c r="AB13" s="86"/>
    </row>
    <row r="14" spans="2:33" ht="16.5" customHeight="1" x14ac:dyDescent="0.25">
      <c r="B14" s="100" t="s">
        <v>205</v>
      </c>
      <c r="C14" s="101"/>
      <c r="D14" s="101"/>
      <c r="E14" s="101"/>
      <c r="F14" s="101"/>
      <c r="G14" s="102"/>
      <c r="H14" s="102" t="s">
        <v>210</v>
      </c>
      <c r="I14" s="102" t="s">
        <v>756</v>
      </c>
      <c r="J14" s="102" t="s">
        <v>757</v>
      </c>
      <c r="K14" s="102">
        <v>95</v>
      </c>
      <c r="L14" s="102">
        <v>1</v>
      </c>
      <c r="M14" s="102" t="s">
        <v>272</v>
      </c>
      <c r="N14" s="102" t="s">
        <v>236</v>
      </c>
      <c r="O14" s="102" t="s">
        <v>208</v>
      </c>
      <c r="P14" s="102" t="s">
        <v>209</v>
      </c>
      <c r="Q14" s="102" t="s">
        <v>139</v>
      </c>
      <c r="R14" s="102">
        <v>34160</v>
      </c>
      <c r="S14" s="102" t="s">
        <v>236</v>
      </c>
      <c r="T14" s="102">
        <v>150</v>
      </c>
      <c r="U14" s="102" t="s">
        <v>758</v>
      </c>
      <c r="V14" s="103"/>
      <c r="W14" s="101"/>
      <c r="X14" s="102"/>
      <c r="Y14" s="101"/>
      <c r="Z14" s="101"/>
      <c r="AA14" s="101"/>
      <c r="AB14" s="104"/>
    </row>
    <row r="15" spans="2:33" ht="16.5" customHeight="1" x14ac:dyDescent="0.25">
      <c r="B15" s="97">
        <v>226</v>
      </c>
      <c r="C15" s="97" t="s">
        <v>55</v>
      </c>
      <c r="D15" s="98">
        <v>6562</v>
      </c>
      <c r="E15" s="99">
        <v>8</v>
      </c>
      <c r="F15" s="97">
        <v>10</v>
      </c>
      <c r="G15" s="97">
        <v>1</v>
      </c>
      <c r="H15" s="105">
        <v>9</v>
      </c>
      <c r="I15" s="105">
        <v>3</v>
      </c>
      <c r="J15" s="105">
        <v>56</v>
      </c>
      <c r="K15" s="95">
        <v>3956</v>
      </c>
      <c r="L15" s="106">
        <f>T14</f>
        <v>150</v>
      </c>
      <c r="M15" s="106">
        <f>K15*L15</f>
        <v>593400</v>
      </c>
      <c r="N15" s="77"/>
      <c r="O15" s="78"/>
      <c r="P15" s="78"/>
      <c r="Q15" s="78"/>
      <c r="R15" s="79"/>
      <c r="S15" s="80"/>
      <c r="T15" s="81"/>
      <c r="U15" s="77"/>
      <c r="V15" s="79"/>
      <c r="W15" s="79"/>
      <c r="X15" s="82"/>
      <c r="Y15" s="83">
        <f>M15</f>
        <v>593400</v>
      </c>
      <c r="Z15" s="84"/>
      <c r="AA15" s="87">
        <f>AB15*M15/100</f>
        <v>59.34</v>
      </c>
      <c r="AB15" s="82">
        <v>0.01</v>
      </c>
    </row>
    <row r="16" spans="2:33" ht="16.5" customHeight="1" x14ac:dyDescent="0.25">
      <c r="B16" s="99"/>
      <c r="C16" s="99"/>
      <c r="D16" s="99"/>
      <c r="E16" s="99"/>
      <c r="F16" s="99"/>
      <c r="G16" s="99"/>
      <c r="H16" s="107"/>
      <c r="I16" s="107"/>
      <c r="J16" s="107"/>
      <c r="K16" s="106"/>
      <c r="L16" s="106"/>
      <c r="M16" s="106"/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6"/>
      <c r="Y16" s="83"/>
      <c r="Z16" s="84"/>
      <c r="AA16" s="85"/>
      <c r="AB16" s="86"/>
    </row>
    <row r="17" spans="2:28" ht="16.5" customHeight="1" x14ac:dyDescent="0.25">
      <c r="B17" s="100" t="s">
        <v>205</v>
      </c>
      <c r="C17" s="101"/>
      <c r="D17" s="101"/>
      <c r="E17" s="101"/>
      <c r="F17" s="101"/>
      <c r="G17" s="102"/>
      <c r="H17" s="102" t="s">
        <v>210</v>
      </c>
      <c r="I17" s="102" t="s">
        <v>1292</v>
      </c>
      <c r="J17" s="102" t="s">
        <v>1287</v>
      </c>
      <c r="K17" s="102">
        <v>23</v>
      </c>
      <c r="L17" s="102">
        <v>1</v>
      </c>
      <c r="M17" s="102" t="s">
        <v>334</v>
      </c>
      <c r="N17" s="102" t="s">
        <v>236</v>
      </c>
      <c r="O17" s="102" t="s">
        <v>208</v>
      </c>
      <c r="P17" s="102" t="s">
        <v>209</v>
      </c>
      <c r="Q17" s="102" t="s">
        <v>139</v>
      </c>
      <c r="R17" s="102">
        <v>34160</v>
      </c>
      <c r="S17" s="102" t="s">
        <v>236</v>
      </c>
      <c r="T17" s="102">
        <v>140</v>
      </c>
      <c r="U17" s="102" t="s">
        <v>1293</v>
      </c>
      <c r="V17" s="103"/>
      <c r="W17" s="101"/>
      <c r="X17" s="102"/>
      <c r="Y17" s="101"/>
      <c r="Z17" s="101"/>
      <c r="AA17" s="101"/>
      <c r="AB17" s="104"/>
    </row>
    <row r="18" spans="2:28" ht="16.5" customHeight="1" x14ac:dyDescent="0.25">
      <c r="B18" s="97">
        <v>462</v>
      </c>
      <c r="C18" s="97" t="s">
        <v>55</v>
      </c>
      <c r="D18" s="98">
        <v>6792</v>
      </c>
      <c r="E18" s="99">
        <v>4</v>
      </c>
      <c r="F18" s="97">
        <v>11</v>
      </c>
      <c r="G18" s="97">
        <v>1</v>
      </c>
      <c r="H18" s="105">
        <v>4</v>
      </c>
      <c r="I18" s="105">
        <v>3</v>
      </c>
      <c r="J18" s="105">
        <v>55</v>
      </c>
      <c r="K18" s="95">
        <v>1955</v>
      </c>
      <c r="L18" s="106">
        <f>T17</f>
        <v>140</v>
      </c>
      <c r="M18" s="106">
        <f>K18*L18</f>
        <v>273700</v>
      </c>
      <c r="N18" s="77"/>
      <c r="O18" s="78"/>
      <c r="P18" s="78"/>
      <c r="Q18" s="78"/>
      <c r="R18" s="79"/>
      <c r="S18" s="80"/>
      <c r="T18" s="81"/>
      <c r="U18" s="77"/>
      <c r="V18" s="79"/>
      <c r="W18" s="79"/>
      <c r="X18" s="82"/>
      <c r="Y18" s="83">
        <f>M18</f>
        <v>273700</v>
      </c>
      <c r="Z18" s="84"/>
      <c r="AA18" s="87">
        <f>AB18*M18/100</f>
        <v>27.37</v>
      </c>
      <c r="AB18" s="82">
        <v>0.01</v>
      </c>
    </row>
    <row r="19" spans="2:28" ht="16.5" customHeight="1" x14ac:dyDescent="0.25">
      <c r="B19" s="99"/>
      <c r="C19" s="99"/>
      <c r="D19" s="99"/>
      <c r="E19" s="99"/>
      <c r="F19" s="99"/>
      <c r="G19" s="99"/>
      <c r="H19" s="107"/>
      <c r="I19" s="107"/>
      <c r="J19" s="107"/>
      <c r="K19" s="106"/>
      <c r="L19" s="106"/>
      <c r="M19" s="106"/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6"/>
      <c r="Y19" s="83"/>
      <c r="Z19" s="84"/>
      <c r="AA19" s="85"/>
      <c r="AB19" s="86"/>
    </row>
    <row r="20" spans="2:28" ht="16.5" customHeight="1" x14ac:dyDescent="0.25">
      <c r="B20" s="100" t="s">
        <v>205</v>
      </c>
      <c r="C20" s="101"/>
      <c r="D20" s="101"/>
      <c r="E20" s="101"/>
      <c r="F20" s="101"/>
      <c r="G20" s="102"/>
      <c r="H20" s="102" t="s">
        <v>210</v>
      </c>
      <c r="I20" s="102" t="s">
        <v>2209</v>
      </c>
      <c r="J20" s="102" t="s">
        <v>1743</v>
      </c>
      <c r="K20" s="102">
        <v>252</v>
      </c>
      <c r="L20" s="102">
        <v>1</v>
      </c>
      <c r="M20" s="102" t="s">
        <v>272</v>
      </c>
      <c r="N20" s="102" t="s">
        <v>236</v>
      </c>
      <c r="O20" s="102" t="s">
        <v>208</v>
      </c>
      <c r="P20" s="102" t="s">
        <v>209</v>
      </c>
      <c r="Q20" s="102" t="s">
        <v>139</v>
      </c>
      <c r="R20" s="102">
        <v>34160</v>
      </c>
      <c r="S20" s="102" t="s">
        <v>236</v>
      </c>
      <c r="T20" s="102">
        <v>100</v>
      </c>
      <c r="U20" s="102" t="s">
        <v>2210</v>
      </c>
      <c r="V20" s="103"/>
      <c r="W20" s="101"/>
      <c r="X20" s="102"/>
      <c r="Y20" s="101"/>
      <c r="Z20" s="101"/>
      <c r="AA20" s="101"/>
      <c r="AB20" s="104"/>
    </row>
    <row r="21" spans="2:28" ht="16.5" customHeight="1" x14ac:dyDescent="0.25">
      <c r="B21" s="97">
        <v>869</v>
      </c>
      <c r="C21" s="97" t="s">
        <v>55</v>
      </c>
      <c r="D21" s="98">
        <v>6577</v>
      </c>
      <c r="E21" s="99">
        <v>7</v>
      </c>
      <c r="F21" s="97">
        <v>11</v>
      </c>
      <c r="G21" s="97">
        <v>1</v>
      </c>
      <c r="H21" s="105">
        <v>10</v>
      </c>
      <c r="I21" s="105">
        <v>2</v>
      </c>
      <c r="J21" s="105">
        <v>21</v>
      </c>
      <c r="K21" s="95">
        <v>4221</v>
      </c>
      <c r="L21" s="106">
        <f>T20</f>
        <v>100</v>
      </c>
      <c r="M21" s="106">
        <f>K21*L21</f>
        <v>422100</v>
      </c>
      <c r="N21" s="77"/>
      <c r="O21" s="78"/>
      <c r="P21" s="78"/>
      <c r="Q21" s="78"/>
      <c r="R21" s="79"/>
      <c r="S21" s="80"/>
      <c r="T21" s="81"/>
      <c r="U21" s="77"/>
      <c r="V21" s="79"/>
      <c r="W21" s="79"/>
      <c r="X21" s="82"/>
      <c r="Y21" s="83">
        <f>M21</f>
        <v>422100</v>
      </c>
      <c r="Z21" s="84"/>
      <c r="AA21" s="87">
        <f>AB21*M21/100</f>
        <v>42.21</v>
      </c>
      <c r="AB21" s="82">
        <v>0.01</v>
      </c>
    </row>
    <row r="22" spans="2:28" ht="16.5" customHeight="1" x14ac:dyDescent="0.25">
      <c r="B22" s="99"/>
      <c r="C22" s="99"/>
      <c r="D22" s="99"/>
      <c r="E22" s="99"/>
      <c r="F22" s="99"/>
      <c r="G22" s="99"/>
      <c r="H22" s="107"/>
      <c r="I22" s="107"/>
      <c r="J22" s="107"/>
      <c r="K22" s="106"/>
      <c r="L22" s="106"/>
      <c r="M22" s="106"/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6"/>
      <c r="Y22" s="83"/>
      <c r="Z22" s="84"/>
      <c r="AA22" s="85"/>
      <c r="AB22" s="86"/>
    </row>
    <row r="23" spans="2:28" ht="16.5" customHeight="1" x14ac:dyDescent="0.25">
      <c r="B23" s="100" t="s">
        <v>205</v>
      </c>
      <c r="C23" s="101"/>
      <c r="D23" s="101"/>
      <c r="E23" s="101"/>
      <c r="F23" s="101"/>
      <c r="G23" s="102"/>
      <c r="H23" s="102" t="s">
        <v>210</v>
      </c>
      <c r="I23" s="102" t="s">
        <v>2005</v>
      </c>
      <c r="J23" s="102" t="s">
        <v>1287</v>
      </c>
      <c r="K23" s="102">
        <v>104</v>
      </c>
      <c r="L23" s="102">
        <v>1</v>
      </c>
      <c r="M23" s="102" t="s">
        <v>272</v>
      </c>
      <c r="N23" s="102" t="s">
        <v>236</v>
      </c>
      <c r="O23" s="102" t="s">
        <v>208</v>
      </c>
      <c r="P23" s="102" t="s">
        <v>209</v>
      </c>
      <c r="Q23" s="102" t="s">
        <v>139</v>
      </c>
      <c r="R23" s="102">
        <v>34160</v>
      </c>
      <c r="S23" s="102" t="s">
        <v>236</v>
      </c>
      <c r="T23" s="102">
        <v>140</v>
      </c>
      <c r="U23" s="102" t="s">
        <v>2211</v>
      </c>
      <c r="V23" s="103"/>
      <c r="W23" s="101"/>
      <c r="X23" s="102"/>
      <c r="Y23" s="101"/>
      <c r="Z23" s="101"/>
      <c r="AA23" s="101"/>
      <c r="AB23" s="104"/>
    </row>
    <row r="24" spans="2:28" ht="16.5" customHeight="1" x14ac:dyDescent="0.25">
      <c r="B24" s="97">
        <v>870</v>
      </c>
      <c r="C24" s="97" t="s">
        <v>55</v>
      </c>
      <c r="D24" s="98">
        <v>6793</v>
      </c>
      <c r="E24" s="99">
        <v>5</v>
      </c>
      <c r="F24" s="97">
        <v>11</v>
      </c>
      <c r="G24" s="97">
        <v>1</v>
      </c>
      <c r="H24" s="105">
        <v>3</v>
      </c>
      <c r="I24" s="105">
        <v>0</v>
      </c>
      <c r="J24" s="105">
        <v>11</v>
      </c>
      <c r="K24" s="95">
        <v>1211</v>
      </c>
      <c r="L24" s="106">
        <f>T23</f>
        <v>140</v>
      </c>
      <c r="M24" s="106">
        <f>K24*L24</f>
        <v>169540</v>
      </c>
      <c r="N24" s="77"/>
      <c r="O24" s="78"/>
      <c r="P24" s="78"/>
      <c r="Q24" s="78"/>
      <c r="R24" s="79"/>
      <c r="S24" s="80"/>
      <c r="T24" s="81"/>
      <c r="U24" s="77"/>
      <c r="V24" s="79"/>
      <c r="W24" s="79"/>
      <c r="X24" s="82"/>
      <c r="Y24" s="83">
        <f>M24</f>
        <v>169540</v>
      </c>
      <c r="Z24" s="84"/>
      <c r="AA24" s="87">
        <f>AB24*M24/100</f>
        <v>16.954000000000001</v>
      </c>
      <c r="AB24" s="82">
        <v>0.01</v>
      </c>
    </row>
    <row r="25" spans="2:28" ht="16.5" customHeight="1" x14ac:dyDescent="0.25">
      <c r="B25" s="99"/>
      <c r="C25" s="99"/>
      <c r="D25" s="99"/>
      <c r="E25" s="99"/>
      <c r="F25" s="99"/>
      <c r="G25" s="99"/>
      <c r="H25" s="107"/>
      <c r="I25" s="107"/>
      <c r="J25" s="107"/>
      <c r="K25" s="106"/>
      <c r="L25" s="106"/>
      <c r="M25" s="106"/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6"/>
      <c r="Y25" s="83"/>
      <c r="Z25" s="84"/>
      <c r="AA25" s="85"/>
      <c r="AB25" s="86"/>
    </row>
    <row r="26" spans="2:28" ht="16.5" customHeight="1" x14ac:dyDescent="0.25">
      <c r="B26" s="100" t="s">
        <v>205</v>
      </c>
      <c r="C26" s="101"/>
      <c r="D26" s="101"/>
      <c r="E26" s="101"/>
      <c r="F26" s="101"/>
      <c r="G26" s="102"/>
      <c r="H26" s="102" t="s">
        <v>210</v>
      </c>
      <c r="I26" s="102" t="s">
        <v>1566</v>
      </c>
      <c r="J26" s="102" t="s">
        <v>2337</v>
      </c>
      <c r="K26" s="102">
        <v>167</v>
      </c>
      <c r="L26" s="102">
        <v>1</v>
      </c>
      <c r="M26" s="102"/>
      <c r="N26" s="102"/>
      <c r="O26" s="102" t="s">
        <v>208</v>
      </c>
      <c r="P26" s="102" t="s">
        <v>209</v>
      </c>
      <c r="Q26" s="102" t="s">
        <v>139</v>
      </c>
      <c r="R26" s="102">
        <v>34160</v>
      </c>
      <c r="S26" s="102"/>
      <c r="T26" s="102">
        <v>80</v>
      </c>
      <c r="U26" s="102" t="s">
        <v>2338</v>
      </c>
      <c r="V26" s="103"/>
      <c r="W26" s="101"/>
      <c r="X26" s="102"/>
      <c r="Y26" s="101"/>
      <c r="Z26" s="101"/>
      <c r="AA26" s="101"/>
      <c r="AB26" s="104"/>
    </row>
    <row r="27" spans="2:28" ht="16.5" customHeight="1" x14ac:dyDescent="0.25">
      <c r="B27" s="97">
        <v>985</v>
      </c>
      <c r="C27" s="97" t="s">
        <v>206</v>
      </c>
      <c r="D27" s="98">
        <v>803</v>
      </c>
      <c r="E27" s="99">
        <v>10</v>
      </c>
      <c r="F27" s="97">
        <v>6</v>
      </c>
      <c r="G27" s="97">
        <v>1</v>
      </c>
      <c r="H27" s="105">
        <v>4</v>
      </c>
      <c r="I27" s="105">
        <v>1</v>
      </c>
      <c r="J27" s="105">
        <v>82</v>
      </c>
      <c r="K27" s="95">
        <v>1782</v>
      </c>
      <c r="L27" s="106">
        <f>T26</f>
        <v>80</v>
      </c>
      <c r="M27" s="106">
        <f>K27*L27</f>
        <v>142560</v>
      </c>
      <c r="N27" s="77"/>
      <c r="O27" s="78"/>
      <c r="P27" s="78"/>
      <c r="Q27" s="78"/>
      <c r="R27" s="79"/>
      <c r="S27" s="80"/>
      <c r="T27" s="81"/>
      <c r="U27" s="77"/>
      <c r="V27" s="79"/>
      <c r="W27" s="79"/>
      <c r="X27" s="82"/>
      <c r="Y27" s="83">
        <f>M27</f>
        <v>142560</v>
      </c>
      <c r="Z27" s="84"/>
      <c r="AA27" s="87">
        <f>AB27*M27/100</f>
        <v>14.256000000000002</v>
      </c>
      <c r="AB27" s="82">
        <v>0.01</v>
      </c>
    </row>
    <row r="28" spans="2:28" ht="16.5" customHeight="1" x14ac:dyDescent="0.25">
      <c r="B28" s="99"/>
      <c r="C28" s="99"/>
      <c r="D28" s="99"/>
      <c r="E28" s="99"/>
      <c r="F28" s="99"/>
      <c r="G28" s="99"/>
      <c r="H28" s="107"/>
      <c r="I28" s="107"/>
      <c r="J28" s="107"/>
      <c r="K28" s="106"/>
      <c r="L28" s="106"/>
      <c r="M28" s="106"/>
      <c r="N28" s="77"/>
      <c r="O28" s="78"/>
      <c r="P28" s="78"/>
      <c r="Q28" s="78"/>
      <c r="R28" s="79"/>
      <c r="S28" s="80"/>
      <c r="T28" s="81"/>
      <c r="U28" s="77"/>
      <c r="V28" s="79"/>
      <c r="W28" s="79"/>
      <c r="X28" s="86"/>
      <c r="Y28" s="83"/>
      <c r="Z28" s="84"/>
      <c r="AA28" s="85"/>
      <c r="AB28" s="86"/>
    </row>
    <row r="29" spans="2:28" ht="16.5" customHeight="1" x14ac:dyDescent="0.25">
      <c r="B29" s="100" t="s">
        <v>205</v>
      </c>
      <c r="C29" s="101"/>
      <c r="D29" s="101"/>
      <c r="E29" s="101"/>
      <c r="F29" s="101"/>
      <c r="G29" s="102"/>
      <c r="H29" s="102" t="s">
        <v>210</v>
      </c>
      <c r="I29" s="102" t="s">
        <v>2389</v>
      </c>
      <c r="J29" s="102" t="s">
        <v>293</v>
      </c>
      <c r="K29" s="102">
        <v>73</v>
      </c>
      <c r="L29" s="102">
        <v>1</v>
      </c>
      <c r="M29" s="102"/>
      <c r="N29" s="102"/>
      <c r="O29" s="102" t="s">
        <v>208</v>
      </c>
      <c r="P29" s="102" t="s">
        <v>209</v>
      </c>
      <c r="Q29" s="102" t="s">
        <v>139</v>
      </c>
      <c r="R29" s="102">
        <v>34160</v>
      </c>
      <c r="S29" s="102"/>
      <c r="T29" s="102">
        <v>80</v>
      </c>
      <c r="U29" s="102"/>
      <c r="V29" s="103"/>
      <c r="W29" s="101"/>
      <c r="X29" s="102"/>
      <c r="Y29" s="101"/>
      <c r="Z29" s="101"/>
      <c r="AA29" s="101"/>
      <c r="AB29" s="104"/>
    </row>
    <row r="30" spans="2:28" ht="16.5" customHeight="1" x14ac:dyDescent="0.25">
      <c r="B30" s="97">
        <v>1008</v>
      </c>
      <c r="C30" s="97" t="s">
        <v>206</v>
      </c>
      <c r="D30" s="98">
        <v>804</v>
      </c>
      <c r="E30" s="99">
        <v>11</v>
      </c>
      <c r="F30" s="97">
        <v>6</v>
      </c>
      <c r="G30" s="97">
        <v>1</v>
      </c>
      <c r="H30" s="105">
        <v>7</v>
      </c>
      <c r="I30" s="105">
        <v>2</v>
      </c>
      <c r="J30" s="105">
        <v>20</v>
      </c>
      <c r="K30" s="95">
        <v>3020</v>
      </c>
      <c r="L30" s="106">
        <f>T29</f>
        <v>80</v>
      </c>
      <c r="M30" s="106">
        <f>K30*L30</f>
        <v>241600</v>
      </c>
      <c r="N30" s="77"/>
      <c r="O30" s="78"/>
      <c r="P30" s="78"/>
      <c r="Q30" s="78"/>
      <c r="R30" s="79"/>
      <c r="S30" s="80"/>
      <c r="T30" s="81"/>
      <c r="U30" s="77"/>
      <c r="V30" s="79"/>
      <c r="W30" s="79"/>
      <c r="X30" s="82"/>
      <c r="Y30" s="83">
        <f>M30</f>
        <v>241600</v>
      </c>
      <c r="Z30" s="84"/>
      <c r="AA30" s="87">
        <f>AB30*M30/100</f>
        <v>24.16</v>
      </c>
      <c r="AB30" s="82">
        <v>0.01</v>
      </c>
    </row>
    <row r="31" spans="2:28" ht="16.5" customHeight="1" x14ac:dyDescent="0.25">
      <c r="B31" s="99"/>
      <c r="C31" s="99"/>
      <c r="D31" s="99"/>
      <c r="E31" s="99"/>
      <c r="F31" s="99"/>
      <c r="G31" s="99"/>
      <c r="H31" s="107"/>
      <c r="I31" s="107"/>
      <c r="J31" s="107"/>
      <c r="K31" s="106"/>
      <c r="L31" s="106"/>
      <c r="M31" s="106"/>
      <c r="N31" s="77"/>
      <c r="O31" s="78"/>
      <c r="P31" s="78"/>
      <c r="Q31" s="78"/>
      <c r="R31" s="79"/>
      <c r="S31" s="80"/>
      <c r="T31" s="81"/>
      <c r="U31" s="77"/>
      <c r="V31" s="79"/>
      <c r="W31" s="79"/>
      <c r="X31" s="86"/>
      <c r="Y31" s="83"/>
      <c r="Z31" s="84"/>
      <c r="AA31" s="85"/>
      <c r="AB31" s="86"/>
    </row>
    <row r="32" spans="2:28" ht="16.5" customHeight="1" x14ac:dyDescent="0.25">
      <c r="B32" s="100" t="s">
        <v>205</v>
      </c>
      <c r="C32" s="101"/>
      <c r="D32" s="101"/>
      <c r="E32" s="101"/>
      <c r="F32" s="101"/>
      <c r="G32" s="102"/>
      <c r="H32" s="102" t="s">
        <v>207</v>
      </c>
      <c r="I32" s="102" t="s">
        <v>2412</v>
      </c>
      <c r="J32" s="102" t="s">
        <v>2413</v>
      </c>
      <c r="K32" s="102">
        <v>167</v>
      </c>
      <c r="L32" s="102">
        <v>1</v>
      </c>
      <c r="M32" s="102"/>
      <c r="N32" s="102"/>
      <c r="O32" s="102" t="s">
        <v>208</v>
      </c>
      <c r="P32" s="102" t="s">
        <v>209</v>
      </c>
      <c r="Q32" s="102" t="s">
        <v>139</v>
      </c>
      <c r="R32" s="102">
        <v>34160</v>
      </c>
      <c r="S32" s="102"/>
      <c r="T32" s="102">
        <v>80</v>
      </c>
      <c r="U32" s="102"/>
      <c r="V32" s="103"/>
      <c r="W32" s="101"/>
      <c r="X32" s="102" t="s">
        <v>212</v>
      </c>
      <c r="Y32" s="101" t="s">
        <v>2414</v>
      </c>
      <c r="Z32" s="101"/>
      <c r="AA32" s="101"/>
      <c r="AB32" s="104"/>
    </row>
    <row r="33" spans="2:28" ht="16.5" customHeight="1" x14ac:dyDescent="0.25">
      <c r="B33" s="97">
        <v>1018</v>
      </c>
      <c r="C33" s="97" t="s">
        <v>206</v>
      </c>
      <c r="D33" s="98">
        <v>2747</v>
      </c>
      <c r="E33" s="99">
        <v>11</v>
      </c>
      <c r="F33" s="97">
        <v>6</v>
      </c>
      <c r="G33" s="97">
        <v>1</v>
      </c>
      <c r="H33" s="105">
        <v>9</v>
      </c>
      <c r="I33" s="105">
        <v>2</v>
      </c>
      <c r="J33" s="105">
        <v>75</v>
      </c>
      <c r="K33" s="95">
        <v>3875</v>
      </c>
      <c r="L33" s="106">
        <f>T32</f>
        <v>80</v>
      </c>
      <c r="M33" s="106">
        <f>K33*L33</f>
        <v>310000</v>
      </c>
      <c r="N33" s="77"/>
      <c r="O33" s="78"/>
      <c r="P33" s="78"/>
      <c r="Q33" s="78"/>
      <c r="R33" s="79"/>
      <c r="S33" s="80"/>
      <c r="T33" s="81"/>
      <c r="U33" s="77"/>
      <c r="V33" s="79"/>
      <c r="W33" s="79"/>
      <c r="X33" s="82"/>
      <c r="Y33" s="83">
        <f>M33</f>
        <v>310000</v>
      </c>
      <c r="Z33" s="84"/>
      <c r="AA33" s="87">
        <f>AB33*M33/100</f>
        <v>31</v>
      </c>
      <c r="AB33" s="82">
        <v>0.01</v>
      </c>
    </row>
    <row r="34" spans="2:28" ht="16.5" customHeight="1" x14ac:dyDescent="0.25">
      <c r="B34" s="99"/>
      <c r="C34" s="99"/>
      <c r="D34" s="99"/>
      <c r="E34" s="99"/>
      <c r="F34" s="99"/>
      <c r="G34" s="99"/>
      <c r="H34" s="107"/>
      <c r="I34" s="107"/>
      <c r="J34" s="107"/>
      <c r="K34" s="106"/>
      <c r="L34" s="106"/>
      <c r="M34" s="106"/>
      <c r="N34" s="77"/>
      <c r="O34" s="78"/>
      <c r="P34" s="78"/>
      <c r="Q34" s="78"/>
      <c r="R34" s="79"/>
      <c r="S34" s="80"/>
      <c r="T34" s="81"/>
      <c r="U34" s="77"/>
      <c r="V34" s="79"/>
      <c r="W34" s="79"/>
      <c r="X34" s="86"/>
      <c r="Y34" s="83"/>
      <c r="Z34" s="84"/>
      <c r="AA34" s="85"/>
      <c r="AB34" s="86"/>
    </row>
    <row r="35" spans="2:28" ht="16.5" customHeight="1" x14ac:dyDescent="0.25">
      <c r="B35" s="100" t="s">
        <v>205</v>
      </c>
      <c r="C35" s="101"/>
      <c r="D35" s="101"/>
      <c r="E35" s="101"/>
      <c r="F35" s="101"/>
      <c r="G35" s="102"/>
      <c r="H35" s="102" t="s">
        <v>207</v>
      </c>
      <c r="I35" s="102" t="s">
        <v>1319</v>
      </c>
      <c r="J35" s="102" t="s">
        <v>293</v>
      </c>
      <c r="K35" s="102">
        <v>57</v>
      </c>
      <c r="L35" s="102">
        <v>1</v>
      </c>
      <c r="M35" s="102"/>
      <c r="N35" s="102"/>
      <c r="O35" s="102" t="s">
        <v>208</v>
      </c>
      <c r="P35" s="102" t="s">
        <v>209</v>
      </c>
      <c r="Q35" s="102" t="s">
        <v>139</v>
      </c>
      <c r="R35" s="102">
        <v>34160</v>
      </c>
      <c r="S35" s="102"/>
      <c r="T35" s="102">
        <v>80</v>
      </c>
      <c r="U35" s="102"/>
      <c r="V35" s="103"/>
      <c r="W35" s="101"/>
      <c r="X35" s="102"/>
      <c r="Y35" s="101"/>
      <c r="Z35" s="101"/>
      <c r="AA35" s="101"/>
      <c r="AB35" s="104"/>
    </row>
    <row r="36" spans="2:28" ht="16.5" customHeight="1" x14ac:dyDescent="0.25">
      <c r="B36" s="97">
        <v>1034</v>
      </c>
      <c r="C36" s="97" t="s">
        <v>206</v>
      </c>
      <c r="D36" s="98">
        <v>805</v>
      </c>
      <c r="E36" s="99">
        <v>12</v>
      </c>
      <c r="F36" s="97">
        <v>6</v>
      </c>
      <c r="G36" s="97">
        <v>1</v>
      </c>
      <c r="H36" s="105">
        <v>18</v>
      </c>
      <c r="I36" s="105">
        <v>1</v>
      </c>
      <c r="J36" s="105">
        <v>82</v>
      </c>
      <c r="K36" s="95">
        <v>7300</v>
      </c>
      <c r="L36" s="106">
        <f>T35</f>
        <v>80</v>
      </c>
      <c r="M36" s="106">
        <f>K36*L36</f>
        <v>584000</v>
      </c>
      <c r="N36" s="77"/>
      <c r="O36" s="78"/>
      <c r="P36" s="78"/>
      <c r="Q36" s="78"/>
      <c r="R36" s="79"/>
      <c r="S36" s="80"/>
      <c r="T36" s="81"/>
      <c r="U36" s="77"/>
      <c r="V36" s="79"/>
      <c r="W36" s="79"/>
      <c r="X36" s="82"/>
      <c r="Y36" s="83">
        <f>M36</f>
        <v>584000</v>
      </c>
      <c r="Z36" s="84"/>
      <c r="AA36" s="87">
        <f>AB36*M36/100</f>
        <v>58.4</v>
      </c>
      <c r="AB36" s="82">
        <v>0.01</v>
      </c>
    </row>
    <row r="37" spans="2:28" ht="16.5" customHeight="1" x14ac:dyDescent="0.25">
      <c r="B37" s="97"/>
      <c r="C37" s="97"/>
      <c r="D37" s="98"/>
      <c r="E37" s="99"/>
      <c r="F37" s="97"/>
      <c r="G37" s="97"/>
      <c r="H37" s="105"/>
      <c r="I37" s="105"/>
      <c r="J37" s="105">
        <v>82</v>
      </c>
      <c r="K37" s="95">
        <v>82</v>
      </c>
      <c r="L37" s="106">
        <f>T35</f>
        <v>80</v>
      </c>
      <c r="M37" s="106">
        <f>K37*L37</f>
        <v>6560</v>
      </c>
      <c r="N37" s="77"/>
      <c r="O37" s="78" t="s">
        <v>203</v>
      </c>
      <c r="P37" s="78" t="s">
        <v>5</v>
      </c>
      <c r="Q37" s="78" t="s">
        <v>143</v>
      </c>
      <c r="R37" s="79">
        <v>70</v>
      </c>
      <c r="S37" s="80"/>
      <c r="T37" s="81">
        <v>8050</v>
      </c>
      <c r="U37" s="96" t="s">
        <v>221</v>
      </c>
      <c r="V37" s="79">
        <f>R37*T37*3/100</f>
        <v>16905</v>
      </c>
      <c r="W37" s="79">
        <f>R37*T37-V37</f>
        <v>546595</v>
      </c>
      <c r="X37" s="82">
        <f>M37+W37</f>
        <v>553155</v>
      </c>
      <c r="Y37" s="83">
        <f>M37</f>
        <v>6560</v>
      </c>
      <c r="Z37" s="84"/>
      <c r="AA37" s="87">
        <f>AB37*M37/100</f>
        <v>1.3119999999999998</v>
      </c>
      <c r="AB37" s="86">
        <v>0.02</v>
      </c>
    </row>
    <row r="38" spans="2:28" ht="16.5" customHeight="1" x14ac:dyDescent="0.25">
      <c r="B38" s="97"/>
      <c r="C38" s="97"/>
      <c r="D38" s="98"/>
      <c r="E38" s="99"/>
      <c r="F38" s="97"/>
      <c r="G38" s="97"/>
      <c r="H38" s="105">
        <v>18</v>
      </c>
      <c r="I38" s="105">
        <v>1</v>
      </c>
      <c r="J38" s="105">
        <v>82</v>
      </c>
      <c r="K38" s="95">
        <v>7382</v>
      </c>
      <c r="L38" s="106"/>
      <c r="M38" s="106"/>
      <c r="N38" s="77"/>
      <c r="O38" s="78"/>
      <c r="P38" s="78"/>
      <c r="Q38" s="78"/>
      <c r="R38" s="79"/>
      <c r="S38" s="80"/>
      <c r="T38" s="81"/>
      <c r="U38" s="77"/>
      <c r="V38" s="79"/>
      <c r="W38" s="79"/>
      <c r="X38" s="82"/>
      <c r="Y38" s="83"/>
      <c r="Z38" s="84"/>
      <c r="AA38" s="87">
        <f>SUM(AA36:AA37)</f>
        <v>59.711999999999996</v>
      </c>
      <c r="AB38" s="82"/>
    </row>
    <row r="39" spans="2:28" ht="16.5" customHeight="1" x14ac:dyDescent="0.25">
      <c r="B39" s="97"/>
      <c r="C39" s="97"/>
      <c r="D39" s="98"/>
      <c r="E39" s="99"/>
      <c r="F39" s="97"/>
      <c r="G39" s="97"/>
      <c r="H39" s="105"/>
      <c r="I39" s="105"/>
      <c r="J39" s="105"/>
      <c r="K39" s="95"/>
      <c r="L39" s="106"/>
      <c r="M39" s="106"/>
      <c r="N39" s="77"/>
      <c r="O39" s="78"/>
      <c r="P39" s="78"/>
      <c r="Q39" s="78"/>
      <c r="R39" s="79"/>
      <c r="S39" s="80"/>
      <c r="T39" s="81"/>
      <c r="U39" s="77"/>
      <c r="V39" s="79"/>
      <c r="W39" s="79"/>
      <c r="X39" s="82"/>
      <c r="Y39" s="83"/>
      <c r="Z39" s="84"/>
      <c r="AA39" s="87"/>
      <c r="AB39" s="82"/>
    </row>
    <row r="40" spans="2:28" ht="16.5" customHeight="1" x14ac:dyDescent="0.25">
      <c r="B40" s="99"/>
      <c r="C40" s="99"/>
      <c r="D40" s="99"/>
      <c r="E40" s="99"/>
      <c r="F40" s="99"/>
      <c r="G40" s="99"/>
      <c r="H40" s="107"/>
      <c r="I40" s="107"/>
      <c r="J40" s="107"/>
      <c r="K40" s="106"/>
      <c r="L40" s="106"/>
      <c r="M40" s="106"/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6"/>
      <c r="Y40" s="83"/>
      <c r="Z40" s="84"/>
      <c r="AA40" s="85"/>
      <c r="AB40" s="86"/>
    </row>
    <row r="41" spans="2:28" ht="16.5" customHeight="1" x14ac:dyDescent="0.25">
      <c r="B41" s="100" t="s">
        <v>205</v>
      </c>
      <c r="C41" s="101"/>
      <c r="D41" s="101"/>
      <c r="E41" s="101"/>
      <c r="F41" s="101"/>
      <c r="G41" s="102"/>
      <c r="H41" s="102" t="s">
        <v>207</v>
      </c>
      <c r="I41" s="102" t="s">
        <v>2462</v>
      </c>
      <c r="J41" s="102" t="s">
        <v>2463</v>
      </c>
      <c r="K41" s="102" t="s">
        <v>2464</v>
      </c>
      <c r="L41" s="102">
        <v>1</v>
      </c>
      <c r="M41" s="102"/>
      <c r="N41" s="102"/>
      <c r="O41" s="102" t="s">
        <v>208</v>
      </c>
      <c r="P41" s="102" t="s">
        <v>209</v>
      </c>
      <c r="Q41" s="102" t="s">
        <v>139</v>
      </c>
      <c r="R41" s="102">
        <v>34160</v>
      </c>
      <c r="S41" s="102"/>
      <c r="T41" s="102">
        <v>80</v>
      </c>
      <c r="U41" s="102" t="s">
        <v>2465</v>
      </c>
      <c r="V41" s="103"/>
      <c r="W41" s="101"/>
      <c r="X41" s="102"/>
      <c r="Y41" s="101"/>
      <c r="Z41" s="101"/>
      <c r="AA41" s="101"/>
      <c r="AB41" s="104"/>
    </row>
    <row r="42" spans="2:28" ht="16.5" customHeight="1" x14ac:dyDescent="0.25">
      <c r="B42" s="97">
        <v>1039</v>
      </c>
      <c r="C42" s="97" t="s">
        <v>206</v>
      </c>
      <c r="D42" s="98">
        <v>650</v>
      </c>
      <c r="E42" s="99">
        <v>12</v>
      </c>
      <c r="F42" s="97">
        <v>6</v>
      </c>
      <c r="G42" s="97">
        <v>1</v>
      </c>
      <c r="H42" s="105">
        <v>7</v>
      </c>
      <c r="I42" s="105">
        <v>0</v>
      </c>
      <c r="J42" s="105">
        <v>84</v>
      </c>
      <c r="K42" s="95">
        <v>2884</v>
      </c>
      <c r="L42" s="106">
        <f>T41</f>
        <v>80</v>
      </c>
      <c r="M42" s="106">
        <f>K42*L42</f>
        <v>230720</v>
      </c>
      <c r="N42" s="77"/>
      <c r="O42" s="78"/>
      <c r="P42" s="78"/>
      <c r="Q42" s="78"/>
      <c r="R42" s="79"/>
      <c r="S42" s="80"/>
      <c r="T42" s="81"/>
      <c r="U42" s="77"/>
      <c r="V42" s="79"/>
      <c r="W42" s="79"/>
      <c r="X42" s="82"/>
      <c r="Y42" s="83">
        <f>M42</f>
        <v>230720</v>
      </c>
      <c r="Z42" s="84"/>
      <c r="AA42" s="87">
        <f>AB42*M42/100</f>
        <v>23.072000000000003</v>
      </c>
      <c r="AB42" s="82">
        <v>0.01</v>
      </c>
    </row>
    <row r="43" spans="2:28" ht="16.5" customHeight="1" x14ac:dyDescent="0.25">
      <c r="B43" s="97"/>
      <c r="C43" s="97"/>
      <c r="D43" s="98"/>
      <c r="E43" s="99"/>
      <c r="F43" s="97"/>
      <c r="G43" s="97"/>
      <c r="H43" s="105"/>
      <c r="I43" s="105"/>
      <c r="J43" s="105"/>
      <c r="K43" s="95"/>
      <c r="L43" s="106"/>
      <c r="M43" s="106"/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/>
      <c r="Z43" s="84"/>
      <c r="AA43" s="87"/>
      <c r="AB43" s="82"/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210</v>
      </c>
      <c r="I45" s="102" t="s">
        <v>218</v>
      </c>
      <c r="J45" s="102" t="s">
        <v>219</v>
      </c>
      <c r="K45" s="102">
        <v>165</v>
      </c>
      <c r="L45" s="102">
        <v>1</v>
      </c>
      <c r="M45" s="102"/>
      <c r="N45" s="102"/>
      <c r="O45" s="102" t="s">
        <v>208</v>
      </c>
      <c r="P45" s="102" t="s">
        <v>209</v>
      </c>
      <c r="Q45" s="102" t="s">
        <v>139</v>
      </c>
      <c r="R45" s="102">
        <v>34160</v>
      </c>
      <c r="S45" s="102"/>
      <c r="T45" s="102">
        <v>80</v>
      </c>
      <c r="U45" s="102" t="s">
        <v>2481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1048</v>
      </c>
      <c r="C46" s="97" t="s">
        <v>206</v>
      </c>
      <c r="D46" s="98">
        <v>8236</v>
      </c>
      <c r="E46" s="99">
        <v>133</v>
      </c>
      <c r="F46" s="97">
        <v>6</v>
      </c>
      <c r="G46" s="97">
        <v>2</v>
      </c>
      <c r="H46" s="105">
        <v>0</v>
      </c>
      <c r="I46" s="105">
        <v>0</v>
      </c>
      <c r="J46" s="105">
        <v>41</v>
      </c>
      <c r="K46" s="95">
        <v>41</v>
      </c>
      <c r="L46" s="106">
        <f>T45</f>
        <v>80</v>
      </c>
      <c r="M46" s="106">
        <f>K46*L46</f>
        <v>3280</v>
      </c>
      <c r="N46" s="77"/>
      <c r="O46" s="78" t="s">
        <v>203</v>
      </c>
      <c r="P46" s="78" t="s">
        <v>5</v>
      </c>
      <c r="Q46" s="78" t="s">
        <v>143</v>
      </c>
      <c r="R46" s="79">
        <v>72</v>
      </c>
      <c r="S46" s="80"/>
      <c r="T46" s="81">
        <v>8050</v>
      </c>
      <c r="U46" s="96" t="s">
        <v>1270</v>
      </c>
      <c r="V46" s="79">
        <f>R46*T46*8/100</f>
        <v>46368</v>
      </c>
      <c r="W46" s="79">
        <f>R46*T46-V46</f>
        <v>533232</v>
      </c>
      <c r="X46" s="82">
        <f>M46+W46</f>
        <v>536512</v>
      </c>
      <c r="Y46" s="83">
        <f>M46</f>
        <v>3280</v>
      </c>
      <c r="Z46" s="84"/>
      <c r="AA46" s="87">
        <f>AB46*M46/100</f>
        <v>0.65599999999999992</v>
      </c>
      <c r="AB46" s="86">
        <v>0.02</v>
      </c>
    </row>
    <row r="47" spans="2:28" ht="16.5" customHeight="1" x14ac:dyDescent="0.25">
      <c r="B47" s="97"/>
      <c r="C47" s="97"/>
      <c r="D47" s="98"/>
      <c r="E47" s="99"/>
      <c r="F47" s="97"/>
      <c r="G47" s="97"/>
      <c r="H47" s="105"/>
      <c r="I47" s="105"/>
      <c r="J47" s="105">
        <v>41</v>
      </c>
      <c r="K47" s="95">
        <v>41</v>
      </c>
      <c r="L47" s="106">
        <f>T45</f>
        <v>80</v>
      </c>
      <c r="M47" s="106">
        <f>K47*L47</f>
        <v>3280</v>
      </c>
      <c r="N47" s="77"/>
      <c r="O47" s="78" t="s">
        <v>203</v>
      </c>
      <c r="P47" s="78" t="s">
        <v>5</v>
      </c>
      <c r="Q47" s="78" t="s">
        <v>143</v>
      </c>
      <c r="R47" s="79">
        <v>72</v>
      </c>
      <c r="S47" s="80"/>
      <c r="T47" s="81">
        <v>8050</v>
      </c>
      <c r="U47" s="96" t="s">
        <v>221</v>
      </c>
      <c r="V47" s="79">
        <f>R47*T47*3/100</f>
        <v>17388</v>
      </c>
      <c r="W47" s="79">
        <f>R47*T47-V47</f>
        <v>562212</v>
      </c>
      <c r="X47" s="82">
        <f>M47+W47</f>
        <v>565492</v>
      </c>
      <c r="Y47" s="83">
        <f>M47</f>
        <v>3280</v>
      </c>
      <c r="Z47" s="84"/>
      <c r="AA47" s="87">
        <f>AB47*M47/100</f>
        <v>0.65599999999999992</v>
      </c>
      <c r="AB47" s="86">
        <v>0.02</v>
      </c>
    </row>
    <row r="48" spans="2:28" ht="16.5" customHeight="1" x14ac:dyDescent="0.25">
      <c r="B48" s="97"/>
      <c r="C48" s="97"/>
      <c r="D48" s="98"/>
      <c r="E48" s="99"/>
      <c r="F48" s="97"/>
      <c r="G48" s="97"/>
      <c r="H48" s="105">
        <v>0</v>
      </c>
      <c r="I48" s="105">
        <v>0</v>
      </c>
      <c r="J48" s="105">
        <v>82</v>
      </c>
      <c r="K48" s="95">
        <v>82</v>
      </c>
      <c r="L48" s="106"/>
      <c r="M48" s="106"/>
      <c r="N48" s="77"/>
      <c r="O48" s="78"/>
      <c r="P48" s="78"/>
      <c r="Q48" s="78"/>
      <c r="R48" s="79"/>
      <c r="S48" s="80"/>
      <c r="T48" s="81"/>
      <c r="U48" s="77"/>
      <c r="V48" s="79"/>
      <c r="W48" s="79"/>
      <c r="X48" s="82"/>
      <c r="Y48" s="83"/>
      <c r="Z48" s="84"/>
      <c r="AA48" s="87">
        <f>SUM(AA46:AA47)</f>
        <v>1.3119999999999998</v>
      </c>
      <c r="AB48" s="82"/>
    </row>
    <row r="49" spans="2:28" ht="16.5" customHeight="1" x14ac:dyDescent="0.25">
      <c r="B49" s="99"/>
      <c r="C49" s="99"/>
      <c r="D49" s="99"/>
      <c r="E49" s="99"/>
      <c r="F49" s="99"/>
      <c r="G49" s="99"/>
      <c r="H49" s="107"/>
      <c r="I49" s="107"/>
      <c r="J49" s="107"/>
      <c r="K49" s="106"/>
      <c r="L49" s="106"/>
      <c r="M49" s="106"/>
      <c r="N49" s="77"/>
      <c r="O49" s="78"/>
      <c r="P49" s="78"/>
      <c r="Q49" s="78"/>
      <c r="R49" s="79"/>
      <c r="S49" s="80"/>
      <c r="T49" s="81"/>
      <c r="U49" s="77"/>
      <c r="V49" s="79"/>
      <c r="W49" s="79"/>
      <c r="X49" s="86"/>
      <c r="Y49" s="83"/>
      <c r="Z49" s="84"/>
      <c r="AA49" s="85"/>
      <c r="AB49" s="86"/>
    </row>
    <row r="50" spans="2:28" ht="16.5" customHeight="1" x14ac:dyDescent="0.25">
      <c r="B50" s="100" t="s">
        <v>205</v>
      </c>
      <c r="C50" s="101"/>
      <c r="D50" s="101"/>
      <c r="E50" s="101"/>
      <c r="F50" s="101"/>
      <c r="G50" s="102"/>
      <c r="H50" s="102" t="s">
        <v>207</v>
      </c>
      <c r="I50" s="102" t="s">
        <v>250</v>
      </c>
      <c r="J50" s="102" t="s">
        <v>2463</v>
      </c>
      <c r="K50" s="102" t="s">
        <v>2464</v>
      </c>
      <c r="L50" s="102">
        <v>1</v>
      </c>
      <c r="M50" s="102"/>
      <c r="N50" s="102"/>
      <c r="O50" s="102" t="s">
        <v>208</v>
      </c>
      <c r="P50" s="102" t="s">
        <v>209</v>
      </c>
      <c r="Q50" s="102" t="s">
        <v>139</v>
      </c>
      <c r="R50" s="102">
        <v>34160</v>
      </c>
      <c r="S50" s="102"/>
      <c r="T50" s="102">
        <v>80</v>
      </c>
      <c r="U50" s="102"/>
      <c r="V50" s="103"/>
      <c r="W50" s="101"/>
      <c r="X50" s="102" t="s">
        <v>212</v>
      </c>
      <c r="Y50" s="101" t="s">
        <v>2489</v>
      </c>
      <c r="Z50" s="101"/>
      <c r="AA50" s="101"/>
      <c r="AB50" s="104"/>
    </row>
    <row r="51" spans="2:28" ht="16.5" customHeight="1" x14ac:dyDescent="0.25">
      <c r="B51" s="97">
        <v>1053</v>
      </c>
      <c r="C51" s="97" t="s">
        <v>206</v>
      </c>
      <c r="D51" s="98">
        <v>651</v>
      </c>
      <c r="E51" s="99">
        <v>13</v>
      </c>
      <c r="F51" s="97">
        <v>6</v>
      </c>
      <c r="G51" s="97">
        <v>1</v>
      </c>
      <c r="H51" s="105">
        <v>6</v>
      </c>
      <c r="I51" s="105">
        <v>1</v>
      </c>
      <c r="J51" s="105">
        <v>4</v>
      </c>
      <c r="K51" s="95">
        <v>2504</v>
      </c>
      <c r="L51" s="106">
        <f>T50</f>
        <v>80</v>
      </c>
      <c r="M51" s="106">
        <f>K51*L51</f>
        <v>200320</v>
      </c>
      <c r="N51" s="77"/>
      <c r="O51" s="78"/>
      <c r="P51" s="78"/>
      <c r="Q51" s="78"/>
      <c r="R51" s="79"/>
      <c r="S51" s="80"/>
      <c r="T51" s="81"/>
      <c r="U51" s="77"/>
      <c r="V51" s="79"/>
      <c r="W51" s="79"/>
      <c r="X51" s="82"/>
      <c r="Y51" s="83">
        <f>M51</f>
        <v>200320</v>
      </c>
      <c r="Z51" s="84"/>
      <c r="AA51" s="87">
        <f>AB51*M51/100</f>
        <v>20.032</v>
      </c>
      <c r="AB51" s="82">
        <v>0.01</v>
      </c>
    </row>
    <row r="52" spans="2:28" ht="16.5" customHeight="1" x14ac:dyDescent="0.25">
      <c r="B52" s="99"/>
      <c r="C52" s="99"/>
      <c r="D52" s="99"/>
      <c r="E52" s="99"/>
      <c r="F52" s="99"/>
      <c r="G52" s="99"/>
      <c r="H52" s="107"/>
      <c r="I52" s="107"/>
      <c r="J52" s="107"/>
      <c r="K52" s="106"/>
      <c r="L52" s="106"/>
      <c r="M52" s="106"/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6"/>
      <c r="Y52" s="83"/>
      <c r="Z52" s="84"/>
      <c r="AA52" s="85"/>
      <c r="AB52" s="86"/>
    </row>
    <row r="53" spans="2:28" ht="16.5" customHeight="1" x14ac:dyDescent="0.25">
      <c r="B53" s="100" t="s">
        <v>205</v>
      </c>
      <c r="C53" s="101"/>
      <c r="D53" s="101"/>
      <c r="E53" s="101"/>
      <c r="F53" s="101"/>
      <c r="G53" s="102"/>
      <c r="H53" s="102" t="s">
        <v>210</v>
      </c>
      <c r="I53" s="102" t="s">
        <v>1019</v>
      </c>
      <c r="J53" s="102" t="s">
        <v>2332</v>
      </c>
      <c r="K53" s="102">
        <v>167</v>
      </c>
      <c r="L53" s="102">
        <v>1</v>
      </c>
      <c r="M53" s="102"/>
      <c r="N53" s="102"/>
      <c r="O53" s="102" t="s">
        <v>208</v>
      </c>
      <c r="P53" s="102" t="s">
        <v>209</v>
      </c>
      <c r="Q53" s="102" t="s">
        <v>139</v>
      </c>
      <c r="R53" s="102">
        <v>34160</v>
      </c>
      <c r="S53" s="102"/>
      <c r="T53" s="102">
        <v>80</v>
      </c>
      <c r="U53" s="102"/>
      <c r="V53" s="103"/>
      <c r="W53" s="101"/>
      <c r="X53" s="102" t="s">
        <v>212</v>
      </c>
      <c r="Y53" s="101" t="s">
        <v>2414</v>
      </c>
      <c r="Z53" s="101"/>
      <c r="AA53" s="101"/>
      <c r="AB53" s="104"/>
    </row>
    <row r="54" spans="2:28" ht="16.5" customHeight="1" x14ac:dyDescent="0.25">
      <c r="B54" s="97">
        <v>1057</v>
      </c>
      <c r="C54" s="97" t="s">
        <v>206</v>
      </c>
      <c r="D54" s="98">
        <v>629</v>
      </c>
      <c r="E54" s="99">
        <v>13</v>
      </c>
      <c r="F54" s="97">
        <v>6</v>
      </c>
      <c r="G54" s="97">
        <v>1</v>
      </c>
      <c r="H54" s="105">
        <v>1</v>
      </c>
      <c r="I54" s="105">
        <v>3</v>
      </c>
      <c r="J54" s="105">
        <v>35</v>
      </c>
      <c r="K54" s="95">
        <v>735</v>
      </c>
      <c r="L54" s="106">
        <f>T53</f>
        <v>80</v>
      </c>
      <c r="M54" s="106">
        <f>K54*L54</f>
        <v>58800</v>
      </c>
      <c r="N54" s="77"/>
      <c r="O54" s="78"/>
      <c r="P54" s="78"/>
      <c r="Q54" s="78"/>
      <c r="R54" s="79"/>
      <c r="S54" s="80"/>
      <c r="T54" s="81"/>
      <c r="U54" s="77"/>
      <c r="V54" s="79"/>
      <c r="W54" s="79"/>
      <c r="X54" s="82"/>
      <c r="Y54" s="83">
        <f>M54</f>
        <v>58800</v>
      </c>
      <c r="Z54" s="84"/>
      <c r="AA54" s="87">
        <f>AB54*M54/100</f>
        <v>5.88</v>
      </c>
      <c r="AB54" s="82">
        <v>0.01</v>
      </c>
    </row>
    <row r="55" spans="2:28" ht="16.5" customHeight="1" x14ac:dyDescent="0.25">
      <c r="B55" s="99"/>
      <c r="C55" s="99"/>
      <c r="D55" s="99"/>
      <c r="E55" s="99"/>
      <c r="F55" s="99"/>
      <c r="G55" s="99"/>
      <c r="H55" s="107"/>
      <c r="I55" s="107"/>
      <c r="J55" s="107"/>
      <c r="K55" s="106"/>
      <c r="L55" s="106"/>
      <c r="M55" s="106"/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6"/>
      <c r="Y55" s="83"/>
      <c r="Z55" s="84"/>
      <c r="AA55" s="85"/>
      <c r="AB55" s="86"/>
    </row>
    <row r="56" spans="2:28" ht="16.5" customHeight="1" x14ac:dyDescent="0.25">
      <c r="B56" s="100" t="s">
        <v>205</v>
      </c>
      <c r="C56" s="101"/>
      <c r="D56" s="101"/>
      <c r="E56" s="101"/>
      <c r="F56" s="101"/>
      <c r="G56" s="102"/>
      <c r="H56" s="102" t="s">
        <v>210</v>
      </c>
      <c r="I56" s="102" t="s">
        <v>1009</v>
      </c>
      <c r="J56" s="102" t="s">
        <v>2494</v>
      </c>
      <c r="K56" s="102">
        <v>63</v>
      </c>
      <c r="L56" s="102">
        <v>1</v>
      </c>
      <c r="M56" s="102"/>
      <c r="N56" s="102"/>
      <c r="O56" s="102" t="s">
        <v>208</v>
      </c>
      <c r="P56" s="102" t="s">
        <v>209</v>
      </c>
      <c r="Q56" s="102" t="s">
        <v>139</v>
      </c>
      <c r="R56" s="102">
        <v>34160</v>
      </c>
      <c r="S56" s="102"/>
      <c r="T56" s="102">
        <v>80</v>
      </c>
      <c r="U56" s="102" t="s">
        <v>2496</v>
      </c>
      <c r="V56" s="103"/>
      <c r="W56" s="101"/>
      <c r="X56" s="102"/>
      <c r="Y56" s="101"/>
      <c r="Z56" s="101"/>
      <c r="AA56" s="102" t="s">
        <v>2495</v>
      </c>
      <c r="AB56" s="104"/>
    </row>
    <row r="57" spans="2:28" ht="16.5" customHeight="1" x14ac:dyDescent="0.25">
      <c r="B57" s="97">
        <v>1058</v>
      </c>
      <c r="C57" s="97" t="s">
        <v>206</v>
      </c>
      <c r="D57" s="98">
        <v>7535</v>
      </c>
      <c r="E57" s="99">
        <v>13</v>
      </c>
      <c r="F57" s="97">
        <v>6</v>
      </c>
      <c r="G57" s="97">
        <v>1</v>
      </c>
      <c r="H57" s="105">
        <v>10</v>
      </c>
      <c r="I57" s="105">
        <v>0</v>
      </c>
      <c r="J57" s="105">
        <v>0</v>
      </c>
      <c r="K57" s="95">
        <v>4000</v>
      </c>
      <c r="L57" s="106">
        <f>T56</f>
        <v>80</v>
      </c>
      <c r="M57" s="106">
        <f>K57*L57</f>
        <v>320000</v>
      </c>
      <c r="N57" s="77"/>
      <c r="O57" s="78"/>
      <c r="P57" s="78"/>
      <c r="Q57" s="78"/>
      <c r="R57" s="79"/>
      <c r="S57" s="80"/>
      <c r="T57" s="81"/>
      <c r="U57" s="77"/>
      <c r="V57" s="79"/>
      <c r="W57" s="79"/>
      <c r="X57" s="82"/>
      <c r="Y57" s="83">
        <f>M57</f>
        <v>320000</v>
      </c>
      <c r="Z57" s="84"/>
      <c r="AA57" s="87">
        <f>AB57*M57/100</f>
        <v>32</v>
      </c>
      <c r="AB57" s="82">
        <v>0.01</v>
      </c>
    </row>
    <row r="58" spans="2:28" ht="16.5" customHeight="1" x14ac:dyDescent="0.25">
      <c r="B58" s="99"/>
      <c r="C58" s="99"/>
      <c r="D58" s="99"/>
      <c r="E58" s="99"/>
      <c r="F58" s="99"/>
      <c r="G58" s="99"/>
      <c r="H58" s="107"/>
      <c r="I58" s="107"/>
      <c r="J58" s="107"/>
      <c r="K58" s="106"/>
      <c r="L58" s="106"/>
      <c r="M58" s="106"/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6"/>
      <c r="Y58" s="83"/>
      <c r="Z58" s="84"/>
      <c r="AA58" s="85"/>
      <c r="AB58" s="86"/>
    </row>
    <row r="59" spans="2:28" ht="16.5" customHeight="1" x14ac:dyDescent="0.25">
      <c r="B59" s="100" t="s">
        <v>205</v>
      </c>
      <c r="C59" s="101"/>
      <c r="D59" s="101"/>
      <c r="E59" s="101"/>
      <c r="F59" s="101"/>
      <c r="G59" s="102"/>
      <c r="H59" s="102" t="s">
        <v>210</v>
      </c>
      <c r="I59" s="102" t="s">
        <v>1009</v>
      </c>
      <c r="J59" s="102" t="s">
        <v>2494</v>
      </c>
      <c r="K59" s="102">
        <v>63</v>
      </c>
      <c r="L59" s="102">
        <v>1</v>
      </c>
      <c r="M59" s="102"/>
      <c r="N59" s="102"/>
      <c r="O59" s="102" t="s">
        <v>208</v>
      </c>
      <c r="P59" s="102" t="s">
        <v>209</v>
      </c>
      <c r="Q59" s="102" t="s">
        <v>139</v>
      </c>
      <c r="R59" s="102">
        <v>34160</v>
      </c>
      <c r="S59" s="102"/>
      <c r="T59" s="102">
        <v>250</v>
      </c>
      <c r="U59" s="102" t="s">
        <v>2531</v>
      </c>
      <c r="V59" s="103"/>
      <c r="W59" s="101"/>
      <c r="X59" s="102"/>
      <c r="Y59" s="101"/>
      <c r="Z59" s="101"/>
      <c r="AA59" s="102" t="s">
        <v>2495</v>
      </c>
      <c r="AB59" s="104"/>
    </row>
    <row r="60" spans="2:28" ht="16.5" customHeight="1" x14ac:dyDescent="0.25">
      <c r="B60" s="97">
        <v>1077</v>
      </c>
      <c r="C60" s="97" t="s">
        <v>206</v>
      </c>
      <c r="D60" s="98">
        <v>4676</v>
      </c>
      <c r="E60" s="99">
        <v>14</v>
      </c>
      <c r="F60" s="97">
        <v>6</v>
      </c>
      <c r="G60" s="97">
        <v>1</v>
      </c>
      <c r="H60" s="105">
        <v>50</v>
      </c>
      <c r="I60" s="105">
        <v>0</v>
      </c>
      <c r="J60" s="105">
        <v>0</v>
      </c>
      <c r="K60" s="95">
        <v>20000</v>
      </c>
      <c r="L60" s="106">
        <f>T59</f>
        <v>250</v>
      </c>
      <c r="M60" s="106">
        <f>K60*L60</f>
        <v>5000000</v>
      </c>
      <c r="N60" s="77"/>
      <c r="O60" s="78"/>
      <c r="P60" s="78"/>
      <c r="Q60" s="78"/>
      <c r="R60" s="79"/>
      <c r="S60" s="80"/>
      <c r="T60" s="81"/>
      <c r="U60" s="77"/>
      <c r="V60" s="79"/>
      <c r="W60" s="79"/>
      <c r="X60" s="82"/>
      <c r="Y60" s="83">
        <f>M60</f>
        <v>5000000</v>
      </c>
      <c r="Z60" s="84"/>
      <c r="AA60" s="87">
        <f>AB60*M60/100</f>
        <v>500</v>
      </c>
      <c r="AB60" s="82">
        <v>0.01</v>
      </c>
    </row>
    <row r="61" spans="2:28" ht="16.5" customHeight="1" x14ac:dyDescent="0.25">
      <c r="B61" s="99"/>
      <c r="C61" s="99"/>
      <c r="D61" s="99"/>
      <c r="E61" s="99"/>
      <c r="F61" s="99"/>
      <c r="G61" s="99"/>
      <c r="H61" s="107"/>
      <c r="I61" s="107"/>
      <c r="J61" s="107"/>
      <c r="K61" s="106"/>
      <c r="L61" s="106"/>
      <c r="M61" s="106"/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6"/>
      <c r="Y61" s="83"/>
      <c r="Z61" s="84"/>
      <c r="AA61" s="85"/>
      <c r="AB61" s="86"/>
    </row>
    <row r="62" spans="2:28" ht="16.5" customHeight="1" x14ac:dyDescent="0.25">
      <c r="B62" s="100" t="s">
        <v>205</v>
      </c>
      <c r="C62" s="101"/>
      <c r="D62" s="101"/>
      <c r="E62" s="101"/>
      <c r="F62" s="101"/>
      <c r="G62" s="102"/>
      <c r="H62" s="102" t="s">
        <v>207</v>
      </c>
      <c r="I62" s="102" t="s">
        <v>432</v>
      </c>
      <c r="J62" s="102" t="s">
        <v>2219</v>
      </c>
      <c r="K62" s="102">
        <v>109</v>
      </c>
      <c r="L62" s="102">
        <v>1</v>
      </c>
      <c r="M62" s="102"/>
      <c r="N62" s="102"/>
      <c r="O62" s="102" t="s">
        <v>208</v>
      </c>
      <c r="P62" s="102" t="s">
        <v>209</v>
      </c>
      <c r="Q62" s="102" t="s">
        <v>139</v>
      </c>
      <c r="R62" s="102">
        <v>34160</v>
      </c>
      <c r="S62" s="102"/>
      <c r="T62" s="102">
        <v>80</v>
      </c>
      <c r="U62" s="102" t="s">
        <v>2532</v>
      </c>
      <c r="V62" s="103"/>
      <c r="W62" s="101"/>
      <c r="X62" s="102"/>
      <c r="Y62" s="101"/>
      <c r="Z62" s="101"/>
      <c r="AA62" s="101"/>
      <c r="AB62" s="104"/>
    </row>
    <row r="63" spans="2:28" ht="16.5" customHeight="1" x14ac:dyDescent="0.25">
      <c r="B63" s="97">
        <v>1078</v>
      </c>
      <c r="C63" s="97" t="s">
        <v>206</v>
      </c>
      <c r="D63" s="98">
        <v>8368</v>
      </c>
      <c r="E63" s="99">
        <v>14</v>
      </c>
      <c r="F63" s="97">
        <v>6</v>
      </c>
      <c r="G63" s="97">
        <v>1</v>
      </c>
      <c r="H63" s="105">
        <v>7</v>
      </c>
      <c r="I63" s="105">
        <v>2</v>
      </c>
      <c r="J63" s="105">
        <v>5</v>
      </c>
      <c r="K63" s="95">
        <v>3005</v>
      </c>
      <c r="L63" s="106">
        <f>T62</f>
        <v>80</v>
      </c>
      <c r="M63" s="106">
        <f>K63*L63</f>
        <v>240400</v>
      </c>
      <c r="N63" s="77"/>
      <c r="O63" s="78"/>
      <c r="P63" s="78"/>
      <c r="Q63" s="78"/>
      <c r="R63" s="79"/>
      <c r="S63" s="80"/>
      <c r="T63" s="81"/>
      <c r="U63" s="77"/>
      <c r="V63" s="79"/>
      <c r="W63" s="79"/>
      <c r="X63" s="82"/>
      <c r="Y63" s="83">
        <f>M63</f>
        <v>240400</v>
      </c>
      <c r="Z63" s="84"/>
      <c r="AA63" s="87">
        <f>AB63*M63/100</f>
        <v>24.04</v>
      </c>
      <c r="AB63" s="82">
        <v>0.01</v>
      </c>
    </row>
    <row r="64" spans="2:28" ht="16.5" customHeight="1" x14ac:dyDescent="0.25">
      <c r="B64" s="99"/>
      <c r="C64" s="99"/>
      <c r="D64" s="99"/>
      <c r="E64" s="99"/>
      <c r="F64" s="99"/>
      <c r="G64" s="99"/>
      <c r="H64" s="107"/>
      <c r="I64" s="107"/>
      <c r="J64" s="107"/>
      <c r="K64" s="106"/>
      <c r="L64" s="106"/>
      <c r="M64" s="106"/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6"/>
      <c r="Y64" s="83"/>
      <c r="Z64" s="84"/>
      <c r="AA64" s="85"/>
      <c r="AB64" s="86"/>
    </row>
    <row r="65" spans="2:28" ht="16.5" customHeight="1" x14ac:dyDescent="0.25">
      <c r="B65" s="100" t="s">
        <v>205</v>
      </c>
      <c r="C65" s="101"/>
      <c r="D65" s="101"/>
      <c r="E65" s="101"/>
      <c r="F65" s="101"/>
      <c r="G65" s="102"/>
      <c r="H65" s="102" t="s">
        <v>210</v>
      </c>
      <c r="I65" s="102" t="s">
        <v>1566</v>
      </c>
      <c r="J65" s="102" t="s">
        <v>2337</v>
      </c>
      <c r="K65" s="102">
        <v>167</v>
      </c>
      <c r="L65" s="102">
        <v>1</v>
      </c>
      <c r="M65" s="102"/>
      <c r="N65" s="102"/>
      <c r="O65" s="102" t="s">
        <v>208</v>
      </c>
      <c r="P65" s="102" t="s">
        <v>209</v>
      </c>
      <c r="Q65" s="102" t="s">
        <v>139</v>
      </c>
      <c r="R65" s="102">
        <v>34160</v>
      </c>
      <c r="S65" s="102"/>
      <c r="T65" s="102">
        <v>80</v>
      </c>
      <c r="U65" s="102"/>
      <c r="V65" s="103"/>
      <c r="W65" s="101"/>
      <c r="X65" s="102"/>
      <c r="Y65" s="101"/>
      <c r="Z65" s="101"/>
      <c r="AA65" s="101"/>
      <c r="AB65" s="104"/>
    </row>
    <row r="66" spans="2:28" ht="16.5" customHeight="1" x14ac:dyDescent="0.25">
      <c r="B66" s="97">
        <v>1081</v>
      </c>
      <c r="C66" s="97" t="s">
        <v>206</v>
      </c>
      <c r="D66" s="98">
        <v>630</v>
      </c>
      <c r="E66" s="99">
        <v>14</v>
      </c>
      <c r="F66" s="97">
        <v>6</v>
      </c>
      <c r="G66" s="97">
        <v>1</v>
      </c>
      <c r="H66" s="105">
        <v>10</v>
      </c>
      <c r="I66" s="105">
        <v>1</v>
      </c>
      <c r="J66" s="105">
        <v>15</v>
      </c>
      <c r="K66" s="95">
        <v>4115</v>
      </c>
      <c r="L66" s="106">
        <f>T65</f>
        <v>80</v>
      </c>
      <c r="M66" s="106">
        <f>K66*L66</f>
        <v>329200</v>
      </c>
      <c r="N66" s="77"/>
      <c r="O66" s="78"/>
      <c r="P66" s="78"/>
      <c r="Q66" s="78"/>
      <c r="R66" s="79"/>
      <c r="S66" s="80"/>
      <c r="T66" s="81"/>
      <c r="U66" s="77"/>
      <c r="V66" s="79"/>
      <c r="W66" s="79"/>
      <c r="X66" s="82"/>
      <c r="Y66" s="83">
        <f>M66</f>
        <v>329200</v>
      </c>
      <c r="Z66" s="84"/>
      <c r="AA66" s="87">
        <f>AB66*M66/100</f>
        <v>32.92</v>
      </c>
      <c r="AB66" s="82">
        <v>0.01</v>
      </c>
    </row>
    <row r="67" spans="2:28" ht="16.5" customHeight="1" x14ac:dyDescent="0.25">
      <c r="B67" s="99"/>
      <c r="C67" s="99"/>
      <c r="D67" s="99"/>
      <c r="E67" s="99"/>
      <c r="F67" s="99"/>
      <c r="G67" s="99"/>
      <c r="H67" s="107"/>
      <c r="I67" s="107"/>
      <c r="J67" s="107"/>
      <c r="K67" s="106"/>
      <c r="L67" s="106"/>
      <c r="M67" s="106"/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6"/>
      <c r="Y67" s="83"/>
      <c r="Z67" s="84"/>
      <c r="AA67" s="85"/>
      <c r="AB67" s="86"/>
    </row>
    <row r="68" spans="2:28" ht="16.5" customHeight="1" x14ac:dyDescent="0.25">
      <c r="B68" s="100" t="s">
        <v>205</v>
      </c>
      <c r="C68" s="101"/>
      <c r="D68" s="101"/>
      <c r="E68" s="101"/>
      <c r="F68" s="101"/>
      <c r="G68" s="102"/>
      <c r="H68" s="102" t="s">
        <v>207</v>
      </c>
      <c r="I68" s="102" t="s">
        <v>2580</v>
      </c>
      <c r="J68" s="102" t="s">
        <v>1377</v>
      </c>
      <c r="K68" s="102">
        <v>46</v>
      </c>
      <c r="L68" s="102">
        <v>1</v>
      </c>
      <c r="M68" s="102"/>
      <c r="N68" s="102"/>
      <c r="O68" s="102" t="s">
        <v>208</v>
      </c>
      <c r="P68" s="102" t="s">
        <v>209</v>
      </c>
      <c r="Q68" s="102" t="s">
        <v>139</v>
      </c>
      <c r="R68" s="102">
        <v>34160</v>
      </c>
      <c r="S68" s="102"/>
      <c r="T68" s="102">
        <v>250</v>
      </c>
      <c r="U68" s="102" t="s">
        <v>2581</v>
      </c>
      <c r="V68" s="103"/>
      <c r="W68" s="101"/>
      <c r="X68" s="102"/>
      <c r="Y68" s="101"/>
      <c r="Z68" s="101"/>
      <c r="AA68" s="101"/>
      <c r="AB68" s="104"/>
    </row>
    <row r="69" spans="2:28" ht="16.5" customHeight="1" x14ac:dyDescent="0.25">
      <c r="B69" s="97">
        <v>1107</v>
      </c>
      <c r="C69" s="97" t="s">
        <v>206</v>
      </c>
      <c r="D69" s="98">
        <v>6246</v>
      </c>
      <c r="E69" s="99">
        <v>167</v>
      </c>
      <c r="F69" s="97">
        <v>6</v>
      </c>
      <c r="G69" s="97"/>
      <c r="H69" s="105">
        <v>1</v>
      </c>
      <c r="I69" s="105">
        <v>0</v>
      </c>
      <c r="J69" s="105">
        <v>50</v>
      </c>
      <c r="K69" s="95">
        <v>450</v>
      </c>
      <c r="L69" s="106">
        <f>T68</f>
        <v>250</v>
      </c>
      <c r="M69" s="106">
        <f>K69*L69</f>
        <v>112500</v>
      </c>
      <c r="N69" s="77"/>
      <c r="O69" s="78" t="s">
        <v>203</v>
      </c>
      <c r="P69" s="78" t="s">
        <v>5</v>
      </c>
      <c r="Q69" s="78" t="s">
        <v>143</v>
      </c>
      <c r="R69" s="79">
        <v>108</v>
      </c>
      <c r="S69" s="80"/>
      <c r="T69" s="81">
        <v>8050</v>
      </c>
      <c r="U69" s="96" t="s">
        <v>217</v>
      </c>
      <c r="V69" s="79">
        <f>R69*T69*1/100</f>
        <v>8694</v>
      </c>
      <c r="W69" s="79">
        <f>R69*T69-V69</f>
        <v>860706</v>
      </c>
      <c r="X69" s="82">
        <f>M69+W69</f>
        <v>973206</v>
      </c>
      <c r="Y69" s="83">
        <f>M69</f>
        <v>112500</v>
      </c>
      <c r="Z69" s="84"/>
      <c r="AA69" s="87">
        <f>AB69*M69/100</f>
        <v>22.5</v>
      </c>
      <c r="AB69" s="86">
        <v>0.02</v>
      </c>
    </row>
    <row r="70" spans="2:28" ht="16.5" customHeight="1" x14ac:dyDescent="0.25">
      <c r="B70" s="97"/>
      <c r="C70" s="97"/>
      <c r="D70" s="98"/>
      <c r="E70" s="99"/>
      <c r="F70" s="97"/>
      <c r="G70" s="97"/>
      <c r="H70" s="105"/>
      <c r="I70" s="105"/>
      <c r="J70" s="105"/>
      <c r="K70" s="95">
        <v>18</v>
      </c>
      <c r="L70" s="106">
        <f>T68</f>
        <v>250</v>
      </c>
      <c r="M70" s="106">
        <f>K70*L70</f>
        <v>4500</v>
      </c>
      <c r="N70" s="77"/>
      <c r="O70" s="78" t="s">
        <v>215</v>
      </c>
      <c r="P70" s="78" t="s">
        <v>5</v>
      </c>
      <c r="Q70" s="78" t="s">
        <v>143</v>
      </c>
      <c r="R70" s="79">
        <v>72</v>
      </c>
      <c r="S70" s="80"/>
      <c r="T70" s="81">
        <v>7350</v>
      </c>
      <c r="U70" s="96" t="s">
        <v>1152</v>
      </c>
      <c r="V70" s="79">
        <f>R70*T70*4/100</f>
        <v>21168</v>
      </c>
      <c r="W70" s="79">
        <f>R70*T70-V70</f>
        <v>508032</v>
      </c>
      <c r="X70" s="82">
        <f>M70+W70</f>
        <v>512532</v>
      </c>
      <c r="Y70" s="83">
        <f>M70</f>
        <v>4500</v>
      </c>
      <c r="Z70" s="84"/>
      <c r="AA70" s="87">
        <f>X70*AB70/100</f>
        <v>1537.596</v>
      </c>
      <c r="AB70" s="86">
        <v>0.3</v>
      </c>
    </row>
    <row r="71" spans="2:28" ht="16.5" customHeight="1" x14ac:dyDescent="0.25">
      <c r="B71" s="97"/>
      <c r="C71" s="97"/>
      <c r="D71" s="98"/>
      <c r="E71" s="99"/>
      <c r="F71" s="97"/>
      <c r="G71" s="97"/>
      <c r="H71" s="105">
        <v>1</v>
      </c>
      <c r="I71" s="105">
        <v>0</v>
      </c>
      <c r="J71" s="105">
        <v>68</v>
      </c>
      <c r="K71" s="95">
        <v>468</v>
      </c>
      <c r="L71" s="106"/>
      <c r="M71" s="106"/>
      <c r="N71" s="77"/>
      <c r="O71" s="78"/>
      <c r="P71" s="78"/>
      <c r="Q71" s="78"/>
      <c r="R71" s="79"/>
      <c r="S71" s="80"/>
      <c r="T71" s="81"/>
      <c r="U71" s="77"/>
      <c r="V71" s="79"/>
      <c r="W71" s="79"/>
      <c r="X71" s="82"/>
      <c r="Y71" s="83"/>
      <c r="Z71" s="84"/>
      <c r="AA71" s="87">
        <f>SUM(AA69:AA70)</f>
        <v>1560.096</v>
      </c>
      <c r="AB71" s="82"/>
    </row>
    <row r="72" spans="2:28" ht="16.5" customHeight="1" x14ac:dyDescent="0.25">
      <c r="B72" s="99"/>
      <c r="C72" s="99"/>
      <c r="D72" s="99"/>
      <c r="E72" s="99"/>
      <c r="F72" s="99"/>
      <c r="G72" s="99"/>
      <c r="H72" s="107"/>
      <c r="I72" s="107"/>
      <c r="J72" s="107"/>
      <c r="K72" s="106"/>
      <c r="L72" s="106"/>
      <c r="M72" s="106"/>
      <c r="N72" s="77"/>
      <c r="O72" s="78"/>
      <c r="P72" s="78"/>
      <c r="Q72" s="78"/>
      <c r="R72" s="79"/>
      <c r="S72" s="80"/>
      <c r="T72" s="81"/>
      <c r="U72" s="77"/>
      <c r="V72" s="79"/>
      <c r="W72" s="79"/>
      <c r="X72" s="86"/>
      <c r="Y72" s="83"/>
      <c r="Z72" s="84"/>
      <c r="AA72" s="85"/>
      <c r="AB72" s="86"/>
    </row>
    <row r="73" spans="2:28" ht="16.5" customHeight="1" x14ac:dyDescent="0.25">
      <c r="B73" s="100" t="s">
        <v>205</v>
      </c>
      <c r="C73" s="101"/>
      <c r="D73" s="101"/>
      <c r="E73" s="101"/>
      <c r="F73" s="101"/>
      <c r="G73" s="102"/>
      <c r="H73" s="102" t="s">
        <v>207</v>
      </c>
      <c r="I73" s="102" t="s">
        <v>784</v>
      </c>
      <c r="J73" s="102" t="s">
        <v>2594</v>
      </c>
      <c r="K73" s="102">
        <v>112</v>
      </c>
      <c r="L73" s="102">
        <v>1</v>
      </c>
      <c r="M73" s="102"/>
      <c r="N73" s="102"/>
      <c r="O73" s="102" t="s">
        <v>208</v>
      </c>
      <c r="P73" s="102" t="s">
        <v>209</v>
      </c>
      <c r="Q73" s="102" t="s">
        <v>139</v>
      </c>
      <c r="R73" s="102">
        <v>34160</v>
      </c>
      <c r="S73" s="102"/>
      <c r="T73" s="102">
        <v>80</v>
      </c>
      <c r="U73" s="102" t="s">
        <v>2595</v>
      </c>
      <c r="V73" s="103"/>
      <c r="W73" s="101"/>
      <c r="X73" s="102"/>
      <c r="Y73" s="101"/>
      <c r="Z73" s="101"/>
      <c r="AA73" s="101"/>
      <c r="AB73" s="104"/>
    </row>
    <row r="74" spans="2:28" ht="16.5" customHeight="1" x14ac:dyDescent="0.25">
      <c r="B74" s="97">
        <v>1115</v>
      </c>
      <c r="C74" s="97" t="s">
        <v>206</v>
      </c>
      <c r="D74" s="98">
        <v>616</v>
      </c>
      <c r="E74" s="99">
        <v>16</v>
      </c>
      <c r="F74" s="97">
        <v>6</v>
      </c>
      <c r="G74" s="97"/>
      <c r="H74" s="105">
        <v>12</v>
      </c>
      <c r="I74" s="105">
        <v>1</v>
      </c>
      <c r="J74" s="105">
        <v>0</v>
      </c>
      <c r="K74" s="95">
        <v>4900</v>
      </c>
      <c r="L74" s="106">
        <f>T73</f>
        <v>80</v>
      </c>
      <c r="M74" s="106">
        <f>K74*L74</f>
        <v>392000</v>
      </c>
      <c r="N74" s="77"/>
      <c r="O74" s="78"/>
      <c r="P74" s="78"/>
      <c r="Q74" s="78"/>
      <c r="R74" s="79"/>
      <c r="S74" s="80"/>
      <c r="T74" s="81"/>
      <c r="U74" s="77"/>
      <c r="V74" s="79"/>
      <c r="W74" s="79"/>
      <c r="X74" s="82"/>
      <c r="Y74" s="83">
        <f>M74</f>
        <v>392000</v>
      </c>
      <c r="Z74" s="84"/>
      <c r="AA74" s="87">
        <f>AB74*M74/100</f>
        <v>39.200000000000003</v>
      </c>
      <c r="AB74" s="82">
        <v>0.01</v>
      </c>
    </row>
    <row r="75" spans="2:28" ht="16.5" customHeight="1" x14ac:dyDescent="0.25">
      <c r="B75" s="97"/>
      <c r="C75" s="97"/>
      <c r="D75" s="98"/>
      <c r="E75" s="99"/>
      <c r="F75" s="97"/>
      <c r="G75" s="97"/>
      <c r="H75" s="105"/>
      <c r="I75" s="105"/>
      <c r="J75" s="105"/>
      <c r="K75" s="95">
        <v>30</v>
      </c>
      <c r="L75" s="106">
        <f>T73</f>
        <v>80</v>
      </c>
      <c r="M75" s="106">
        <f>K75*L75</f>
        <v>2400</v>
      </c>
      <c r="N75" s="77"/>
      <c r="O75" s="78" t="s">
        <v>203</v>
      </c>
      <c r="P75" s="78" t="s">
        <v>5</v>
      </c>
      <c r="Q75" s="78" t="s">
        <v>143</v>
      </c>
      <c r="R75" s="79">
        <v>134</v>
      </c>
      <c r="S75" s="80"/>
      <c r="T75" s="81">
        <v>8050</v>
      </c>
      <c r="U75" s="96" t="s">
        <v>388</v>
      </c>
      <c r="V75" s="79">
        <f>R75*T75*26/100</f>
        <v>280462</v>
      </c>
      <c r="W75" s="79">
        <f>R75*T75-V75</f>
        <v>798238</v>
      </c>
      <c r="X75" s="82">
        <f>M75+W75</f>
        <v>800638</v>
      </c>
      <c r="Y75" s="83">
        <f>M75</f>
        <v>2400</v>
      </c>
      <c r="Z75" s="84"/>
      <c r="AA75" s="87">
        <f>AB75*M75/100</f>
        <v>0.48</v>
      </c>
      <c r="AB75" s="86">
        <v>0.02</v>
      </c>
    </row>
    <row r="76" spans="2:28" ht="16.5" customHeight="1" x14ac:dyDescent="0.25">
      <c r="B76" s="97"/>
      <c r="C76" s="97"/>
      <c r="D76" s="98"/>
      <c r="E76" s="99"/>
      <c r="F76" s="97"/>
      <c r="G76" s="97"/>
      <c r="H76" s="105">
        <v>12</v>
      </c>
      <c r="I76" s="105">
        <v>1</v>
      </c>
      <c r="J76" s="105">
        <v>30</v>
      </c>
      <c r="K76" s="95">
        <v>4930</v>
      </c>
      <c r="L76" s="106"/>
      <c r="M76" s="106"/>
      <c r="N76" s="77"/>
      <c r="O76" s="78"/>
      <c r="P76" s="78"/>
      <c r="Q76" s="78"/>
      <c r="R76" s="79"/>
      <c r="S76" s="80"/>
      <c r="T76" s="81"/>
      <c r="U76" s="77"/>
      <c r="V76" s="79"/>
      <c r="W76" s="79"/>
      <c r="X76" s="82"/>
      <c r="Y76" s="83"/>
      <c r="Z76" s="84"/>
      <c r="AA76" s="87">
        <f>SUM(AA74:AA75)</f>
        <v>39.68</v>
      </c>
      <c r="AB76" s="82"/>
    </row>
    <row r="77" spans="2:28" ht="16.5" customHeight="1" x14ac:dyDescent="0.25">
      <c r="B77" s="99"/>
      <c r="C77" s="99"/>
      <c r="D77" s="99"/>
      <c r="E77" s="99"/>
      <c r="F77" s="99"/>
      <c r="G77" s="99"/>
      <c r="H77" s="107"/>
      <c r="I77" s="107"/>
      <c r="J77" s="107"/>
      <c r="K77" s="106"/>
      <c r="L77" s="106"/>
      <c r="M77" s="106"/>
      <c r="N77" s="77"/>
      <c r="O77" s="78"/>
      <c r="P77" s="78"/>
      <c r="Q77" s="78"/>
      <c r="R77" s="79"/>
      <c r="S77" s="80"/>
      <c r="T77" s="81"/>
      <c r="U77" s="77"/>
      <c r="V77" s="79"/>
      <c r="W77" s="79"/>
      <c r="X77" s="86"/>
      <c r="Y77" s="83"/>
      <c r="Z77" s="84"/>
      <c r="AA77" s="85"/>
      <c r="AB77" s="86"/>
    </row>
    <row r="78" spans="2:28" ht="16.5" customHeight="1" x14ac:dyDescent="0.25">
      <c r="B78" s="100" t="s">
        <v>205</v>
      </c>
      <c r="C78" s="101"/>
      <c r="D78" s="101"/>
      <c r="E78" s="101"/>
      <c r="F78" s="101"/>
      <c r="G78" s="102"/>
      <c r="H78" s="102" t="s">
        <v>210</v>
      </c>
      <c r="I78" s="102" t="s">
        <v>2624</v>
      </c>
      <c r="J78" s="102" t="s">
        <v>2625</v>
      </c>
      <c r="K78" s="102" t="s">
        <v>2626</v>
      </c>
      <c r="L78" s="102">
        <v>1</v>
      </c>
      <c r="M78" s="102"/>
      <c r="N78" s="102"/>
      <c r="O78" s="102" t="s">
        <v>208</v>
      </c>
      <c r="P78" s="102" t="s">
        <v>209</v>
      </c>
      <c r="Q78" s="102" t="s">
        <v>139</v>
      </c>
      <c r="R78" s="102">
        <v>34160</v>
      </c>
      <c r="S78" s="102"/>
      <c r="T78" s="102">
        <v>80</v>
      </c>
      <c r="U78" s="102"/>
      <c r="V78" s="103"/>
      <c r="W78" s="101"/>
      <c r="X78" s="102"/>
      <c r="Y78" s="101"/>
      <c r="Z78" s="101"/>
      <c r="AA78" s="101"/>
      <c r="AB78" s="104"/>
    </row>
    <row r="79" spans="2:28" ht="16.5" customHeight="1" x14ac:dyDescent="0.25">
      <c r="B79" s="97">
        <v>1133</v>
      </c>
      <c r="C79" s="97" t="s">
        <v>206</v>
      </c>
      <c r="D79" s="98">
        <v>6101</v>
      </c>
      <c r="E79" s="99">
        <v>180</v>
      </c>
      <c r="F79" s="97">
        <v>6</v>
      </c>
      <c r="G79" s="97">
        <v>2</v>
      </c>
      <c r="H79" s="105">
        <v>0</v>
      </c>
      <c r="I79" s="105">
        <v>1</v>
      </c>
      <c r="J79" s="105">
        <v>8</v>
      </c>
      <c r="K79" s="95">
        <v>108</v>
      </c>
      <c r="L79" s="106">
        <f>T78</f>
        <v>80</v>
      </c>
      <c r="M79" s="106">
        <f>K79*L79</f>
        <v>8640</v>
      </c>
      <c r="N79" s="77"/>
      <c r="O79" s="78" t="s">
        <v>203</v>
      </c>
      <c r="P79" s="78" t="s">
        <v>5</v>
      </c>
      <c r="Q79" s="78" t="s">
        <v>143</v>
      </c>
      <c r="R79" s="79">
        <v>81</v>
      </c>
      <c r="S79" s="80"/>
      <c r="T79" s="81">
        <v>8050</v>
      </c>
      <c r="U79" s="96" t="s">
        <v>375</v>
      </c>
      <c r="V79" s="79">
        <f>R79*T79*36/100</f>
        <v>234738</v>
      </c>
      <c r="W79" s="79">
        <f>R79*T79-V79</f>
        <v>417312</v>
      </c>
      <c r="X79" s="82">
        <f>M79+W79</f>
        <v>425952</v>
      </c>
      <c r="Y79" s="83">
        <f>M79</f>
        <v>8640</v>
      </c>
      <c r="Z79" s="84"/>
      <c r="AA79" s="87">
        <f>AB79*M79/100</f>
        <v>1.7280000000000002</v>
      </c>
      <c r="AB79" s="86">
        <v>0.02</v>
      </c>
    </row>
    <row r="80" spans="2:28" ht="16.5" customHeight="1" x14ac:dyDescent="0.25">
      <c r="B80" s="97"/>
      <c r="C80" s="97"/>
      <c r="D80" s="98"/>
      <c r="E80" s="99"/>
      <c r="F80" s="97"/>
      <c r="G80" s="97"/>
      <c r="H80" s="105"/>
      <c r="I80" s="105"/>
      <c r="J80" s="105"/>
      <c r="K80" s="95"/>
      <c r="L80" s="106"/>
      <c r="M80" s="106"/>
      <c r="N80" s="77"/>
      <c r="O80" s="78"/>
      <c r="P80" s="78"/>
      <c r="Q80" s="78"/>
      <c r="R80" s="79"/>
      <c r="S80" s="80"/>
      <c r="T80" s="81"/>
      <c r="U80" s="96"/>
      <c r="V80" s="79"/>
      <c r="W80" s="79"/>
      <c r="X80" s="82"/>
      <c r="Y80" s="83"/>
      <c r="Z80" s="84"/>
      <c r="AA80" s="87"/>
      <c r="AB80" s="86"/>
    </row>
    <row r="81" spans="2:28" ht="16.5" customHeight="1" x14ac:dyDescent="0.25">
      <c r="B81" s="99"/>
      <c r="C81" s="99"/>
      <c r="D81" s="99"/>
      <c r="E81" s="99"/>
      <c r="F81" s="99"/>
      <c r="G81" s="99"/>
      <c r="H81" s="107"/>
      <c r="I81" s="107"/>
      <c r="J81" s="107"/>
      <c r="K81" s="106"/>
      <c r="L81" s="106"/>
      <c r="M81" s="106"/>
      <c r="N81" s="77"/>
      <c r="O81" s="78"/>
      <c r="P81" s="78"/>
      <c r="Q81" s="78"/>
      <c r="R81" s="79"/>
      <c r="S81" s="80"/>
      <c r="T81" s="81"/>
      <c r="U81" s="77"/>
      <c r="V81" s="79"/>
      <c r="W81" s="79"/>
      <c r="X81" s="86"/>
      <c r="Y81" s="83"/>
      <c r="Z81" s="84"/>
      <c r="AA81" s="85"/>
      <c r="AB81" s="86"/>
    </row>
    <row r="82" spans="2:28" ht="16.5" customHeight="1" x14ac:dyDescent="0.25">
      <c r="B82" s="100" t="s">
        <v>205</v>
      </c>
      <c r="C82" s="101"/>
      <c r="D82" s="101"/>
      <c r="E82" s="101"/>
      <c r="F82" s="101"/>
      <c r="G82" s="102"/>
      <c r="H82" s="102" t="s">
        <v>210</v>
      </c>
      <c r="I82" s="102" t="s">
        <v>2628</v>
      </c>
      <c r="J82" s="102" t="s">
        <v>2629</v>
      </c>
      <c r="K82" s="102">
        <v>228</v>
      </c>
      <c r="L82" s="102">
        <v>1</v>
      </c>
      <c r="M82" s="102"/>
      <c r="N82" s="102"/>
      <c r="O82" s="102" t="s">
        <v>208</v>
      </c>
      <c r="P82" s="102" t="s">
        <v>209</v>
      </c>
      <c r="Q82" s="102" t="s">
        <v>139</v>
      </c>
      <c r="R82" s="102">
        <v>34160</v>
      </c>
      <c r="S82" s="102"/>
      <c r="T82" s="102">
        <v>250</v>
      </c>
      <c r="U82" s="102" t="s">
        <v>2630</v>
      </c>
      <c r="V82" s="103"/>
      <c r="W82" s="101"/>
      <c r="X82" s="102"/>
      <c r="Y82" s="101"/>
      <c r="Z82" s="101"/>
      <c r="AA82" s="101"/>
      <c r="AB82" s="104"/>
    </row>
    <row r="83" spans="2:28" ht="16.5" customHeight="1" x14ac:dyDescent="0.25">
      <c r="B83" s="97">
        <v>1136</v>
      </c>
      <c r="C83" s="97" t="s">
        <v>206</v>
      </c>
      <c r="D83" s="98">
        <v>6105</v>
      </c>
      <c r="E83" s="99">
        <v>184</v>
      </c>
      <c r="F83" s="97">
        <v>6</v>
      </c>
      <c r="G83" s="97">
        <v>2</v>
      </c>
      <c r="H83" s="105">
        <v>0</v>
      </c>
      <c r="I83" s="105">
        <v>0</v>
      </c>
      <c r="J83" s="105">
        <v>35</v>
      </c>
      <c r="K83" s="95">
        <v>35</v>
      </c>
      <c r="L83" s="106">
        <f>T82</f>
        <v>250</v>
      </c>
      <c r="M83" s="106">
        <f>K83*L83</f>
        <v>8750</v>
      </c>
      <c r="N83" s="77"/>
      <c r="O83" s="78" t="s">
        <v>203</v>
      </c>
      <c r="P83" s="78" t="s">
        <v>5</v>
      </c>
      <c r="Q83" s="78" t="s">
        <v>143</v>
      </c>
      <c r="R83" s="79">
        <v>144</v>
      </c>
      <c r="S83" s="80"/>
      <c r="T83" s="81">
        <v>8050</v>
      </c>
      <c r="U83" s="96" t="s">
        <v>1063</v>
      </c>
      <c r="V83" s="79">
        <f>R83*T83*10/100</f>
        <v>115920</v>
      </c>
      <c r="W83" s="79">
        <f>R83*T83-V83</f>
        <v>1043280</v>
      </c>
      <c r="X83" s="82">
        <f>M83+W83</f>
        <v>1052030</v>
      </c>
      <c r="Y83" s="83">
        <f>M83</f>
        <v>8750</v>
      </c>
      <c r="Z83" s="84"/>
      <c r="AA83" s="87">
        <f>AB83*M83/100</f>
        <v>1.75</v>
      </c>
      <c r="AB83" s="86">
        <v>0.02</v>
      </c>
    </row>
    <row r="84" spans="2:28" ht="16.5" customHeight="1" x14ac:dyDescent="0.25">
      <c r="B84" s="99"/>
      <c r="C84" s="99"/>
      <c r="D84" s="99"/>
      <c r="E84" s="99"/>
      <c r="F84" s="99"/>
      <c r="G84" s="99"/>
      <c r="H84" s="107"/>
      <c r="I84" s="107"/>
      <c r="J84" s="107"/>
      <c r="K84" s="106"/>
      <c r="L84" s="106"/>
      <c r="M84" s="106"/>
      <c r="N84" s="77"/>
      <c r="O84" s="78"/>
      <c r="P84" s="78"/>
      <c r="Q84" s="78"/>
      <c r="R84" s="79"/>
      <c r="S84" s="80"/>
      <c r="T84" s="81"/>
      <c r="U84" s="77"/>
      <c r="V84" s="79"/>
      <c r="W84" s="79"/>
      <c r="X84" s="86"/>
      <c r="Y84" s="83"/>
      <c r="Z84" s="84"/>
      <c r="AA84" s="85"/>
      <c r="AB84" s="86"/>
    </row>
    <row r="85" spans="2:28" ht="16.5" customHeight="1" x14ac:dyDescent="0.25">
      <c r="B85" s="100" t="s">
        <v>205</v>
      </c>
      <c r="C85" s="101"/>
      <c r="D85" s="101"/>
      <c r="E85" s="101"/>
      <c r="F85" s="101"/>
      <c r="G85" s="102"/>
      <c r="H85" s="102" t="s">
        <v>210</v>
      </c>
      <c r="I85" s="102" t="s">
        <v>1566</v>
      </c>
      <c r="J85" s="102" t="s">
        <v>2337</v>
      </c>
      <c r="K85" s="102">
        <v>167</v>
      </c>
      <c r="L85" s="102">
        <v>1</v>
      </c>
      <c r="M85" s="102"/>
      <c r="N85" s="102"/>
      <c r="O85" s="102" t="s">
        <v>208</v>
      </c>
      <c r="P85" s="102" t="s">
        <v>209</v>
      </c>
      <c r="Q85" s="102" t="s">
        <v>139</v>
      </c>
      <c r="R85" s="102">
        <v>34160</v>
      </c>
      <c r="S85" s="102"/>
      <c r="T85" s="102">
        <v>80</v>
      </c>
      <c r="U85" s="102"/>
      <c r="V85" s="103"/>
      <c r="W85" s="101"/>
      <c r="X85" s="102"/>
      <c r="Y85" s="101"/>
      <c r="Z85" s="101"/>
      <c r="AA85" s="101"/>
      <c r="AB85" s="104"/>
    </row>
    <row r="86" spans="2:28" ht="16.5" customHeight="1" x14ac:dyDescent="0.25">
      <c r="B86" s="97">
        <v>1143</v>
      </c>
      <c r="C86" s="97" t="s">
        <v>206</v>
      </c>
      <c r="D86" s="98">
        <v>4576</v>
      </c>
      <c r="E86" s="99">
        <v>18</v>
      </c>
      <c r="F86" s="97">
        <v>6</v>
      </c>
      <c r="G86" s="97">
        <v>1</v>
      </c>
      <c r="H86" s="105">
        <v>2</v>
      </c>
      <c r="I86" s="105">
        <v>2</v>
      </c>
      <c r="J86" s="105">
        <v>25</v>
      </c>
      <c r="K86" s="95">
        <v>1025</v>
      </c>
      <c r="L86" s="106">
        <f>T85</f>
        <v>80</v>
      </c>
      <c r="M86" s="106">
        <f>K86*L86</f>
        <v>82000</v>
      </c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2"/>
      <c r="Y86" s="83">
        <f>M86</f>
        <v>82000</v>
      </c>
      <c r="Z86" s="84"/>
      <c r="AA86" s="87">
        <f>AB86*M86/100</f>
        <v>8.1999999999999993</v>
      </c>
      <c r="AB86" s="82">
        <v>0.01</v>
      </c>
    </row>
    <row r="87" spans="2:28" ht="16.5" customHeight="1" x14ac:dyDescent="0.25">
      <c r="B87" s="99"/>
      <c r="C87" s="99"/>
      <c r="D87" s="99"/>
      <c r="E87" s="99"/>
      <c r="F87" s="99"/>
      <c r="G87" s="99"/>
      <c r="H87" s="107"/>
      <c r="I87" s="107"/>
      <c r="J87" s="107"/>
      <c r="K87" s="106"/>
      <c r="L87" s="106"/>
      <c r="M87" s="106"/>
      <c r="N87" s="77"/>
      <c r="O87" s="78"/>
      <c r="P87" s="78"/>
      <c r="Q87" s="78"/>
      <c r="R87" s="79"/>
      <c r="S87" s="80"/>
      <c r="T87" s="81"/>
      <c r="U87" s="77"/>
      <c r="V87" s="79"/>
      <c r="W87" s="79"/>
      <c r="X87" s="86"/>
      <c r="Y87" s="83"/>
      <c r="Z87" s="84"/>
      <c r="AA87" s="85"/>
      <c r="AB87" s="86"/>
    </row>
    <row r="88" spans="2:28" ht="16.5" customHeight="1" x14ac:dyDescent="0.25">
      <c r="B88" s="100" t="s">
        <v>205</v>
      </c>
      <c r="C88" s="101"/>
      <c r="D88" s="101"/>
      <c r="E88" s="101"/>
      <c r="F88" s="101"/>
      <c r="G88" s="102"/>
      <c r="H88" s="102" t="s">
        <v>210</v>
      </c>
      <c r="I88" s="102" t="s">
        <v>2644</v>
      </c>
      <c r="J88" s="102" t="s">
        <v>2645</v>
      </c>
      <c r="K88" s="102">
        <v>72</v>
      </c>
      <c r="L88" s="102">
        <v>1</v>
      </c>
      <c r="M88" s="102"/>
      <c r="N88" s="102"/>
      <c r="O88" s="102" t="s">
        <v>208</v>
      </c>
      <c r="P88" s="102" t="s">
        <v>209</v>
      </c>
      <c r="Q88" s="102" t="s">
        <v>139</v>
      </c>
      <c r="R88" s="102">
        <v>34160</v>
      </c>
      <c r="S88" s="102"/>
      <c r="T88" s="102">
        <v>250</v>
      </c>
      <c r="U88" s="102" t="s">
        <v>2646</v>
      </c>
      <c r="V88" s="103"/>
      <c r="W88" s="101"/>
      <c r="X88" s="102"/>
      <c r="Y88" s="101"/>
      <c r="Z88" s="101"/>
      <c r="AA88" s="101"/>
      <c r="AB88" s="104"/>
    </row>
    <row r="89" spans="2:28" ht="16.5" customHeight="1" x14ac:dyDescent="0.25">
      <c r="B89" s="97">
        <v>1151</v>
      </c>
      <c r="C89" s="97" t="s">
        <v>206</v>
      </c>
      <c r="D89" s="98">
        <v>6260</v>
      </c>
      <c r="E89" s="99">
        <v>191</v>
      </c>
      <c r="F89" s="97">
        <v>6</v>
      </c>
      <c r="G89" s="97">
        <v>2</v>
      </c>
      <c r="H89" s="105">
        <v>0</v>
      </c>
      <c r="I89" s="105">
        <v>1</v>
      </c>
      <c r="J89" s="105">
        <v>30</v>
      </c>
      <c r="K89" s="95">
        <v>130</v>
      </c>
      <c r="L89" s="106">
        <f>T88</f>
        <v>250</v>
      </c>
      <c r="M89" s="106">
        <f>K89*L89</f>
        <v>32500</v>
      </c>
      <c r="N89" s="77"/>
      <c r="O89" s="78" t="s">
        <v>203</v>
      </c>
      <c r="P89" s="78" t="s">
        <v>211</v>
      </c>
      <c r="Q89" s="78" t="s">
        <v>143</v>
      </c>
      <c r="R89" s="79">
        <v>90</v>
      </c>
      <c r="S89" s="80"/>
      <c r="T89" s="81">
        <v>7450</v>
      </c>
      <c r="U89" s="96" t="s">
        <v>1269</v>
      </c>
      <c r="V89" s="79">
        <f>R89*T89*65/100</f>
        <v>435825</v>
      </c>
      <c r="W89" s="79">
        <f>R89*T89-V89</f>
        <v>234675</v>
      </c>
      <c r="X89" s="82">
        <f>M89+W89</f>
        <v>267175</v>
      </c>
      <c r="Y89" s="83">
        <f>M89</f>
        <v>32500</v>
      </c>
      <c r="Z89" s="84"/>
      <c r="AA89" s="87">
        <f>AB89*M89/100</f>
        <v>6.5</v>
      </c>
      <c r="AB89" s="86">
        <v>0.02</v>
      </c>
    </row>
    <row r="90" spans="2:28" ht="16.5" customHeight="1" x14ac:dyDescent="0.25">
      <c r="B90" s="99"/>
      <c r="C90" s="99"/>
      <c r="D90" s="99"/>
      <c r="E90" s="99"/>
      <c r="F90" s="99"/>
      <c r="G90" s="99"/>
      <c r="H90" s="107"/>
      <c r="I90" s="107"/>
      <c r="J90" s="107"/>
      <c r="K90" s="106"/>
      <c r="L90" s="106"/>
      <c r="M90" s="106"/>
      <c r="N90" s="77"/>
      <c r="O90" s="78"/>
      <c r="P90" s="78"/>
      <c r="Q90" s="78"/>
      <c r="R90" s="79"/>
      <c r="S90" s="80"/>
      <c r="T90" s="81"/>
      <c r="U90" s="77"/>
      <c r="V90" s="79"/>
      <c r="W90" s="79"/>
      <c r="X90" s="86"/>
      <c r="Y90" s="83"/>
      <c r="Z90" s="84"/>
      <c r="AA90" s="85"/>
      <c r="AB90" s="86"/>
    </row>
    <row r="91" spans="2:28" ht="16.5" customHeight="1" x14ac:dyDescent="0.25">
      <c r="B91" s="100" t="s">
        <v>205</v>
      </c>
      <c r="C91" s="101"/>
      <c r="D91" s="101"/>
      <c r="E91" s="101"/>
      <c r="F91" s="101"/>
      <c r="G91" s="102"/>
      <c r="H91" s="102" t="s">
        <v>207</v>
      </c>
      <c r="I91" s="102" t="s">
        <v>2462</v>
      </c>
      <c r="J91" s="102" t="s">
        <v>2463</v>
      </c>
      <c r="K91" s="102">
        <v>11</v>
      </c>
      <c r="L91" s="102">
        <v>1</v>
      </c>
      <c r="M91" s="102"/>
      <c r="N91" s="102"/>
      <c r="O91" s="102" t="s">
        <v>208</v>
      </c>
      <c r="P91" s="102" t="s">
        <v>209</v>
      </c>
      <c r="Q91" s="102" t="s">
        <v>139</v>
      </c>
      <c r="R91" s="102">
        <v>34160</v>
      </c>
      <c r="S91" s="102"/>
      <c r="T91" s="102">
        <v>80</v>
      </c>
      <c r="U91" s="102"/>
      <c r="V91" s="103"/>
      <c r="W91" s="101"/>
      <c r="X91" s="102"/>
      <c r="Y91" s="101"/>
      <c r="Z91" s="101"/>
      <c r="AA91" s="101"/>
      <c r="AB91" s="104"/>
    </row>
    <row r="92" spans="2:28" ht="16.5" customHeight="1" x14ac:dyDescent="0.25">
      <c r="B92" s="97">
        <v>1174</v>
      </c>
      <c r="C92" s="97" t="s">
        <v>206</v>
      </c>
      <c r="D92" s="98">
        <v>3929</v>
      </c>
      <c r="E92" s="99">
        <v>1</v>
      </c>
      <c r="F92" s="97">
        <v>6</v>
      </c>
      <c r="G92" s="97">
        <v>1</v>
      </c>
      <c r="H92" s="105">
        <v>19</v>
      </c>
      <c r="I92" s="105">
        <v>3</v>
      </c>
      <c r="J92" s="105">
        <v>65</v>
      </c>
      <c r="K92" s="95">
        <v>7965</v>
      </c>
      <c r="L92" s="106">
        <f>T91</f>
        <v>80</v>
      </c>
      <c r="M92" s="106">
        <f>K92*L92</f>
        <v>637200</v>
      </c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2"/>
      <c r="Y92" s="83">
        <f>M92</f>
        <v>637200</v>
      </c>
      <c r="Z92" s="84"/>
      <c r="AA92" s="87">
        <f>AB92*M92/100</f>
        <v>63.72</v>
      </c>
      <c r="AB92" s="82">
        <v>0.01</v>
      </c>
    </row>
    <row r="93" spans="2:28" ht="16.5" customHeight="1" x14ac:dyDescent="0.25">
      <c r="B93" s="99"/>
      <c r="C93" s="99"/>
      <c r="D93" s="99"/>
      <c r="E93" s="99"/>
      <c r="F93" s="99"/>
      <c r="G93" s="99"/>
      <c r="H93" s="107"/>
      <c r="I93" s="107"/>
      <c r="J93" s="107"/>
      <c r="K93" s="106"/>
      <c r="L93" s="106"/>
      <c r="M93" s="106"/>
      <c r="N93" s="77"/>
      <c r="O93" s="78"/>
      <c r="P93" s="78"/>
      <c r="Q93" s="78"/>
      <c r="R93" s="79"/>
      <c r="S93" s="80"/>
      <c r="T93" s="81"/>
      <c r="U93" s="77"/>
      <c r="V93" s="79"/>
      <c r="W93" s="79"/>
      <c r="X93" s="86"/>
      <c r="Y93" s="83"/>
      <c r="Z93" s="84"/>
      <c r="AA93" s="85"/>
      <c r="AB93" s="86"/>
    </row>
    <row r="94" spans="2:28" ht="16.5" customHeight="1" x14ac:dyDescent="0.25">
      <c r="B94" s="100" t="s">
        <v>205</v>
      </c>
      <c r="C94" s="101"/>
      <c r="D94" s="101"/>
      <c r="E94" s="101"/>
      <c r="F94" s="101"/>
      <c r="G94" s="102"/>
      <c r="H94" s="102" t="s">
        <v>207</v>
      </c>
      <c r="I94" s="102" t="s">
        <v>2688</v>
      </c>
      <c r="J94" s="102" t="s">
        <v>2463</v>
      </c>
      <c r="K94" s="102">
        <v>110</v>
      </c>
      <c r="L94" s="102">
        <v>1</v>
      </c>
      <c r="M94" s="102"/>
      <c r="N94" s="102"/>
      <c r="O94" s="102" t="s">
        <v>208</v>
      </c>
      <c r="P94" s="102" t="s">
        <v>209</v>
      </c>
      <c r="Q94" s="102" t="s">
        <v>139</v>
      </c>
      <c r="R94" s="102">
        <v>34160</v>
      </c>
      <c r="S94" s="102"/>
      <c r="T94" s="102">
        <v>80</v>
      </c>
      <c r="U94" s="102"/>
      <c r="V94" s="103"/>
      <c r="W94" s="101"/>
      <c r="X94" s="102"/>
      <c r="Y94" s="101"/>
      <c r="Z94" s="101"/>
      <c r="AA94" s="101"/>
      <c r="AB94" s="104"/>
    </row>
    <row r="95" spans="2:28" ht="16.5" customHeight="1" x14ac:dyDescent="0.25">
      <c r="B95" s="97">
        <v>1181</v>
      </c>
      <c r="C95" s="97" t="s">
        <v>206</v>
      </c>
      <c r="D95" s="98">
        <v>1714</v>
      </c>
      <c r="E95" s="99">
        <v>1</v>
      </c>
      <c r="F95" s="97">
        <v>6</v>
      </c>
      <c r="G95" s="97">
        <v>1</v>
      </c>
      <c r="H95" s="105">
        <v>23</v>
      </c>
      <c r="I95" s="105">
        <v>0</v>
      </c>
      <c r="J95" s="105">
        <v>68</v>
      </c>
      <c r="K95" s="95">
        <v>9268</v>
      </c>
      <c r="L95" s="106">
        <f>T94</f>
        <v>80</v>
      </c>
      <c r="M95" s="106">
        <f>K95*L95</f>
        <v>741440</v>
      </c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2"/>
      <c r="Y95" s="83">
        <f>M95</f>
        <v>741440</v>
      </c>
      <c r="Z95" s="84"/>
      <c r="AA95" s="87">
        <f>AB95*M95/100</f>
        <v>74.144000000000005</v>
      </c>
      <c r="AB95" s="82">
        <v>0.01</v>
      </c>
    </row>
    <row r="96" spans="2:28" ht="16.5" customHeight="1" x14ac:dyDescent="0.25">
      <c r="B96" s="99"/>
      <c r="C96" s="99"/>
      <c r="D96" s="99"/>
      <c r="E96" s="99"/>
      <c r="F96" s="99"/>
      <c r="G96" s="99"/>
      <c r="H96" s="107"/>
      <c r="I96" s="107"/>
      <c r="J96" s="107"/>
      <c r="K96" s="106"/>
      <c r="L96" s="106"/>
      <c r="M96" s="106"/>
      <c r="N96" s="77"/>
      <c r="O96" s="78"/>
      <c r="P96" s="78"/>
      <c r="Q96" s="78"/>
      <c r="R96" s="79"/>
      <c r="S96" s="80"/>
      <c r="T96" s="81"/>
      <c r="U96" s="77"/>
      <c r="V96" s="79"/>
      <c r="W96" s="79"/>
      <c r="X96" s="86"/>
      <c r="Y96" s="83"/>
      <c r="Z96" s="84"/>
      <c r="AA96" s="85"/>
      <c r="AB96" s="86"/>
    </row>
    <row r="97" spans="2:28" ht="16.5" customHeight="1" x14ac:dyDescent="0.25">
      <c r="B97" s="100" t="s">
        <v>205</v>
      </c>
      <c r="C97" s="101"/>
      <c r="D97" s="101"/>
      <c r="E97" s="101"/>
      <c r="F97" s="101"/>
      <c r="G97" s="102"/>
      <c r="H97" s="102" t="s">
        <v>207</v>
      </c>
      <c r="I97" s="102" t="s">
        <v>432</v>
      </c>
      <c r="J97" s="102" t="s">
        <v>2219</v>
      </c>
      <c r="K97" s="102">
        <v>109</v>
      </c>
      <c r="L97" s="102">
        <v>1</v>
      </c>
      <c r="M97" s="102"/>
      <c r="N97" s="102"/>
      <c r="O97" s="102" t="s">
        <v>208</v>
      </c>
      <c r="P97" s="102" t="s">
        <v>209</v>
      </c>
      <c r="Q97" s="102" t="s">
        <v>139</v>
      </c>
      <c r="R97" s="102">
        <v>34160</v>
      </c>
      <c r="S97" s="102"/>
      <c r="T97" s="102">
        <v>80</v>
      </c>
      <c r="U97" s="102" t="s">
        <v>2670</v>
      </c>
      <c r="V97" s="103"/>
      <c r="W97" s="101"/>
      <c r="X97" s="102"/>
      <c r="Y97" s="101"/>
      <c r="Z97" s="101"/>
      <c r="AA97" s="101"/>
      <c r="AB97" s="104"/>
    </row>
    <row r="98" spans="2:28" ht="16.5" customHeight="1" x14ac:dyDescent="0.25">
      <c r="B98" s="97">
        <v>1195</v>
      </c>
      <c r="C98" s="97" t="s">
        <v>206</v>
      </c>
      <c r="D98" s="98">
        <v>8362</v>
      </c>
      <c r="E98" s="99">
        <v>20</v>
      </c>
      <c r="F98" s="97">
        <v>6</v>
      </c>
      <c r="G98" s="97">
        <v>1</v>
      </c>
      <c r="H98" s="105">
        <v>2</v>
      </c>
      <c r="I98" s="105">
        <v>2</v>
      </c>
      <c r="J98" s="105">
        <v>69</v>
      </c>
      <c r="K98" s="95">
        <v>1069</v>
      </c>
      <c r="L98" s="106">
        <f>T97</f>
        <v>80</v>
      </c>
      <c r="M98" s="106">
        <f>K98*L98</f>
        <v>85520</v>
      </c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2"/>
      <c r="Y98" s="83">
        <f>M98</f>
        <v>85520</v>
      </c>
      <c r="Z98" s="84"/>
      <c r="AA98" s="87">
        <f>AB98*M98/100</f>
        <v>8.5519999999999996</v>
      </c>
      <c r="AB98" s="82">
        <v>0.01</v>
      </c>
    </row>
    <row r="99" spans="2:28" ht="16.5" customHeight="1" x14ac:dyDescent="0.25">
      <c r="B99" s="99"/>
      <c r="C99" s="99"/>
      <c r="D99" s="99"/>
      <c r="E99" s="99"/>
      <c r="F99" s="99"/>
      <c r="G99" s="99"/>
      <c r="H99" s="107"/>
      <c r="I99" s="107"/>
      <c r="J99" s="107"/>
      <c r="K99" s="106"/>
      <c r="L99" s="106"/>
      <c r="M99" s="106"/>
      <c r="N99" s="77"/>
      <c r="O99" s="78"/>
      <c r="P99" s="78"/>
      <c r="Q99" s="78"/>
      <c r="R99" s="79"/>
      <c r="S99" s="80"/>
      <c r="T99" s="81"/>
      <c r="U99" s="77"/>
      <c r="V99" s="79"/>
      <c r="W99" s="79"/>
      <c r="X99" s="86"/>
      <c r="Y99" s="83"/>
      <c r="Z99" s="84"/>
      <c r="AA99" s="85"/>
      <c r="AB99" s="86"/>
    </row>
    <row r="100" spans="2:28" ht="16.5" customHeight="1" x14ac:dyDescent="0.25">
      <c r="B100" s="100" t="s">
        <v>205</v>
      </c>
      <c r="C100" s="101"/>
      <c r="D100" s="101"/>
      <c r="E100" s="101"/>
      <c r="F100" s="101"/>
      <c r="G100" s="102"/>
      <c r="H100" s="102" t="s">
        <v>210</v>
      </c>
      <c r="I100" s="102" t="s">
        <v>2705</v>
      </c>
      <c r="J100" s="102" t="s">
        <v>2625</v>
      </c>
      <c r="K100" s="102" t="s">
        <v>2626</v>
      </c>
      <c r="L100" s="102">
        <v>1</v>
      </c>
      <c r="M100" s="102"/>
      <c r="N100" s="102"/>
      <c r="O100" s="102" t="s">
        <v>208</v>
      </c>
      <c r="P100" s="102" t="s">
        <v>209</v>
      </c>
      <c r="Q100" s="102" t="s">
        <v>139</v>
      </c>
      <c r="R100" s="102">
        <v>34160</v>
      </c>
      <c r="S100" s="102"/>
      <c r="T100" s="102">
        <v>80</v>
      </c>
      <c r="U100" s="102"/>
      <c r="V100" s="103"/>
      <c r="W100" s="101"/>
      <c r="X100" s="102"/>
      <c r="Y100" s="101"/>
      <c r="Z100" s="101"/>
      <c r="AA100" s="101"/>
      <c r="AB100" s="104"/>
    </row>
    <row r="101" spans="2:28" ht="16.5" customHeight="1" x14ac:dyDescent="0.25">
      <c r="B101" s="97">
        <v>1197</v>
      </c>
      <c r="C101" s="97" t="s">
        <v>206</v>
      </c>
      <c r="D101" s="98">
        <v>836</v>
      </c>
      <c r="E101" s="99">
        <v>20</v>
      </c>
      <c r="F101" s="97">
        <v>6</v>
      </c>
      <c r="G101" s="97">
        <v>1</v>
      </c>
      <c r="H101" s="105">
        <v>5</v>
      </c>
      <c r="I101" s="105">
        <v>1</v>
      </c>
      <c r="J101" s="105">
        <v>10</v>
      </c>
      <c r="K101" s="95">
        <v>2110</v>
      </c>
      <c r="L101" s="106">
        <f>T100</f>
        <v>80</v>
      </c>
      <c r="M101" s="106">
        <f>K101*L101</f>
        <v>168800</v>
      </c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2"/>
      <c r="Y101" s="83">
        <f>M101</f>
        <v>168800</v>
      </c>
      <c r="Z101" s="84"/>
      <c r="AA101" s="87">
        <f>AB101*M101/100</f>
        <v>16.88</v>
      </c>
      <c r="AB101" s="110">
        <v>0.01</v>
      </c>
    </row>
    <row r="102" spans="2:28" ht="16.5" customHeight="1" x14ac:dyDescent="0.25">
      <c r="B102" s="99"/>
      <c r="C102" s="99"/>
      <c r="D102" s="99"/>
      <c r="E102" s="99"/>
      <c r="F102" s="99"/>
      <c r="G102" s="99"/>
      <c r="H102" s="107"/>
      <c r="I102" s="107"/>
      <c r="J102" s="107"/>
      <c r="K102" s="106"/>
      <c r="L102" s="106"/>
      <c r="M102" s="106"/>
      <c r="N102" s="77"/>
      <c r="O102" s="78"/>
      <c r="P102" s="78"/>
      <c r="Q102" s="78"/>
      <c r="R102" s="79"/>
      <c r="S102" s="80"/>
      <c r="T102" s="81"/>
      <c r="U102" s="77"/>
      <c r="V102" s="79"/>
      <c r="W102" s="79"/>
      <c r="X102" s="86"/>
      <c r="Y102" s="83"/>
      <c r="Z102" s="84"/>
      <c r="AA102" s="85"/>
      <c r="AB102" s="86"/>
    </row>
    <row r="103" spans="2:28" ht="16.5" customHeight="1" x14ac:dyDescent="0.25">
      <c r="B103" s="100" t="s">
        <v>205</v>
      </c>
      <c r="C103" s="101"/>
      <c r="D103" s="101"/>
      <c r="E103" s="101"/>
      <c r="F103" s="101"/>
      <c r="G103" s="102"/>
      <c r="H103" s="102" t="s">
        <v>210</v>
      </c>
      <c r="I103" s="102" t="s">
        <v>1566</v>
      </c>
      <c r="J103" s="102" t="s">
        <v>2337</v>
      </c>
      <c r="K103" s="102">
        <v>167</v>
      </c>
      <c r="L103" s="102">
        <v>1</v>
      </c>
      <c r="M103" s="102"/>
      <c r="N103" s="102"/>
      <c r="O103" s="102" t="s">
        <v>208</v>
      </c>
      <c r="P103" s="102" t="s">
        <v>209</v>
      </c>
      <c r="Q103" s="102" t="s">
        <v>139</v>
      </c>
      <c r="R103" s="102">
        <v>34160</v>
      </c>
      <c r="S103" s="102"/>
      <c r="T103" s="102">
        <v>80</v>
      </c>
      <c r="U103" s="102"/>
      <c r="V103" s="103"/>
      <c r="W103" s="101"/>
      <c r="X103" s="102"/>
      <c r="Y103" s="101"/>
      <c r="Z103" s="101"/>
      <c r="AA103" s="101"/>
      <c r="AB103" s="104"/>
    </row>
    <row r="104" spans="2:28" ht="16.5" customHeight="1" x14ac:dyDescent="0.25">
      <c r="B104" s="97">
        <v>1214</v>
      </c>
      <c r="C104" s="97" t="s">
        <v>206</v>
      </c>
      <c r="D104" s="98">
        <v>809</v>
      </c>
      <c r="E104" s="99">
        <v>21</v>
      </c>
      <c r="F104" s="97">
        <v>6</v>
      </c>
      <c r="G104" s="97">
        <v>1</v>
      </c>
      <c r="H104" s="105">
        <v>3</v>
      </c>
      <c r="I104" s="105">
        <v>0</v>
      </c>
      <c r="J104" s="105">
        <v>6</v>
      </c>
      <c r="K104" s="95">
        <v>1206</v>
      </c>
      <c r="L104" s="106">
        <f>T103</f>
        <v>80</v>
      </c>
      <c r="M104" s="106">
        <f>K104*L104</f>
        <v>96480</v>
      </c>
      <c r="N104" s="77"/>
      <c r="O104" s="78"/>
      <c r="P104" s="78"/>
      <c r="Q104" s="78"/>
      <c r="R104" s="79"/>
      <c r="S104" s="80"/>
      <c r="T104" s="81"/>
      <c r="U104" s="77"/>
      <c r="V104" s="79"/>
      <c r="W104" s="79"/>
      <c r="X104" s="82"/>
      <c r="Y104" s="83">
        <f>M104</f>
        <v>96480</v>
      </c>
      <c r="Z104" s="84"/>
      <c r="AA104" s="87">
        <f>AB104*M104/100</f>
        <v>9.6480000000000015</v>
      </c>
      <c r="AB104" s="82">
        <v>0.01</v>
      </c>
    </row>
    <row r="105" spans="2:28" ht="16.5" customHeight="1" x14ac:dyDescent="0.25">
      <c r="B105" s="99"/>
      <c r="C105" s="99"/>
      <c r="D105" s="99"/>
      <c r="E105" s="99"/>
      <c r="F105" s="99"/>
      <c r="G105" s="99"/>
      <c r="H105" s="107"/>
      <c r="I105" s="107"/>
      <c r="J105" s="107"/>
      <c r="K105" s="106"/>
      <c r="L105" s="106"/>
      <c r="M105" s="106"/>
      <c r="N105" s="77"/>
      <c r="O105" s="78"/>
      <c r="P105" s="78"/>
      <c r="Q105" s="78"/>
      <c r="R105" s="79"/>
      <c r="S105" s="80"/>
      <c r="T105" s="81"/>
      <c r="U105" s="77"/>
      <c r="V105" s="79"/>
      <c r="W105" s="79"/>
      <c r="X105" s="86"/>
      <c r="Y105" s="83"/>
      <c r="Z105" s="84"/>
      <c r="AA105" s="85"/>
      <c r="AB105" s="86"/>
    </row>
    <row r="106" spans="2:28" ht="16.5" customHeight="1" x14ac:dyDescent="0.25">
      <c r="B106" s="100" t="s">
        <v>205</v>
      </c>
      <c r="C106" s="101"/>
      <c r="D106" s="101"/>
      <c r="E106" s="101"/>
      <c r="F106" s="101"/>
      <c r="G106" s="102"/>
      <c r="H106" s="102" t="s">
        <v>210</v>
      </c>
      <c r="I106" s="102" t="s">
        <v>2628</v>
      </c>
      <c r="J106" s="102" t="s">
        <v>2743</v>
      </c>
      <c r="K106" s="102">
        <v>228</v>
      </c>
      <c r="L106" s="102">
        <v>1</v>
      </c>
      <c r="M106" s="102"/>
      <c r="N106" s="102"/>
      <c r="O106" s="102" t="s">
        <v>208</v>
      </c>
      <c r="P106" s="102" t="s">
        <v>209</v>
      </c>
      <c r="Q106" s="102" t="s">
        <v>139</v>
      </c>
      <c r="R106" s="102">
        <v>34160</v>
      </c>
      <c r="S106" s="102"/>
      <c r="T106" s="102">
        <v>80</v>
      </c>
      <c r="U106" s="102"/>
      <c r="V106" s="103"/>
      <c r="W106" s="101"/>
      <c r="X106" s="102"/>
      <c r="Y106" s="101"/>
      <c r="Z106" s="101"/>
      <c r="AA106" s="101"/>
      <c r="AB106" s="104"/>
    </row>
    <row r="107" spans="2:28" ht="16.5" customHeight="1" x14ac:dyDescent="0.25">
      <c r="B107" s="97">
        <v>1220</v>
      </c>
      <c r="C107" s="97" t="s">
        <v>206</v>
      </c>
      <c r="D107" s="98">
        <v>838</v>
      </c>
      <c r="E107" s="99">
        <v>22</v>
      </c>
      <c r="F107" s="97">
        <v>6</v>
      </c>
      <c r="G107" s="97">
        <v>1</v>
      </c>
      <c r="H107" s="105">
        <v>2</v>
      </c>
      <c r="I107" s="105">
        <v>2</v>
      </c>
      <c r="J107" s="105">
        <v>12</v>
      </c>
      <c r="K107" s="95">
        <v>1012</v>
      </c>
      <c r="L107" s="106">
        <f>T106</f>
        <v>80</v>
      </c>
      <c r="M107" s="106">
        <f>K107*L107</f>
        <v>80960</v>
      </c>
      <c r="N107" s="77"/>
      <c r="O107" s="78"/>
      <c r="P107" s="78"/>
      <c r="Q107" s="78"/>
      <c r="R107" s="79"/>
      <c r="S107" s="80"/>
      <c r="T107" s="81"/>
      <c r="U107" s="77"/>
      <c r="V107" s="79"/>
      <c r="W107" s="79"/>
      <c r="X107" s="82"/>
      <c r="Y107" s="83">
        <f>M107</f>
        <v>80960</v>
      </c>
      <c r="Z107" s="84"/>
      <c r="AA107" s="87">
        <f>AB107*M107/100</f>
        <v>8.0960000000000001</v>
      </c>
      <c r="AB107" s="82">
        <v>0.01</v>
      </c>
    </row>
    <row r="108" spans="2:28" ht="16.5" customHeight="1" x14ac:dyDescent="0.25">
      <c r="B108" s="99"/>
      <c r="C108" s="99"/>
      <c r="D108" s="99"/>
      <c r="E108" s="99"/>
      <c r="F108" s="99"/>
      <c r="G108" s="99"/>
      <c r="H108" s="107"/>
      <c r="I108" s="107"/>
      <c r="J108" s="107"/>
      <c r="K108" s="106"/>
      <c r="L108" s="106"/>
      <c r="M108" s="106"/>
      <c r="N108" s="77"/>
      <c r="O108" s="78"/>
      <c r="P108" s="78"/>
      <c r="Q108" s="78"/>
      <c r="R108" s="79"/>
      <c r="S108" s="80"/>
      <c r="T108" s="81"/>
      <c r="U108" s="77"/>
      <c r="V108" s="79"/>
      <c r="W108" s="79"/>
      <c r="X108" s="86"/>
      <c r="Y108" s="83"/>
      <c r="Z108" s="84"/>
      <c r="AA108" s="85"/>
      <c r="AB108" s="86"/>
    </row>
    <row r="109" spans="2:28" ht="16.5" customHeight="1" x14ac:dyDescent="0.25">
      <c r="B109" s="100" t="s">
        <v>205</v>
      </c>
      <c r="C109" s="101"/>
      <c r="D109" s="101"/>
      <c r="E109" s="101"/>
      <c r="F109" s="101"/>
      <c r="G109" s="102"/>
      <c r="H109" s="102" t="s">
        <v>207</v>
      </c>
      <c r="I109" s="102" t="s">
        <v>2755</v>
      </c>
      <c r="J109" s="102" t="s">
        <v>873</v>
      </c>
      <c r="K109" s="102">
        <v>47</v>
      </c>
      <c r="L109" s="102">
        <v>1</v>
      </c>
      <c r="M109" s="102"/>
      <c r="N109" s="102"/>
      <c r="O109" s="102" t="s">
        <v>208</v>
      </c>
      <c r="P109" s="102" t="s">
        <v>209</v>
      </c>
      <c r="Q109" s="102" t="s">
        <v>139</v>
      </c>
      <c r="R109" s="102">
        <v>34160</v>
      </c>
      <c r="S109" s="102"/>
      <c r="T109" s="102">
        <v>80</v>
      </c>
      <c r="U109" s="102"/>
      <c r="V109" s="103"/>
      <c r="W109" s="101"/>
      <c r="X109" s="102" t="s">
        <v>212</v>
      </c>
      <c r="Y109" s="101" t="s">
        <v>2756</v>
      </c>
      <c r="Z109" s="101"/>
      <c r="AA109" s="101"/>
      <c r="AB109" s="104"/>
    </row>
    <row r="110" spans="2:28" ht="16.5" customHeight="1" x14ac:dyDescent="0.25">
      <c r="B110" s="97">
        <v>1231</v>
      </c>
      <c r="C110" s="97" t="s">
        <v>206</v>
      </c>
      <c r="D110" s="98">
        <v>661</v>
      </c>
      <c r="E110" s="99">
        <v>23</v>
      </c>
      <c r="F110" s="97">
        <v>6</v>
      </c>
      <c r="G110" s="97">
        <v>1</v>
      </c>
      <c r="H110" s="105">
        <v>16</v>
      </c>
      <c r="I110" s="105">
        <v>0</v>
      </c>
      <c r="J110" s="105">
        <v>53</v>
      </c>
      <c r="K110" s="95">
        <v>6453</v>
      </c>
      <c r="L110" s="106">
        <f>T109</f>
        <v>80</v>
      </c>
      <c r="M110" s="106">
        <f>K110*L110</f>
        <v>516240</v>
      </c>
      <c r="N110" s="77"/>
      <c r="O110" s="78"/>
      <c r="P110" s="78"/>
      <c r="Q110" s="78"/>
      <c r="R110" s="79"/>
      <c r="S110" s="80"/>
      <c r="T110" s="81"/>
      <c r="U110" s="77"/>
      <c r="V110" s="79"/>
      <c r="W110" s="79"/>
      <c r="X110" s="82"/>
      <c r="Y110" s="83">
        <f>M110</f>
        <v>516240</v>
      </c>
      <c r="Z110" s="84"/>
      <c r="AA110" s="87">
        <f>AB110*M110/100</f>
        <v>51.624000000000002</v>
      </c>
      <c r="AB110" s="82">
        <v>0.01</v>
      </c>
    </row>
    <row r="111" spans="2:28" ht="16.5" customHeight="1" x14ac:dyDescent="0.25">
      <c r="B111" s="99"/>
      <c r="C111" s="99"/>
      <c r="D111" s="99"/>
      <c r="E111" s="99"/>
      <c r="F111" s="99"/>
      <c r="G111" s="99"/>
      <c r="H111" s="107"/>
      <c r="I111" s="107"/>
      <c r="J111" s="107"/>
      <c r="K111" s="106"/>
      <c r="L111" s="106"/>
      <c r="M111" s="106"/>
      <c r="N111" s="77"/>
      <c r="O111" s="78"/>
      <c r="P111" s="78"/>
      <c r="Q111" s="78"/>
      <c r="R111" s="79"/>
      <c r="S111" s="80"/>
      <c r="T111" s="81"/>
      <c r="U111" s="77"/>
      <c r="V111" s="79"/>
      <c r="W111" s="79"/>
      <c r="X111" s="86"/>
      <c r="Y111" s="83"/>
      <c r="Z111" s="84"/>
      <c r="AA111" s="85"/>
      <c r="AB111" s="86"/>
    </row>
    <row r="112" spans="2:28" ht="16.5" customHeight="1" x14ac:dyDescent="0.25">
      <c r="B112" s="100" t="s">
        <v>205</v>
      </c>
      <c r="C112" s="101"/>
      <c r="D112" s="101"/>
      <c r="E112" s="101"/>
      <c r="F112" s="101"/>
      <c r="G112" s="102"/>
      <c r="H112" s="102" t="s">
        <v>210</v>
      </c>
      <c r="I112" s="102" t="s">
        <v>2628</v>
      </c>
      <c r="J112" s="102" t="s">
        <v>2757</v>
      </c>
      <c r="K112" s="102">
        <v>228</v>
      </c>
      <c r="L112" s="102">
        <v>1</v>
      </c>
      <c r="M112" s="102"/>
      <c r="N112" s="102"/>
      <c r="O112" s="102" t="s">
        <v>208</v>
      </c>
      <c r="P112" s="102" t="s">
        <v>209</v>
      </c>
      <c r="Q112" s="102" t="s">
        <v>139</v>
      </c>
      <c r="R112" s="102">
        <v>34160</v>
      </c>
      <c r="S112" s="102"/>
      <c r="T112" s="102">
        <v>80</v>
      </c>
      <c r="U112" s="102"/>
      <c r="V112" s="103"/>
      <c r="W112" s="101"/>
      <c r="X112" s="102"/>
      <c r="Y112" s="101"/>
      <c r="Z112" s="101"/>
      <c r="AA112" s="101"/>
      <c r="AB112" s="104"/>
    </row>
    <row r="113" spans="2:28" ht="16.5" customHeight="1" x14ac:dyDescent="0.25">
      <c r="B113" s="97">
        <v>1232</v>
      </c>
      <c r="C113" s="97" t="s">
        <v>206</v>
      </c>
      <c r="D113" s="98">
        <v>4315</v>
      </c>
      <c r="E113" s="99">
        <v>23</v>
      </c>
      <c r="F113" s="97">
        <v>6</v>
      </c>
      <c r="G113" s="97">
        <v>1</v>
      </c>
      <c r="H113" s="105">
        <v>2</v>
      </c>
      <c r="I113" s="105">
        <v>3</v>
      </c>
      <c r="J113" s="105">
        <v>97</v>
      </c>
      <c r="K113" s="95">
        <v>1197</v>
      </c>
      <c r="L113" s="106">
        <f>T112</f>
        <v>80</v>
      </c>
      <c r="M113" s="106">
        <f>K113*L113</f>
        <v>95760</v>
      </c>
      <c r="N113" s="77"/>
      <c r="O113" s="78"/>
      <c r="P113" s="78"/>
      <c r="Q113" s="78"/>
      <c r="R113" s="79"/>
      <c r="S113" s="80"/>
      <c r="T113" s="81"/>
      <c r="U113" s="77"/>
      <c r="V113" s="79"/>
      <c r="W113" s="79"/>
      <c r="X113" s="82"/>
      <c r="Y113" s="83">
        <f>M113</f>
        <v>95760</v>
      </c>
      <c r="Z113" s="84"/>
      <c r="AA113" s="87">
        <f>AB113*M113/100</f>
        <v>9.5760000000000005</v>
      </c>
      <c r="AB113" s="82">
        <v>0.01</v>
      </c>
    </row>
    <row r="114" spans="2:28" ht="16.5" customHeight="1" x14ac:dyDescent="0.25">
      <c r="B114" s="99"/>
      <c r="C114" s="99"/>
      <c r="D114" s="99"/>
      <c r="E114" s="99"/>
      <c r="F114" s="99"/>
      <c r="G114" s="99"/>
      <c r="H114" s="107"/>
      <c r="I114" s="107"/>
      <c r="J114" s="107"/>
      <c r="K114" s="106"/>
      <c r="L114" s="106"/>
      <c r="M114" s="106"/>
      <c r="N114" s="77"/>
      <c r="O114" s="78"/>
      <c r="P114" s="78"/>
      <c r="Q114" s="78"/>
      <c r="R114" s="79"/>
      <c r="S114" s="80"/>
      <c r="T114" s="81"/>
      <c r="U114" s="77"/>
      <c r="V114" s="79"/>
      <c r="W114" s="79"/>
      <c r="X114" s="86"/>
      <c r="Y114" s="83"/>
      <c r="Z114" s="84"/>
      <c r="AA114" s="85"/>
      <c r="AB114" s="86"/>
    </row>
    <row r="115" spans="2:28" ht="16.5" customHeight="1" x14ac:dyDescent="0.25">
      <c r="B115" s="100" t="s">
        <v>205</v>
      </c>
      <c r="C115" s="101"/>
      <c r="D115" s="101"/>
      <c r="E115" s="101"/>
      <c r="F115" s="101"/>
      <c r="G115" s="102"/>
      <c r="H115" s="102" t="s">
        <v>207</v>
      </c>
      <c r="I115" s="102" t="s">
        <v>277</v>
      </c>
      <c r="J115" s="102" t="s">
        <v>2337</v>
      </c>
      <c r="K115" s="102">
        <v>167</v>
      </c>
      <c r="L115" s="102">
        <v>1</v>
      </c>
      <c r="M115" s="102"/>
      <c r="N115" s="102"/>
      <c r="O115" s="102" t="s">
        <v>208</v>
      </c>
      <c r="P115" s="102" t="s">
        <v>209</v>
      </c>
      <c r="Q115" s="102" t="s">
        <v>139</v>
      </c>
      <c r="R115" s="102">
        <v>34160</v>
      </c>
      <c r="S115" s="102"/>
      <c r="T115" s="102">
        <v>80</v>
      </c>
      <c r="U115" s="102"/>
      <c r="V115" s="103"/>
      <c r="W115" s="101"/>
      <c r="X115" s="102" t="s">
        <v>212</v>
      </c>
      <c r="Y115" s="101" t="s">
        <v>2786</v>
      </c>
      <c r="Z115" s="101"/>
      <c r="AA115" s="101"/>
      <c r="AB115" s="104"/>
    </row>
    <row r="116" spans="2:28" ht="16.5" customHeight="1" x14ac:dyDescent="0.25">
      <c r="B116" s="97">
        <v>1252</v>
      </c>
      <c r="C116" s="97" t="s">
        <v>206</v>
      </c>
      <c r="D116" s="98">
        <v>7530</v>
      </c>
      <c r="E116" s="99">
        <v>27</v>
      </c>
      <c r="F116" s="97">
        <v>6</v>
      </c>
      <c r="G116" s="97">
        <v>1</v>
      </c>
      <c r="H116" s="105">
        <v>1</v>
      </c>
      <c r="I116" s="105">
        <v>2</v>
      </c>
      <c r="J116" s="105">
        <v>24</v>
      </c>
      <c r="K116" s="95">
        <v>624</v>
      </c>
      <c r="L116" s="106">
        <f>T115</f>
        <v>80</v>
      </c>
      <c r="M116" s="106">
        <f>K116*L116</f>
        <v>49920</v>
      </c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2"/>
      <c r="Y116" s="83">
        <f>M116</f>
        <v>49920</v>
      </c>
      <c r="Z116" s="84"/>
      <c r="AA116" s="87">
        <f>AB116*M116/100</f>
        <v>4.992</v>
      </c>
      <c r="AB116" s="82">
        <v>0.01</v>
      </c>
    </row>
    <row r="117" spans="2:28" ht="16.5" customHeight="1" x14ac:dyDescent="0.25">
      <c r="B117" s="97"/>
      <c r="C117" s="97"/>
      <c r="D117" s="98"/>
      <c r="E117" s="99"/>
      <c r="F117" s="97"/>
      <c r="G117" s="97"/>
      <c r="H117" s="105"/>
      <c r="I117" s="105"/>
      <c r="J117" s="105"/>
      <c r="K117" s="95"/>
      <c r="L117" s="106"/>
      <c r="M117" s="106"/>
      <c r="N117" s="77"/>
      <c r="O117" s="78"/>
      <c r="P117" s="78"/>
      <c r="Q117" s="78"/>
      <c r="R117" s="79"/>
      <c r="S117" s="80"/>
      <c r="T117" s="81"/>
      <c r="U117" s="77"/>
      <c r="V117" s="79"/>
      <c r="W117" s="79"/>
      <c r="X117" s="82"/>
      <c r="Y117" s="83"/>
      <c r="Z117" s="84"/>
      <c r="AA117" s="87"/>
      <c r="AB117" s="82"/>
    </row>
    <row r="118" spans="2:28" ht="16.5" customHeight="1" x14ac:dyDescent="0.25">
      <c r="B118" s="99"/>
      <c r="C118" s="99"/>
      <c r="D118" s="99"/>
      <c r="E118" s="99"/>
      <c r="F118" s="99"/>
      <c r="G118" s="99"/>
      <c r="H118" s="107"/>
      <c r="I118" s="107"/>
      <c r="J118" s="107"/>
      <c r="K118" s="106"/>
      <c r="L118" s="106"/>
      <c r="M118" s="106"/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6"/>
      <c r="Y118" s="83"/>
      <c r="Z118" s="84"/>
      <c r="AA118" s="85"/>
      <c r="AB118" s="86"/>
    </row>
    <row r="119" spans="2:28" ht="16.5" customHeight="1" x14ac:dyDescent="0.25">
      <c r="B119" s="100" t="s">
        <v>205</v>
      </c>
      <c r="C119" s="101"/>
      <c r="D119" s="101"/>
      <c r="E119" s="101"/>
      <c r="F119" s="101"/>
      <c r="G119" s="102"/>
      <c r="H119" s="102" t="s">
        <v>301</v>
      </c>
      <c r="I119" s="102" t="s">
        <v>2797</v>
      </c>
      <c r="J119" s="102" t="s">
        <v>2103</v>
      </c>
      <c r="K119" s="102">
        <v>141</v>
      </c>
      <c r="L119" s="102">
        <v>1</v>
      </c>
      <c r="M119" s="102"/>
      <c r="N119" s="102"/>
      <c r="O119" s="102" t="s">
        <v>208</v>
      </c>
      <c r="P119" s="102" t="s">
        <v>209</v>
      </c>
      <c r="Q119" s="102" t="s">
        <v>139</v>
      </c>
      <c r="R119" s="102">
        <v>34160</v>
      </c>
      <c r="S119" s="102"/>
      <c r="T119" s="102">
        <v>80</v>
      </c>
      <c r="U119" s="102"/>
      <c r="V119" s="103"/>
      <c r="W119" s="101"/>
      <c r="X119" s="102"/>
      <c r="Y119" s="101"/>
      <c r="Z119" s="101"/>
      <c r="AA119" s="101"/>
      <c r="AB119" s="104"/>
    </row>
    <row r="120" spans="2:28" ht="16.5" customHeight="1" x14ac:dyDescent="0.25">
      <c r="B120" s="97">
        <v>1263</v>
      </c>
      <c r="C120" s="97" t="s">
        <v>206</v>
      </c>
      <c r="D120" s="98">
        <v>792</v>
      </c>
      <c r="E120" s="99">
        <v>2</v>
      </c>
      <c r="F120" s="97">
        <v>6</v>
      </c>
      <c r="G120" s="97">
        <v>1</v>
      </c>
      <c r="H120" s="105">
        <v>20</v>
      </c>
      <c r="I120" s="105">
        <v>2</v>
      </c>
      <c r="J120" s="105">
        <v>28</v>
      </c>
      <c r="K120" s="95">
        <v>8228</v>
      </c>
      <c r="L120" s="106">
        <f>T119</f>
        <v>80</v>
      </c>
      <c r="M120" s="106">
        <f>K120*L120</f>
        <v>658240</v>
      </c>
      <c r="N120" s="77"/>
      <c r="O120" s="78"/>
      <c r="P120" s="78"/>
      <c r="Q120" s="78"/>
      <c r="R120" s="79"/>
      <c r="S120" s="80"/>
      <c r="T120" s="81"/>
      <c r="U120" s="77"/>
      <c r="V120" s="79"/>
      <c r="W120" s="79"/>
      <c r="X120" s="82"/>
      <c r="Y120" s="83">
        <f>M120</f>
        <v>658240</v>
      </c>
      <c r="Z120" s="84"/>
      <c r="AA120" s="87">
        <f>AB120*M120/100</f>
        <v>65.824000000000012</v>
      </c>
      <c r="AB120" s="82">
        <v>0.01</v>
      </c>
    </row>
    <row r="121" spans="2:28" ht="16.5" customHeight="1" x14ac:dyDescent="0.25">
      <c r="B121" s="99"/>
      <c r="C121" s="99"/>
      <c r="D121" s="99"/>
      <c r="E121" s="99"/>
      <c r="F121" s="99"/>
      <c r="G121" s="99"/>
      <c r="H121" s="107"/>
      <c r="I121" s="107"/>
      <c r="J121" s="107"/>
      <c r="K121" s="106"/>
      <c r="L121" s="106"/>
      <c r="M121" s="106"/>
      <c r="N121" s="77"/>
      <c r="O121" s="78"/>
      <c r="P121" s="78"/>
      <c r="Q121" s="78"/>
      <c r="R121" s="79"/>
      <c r="S121" s="80"/>
      <c r="T121" s="81"/>
      <c r="U121" s="77"/>
      <c r="V121" s="79"/>
      <c r="W121" s="79"/>
      <c r="X121" s="86"/>
      <c r="Y121" s="83"/>
      <c r="Z121" s="84"/>
      <c r="AA121" s="85"/>
      <c r="AB121" s="86"/>
    </row>
    <row r="122" spans="2:28" ht="16.5" customHeight="1" x14ac:dyDescent="0.25">
      <c r="B122" s="100" t="s">
        <v>205</v>
      </c>
      <c r="C122" s="101"/>
      <c r="D122" s="101"/>
      <c r="E122" s="101"/>
      <c r="F122" s="101"/>
      <c r="G122" s="102"/>
      <c r="H122" s="102" t="s">
        <v>207</v>
      </c>
      <c r="I122" s="102" t="s">
        <v>250</v>
      </c>
      <c r="J122" s="102" t="s">
        <v>2463</v>
      </c>
      <c r="K122" s="102" t="s">
        <v>2464</v>
      </c>
      <c r="L122" s="102">
        <v>1</v>
      </c>
      <c r="M122" s="102"/>
      <c r="N122" s="102"/>
      <c r="O122" s="102" t="s">
        <v>208</v>
      </c>
      <c r="P122" s="102" t="s">
        <v>209</v>
      </c>
      <c r="Q122" s="102" t="s">
        <v>139</v>
      </c>
      <c r="R122" s="102">
        <v>34160</v>
      </c>
      <c r="S122" s="102"/>
      <c r="T122" s="102">
        <v>80</v>
      </c>
      <c r="U122" s="102"/>
      <c r="V122" s="103"/>
      <c r="W122" s="101"/>
      <c r="X122" s="102" t="s">
        <v>212</v>
      </c>
      <c r="Y122" s="101" t="s">
        <v>2489</v>
      </c>
      <c r="Z122" s="101"/>
      <c r="AA122" s="101"/>
      <c r="AB122" s="104"/>
    </row>
    <row r="123" spans="2:28" ht="16.5" customHeight="1" x14ac:dyDescent="0.25">
      <c r="B123" s="97">
        <v>1275</v>
      </c>
      <c r="C123" s="97" t="s">
        <v>206</v>
      </c>
      <c r="D123" s="98">
        <v>3930</v>
      </c>
      <c r="E123" s="99">
        <v>2</v>
      </c>
      <c r="F123" s="97">
        <v>6</v>
      </c>
      <c r="G123" s="97">
        <v>1</v>
      </c>
      <c r="H123" s="105">
        <v>16</v>
      </c>
      <c r="I123" s="105">
        <v>0</v>
      </c>
      <c r="J123" s="105">
        <v>9</v>
      </c>
      <c r="K123" s="95">
        <v>6409</v>
      </c>
      <c r="L123" s="106">
        <f>T122</f>
        <v>80</v>
      </c>
      <c r="M123" s="106">
        <f>K123*L123</f>
        <v>512720</v>
      </c>
      <c r="N123" s="77"/>
      <c r="O123" s="78"/>
      <c r="P123" s="78"/>
      <c r="Q123" s="78"/>
      <c r="R123" s="79"/>
      <c r="S123" s="80"/>
      <c r="T123" s="81"/>
      <c r="U123" s="77"/>
      <c r="V123" s="79"/>
      <c r="W123" s="79"/>
      <c r="X123" s="82"/>
      <c r="Y123" s="83">
        <f>M123</f>
        <v>512720</v>
      </c>
      <c r="Z123" s="84"/>
      <c r="AA123" s="87">
        <f>AB123*M123/100</f>
        <v>51.271999999999998</v>
      </c>
      <c r="AB123" s="82">
        <v>0.01</v>
      </c>
    </row>
    <row r="124" spans="2:28" ht="16.5" customHeight="1" x14ac:dyDescent="0.25">
      <c r="B124" s="99"/>
      <c r="C124" s="99"/>
      <c r="D124" s="99"/>
      <c r="E124" s="99"/>
      <c r="F124" s="99"/>
      <c r="G124" s="99"/>
      <c r="H124" s="107"/>
      <c r="I124" s="107"/>
      <c r="J124" s="107"/>
      <c r="K124" s="106"/>
      <c r="L124" s="106"/>
      <c r="M124" s="106"/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6"/>
      <c r="Y124" s="83"/>
      <c r="Z124" s="84"/>
      <c r="AA124" s="85"/>
      <c r="AB124" s="86"/>
    </row>
    <row r="125" spans="2:28" ht="16.5" customHeight="1" x14ac:dyDescent="0.25">
      <c r="B125" s="100" t="s">
        <v>205</v>
      </c>
      <c r="C125" s="101"/>
      <c r="D125" s="101"/>
      <c r="E125" s="101"/>
      <c r="F125" s="101"/>
      <c r="G125" s="102"/>
      <c r="H125" s="102" t="s">
        <v>210</v>
      </c>
      <c r="I125" s="102" t="s">
        <v>2103</v>
      </c>
      <c r="J125" s="102" t="s">
        <v>2841</v>
      </c>
      <c r="K125" s="102">
        <v>180</v>
      </c>
      <c r="L125" s="102">
        <v>1</v>
      </c>
      <c r="M125" s="102"/>
      <c r="N125" s="102"/>
      <c r="O125" s="102" t="s">
        <v>208</v>
      </c>
      <c r="P125" s="102" t="s">
        <v>209</v>
      </c>
      <c r="Q125" s="102" t="s">
        <v>139</v>
      </c>
      <c r="R125" s="102">
        <v>34160</v>
      </c>
      <c r="S125" s="102"/>
      <c r="T125" s="102">
        <v>80</v>
      </c>
      <c r="U125" s="102"/>
      <c r="V125" s="103"/>
      <c r="W125" s="101"/>
      <c r="X125" s="102"/>
      <c r="Y125" s="101"/>
      <c r="Z125" s="101"/>
      <c r="AA125" s="101"/>
      <c r="AB125" s="104"/>
    </row>
    <row r="126" spans="2:28" ht="16.5" customHeight="1" x14ac:dyDescent="0.25">
      <c r="B126" s="97">
        <v>1294</v>
      </c>
      <c r="C126" s="97" t="s">
        <v>206</v>
      </c>
      <c r="D126" s="98">
        <v>4686</v>
      </c>
      <c r="E126" s="99">
        <v>3</v>
      </c>
      <c r="F126" s="97">
        <v>6</v>
      </c>
      <c r="G126" s="97">
        <v>1</v>
      </c>
      <c r="H126" s="105">
        <v>34</v>
      </c>
      <c r="I126" s="105">
        <v>2</v>
      </c>
      <c r="J126" s="105">
        <v>30</v>
      </c>
      <c r="K126" s="95">
        <v>13830</v>
      </c>
      <c r="L126" s="106">
        <f>T125</f>
        <v>80</v>
      </c>
      <c r="M126" s="106">
        <f>K126*L126</f>
        <v>1106400</v>
      </c>
      <c r="N126" s="77"/>
      <c r="O126" s="78"/>
      <c r="P126" s="78"/>
      <c r="Q126" s="78"/>
      <c r="R126" s="79"/>
      <c r="S126" s="80"/>
      <c r="T126" s="81"/>
      <c r="U126" s="77"/>
      <c r="V126" s="79"/>
      <c r="W126" s="79"/>
      <c r="X126" s="82"/>
      <c r="Y126" s="83">
        <f>M126</f>
        <v>1106400</v>
      </c>
      <c r="Z126" s="84"/>
      <c r="AA126" s="87">
        <f>AB126*M126/100</f>
        <v>110.64</v>
      </c>
      <c r="AB126" s="82">
        <v>0.01</v>
      </c>
    </row>
    <row r="127" spans="2:28" ht="16.5" customHeight="1" x14ac:dyDescent="0.25">
      <c r="B127" s="99"/>
      <c r="C127" s="99"/>
      <c r="D127" s="99"/>
      <c r="E127" s="99"/>
      <c r="F127" s="99"/>
      <c r="G127" s="99"/>
      <c r="H127" s="107"/>
      <c r="I127" s="107"/>
      <c r="J127" s="107"/>
      <c r="K127" s="106"/>
      <c r="L127" s="106"/>
      <c r="M127" s="106"/>
      <c r="N127" s="77"/>
      <c r="O127" s="78"/>
      <c r="P127" s="78"/>
      <c r="Q127" s="78"/>
      <c r="R127" s="79"/>
      <c r="S127" s="80"/>
      <c r="T127" s="81"/>
      <c r="U127" s="77"/>
      <c r="V127" s="79"/>
      <c r="W127" s="79"/>
      <c r="X127" s="86"/>
      <c r="Y127" s="83"/>
      <c r="Z127" s="84"/>
      <c r="AA127" s="85"/>
      <c r="AB127" s="86"/>
    </row>
    <row r="128" spans="2:28" ht="16.5" customHeight="1" x14ac:dyDescent="0.25">
      <c r="B128" s="100" t="s">
        <v>205</v>
      </c>
      <c r="C128" s="101"/>
      <c r="D128" s="101"/>
      <c r="E128" s="101"/>
      <c r="F128" s="101"/>
      <c r="G128" s="102"/>
      <c r="H128" s="102" t="s">
        <v>210</v>
      </c>
      <c r="I128" s="102" t="s">
        <v>2871</v>
      </c>
      <c r="J128" s="102" t="s">
        <v>2872</v>
      </c>
      <c r="K128" s="102">
        <v>70</v>
      </c>
      <c r="L128" s="102">
        <v>1</v>
      </c>
      <c r="M128" s="102"/>
      <c r="N128" s="102"/>
      <c r="O128" s="102" t="s">
        <v>208</v>
      </c>
      <c r="P128" s="102" t="s">
        <v>209</v>
      </c>
      <c r="Q128" s="102" t="s">
        <v>139</v>
      </c>
      <c r="R128" s="102">
        <v>34160</v>
      </c>
      <c r="S128" s="102"/>
      <c r="T128" s="102">
        <v>80</v>
      </c>
      <c r="U128" s="102"/>
      <c r="V128" s="103"/>
      <c r="W128" s="101"/>
      <c r="X128" s="102"/>
      <c r="Y128" s="101"/>
      <c r="Z128" s="101"/>
      <c r="AA128" s="101"/>
      <c r="AB128" s="104"/>
    </row>
    <row r="129" spans="2:28" ht="16.5" customHeight="1" x14ac:dyDescent="0.25">
      <c r="B129" s="97">
        <v>1314</v>
      </c>
      <c r="C129" s="97" t="s">
        <v>206</v>
      </c>
      <c r="D129" s="98">
        <v>797</v>
      </c>
      <c r="E129" s="99">
        <v>4</v>
      </c>
      <c r="F129" s="97">
        <v>6</v>
      </c>
      <c r="G129" s="97">
        <v>1</v>
      </c>
      <c r="H129" s="105">
        <v>6</v>
      </c>
      <c r="I129" s="105">
        <v>0</v>
      </c>
      <c r="J129" s="105">
        <v>56</v>
      </c>
      <c r="K129" s="95">
        <v>2456</v>
      </c>
      <c r="L129" s="106">
        <f>T128</f>
        <v>80</v>
      </c>
      <c r="M129" s="106">
        <f>K129*L129</f>
        <v>196480</v>
      </c>
      <c r="N129" s="77"/>
      <c r="O129" s="78"/>
      <c r="P129" s="78"/>
      <c r="Q129" s="78"/>
      <c r="R129" s="79"/>
      <c r="S129" s="80"/>
      <c r="T129" s="81"/>
      <c r="U129" s="77"/>
      <c r="V129" s="79"/>
      <c r="W129" s="79"/>
      <c r="X129" s="82"/>
      <c r="Y129" s="83">
        <f>M129</f>
        <v>196480</v>
      </c>
      <c r="Z129" s="84"/>
      <c r="AA129" s="87">
        <f>AB129*M129/100</f>
        <v>19.648</v>
      </c>
      <c r="AB129" s="82">
        <v>0.01</v>
      </c>
    </row>
    <row r="130" spans="2:28" ht="16.5" customHeight="1" x14ac:dyDescent="0.25">
      <c r="B130" s="99"/>
      <c r="C130" s="99"/>
      <c r="D130" s="99"/>
      <c r="E130" s="99"/>
      <c r="F130" s="99"/>
      <c r="G130" s="99"/>
      <c r="H130" s="107"/>
      <c r="I130" s="107"/>
      <c r="J130" s="107"/>
      <c r="K130" s="106"/>
      <c r="L130" s="106"/>
      <c r="M130" s="106"/>
      <c r="N130" s="77"/>
      <c r="O130" s="78"/>
      <c r="P130" s="78"/>
      <c r="Q130" s="78"/>
      <c r="R130" s="79"/>
      <c r="S130" s="80"/>
      <c r="T130" s="81"/>
      <c r="U130" s="77"/>
      <c r="V130" s="79"/>
      <c r="W130" s="79"/>
      <c r="X130" s="86"/>
      <c r="Y130" s="83"/>
      <c r="Z130" s="84"/>
      <c r="AA130" s="85"/>
      <c r="AB130" s="86"/>
    </row>
    <row r="131" spans="2:28" ht="16.5" customHeight="1" x14ac:dyDescent="0.25">
      <c r="B131" s="100" t="s">
        <v>205</v>
      </c>
      <c r="C131" s="101"/>
      <c r="D131" s="101"/>
      <c r="E131" s="101"/>
      <c r="F131" s="101"/>
      <c r="G131" s="102"/>
      <c r="H131" s="102" t="s">
        <v>210</v>
      </c>
      <c r="I131" s="102" t="s">
        <v>1566</v>
      </c>
      <c r="J131" s="102" t="s">
        <v>2337</v>
      </c>
      <c r="K131" s="102">
        <v>167</v>
      </c>
      <c r="L131" s="102">
        <v>1</v>
      </c>
      <c r="M131" s="102"/>
      <c r="N131" s="102"/>
      <c r="O131" s="102" t="s">
        <v>208</v>
      </c>
      <c r="P131" s="102" t="s">
        <v>209</v>
      </c>
      <c r="Q131" s="102" t="s">
        <v>139</v>
      </c>
      <c r="R131" s="102">
        <v>34160</v>
      </c>
      <c r="S131" s="102"/>
      <c r="T131" s="102">
        <v>80</v>
      </c>
      <c r="U131" s="102"/>
      <c r="V131" s="103"/>
      <c r="W131" s="101"/>
      <c r="X131" s="102"/>
      <c r="Y131" s="101"/>
      <c r="Z131" s="101"/>
      <c r="AA131" s="101"/>
      <c r="AB131" s="104"/>
    </row>
    <row r="132" spans="2:28" ht="16.5" customHeight="1" x14ac:dyDescent="0.25">
      <c r="B132" s="97">
        <v>1331</v>
      </c>
      <c r="C132" s="97" t="s">
        <v>206</v>
      </c>
      <c r="D132" s="98">
        <v>798</v>
      </c>
      <c r="E132" s="99">
        <v>5</v>
      </c>
      <c r="F132" s="97">
        <v>6</v>
      </c>
      <c r="G132" s="97">
        <v>1</v>
      </c>
      <c r="H132" s="105">
        <v>4</v>
      </c>
      <c r="I132" s="105">
        <v>2</v>
      </c>
      <c r="J132" s="105">
        <v>74</v>
      </c>
      <c r="K132" s="95">
        <v>1874</v>
      </c>
      <c r="L132" s="106">
        <f>T131</f>
        <v>80</v>
      </c>
      <c r="M132" s="106">
        <f>K132*L132</f>
        <v>149920</v>
      </c>
      <c r="N132" s="77"/>
      <c r="O132" s="78"/>
      <c r="P132" s="78"/>
      <c r="Q132" s="78"/>
      <c r="R132" s="79"/>
      <c r="S132" s="80"/>
      <c r="T132" s="81"/>
      <c r="U132" s="77"/>
      <c r="V132" s="79"/>
      <c r="W132" s="79"/>
      <c r="X132" s="82"/>
      <c r="Y132" s="83">
        <f>M132</f>
        <v>149920</v>
      </c>
      <c r="Z132" s="84"/>
      <c r="AA132" s="87">
        <f>AB132*M132/100</f>
        <v>14.992000000000001</v>
      </c>
      <c r="AB132" s="82">
        <v>0.01</v>
      </c>
    </row>
    <row r="133" spans="2:28" ht="16.5" customHeight="1" x14ac:dyDescent="0.25">
      <c r="B133" s="99"/>
      <c r="C133" s="99"/>
      <c r="D133" s="99"/>
      <c r="E133" s="99"/>
      <c r="F133" s="99"/>
      <c r="G133" s="99"/>
      <c r="H133" s="107"/>
      <c r="I133" s="107"/>
      <c r="J133" s="107"/>
      <c r="K133" s="106"/>
      <c r="L133" s="106"/>
      <c r="M133" s="106"/>
      <c r="N133" s="77"/>
      <c r="O133" s="78"/>
      <c r="P133" s="78"/>
      <c r="Q133" s="78"/>
      <c r="R133" s="79"/>
      <c r="S133" s="80"/>
      <c r="T133" s="81"/>
      <c r="U133" s="77"/>
      <c r="V133" s="79"/>
      <c r="W133" s="79"/>
      <c r="X133" s="86"/>
      <c r="Y133" s="83"/>
      <c r="Z133" s="84"/>
      <c r="AA133" s="85"/>
      <c r="AB133" s="86"/>
    </row>
    <row r="134" spans="2:28" ht="16.5" customHeight="1" x14ac:dyDescent="0.25">
      <c r="B134" s="100" t="s">
        <v>205</v>
      </c>
      <c r="C134" s="101"/>
      <c r="D134" s="101"/>
      <c r="E134" s="101"/>
      <c r="F134" s="101"/>
      <c r="G134" s="102"/>
      <c r="H134" s="102" t="s">
        <v>207</v>
      </c>
      <c r="I134" s="102" t="s">
        <v>2894</v>
      </c>
      <c r="J134" s="102" t="s">
        <v>2103</v>
      </c>
      <c r="K134" s="102">
        <v>141</v>
      </c>
      <c r="L134" s="102">
        <v>1</v>
      </c>
      <c r="M134" s="102"/>
      <c r="N134" s="102"/>
      <c r="O134" s="102" t="s">
        <v>208</v>
      </c>
      <c r="P134" s="102" t="s">
        <v>209</v>
      </c>
      <c r="Q134" s="102" t="s">
        <v>139</v>
      </c>
      <c r="R134" s="102">
        <v>34160</v>
      </c>
      <c r="S134" s="102"/>
      <c r="T134" s="102">
        <v>80</v>
      </c>
      <c r="U134" s="102"/>
      <c r="V134" s="103"/>
      <c r="W134" s="101"/>
      <c r="X134" s="102"/>
      <c r="Y134" s="101"/>
      <c r="Z134" s="101"/>
      <c r="AA134" s="101"/>
      <c r="AB134" s="104"/>
    </row>
    <row r="135" spans="2:28" ht="16.5" customHeight="1" x14ac:dyDescent="0.25">
      <c r="B135" s="97">
        <v>1337</v>
      </c>
      <c r="C135" s="97" t="s">
        <v>206</v>
      </c>
      <c r="D135" s="98">
        <v>4757</v>
      </c>
      <c r="E135" s="99">
        <v>5</v>
      </c>
      <c r="F135" s="97">
        <v>6</v>
      </c>
      <c r="G135" s="97">
        <v>1</v>
      </c>
      <c r="H135" s="105">
        <v>10</v>
      </c>
      <c r="I135" s="105">
        <v>2</v>
      </c>
      <c r="J135" s="105">
        <v>0</v>
      </c>
      <c r="K135" s="95">
        <v>4200</v>
      </c>
      <c r="L135" s="106">
        <f>T134</f>
        <v>80</v>
      </c>
      <c r="M135" s="106">
        <f>K135*L135</f>
        <v>336000</v>
      </c>
      <c r="N135" s="77"/>
      <c r="O135" s="78"/>
      <c r="P135" s="78"/>
      <c r="Q135" s="78"/>
      <c r="R135" s="79"/>
      <c r="S135" s="80"/>
      <c r="T135" s="81"/>
      <c r="U135" s="77"/>
      <c r="V135" s="79"/>
      <c r="W135" s="79"/>
      <c r="X135" s="82"/>
      <c r="Y135" s="83">
        <f>M135</f>
        <v>336000</v>
      </c>
      <c r="Z135" s="84"/>
      <c r="AA135" s="87">
        <f>AB135*M135/100</f>
        <v>33.6</v>
      </c>
      <c r="AB135" s="82">
        <v>0.01</v>
      </c>
    </row>
    <row r="136" spans="2:28" ht="16.5" customHeight="1" x14ac:dyDescent="0.25">
      <c r="B136" s="99"/>
      <c r="C136" s="99"/>
      <c r="D136" s="99"/>
      <c r="E136" s="99"/>
      <c r="F136" s="99"/>
      <c r="G136" s="99"/>
      <c r="H136" s="107"/>
      <c r="I136" s="107"/>
      <c r="J136" s="107"/>
      <c r="K136" s="106"/>
      <c r="L136" s="106"/>
      <c r="M136" s="106"/>
      <c r="N136" s="77"/>
      <c r="O136" s="78"/>
      <c r="P136" s="78"/>
      <c r="Q136" s="78"/>
      <c r="R136" s="79"/>
      <c r="S136" s="80"/>
      <c r="T136" s="81"/>
      <c r="U136" s="77"/>
      <c r="V136" s="79"/>
      <c r="W136" s="79"/>
      <c r="X136" s="86"/>
      <c r="Y136" s="83"/>
      <c r="Z136" s="84"/>
      <c r="AA136" s="85"/>
      <c r="AB136" s="86"/>
    </row>
    <row r="137" spans="2:28" ht="16.5" customHeight="1" x14ac:dyDescent="0.25">
      <c r="B137" s="100" t="s">
        <v>205</v>
      </c>
      <c r="C137" s="101"/>
      <c r="D137" s="101"/>
      <c r="E137" s="101"/>
      <c r="F137" s="101"/>
      <c r="G137" s="102"/>
      <c r="H137" s="102" t="s">
        <v>207</v>
      </c>
      <c r="I137" s="102" t="s">
        <v>2859</v>
      </c>
      <c r="J137" s="102" t="s">
        <v>2860</v>
      </c>
      <c r="K137" s="102">
        <v>27</v>
      </c>
      <c r="L137" s="102">
        <v>1</v>
      </c>
      <c r="M137" s="102"/>
      <c r="N137" s="102"/>
      <c r="O137" s="102" t="s">
        <v>208</v>
      </c>
      <c r="P137" s="102" t="s">
        <v>209</v>
      </c>
      <c r="Q137" s="102" t="s">
        <v>139</v>
      </c>
      <c r="R137" s="102">
        <v>34160</v>
      </c>
      <c r="S137" s="102"/>
      <c r="T137" s="102">
        <v>80</v>
      </c>
      <c r="U137" s="102"/>
      <c r="V137" s="103"/>
      <c r="W137" s="101"/>
      <c r="X137" s="102" t="s">
        <v>212</v>
      </c>
      <c r="Y137" s="101" t="s">
        <v>2903</v>
      </c>
      <c r="Z137" s="101"/>
      <c r="AA137" s="102" t="s">
        <v>2902</v>
      </c>
      <c r="AB137" s="104"/>
    </row>
    <row r="138" spans="2:28" ht="16.5" customHeight="1" x14ac:dyDescent="0.25">
      <c r="B138" s="97">
        <v>1347</v>
      </c>
      <c r="C138" s="97" t="s">
        <v>206</v>
      </c>
      <c r="D138" s="98">
        <v>13761</v>
      </c>
      <c r="E138" s="99">
        <v>5</v>
      </c>
      <c r="F138" s="97">
        <v>6</v>
      </c>
      <c r="G138" s="97">
        <v>1</v>
      </c>
      <c r="H138" s="105">
        <v>5</v>
      </c>
      <c r="I138" s="105">
        <v>1</v>
      </c>
      <c r="J138" s="105">
        <v>88</v>
      </c>
      <c r="K138" s="95">
        <v>2188</v>
      </c>
      <c r="L138" s="106">
        <f>T137</f>
        <v>80</v>
      </c>
      <c r="M138" s="106">
        <f>K138*L138</f>
        <v>175040</v>
      </c>
      <c r="N138" s="77"/>
      <c r="O138" s="78"/>
      <c r="P138" s="78"/>
      <c r="Q138" s="78"/>
      <c r="R138" s="79"/>
      <c r="S138" s="80"/>
      <c r="T138" s="81"/>
      <c r="U138" s="77"/>
      <c r="V138" s="79"/>
      <c r="W138" s="79"/>
      <c r="X138" s="82"/>
      <c r="Y138" s="83">
        <f>M138</f>
        <v>175040</v>
      </c>
      <c r="Z138" s="84"/>
      <c r="AA138" s="87">
        <f>AB138*M138/100</f>
        <v>17.504000000000001</v>
      </c>
      <c r="AB138" s="82">
        <v>0.01</v>
      </c>
    </row>
    <row r="139" spans="2:28" ht="16.5" customHeight="1" x14ac:dyDescent="0.25">
      <c r="B139" s="99"/>
      <c r="C139" s="99"/>
      <c r="D139" s="99"/>
      <c r="E139" s="99"/>
      <c r="F139" s="99"/>
      <c r="G139" s="99"/>
      <c r="H139" s="107"/>
      <c r="I139" s="107"/>
      <c r="J139" s="107"/>
      <c r="K139" s="106"/>
      <c r="L139" s="106"/>
      <c r="M139" s="106"/>
      <c r="N139" s="77"/>
      <c r="O139" s="78"/>
      <c r="P139" s="78"/>
      <c r="Q139" s="78"/>
      <c r="R139" s="79"/>
      <c r="S139" s="80"/>
      <c r="T139" s="81"/>
      <c r="U139" s="77"/>
      <c r="V139" s="79"/>
      <c r="W139" s="79"/>
      <c r="X139" s="86"/>
      <c r="Y139" s="83"/>
      <c r="Z139" s="84"/>
      <c r="AA139" s="85"/>
      <c r="AB139" s="86"/>
    </row>
    <row r="140" spans="2:28" ht="16.5" customHeight="1" x14ac:dyDescent="0.25">
      <c r="B140" s="100" t="s">
        <v>205</v>
      </c>
      <c r="C140" s="101"/>
      <c r="D140" s="101"/>
      <c r="E140" s="101"/>
      <c r="F140" s="101"/>
      <c r="G140" s="102"/>
      <c r="H140" s="102" t="s">
        <v>207</v>
      </c>
      <c r="I140" s="102" t="s">
        <v>2907</v>
      </c>
      <c r="J140" s="102" t="s">
        <v>2264</v>
      </c>
      <c r="K140" s="102">
        <v>39</v>
      </c>
      <c r="L140" s="102">
        <v>1</v>
      </c>
      <c r="M140" s="102"/>
      <c r="N140" s="102"/>
      <c r="O140" s="102" t="s">
        <v>208</v>
      </c>
      <c r="P140" s="102" t="s">
        <v>209</v>
      </c>
      <c r="Q140" s="102" t="s">
        <v>139</v>
      </c>
      <c r="R140" s="102">
        <v>34160</v>
      </c>
      <c r="S140" s="102"/>
      <c r="T140" s="102">
        <v>80</v>
      </c>
      <c r="U140" s="102"/>
      <c r="V140" s="103"/>
      <c r="W140" s="101"/>
      <c r="X140" s="102"/>
      <c r="Y140" s="101"/>
      <c r="Z140" s="101"/>
      <c r="AA140" s="101"/>
      <c r="AB140" s="104"/>
    </row>
    <row r="141" spans="2:28" ht="16.5" customHeight="1" x14ac:dyDescent="0.25">
      <c r="B141" s="97">
        <v>1352</v>
      </c>
      <c r="C141" s="97" t="s">
        <v>206</v>
      </c>
      <c r="D141" s="98">
        <v>3786</v>
      </c>
      <c r="E141" s="99">
        <v>6</v>
      </c>
      <c r="F141" s="97">
        <v>6</v>
      </c>
      <c r="G141" s="97">
        <v>1</v>
      </c>
      <c r="H141" s="105">
        <v>14</v>
      </c>
      <c r="I141" s="105">
        <v>0</v>
      </c>
      <c r="J141" s="105">
        <v>34</v>
      </c>
      <c r="K141" s="95">
        <v>5634</v>
      </c>
      <c r="L141" s="106">
        <f>T140</f>
        <v>80</v>
      </c>
      <c r="M141" s="106">
        <f>K141*L141</f>
        <v>450720</v>
      </c>
      <c r="N141" s="77"/>
      <c r="O141" s="78"/>
      <c r="P141" s="78"/>
      <c r="Q141" s="78"/>
      <c r="R141" s="79"/>
      <c r="S141" s="80"/>
      <c r="T141" s="81"/>
      <c r="U141" s="77"/>
      <c r="V141" s="79"/>
      <c r="W141" s="79"/>
      <c r="X141" s="82"/>
      <c r="Y141" s="83">
        <f>M141</f>
        <v>450720</v>
      </c>
      <c r="Z141" s="84"/>
      <c r="AA141" s="87">
        <f>AB141*M141/100</f>
        <v>45.071999999999996</v>
      </c>
      <c r="AB141" s="82">
        <v>0.01</v>
      </c>
    </row>
    <row r="142" spans="2:28" ht="16.5" customHeight="1" x14ac:dyDescent="0.25">
      <c r="B142" s="99"/>
      <c r="C142" s="99"/>
      <c r="D142" s="99"/>
      <c r="E142" s="99"/>
      <c r="F142" s="99"/>
      <c r="G142" s="99"/>
      <c r="H142" s="107"/>
      <c r="I142" s="107"/>
      <c r="J142" s="107"/>
      <c r="K142" s="106"/>
      <c r="L142" s="106"/>
      <c r="M142" s="106"/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6"/>
      <c r="Y142" s="83"/>
      <c r="Z142" s="84"/>
      <c r="AA142" s="85"/>
      <c r="AB142" s="86"/>
    </row>
    <row r="143" spans="2:28" ht="16.5" customHeight="1" x14ac:dyDescent="0.25">
      <c r="B143" s="100" t="s">
        <v>205</v>
      </c>
      <c r="C143" s="101"/>
      <c r="D143" s="101"/>
      <c r="E143" s="101"/>
      <c r="F143" s="101"/>
      <c r="G143" s="102"/>
      <c r="H143" s="102" t="s">
        <v>210</v>
      </c>
      <c r="I143" s="102" t="s">
        <v>653</v>
      </c>
      <c r="J143" s="102" t="s">
        <v>2928</v>
      </c>
      <c r="K143" s="102">
        <v>12</v>
      </c>
      <c r="L143" s="102">
        <v>1</v>
      </c>
      <c r="M143" s="102"/>
      <c r="N143" s="102"/>
      <c r="O143" s="102" t="s">
        <v>208</v>
      </c>
      <c r="P143" s="102" t="s">
        <v>209</v>
      </c>
      <c r="Q143" s="102" t="s">
        <v>139</v>
      </c>
      <c r="R143" s="102">
        <v>34160</v>
      </c>
      <c r="S143" s="102"/>
      <c r="T143" s="102">
        <v>80</v>
      </c>
      <c r="U143" s="102"/>
      <c r="V143" s="103"/>
      <c r="W143" s="101"/>
      <c r="X143" s="102" t="s">
        <v>212</v>
      </c>
      <c r="Y143" s="101" t="s">
        <v>2930</v>
      </c>
      <c r="Z143" s="101"/>
      <c r="AA143" s="102" t="s">
        <v>2929</v>
      </c>
      <c r="AB143" s="104"/>
    </row>
    <row r="144" spans="2:28" ht="16.5" customHeight="1" x14ac:dyDescent="0.25">
      <c r="B144" s="97">
        <v>1376</v>
      </c>
      <c r="C144" s="97" t="s">
        <v>206</v>
      </c>
      <c r="D144" s="98">
        <v>1719</v>
      </c>
      <c r="E144" s="99">
        <v>7</v>
      </c>
      <c r="F144" s="97">
        <v>6</v>
      </c>
      <c r="G144" s="97">
        <v>1</v>
      </c>
      <c r="H144" s="105">
        <v>9</v>
      </c>
      <c r="I144" s="105">
        <v>3</v>
      </c>
      <c r="J144" s="105">
        <v>59</v>
      </c>
      <c r="K144" s="95">
        <v>3959</v>
      </c>
      <c r="L144" s="106">
        <f>T143</f>
        <v>80</v>
      </c>
      <c r="M144" s="106">
        <f>K144*L144</f>
        <v>316720</v>
      </c>
      <c r="N144" s="77"/>
      <c r="O144" s="78"/>
      <c r="P144" s="78"/>
      <c r="Q144" s="78"/>
      <c r="R144" s="79"/>
      <c r="S144" s="80"/>
      <c r="T144" s="81"/>
      <c r="U144" s="77"/>
      <c r="V144" s="79"/>
      <c r="W144" s="79"/>
      <c r="X144" s="82"/>
      <c r="Y144" s="83">
        <f>M144</f>
        <v>316720</v>
      </c>
      <c r="Z144" s="84"/>
      <c r="AA144" s="87">
        <f>AB144*M144/100</f>
        <v>31.672000000000004</v>
      </c>
      <c r="AB144" s="82">
        <v>0.01</v>
      </c>
    </row>
    <row r="145" spans="2:28" ht="16.5" customHeight="1" x14ac:dyDescent="0.25">
      <c r="B145" s="99"/>
      <c r="C145" s="99"/>
      <c r="D145" s="99"/>
      <c r="E145" s="99"/>
      <c r="F145" s="99"/>
      <c r="G145" s="99"/>
      <c r="H145" s="107"/>
      <c r="I145" s="107"/>
      <c r="J145" s="107"/>
      <c r="K145" s="106"/>
      <c r="L145" s="106"/>
      <c r="M145" s="106"/>
      <c r="N145" s="77"/>
      <c r="O145" s="78"/>
      <c r="P145" s="78"/>
      <c r="Q145" s="78"/>
      <c r="R145" s="79"/>
      <c r="S145" s="80"/>
      <c r="T145" s="81"/>
      <c r="U145" s="77"/>
      <c r="V145" s="79"/>
      <c r="W145" s="79"/>
      <c r="X145" s="86"/>
      <c r="Y145" s="83"/>
      <c r="Z145" s="84"/>
      <c r="AA145" s="85"/>
      <c r="AB145" s="86"/>
    </row>
    <row r="146" spans="2:28" ht="16.5" customHeight="1" x14ac:dyDescent="0.25">
      <c r="B146" s="100" t="s">
        <v>205</v>
      </c>
      <c r="C146" s="101"/>
      <c r="D146" s="101"/>
      <c r="E146" s="101"/>
      <c r="F146" s="101"/>
      <c r="G146" s="102"/>
      <c r="H146" s="102" t="s">
        <v>207</v>
      </c>
      <c r="I146" s="102" t="s">
        <v>2946</v>
      </c>
      <c r="J146" s="102" t="s">
        <v>2103</v>
      </c>
      <c r="K146" s="102">
        <v>141</v>
      </c>
      <c r="L146" s="102">
        <v>1</v>
      </c>
      <c r="M146" s="102"/>
      <c r="N146" s="102"/>
      <c r="O146" s="102" t="s">
        <v>208</v>
      </c>
      <c r="P146" s="102" t="s">
        <v>209</v>
      </c>
      <c r="Q146" s="102" t="s">
        <v>139</v>
      </c>
      <c r="R146" s="102">
        <v>34160</v>
      </c>
      <c r="S146" s="102"/>
      <c r="T146" s="102">
        <v>80</v>
      </c>
      <c r="U146" s="102"/>
      <c r="V146" s="103"/>
      <c r="W146" s="101"/>
      <c r="X146" s="102"/>
      <c r="Y146" s="101"/>
      <c r="Z146" s="101"/>
      <c r="AA146" s="101"/>
      <c r="AB146" s="104"/>
    </row>
    <row r="147" spans="2:28" ht="16.5" customHeight="1" x14ac:dyDescent="0.25">
      <c r="B147" s="97">
        <v>1390</v>
      </c>
      <c r="C147" s="97" t="s">
        <v>206</v>
      </c>
      <c r="D147" s="98">
        <v>4760</v>
      </c>
      <c r="E147" s="99">
        <v>8</v>
      </c>
      <c r="F147" s="97">
        <v>6</v>
      </c>
      <c r="G147" s="97">
        <v>1</v>
      </c>
      <c r="H147" s="105">
        <v>10</v>
      </c>
      <c r="I147" s="105">
        <v>2</v>
      </c>
      <c r="J147" s="105">
        <v>0</v>
      </c>
      <c r="K147" s="95">
        <v>4200</v>
      </c>
      <c r="L147" s="106">
        <f>T146</f>
        <v>80</v>
      </c>
      <c r="M147" s="106">
        <f>K147*L147</f>
        <v>336000</v>
      </c>
      <c r="N147" s="77"/>
      <c r="O147" s="78"/>
      <c r="P147" s="78"/>
      <c r="Q147" s="78"/>
      <c r="R147" s="79"/>
      <c r="S147" s="80"/>
      <c r="T147" s="81"/>
      <c r="U147" s="77"/>
      <c r="V147" s="79"/>
      <c r="W147" s="79"/>
      <c r="X147" s="82"/>
      <c r="Y147" s="83">
        <f>M147</f>
        <v>336000</v>
      </c>
      <c r="Z147" s="84"/>
      <c r="AA147" s="87">
        <f>AB147*M147/100</f>
        <v>33.6</v>
      </c>
      <c r="AB147" s="82">
        <v>0.01</v>
      </c>
    </row>
    <row r="148" spans="2:28" ht="16.5" customHeight="1" x14ac:dyDescent="0.25">
      <c r="B148" s="99"/>
      <c r="C148" s="99"/>
      <c r="D148" s="99"/>
      <c r="E148" s="99"/>
      <c r="F148" s="99"/>
      <c r="G148" s="99"/>
      <c r="H148" s="107"/>
      <c r="I148" s="107"/>
      <c r="J148" s="107"/>
      <c r="K148" s="106"/>
      <c r="L148" s="106"/>
      <c r="M148" s="106"/>
      <c r="N148" s="77"/>
      <c r="O148" s="78"/>
      <c r="P148" s="78"/>
      <c r="Q148" s="78"/>
      <c r="R148" s="79"/>
      <c r="S148" s="80"/>
      <c r="T148" s="81"/>
      <c r="U148" s="77"/>
      <c r="V148" s="79"/>
      <c r="W148" s="79"/>
      <c r="X148" s="86"/>
      <c r="Y148" s="83"/>
      <c r="Z148" s="84"/>
      <c r="AA148" s="85"/>
      <c r="AB148" s="86"/>
    </row>
    <row r="149" spans="2:28" ht="16.5" customHeight="1" x14ac:dyDescent="0.25">
      <c r="B149" s="100" t="s">
        <v>205</v>
      </c>
      <c r="C149" s="101"/>
      <c r="D149" s="101"/>
      <c r="E149" s="101"/>
      <c r="F149" s="101"/>
      <c r="G149" s="102"/>
      <c r="H149" s="102" t="s">
        <v>213</v>
      </c>
      <c r="I149" s="102" t="s">
        <v>2967</v>
      </c>
      <c r="J149" s="102" t="s">
        <v>2594</v>
      </c>
      <c r="K149" s="102">
        <v>88</v>
      </c>
      <c r="L149" s="102">
        <v>1</v>
      </c>
      <c r="M149" s="102"/>
      <c r="N149" s="102"/>
      <c r="O149" s="102" t="s">
        <v>208</v>
      </c>
      <c r="P149" s="102" t="s">
        <v>209</v>
      </c>
      <c r="Q149" s="102" t="s">
        <v>139</v>
      </c>
      <c r="R149" s="102">
        <v>34160</v>
      </c>
      <c r="S149" s="102"/>
      <c r="T149" s="102">
        <v>80</v>
      </c>
      <c r="U149" s="102"/>
      <c r="V149" s="103"/>
      <c r="W149" s="101"/>
      <c r="X149" s="102"/>
      <c r="Y149" s="101"/>
      <c r="Z149" s="101"/>
      <c r="AA149" s="101"/>
      <c r="AB149" s="104"/>
    </row>
    <row r="150" spans="2:28" ht="16.5" customHeight="1" x14ac:dyDescent="0.25">
      <c r="B150" s="97">
        <v>1403</v>
      </c>
      <c r="C150" s="97" t="s">
        <v>206</v>
      </c>
      <c r="D150" s="98">
        <v>7845</v>
      </c>
      <c r="E150" s="99">
        <v>8</v>
      </c>
      <c r="F150" s="97">
        <v>6</v>
      </c>
      <c r="G150" s="97">
        <v>1</v>
      </c>
      <c r="H150" s="105">
        <v>10</v>
      </c>
      <c r="I150" s="105">
        <v>2</v>
      </c>
      <c r="J150" s="105">
        <v>16</v>
      </c>
      <c r="K150" s="95">
        <v>4216</v>
      </c>
      <c r="L150" s="106">
        <f>T149</f>
        <v>80</v>
      </c>
      <c r="M150" s="106">
        <f>K150*L150</f>
        <v>337280</v>
      </c>
      <c r="N150" s="77"/>
      <c r="O150" s="78"/>
      <c r="P150" s="78"/>
      <c r="Q150" s="78"/>
      <c r="R150" s="79"/>
      <c r="S150" s="80"/>
      <c r="T150" s="81"/>
      <c r="U150" s="77"/>
      <c r="V150" s="79"/>
      <c r="W150" s="79"/>
      <c r="X150" s="82"/>
      <c r="Y150" s="83">
        <f>M150</f>
        <v>337280</v>
      </c>
      <c r="Z150" s="84"/>
      <c r="AA150" s="87">
        <f>AB150*M150/100</f>
        <v>33.728000000000002</v>
      </c>
      <c r="AB150" s="82">
        <v>0.01</v>
      </c>
    </row>
    <row r="151" spans="2:28" ht="16.5" customHeight="1" x14ac:dyDescent="0.25">
      <c r="B151" s="99"/>
      <c r="C151" s="99"/>
      <c r="D151" s="99"/>
      <c r="E151" s="99"/>
      <c r="F151" s="99"/>
      <c r="G151" s="99"/>
      <c r="H151" s="107"/>
      <c r="I151" s="107"/>
      <c r="J151" s="107"/>
      <c r="K151" s="106"/>
      <c r="L151" s="106"/>
      <c r="M151" s="106"/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6"/>
      <c r="Y151" s="83"/>
      <c r="Z151" s="84"/>
      <c r="AA151" s="85"/>
      <c r="AB151" s="86"/>
    </row>
    <row r="152" spans="2:28" ht="16.5" customHeight="1" x14ac:dyDescent="0.25">
      <c r="B152" s="100" t="s">
        <v>205</v>
      </c>
      <c r="C152" s="101"/>
      <c r="D152" s="101"/>
      <c r="E152" s="101"/>
      <c r="F152" s="101"/>
      <c r="G152" s="102"/>
      <c r="H152" s="102" t="s">
        <v>207</v>
      </c>
      <c r="I152" s="102" t="s">
        <v>2982</v>
      </c>
      <c r="J152" s="102" t="s">
        <v>293</v>
      </c>
      <c r="K152" s="102" t="s">
        <v>2983</v>
      </c>
      <c r="L152" s="102">
        <v>1</v>
      </c>
      <c r="M152" s="102"/>
      <c r="N152" s="102"/>
      <c r="O152" s="102" t="s">
        <v>208</v>
      </c>
      <c r="P152" s="102" t="s">
        <v>209</v>
      </c>
      <c r="Q152" s="102" t="s">
        <v>139</v>
      </c>
      <c r="R152" s="102">
        <v>34160</v>
      </c>
      <c r="S152" s="102"/>
      <c r="T152" s="102">
        <v>80</v>
      </c>
      <c r="U152" s="102"/>
      <c r="V152" s="103"/>
      <c r="W152" s="101"/>
      <c r="X152" s="102"/>
      <c r="Y152" s="101"/>
      <c r="Z152" s="101"/>
      <c r="AA152" s="101"/>
      <c r="AB152" s="104"/>
    </row>
    <row r="153" spans="2:28" ht="16.5" customHeight="1" x14ac:dyDescent="0.25">
      <c r="B153" s="97">
        <v>1413</v>
      </c>
      <c r="C153" s="97" t="s">
        <v>206</v>
      </c>
      <c r="D153" s="98">
        <v>893</v>
      </c>
      <c r="E153" s="99">
        <v>9</v>
      </c>
      <c r="F153" s="97">
        <v>6</v>
      </c>
      <c r="G153" s="97">
        <v>1</v>
      </c>
      <c r="H153" s="105">
        <v>5</v>
      </c>
      <c r="I153" s="105">
        <v>0</v>
      </c>
      <c r="J153" s="105">
        <v>88</v>
      </c>
      <c r="K153" s="95">
        <v>2088</v>
      </c>
      <c r="L153" s="106">
        <f>T152</f>
        <v>80</v>
      </c>
      <c r="M153" s="106">
        <f>K153*L153</f>
        <v>167040</v>
      </c>
      <c r="N153" s="77"/>
      <c r="O153" s="78"/>
      <c r="P153" s="78"/>
      <c r="Q153" s="78"/>
      <c r="R153" s="79"/>
      <c r="S153" s="80"/>
      <c r="T153" s="81"/>
      <c r="U153" s="77"/>
      <c r="V153" s="79"/>
      <c r="W153" s="79"/>
      <c r="X153" s="82"/>
      <c r="Y153" s="83">
        <f>M153</f>
        <v>167040</v>
      </c>
      <c r="Z153" s="84"/>
      <c r="AA153" s="87">
        <f>AB153*M153/100</f>
        <v>16.704000000000001</v>
      </c>
      <c r="AB153" s="82">
        <v>0.01</v>
      </c>
    </row>
    <row r="154" spans="2:28" ht="16.5" customHeight="1" x14ac:dyDescent="0.25">
      <c r="B154" s="97"/>
      <c r="C154" s="97"/>
      <c r="D154" s="98"/>
      <c r="E154" s="99"/>
      <c r="F154" s="97"/>
      <c r="G154" s="97"/>
      <c r="H154" s="105"/>
      <c r="I154" s="105"/>
      <c r="J154" s="105"/>
      <c r="K154" s="95"/>
      <c r="L154" s="106"/>
      <c r="M154" s="106"/>
      <c r="N154" s="77"/>
      <c r="O154" s="78"/>
      <c r="P154" s="78"/>
      <c r="Q154" s="78"/>
      <c r="R154" s="79"/>
      <c r="S154" s="80"/>
      <c r="T154" s="81"/>
      <c r="U154" s="77"/>
      <c r="V154" s="79"/>
      <c r="W154" s="79"/>
      <c r="X154" s="82"/>
      <c r="Y154" s="83"/>
      <c r="Z154" s="84"/>
      <c r="AA154" s="87"/>
      <c r="AB154" s="82"/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301</v>
      </c>
      <c r="I156" s="102" t="s">
        <v>3006</v>
      </c>
      <c r="J156" s="102" t="s">
        <v>2841</v>
      </c>
      <c r="K156" s="102">
        <v>32</v>
      </c>
      <c r="L156" s="102">
        <v>1</v>
      </c>
      <c r="M156" s="102"/>
      <c r="N156" s="102"/>
      <c r="O156" s="102" t="s">
        <v>208</v>
      </c>
      <c r="P156" s="102" t="s">
        <v>209</v>
      </c>
      <c r="Q156" s="102" t="s">
        <v>139</v>
      </c>
      <c r="R156" s="102">
        <v>34160</v>
      </c>
      <c r="S156" s="102"/>
      <c r="T156" s="102">
        <v>80</v>
      </c>
      <c r="U156" s="102"/>
      <c r="V156" s="103"/>
      <c r="W156" s="101"/>
      <c r="X156" s="102"/>
      <c r="Y156" s="101"/>
      <c r="Z156" s="101"/>
      <c r="AA156" s="101"/>
      <c r="AB156" s="104"/>
    </row>
    <row r="157" spans="2:28" ht="16.5" customHeight="1" x14ac:dyDescent="0.25">
      <c r="B157" s="97">
        <v>1429</v>
      </c>
      <c r="C157" s="97" t="s">
        <v>206</v>
      </c>
      <c r="D157" s="98">
        <v>5836</v>
      </c>
      <c r="E157" s="99">
        <v>12</v>
      </c>
      <c r="F157" s="97"/>
      <c r="G157" s="97">
        <v>1</v>
      </c>
      <c r="H157" s="105">
        <v>10</v>
      </c>
      <c r="I157" s="105">
        <v>0</v>
      </c>
      <c r="J157" s="105">
        <v>0</v>
      </c>
      <c r="K157" s="95">
        <v>4000</v>
      </c>
      <c r="L157" s="106">
        <f>T156</f>
        <v>80</v>
      </c>
      <c r="M157" s="106">
        <f>K157*L157</f>
        <v>320000</v>
      </c>
      <c r="N157" s="77"/>
      <c r="O157" s="78"/>
      <c r="P157" s="78"/>
      <c r="Q157" s="78"/>
      <c r="R157" s="79"/>
      <c r="S157" s="80"/>
      <c r="T157" s="81"/>
      <c r="U157" s="77"/>
      <c r="V157" s="79"/>
      <c r="W157" s="79"/>
      <c r="X157" s="82"/>
      <c r="Y157" s="83">
        <f>M157</f>
        <v>320000</v>
      </c>
      <c r="Z157" s="84"/>
      <c r="AA157" s="87">
        <f>AB157*M157/100</f>
        <v>32</v>
      </c>
      <c r="AB157" s="82">
        <v>0.01</v>
      </c>
    </row>
    <row r="158" spans="2:28" ht="16.5" customHeight="1" x14ac:dyDescent="0.25">
      <c r="B158" s="99"/>
      <c r="C158" s="99"/>
      <c r="D158" s="99"/>
      <c r="E158" s="99"/>
      <c r="F158" s="99"/>
      <c r="G158" s="99"/>
      <c r="H158" s="107"/>
      <c r="I158" s="107"/>
      <c r="J158" s="107"/>
      <c r="K158" s="106"/>
      <c r="L158" s="106"/>
      <c r="M158" s="106"/>
      <c r="N158" s="77"/>
      <c r="O158" s="78"/>
      <c r="P158" s="78"/>
      <c r="Q158" s="78"/>
      <c r="R158" s="79"/>
      <c r="S158" s="80"/>
      <c r="T158" s="81"/>
      <c r="U158" s="77"/>
      <c r="V158" s="79"/>
      <c r="W158" s="79"/>
      <c r="X158" s="86"/>
      <c r="Y158" s="83"/>
      <c r="Z158" s="84"/>
      <c r="AA158" s="85"/>
      <c r="AB158" s="86"/>
    </row>
    <row r="159" spans="2:28" ht="16.5" customHeight="1" x14ac:dyDescent="0.25">
      <c r="B159" s="100" t="s">
        <v>205</v>
      </c>
      <c r="C159" s="101"/>
      <c r="D159" s="101"/>
      <c r="E159" s="101"/>
      <c r="F159" s="101"/>
      <c r="G159" s="102"/>
      <c r="H159" s="102" t="s">
        <v>210</v>
      </c>
      <c r="I159" s="102" t="s">
        <v>1009</v>
      </c>
      <c r="J159" s="102" t="s">
        <v>2494</v>
      </c>
      <c r="K159" s="102">
        <v>63</v>
      </c>
      <c r="L159" s="102">
        <v>1</v>
      </c>
      <c r="M159" s="102"/>
      <c r="N159" s="102"/>
      <c r="O159" s="102" t="s">
        <v>208</v>
      </c>
      <c r="P159" s="102" t="s">
        <v>209</v>
      </c>
      <c r="Q159" s="102" t="s">
        <v>139</v>
      </c>
      <c r="R159" s="102">
        <v>34160</v>
      </c>
      <c r="S159" s="102"/>
      <c r="T159" s="102">
        <v>250</v>
      </c>
      <c r="U159" s="102" t="s">
        <v>3034</v>
      </c>
      <c r="V159" s="103"/>
      <c r="W159" s="101"/>
      <c r="X159" s="102"/>
      <c r="Y159" s="101"/>
      <c r="Z159" s="101"/>
      <c r="AA159" s="102" t="s">
        <v>2495</v>
      </c>
      <c r="AB159" s="104"/>
    </row>
    <row r="160" spans="2:28" ht="16.5" customHeight="1" x14ac:dyDescent="0.25">
      <c r="B160" s="97">
        <v>1448</v>
      </c>
      <c r="C160" s="97" t="s">
        <v>206</v>
      </c>
      <c r="D160" s="98" t="s">
        <v>3032</v>
      </c>
      <c r="E160" s="99" t="s">
        <v>3033</v>
      </c>
      <c r="F160" s="97" t="s">
        <v>223</v>
      </c>
      <c r="G160" s="97">
        <v>2</v>
      </c>
      <c r="H160" s="105">
        <v>0</v>
      </c>
      <c r="I160" s="105">
        <v>1</v>
      </c>
      <c r="J160" s="105">
        <v>50</v>
      </c>
      <c r="K160" s="95">
        <v>150</v>
      </c>
      <c r="L160" s="106">
        <f>T159</f>
        <v>250</v>
      </c>
      <c r="M160" s="106">
        <f>K160*L160</f>
        <v>37500</v>
      </c>
      <c r="N160" s="77"/>
      <c r="O160" s="78" t="s">
        <v>203</v>
      </c>
      <c r="P160" s="78" t="s">
        <v>5</v>
      </c>
      <c r="Q160" s="78" t="s">
        <v>143</v>
      </c>
      <c r="R160" s="79">
        <v>120</v>
      </c>
      <c r="S160" s="80"/>
      <c r="T160" s="81">
        <v>8050</v>
      </c>
      <c r="U160" s="96" t="s">
        <v>1334</v>
      </c>
      <c r="V160" s="79">
        <f>R160*T160*16/100</f>
        <v>154560</v>
      </c>
      <c r="W160" s="79">
        <f>R160*T160-V160</f>
        <v>811440</v>
      </c>
      <c r="X160" s="82">
        <f>M160+W160</f>
        <v>848940</v>
      </c>
      <c r="Y160" s="83">
        <f>M160</f>
        <v>37500</v>
      </c>
      <c r="Z160" s="84"/>
      <c r="AA160" s="87">
        <f>AB160*M160/100</f>
        <v>7.5</v>
      </c>
      <c r="AB160" s="86">
        <v>0.02</v>
      </c>
    </row>
    <row r="161" spans="2:28" ht="16.5" customHeight="1" x14ac:dyDescent="0.25">
      <c r="B161" s="99"/>
      <c r="C161" s="99"/>
      <c r="D161" s="99"/>
      <c r="E161" s="99"/>
      <c r="F161" s="99"/>
      <c r="G161" s="99"/>
      <c r="H161" s="107"/>
      <c r="I161" s="107"/>
      <c r="J161" s="107"/>
      <c r="K161" s="106"/>
      <c r="L161" s="106"/>
      <c r="M161" s="106"/>
      <c r="N161" s="77"/>
      <c r="O161" s="78"/>
      <c r="P161" s="78"/>
      <c r="Q161" s="78"/>
      <c r="R161" s="79"/>
      <c r="S161" s="80"/>
      <c r="T161" s="81"/>
      <c r="U161" s="77"/>
      <c r="V161" s="79"/>
      <c r="W161" s="79"/>
      <c r="X161" s="86"/>
      <c r="Y161" s="83"/>
      <c r="Z161" s="84"/>
      <c r="AA161" s="85"/>
      <c r="AB161" s="86"/>
    </row>
    <row r="162" spans="2:28" ht="16.5" customHeight="1" x14ac:dyDescent="0.25">
      <c r="B162" s="100" t="s">
        <v>205</v>
      </c>
      <c r="C162" s="101"/>
      <c r="D162" s="101"/>
      <c r="E162" s="101"/>
      <c r="F162" s="101"/>
      <c r="G162" s="102"/>
      <c r="H162" s="102" t="s">
        <v>213</v>
      </c>
      <c r="I162" s="102" t="s">
        <v>794</v>
      </c>
      <c r="J162" s="102" t="s">
        <v>3044</v>
      </c>
      <c r="K162" s="102">
        <v>54</v>
      </c>
      <c r="L162" s="102">
        <v>1</v>
      </c>
      <c r="M162" s="102"/>
      <c r="N162" s="102"/>
      <c r="O162" s="102" t="s">
        <v>208</v>
      </c>
      <c r="P162" s="102" t="s">
        <v>209</v>
      </c>
      <c r="Q162" s="102" t="s">
        <v>139</v>
      </c>
      <c r="R162" s="102">
        <v>34160</v>
      </c>
      <c r="S162" s="102"/>
      <c r="T162" s="102">
        <v>80</v>
      </c>
      <c r="U162" s="102" t="s">
        <v>3046</v>
      </c>
      <c r="V162" s="103"/>
      <c r="W162" s="101"/>
      <c r="X162" s="102"/>
      <c r="Y162" s="101"/>
      <c r="Z162" s="101"/>
      <c r="AA162" s="102" t="s">
        <v>3045</v>
      </c>
      <c r="AB162" s="104"/>
    </row>
    <row r="163" spans="2:28" ht="16.5" customHeight="1" x14ac:dyDescent="0.25">
      <c r="B163" s="97">
        <v>1452</v>
      </c>
      <c r="C163" s="97" t="s">
        <v>206</v>
      </c>
      <c r="D163" s="98" t="s">
        <v>3042</v>
      </c>
      <c r="E163" s="99" t="s">
        <v>3043</v>
      </c>
      <c r="F163" s="97" t="s">
        <v>223</v>
      </c>
      <c r="G163" s="97">
        <v>2</v>
      </c>
      <c r="H163" s="105">
        <v>0</v>
      </c>
      <c r="I163" s="105">
        <v>0</v>
      </c>
      <c r="J163" s="105">
        <v>66</v>
      </c>
      <c r="K163" s="95">
        <v>66</v>
      </c>
      <c r="L163" s="106">
        <f>T162</f>
        <v>80</v>
      </c>
      <c r="M163" s="106">
        <f>K163*L163</f>
        <v>5280</v>
      </c>
      <c r="N163" s="77"/>
      <c r="O163" s="78" t="s">
        <v>203</v>
      </c>
      <c r="P163" s="78" t="s">
        <v>5</v>
      </c>
      <c r="Q163" s="78" t="s">
        <v>143</v>
      </c>
      <c r="R163" s="79">
        <v>108</v>
      </c>
      <c r="S163" s="80"/>
      <c r="T163" s="81">
        <v>8050</v>
      </c>
      <c r="U163" s="96" t="s">
        <v>388</v>
      </c>
      <c r="V163" s="79">
        <f>R163*T163*26/100</f>
        <v>226044</v>
      </c>
      <c r="W163" s="79">
        <f>R163*T163-V163</f>
        <v>643356</v>
      </c>
      <c r="X163" s="82">
        <f>M163+W163</f>
        <v>648636</v>
      </c>
      <c r="Y163" s="83">
        <f>M163</f>
        <v>5280</v>
      </c>
      <c r="Z163" s="84"/>
      <c r="AA163" s="87">
        <f>AB163*M163/100</f>
        <v>1.056</v>
      </c>
      <c r="AB163" s="86">
        <v>0.02</v>
      </c>
    </row>
    <row r="164" spans="2:28" ht="16.5" customHeight="1" x14ac:dyDescent="0.25">
      <c r="B164" s="99"/>
      <c r="C164" s="99"/>
      <c r="D164" s="99"/>
      <c r="E164" s="99"/>
      <c r="F164" s="99"/>
      <c r="G164" s="99"/>
      <c r="H164" s="107"/>
      <c r="I164" s="107"/>
      <c r="J164" s="107"/>
      <c r="K164" s="106"/>
      <c r="L164" s="106"/>
      <c r="M164" s="106"/>
      <c r="N164" s="77"/>
      <c r="O164" s="78"/>
      <c r="P164" s="78"/>
      <c r="Q164" s="78"/>
      <c r="R164" s="79"/>
      <c r="S164" s="80"/>
      <c r="T164" s="81"/>
      <c r="U164" s="77"/>
      <c r="V164" s="79"/>
      <c r="W164" s="79"/>
      <c r="X164" s="86"/>
      <c r="Y164" s="83"/>
      <c r="Z164" s="84"/>
      <c r="AA164" s="85"/>
      <c r="AB164" s="86"/>
    </row>
    <row r="165" spans="2:28" ht="16.5" customHeight="1" x14ac:dyDescent="0.25">
      <c r="B165" s="100" t="s">
        <v>205</v>
      </c>
      <c r="C165" s="101"/>
      <c r="D165" s="101"/>
      <c r="E165" s="101"/>
      <c r="F165" s="101"/>
      <c r="G165" s="102"/>
      <c r="H165" s="102" t="s">
        <v>207</v>
      </c>
      <c r="I165" s="102" t="s">
        <v>250</v>
      </c>
      <c r="J165" s="102" t="s">
        <v>2463</v>
      </c>
      <c r="K165" s="102" t="s">
        <v>2464</v>
      </c>
      <c r="L165" s="102">
        <v>1</v>
      </c>
      <c r="M165" s="102"/>
      <c r="N165" s="102"/>
      <c r="O165" s="102" t="s">
        <v>208</v>
      </c>
      <c r="P165" s="102" t="s">
        <v>209</v>
      </c>
      <c r="Q165" s="102" t="s">
        <v>139</v>
      </c>
      <c r="R165" s="102">
        <v>34160</v>
      </c>
      <c r="S165" s="102"/>
      <c r="T165" s="102">
        <v>80</v>
      </c>
      <c r="U165" s="102"/>
      <c r="V165" s="103"/>
      <c r="W165" s="101"/>
      <c r="X165" s="102"/>
      <c r="Y165" s="101"/>
      <c r="Z165" s="101"/>
      <c r="AA165" s="101"/>
      <c r="AB165" s="104"/>
    </row>
    <row r="166" spans="2:28" ht="16.5" customHeight="1" x14ac:dyDescent="0.25">
      <c r="B166" s="97">
        <v>1460</v>
      </c>
      <c r="C166" s="97" t="s">
        <v>206</v>
      </c>
      <c r="D166" s="98" t="s">
        <v>3070</v>
      </c>
      <c r="E166" s="99" t="s">
        <v>3071</v>
      </c>
      <c r="F166" s="97" t="s">
        <v>223</v>
      </c>
      <c r="G166" s="97">
        <v>1</v>
      </c>
      <c r="H166" s="105">
        <v>0</v>
      </c>
      <c r="I166" s="105">
        <v>0</v>
      </c>
      <c r="J166" s="105">
        <v>74</v>
      </c>
      <c r="K166" s="95">
        <v>74</v>
      </c>
      <c r="L166" s="106">
        <f>T165</f>
        <v>80</v>
      </c>
      <c r="M166" s="106">
        <f>K166*L166</f>
        <v>5920</v>
      </c>
      <c r="N166" s="77"/>
      <c r="O166" s="78" t="s">
        <v>203</v>
      </c>
      <c r="P166" s="78" t="s">
        <v>25</v>
      </c>
      <c r="Q166" s="78" t="s">
        <v>143</v>
      </c>
      <c r="R166" s="79">
        <v>90</v>
      </c>
      <c r="S166" s="80"/>
      <c r="T166" s="81">
        <v>8050</v>
      </c>
      <c r="U166" s="96" t="s">
        <v>1234</v>
      </c>
      <c r="V166" s="79">
        <f>R166*T166*85/100</f>
        <v>615825</v>
      </c>
      <c r="W166" s="79">
        <f>R166*T166-V166</f>
        <v>108675</v>
      </c>
      <c r="X166" s="82">
        <f>M166+W166</f>
        <v>114595</v>
      </c>
      <c r="Y166" s="83">
        <f>M166</f>
        <v>5920</v>
      </c>
      <c r="Z166" s="84"/>
      <c r="AA166" s="87">
        <f>AB166*M166/100</f>
        <v>1.1840000000000002</v>
      </c>
      <c r="AB166" s="86">
        <v>0.02</v>
      </c>
    </row>
    <row r="167" spans="2:28" ht="16.5" customHeight="1" x14ac:dyDescent="0.25">
      <c r="B167" s="99"/>
      <c r="C167" s="99"/>
      <c r="D167" s="99"/>
      <c r="E167" s="99"/>
      <c r="F167" s="99"/>
      <c r="G167" s="99"/>
      <c r="H167" s="107"/>
      <c r="I167" s="107"/>
      <c r="J167" s="107"/>
      <c r="K167" s="106"/>
      <c r="L167" s="106"/>
      <c r="M167" s="106"/>
      <c r="N167" s="77"/>
      <c r="O167" s="78"/>
      <c r="P167" s="78"/>
      <c r="Q167" s="78"/>
      <c r="R167" s="79"/>
      <c r="S167" s="80"/>
      <c r="T167" s="81"/>
      <c r="U167" s="77"/>
      <c r="V167" s="79"/>
      <c r="W167" s="79"/>
      <c r="X167" s="86"/>
      <c r="Y167" s="83"/>
      <c r="Z167" s="84"/>
      <c r="AA167" s="85"/>
      <c r="AB167" s="86"/>
    </row>
    <row r="168" spans="2:28" ht="16.5" customHeight="1" x14ac:dyDescent="0.25">
      <c r="B168" s="100" t="s">
        <v>205</v>
      </c>
      <c r="C168" s="101"/>
      <c r="D168" s="101"/>
      <c r="E168" s="101"/>
      <c r="F168" s="101"/>
      <c r="G168" s="102"/>
      <c r="H168" s="102" t="s">
        <v>210</v>
      </c>
      <c r="I168" s="102" t="s">
        <v>747</v>
      </c>
      <c r="J168" s="102" t="s">
        <v>473</v>
      </c>
      <c r="K168" s="102" t="s">
        <v>3080</v>
      </c>
      <c r="L168" s="102">
        <v>1</v>
      </c>
      <c r="M168" s="102"/>
      <c r="N168" s="102"/>
      <c r="O168" s="102" t="s">
        <v>208</v>
      </c>
      <c r="P168" s="102" t="s">
        <v>209</v>
      </c>
      <c r="Q168" s="102" t="s">
        <v>139</v>
      </c>
      <c r="R168" s="102">
        <v>34160</v>
      </c>
      <c r="S168" s="102"/>
      <c r="T168" s="102">
        <v>80</v>
      </c>
      <c r="U168" s="102"/>
      <c r="V168" s="103"/>
      <c r="W168" s="101"/>
      <c r="X168" s="102" t="s">
        <v>212</v>
      </c>
      <c r="Y168" s="101" t="s">
        <v>3082</v>
      </c>
      <c r="Z168" s="101"/>
      <c r="AA168" s="102" t="s">
        <v>3081</v>
      </c>
      <c r="AB168" s="104"/>
    </row>
    <row r="169" spans="2:28" ht="16.5" customHeight="1" x14ac:dyDescent="0.25">
      <c r="B169" s="97">
        <v>1463</v>
      </c>
      <c r="C169" s="97" t="s">
        <v>206</v>
      </c>
      <c r="D169" s="98" t="s">
        <v>3078</v>
      </c>
      <c r="E169" s="99" t="s">
        <v>3079</v>
      </c>
      <c r="F169" s="97" t="s">
        <v>223</v>
      </c>
      <c r="G169" s="97">
        <v>1</v>
      </c>
      <c r="H169" s="105">
        <v>3</v>
      </c>
      <c r="I169" s="105">
        <v>2</v>
      </c>
      <c r="J169" s="105">
        <v>85</v>
      </c>
      <c r="K169" s="95">
        <v>1485</v>
      </c>
      <c r="L169" s="106">
        <f>T168</f>
        <v>80</v>
      </c>
      <c r="M169" s="106">
        <f>K169*L169</f>
        <v>118800</v>
      </c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2"/>
      <c r="Y169" s="83">
        <f>M169</f>
        <v>118800</v>
      </c>
      <c r="Z169" s="84"/>
      <c r="AA169" s="87">
        <f>AB169*M169/100</f>
        <v>11.88</v>
      </c>
      <c r="AB169" s="82">
        <v>0.01</v>
      </c>
    </row>
    <row r="170" spans="2:28" ht="16.5" customHeight="1" x14ac:dyDescent="0.25">
      <c r="B170" s="99"/>
      <c r="C170" s="99"/>
      <c r="D170" s="99"/>
      <c r="E170" s="99"/>
      <c r="F170" s="99"/>
      <c r="G170" s="99"/>
      <c r="H170" s="107"/>
      <c r="I170" s="107"/>
      <c r="J170" s="107"/>
      <c r="K170" s="106"/>
      <c r="L170" s="106"/>
      <c r="M170" s="106"/>
      <c r="N170" s="77"/>
      <c r="O170" s="78"/>
      <c r="P170" s="78"/>
      <c r="Q170" s="78"/>
      <c r="R170" s="79"/>
      <c r="S170" s="80"/>
      <c r="T170" s="81"/>
      <c r="U170" s="77"/>
      <c r="V170" s="79"/>
      <c r="W170" s="79"/>
      <c r="X170" s="86"/>
      <c r="Y170" s="83"/>
      <c r="Z170" s="84"/>
      <c r="AA170" s="85"/>
      <c r="AB170" s="86"/>
    </row>
    <row r="171" spans="2:28" ht="16.5" customHeight="1" x14ac:dyDescent="0.25">
      <c r="B171" s="100" t="s">
        <v>205</v>
      </c>
      <c r="C171" s="101"/>
      <c r="D171" s="101"/>
      <c r="E171" s="101"/>
      <c r="F171" s="101"/>
      <c r="G171" s="102"/>
      <c r="H171" s="102" t="s">
        <v>210</v>
      </c>
      <c r="I171" s="102" t="s">
        <v>1890</v>
      </c>
      <c r="J171" s="102" t="s">
        <v>3109</v>
      </c>
      <c r="K171" s="102">
        <v>152</v>
      </c>
      <c r="L171" s="102">
        <v>1</v>
      </c>
      <c r="M171" s="102"/>
      <c r="N171" s="102"/>
      <c r="O171" s="102" t="s">
        <v>208</v>
      </c>
      <c r="P171" s="102" t="s">
        <v>209</v>
      </c>
      <c r="Q171" s="102" t="s">
        <v>139</v>
      </c>
      <c r="R171" s="102">
        <v>34160</v>
      </c>
      <c r="S171" s="102"/>
      <c r="T171" s="102">
        <v>80</v>
      </c>
      <c r="U171" s="102" t="s">
        <v>3110</v>
      </c>
      <c r="V171" s="103"/>
      <c r="W171" s="101"/>
      <c r="X171" s="102"/>
      <c r="Y171" s="101"/>
      <c r="Z171" s="101"/>
      <c r="AA171" s="101"/>
      <c r="AB171" s="104"/>
    </row>
    <row r="172" spans="2:28" ht="16.5" customHeight="1" x14ac:dyDescent="0.25">
      <c r="B172" s="97">
        <v>1473</v>
      </c>
      <c r="C172" s="97" t="s">
        <v>206</v>
      </c>
      <c r="D172" s="98" t="s">
        <v>3107</v>
      </c>
      <c r="E172" s="99" t="s">
        <v>3108</v>
      </c>
      <c r="F172" s="97" t="s">
        <v>223</v>
      </c>
      <c r="G172" s="97">
        <v>2</v>
      </c>
      <c r="H172" s="105">
        <v>0</v>
      </c>
      <c r="I172" s="105">
        <v>0</v>
      </c>
      <c r="J172" s="105">
        <v>70</v>
      </c>
      <c r="K172" s="95">
        <v>70</v>
      </c>
      <c r="L172" s="106">
        <f>T171</f>
        <v>80</v>
      </c>
      <c r="M172" s="106">
        <f>K172*L172</f>
        <v>5600</v>
      </c>
      <c r="N172" s="77"/>
      <c r="O172" s="78" t="s">
        <v>203</v>
      </c>
      <c r="P172" s="78" t="s">
        <v>5</v>
      </c>
      <c r="Q172" s="78" t="s">
        <v>143</v>
      </c>
      <c r="R172" s="79">
        <v>72</v>
      </c>
      <c r="S172" s="80"/>
      <c r="T172" s="81">
        <v>8050</v>
      </c>
      <c r="U172" s="96" t="s">
        <v>1152</v>
      </c>
      <c r="V172" s="79">
        <f>R172*T172*4/100</f>
        <v>23184</v>
      </c>
      <c r="W172" s="79">
        <f>R172*T172-V172</f>
        <v>556416</v>
      </c>
      <c r="X172" s="82">
        <f>M172+W172</f>
        <v>562016</v>
      </c>
      <c r="Y172" s="83">
        <f>M172</f>
        <v>5600</v>
      </c>
      <c r="Z172" s="84"/>
      <c r="AA172" s="87">
        <f>AB172*M172/100</f>
        <v>1.1200000000000001</v>
      </c>
      <c r="AB172" s="86">
        <v>0.02</v>
      </c>
    </row>
    <row r="173" spans="2:28" ht="16.5" customHeight="1" x14ac:dyDescent="0.25">
      <c r="B173" s="99"/>
      <c r="C173" s="99"/>
      <c r="D173" s="99"/>
      <c r="E173" s="99"/>
      <c r="F173" s="99"/>
      <c r="G173" s="99"/>
      <c r="H173" s="107"/>
      <c r="I173" s="107"/>
      <c r="J173" s="107"/>
      <c r="K173" s="106"/>
      <c r="L173" s="106"/>
      <c r="M173" s="106"/>
      <c r="N173" s="77"/>
      <c r="O173" s="78"/>
      <c r="P173" s="78"/>
      <c r="Q173" s="78"/>
      <c r="R173" s="79"/>
      <c r="S173" s="80"/>
      <c r="T173" s="81"/>
      <c r="U173" s="77"/>
      <c r="V173" s="79"/>
      <c r="W173" s="79"/>
      <c r="X173" s="86"/>
      <c r="Y173" s="83"/>
      <c r="Z173" s="84"/>
      <c r="AA173" s="85"/>
      <c r="AB173" s="86"/>
    </row>
    <row r="174" spans="2:28" ht="16.5" customHeight="1" x14ac:dyDescent="0.25">
      <c r="B174" s="100" t="s">
        <v>205</v>
      </c>
      <c r="C174" s="101"/>
      <c r="D174" s="101"/>
      <c r="E174" s="101"/>
      <c r="F174" s="101"/>
      <c r="G174" s="102"/>
      <c r="H174" s="102" t="s">
        <v>210</v>
      </c>
      <c r="I174" s="102" t="s">
        <v>1890</v>
      </c>
      <c r="J174" s="102" t="s">
        <v>3109</v>
      </c>
      <c r="K174" s="102">
        <v>152</v>
      </c>
      <c r="L174" s="102">
        <v>1</v>
      </c>
      <c r="M174" s="102"/>
      <c r="N174" s="102"/>
      <c r="O174" s="102" t="s">
        <v>208</v>
      </c>
      <c r="P174" s="102" t="s">
        <v>209</v>
      </c>
      <c r="Q174" s="102" t="s">
        <v>139</v>
      </c>
      <c r="R174" s="102">
        <v>34160</v>
      </c>
      <c r="S174" s="102"/>
      <c r="T174" s="102">
        <v>250</v>
      </c>
      <c r="U174" s="102" t="s">
        <v>3117</v>
      </c>
      <c r="V174" s="103"/>
      <c r="W174" s="101"/>
      <c r="X174" s="102"/>
      <c r="Y174" s="101"/>
      <c r="Z174" s="101"/>
      <c r="AA174" s="101"/>
      <c r="AB174" s="104"/>
    </row>
    <row r="175" spans="2:28" ht="16.5" customHeight="1" x14ac:dyDescent="0.25">
      <c r="B175" s="97">
        <v>1475</v>
      </c>
      <c r="C175" s="97" t="s">
        <v>206</v>
      </c>
      <c r="D175" s="98" t="s">
        <v>3115</v>
      </c>
      <c r="E175" s="99" t="s">
        <v>3116</v>
      </c>
      <c r="F175" s="97" t="s">
        <v>223</v>
      </c>
      <c r="G175" s="97">
        <v>2</v>
      </c>
      <c r="H175" s="105">
        <v>0</v>
      </c>
      <c r="I175" s="105">
        <v>1</v>
      </c>
      <c r="J175" s="105">
        <v>62</v>
      </c>
      <c r="K175" s="95">
        <v>162</v>
      </c>
      <c r="L175" s="106">
        <f>T171</f>
        <v>80</v>
      </c>
      <c r="M175" s="106">
        <f>K175*L175</f>
        <v>12960</v>
      </c>
      <c r="N175" s="77"/>
      <c r="O175" s="78" t="s">
        <v>203</v>
      </c>
      <c r="P175" s="78" t="s">
        <v>3118</v>
      </c>
      <c r="Q175" s="78" t="s">
        <v>143</v>
      </c>
      <c r="R175" s="79">
        <v>135</v>
      </c>
      <c r="S175" s="80"/>
      <c r="T175" s="81">
        <v>7450</v>
      </c>
      <c r="U175" s="96" t="s">
        <v>3119</v>
      </c>
      <c r="V175" s="79">
        <f>R175*T175*85/100</f>
        <v>854887.5</v>
      </c>
      <c r="W175" s="79">
        <f>R175*T175-V175</f>
        <v>150862.5</v>
      </c>
      <c r="X175" s="82">
        <f>M175+W175</f>
        <v>163822.5</v>
      </c>
      <c r="Y175" s="83">
        <f>M175</f>
        <v>12960</v>
      </c>
      <c r="Z175" s="84"/>
      <c r="AA175" s="87">
        <f>AB175*M175/100</f>
        <v>2.5920000000000001</v>
      </c>
      <c r="AB175" s="86">
        <v>0.02</v>
      </c>
    </row>
    <row r="176" spans="2:28" ht="16.5" customHeight="1" x14ac:dyDescent="0.25">
      <c r="B176" s="99"/>
      <c r="C176" s="99"/>
      <c r="D176" s="99"/>
      <c r="E176" s="99"/>
      <c r="F176" s="99"/>
      <c r="G176" s="99"/>
      <c r="H176" s="107"/>
      <c r="I176" s="107"/>
      <c r="J176" s="107"/>
      <c r="K176" s="106"/>
      <c r="L176" s="106"/>
      <c r="M176" s="106"/>
      <c r="N176" s="77"/>
      <c r="O176" s="78"/>
      <c r="P176" s="78"/>
      <c r="Q176" s="78"/>
      <c r="R176" s="79"/>
      <c r="S176" s="80"/>
      <c r="T176" s="81"/>
      <c r="U176" s="77"/>
      <c r="V176" s="79"/>
      <c r="W176" s="79"/>
      <c r="X176" s="86"/>
      <c r="Y176" s="83"/>
      <c r="Z176" s="84"/>
      <c r="AA176" s="85"/>
      <c r="AB176" s="86"/>
    </row>
    <row r="177" spans="2:28" ht="16.5" customHeight="1" x14ac:dyDescent="0.25">
      <c r="B177" s="100" t="s">
        <v>205</v>
      </c>
      <c r="C177" s="101"/>
      <c r="D177" s="101"/>
      <c r="E177" s="101"/>
      <c r="F177" s="101"/>
      <c r="G177" s="102"/>
      <c r="H177" s="102" t="s">
        <v>210</v>
      </c>
      <c r="I177" s="102" t="s">
        <v>1890</v>
      </c>
      <c r="J177" s="102" t="s">
        <v>3109</v>
      </c>
      <c r="K177" s="102">
        <v>152</v>
      </c>
      <c r="L177" s="102">
        <v>1</v>
      </c>
      <c r="M177" s="102"/>
      <c r="N177" s="102"/>
      <c r="O177" s="102" t="s">
        <v>208</v>
      </c>
      <c r="P177" s="102" t="s">
        <v>209</v>
      </c>
      <c r="Q177" s="102" t="s">
        <v>139</v>
      </c>
      <c r="R177" s="102">
        <v>34160</v>
      </c>
      <c r="S177" s="102"/>
      <c r="T177" s="102">
        <v>80</v>
      </c>
      <c r="U177" s="102"/>
      <c r="V177" s="103"/>
      <c r="W177" s="101"/>
      <c r="X177" s="102"/>
      <c r="Y177" s="101"/>
      <c r="Z177" s="101"/>
      <c r="AA177" s="101"/>
      <c r="AB177" s="104"/>
    </row>
    <row r="178" spans="2:28" ht="16.5" customHeight="1" x14ac:dyDescent="0.25">
      <c r="B178" s="97">
        <v>1476</v>
      </c>
      <c r="C178" s="97" t="s">
        <v>206</v>
      </c>
      <c r="D178" s="98" t="s">
        <v>3120</v>
      </c>
      <c r="E178" s="99" t="s">
        <v>3079</v>
      </c>
      <c r="F178" s="97" t="s">
        <v>223</v>
      </c>
      <c r="G178" s="97">
        <v>1</v>
      </c>
      <c r="H178" s="105">
        <v>86</v>
      </c>
      <c r="I178" s="105">
        <v>1</v>
      </c>
      <c r="J178" s="105">
        <v>78</v>
      </c>
      <c r="K178" s="95">
        <v>34578</v>
      </c>
      <c r="L178" s="106">
        <f>T177</f>
        <v>80</v>
      </c>
      <c r="M178" s="106">
        <f>K178*L178</f>
        <v>2766240</v>
      </c>
      <c r="N178" s="77"/>
      <c r="O178" s="78"/>
      <c r="P178" s="78"/>
      <c r="Q178" s="78"/>
      <c r="R178" s="79"/>
      <c r="S178" s="80"/>
      <c r="T178" s="81"/>
      <c r="U178" s="77"/>
      <c r="V178" s="79"/>
      <c r="W178" s="79"/>
      <c r="X178" s="82"/>
      <c r="Y178" s="83">
        <f>M178</f>
        <v>2766240</v>
      </c>
      <c r="Z178" s="84"/>
      <c r="AA178" s="87">
        <f>AB178*M178/100</f>
        <v>276.62400000000002</v>
      </c>
      <c r="AB178" s="82">
        <v>0.01</v>
      </c>
    </row>
    <row r="179" spans="2:28" ht="16.5" customHeight="1" x14ac:dyDescent="0.25">
      <c r="B179" s="99"/>
      <c r="C179" s="99"/>
      <c r="D179" s="99"/>
      <c r="E179" s="99"/>
      <c r="F179" s="99"/>
      <c r="G179" s="99"/>
      <c r="H179" s="107"/>
      <c r="I179" s="107"/>
      <c r="J179" s="107"/>
      <c r="K179" s="106"/>
      <c r="L179" s="106"/>
      <c r="M179" s="106"/>
      <c r="N179" s="77"/>
      <c r="O179" s="78"/>
      <c r="P179" s="78"/>
      <c r="Q179" s="78"/>
      <c r="R179" s="79"/>
      <c r="S179" s="80"/>
      <c r="T179" s="81"/>
      <c r="U179" s="77"/>
      <c r="V179" s="79"/>
      <c r="W179" s="79"/>
      <c r="X179" s="86"/>
      <c r="Y179" s="83"/>
      <c r="Z179" s="84"/>
      <c r="AA179" s="85"/>
      <c r="AB179" s="86"/>
    </row>
    <row r="180" spans="2:28" ht="16.5" customHeight="1" x14ac:dyDescent="0.25">
      <c r="B180" s="100" t="s">
        <v>205</v>
      </c>
      <c r="C180" s="101"/>
      <c r="D180" s="101"/>
      <c r="E180" s="101"/>
      <c r="F180" s="101"/>
      <c r="G180" s="102"/>
      <c r="H180" s="102" t="s">
        <v>210</v>
      </c>
      <c r="I180" s="102" t="s">
        <v>747</v>
      </c>
      <c r="J180" s="102" t="s">
        <v>473</v>
      </c>
      <c r="K180" s="102" t="s">
        <v>748</v>
      </c>
      <c r="L180" s="102">
        <v>1</v>
      </c>
      <c r="M180" s="102"/>
      <c r="N180" s="102"/>
      <c r="O180" s="102" t="s">
        <v>208</v>
      </c>
      <c r="P180" s="102" t="s">
        <v>209</v>
      </c>
      <c r="Q180" s="102" t="s">
        <v>139</v>
      </c>
      <c r="R180" s="102">
        <v>34160</v>
      </c>
      <c r="S180" s="102"/>
      <c r="T180" s="102">
        <v>250</v>
      </c>
      <c r="U180" s="102" t="s">
        <v>3459</v>
      </c>
      <c r="V180" s="103"/>
      <c r="W180" s="101"/>
      <c r="X180" s="102"/>
      <c r="Y180" s="101"/>
      <c r="Z180" s="101"/>
      <c r="AA180" s="101"/>
      <c r="AB180" s="104"/>
    </row>
    <row r="181" spans="2:28" ht="16.5" customHeight="1" x14ac:dyDescent="0.25">
      <c r="B181" s="97">
        <v>1589</v>
      </c>
      <c r="C181" s="97" t="s">
        <v>206</v>
      </c>
      <c r="D181" s="98" t="s">
        <v>3457</v>
      </c>
      <c r="E181" s="99" t="s">
        <v>3458</v>
      </c>
      <c r="F181" s="97" t="s">
        <v>223</v>
      </c>
      <c r="G181" s="97">
        <v>2</v>
      </c>
      <c r="H181" s="105">
        <v>0</v>
      </c>
      <c r="I181" s="105">
        <v>1</v>
      </c>
      <c r="J181" s="105">
        <v>72</v>
      </c>
      <c r="K181" s="95">
        <v>172</v>
      </c>
      <c r="L181" s="106">
        <f>T177</f>
        <v>80</v>
      </c>
      <c r="M181" s="106">
        <f>K181*L181</f>
        <v>13760</v>
      </c>
      <c r="N181" s="77"/>
      <c r="O181" s="78" t="s">
        <v>203</v>
      </c>
      <c r="P181" s="78" t="s">
        <v>211</v>
      </c>
      <c r="Q181" s="78" t="s">
        <v>143</v>
      </c>
      <c r="R181" s="79">
        <v>189</v>
      </c>
      <c r="S181" s="80"/>
      <c r="T181" s="81">
        <v>7450</v>
      </c>
      <c r="U181" s="96" t="s">
        <v>406</v>
      </c>
      <c r="V181" s="79">
        <f>R181*T181*85/100</f>
        <v>1196842.5</v>
      </c>
      <c r="W181" s="79">
        <f>R181*T181-V181</f>
        <v>211207.5</v>
      </c>
      <c r="X181" s="82">
        <f>M181+W181</f>
        <v>224967.5</v>
      </c>
      <c r="Y181" s="83">
        <f>M181</f>
        <v>13760</v>
      </c>
      <c r="Z181" s="84"/>
      <c r="AA181" s="87">
        <f>AB181*M181/100</f>
        <v>2.7519999999999998</v>
      </c>
      <c r="AB181" s="86">
        <v>0.02</v>
      </c>
    </row>
    <row r="182" spans="2:28" ht="16.5" customHeight="1" x14ac:dyDescent="0.25">
      <c r="B182" s="99"/>
      <c r="C182" s="99"/>
      <c r="D182" s="99"/>
      <c r="E182" s="99"/>
      <c r="F182" s="99"/>
      <c r="G182" s="99"/>
      <c r="H182" s="107"/>
      <c r="I182" s="107"/>
      <c r="J182" s="107"/>
      <c r="K182" s="106"/>
      <c r="L182" s="106"/>
      <c r="M182" s="106"/>
      <c r="N182" s="77"/>
      <c r="O182" s="78"/>
      <c r="P182" s="78"/>
      <c r="Q182" s="78"/>
      <c r="R182" s="79"/>
      <c r="S182" s="80"/>
      <c r="T182" s="81"/>
      <c r="U182" s="77"/>
      <c r="V182" s="79"/>
      <c r="W182" s="79"/>
      <c r="X182" s="86"/>
      <c r="Y182" s="83"/>
      <c r="Z182" s="84"/>
      <c r="AA182" s="85"/>
      <c r="AB182" s="86"/>
    </row>
    <row r="183" spans="2:28" ht="16.5" customHeight="1" x14ac:dyDescent="0.25">
      <c r="B183" s="100" t="s">
        <v>205</v>
      </c>
      <c r="C183" s="101"/>
      <c r="D183" s="101"/>
      <c r="E183" s="101"/>
      <c r="F183" s="101"/>
      <c r="G183" s="102"/>
      <c r="H183" s="102" t="s">
        <v>210</v>
      </c>
      <c r="I183" s="102" t="s">
        <v>747</v>
      </c>
      <c r="J183" s="102" t="s">
        <v>473</v>
      </c>
      <c r="K183" s="102" t="s">
        <v>748</v>
      </c>
      <c r="L183" s="102">
        <v>1</v>
      </c>
      <c r="M183" s="102"/>
      <c r="N183" s="102"/>
      <c r="O183" s="102" t="s">
        <v>208</v>
      </c>
      <c r="P183" s="102" t="s">
        <v>209</v>
      </c>
      <c r="Q183" s="102" t="s">
        <v>139</v>
      </c>
      <c r="R183" s="102">
        <v>34160</v>
      </c>
      <c r="S183" s="102"/>
      <c r="T183" s="102">
        <v>80</v>
      </c>
      <c r="U183" s="102"/>
      <c r="V183" s="103"/>
      <c r="W183" s="101"/>
      <c r="X183" s="102"/>
      <c r="Y183" s="101"/>
      <c r="Z183" s="101"/>
      <c r="AA183" s="101"/>
      <c r="AB183" s="104"/>
    </row>
    <row r="184" spans="2:28" ht="16.5" customHeight="1" x14ac:dyDescent="0.25">
      <c r="B184" s="97">
        <v>1590</v>
      </c>
      <c r="C184" s="97" t="s">
        <v>206</v>
      </c>
      <c r="D184" s="98" t="s">
        <v>3460</v>
      </c>
      <c r="E184" s="99" t="s">
        <v>3461</v>
      </c>
      <c r="F184" s="97" t="s">
        <v>223</v>
      </c>
      <c r="G184" s="97">
        <v>1</v>
      </c>
      <c r="H184" s="105">
        <v>13</v>
      </c>
      <c r="I184" s="105">
        <v>3</v>
      </c>
      <c r="J184" s="105">
        <v>39</v>
      </c>
      <c r="K184" s="95">
        <v>5539</v>
      </c>
      <c r="L184" s="106">
        <f>T183</f>
        <v>80</v>
      </c>
      <c r="M184" s="106">
        <f>K184*L184</f>
        <v>443120</v>
      </c>
      <c r="N184" s="77"/>
      <c r="O184" s="78"/>
      <c r="P184" s="78"/>
      <c r="Q184" s="78"/>
      <c r="R184" s="79"/>
      <c r="S184" s="80"/>
      <c r="T184" s="81"/>
      <c r="U184" s="77"/>
      <c r="V184" s="79"/>
      <c r="W184" s="79"/>
      <c r="X184" s="82"/>
      <c r="Y184" s="83">
        <f>M184</f>
        <v>443120</v>
      </c>
      <c r="Z184" s="84"/>
      <c r="AA184" s="87">
        <f>AB184*M184/100</f>
        <v>44.311999999999998</v>
      </c>
      <c r="AB184" s="82">
        <v>0.01</v>
      </c>
    </row>
    <row r="185" spans="2:28" ht="16.5" customHeight="1" x14ac:dyDescent="0.25">
      <c r="B185" s="99"/>
      <c r="C185" s="99"/>
      <c r="D185" s="99"/>
      <c r="E185" s="99"/>
      <c r="F185" s="99"/>
      <c r="G185" s="99"/>
      <c r="H185" s="107"/>
      <c r="I185" s="107"/>
      <c r="J185" s="107"/>
      <c r="K185" s="106"/>
      <c r="L185" s="106"/>
      <c r="M185" s="106"/>
      <c r="N185" s="77"/>
      <c r="O185" s="78"/>
      <c r="P185" s="78"/>
      <c r="Q185" s="78"/>
      <c r="R185" s="79"/>
      <c r="S185" s="80"/>
      <c r="T185" s="81"/>
      <c r="U185" s="77"/>
      <c r="V185" s="79"/>
      <c r="W185" s="79"/>
      <c r="X185" s="86"/>
      <c r="Y185" s="83"/>
      <c r="Z185" s="84"/>
      <c r="AA185" s="85"/>
      <c r="AB185" s="86"/>
    </row>
    <row r="186" spans="2:28" ht="16.5" customHeight="1" x14ac:dyDescent="0.25">
      <c r="B186" s="100" t="s">
        <v>205</v>
      </c>
      <c r="C186" s="101"/>
      <c r="D186" s="101"/>
      <c r="E186" s="101"/>
      <c r="F186" s="101"/>
      <c r="G186" s="102"/>
      <c r="H186" s="102" t="s">
        <v>213</v>
      </c>
      <c r="I186" s="102" t="s">
        <v>226</v>
      </c>
      <c r="J186" s="102" t="s">
        <v>222</v>
      </c>
      <c r="K186" s="102">
        <v>148</v>
      </c>
      <c r="L186" s="102">
        <v>1</v>
      </c>
      <c r="M186" s="102"/>
      <c r="N186" s="102"/>
      <c r="O186" s="102" t="s">
        <v>208</v>
      </c>
      <c r="P186" s="102" t="s">
        <v>209</v>
      </c>
      <c r="Q186" s="102" t="s">
        <v>139</v>
      </c>
      <c r="R186" s="102">
        <v>34160</v>
      </c>
      <c r="S186" s="102"/>
      <c r="T186" s="102">
        <v>80</v>
      </c>
      <c r="U186" s="102" t="s">
        <v>3462</v>
      </c>
      <c r="V186" s="103"/>
      <c r="W186" s="101"/>
      <c r="X186" s="102" t="s">
        <v>212</v>
      </c>
      <c r="Y186" s="101" t="s">
        <v>227</v>
      </c>
      <c r="Z186" s="101"/>
      <c r="AA186" s="101"/>
      <c r="AB186" s="104"/>
    </row>
    <row r="187" spans="2:28" ht="16.5" customHeight="1" x14ac:dyDescent="0.25">
      <c r="B187" s="97">
        <v>1591</v>
      </c>
      <c r="C187" s="97" t="s">
        <v>206</v>
      </c>
      <c r="D187" s="98" t="s">
        <v>224</v>
      </c>
      <c r="E187" s="99" t="s">
        <v>225</v>
      </c>
      <c r="F187" s="97" t="s">
        <v>223</v>
      </c>
      <c r="G187" s="97"/>
      <c r="H187" s="105">
        <v>0</v>
      </c>
      <c r="I187" s="105">
        <v>0</v>
      </c>
      <c r="J187" s="105">
        <v>75</v>
      </c>
      <c r="K187" s="95">
        <v>75</v>
      </c>
      <c r="L187" s="106">
        <f>T183</f>
        <v>80</v>
      </c>
      <c r="M187" s="106">
        <f>K187*L187</f>
        <v>6000</v>
      </c>
      <c r="N187" s="77"/>
      <c r="O187" s="78" t="s">
        <v>203</v>
      </c>
      <c r="P187" s="78" t="s">
        <v>211</v>
      </c>
      <c r="Q187" s="78" t="s">
        <v>143</v>
      </c>
      <c r="R187" s="79">
        <v>108</v>
      </c>
      <c r="S187" s="80"/>
      <c r="T187" s="81">
        <v>7450</v>
      </c>
      <c r="U187" s="96" t="s">
        <v>1865</v>
      </c>
      <c r="V187" s="79">
        <f>R187*T187*85/100</f>
        <v>683910</v>
      </c>
      <c r="W187" s="79">
        <f>R187*T187-V187</f>
        <v>120690</v>
      </c>
      <c r="X187" s="82">
        <f>M187+W187</f>
        <v>126690</v>
      </c>
      <c r="Y187" s="83">
        <f>M187</f>
        <v>6000</v>
      </c>
      <c r="Z187" s="84"/>
      <c r="AA187" s="87">
        <f>AB187*M187/100</f>
        <v>1.2</v>
      </c>
      <c r="AB187" s="86">
        <v>0.02</v>
      </c>
    </row>
    <row r="188" spans="2:28" ht="16.5" customHeight="1" x14ac:dyDescent="0.25">
      <c r="B188" s="97"/>
      <c r="C188" s="97"/>
      <c r="D188" s="98"/>
      <c r="E188" s="99"/>
      <c r="F188" s="97"/>
      <c r="G188" s="97"/>
      <c r="H188" s="105"/>
      <c r="I188" s="105"/>
      <c r="J188" s="105">
        <v>15</v>
      </c>
      <c r="K188" s="95">
        <v>15</v>
      </c>
      <c r="L188" s="106">
        <f>T186</f>
        <v>80</v>
      </c>
      <c r="M188" s="106">
        <f>K188*L188</f>
        <v>1200</v>
      </c>
      <c r="N188" s="77"/>
      <c r="O188" s="78" t="s">
        <v>203</v>
      </c>
      <c r="P188" s="78" t="s">
        <v>5</v>
      </c>
      <c r="Q188" s="78" t="s">
        <v>143</v>
      </c>
      <c r="R188" s="79">
        <v>60</v>
      </c>
      <c r="S188" s="80"/>
      <c r="T188" s="81">
        <v>8050</v>
      </c>
      <c r="U188" s="96" t="s">
        <v>1270</v>
      </c>
      <c r="V188" s="79">
        <f>R188*T188*8/100</f>
        <v>38640</v>
      </c>
      <c r="W188" s="79">
        <f>R188*T188-V188</f>
        <v>444360</v>
      </c>
      <c r="X188" s="82">
        <f>M188+W188</f>
        <v>445560</v>
      </c>
      <c r="Y188" s="83">
        <f>M188</f>
        <v>1200</v>
      </c>
      <c r="Z188" s="84"/>
      <c r="AA188" s="87">
        <f>AB188*M188/100</f>
        <v>0.24</v>
      </c>
      <c r="AB188" s="86">
        <v>0.02</v>
      </c>
    </row>
    <row r="189" spans="2:28" ht="16.5" customHeight="1" x14ac:dyDescent="0.25">
      <c r="B189" s="97"/>
      <c r="C189" s="97"/>
      <c r="D189" s="98"/>
      <c r="E189" s="99"/>
      <c r="F189" s="97"/>
      <c r="G189" s="97"/>
      <c r="H189" s="105"/>
      <c r="I189" s="105"/>
      <c r="J189" s="105">
        <v>15</v>
      </c>
      <c r="K189" s="95">
        <v>15</v>
      </c>
      <c r="L189" s="106">
        <f>T186</f>
        <v>80</v>
      </c>
      <c r="M189" s="106">
        <f>K189*L189</f>
        <v>1200</v>
      </c>
      <c r="N189" s="77"/>
      <c r="O189" s="78" t="s">
        <v>215</v>
      </c>
      <c r="P189" s="78" t="s">
        <v>5</v>
      </c>
      <c r="Q189" s="78"/>
      <c r="R189" s="79">
        <v>60</v>
      </c>
      <c r="S189" s="80"/>
      <c r="T189" s="81">
        <v>7350</v>
      </c>
      <c r="U189" s="96" t="s">
        <v>1334</v>
      </c>
      <c r="V189" s="79">
        <f>R189*T189*16/100</f>
        <v>70560</v>
      </c>
      <c r="W189" s="79">
        <f>R189*T189-V189</f>
        <v>370440</v>
      </c>
      <c r="X189" s="82">
        <f>M189+W189</f>
        <v>371640</v>
      </c>
      <c r="Y189" s="83">
        <f>M188</f>
        <v>1200</v>
      </c>
      <c r="Z189" s="84"/>
      <c r="AA189" s="87">
        <f>X189*AB189/100</f>
        <v>1114.92</v>
      </c>
      <c r="AB189" s="86">
        <v>0.3</v>
      </c>
    </row>
    <row r="190" spans="2:28" ht="16.5" customHeight="1" x14ac:dyDescent="0.25">
      <c r="B190" s="97"/>
      <c r="C190" s="97"/>
      <c r="D190" s="98"/>
      <c r="E190" s="99"/>
      <c r="F190" s="97"/>
      <c r="G190" s="97"/>
      <c r="H190" s="105">
        <v>0</v>
      </c>
      <c r="I190" s="105">
        <v>1</v>
      </c>
      <c r="J190" s="105">
        <v>5</v>
      </c>
      <c r="K190" s="95">
        <v>105</v>
      </c>
      <c r="L190" s="106"/>
      <c r="M190" s="106"/>
      <c r="N190" s="77"/>
      <c r="O190" s="78"/>
      <c r="P190" s="78"/>
      <c r="Q190" s="78"/>
      <c r="R190" s="79"/>
      <c r="S190" s="80"/>
      <c r="T190" s="81"/>
      <c r="U190" s="77"/>
      <c r="V190" s="79"/>
      <c r="W190" s="79"/>
      <c r="X190" s="82"/>
      <c r="Y190" s="83"/>
      <c r="Z190" s="84"/>
      <c r="AA190" s="87"/>
      <c r="AB190" s="82"/>
    </row>
    <row r="191" spans="2:28" ht="16.5" customHeight="1" x14ac:dyDescent="0.25">
      <c r="B191" s="97"/>
      <c r="C191" s="97"/>
      <c r="D191" s="98"/>
      <c r="E191" s="99"/>
      <c r="F191" s="97"/>
      <c r="G191" s="97"/>
      <c r="H191" s="105"/>
      <c r="I191" s="105"/>
      <c r="J191" s="105"/>
      <c r="K191" s="95"/>
      <c r="L191" s="106"/>
      <c r="M191" s="106"/>
      <c r="N191" s="77"/>
      <c r="O191" s="78"/>
      <c r="P191" s="78"/>
      <c r="Q191" s="78"/>
      <c r="R191" s="79"/>
      <c r="S191" s="80"/>
      <c r="T191" s="81"/>
      <c r="U191" s="77"/>
      <c r="V191" s="79"/>
      <c r="W191" s="79"/>
      <c r="X191" s="82"/>
      <c r="Y191" s="83"/>
      <c r="Z191" s="84"/>
      <c r="AA191" s="87"/>
      <c r="AB191" s="82"/>
    </row>
    <row r="192" spans="2:28" ht="16.5" customHeight="1" x14ac:dyDescent="0.25">
      <c r="B192" s="99"/>
      <c r="C192" s="99"/>
      <c r="D192" s="99"/>
      <c r="E192" s="99"/>
      <c r="F192" s="99"/>
      <c r="G192" s="99"/>
      <c r="H192" s="107"/>
      <c r="I192" s="107"/>
      <c r="J192" s="107"/>
      <c r="K192" s="106"/>
      <c r="L192" s="106"/>
      <c r="M192" s="106"/>
      <c r="N192" s="77"/>
      <c r="O192" s="78"/>
      <c r="P192" s="78"/>
      <c r="Q192" s="78"/>
      <c r="R192" s="79"/>
      <c r="S192" s="80"/>
      <c r="T192" s="81"/>
      <c r="U192" s="77"/>
      <c r="V192" s="79"/>
      <c r="W192" s="79"/>
      <c r="X192" s="86"/>
      <c r="Y192" s="83"/>
      <c r="Z192" s="84"/>
      <c r="AA192" s="85"/>
      <c r="AB192" s="86"/>
    </row>
    <row r="193" spans="2:28" ht="16.5" customHeight="1" x14ac:dyDescent="0.25">
      <c r="B193" s="100" t="s">
        <v>205</v>
      </c>
      <c r="C193" s="101"/>
      <c r="D193" s="101"/>
      <c r="E193" s="101"/>
      <c r="F193" s="101"/>
      <c r="G193" s="102"/>
      <c r="H193" s="102" t="s">
        <v>210</v>
      </c>
      <c r="I193" s="102" t="s">
        <v>3464</v>
      </c>
      <c r="J193" s="102" t="s">
        <v>3465</v>
      </c>
      <c r="K193" s="102">
        <v>148</v>
      </c>
      <c r="L193" s="102">
        <v>1</v>
      </c>
      <c r="M193" s="102"/>
      <c r="N193" s="102"/>
      <c r="O193" s="102" t="s">
        <v>208</v>
      </c>
      <c r="P193" s="102" t="s">
        <v>209</v>
      </c>
      <c r="Q193" s="102" t="s">
        <v>139</v>
      </c>
      <c r="R193" s="102">
        <v>34160</v>
      </c>
      <c r="S193" s="102"/>
      <c r="T193" s="102">
        <v>80</v>
      </c>
      <c r="U193" s="102"/>
      <c r="V193" s="103"/>
      <c r="W193" s="101"/>
      <c r="X193" s="102" t="s">
        <v>212</v>
      </c>
      <c r="Y193" s="101" t="s">
        <v>3466</v>
      </c>
      <c r="Z193" s="101"/>
      <c r="AA193" s="101"/>
      <c r="AB193" s="104"/>
    </row>
    <row r="194" spans="2:28" ht="16.5" customHeight="1" x14ac:dyDescent="0.25">
      <c r="B194" s="97">
        <v>1592</v>
      </c>
      <c r="C194" s="97" t="s">
        <v>206</v>
      </c>
      <c r="D194" s="98" t="s">
        <v>3463</v>
      </c>
      <c r="E194" s="99" t="s">
        <v>3134</v>
      </c>
      <c r="F194" s="97" t="s">
        <v>223</v>
      </c>
      <c r="G194" s="97">
        <v>1</v>
      </c>
      <c r="H194" s="105">
        <v>25</v>
      </c>
      <c r="I194" s="105">
        <v>1</v>
      </c>
      <c r="J194" s="105">
        <v>77</v>
      </c>
      <c r="K194" s="95">
        <v>10177</v>
      </c>
      <c r="L194" s="106">
        <f>T193</f>
        <v>80</v>
      </c>
      <c r="M194" s="106">
        <f>K194*L194</f>
        <v>814160</v>
      </c>
      <c r="N194" s="77"/>
      <c r="O194" s="78"/>
      <c r="P194" s="78"/>
      <c r="Q194" s="78"/>
      <c r="R194" s="79"/>
      <c r="S194" s="80"/>
      <c r="T194" s="81"/>
      <c r="U194" s="77"/>
      <c r="V194" s="79"/>
      <c r="W194" s="79"/>
      <c r="X194" s="82"/>
      <c r="Y194" s="83">
        <f>M194</f>
        <v>814160</v>
      </c>
      <c r="Z194" s="84"/>
      <c r="AA194" s="87">
        <f>AB194*M194/100</f>
        <v>81.415999999999997</v>
      </c>
      <c r="AB194" s="82">
        <v>0.01</v>
      </c>
    </row>
    <row r="195" spans="2:28" ht="16.5" customHeight="1" x14ac:dyDescent="0.25">
      <c r="B195" s="99"/>
      <c r="C195" s="99"/>
      <c r="D195" s="99"/>
      <c r="E195" s="99"/>
      <c r="F195" s="99"/>
      <c r="G195" s="99"/>
      <c r="H195" s="107"/>
      <c r="I195" s="107"/>
      <c r="J195" s="107"/>
      <c r="K195" s="106"/>
      <c r="L195" s="106"/>
      <c r="M195" s="106"/>
      <c r="N195" s="77"/>
      <c r="O195" s="78"/>
      <c r="P195" s="78"/>
      <c r="Q195" s="78"/>
      <c r="R195" s="79"/>
      <c r="S195" s="80"/>
      <c r="T195" s="81"/>
      <c r="U195" s="77"/>
      <c r="V195" s="79"/>
      <c r="W195" s="79"/>
      <c r="X195" s="86"/>
      <c r="Y195" s="83"/>
      <c r="Z195" s="84"/>
      <c r="AA195" s="85"/>
      <c r="AB195" s="86"/>
    </row>
    <row r="196" spans="2:28" ht="16.5" customHeight="1" x14ac:dyDescent="0.25">
      <c r="B196" s="100" t="s">
        <v>205</v>
      </c>
      <c r="C196" s="101"/>
      <c r="D196" s="101"/>
      <c r="E196" s="101"/>
      <c r="F196" s="101"/>
      <c r="G196" s="102"/>
      <c r="H196" s="102" t="s">
        <v>207</v>
      </c>
      <c r="I196" s="102" t="s">
        <v>3469</v>
      </c>
      <c r="J196" s="102" t="s">
        <v>2264</v>
      </c>
      <c r="K196" s="102">
        <v>176</v>
      </c>
      <c r="L196" s="102">
        <v>1</v>
      </c>
      <c r="M196" s="102"/>
      <c r="N196" s="102"/>
      <c r="O196" s="102" t="s">
        <v>208</v>
      </c>
      <c r="P196" s="102" t="s">
        <v>209</v>
      </c>
      <c r="Q196" s="102" t="s">
        <v>139</v>
      </c>
      <c r="R196" s="102">
        <v>34160</v>
      </c>
      <c r="S196" s="102"/>
      <c r="T196" s="102">
        <v>80</v>
      </c>
      <c r="U196" s="102" t="s">
        <v>3470</v>
      </c>
      <c r="V196" s="103"/>
      <c r="W196" s="101"/>
      <c r="X196" s="102"/>
      <c r="Y196" s="101"/>
      <c r="Z196" s="101"/>
      <c r="AA196" s="101"/>
      <c r="AB196" s="104"/>
    </row>
    <row r="197" spans="2:28" ht="16.5" customHeight="1" x14ac:dyDescent="0.25">
      <c r="B197" s="97">
        <v>1593</v>
      </c>
      <c r="C197" s="97" t="s">
        <v>206</v>
      </c>
      <c r="D197" s="98" t="s">
        <v>3467</v>
      </c>
      <c r="E197" s="99" t="s">
        <v>3468</v>
      </c>
      <c r="F197" s="97" t="s">
        <v>223</v>
      </c>
      <c r="G197" s="97"/>
      <c r="H197" s="105">
        <v>0</v>
      </c>
      <c r="I197" s="105">
        <v>0</v>
      </c>
      <c r="J197" s="105">
        <v>96</v>
      </c>
      <c r="K197" s="95">
        <v>120</v>
      </c>
      <c r="L197" s="106">
        <f>T193</f>
        <v>80</v>
      </c>
      <c r="M197" s="106">
        <f>K197*L197</f>
        <v>9600</v>
      </c>
      <c r="N197" s="77"/>
      <c r="O197" s="78" t="s">
        <v>203</v>
      </c>
      <c r="P197" s="78" t="s">
        <v>211</v>
      </c>
      <c r="Q197" s="78" t="s">
        <v>143</v>
      </c>
      <c r="R197" s="79">
        <v>126</v>
      </c>
      <c r="S197" s="80"/>
      <c r="T197" s="81">
        <v>7450</v>
      </c>
      <c r="U197" s="96" t="s">
        <v>406</v>
      </c>
      <c r="V197" s="79">
        <f>R197*T197*85/100</f>
        <v>797895</v>
      </c>
      <c r="W197" s="79">
        <f>R197*T197-V197</f>
        <v>140805</v>
      </c>
      <c r="X197" s="82">
        <f>M197+W197</f>
        <v>150405</v>
      </c>
      <c r="Y197" s="83">
        <f>M197</f>
        <v>9600</v>
      </c>
      <c r="Z197" s="84"/>
      <c r="AA197" s="87">
        <f>AB197*M197/100</f>
        <v>1.92</v>
      </c>
      <c r="AB197" s="86">
        <v>0.02</v>
      </c>
    </row>
    <row r="198" spans="2:28" ht="16.5" customHeight="1" x14ac:dyDescent="0.25">
      <c r="B198" s="97"/>
      <c r="C198" s="97"/>
      <c r="D198" s="98"/>
      <c r="E198" s="99"/>
      <c r="F198" s="97"/>
      <c r="G198" s="97"/>
      <c r="H198" s="105"/>
      <c r="I198" s="105"/>
      <c r="J198" s="105"/>
      <c r="K198" s="95">
        <v>24</v>
      </c>
      <c r="L198" s="106">
        <f>T196</f>
        <v>80</v>
      </c>
      <c r="M198" s="106">
        <f>K198*L198</f>
        <v>1920</v>
      </c>
      <c r="N198" s="77"/>
      <c r="O198" s="78" t="s">
        <v>215</v>
      </c>
      <c r="P198" s="78" t="s">
        <v>5</v>
      </c>
      <c r="Q198" s="78"/>
      <c r="R198" s="79">
        <v>47</v>
      </c>
      <c r="S198" s="80"/>
      <c r="T198" s="81">
        <v>7350</v>
      </c>
      <c r="U198" s="96" t="s">
        <v>1152</v>
      </c>
      <c r="V198" s="79">
        <f>R198*T198*4/100</f>
        <v>13818</v>
      </c>
      <c r="W198" s="79">
        <f>R198*T198-V198</f>
        <v>331632</v>
      </c>
      <c r="X198" s="82">
        <f>M198+W198</f>
        <v>333552</v>
      </c>
      <c r="Y198" s="83">
        <f>M197</f>
        <v>9600</v>
      </c>
      <c r="Z198" s="84"/>
      <c r="AA198" s="87">
        <f>X198*AB198/100</f>
        <v>1000.6559999999999</v>
      </c>
      <c r="AB198" s="86">
        <v>0.3</v>
      </c>
    </row>
    <row r="199" spans="2:28" ht="16.5" customHeight="1" x14ac:dyDescent="0.25">
      <c r="B199" s="97"/>
      <c r="C199" s="97"/>
      <c r="D199" s="98"/>
      <c r="E199" s="99"/>
      <c r="F199" s="97"/>
      <c r="G199" s="97"/>
      <c r="H199" s="105">
        <v>0</v>
      </c>
      <c r="I199" s="105">
        <v>1</v>
      </c>
      <c r="J199" s="105">
        <v>20</v>
      </c>
      <c r="K199" s="95">
        <v>120</v>
      </c>
      <c r="L199" s="106"/>
      <c r="M199" s="106"/>
      <c r="N199" s="77"/>
      <c r="O199" s="78"/>
      <c r="P199" s="78"/>
      <c r="Q199" s="78"/>
      <c r="R199" s="79"/>
      <c r="S199" s="80"/>
      <c r="T199" s="81"/>
      <c r="U199" s="77"/>
      <c r="V199" s="79"/>
      <c r="W199" s="79"/>
      <c r="X199" s="82"/>
      <c r="Y199" s="83"/>
      <c r="Z199" s="84"/>
      <c r="AA199" s="87"/>
      <c r="AB199" s="82"/>
    </row>
    <row r="200" spans="2:28" ht="16.5" customHeight="1" x14ac:dyDescent="0.25">
      <c r="B200" s="99"/>
      <c r="C200" s="99"/>
      <c r="D200" s="99"/>
      <c r="E200" s="99"/>
      <c r="F200" s="99"/>
      <c r="G200" s="99"/>
      <c r="H200" s="107"/>
      <c r="I200" s="107"/>
      <c r="J200" s="107"/>
      <c r="K200" s="106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6"/>
      <c r="Y200" s="83"/>
      <c r="Z200" s="84"/>
      <c r="AA200" s="85"/>
      <c r="AB200" s="86"/>
    </row>
    <row r="201" spans="2:28" ht="16.5" customHeight="1" x14ac:dyDescent="0.25">
      <c r="B201" s="100" t="s">
        <v>205</v>
      </c>
      <c r="C201" s="101"/>
      <c r="D201" s="101"/>
      <c r="E201" s="101"/>
      <c r="F201" s="101"/>
      <c r="G201" s="102"/>
      <c r="H201" s="102" t="s">
        <v>207</v>
      </c>
      <c r="I201" s="102" t="s">
        <v>3469</v>
      </c>
      <c r="J201" s="102" t="s">
        <v>2264</v>
      </c>
      <c r="K201" s="102">
        <v>176</v>
      </c>
      <c r="L201" s="102">
        <v>1</v>
      </c>
      <c r="M201" s="102"/>
      <c r="N201" s="102"/>
      <c r="O201" s="102" t="s">
        <v>208</v>
      </c>
      <c r="P201" s="102" t="s">
        <v>209</v>
      </c>
      <c r="Q201" s="102" t="s">
        <v>139</v>
      </c>
      <c r="R201" s="102">
        <v>34160</v>
      </c>
      <c r="S201" s="102"/>
      <c r="T201" s="102">
        <v>80</v>
      </c>
      <c r="U201" s="102"/>
      <c r="V201" s="103"/>
      <c r="W201" s="101"/>
      <c r="X201" s="102"/>
      <c r="Y201" s="101"/>
      <c r="Z201" s="101"/>
      <c r="AA201" s="101"/>
      <c r="AB201" s="104"/>
    </row>
    <row r="202" spans="2:28" ht="16.5" customHeight="1" x14ac:dyDescent="0.25">
      <c r="B202" s="97">
        <v>1594</v>
      </c>
      <c r="C202" s="97" t="s">
        <v>206</v>
      </c>
      <c r="D202" s="98" t="s">
        <v>3471</v>
      </c>
      <c r="E202" s="99" t="s">
        <v>3403</v>
      </c>
      <c r="F202" s="97" t="s">
        <v>223</v>
      </c>
      <c r="G202" s="97">
        <v>1</v>
      </c>
      <c r="H202" s="105">
        <v>19</v>
      </c>
      <c r="I202" s="105">
        <v>1</v>
      </c>
      <c r="J202" s="105">
        <v>60</v>
      </c>
      <c r="K202" s="95">
        <v>7760</v>
      </c>
      <c r="L202" s="106">
        <f>T201</f>
        <v>80</v>
      </c>
      <c r="M202" s="106">
        <f>K202*L202</f>
        <v>620800</v>
      </c>
      <c r="N202" s="77"/>
      <c r="O202" s="78"/>
      <c r="P202" s="78"/>
      <c r="Q202" s="78"/>
      <c r="R202" s="79"/>
      <c r="S202" s="80"/>
      <c r="T202" s="81"/>
      <c r="U202" s="77"/>
      <c r="V202" s="79"/>
      <c r="W202" s="79"/>
      <c r="X202" s="82"/>
      <c r="Y202" s="83">
        <f>M202</f>
        <v>620800</v>
      </c>
      <c r="Z202" s="84"/>
      <c r="AA202" s="87">
        <f>AB202*M202/100</f>
        <v>62.08</v>
      </c>
      <c r="AB202" s="82">
        <v>0.01</v>
      </c>
    </row>
    <row r="203" spans="2:28" ht="16.5" customHeight="1" x14ac:dyDescent="0.25">
      <c r="B203" s="99"/>
      <c r="C203" s="99"/>
      <c r="D203" s="99"/>
      <c r="E203" s="99"/>
      <c r="F203" s="99"/>
      <c r="G203" s="99"/>
      <c r="H203" s="107"/>
      <c r="I203" s="107"/>
      <c r="J203" s="107"/>
      <c r="K203" s="106"/>
      <c r="L203" s="106"/>
      <c r="M203" s="106"/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6"/>
      <c r="Y203" s="83"/>
      <c r="Z203" s="84"/>
      <c r="AA203" s="85"/>
      <c r="AB203" s="86"/>
    </row>
    <row r="204" spans="2:28" ht="16.5" customHeight="1" x14ac:dyDescent="0.25">
      <c r="B204" s="100" t="s">
        <v>205</v>
      </c>
      <c r="C204" s="101"/>
      <c r="D204" s="101"/>
      <c r="E204" s="101"/>
      <c r="F204" s="101"/>
      <c r="G204" s="102"/>
      <c r="H204" s="102" t="s">
        <v>210</v>
      </c>
      <c r="I204" s="102" t="s">
        <v>3473</v>
      </c>
      <c r="J204" s="102" t="s">
        <v>2264</v>
      </c>
      <c r="K204" s="102">
        <v>176</v>
      </c>
      <c r="L204" s="102">
        <v>1</v>
      </c>
      <c r="M204" s="102"/>
      <c r="N204" s="102"/>
      <c r="O204" s="102" t="s">
        <v>208</v>
      </c>
      <c r="P204" s="102" t="s">
        <v>209</v>
      </c>
      <c r="Q204" s="102" t="s">
        <v>139</v>
      </c>
      <c r="R204" s="102">
        <v>34160</v>
      </c>
      <c r="S204" s="102"/>
      <c r="T204" s="102">
        <v>80</v>
      </c>
      <c r="U204" s="102"/>
      <c r="V204" s="103"/>
      <c r="W204" s="101"/>
      <c r="X204" s="102"/>
      <c r="Y204" s="101"/>
      <c r="Z204" s="101"/>
      <c r="AA204" s="101"/>
      <c r="AB204" s="104"/>
    </row>
    <row r="205" spans="2:28" ht="16.5" customHeight="1" x14ac:dyDescent="0.25">
      <c r="B205" s="97">
        <v>1595</v>
      </c>
      <c r="C205" s="97" t="s">
        <v>206</v>
      </c>
      <c r="D205" s="98" t="s">
        <v>3472</v>
      </c>
      <c r="E205" s="99" t="s">
        <v>3403</v>
      </c>
      <c r="F205" s="97" t="s">
        <v>223</v>
      </c>
      <c r="G205" s="97">
        <v>1</v>
      </c>
      <c r="H205" s="105">
        <v>3</v>
      </c>
      <c r="I205" s="105">
        <v>3</v>
      </c>
      <c r="J205" s="105">
        <v>31</v>
      </c>
      <c r="K205" s="95">
        <v>1531</v>
      </c>
      <c r="L205" s="106">
        <f>T204</f>
        <v>80</v>
      </c>
      <c r="M205" s="106">
        <f>K205*L205</f>
        <v>122480</v>
      </c>
      <c r="N205" s="77"/>
      <c r="O205" s="78"/>
      <c r="P205" s="78"/>
      <c r="Q205" s="78"/>
      <c r="R205" s="79"/>
      <c r="S205" s="80"/>
      <c r="T205" s="81"/>
      <c r="U205" s="77"/>
      <c r="V205" s="79"/>
      <c r="W205" s="79"/>
      <c r="X205" s="82"/>
      <c r="Y205" s="83">
        <f>M205</f>
        <v>122480</v>
      </c>
      <c r="Z205" s="84"/>
      <c r="AA205" s="87">
        <f>AB205*M205/100</f>
        <v>12.247999999999999</v>
      </c>
      <c r="AB205" s="82">
        <v>0.01</v>
      </c>
    </row>
    <row r="206" spans="2:28" ht="16.5" customHeight="1" x14ac:dyDescent="0.25">
      <c r="B206" s="99"/>
      <c r="C206" s="99"/>
      <c r="D206" s="99"/>
      <c r="E206" s="99"/>
      <c r="F206" s="99"/>
      <c r="G206" s="99"/>
      <c r="H206" s="107"/>
      <c r="I206" s="107"/>
      <c r="J206" s="107"/>
      <c r="K206" s="106"/>
      <c r="L206" s="106"/>
      <c r="M206" s="106"/>
      <c r="N206" s="77"/>
      <c r="O206" s="78"/>
      <c r="P206" s="78"/>
      <c r="Q206" s="78"/>
      <c r="R206" s="79"/>
      <c r="S206" s="80"/>
      <c r="T206" s="81"/>
      <c r="U206" s="77"/>
      <c r="V206" s="79"/>
      <c r="W206" s="79"/>
      <c r="X206" s="86"/>
      <c r="Y206" s="83"/>
      <c r="Z206" s="84"/>
      <c r="AA206" s="85"/>
      <c r="AB206" s="86"/>
    </row>
    <row r="207" spans="2:28" ht="16.5" customHeight="1" x14ac:dyDescent="0.25">
      <c r="B207" s="100" t="s">
        <v>205</v>
      </c>
      <c r="C207" s="101"/>
      <c r="D207" s="101"/>
      <c r="E207" s="101"/>
      <c r="F207" s="101"/>
      <c r="G207" s="102"/>
      <c r="H207" s="102" t="s">
        <v>210</v>
      </c>
      <c r="I207" s="102" t="s">
        <v>3475</v>
      </c>
      <c r="J207" s="102" t="s">
        <v>3476</v>
      </c>
      <c r="K207" s="102">
        <v>215</v>
      </c>
      <c r="L207" s="102">
        <v>1</v>
      </c>
      <c r="M207" s="102"/>
      <c r="N207" s="102"/>
      <c r="O207" s="102" t="s">
        <v>208</v>
      </c>
      <c r="P207" s="102" t="s">
        <v>209</v>
      </c>
      <c r="Q207" s="102" t="s">
        <v>139</v>
      </c>
      <c r="R207" s="102">
        <v>34160</v>
      </c>
      <c r="S207" s="102"/>
      <c r="T207" s="102">
        <v>80</v>
      </c>
      <c r="U207" s="102"/>
      <c r="V207" s="103"/>
      <c r="W207" s="101"/>
      <c r="X207" s="102"/>
      <c r="Y207" s="101"/>
      <c r="Z207" s="101"/>
      <c r="AA207" s="101"/>
      <c r="AB207" s="104"/>
    </row>
    <row r="208" spans="2:28" ht="16.5" customHeight="1" x14ac:dyDescent="0.25">
      <c r="B208" s="97">
        <v>1596</v>
      </c>
      <c r="C208" s="97" t="s">
        <v>206</v>
      </c>
      <c r="D208" s="98" t="s">
        <v>3474</v>
      </c>
      <c r="E208" s="99" t="s">
        <v>3038</v>
      </c>
      <c r="F208" s="97" t="s">
        <v>223</v>
      </c>
      <c r="G208" s="97">
        <v>1</v>
      </c>
      <c r="H208" s="105">
        <v>13</v>
      </c>
      <c r="I208" s="105">
        <v>2</v>
      </c>
      <c r="J208" s="105">
        <v>50</v>
      </c>
      <c r="K208" s="95">
        <v>5450</v>
      </c>
      <c r="L208" s="106">
        <f>T207</f>
        <v>80</v>
      </c>
      <c r="M208" s="106">
        <f>K208*L208</f>
        <v>436000</v>
      </c>
      <c r="N208" s="77"/>
      <c r="O208" s="78"/>
      <c r="P208" s="78"/>
      <c r="Q208" s="78"/>
      <c r="R208" s="79"/>
      <c r="S208" s="80"/>
      <c r="T208" s="81"/>
      <c r="U208" s="77"/>
      <c r="V208" s="79"/>
      <c r="W208" s="79"/>
      <c r="X208" s="82"/>
      <c r="Y208" s="83">
        <f>M208</f>
        <v>436000</v>
      </c>
      <c r="Z208" s="84"/>
      <c r="AA208" s="87">
        <f>AB208*M208/100</f>
        <v>43.6</v>
      </c>
      <c r="AB208" s="82">
        <v>0.01</v>
      </c>
    </row>
    <row r="209" spans="2:28" ht="16.5" customHeight="1" x14ac:dyDescent="0.25">
      <c r="B209" s="99"/>
      <c r="C209" s="99"/>
      <c r="D209" s="99"/>
      <c r="E209" s="99"/>
      <c r="F209" s="99"/>
      <c r="G209" s="99"/>
      <c r="H209" s="107"/>
      <c r="I209" s="107"/>
      <c r="J209" s="107"/>
      <c r="K209" s="106"/>
      <c r="L209" s="106"/>
      <c r="M209" s="106"/>
      <c r="N209" s="77"/>
      <c r="O209" s="78"/>
      <c r="P209" s="78"/>
      <c r="Q209" s="78"/>
      <c r="R209" s="79"/>
      <c r="S209" s="80"/>
      <c r="T209" s="81"/>
      <c r="U209" s="77"/>
      <c r="V209" s="79"/>
      <c r="W209" s="79"/>
      <c r="X209" s="86"/>
      <c r="Y209" s="83"/>
      <c r="Z209" s="84"/>
      <c r="AA209" s="85"/>
      <c r="AB209" s="86"/>
    </row>
    <row r="210" spans="2:28" ht="16.5" customHeight="1" x14ac:dyDescent="0.25">
      <c r="B210" s="100" t="s">
        <v>205</v>
      </c>
      <c r="C210" s="101"/>
      <c r="D210" s="101"/>
      <c r="E210" s="101"/>
      <c r="F210" s="101"/>
      <c r="G210" s="102"/>
      <c r="H210" s="102" t="s">
        <v>210</v>
      </c>
      <c r="I210" s="102" t="s">
        <v>888</v>
      </c>
      <c r="J210" s="102" t="s">
        <v>3479</v>
      </c>
      <c r="K210" s="102">
        <v>79</v>
      </c>
      <c r="L210" s="102">
        <v>1</v>
      </c>
      <c r="M210" s="102"/>
      <c r="N210" s="102"/>
      <c r="O210" s="102" t="s">
        <v>208</v>
      </c>
      <c r="P210" s="102" t="s">
        <v>209</v>
      </c>
      <c r="Q210" s="102" t="s">
        <v>139</v>
      </c>
      <c r="R210" s="102">
        <v>34160</v>
      </c>
      <c r="S210" s="102"/>
      <c r="T210" s="102">
        <v>80</v>
      </c>
      <c r="U210" s="102" t="s">
        <v>3480</v>
      </c>
      <c r="V210" s="103"/>
      <c r="W210" s="101"/>
      <c r="X210" s="102"/>
      <c r="Y210" s="101"/>
      <c r="Z210" s="101"/>
      <c r="AA210" s="101"/>
      <c r="AB210" s="104"/>
    </row>
    <row r="211" spans="2:28" ht="16.5" customHeight="1" x14ac:dyDescent="0.25">
      <c r="B211" s="97">
        <v>1597</v>
      </c>
      <c r="C211" s="97" t="s">
        <v>206</v>
      </c>
      <c r="D211" s="98" t="s">
        <v>3477</v>
      </c>
      <c r="E211" s="99" t="s">
        <v>3478</v>
      </c>
      <c r="F211" s="97" t="s">
        <v>223</v>
      </c>
      <c r="G211" s="97">
        <v>2</v>
      </c>
      <c r="H211" s="105">
        <v>0</v>
      </c>
      <c r="I211" s="105">
        <v>1</v>
      </c>
      <c r="J211" s="105">
        <v>7</v>
      </c>
      <c r="K211" s="95">
        <v>107</v>
      </c>
      <c r="L211" s="106">
        <f>T207</f>
        <v>80</v>
      </c>
      <c r="M211" s="106">
        <f>K211*L211</f>
        <v>8560</v>
      </c>
      <c r="N211" s="77"/>
      <c r="O211" s="78" t="s">
        <v>203</v>
      </c>
      <c r="P211" s="78" t="s">
        <v>211</v>
      </c>
      <c r="Q211" s="78" t="s">
        <v>143</v>
      </c>
      <c r="R211" s="79">
        <v>108</v>
      </c>
      <c r="S211" s="80"/>
      <c r="T211" s="81">
        <v>7450</v>
      </c>
      <c r="U211" s="96" t="s">
        <v>411</v>
      </c>
      <c r="V211" s="79">
        <f>R211*T211*85/100</f>
        <v>683910</v>
      </c>
      <c r="W211" s="79">
        <f>R211*T211-V211</f>
        <v>120690</v>
      </c>
      <c r="X211" s="82">
        <f>M211+W211</f>
        <v>129250</v>
      </c>
      <c r="Y211" s="83">
        <f>M211</f>
        <v>8560</v>
      </c>
      <c r="Z211" s="84"/>
      <c r="AA211" s="87">
        <f>AB211*M211/100</f>
        <v>1.7120000000000002</v>
      </c>
      <c r="AB211" s="86">
        <v>0.02</v>
      </c>
    </row>
    <row r="212" spans="2:28" ht="16.5" customHeight="1" x14ac:dyDescent="0.25">
      <c r="B212" s="99"/>
      <c r="C212" s="99"/>
      <c r="D212" s="99"/>
      <c r="E212" s="99"/>
      <c r="F212" s="99"/>
      <c r="G212" s="99"/>
      <c r="H212" s="107"/>
      <c r="I212" s="107"/>
      <c r="J212" s="107"/>
      <c r="K212" s="106"/>
      <c r="L212" s="106"/>
      <c r="M212" s="106"/>
      <c r="N212" s="77"/>
      <c r="O212" s="78"/>
      <c r="P212" s="78"/>
      <c r="Q212" s="78"/>
      <c r="R212" s="79"/>
      <c r="S212" s="80"/>
      <c r="T212" s="81"/>
      <c r="U212" s="77"/>
      <c r="V212" s="79"/>
      <c r="W212" s="79"/>
      <c r="X212" s="86"/>
      <c r="Y212" s="83"/>
      <c r="Z212" s="84"/>
      <c r="AA212" s="85"/>
      <c r="AB212" s="86"/>
    </row>
    <row r="213" spans="2:28" ht="16.5" customHeight="1" x14ac:dyDescent="0.25">
      <c r="B213" s="100" t="s">
        <v>205</v>
      </c>
      <c r="C213" s="101"/>
      <c r="D213" s="101"/>
      <c r="E213" s="101"/>
      <c r="F213" s="101"/>
      <c r="G213" s="102"/>
      <c r="H213" s="102" t="s">
        <v>210</v>
      </c>
      <c r="I213" s="102" t="s">
        <v>3483</v>
      </c>
      <c r="J213" s="102" t="s">
        <v>3484</v>
      </c>
      <c r="K213" s="102">
        <v>14</v>
      </c>
      <c r="L213" s="102">
        <v>1</v>
      </c>
      <c r="M213" s="102"/>
      <c r="N213" s="102"/>
      <c r="O213" s="102" t="s">
        <v>208</v>
      </c>
      <c r="P213" s="102" t="s">
        <v>209</v>
      </c>
      <c r="Q213" s="102" t="s">
        <v>139</v>
      </c>
      <c r="R213" s="102">
        <v>34160</v>
      </c>
      <c r="S213" s="102"/>
      <c r="T213" s="102">
        <v>80</v>
      </c>
      <c r="U213" s="102" t="s">
        <v>3485</v>
      </c>
      <c r="V213" s="103"/>
      <c r="W213" s="101"/>
      <c r="X213" s="102"/>
      <c r="Y213" s="101"/>
      <c r="Z213" s="101"/>
      <c r="AA213" s="101"/>
      <c r="AB213" s="104"/>
    </row>
    <row r="214" spans="2:28" ht="16.5" customHeight="1" x14ac:dyDescent="0.25">
      <c r="B214" s="97">
        <v>1598</v>
      </c>
      <c r="C214" s="97" t="s">
        <v>206</v>
      </c>
      <c r="D214" s="98" t="s">
        <v>3481</v>
      </c>
      <c r="E214" s="99" t="s">
        <v>3482</v>
      </c>
      <c r="F214" s="97" t="s">
        <v>223</v>
      </c>
      <c r="G214" s="97">
        <v>2</v>
      </c>
      <c r="H214" s="105">
        <v>0</v>
      </c>
      <c r="I214" s="105">
        <v>0</v>
      </c>
      <c r="J214" s="105">
        <v>90</v>
      </c>
      <c r="K214" s="95">
        <v>90</v>
      </c>
      <c r="L214" s="106">
        <f>T213</f>
        <v>80</v>
      </c>
      <c r="M214" s="106">
        <f>K214*L214</f>
        <v>7200</v>
      </c>
      <c r="N214" s="77"/>
      <c r="O214" s="78" t="s">
        <v>203</v>
      </c>
      <c r="P214" s="78" t="s">
        <v>5</v>
      </c>
      <c r="Q214" s="78" t="s">
        <v>143</v>
      </c>
      <c r="R214" s="79">
        <v>138</v>
      </c>
      <c r="S214" s="80"/>
      <c r="T214" s="81">
        <v>8050</v>
      </c>
      <c r="U214" s="96" t="s">
        <v>221</v>
      </c>
      <c r="V214" s="79">
        <f>R214*T214*3/100</f>
        <v>33327</v>
      </c>
      <c r="W214" s="79">
        <f>R214*T214-V214</f>
        <v>1077573</v>
      </c>
      <c r="X214" s="82">
        <f>M214+W214</f>
        <v>1084773</v>
      </c>
      <c r="Y214" s="83">
        <f>M214</f>
        <v>7200</v>
      </c>
      <c r="Z214" s="84"/>
      <c r="AA214" s="87">
        <f>AB214*M214/100</f>
        <v>1.44</v>
      </c>
      <c r="AB214" s="86">
        <v>0.02</v>
      </c>
    </row>
    <row r="215" spans="2:28" ht="16.5" customHeight="1" x14ac:dyDescent="0.25">
      <c r="B215" s="99"/>
      <c r="C215" s="99"/>
      <c r="D215" s="99"/>
      <c r="E215" s="99"/>
      <c r="F215" s="99"/>
      <c r="G215" s="99"/>
      <c r="H215" s="107"/>
      <c r="I215" s="107"/>
      <c r="J215" s="107"/>
      <c r="K215" s="106"/>
      <c r="L215" s="106"/>
      <c r="M215" s="106"/>
      <c r="N215" s="77"/>
      <c r="O215" s="78"/>
      <c r="P215" s="78"/>
      <c r="Q215" s="78"/>
      <c r="R215" s="79"/>
      <c r="S215" s="80"/>
      <c r="T215" s="81"/>
      <c r="U215" s="77"/>
      <c r="V215" s="79"/>
      <c r="W215" s="79"/>
      <c r="X215" s="86"/>
      <c r="Y215" s="83"/>
      <c r="Z215" s="84"/>
      <c r="AA215" s="85"/>
      <c r="AB215" s="86"/>
    </row>
    <row r="216" spans="2:28" ht="16.5" customHeight="1" x14ac:dyDescent="0.25">
      <c r="B216" s="100" t="s">
        <v>205</v>
      </c>
      <c r="C216" s="101"/>
      <c r="D216" s="101"/>
      <c r="E216" s="101"/>
      <c r="F216" s="101"/>
      <c r="G216" s="102"/>
      <c r="H216" s="102" t="s">
        <v>210</v>
      </c>
      <c r="I216" s="102" t="s">
        <v>3483</v>
      </c>
      <c r="J216" s="102" t="s">
        <v>3484</v>
      </c>
      <c r="K216" s="102">
        <v>14</v>
      </c>
      <c r="L216" s="102">
        <v>1</v>
      </c>
      <c r="M216" s="102"/>
      <c r="N216" s="102"/>
      <c r="O216" s="102" t="s">
        <v>208</v>
      </c>
      <c r="P216" s="102" t="s">
        <v>209</v>
      </c>
      <c r="Q216" s="102" t="s">
        <v>139</v>
      </c>
      <c r="R216" s="102">
        <v>34160</v>
      </c>
      <c r="S216" s="102"/>
      <c r="T216" s="102">
        <v>80</v>
      </c>
      <c r="U216" s="102"/>
      <c r="V216" s="103"/>
      <c r="W216" s="101"/>
      <c r="X216" s="102"/>
      <c r="Y216" s="101"/>
      <c r="Z216" s="101"/>
      <c r="AA216" s="101"/>
      <c r="AB216" s="104"/>
    </row>
    <row r="217" spans="2:28" ht="16.5" customHeight="1" x14ac:dyDescent="0.25">
      <c r="B217" s="97">
        <v>1599</v>
      </c>
      <c r="C217" s="97" t="s">
        <v>206</v>
      </c>
      <c r="D217" s="98" t="s">
        <v>3486</v>
      </c>
      <c r="E217" s="99" t="s">
        <v>3140</v>
      </c>
      <c r="F217" s="97" t="s">
        <v>223</v>
      </c>
      <c r="G217" s="97">
        <v>1</v>
      </c>
      <c r="H217" s="105">
        <v>3</v>
      </c>
      <c r="I217" s="105">
        <v>1</v>
      </c>
      <c r="J217" s="105">
        <v>89</v>
      </c>
      <c r="K217" s="95">
        <v>1389</v>
      </c>
      <c r="L217" s="106">
        <f>T216</f>
        <v>80</v>
      </c>
      <c r="M217" s="106">
        <f>K217*L217</f>
        <v>111120</v>
      </c>
      <c r="N217" s="77"/>
      <c r="O217" s="78"/>
      <c r="P217" s="78"/>
      <c r="Q217" s="78"/>
      <c r="R217" s="79"/>
      <c r="S217" s="80"/>
      <c r="T217" s="81"/>
      <c r="U217" s="77"/>
      <c r="V217" s="79"/>
      <c r="W217" s="79"/>
      <c r="X217" s="82"/>
      <c r="Y217" s="83">
        <f>M217</f>
        <v>111120</v>
      </c>
      <c r="Z217" s="84"/>
      <c r="AA217" s="87">
        <f>AB217*M217/100</f>
        <v>11.112</v>
      </c>
      <c r="AB217" s="82">
        <v>0.01</v>
      </c>
    </row>
    <row r="218" spans="2:28" ht="16.5" customHeight="1" x14ac:dyDescent="0.25">
      <c r="B218" s="99"/>
      <c r="C218" s="99"/>
      <c r="D218" s="99"/>
      <c r="E218" s="99"/>
      <c r="F218" s="99"/>
      <c r="G218" s="99"/>
      <c r="H218" s="107"/>
      <c r="I218" s="107"/>
      <c r="J218" s="107"/>
      <c r="K218" s="106"/>
      <c r="L218" s="106"/>
      <c r="M218" s="106"/>
      <c r="N218" s="77"/>
      <c r="O218" s="78"/>
      <c r="P218" s="78"/>
      <c r="Q218" s="78"/>
      <c r="R218" s="79"/>
      <c r="S218" s="80"/>
      <c r="T218" s="81"/>
      <c r="U218" s="77"/>
      <c r="V218" s="79"/>
      <c r="W218" s="79"/>
      <c r="X218" s="86"/>
      <c r="Y218" s="83"/>
      <c r="Z218" s="84"/>
      <c r="AA218" s="85"/>
      <c r="AB218" s="86"/>
    </row>
    <row r="219" spans="2:28" ht="16.5" customHeight="1" x14ac:dyDescent="0.25">
      <c r="B219" s="100" t="s">
        <v>205</v>
      </c>
      <c r="C219" s="101"/>
      <c r="D219" s="101"/>
      <c r="E219" s="101"/>
      <c r="F219" s="101"/>
      <c r="G219" s="102"/>
      <c r="H219" s="102" t="s">
        <v>210</v>
      </c>
      <c r="I219" s="102" t="s">
        <v>3483</v>
      </c>
      <c r="J219" s="102" t="s">
        <v>3484</v>
      </c>
      <c r="K219" s="102">
        <v>14</v>
      </c>
      <c r="L219" s="102">
        <v>1</v>
      </c>
      <c r="M219" s="102"/>
      <c r="N219" s="102"/>
      <c r="O219" s="102" t="s">
        <v>208</v>
      </c>
      <c r="P219" s="102" t="s">
        <v>209</v>
      </c>
      <c r="Q219" s="102" t="s">
        <v>139</v>
      </c>
      <c r="R219" s="102">
        <v>34160</v>
      </c>
      <c r="S219" s="102"/>
      <c r="T219" s="102">
        <v>80</v>
      </c>
      <c r="U219" s="102"/>
      <c r="V219" s="103"/>
      <c r="W219" s="101"/>
      <c r="X219" s="102"/>
      <c r="Y219" s="101"/>
      <c r="Z219" s="101"/>
      <c r="AA219" s="101"/>
      <c r="AB219" s="104"/>
    </row>
    <row r="220" spans="2:28" ht="16.5" customHeight="1" x14ac:dyDescent="0.25">
      <c r="B220" s="97">
        <v>1600</v>
      </c>
      <c r="C220" s="97" t="s">
        <v>206</v>
      </c>
      <c r="D220" s="98" t="s">
        <v>3487</v>
      </c>
      <c r="E220" s="99" t="s">
        <v>3488</v>
      </c>
      <c r="F220" s="97" t="s">
        <v>223</v>
      </c>
      <c r="G220" s="97">
        <v>1</v>
      </c>
      <c r="H220" s="105">
        <v>3</v>
      </c>
      <c r="I220" s="105">
        <v>2</v>
      </c>
      <c r="J220" s="105">
        <v>95</v>
      </c>
      <c r="K220" s="95">
        <v>1495</v>
      </c>
      <c r="L220" s="106">
        <f>T219</f>
        <v>80</v>
      </c>
      <c r="M220" s="106">
        <f>K220*L220</f>
        <v>119600</v>
      </c>
      <c r="N220" s="77"/>
      <c r="O220" s="78"/>
      <c r="P220" s="78"/>
      <c r="Q220" s="78"/>
      <c r="R220" s="79"/>
      <c r="S220" s="80"/>
      <c r="T220" s="81"/>
      <c r="U220" s="77"/>
      <c r="V220" s="79"/>
      <c r="W220" s="79"/>
      <c r="X220" s="82"/>
      <c r="Y220" s="83">
        <f>M220</f>
        <v>119600</v>
      </c>
      <c r="Z220" s="84"/>
      <c r="AA220" s="87">
        <f>AB220*M220/100</f>
        <v>11.96</v>
      </c>
      <c r="AB220" s="82">
        <v>0.01</v>
      </c>
    </row>
    <row r="221" spans="2:28" ht="16.5" customHeight="1" x14ac:dyDescent="0.25">
      <c r="B221" s="99"/>
      <c r="C221" s="99"/>
      <c r="D221" s="99"/>
      <c r="E221" s="99"/>
      <c r="F221" s="99"/>
      <c r="G221" s="99"/>
      <c r="H221" s="107"/>
      <c r="I221" s="107"/>
      <c r="J221" s="107"/>
      <c r="K221" s="106"/>
      <c r="L221" s="106"/>
      <c r="M221" s="106"/>
      <c r="N221" s="77"/>
      <c r="O221" s="78"/>
      <c r="P221" s="78"/>
      <c r="Q221" s="78"/>
      <c r="R221" s="79"/>
      <c r="S221" s="80"/>
      <c r="T221" s="81"/>
      <c r="U221" s="77"/>
      <c r="V221" s="79"/>
      <c r="W221" s="79"/>
      <c r="X221" s="86"/>
      <c r="Y221" s="83"/>
      <c r="Z221" s="84"/>
      <c r="AA221" s="85"/>
      <c r="AB221" s="86"/>
    </row>
    <row r="222" spans="2:28" ht="16.5" customHeight="1" x14ac:dyDescent="0.25">
      <c r="B222" s="100" t="s">
        <v>205</v>
      </c>
      <c r="C222" s="101"/>
      <c r="D222" s="101"/>
      <c r="E222" s="101"/>
      <c r="F222" s="101"/>
      <c r="G222" s="102"/>
      <c r="H222" s="102" t="s">
        <v>210</v>
      </c>
      <c r="I222" s="102" t="s">
        <v>3490</v>
      </c>
      <c r="J222" s="102" t="s">
        <v>3491</v>
      </c>
      <c r="K222" s="102">
        <v>14</v>
      </c>
      <c r="L222" s="102">
        <v>1</v>
      </c>
      <c r="M222" s="102"/>
      <c r="N222" s="102"/>
      <c r="O222" s="102" t="s">
        <v>208</v>
      </c>
      <c r="P222" s="102" t="s">
        <v>209</v>
      </c>
      <c r="Q222" s="102" t="s">
        <v>139</v>
      </c>
      <c r="R222" s="102">
        <v>34160</v>
      </c>
      <c r="S222" s="102"/>
      <c r="T222" s="102">
        <v>80</v>
      </c>
      <c r="U222" s="102"/>
      <c r="V222" s="103"/>
      <c r="W222" s="101"/>
      <c r="X222" s="102" t="s">
        <v>212</v>
      </c>
      <c r="Y222" s="101" t="s">
        <v>3492</v>
      </c>
      <c r="Z222" s="101"/>
      <c r="AA222" s="101"/>
      <c r="AB222" s="104"/>
    </row>
    <row r="223" spans="2:28" ht="16.5" customHeight="1" x14ac:dyDescent="0.25">
      <c r="B223" s="97">
        <v>1601</v>
      </c>
      <c r="C223" s="97" t="s">
        <v>206</v>
      </c>
      <c r="D223" s="98" t="s">
        <v>3489</v>
      </c>
      <c r="E223" s="99" t="s">
        <v>3089</v>
      </c>
      <c r="F223" s="97" t="s">
        <v>223</v>
      </c>
      <c r="G223" s="97">
        <v>1</v>
      </c>
      <c r="H223" s="105">
        <v>7</v>
      </c>
      <c r="I223" s="105">
        <v>0</v>
      </c>
      <c r="J223" s="105">
        <v>79</v>
      </c>
      <c r="K223" s="95">
        <v>2879</v>
      </c>
      <c r="L223" s="106">
        <f>T222</f>
        <v>80</v>
      </c>
      <c r="M223" s="106">
        <f>K223*L223</f>
        <v>230320</v>
      </c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>
        <f>M223</f>
        <v>230320</v>
      </c>
      <c r="Z223" s="84"/>
      <c r="AA223" s="87">
        <f>AB223*M223/100</f>
        <v>23.032000000000004</v>
      </c>
      <c r="AB223" s="82">
        <v>0.01</v>
      </c>
    </row>
    <row r="224" spans="2:28" ht="16.5" customHeight="1" x14ac:dyDescent="0.25">
      <c r="B224" s="97"/>
      <c r="C224" s="97"/>
      <c r="D224" s="98"/>
      <c r="E224" s="99"/>
      <c r="F224" s="97"/>
      <c r="G224" s="97"/>
      <c r="H224" s="105"/>
      <c r="I224" s="105"/>
      <c r="J224" s="105"/>
      <c r="K224" s="95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2"/>
      <c r="Y224" s="83"/>
      <c r="Z224" s="84"/>
      <c r="AA224" s="87"/>
      <c r="AB224" s="82"/>
    </row>
    <row r="225" spans="2:28" ht="16.5" customHeight="1" x14ac:dyDescent="0.25">
      <c r="B225" s="99"/>
      <c r="C225" s="99"/>
      <c r="D225" s="99"/>
      <c r="E225" s="99"/>
      <c r="F225" s="99"/>
      <c r="G225" s="99"/>
      <c r="H225" s="107"/>
      <c r="I225" s="107"/>
      <c r="J225" s="107"/>
      <c r="K225" s="106"/>
      <c r="L225" s="106"/>
      <c r="M225" s="106"/>
      <c r="N225" s="77"/>
      <c r="O225" s="78"/>
      <c r="P225" s="78"/>
      <c r="Q225" s="78"/>
      <c r="R225" s="79"/>
      <c r="S225" s="80"/>
      <c r="T225" s="81"/>
      <c r="U225" s="77"/>
      <c r="V225" s="79"/>
      <c r="W225" s="79"/>
      <c r="X225" s="86"/>
      <c r="Y225" s="83"/>
      <c r="Z225" s="84"/>
      <c r="AA225" s="85"/>
      <c r="AB225" s="86"/>
    </row>
    <row r="226" spans="2:28" ht="16.5" customHeight="1" x14ac:dyDescent="0.25">
      <c r="B226" s="100" t="s">
        <v>205</v>
      </c>
      <c r="C226" s="101"/>
      <c r="D226" s="101"/>
      <c r="E226" s="101"/>
      <c r="F226" s="101"/>
      <c r="G226" s="102"/>
      <c r="H226" s="102" t="s">
        <v>207</v>
      </c>
      <c r="I226" s="102" t="s">
        <v>3494</v>
      </c>
      <c r="J226" s="102" t="s">
        <v>219</v>
      </c>
      <c r="K226" s="102">
        <v>173</v>
      </c>
      <c r="L226" s="102">
        <v>1</v>
      </c>
      <c r="M226" s="102"/>
      <c r="N226" s="102"/>
      <c r="O226" s="102" t="s">
        <v>208</v>
      </c>
      <c r="P226" s="102" t="s">
        <v>209</v>
      </c>
      <c r="Q226" s="102" t="s">
        <v>139</v>
      </c>
      <c r="R226" s="102">
        <v>34160</v>
      </c>
      <c r="S226" s="102"/>
      <c r="T226" s="102">
        <v>80</v>
      </c>
      <c r="U226" s="102"/>
      <c r="V226" s="103"/>
      <c r="W226" s="101"/>
      <c r="X226" s="102"/>
      <c r="Y226" s="101"/>
      <c r="Z226" s="101"/>
      <c r="AA226" s="101"/>
      <c r="AB226" s="104"/>
    </row>
    <row r="227" spans="2:28" ht="16.5" customHeight="1" x14ac:dyDescent="0.25">
      <c r="B227" s="97">
        <v>1602</v>
      </c>
      <c r="C227" s="97" t="s">
        <v>206</v>
      </c>
      <c r="D227" s="98" t="s">
        <v>3493</v>
      </c>
      <c r="E227" s="99" t="s">
        <v>3461</v>
      </c>
      <c r="F227" s="97" t="s">
        <v>223</v>
      </c>
      <c r="G227" s="97">
        <v>1</v>
      </c>
      <c r="H227" s="105">
        <v>7</v>
      </c>
      <c r="I227" s="105">
        <v>1</v>
      </c>
      <c r="J227" s="105">
        <v>87</v>
      </c>
      <c r="K227" s="95">
        <v>2987</v>
      </c>
      <c r="L227" s="106">
        <f>T226</f>
        <v>80</v>
      </c>
      <c r="M227" s="106">
        <f>K227*L227</f>
        <v>238960</v>
      </c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2"/>
      <c r="Y227" s="83">
        <f>M227</f>
        <v>238960</v>
      </c>
      <c r="Z227" s="84"/>
      <c r="AA227" s="87">
        <f>AB227*M227/100</f>
        <v>23.896000000000001</v>
      </c>
      <c r="AB227" s="82">
        <v>0.01</v>
      </c>
    </row>
    <row r="228" spans="2:28" ht="16.5" customHeight="1" x14ac:dyDescent="0.25">
      <c r="B228" s="97"/>
      <c r="C228" s="97"/>
      <c r="D228" s="98"/>
      <c r="E228" s="99"/>
      <c r="F228" s="97"/>
      <c r="G228" s="97"/>
      <c r="H228" s="105"/>
      <c r="I228" s="105"/>
      <c r="J228" s="105"/>
      <c r="K228" s="95"/>
      <c r="L228" s="106"/>
      <c r="M228" s="106"/>
      <c r="N228" s="77"/>
      <c r="O228" s="78"/>
      <c r="P228" s="78"/>
      <c r="Q228" s="78"/>
      <c r="R228" s="79"/>
      <c r="S228" s="80"/>
      <c r="T228" s="81"/>
      <c r="U228" s="77"/>
      <c r="V228" s="79"/>
      <c r="W228" s="79"/>
      <c r="X228" s="82"/>
      <c r="Y228" s="83"/>
      <c r="Z228" s="84"/>
      <c r="AA228" s="87"/>
      <c r="AB228" s="82"/>
    </row>
    <row r="229" spans="2:28" ht="16.5" customHeight="1" x14ac:dyDescent="0.25">
      <c r="B229" s="99"/>
      <c r="C229" s="99"/>
      <c r="D229" s="99"/>
      <c r="E229" s="99"/>
      <c r="F229" s="99"/>
      <c r="G229" s="99"/>
      <c r="H229" s="107"/>
      <c r="I229" s="107"/>
      <c r="J229" s="107"/>
      <c r="K229" s="106"/>
      <c r="L229" s="106"/>
      <c r="M229" s="106"/>
      <c r="N229" s="77"/>
      <c r="O229" s="78"/>
      <c r="P229" s="78"/>
      <c r="Q229" s="78"/>
      <c r="R229" s="79"/>
      <c r="S229" s="80"/>
      <c r="T229" s="81"/>
      <c r="U229" s="77"/>
      <c r="V229" s="79"/>
      <c r="W229" s="79"/>
      <c r="X229" s="86"/>
      <c r="Y229" s="83"/>
      <c r="Z229" s="84"/>
      <c r="AA229" s="85"/>
      <c r="AB229" s="86"/>
    </row>
    <row r="230" spans="2:28" ht="16.5" customHeight="1" x14ac:dyDescent="0.25">
      <c r="B230" s="100" t="s">
        <v>205</v>
      </c>
      <c r="C230" s="101"/>
      <c r="D230" s="101"/>
      <c r="E230" s="101"/>
      <c r="F230" s="101"/>
      <c r="G230" s="102"/>
      <c r="H230" s="102" t="s">
        <v>210</v>
      </c>
      <c r="I230" s="102" t="s">
        <v>3497</v>
      </c>
      <c r="J230" s="102" t="s">
        <v>3498</v>
      </c>
      <c r="K230" s="102">
        <v>67</v>
      </c>
      <c r="L230" s="102">
        <v>1</v>
      </c>
      <c r="M230" s="102"/>
      <c r="N230" s="102"/>
      <c r="O230" s="102" t="s">
        <v>208</v>
      </c>
      <c r="P230" s="102" t="s">
        <v>209</v>
      </c>
      <c r="Q230" s="102" t="s">
        <v>139</v>
      </c>
      <c r="R230" s="102">
        <v>34160</v>
      </c>
      <c r="S230" s="102"/>
      <c r="T230" s="102">
        <v>80</v>
      </c>
      <c r="U230" s="102" t="s">
        <v>3499</v>
      </c>
      <c r="V230" s="103"/>
      <c r="W230" s="101"/>
      <c r="X230" s="102"/>
      <c r="Y230" s="101"/>
      <c r="Z230" s="101"/>
      <c r="AA230" s="101"/>
      <c r="AB230" s="104"/>
    </row>
    <row r="231" spans="2:28" ht="16.5" customHeight="1" x14ac:dyDescent="0.25">
      <c r="B231" s="97">
        <v>1603</v>
      </c>
      <c r="C231" s="97" t="s">
        <v>206</v>
      </c>
      <c r="D231" s="98" t="s">
        <v>3495</v>
      </c>
      <c r="E231" s="99" t="s">
        <v>3496</v>
      </c>
      <c r="F231" s="97" t="s">
        <v>223</v>
      </c>
      <c r="G231" s="97">
        <v>2</v>
      </c>
      <c r="H231" s="105">
        <v>0</v>
      </c>
      <c r="I231" s="105">
        <v>0</v>
      </c>
      <c r="J231" s="105">
        <v>64</v>
      </c>
      <c r="K231" s="95">
        <v>64</v>
      </c>
      <c r="L231" s="106">
        <f>T230</f>
        <v>80</v>
      </c>
      <c r="M231" s="106">
        <f>K231*L231</f>
        <v>5120</v>
      </c>
      <c r="N231" s="77"/>
      <c r="O231" s="78" t="s">
        <v>120</v>
      </c>
      <c r="P231" s="78" t="s">
        <v>5</v>
      </c>
      <c r="Q231" s="78"/>
      <c r="R231" s="79">
        <v>48</v>
      </c>
      <c r="S231" s="80"/>
      <c r="T231" s="81">
        <v>2600</v>
      </c>
      <c r="U231" s="96" t="s">
        <v>1270</v>
      </c>
      <c r="V231" s="79">
        <f>R231*T231*8/100</f>
        <v>9984</v>
      </c>
      <c r="W231" s="79">
        <f>R231*T231-V231</f>
        <v>114816</v>
      </c>
      <c r="X231" s="82">
        <f>M231+W231</f>
        <v>119936</v>
      </c>
      <c r="Y231" s="83">
        <f>M231</f>
        <v>5120</v>
      </c>
      <c r="Z231" s="84"/>
      <c r="AA231" s="87">
        <f>AB231*M231/100</f>
        <v>1.024</v>
      </c>
      <c r="AB231" s="86">
        <v>0.02</v>
      </c>
    </row>
    <row r="232" spans="2:28" ht="16.5" customHeight="1" x14ac:dyDescent="0.25">
      <c r="B232" s="99"/>
      <c r="C232" s="99"/>
      <c r="D232" s="99"/>
      <c r="E232" s="99"/>
      <c r="F232" s="99"/>
      <c r="G232" s="99"/>
      <c r="H232" s="107"/>
      <c r="I232" s="107"/>
      <c r="J232" s="107"/>
      <c r="K232" s="106"/>
      <c r="L232" s="106"/>
      <c r="M232" s="106"/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6"/>
      <c r="Y232" s="83"/>
      <c r="Z232" s="84"/>
      <c r="AA232" s="85"/>
      <c r="AB232" s="86"/>
    </row>
    <row r="233" spans="2:28" ht="16.5" customHeight="1" x14ac:dyDescent="0.25">
      <c r="B233" s="100" t="s">
        <v>205</v>
      </c>
      <c r="C233" s="101"/>
      <c r="D233" s="101"/>
      <c r="E233" s="101"/>
      <c r="F233" s="101"/>
      <c r="G233" s="102"/>
      <c r="H233" s="102" t="s">
        <v>207</v>
      </c>
      <c r="I233" s="102" t="s">
        <v>645</v>
      </c>
      <c r="J233" s="102" t="s">
        <v>1377</v>
      </c>
      <c r="K233" s="102">
        <v>182</v>
      </c>
      <c r="L233" s="102">
        <v>1</v>
      </c>
      <c r="M233" s="102"/>
      <c r="N233" s="102"/>
      <c r="O233" s="102" t="s">
        <v>208</v>
      </c>
      <c r="P233" s="102" t="s">
        <v>209</v>
      </c>
      <c r="Q233" s="102" t="s">
        <v>139</v>
      </c>
      <c r="R233" s="102">
        <v>34160</v>
      </c>
      <c r="S233" s="102"/>
      <c r="T233" s="102">
        <v>80</v>
      </c>
      <c r="U233" s="102"/>
      <c r="V233" s="103"/>
      <c r="W233" s="101"/>
      <c r="X233" s="102"/>
      <c r="Y233" s="101"/>
      <c r="Z233" s="101"/>
      <c r="AA233" s="101"/>
      <c r="AB233" s="104"/>
    </row>
    <row r="234" spans="2:28" ht="16.5" customHeight="1" x14ac:dyDescent="0.25">
      <c r="B234" s="97">
        <v>1604</v>
      </c>
      <c r="C234" s="97" t="s">
        <v>206</v>
      </c>
      <c r="D234" s="98" t="s">
        <v>3500</v>
      </c>
      <c r="E234" s="99" t="s">
        <v>3058</v>
      </c>
      <c r="F234" s="97" t="s">
        <v>223</v>
      </c>
      <c r="G234" s="97">
        <v>1</v>
      </c>
      <c r="H234" s="105">
        <v>13</v>
      </c>
      <c r="I234" s="105">
        <v>0</v>
      </c>
      <c r="J234" s="105">
        <v>12</v>
      </c>
      <c r="K234" s="95">
        <v>5212</v>
      </c>
      <c r="L234" s="106">
        <f>T233</f>
        <v>80</v>
      </c>
      <c r="M234" s="106">
        <f>K234*L234</f>
        <v>416960</v>
      </c>
      <c r="N234" s="77"/>
      <c r="O234" s="78"/>
      <c r="P234" s="78"/>
      <c r="Q234" s="78"/>
      <c r="R234" s="79"/>
      <c r="S234" s="80"/>
      <c r="T234" s="81"/>
      <c r="U234" s="77"/>
      <c r="V234" s="79"/>
      <c r="W234" s="79"/>
      <c r="X234" s="82"/>
      <c r="Y234" s="83">
        <f>M234</f>
        <v>416960</v>
      </c>
      <c r="Z234" s="84"/>
      <c r="AA234" s="87">
        <f>AB234*M234/100</f>
        <v>41.696000000000005</v>
      </c>
      <c r="AB234" s="82">
        <v>0.01</v>
      </c>
    </row>
    <row r="235" spans="2:28" ht="16.5" customHeight="1" x14ac:dyDescent="0.25">
      <c r="B235" s="99"/>
      <c r="C235" s="99"/>
      <c r="D235" s="99"/>
      <c r="E235" s="99"/>
      <c r="F235" s="99"/>
      <c r="G235" s="99"/>
      <c r="H235" s="107"/>
      <c r="I235" s="107"/>
      <c r="J235" s="107"/>
      <c r="K235" s="106"/>
      <c r="L235" s="106"/>
      <c r="M235" s="106"/>
      <c r="N235" s="77"/>
      <c r="O235" s="78"/>
      <c r="P235" s="78"/>
      <c r="Q235" s="78"/>
      <c r="R235" s="79"/>
      <c r="S235" s="80"/>
      <c r="T235" s="81"/>
      <c r="U235" s="77"/>
      <c r="V235" s="79"/>
      <c r="W235" s="79"/>
      <c r="X235" s="86"/>
      <c r="Y235" s="83"/>
      <c r="Z235" s="84"/>
      <c r="AA235" s="85"/>
      <c r="AB235" s="86"/>
    </row>
    <row r="236" spans="2:28" ht="16.5" customHeight="1" x14ac:dyDescent="0.25">
      <c r="B236" s="100" t="s">
        <v>205</v>
      </c>
      <c r="C236" s="101"/>
      <c r="D236" s="101"/>
      <c r="E236" s="101"/>
      <c r="F236" s="101"/>
      <c r="G236" s="102"/>
      <c r="H236" s="102" t="s">
        <v>210</v>
      </c>
      <c r="I236" s="102" t="s">
        <v>694</v>
      </c>
      <c r="J236" s="102" t="s">
        <v>1377</v>
      </c>
      <c r="K236" s="102">
        <v>182</v>
      </c>
      <c r="L236" s="102">
        <v>1</v>
      </c>
      <c r="M236" s="102"/>
      <c r="N236" s="102"/>
      <c r="O236" s="102" t="s">
        <v>208</v>
      </c>
      <c r="P236" s="102" t="s">
        <v>209</v>
      </c>
      <c r="Q236" s="102" t="s">
        <v>139</v>
      </c>
      <c r="R236" s="102">
        <v>34160</v>
      </c>
      <c r="S236" s="102"/>
      <c r="T236" s="102">
        <v>80</v>
      </c>
      <c r="U236" s="102" t="s">
        <v>3503</v>
      </c>
      <c r="V236" s="103"/>
      <c r="W236" s="101"/>
      <c r="X236" s="102"/>
      <c r="Y236" s="101"/>
      <c r="Z236" s="101"/>
      <c r="AA236" s="101"/>
      <c r="AB236" s="104"/>
    </row>
    <row r="237" spans="2:28" ht="16.5" customHeight="1" x14ac:dyDescent="0.25">
      <c r="B237" s="97">
        <v>1605</v>
      </c>
      <c r="C237" s="97" t="s">
        <v>206</v>
      </c>
      <c r="D237" s="98" t="s">
        <v>3501</v>
      </c>
      <c r="E237" s="99" t="s">
        <v>3502</v>
      </c>
      <c r="F237" s="97" t="s">
        <v>223</v>
      </c>
      <c r="G237" s="97">
        <v>2</v>
      </c>
      <c r="H237" s="105">
        <v>1</v>
      </c>
      <c r="I237" s="105">
        <v>0</v>
      </c>
      <c r="J237" s="105">
        <v>24</v>
      </c>
      <c r="K237" s="95">
        <v>424</v>
      </c>
      <c r="L237" s="106">
        <f>T236</f>
        <v>80</v>
      </c>
      <c r="M237" s="106">
        <f>K237*L237</f>
        <v>33920</v>
      </c>
      <c r="N237" s="77"/>
      <c r="O237" s="78" t="s">
        <v>203</v>
      </c>
      <c r="P237" s="78" t="s">
        <v>5</v>
      </c>
      <c r="Q237" s="78" t="s">
        <v>143</v>
      </c>
      <c r="R237" s="79">
        <v>108</v>
      </c>
      <c r="S237" s="80"/>
      <c r="T237" s="81">
        <v>8050</v>
      </c>
      <c r="U237" s="96" t="s">
        <v>379</v>
      </c>
      <c r="V237" s="79">
        <f>R237*T237*46/100</f>
        <v>399924</v>
      </c>
      <c r="W237" s="79">
        <f>R237*T237-V237</f>
        <v>469476</v>
      </c>
      <c r="X237" s="82">
        <f>M237+W237</f>
        <v>503396</v>
      </c>
      <c r="Y237" s="83">
        <f>M237</f>
        <v>33920</v>
      </c>
      <c r="Z237" s="84"/>
      <c r="AA237" s="87">
        <f>AB237*M237/100</f>
        <v>6.7839999999999998</v>
      </c>
      <c r="AB237" s="86">
        <v>0.02</v>
      </c>
    </row>
    <row r="238" spans="2:28" ht="16.5" customHeight="1" x14ac:dyDescent="0.25">
      <c r="B238" s="99"/>
      <c r="C238" s="99"/>
      <c r="D238" s="99"/>
      <c r="E238" s="99"/>
      <c r="F238" s="99"/>
      <c r="G238" s="99"/>
      <c r="H238" s="107"/>
      <c r="I238" s="107"/>
      <c r="J238" s="107"/>
      <c r="K238" s="106"/>
      <c r="L238" s="106"/>
      <c r="M238" s="106"/>
      <c r="N238" s="77"/>
      <c r="O238" s="78"/>
      <c r="P238" s="78"/>
      <c r="Q238" s="78"/>
      <c r="R238" s="79"/>
      <c r="S238" s="80"/>
      <c r="T238" s="81"/>
      <c r="U238" s="77"/>
      <c r="V238" s="79"/>
      <c r="W238" s="79"/>
      <c r="X238" s="86"/>
      <c r="Y238" s="83"/>
      <c r="Z238" s="84"/>
      <c r="AA238" s="85"/>
      <c r="AB238" s="86"/>
    </row>
    <row r="239" spans="2:28" ht="16.5" customHeight="1" x14ac:dyDescent="0.25">
      <c r="B239" s="100" t="s">
        <v>205</v>
      </c>
      <c r="C239" s="101"/>
      <c r="D239" s="101"/>
      <c r="E239" s="101"/>
      <c r="F239" s="101"/>
      <c r="G239" s="102"/>
      <c r="H239" s="102" t="s">
        <v>210</v>
      </c>
      <c r="I239" s="102" t="s">
        <v>3506</v>
      </c>
      <c r="J239" s="102" t="s">
        <v>2689</v>
      </c>
      <c r="K239" s="102">
        <v>146</v>
      </c>
      <c r="L239" s="102">
        <v>1</v>
      </c>
      <c r="M239" s="102"/>
      <c r="N239" s="102"/>
      <c r="O239" s="102" t="s">
        <v>208</v>
      </c>
      <c r="P239" s="102" t="s">
        <v>209</v>
      </c>
      <c r="Q239" s="102" t="s">
        <v>139</v>
      </c>
      <c r="R239" s="102">
        <v>34160</v>
      </c>
      <c r="S239" s="102"/>
      <c r="T239" s="102">
        <v>80</v>
      </c>
      <c r="U239" s="102" t="s">
        <v>3507</v>
      </c>
      <c r="V239" s="103"/>
      <c r="W239" s="101"/>
      <c r="X239" s="102"/>
      <c r="Y239" s="101"/>
      <c r="Z239" s="101"/>
      <c r="AA239" s="101"/>
      <c r="AB239" s="104"/>
    </row>
    <row r="240" spans="2:28" ht="16.5" customHeight="1" x14ac:dyDescent="0.25">
      <c r="B240" s="97">
        <v>1606</v>
      </c>
      <c r="C240" s="97" t="s">
        <v>206</v>
      </c>
      <c r="D240" s="98" t="s">
        <v>3504</v>
      </c>
      <c r="E240" s="99" t="s">
        <v>3505</v>
      </c>
      <c r="F240" s="97" t="s">
        <v>223</v>
      </c>
      <c r="G240" s="97">
        <v>2</v>
      </c>
      <c r="H240" s="105">
        <v>0</v>
      </c>
      <c r="I240" s="105">
        <v>3</v>
      </c>
      <c r="J240" s="105">
        <v>83</v>
      </c>
      <c r="K240" s="95">
        <v>383</v>
      </c>
      <c r="L240" s="106">
        <f>T236</f>
        <v>80</v>
      </c>
      <c r="M240" s="106">
        <f>K240*L240</f>
        <v>30640</v>
      </c>
      <c r="N240" s="77"/>
      <c r="O240" s="78" t="s">
        <v>203</v>
      </c>
      <c r="P240" s="78" t="s">
        <v>211</v>
      </c>
      <c r="Q240" s="78" t="s">
        <v>143</v>
      </c>
      <c r="R240" s="79">
        <v>162</v>
      </c>
      <c r="S240" s="80"/>
      <c r="T240" s="81">
        <v>7450</v>
      </c>
      <c r="U240" s="96" t="s">
        <v>411</v>
      </c>
      <c r="V240" s="79">
        <f>R240*T240*85/100</f>
        <v>1025865</v>
      </c>
      <c r="W240" s="79">
        <f>R240*T240-V240</f>
        <v>181035</v>
      </c>
      <c r="X240" s="82">
        <f>M240+W240</f>
        <v>211675</v>
      </c>
      <c r="Y240" s="83">
        <f>M240</f>
        <v>30640</v>
      </c>
      <c r="Z240" s="84"/>
      <c r="AA240" s="87">
        <f>AB240*M240/100</f>
        <v>6.128000000000001</v>
      </c>
      <c r="AB240" s="86">
        <v>0.02</v>
      </c>
    </row>
    <row r="241" spans="2:28" ht="16.5" customHeight="1" x14ac:dyDescent="0.25">
      <c r="B241" s="99"/>
      <c r="C241" s="99"/>
      <c r="D241" s="99"/>
      <c r="E241" s="99"/>
      <c r="F241" s="99"/>
      <c r="G241" s="99"/>
      <c r="H241" s="107"/>
      <c r="I241" s="107"/>
      <c r="J241" s="107"/>
      <c r="K241" s="106"/>
      <c r="L241" s="106"/>
      <c r="M241" s="106"/>
      <c r="N241" s="77"/>
      <c r="O241" s="78"/>
      <c r="P241" s="78"/>
      <c r="Q241" s="78"/>
      <c r="R241" s="79"/>
      <c r="S241" s="80"/>
      <c r="T241" s="81"/>
      <c r="U241" s="77"/>
      <c r="V241" s="79"/>
      <c r="W241" s="79"/>
      <c r="X241" s="86"/>
      <c r="Y241" s="83"/>
      <c r="Z241" s="84"/>
      <c r="AA241" s="85"/>
      <c r="AB241" s="86"/>
    </row>
    <row r="242" spans="2:28" ht="16.5" customHeight="1" x14ac:dyDescent="0.25">
      <c r="B242" s="100" t="s">
        <v>205</v>
      </c>
      <c r="C242" s="101"/>
      <c r="D242" s="101"/>
      <c r="E242" s="101"/>
      <c r="F242" s="101"/>
      <c r="G242" s="102"/>
      <c r="H242" s="102" t="s">
        <v>210</v>
      </c>
      <c r="I242" s="102" t="s">
        <v>3509</v>
      </c>
      <c r="J242" s="102" t="s">
        <v>222</v>
      </c>
      <c r="K242" s="102">
        <v>179</v>
      </c>
      <c r="L242" s="102">
        <v>1</v>
      </c>
      <c r="M242" s="102"/>
      <c r="N242" s="102"/>
      <c r="O242" s="102" t="s">
        <v>208</v>
      </c>
      <c r="P242" s="102" t="s">
        <v>209</v>
      </c>
      <c r="Q242" s="102" t="s">
        <v>139</v>
      </c>
      <c r="R242" s="102">
        <v>34160</v>
      </c>
      <c r="S242" s="102"/>
      <c r="T242" s="102">
        <v>80</v>
      </c>
      <c r="U242" s="102"/>
      <c r="V242" s="103"/>
      <c r="W242" s="101"/>
      <c r="X242" s="102"/>
      <c r="Y242" s="101"/>
      <c r="Z242" s="101"/>
      <c r="AA242" s="101"/>
      <c r="AB242" s="104"/>
    </row>
    <row r="243" spans="2:28" ht="16.5" customHeight="1" x14ac:dyDescent="0.25">
      <c r="B243" s="97">
        <v>1607</v>
      </c>
      <c r="C243" s="97" t="s">
        <v>206</v>
      </c>
      <c r="D243" s="98" t="s">
        <v>3508</v>
      </c>
      <c r="E243" s="99" t="s">
        <v>3062</v>
      </c>
      <c r="F243" s="97" t="s">
        <v>223</v>
      </c>
      <c r="G243" s="97">
        <v>1</v>
      </c>
      <c r="H243" s="105">
        <v>11</v>
      </c>
      <c r="I243" s="105">
        <v>2</v>
      </c>
      <c r="J243" s="105">
        <v>83</v>
      </c>
      <c r="K243" s="95">
        <v>4683</v>
      </c>
      <c r="L243" s="106">
        <f>T242</f>
        <v>80</v>
      </c>
      <c r="M243" s="106">
        <f>K243*L243</f>
        <v>374640</v>
      </c>
      <c r="N243" s="77"/>
      <c r="O243" s="78"/>
      <c r="P243" s="78"/>
      <c r="Q243" s="78"/>
      <c r="R243" s="79"/>
      <c r="S243" s="80"/>
      <c r="T243" s="81"/>
      <c r="U243" s="77"/>
      <c r="V243" s="79"/>
      <c r="W243" s="79"/>
      <c r="X243" s="82"/>
      <c r="Y243" s="83">
        <f>M243</f>
        <v>374640</v>
      </c>
      <c r="Z243" s="84"/>
      <c r="AA243" s="87">
        <f>AB243*M243/100</f>
        <v>37.463999999999999</v>
      </c>
      <c r="AB243" s="82">
        <v>0.01</v>
      </c>
    </row>
    <row r="244" spans="2:28" ht="16.5" customHeight="1" x14ac:dyDescent="0.25">
      <c r="B244" s="99"/>
      <c r="C244" s="99"/>
      <c r="D244" s="99"/>
      <c r="E244" s="99"/>
      <c r="F244" s="99"/>
      <c r="G244" s="99"/>
      <c r="H244" s="107"/>
      <c r="I244" s="107"/>
      <c r="J244" s="107"/>
      <c r="K244" s="106"/>
      <c r="L244" s="106"/>
      <c r="M244" s="106"/>
      <c r="N244" s="77"/>
      <c r="O244" s="78"/>
      <c r="P244" s="78"/>
      <c r="Q244" s="78"/>
      <c r="R244" s="79"/>
      <c r="S244" s="80"/>
      <c r="T244" s="81"/>
      <c r="U244" s="77"/>
      <c r="V244" s="79"/>
      <c r="W244" s="79"/>
      <c r="X244" s="86"/>
      <c r="Y244" s="83"/>
      <c r="Z244" s="84"/>
      <c r="AA244" s="85"/>
      <c r="AB244" s="86"/>
    </row>
    <row r="245" spans="2:28" ht="16.5" customHeight="1" x14ac:dyDescent="0.25">
      <c r="B245" s="100" t="s">
        <v>205</v>
      </c>
      <c r="C245" s="101"/>
      <c r="D245" s="101"/>
      <c r="E245" s="101"/>
      <c r="F245" s="101"/>
      <c r="G245" s="102"/>
      <c r="H245" s="102" t="s">
        <v>210</v>
      </c>
      <c r="I245" s="102" t="s">
        <v>3509</v>
      </c>
      <c r="J245" s="102" t="s">
        <v>222</v>
      </c>
      <c r="K245" s="102">
        <v>179</v>
      </c>
      <c r="L245" s="102">
        <v>1</v>
      </c>
      <c r="M245" s="102"/>
      <c r="N245" s="102"/>
      <c r="O245" s="102" t="s">
        <v>208</v>
      </c>
      <c r="P245" s="102" t="s">
        <v>209</v>
      </c>
      <c r="Q245" s="102" t="s">
        <v>139</v>
      </c>
      <c r="R245" s="102">
        <v>34160</v>
      </c>
      <c r="S245" s="102"/>
      <c r="T245" s="102">
        <v>80</v>
      </c>
      <c r="U245" s="102"/>
      <c r="V245" s="103"/>
      <c r="W245" s="101"/>
      <c r="X245" s="102"/>
      <c r="Y245" s="101"/>
      <c r="Z245" s="101"/>
      <c r="AA245" s="101"/>
      <c r="AB245" s="104"/>
    </row>
    <row r="246" spans="2:28" ht="16.5" customHeight="1" x14ac:dyDescent="0.25">
      <c r="B246" s="97">
        <v>1608</v>
      </c>
      <c r="C246" s="97" t="s">
        <v>206</v>
      </c>
      <c r="D246" s="98" t="s">
        <v>3510</v>
      </c>
      <c r="E246" s="99" t="s">
        <v>3403</v>
      </c>
      <c r="F246" s="97" t="s">
        <v>223</v>
      </c>
      <c r="G246" s="97">
        <v>1</v>
      </c>
      <c r="H246" s="105">
        <v>11</v>
      </c>
      <c r="I246" s="105">
        <v>3</v>
      </c>
      <c r="J246" s="105">
        <v>49</v>
      </c>
      <c r="K246" s="95">
        <v>4749</v>
      </c>
      <c r="L246" s="106">
        <f>T245</f>
        <v>80</v>
      </c>
      <c r="M246" s="106">
        <f>K246*L246</f>
        <v>379920</v>
      </c>
      <c r="N246" s="77"/>
      <c r="O246" s="78"/>
      <c r="P246" s="78"/>
      <c r="Q246" s="78"/>
      <c r="R246" s="79"/>
      <c r="S246" s="80"/>
      <c r="T246" s="81"/>
      <c r="U246" s="77"/>
      <c r="V246" s="79"/>
      <c r="W246" s="79"/>
      <c r="X246" s="82"/>
      <c r="Y246" s="83">
        <f>M246</f>
        <v>379920</v>
      </c>
      <c r="Z246" s="84"/>
      <c r="AA246" s="87">
        <f>AB246*M246/100</f>
        <v>37.992000000000004</v>
      </c>
      <c r="AB246" s="82">
        <v>0.01</v>
      </c>
    </row>
    <row r="247" spans="2:28" ht="16.5" customHeight="1" x14ac:dyDescent="0.25">
      <c r="B247" s="99"/>
      <c r="C247" s="99"/>
      <c r="D247" s="99"/>
      <c r="E247" s="99"/>
      <c r="F247" s="99"/>
      <c r="G247" s="99"/>
      <c r="H247" s="107"/>
      <c r="I247" s="107"/>
      <c r="J247" s="107"/>
      <c r="K247" s="106"/>
      <c r="L247" s="106"/>
      <c r="M247" s="106"/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6"/>
      <c r="Y247" s="83"/>
      <c r="Z247" s="84"/>
      <c r="AA247" s="85"/>
      <c r="AB247" s="86"/>
    </row>
    <row r="248" spans="2:28" ht="16.5" customHeight="1" x14ac:dyDescent="0.25">
      <c r="B248" s="100" t="s">
        <v>205</v>
      </c>
      <c r="C248" s="101"/>
      <c r="D248" s="101"/>
      <c r="E248" s="101"/>
      <c r="F248" s="101"/>
      <c r="G248" s="102"/>
      <c r="H248" s="102" t="s">
        <v>210</v>
      </c>
      <c r="I248" s="102" t="s">
        <v>3512</v>
      </c>
      <c r="J248" s="102" t="s">
        <v>3513</v>
      </c>
      <c r="K248" s="102">
        <v>47</v>
      </c>
      <c r="L248" s="102">
        <v>1</v>
      </c>
      <c r="M248" s="102"/>
      <c r="N248" s="102"/>
      <c r="O248" s="102" t="s">
        <v>208</v>
      </c>
      <c r="P248" s="102" t="s">
        <v>209</v>
      </c>
      <c r="Q248" s="102" t="s">
        <v>139</v>
      </c>
      <c r="R248" s="102">
        <v>34160</v>
      </c>
      <c r="S248" s="102"/>
      <c r="T248" s="102">
        <v>80</v>
      </c>
      <c r="U248" s="102"/>
      <c r="V248" s="103"/>
      <c r="W248" s="101"/>
      <c r="X248" s="102" t="s">
        <v>212</v>
      </c>
      <c r="Y248" s="101" t="s">
        <v>2756</v>
      </c>
      <c r="Z248" s="101"/>
      <c r="AA248" s="101"/>
      <c r="AB248" s="104"/>
    </row>
    <row r="249" spans="2:28" ht="16.5" customHeight="1" x14ac:dyDescent="0.25">
      <c r="B249" s="97">
        <v>1609</v>
      </c>
      <c r="C249" s="97" t="s">
        <v>206</v>
      </c>
      <c r="D249" s="98" t="s">
        <v>3511</v>
      </c>
      <c r="E249" s="99" t="s">
        <v>3079</v>
      </c>
      <c r="F249" s="97" t="s">
        <v>223</v>
      </c>
      <c r="G249" s="97">
        <v>1</v>
      </c>
      <c r="H249" s="105">
        <v>7</v>
      </c>
      <c r="I249" s="105">
        <v>0</v>
      </c>
      <c r="J249" s="105">
        <v>22</v>
      </c>
      <c r="K249" s="95">
        <v>2822</v>
      </c>
      <c r="L249" s="106">
        <f>T248</f>
        <v>80</v>
      </c>
      <c r="M249" s="106">
        <f>K249*L249</f>
        <v>225760</v>
      </c>
      <c r="N249" s="77"/>
      <c r="O249" s="78"/>
      <c r="P249" s="78"/>
      <c r="Q249" s="78"/>
      <c r="R249" s="79"/>
      <c r="S249" s="80"/>
      <c r="T249" s="81"/>
      <c r="U249" s="77"/>
      <c r="V249" s="79"/>
      <c r="W249" s="79"/>
      <c r="X249" s="82"/>
      <c r="Y249" s="83">
        <f>M249</f>
        <v>225760</v>
      </c>
      <c r="Z249" s="84"/>
      <c r="AA249" s="87">
        <f>AB249*M249/100</f>
        <v>22.576000000000001</v>
      </c>
      <c r="AB249" s="82">
        <v>0.01</v>
      </c>
    </row>
    <row r="250" spans="2:28" ht="16.5" customHeight="1" x14ac:dyDescent="0.25">
      <c r="B250" s="99"/>
      <c r="C250" s="99"/>
      <c r="D250" s="99"/>
      <c r="E250" s="99"/>
      <c r="F250" s="99"/>
      <c r="G250" s="99"/>
      <c r="H250" s="107"/>
      <c r="I250" s="107"/>
      <c r="J250" s="107"/>
      <c r="K250" s="106"/>
      <c r="L250" s="106"/>
      <c r="M250" s="106"/>
      <c r="N250" s="77"/>
      <c r="O250" s="78"/>
      <c r="P250" s="78"/>
      <c r="Q250" s="78"/>
      <c r="R250" s="79"/>
      <c r="S250" s="80"/>
      <c r="T250" s="81"/>
      <c r="U250" s="77"/>
      <c r="V250" s="79"/>
      <c r="W250" s="79"/>
      <c r="X250" s="86"/>
      <c r="Y250" s="83"/>
      <c r="Z250" s="84"/>
      <c r="AA250" s="85"/>
      <c r="AB250" s="86"/>
    </row>
    <row r="251" spans="2:28" ht="16.5" customHeight="1" x14ac:dyDescent="0.25">
      <c r="B251" s="100" t="s">
        <v>205</v>
      </c>
      <c r="C251" s="101"/>
      <c r="D251" s="101"/>
      <c r="E251" s="101"/>
      <c r="F251" s="101"/>
      <c r="G251" s="102"/>
      <c r="H251" s="102" t="s">
        <v>210</v>
      </c>
      <c r="I251" s="102" t="s">
        <v>3515</v>
      </c>
      <c r="J251" s="102" t="s">
        <v>776</v>
      </c>
      <c r="K251" s="102">
        <v>47</v>
      </c>
      <c r="L251" s="102">
        <v>1</v>
      </c>
      <c r="M251" s="102"/>
      <c r="N251" s="102"/>
      <c r="O251" s="102" t="s">
        <v>208</v>
      </c>
      <c r="P251" s="102" t="s">
        <v>209</v>
      </c>
      <c r="Q251" s="102" t="s">
        <v>139</v>
      </c>
      <c r="R251" s="102">
        <v>34160</v>
      </c>
      <c r="S251" s="102"/>
      <c r="T251" s="102">
        <v>80</v>
      </c>
      <c r="U251" s="102"/>
      <c r="V251" s="103"/>
      <c r="W251" s="101"/>
      <c r="X251" s="102" t="s">
        <v>212</v>
      </c>
      <c r="Y251" s="101" t="s">
        <v>2756</v>
      </c>
      <c r="Z251" s="101"/>
      <c r="AA251" s="101"/>
      <c r="AB251" s="104"/>
    </row>
    <row r="252" spans="2:28" ht="16.5" customHeight="1" x14ac:dyDescent="0.25">
      <c r="B252" s="97">
        <v>1610</v>
      </c>
      <c r="C252" s="97" t="s">
        <v>206</v>
      </c>
      <c r="D252" s="98" t="s">
        <v>3514</v>
      </c>
      <c r="E252" s="99" t="s">
        <v>223</v>
      </c>
      <c r="F252" s="97" t="s">
        <v>223</v>
      </c>
      <c r="G252" s="97">
        <v>1</v>
      </c>
      <c r="H252" s="105">
        <v>11</v>
      </c>
      <c r="I252" s="105">
        <v>1</v>
      </c>
      <c r="J252" s="105">
        <v>28</v>
      </c>
      <c r="K252" s="95">
        <v>4528</v>
      </c>
      <c r="L252" s="106">
        <f>T251</f>
        <v>80</v>
      </c>
      <c r="M252" s="106">
        <f>K252*L252</f>
        <v>362240</v>
      </c>
      <c r="N252" s="77"/>
      <c r="O252" s="78"/>
      <c r="P252" s="78"/>
      <c r="Q252" s="78"/>
      <c r="R252" s="79"/>
      <c r="S252" s="80"/>
      <c r="T252" s="81"/>
      <c r="U252" s="77"/>
      <c r="V252" s="79"/>
      <c r="W252" s="79"/>
      <c r="X252" s="82"/>
      <c r="Y252" s="83">
        <f>M252</f>
        <v>362240</v>
      </c>
      <c r="Z252" s="84"/>
      <c r="AA252" s="87">
        <f>AB252*M252/100</f>
        <v>36.224000000000004</v>
      </c>
      <c r="AB252" s="82">
        <v>0.01</v>
      </c>
    </row>
    <row r="253" spans="2:28" ht="16.5" customHeight="1" x14ac:dyDescent="0.25">
      <c r="B253" s="99"/>
      <c r="C253" s="99"/>
      <c r="D253" s="99"/>
      <c r="E253" s="99"/>
      <c r="F253" s="99"/>
      <c r="G253" s="99"/>
      <c r="H253" s="107"/>
      <c r="I253" s="107"/>
      <c r="J253" s="107"/>
      <c r="K253" s="106"/>
      <c r="L253" s="106"/>
      <c r="M253" s="106"/>
      <c r="N253" s="77"/>
      <c r="O253" s="78"/>
      <c r="P253" s="78"/>
      <c r="Q253" s="78"/>
      <c r="R253" s="79"/>
      <c r="S253" s="80"/>
      <c r="T253" s="81"/>
      <c r="U253" s="77"/>
      <c r="V253" s="79"/>
      <c r="W253" s="79"/>
      <c r="X253" s="86"/>
      <c r="Y253" s="83"/>
      <c r="Z253" s="84"/>
      <c r="AA253" s="85"/>
      <c r="AB253" s="86"/>
    </row>
    <row r="254" spans="2:28" ht="16.5" customHeight="1" x14ac:dyDescent="0.25">
      <c r="B254" s="100" t="s">
        <v>205</v>
      </c>
      <c r="C254" s="101"/>
      <c r="D254" s="101"/>
      <c r="E254" s="101"/>
      <c r="F254" s="101"/>
      <c r="G254" s="102"/>
      <c r="H254" s="102" t="s">
        <v>210</v>
      </c>
      <c r="I254" s="102" t="s">
        <v>653</v>
      </c>
      <c r="J254" s="102" t="s">
        <v>2928</v>
      </c>
      <c r="K254" s="102">
        <v>47</v>
      </c>
      <c r="L254" s="102">
        <v>1</v>
      </c>
      <c r="M254" s="102"/>
      <c r="N254" s="102"/>
      <c r="O254" s="102" t="s">
        <v>208</v>
      </c>
      <c r="P254" s="102" t="s">
        <v>209</v>
      </c>
      <c r="Q254" s="102" t="s">
        <v>139</v>
      </c>
      <c r="R254" s="102">
        <v>34160</v>
      </c>
      <c r="S254" s="102"/>
      <c r="T254" s="102">
        <v>80</v>
      </c>
      <c r="U254" s="102"/>
      <c r="V254" s="103"/>
      <c r="W254" s="101"/>
      <c r="X254" s="102"/>
      <c r="Y254" s="101"/>
      <c r="Z254" s="101"/>
      <c r="AA254" s="101"/>
      <c r="AB254" s="104"/>
    </row>
    <row r="255" spans="2:28" ht="16.5" customHeight="1" x14ac:dyDescent="0.25">
      <c r="B255" s="97">
        <v>1611</v>
      </c>
      <c r="C255" s="97" t="s">
        <v>206</v>
      </c>
      <c r="D255" s="98" t="s">
        <v>3516</v>
      </c>
      <c r="E255" s="99" t="s">
        <v>3181</v>
      </c>
      <c r="F255" s="97" t="s">
        <v>223</v>
      </c>
      <c r="G255" s="97">
        <v>1</v>
      </c>
      <c r="H255" s="105">
        <v>7</v>
      </c>
      <c r="I255" s="105">
        <v>0</v>
      </c>
      <c r="J255" s="105">
        <v>21</v>
      </c>
      <c r="K255" s="95">
        <v>2821</v>
      </c>
      <c r="L255" s="106">
        <f>T254</f>
        <v>80</v>
      </c>
      <c r="M255" s="106">
        <f>K255*L255</f>
        <v>225680</v>
      </c>
      <c r="N255" s="77"/>
      <c r="O255" s="78"/>
      <c r="P255" s="78"/>
      <c r="Q255" s="78"/>
      <c r="R255" s="79"/>
      <c r="S255" s="80"/>
      <c r="T255" s="81"/>
      <c r="U255" s="77"/>
      <c r="V255" s="79"/>
      <c r="W255" s="79"/>
      <c r="X255" s="82"/>
      <c r="Y255" s="83">
        <f>M255</f>
        <v>225680</v>
      </c>
      <c r="Z255" s="84"/>
      <c r="AA255" s="87">
        <f>AB255*M255/100</f>
        <v>22.568000000000001</v>
      </c>
      <c r="AB255" s="82">
        <v>0.01</v>
      </c>
    </row>
    <row r="256" spans="2:28" ht="16.5" customHeight="1" x14ac:dyDescent="0.25">
      <c r="B256" s="99"/>
      <c r="C256" s="99"/>
      <c r="D256" s="99"/>
      <c r="E256" s="99"/>
      <c r="F256" s="99"/>
      <c r="G256" s="99"/>
      <c r="H256" s="107"/>
      <c r="I256" s="107"/>
      <c r="J256" s="107"/>
      <c r="K256" s="106"/>
      <c r="L256" s="106"/>
      <c r="M256" s="106"/>
      <c r="N256" s="77"/>
      <c r="O256" s="78"/>
      <c r="P256" s="78"/>
      <c r="Q256" s="78"/>
      <c r="R256" s="79"/>
      <c r="S256" s="80"/>
      <c r="T256" s="81"/>
      <c r="U256" s="77"/>
      <c r="V256" s="79"/>
      <c r="W256" s="79"/>
      <c r="X256" s="86"/>
      <c r="Y256" s="83"/>
      <c r="Z256" s="84"/>
      <c r="AA256" s="85"/>
      <c r="AB256" s="86"/>
    </row>
    <row r="257" spans="2:28" ht="16.5" customHeight="1" x14ac:dyDescent="0.25">
      <c r="B257" s="100" t="s">
        <v>205</v>
      </c>
      <c r="C257" s="101"/>
      <c r="D257" s="101"/>
      <c r="E257" s="101"/>
      <c r="F257" s="101"/>
      <c r="G257" s="102"/>
      <c r="H257" s="102" t="s">
        <v>210</v>
      </c>
      <c r="I257" s="102" t="s">
        <v>653</v>
      </c>
      <c r="J257" s="102" t="s">
        <v>2928</v>
      </c>
      <c r="K257" s="102">
        <v>47</v>
      </c>
      <c r="L257" s="102">
        <v>1</v>
      </c>
      <c r="M257" s="102"/>
      <c r="N257" s="102"/>
      <c r="O257" s="102" t="s">
        <v>208</v>
      </c>
      <c r="P257" s="102" t="s">
        <v>209</v>
      </c>
      <c r="Q257" s="102" t="s">
        <v>139</v>
      </c>
      <c r="R257" s="102">
        <v>34160</v>
      </c>
      <c r="S257" s="102"/>
      <c r="T257" s="102">
        <v>80</v>
      </c>
      <c r="U257" s="102"/>
      <c r="V257" s="103"/>
      <c r="W257" s="101"/>
      <c r="X257" s="102"/>
      <c r="Y257" s="101"/>
      <c r="Z257" s="101"/>
      <c r="AA257" s="101"/>
      <c r="AB257" s="104"/>
    </row>
    <row r="258" spans="2:28" ht="16.5" customHeight="1" x14ac:dyDescent="0.25">
      <c r="B258" s="97">
        <v>1612</v>
      </c>
      <c r="C258" s="97" t="s">
        <v>206</v>
      </c>
      <c r="D258" s="98" t="s">
        <v>3517</v>
      </c>
      <c r="E258" s="99" t="s">
        <v>3369</v>
      </c>
      <c r="F258" s="97" t="s">
        <v>223</v>
      </c>
      <c r="G258" s="97">
        <v>1</v>
      </c>
      <c r="H258" s="105">
        <v>24</v>
      </c>
      <c r="I258" s="105">
        <v>0</v>
      </c>
      <c r="J258" s="105">
        <v>61</v>
      </c>
      <c r="K258" s="95">
        <v>9661</v>
      </c>
      <c r="L258" s="106">
        <f>T257</f>
        <v>80</v>
      </c>
      <c r="M258" s="106">
        <f>K258*L258</f>
        <v>772880</v>
      </c>
      <c r="N258" s="77"/>
      <c r="O258" s="78"/>
      <c r="P258" s="78"/>
      <c r="Q258" s="78"/>
      <c r="R258" s="79"/>
      <c r="S258" s="80"/>
      <c r="T258" s="81"/>
      <c r="U258" s="77"/>
      <c r="V258" s="79"/>
      <c r="W258" s="79"/>
      <c r="X258" s="82"/>
      <c r="Y258" s="83">
        <f>M258</f>
        <v>772880</v>
      </c>
      <c r="Z258" s="84"/>
      <c r="AA258" s="87">
        <f>AB258*M258/100</f>
        <v>77.287999999999997</v>
      </c>
      <c r="AB258" s="82">
        <v>0.01</v>
      </c>
    </row>
    <row r="259" spans="2:28" ht="16.5" customHeight="1" x14ac:dyDescent="0.25">
      <c r="B259" s="99"/>
      <c r="C259" s="99"/>
      <c r="D259" s="99"/>
      <c r="E259" s="99"/>
      <c r="F259" s="99"/>
      <c r="G259" s="99"/>
      <c r="H259" s="107"/>
      <c r="I259" s="107"/>
      <c r="J259" s="107"/>
      <c r="K259" s="106"/>
      <c r="L259" s="106"/>
      <c r="M259" s="106"/>
      <c r="N259" s="77"/>
      <c r="O259" s="78"/>
      <c r="P259" s="78"/>
      <c r="Q259" s="78"/>
      <c r="R259" s="79"/>
      <c r="S259" s="80"/>
      <c r="T259" s="81"/>
      <c r="U259" s="77"/>
      <c r="V259" s="79"/>
      <c r="W259" s="79"/>
      <c r="X259" s="86"/>
      <c r="Y259" s="83"/>
      <c r="Z259" s="84"/>
      <c r="AA259" s="85"/>
      <c r="AB259" s="86"/>
    </row>
    <row r="260" spans="2:28" ht="16.5" customHeight="1" x14ac:dyDescent="0.25">
      <c r="B260" s="100" t="s">
        <v>205</v>
      </c>
      <c r="C260" s="101"/>
      <c r="D260" s="101"/>
      <c r="E260" s="101"/>
      <c r="F260" s="101"/>
      <c r="G260" s="102"/>
      <c r="H260" s="102" t="s">
        <v>210</v>
      </c>
      <c r="I260" s="102" t="s">
        <v>3519</v>
      </c>
      <c r="J260" s="102" t="s">
        <v>2757</v>
      </c>
      <c r="K260" s="102">
        <v>7</v>
      </c>
      <c r="L260" s="102">
        <v>1</v>
      </c>
      <c r="M260" s="102"/>
      <c r="N260" s="102"/>
      <c r="O260" s="102" t="s">
        <v>208</v>
      </c>
      <c r="P260" s="102" t="s">
        <v>209</v>
      </c>
      <c r="Q260" s="102" t="s">
        <v>139</v>
      </c>
      <c r="R260" s="102">
        <v>34160</v>
      </c>
      <c r="S260" s="102"/>
      <c r="T260" s="102">
        <v>80</v>
      </c>
      <c r="U260" s="102"/>
      <c r="V260" s="103"/>
      <c r="W260" s="101"/>
      <c r="X260" s="102" t="s">
        <v>212</v>
      </c>
      <c r="Y260" s="101" t="s">
        <v>3520</v>
      </c>
      <c r="Z260" s="101"/>
      <c r="AA260" s="101"/>
      <c r="AB260" s="104"/>
    </row>
    <row r="261" spans="2:28" ht="16.5" customHeight="1" x14ac:dyDescent="0.25">
      <c r="B261" s="97">
        <v>1613</v>
      </c>
      <c r="C261" s="97" t="s">
        <v>206</v>
      </c>
      <c r="D261" s="98" t="s">
        <v>3518</v>
      </c>
      <c r="E261" s="99" t="s">
        <v>223</v>
      </c>
      <c r="F261" s="97" t="s">
        <v>223</v>
      </c>
      <c r="G261" s="97">
        <v>1</v>
      </c>
      <c r="H261" s="105">
        <v>45</v>
      </c>
      <c r="I261" s="105">
        <v>2</v>
      </c>
      <c r="J261" s="105">
        <v>45</v>
      </c>
      <c r="K261" s="95">
        <v>18245</v>
      </c>
      <c r="L261" s="106">
        <f>T260</f>
        <v>80</v>
      </c>
      <c r="M261" s="106">
        <f>K261*L261</f>
        <v>1459600</v>
      </c>
      <c r="N261" s="77"/>
      <c r="O261" s="78"/>
      <c r="P261" s="78"/>
      <c r="Q261" s="78"/>
      <c r="R261" s="79"/>
      <c r="S261" s="80"/>
      <c r="T261" s="81"/>
      <c r="U261" s="77"/>
      <c r="V261" s="79"/>
      <c r="W261" s="79"/>
      <c r="X261" s="82"/>
      <c r="Y261" s="83">
        <f>M261</f>
        <v>1459600</v>
      </c>
      <c r="Z261" s="84"/>
      <c r="AA261" s="87">
        <f>AB261*M261/100</f>
        <v>145.96</v>
      </c>
      <c r="AB261" s="82">
        <v>0.01</v>
      </c>
    </row>
    <row r="262" spans="2:28" ht="16.5" customHeight="1" x14ac:dyDescent="0.25">
      <c r="B262" s="99"/>
      <c r="C262" s="99"/>
      <c r="D262" s="99"/>
      <c r="E262" s="99"/>
      <c r="F262" s="99"/>
      <c r="G262" s="99"/>
      <c r="H262" s="107"/>
      <c r="I262" s="107"/>
      <c r="J262" s="107"/>
      <c r="K262" s="106"/>
      <c r="L262" s="106"/>
      <c r="M262" s="106"/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6"/>
      <c r="Y262" s="83"/>
      <c r="Z262" s="84"/>
      <c r="AA262" s="85"/>
      <c r="AB262" s="86"/>
    </row>
    <row r="263" spans="2:28" ht="16.5" customHeight="1" x14ac:dyDescent="0.25">
      <c r="B263" s="100" t="s">
        <v>205</v>
      </c>
      <c r="C263" s="101"/>
      <c r="D263" s="101"/>
      <c r="E263" s="101"/>
      <c r="F263" s="101"/>
      <c r="G263" s="102"/>
      <c r="H263" s="102" t="s">
        <v>210</v>
      </c>
      <c r="I263" s="102" t="s">
        <v>3523</v>
      </c>
      <c r="J263" s="102" t="s">
        <v>271</v>
      </c>
      <c r="K263" s="102">
        <v>68</v>
      </c>
      <c r="L263" s="102">
        <v>1</v>
      </c>
      <c r="M263" s="102"/>
      <c r="N263" s="102"/>
      <c r="O263" s="102" t="s">
        <v>208</v>
      </c>
      <c r="P263" s="102" t="s">
        <v>209</v>
      </c>
      <c r="Q263" s="102" t="s">
        <v>139</v>
      </c>
      <c r="R263" s="102">
        <v>34160</v>
      </c>
      <c r="S263" s="102"/>
      <c r="T263" s="102">
        <v>80</v>
      </c>
      <c r="U263" s="102" t="s">
        <v>3524</v>
      </c>
      <c r="V263" s="103"/>
      <c r="W263" s="101"/>
      <c r="X263" s="102"/>
      <c r="Y263" s="101"/>
      <c r="Z263" s="101"/>
      <c r="AA263" s="101"/>
      <c r="AB263" s="104"/>
    </row>
    <row r="264" spans="2:28" ht="16.5" customHeight="1" x14ac:dyDescent="0.25">
      <c r="B264" s="97">
        <v>1614</v>
      </c>
      <c r="C264" s="97" t="s">
        <v>206</v>
      </c>
      <c r="D264" s="98" t="s">
        <v>3521</v>
      </c>
      <c r="E264" s="99" t="s">
        <v>3522</v>
      </c>
      <c r="F264" s="97" t="s">
        <v>223</v>
      </c>
      <c r="G264" s="97">
        <v>2</v>
      </c>
      <c r="H264" s="105">
        <v>0</v>
      </c>
      <c r="I264" s="105">
        <v>1</v>
      </c>
      <c r="J264" s="105">
        <v>29</v>
      </c>
      <c r="K264" s="95">
        <v>129</v>
      </c>
      <c r="L264" s="106">
        <f>T263</f>
        <v>80</v>
      </c>
      <c r="M264" s="106">
        <f>K264*L264</f>
        <v>10320</v>
      </c>
      <c r="N264" s="77"/>
      <c r="O264" s="78" t="s">
        <v>203</v>
      </c>
      <c r="P264" s="78" t="s">
        <v>5</v>
      </c>
      <c r="Q264" s="78" t="s">
        <v>143</v>
      </c>
      <c r="R264" s="79">
        <v>108</v>
      </c>
      <c r="S264" s="80"/>
      <c r="T264" s="81">
        <v>8050</v>
      </c>
      <c r="U264" s="96" t="s">
        <v>375</v>
      </c>
      <c r="V264" s="79">
        <f>R264*T264*36/100</f>
        <v>312984</v>
      </c>
      <c r="W264" s="79">
        <f>R264*T264-V264</f>
        <v>556416</v>
      </c>
      <c r="X264" s="82">
        <f>M264+W264</f>
        <v>566736</v>
      </c>
      <c r="Y264" s="83">
        <f>M264</f>
        <v>10320</v>
      </c>
      <c r="Z264" s="84"/>
      <c r="AA264" s="87">
        <f>AB264*M264/100</f>
        <v>2.0640000000000001</v>
      </c>
      <c r="AB264" s="86">
        <v>0.02</v>
      </c>
    </row>
    <row r="265" spans="2:28" ht="16.5" customHeight="1" x14ac:dyDescent="0.25">
      <c r="B265" s="97"/>
      <c r="C265" s="97"/>
      <c r="D265" s="98"/>
      <c r="E265" s="99"/>
      <c r="F265" s="97"/>
      <c r="G265" s="97"/>
      <c r="H265" s="105"/>
      <c r="I265" s="105"/>
      <c r="J265" s="105"/>
      <c r="K265" s="95"/>
      <c r="L265" s="106"/>
      <c r="M265" s="106"/>
      <c r="N265" s="77"/>
      <c r="O265" s="78"/>
      <c r="P265" s="78"/>
      <c r="Q265" s="78"/>
      <c r="R265" s="79"/>
      <c r="S265" s="80"/>
      <c r="T265" s="81"/>
      <c r="U265" s="96"/>
      <c r="V265" s="79"/>
      <c r="W265" s="79"/>
      <c r="X265" s="82"/>
      <c r="Y265" s="83"/>
      <c r="Z265" s="84"/>
      <c r="AA265" s="87"/>
      <c r="AB265" s="86"/>
    </row>
    <row r="266" spans="2:28" ht="16.5" customHeight="1" x14ac:dyDescent="0.25">
      <c r="B266" s="99"/>
      <c r="C266" s="99"/>
      <c r="D266" s="99"/>
      <c r="E266" s="99"/>
      <c r="F266" s="99"/>
      <c r="G266" s="99"/>
      <c r="H266" s="107"/>
      <c r="I266" s="107"/>
      <c r="J266" s="107"/>
      <c r="K266" s="106"/>
      <c r="L266" s="106"/>
      <c r="M266" s="106"/>
      <c r="N266" s="77"/>
      <c r="O266" s="78"/>
      <c r="P266" s="78"/>
      <c r="Q266" s="78"/>
      <c r="R266" s="79"/>
      <c r="S266" s="80"/>
      <c r="T266" s="81"/>
      <c r="U266" s="77"/>
      <c r="V266" s="79"/>
      <c r="W266" s="79"/>
      <c r="X266" s="86"/>
      <c r="Y266" s="83"/>
      <c r="Z266" s="84"/>
      <c r="AA266" s="85"/>
      <c r="AB266" s="86"/>
    </row>
    <row r="267" spans="2:28" ht="16.5" customHeight="1" x14ac:dyDescent="0.25">
      <c r="B267" s="100" t="s">
        <v>205</v>
      </c>
      <c r="C267" s="101"/>
      <c r="D267" s="101"/>
      <c r="E267" s="101"/>
      <c r="F267" s="101"/>
      <c r="G267" s="102"/>
      <c r="H267" s="102" t="s">
        <v>213</v>
      </c>
      <c r="I267" s="102" t="s">
        <v>3526</v>
      </c>
      <c r="J267" s="102" t="s">
        <v>3527</v>
      </c>
      <c r="K267" s="102">
        <v>123</v>
      </c>
      <c r="L267" s="102">
        <v>1</v>
      </c>
      <c r="M267" s="102"/>
      <c r="N267" s="102"/>
      <c r="O267" s="102" t="s">
        <v>208</v>
      </c>
      <c r="P267" s="102" t="s">
        <v>209</v>
      </c>
      <c r="Q267" s="102" t="s">
        <v>139</v>
      </c>
      <c r="R267" s="102">
        <v>34160</v>
      </c>
      <c r="S267" s="102"/>
      <c r="T267" s="102">
        <v>80</v>
      </c>
      <c r="U267" s="102"/>
      <c r="V267" s="103"/>
      <c r="W267" s="101"/>
      <c r="X267" s="102"/>
      <c r="Y267" s="101"/>
      <c r="Z267" s="101"/>
      <c r="AA267" s="101"/>
      <c r="AB267" s="104"/>
    </row>
    <row r="268" spans="2:28" ht="16.5" customHeight="1" x14ac:dyDescent="0.25">
      <c r="B268" s="97">
        <v>1615</v>
      </c>
      <c r="C268" s="97" t="s">
        <v>206</v>
      </c>
      <c r="D268" s="98" t="s">
        <v>3525</v>
      </c>
      <c r="E268" s="99" t="s">
        <v>3166</v>
      </c>
      <c r="F268" s="97" t="s">
        <v>223</v>
      </c>
      <c r="G268" s="97">
        <v>1</v>
      </c>
      <c r="H268" s="105">
        <v>5</v>
      </c>
      <c r="I268" s="105">
        <v>0</v>
      </c>
      <c r="J268" s="105">
        <v>75</v>
      </c>
      <c r="K268" s="95">
        <v>2075</v>
      </c>
      <c r="L268" s="106">
        <f>T267</f>
        <v>80</v>
      </c>
      <c r="M268" s="106">
        <f>K268*L268</f>
        <v>166000</v>
      </c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2"/>
      <c r="Y268" s="83">
        <f>M268</f>
        <v>166000</v>
      </c>
      <c r="Z268" s="84"/>
      <c r="AA268" s="87">
        <f>AB268*M268/100</f>
        <v>16.600000000000001</v>
      </c>
      <c r="AB268" s="82">
        <v>0.01</v>
      </c>
    </row>
    <row r="269" spans="2:28" ht="16.5" customHeight="1" x14ac:dyDescent="0.25">
      <c r="B269" s="99"/>
      <c r="C269" s="99"/>
      <c r="D269" s="99"/>
      <c r="E269" s="99"/>
      <c r="F269" s="99"/>
      <c r="G269" s="99"/>
      <c r="H269" s="107"/>
      <c r="I269" s="107"/>
      <c r="J269" s="107"/>
      <c r="K269" s="106"/>
      <c r="L269" s="106"/>
      <c r="M269" s="106"/>
      <c r="N269" s="77"/>
      <c r="O269" s="78"/>
      <c r="P269" s="78"/>
      <c r="Q269" s="78"/>
      <c r="R269" s="79"/>
      <c r="S269" s="80"/>
      <c r="T269" s="81"/>
      <c r="U269" s="77"/>
      <c r="V269" s="79"/>
      <c r="W269" s="79"/>
      <c r="X269" s="86"/>
      <c r="Y269" s="83"/>
      <c r="Z269" s="84"/>
      <c r="AA269" s="85"/>
      <c r="AB269" s="86"/>
    </row>
    <row r="270" spans="2:28" ht="16.5" customHeight="1" x14ac:dyDescent="0.25">
      <c r="B270" s="100" t="s">
        <v>205</v>
      </c>
      <c r="C270" s="101"/>
      <c r="D270" s="101"/>
      <c r="E270" s="101"/>
      <c r="F270" s="101"/>
      <c r="G270" s="102"/>
      <c r="H270" s="102" t="s">
        <v>210</v>
      </c>
      <c r="I270" s="102" t="s">
        <v>3529</v>
      </c>
      <c r="J270" s="102" t="s">
        <v>2359</v>
      </c>
      <c r="K270" s="102">
        <v>5</v>
      </c>
      <c r="L270" s="102">
        <v>1</v>
      </c>
      <c r="M270" s="102"/>
      <c r="N270" s="102"/>
      <c r="O270" s="102" t="s">
        <v>208</v>
      </c>
      <c r="P270" s="102" t="s">
        <v>209</v>
      </c>
      <c r="Q270" s="102" t="s">
        <v>139</v>
      </c>
      <c r="R270" s="102">
        <v>34160</v>
      </c>
      <c r="S270" s="102"/>
      <c r="T270" s="102">
        <v>80</v>
      </c>
      <c r="U270" s="102"/>
      <c r="V270" s="103"/>
      <c r="W270" s="101"/>
      <c r="X270" s="102"/>
      <c r="Y270" s="101"/>
      <c r="Z270" s="101"/>
      <c r="AA270" s="101"/>
      <c r="AB270" s="104"/>
    </row>
    <row r="271" spans="2:28" ht="16.5" customHeight="1" x14ac:dyDescent="0.25">
      <c r="B271" s="97">
        <v>1616</v>
      </c>
      <c r="C271" s="97" t="s">
        <v>206</v>
      </c>
      <c r="D271" s="98" t="s">
        <v>3528</v>
      </c>
      <c r="E271" s="99" t="s">
        <v>3058</v>
      </c>
      <c r="F271" s="97" t="s">
        <v>223</v>
      </c>
      <c r="G271" s="97">
        <v>1</v>
      </c>
      <c r="H271" s="105">
        <v>4</v>
      </c>
      <c r="I271" s="105">
        <v>2</v>
      </c>
      <c r="J271" s="105">
        <v>48</v>
      </c>
      <c r="K271" s="95">
        <v>1848</v>
      </c>
      <c r="L271" s="106">
        <f>T270</f>
        <v>80</v>
      </c>
      <c r="M271" s="106">
        <f>K271*L271</f>
        <v>147840</v>
      </c>
      <c r="N271" s="77"/>
      <c r="O271" s="78"/>
      <c r="P271" s="78"/>
      <c r="Q271" s="78"/>
      <c r="R271" s="79"/>
      <c r="S271" s="80"/>
      <c r="T271" s="81"/>
      <c r="U271" s="77"/>
      <c r="V271" s="79"/>
      <c r="W271" s="79"/>
      <c r="X271" s="82"/>
      <c r="Y271" s="83">
        <f>M271</f>
        <v>147840</v>
      </c>
      <c r="Z271" s="84"/>
      <c r="AA271" s="87">
        <f>AB271*M271/100</f>
        <v>14.784000000000001</v>
      </c>
      <c r="AB271" s="82">
        <v>0.01</v>
      </c>
    </row>
    <row r="272" spans="2:28" ht="16.5" customHeight="1" x14ac:dyDescent="0.25">
      <c r="B272" s="99"/>
      <c r="C272" s="99"/>
      <c r="D272" s="99"/>
      <c r="E272" s="99"/>
      <c r="F272" s="99"/>
      <c r="G272" s="99"/>
      <c r="H272" s="107"/>
      <c r="I272" s="107"/>
      <c r="J272" s="107"/>
      <c r="K272" s="106"/>
      <c r="L272" s="106"/>
      <c r="M272" s="106"/>
      <c r="N272" s="77"/>
      <c r="O272" s="78"/>
      <c r="P272" s="78"/>
      <c r="Q272" s="78"/>
      <c r="R272" s="79"/>
      <c r="S272" s="80"/>
      <c r="T272" s="81"/>
      <c r="U272" s="77"/>
      <c r="V272" s="79"/>
      <c r="W272" s="79"/>
      <c r="X272" s="86"/>
      <c r="Y272" s="83"/>
      <c r="Z272" s="84"/>
      <c r="AA272" s="85"/>
      <c r="AB272" s="86"/>
    </row>
    <row r="273" spans="2:28" ht="16.5" customHeight="1" x14ac:dyDescent="0.25">
      <c r="B273" s="100" t="s">
        <v>205</v>
      </c>
      <c r="C273" s="101"/>
      <c r="D273" s="101"/>
      <c r="E273" s="101"/>
      <c r="F273" s="101"/>
      <c r="G273" s="102"/>
      <c r="H273" s="102" t="s">
        <v>210</v>
      </c>
      <c r="I273" s="102" t="s">
        <v>3531</v>
      </c>
      <c r="J273" s="102" t="s">
        <v>3532</v>
      </c>
      <c r="K273" s="102">
        <v>213</v>
      </c>
      <c r="L273" s="102">
        <v>1</v>
      </c>
      <c r="M273" s="102"/>
      <c r="N273" s="102"/>
      <c r="O273" s="102" t="s">
        <v>208</v>
      </c>
      <c r="P273" s="102" t="s">
        <v>209</v>
      </c>
      <c r="Q273" s="102" t="s">
        <v>139</v>
      </c>
      <c r="R273" s="102">
        <v>34160</v>
      </c>
      <c r="S273" s="102"/>
      <c r="T273" s="102">
        <v>80</v>
      </c>
      <c r="U273" s="102"/>
      <c r="V273" s="103"/>
      <c r="W273" s="101"/>
      <c r="X273" s="102"/>
      <c r="Y273" s="101"/>
      <c r="Z273" s="101"/>
      <c r="AA273" s="101"/>
      <c r="AB273" s="104"/>
    </row>
    <row r="274" spans="2:28" ht="16.5" customHeight="1" x14ac:dyDescent="0.25">
      <c r="B274" s="97">
        <v>1617</v>
      </c>
      <c r="C274" s="97" t="s">
        <v>206</v>
      </c>
      <c r="D274" s="98" t="s">
        <v>3530</v>
      </c>
      <c r="E274" s="99" t="s">
        <v>3308</v>
      </c>
      <c r="F274" s="97" t="s">
        <v>223</v>
      </c>
      <c r="G274" s="97">
        <v>1</v>
      </c>
      <c r="H274" s="105">
        <v>16</v>
      </c>
      <c r="I274" s="105">
        <v>0</v>
      </c>
      <c r="J274" s="105">
        <v>32</v>
      </c>
      <c r="K274" s="95">
        <v>6432</v>
      </c>
      <c r="L274" s="106">
        <f>T273</f>
        <v>80</v>
      </c>
      <c r="M274" s="106">
        <f>K274*L274</f>
        <v>514560</v>
      </c>
      <c r="N274" s="77"/>
      <c r="O274" s="78"/>
      <c r="P274" s="78"/>
      <c r="Q274" s="78"/>
      <c r="R274" s="79"/>
      <c r="S274" s="80"/>
      <c r="T274" s="81"/>
      <c r="U274" s="77"/>
      <c r="V274" s="79"/>
      <c r="W274" s="79"/>
      <c r="X274" s="82"/>
      <c r="Y274" s="83">
        <f>M274</f>
        <v>514560</v>
      </c>
      <c r="Z274" s="84"/>
      <c r="AA274" s="87">
        <f>AB274*M274/100</f>
        <v>51.456000000000003</v>
      </c>
      <c r="AB274" s="82">
        <v>0.01</v>
      </c>
    </row>
    <row r="275" spans="2:28" ht="16.5" customHeight="1" x14ac:dyDescent="0.25">
      <c r="B275" s="99"/>
      <c r="C275" s="99"/>
      <c r="D275" s="99"/>
      <c r="E275" s="99"/>
      <c r="F275" s="99"/>
      <c r="G275" s="99"/>
      <c r="H275" s="107"/>
      <c r="I275" s="107"/>
      <c r="J275" s="107"/>
      <c r="K275" s="106"/>
      <c r="L275" s="106"/>
      <c r="M275" s="106"/>
      <c r="N275" s="77"/>
      <c r="O275" s="78"/>
      <c r="P275" s="78"/>
      <c r="Q275" s="78"/>
      <c r="R275" s="79"/>
      <c r="S275" s="80"/>
      <c r="T275" s="81"/>
      <c r="U275" s="77"/>
      <c r="V275" s="79"/>
      <c r="W275" s="79"/>
      <c r="X275" s="86"/>
      <c r="Y275" s="83"/>
      <c r="Z275" s="84"/>
      <c r="AA275" s="85"/>
      <c r="AB275" s="86"/>
    </row>
    <row r="276" spans="2:28" ht="16.5" customHeight="1" x14ac:dyDescent="0.25">
      <c r="B276" s="100" t="s">
        <v>205</v>
      </c>
      <c r="C276" s="101"/>
      <c r="D276" s="101"/>
      <c r="E276" s="101"/>
      <c r="F276" s="101"/>
      <c r="G276" s="102"/>
      <c r="H276" s="102" t="s">
        <v>210</v>
      </c>
      <c r="I276" s="102" t="s">
        <v>3535</v>
      </c>
      <c r="J276" s="102" t="s">
        <v>3532</v>
      </c>
      <c r="K276" s="102">
        <v>213</v>
      </c>
      <c r="L276" s="102">
        <v>1</v>
      </c>
      <c r="M276" s="102"/>
      <c r="N276" s="102"/>
      <c r="O276" s="102" t="s">
        <v>208</v>
      </c>
      <c r="P276" s="102" t="s">
        <v>209</v>
      </c>
      <c r="Q276" s="102" t="s">
        <v>139</v>
      </c>
      <c r="R276" s="102">
        <v>34160</v>
      </c>
      <c r="S276" s="102"/>
      <c r="T276" s="102">
        <v>80</v>
      </c>
      <c r="U276" s="102" t="s">
        <v>3536</v>
      </c>
      <c r="V276" s="103"/>
      <c r="W276" s="101"/>
      <c r="X276" s="102"/>
      <c r="Y276" s="101"/>
      <c r="Z276" s="101"/>
      <c r="AA276" s="101"/>
      <c r="AB276" s="104"/>
    </row>
    <row r="277" spans="2:28" ht="16.5" customHeight="1" x14ac:dyDescent="0.25">
      <c r="B277" s="97">
        <v>1618</v>
      </c>
      <c r="C277" s="97" t="s">
        <v>206</v>
      </c>
      <c r="D277" s="98" t="s">
        <v>3533</v>
      </c>
      <c r="E277" s="99" t="s">
        <v>3534</v>
      </c>
      <c r="F277" s="97" t="s">
        <v>223</v>
      </c>
      <c r="G277" s="97">
        <v>2</v>
      </c>
      <c r="H277" s="105">
        <v>0</v>
      </c>
      <c r="I277" s="105">
        <v>2</v>
      </c>
      <c r="J277" s="105">
        <v>75</v>
      </c>
      <c r="K277" s="95">
        <v>275</v>
      </c>
      <c r="L277" s="106">
        <f>T276</f>
        <v>80</v>
      </c>
      <c r="M277" s="106">
        <f>K277*L277</f>
        <v>22000</v>
      </c>
      <c r="N277" s="77"/>
      <c r="O277" s="78" t="s">
        <v>203</v>
      </c>
      <c r="P277" s="78" t="s">
        <v>5</v>
      </c>
      <c r="Q277" s="78" t="s">
        <v>143</v>
      </c>
      <c r="R277" s="79">
        <v>126</v>
      </c>
      <c r="S277" s="80"/>
      <c r="T277" s="81">
        <v>8050</v>
      </c>
      <c r="U277" s="96" t="s">
        <v>1198</v>
      </c>
      <c r="V277" s="79">
        <f>R277*T277*7/100</f>
        <v>71001</v>
      </c>
      <c r="W277" s="79">
        <f>R277*T277-V277</f>
        <v>943299</v>
      </c>
      <c r="X277" s="82">
        <f>M277+W277</f>
        <v>965299</v>
      </c>
      <c r="Y277" s="83">
        <f>M277</f>
        <v>22000</v>
      </c>
      <c r="Z277" s="84"/>
      <c r="AA277" s="87">
        <f>AB277*M277/100</f>
        <v>4.4000000000000004</v>
      </c>
      <c r="AB277" s="86">
        <v>0.02</v>
      </c>
    </row>
    <row r="278" spans="2:28" ht="16.5" customHeight="1" x14ac:dyDescent="0.25">
      <c r="B278" s="99"/>
      <c r="C278" s="99"/>
      <c r="D278" s="99"/>
      <c r="E278" s="99"/>
      <c r="F278" s="99"/>
      <c r="G278" s="99"/>
      <c r="H278" s="107"/>
      <c r="I278" s="107"/>
      <c r="J278" s="107"/>
      <c r="K278" s="106"/>
      <c r="L278" s="106"/>
      <c r="M278" s="106"/>
      <c r="N278" s="77"/>
      <c r="O278" s="78"/>
      <c r="P278" s="78"/>
      <c r="Q278" s="78"/>
      <c r="R278" s="79"/>
      <c r="S278" s="80"/>
      <c r="T278" s="81"/>
      <c r="U278" s="77"/>
      <c r="V278" s="79"/>
      <c r="W278" s="79"/>
      <c r="X278" s="86"/>
      <c r="Y278" s="83"/>
      <c r="Z278" s="84"/>
      <c r="AA278" s="85"/>
      <c r="AB278" s="86"/>
    </row>
    <row r="279" spans="2:28" ht="16.5" customHeight="1" x14ac:dyDescent="0.25">
      <c r="B279" s="100" t="s">
        <v>205</v>
      </c>
      <c r="C279" s="101"/>
      <c r="D279" s="101"/>
      <c r="E279" s="101"/>
      <c r="F279" s="101"/>
      <c r="G279" s="102"/>
      <c r="H279" s="102" t="s">
        <v>210</v>
      </c>
      <c r="I279" s="102" t="s">
        <v>2005</v>
      </c>
      <c r="J279" s="102" t="s">
        <v>1273</v>
      </c>
      <c r="K279" s="102">
        <v>96</v>
      </c>
      <c r="L279" s="102">
        <v>1</v>
      </c>
      <c r="M279" s="102"/>
      <c r="N279" s="102"/>
      <c r="O279" s="102" t="s">
        <v>208</v>
      </c>
      <c r="P279" s="102" t="s">
        <v>209</v>
      </c>
      <c r="Q279" s="102" t="s">
        <v>139</v>
      </c>
      <c r="R279" s="102">
        <v>34160</v>
      </c>
      <c r="S279" s="102"/>
      <c r="T279" s="102">
        <v>80</v>
      </c>
      <c r="U279" s="102"/>
      <c r="V279" s="103"/>
      <c r="W279" s="101"/>
      <c r="X279" s="102"/>
      <c r="Y279" s="101"/>
      <c r="Z279" s="101"/>
      <c r="AA279" s="101"/>
      <c r="AB279" s="104"/>
    </row>
    <row r="280" spans="2:28" ht="16.5" customHeight="1" x14ac:dyDescent="0.25">
      <c r="B280" s="97">
        <v>1619</v>
      </c>
      <c r="C280" s="97" t="s">
        <v>206</v>
      </c>
      <c r="D280" s="98" t="s">
        <v>3537</v>
      </c>
      <c r="E280" s="99" t="s">
        <v>3143</v>
      </c>
      <c r="F280" s="97" t="s">
        <v>223</v>
      </c>
      <c r="G280" s="97">
        <v>1</v>
      </c>
      <c r="H280" s="105">
        <v>5</v>
      </c>
      <c r="I280" s="105">
        <v>3</v>
      </c>
      <c r="J280" s="105">
        <v>43</v>
      </c>
      <c r="K280" s="95">
        <v>2343</v>
      </c>
      <c r="L280" s="106">
        <f>T279</f>
        <v>80</v>
      </c>
      <c r="M280" s="106">
        <f>K280*L280</f>
        <v>187440</v>
      </c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2"/>
      <c r="Y280" s="83">
        <f>M280</f>
        <v>187440</v>
      </c>
      <c r="Z280" s="84"/>
      <c r="AA280" s="87">
        <f>AB280*M280/100</f>
        <v>18.744</v>
      </c>
      <c r="AB280" s="82">
        <v>0.01</v>
      </c>
    </row>
    <row r="281" spans="2:28" ht="16.5" customHeight="1" x14ac:dyDescent="0.25">
      <c r="B281" s="99"/>
      <c r="C281" s="99"/>
      <c r="D281" s="99"/>
      <c r="E281" s="99"/>
      <c r="F281" s="99"/>
      <c r="G281" s="99"/>
      <c r="H281" s="107"/>
      <c r="I281" s="107"/>
      <c r="J281" s="107"/>
      <c r="K281" s="106"/>
      <c r="L281" s="106"/>
      <c r="M281" s="106"/>
      <c r="N281" s="77"/>
      <c r="O281" s="78"/>
      <c r="P281" s="78"/>
      <c r="Q281" s="78"/>
      <c r="R281" s="79"/>
      <c r="S281" s="80"/>
      <c r="T281" s="81"/>
      <c r="U281" s="77"/>
      <c r="V281" s="79"/>
      <c r="W281" s="79"/>
      <c r="X281" s="86"/>
      <c r="Y281" s="83"/>
      <c r="Z281" s="84"/>
      <c r="AA281" s="85"/>
      <c r="AB281" s="86"/>
    </row>
    <row r="282" spans="2:28" ht="16.5" customHeight="1" x14ac:dyDescent="0.25">
      <c r="B282" s="100" t="s">
        <v>205</v>
      </c>
      <c r="C282" s="101"/>
      <c r="D282" s="101"/>
      <c r="E282" s="101"/>
      <c r="F282" s="101"/>
      <c r="G282" s="102"/>
      <c r="H282" s="102" t="s">
        <v>207</v>
      </c>
      <c r="I282" s="102" t="s">
        <v>3539</v>
      </c>
      <c r="J282" s="102" t="s">
        <v>3540</v>
      </c>
      <c r="K282" s="102">
        <v>6</v>
      </c>
      <c r="L282" s="102">
        <v>1</v>
      </c>
      <c r="M282" s="102"/>
      <c r="N282" s="102"/>
      <c r="O282" s="102" t="s">
        <v>208</v>
      </c>
      <c r="P282" s="102" t="s">
        <v>209</v>
      </c>
      <c r="Q282" s="102" t="s">
        <v>139</v>
      </c>
      <c r="R282" s="102">
        <v>34160</v>
      </c>
      <c r="S282" s="102"/>
      <c r="T282" s="102">
        <v>80</v>
      </c>
      <c r="U282" s="102"/>
      <c r="V282" s="103"/>
      <c r="W282" s="101"/>
      <c r="X282" s="102"/>
      <c r="Y282" s="101"/>
      <c r="Z282" s="101"/>
      <c r="AA282" s="101"/>
      <c r="AB282" s="104"/>
    </row>
    <row r="283" spans="2:28" ht="16.5" customHeight="1" x14ac:dyDescent="0.25">
      <c r="B283" s="97">
        <v>1620</v>
      </c>
      <c r="C283" s="97" t="s">
        <v>206</v>
      </c>
      <c r="D283" s="98" t="s">
        <v>3538</v>
      </c>
      <c r="E283" s="99" t="s">
        <v>3140</v>
      </c>
      <c r="F283" s="97" t="s">
        <v>223</v>
      </c>
      <c r="G283" s="97">
        <v>1</v>
      </c>
      <c r="H283" s="105">
        <v>13</v>
      </c>
      <c r="I283" s="105">
        <v>3</v>
      </c>
      <c r="J283" s="105">
        <v>57</v>
      </c>
      <c r="K283" s="95">
        <v>5557</v>
      </c>
      <c r="L283" s="106">
        <f>T282</f>
        <v>80</v>
      </c>
      <c r="M283" s="106">
        <f>K283*L283</f>
        <v>444560</v>
      </c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2"/>
      <c r="Y283" s="83">
        <f>M283</f>
        <v>444560</v>
      </c>
      <c r="Z283" s="84"/>
      <c r="AA283" s="87">
        <f>AB283*M283/100</f>
        <v>44.456000000000003</v>
      </c>
      <c r="AB283" s="82">
        <v>0.01</v>
      </c>
    </row>
    <row r="284" spans="2:28" ht="16.5" customHeight="1" x14ac:dyDescent="0.25">
      <c r="B284" s="99"/>
      <c r="C284" s="99"/>
      <c r="D284" s="99"/>
      <c r="E284" s="99"/>
      <c r="F284" s="99"/>
      <c r="G284" s="99"/>
      <c r="H284" s="107"/>
      <c r="I284" s="107"/>
      <c r="J284" s="107"/>
      <c r="K284" s="106"/>
      <c r="L284" s="106"/>
      <c r="M284" s="106"/>
      <c r="N284" s="77"/>
      <c r="O284" s="78"/>
      <c r="P284" s="78"/>
      <c r="Q284" s="78"/>
      <c r="R284" s="79"/>
      <c r="S284" s="80"/>
      <c r="T284" s="81"/>
      <c r="U284" s="77"/>
      <c r="V284" s="79"/>
      <c r="W284" s="79"/>
      <c r="X284" s="86"/>
      <c r="Y284" s="83"/>
      <c r="Z284" s="84"/>
      <c r="AA284" s="85"/>
      <c r="AB284" s="86"/>
    </row>
    <row r="285" spans="2:28" ht="16.5" customHeight="1" x14ac:dyDescent="0.25">
      <c r="B285" s="100" t="s">
        <v>205</v>
      </c>
      <c r="C285" s="101"/>
      <c r="D285" s="101"/>
      <c r="E285" s="101"/>
      <c r="F285" s="101"/>
      <c r="G285" s="102"/>
      <c r="H285" s="102" t="s">
        <v>210</v>
      </c>
      <c r="I285" s="102" t="s">
        <v>2482</v>
      </c>
      <c r="J285" s="102" t="s">
        <v>3542</v>
      </c>
      <c r="K285" s="102">
        <v>156</v>
      </c>
      <c r="L285" s="102">
        <v>1</v>
      </c>
      <c r="M285" s="102"/>
      <c r="N285" s="102"/>
      <c r="O285" s="102" t="s">
        <v>208</v>
      </c>
      <c r="P285" s="102" t="s">
        <v>209</v>
      </c>
      <c r="Q285" s="102" t="s">
        <v>139</v>
      </c>
      <c r="R285" s="102">
        <v>34160</v>
      </c>
      <c r="S285" s="102"/>
      <c r="T285" s="102">
        <v>80</v>
      </c>
      <c r="U285" s="102"/>
      <c r="V285" s="103"/>
      <c r="W285" s="101"/>
      <c r="X285" s="102"/>
      <c r="Y285" s="101"/>
      <c r="Z285" s="101"/>
      <c r="AA285" s="101"/>
      <c r="AB285" s="104"/>
    </row>
    <row r="286" spans="2:28" ht="16.5" customHeight="1" x14ac:dyDescent="0.25">
      <c r="B286" s="97">
        <v>1621</v>
      </c>
      <c r="C286" s="97" t="s">
        <v>206</v>
      </c>
      <c r="D286" s="98" t="s">
        <v>3541</v>
      </c>
      <c r="E286" s="99" t="s">
        <v>3079</v>
      </c>
      <c r="F286" s="97" t="s">
        <v>223</v>
      </c>
      <c r="G286" s="97">
        <v>1</v>
      </c>
      <c r="H286" s="105">
        <v>3</v>
      </c>
      <c r="I286" s="105">
        <v>1</v>
      </c>
      <c r="J286" s="105">
        <v>95</v>
      </c>
      <c r="K286" s="95">
        <v>1395</v>
      </c>
      <c r="L286" s="106">
        <f>T285</f>
        <v>80</v>
      </c>
      <c r="M286" s="106">
        <f>K286*L286</f>
        <v>111600</v>
      </c>
      <c r="N286" s="77"/>
      <c r="O286" s="78"/>
      <c r="P286" s="78"/>
      <c r="Q286" s="78"/>
      <c r="R286" s="79"/>
      <c r="S286" s="80"/>
      <c r="T286" s="81"/>
      <c r="U286" s="77"/>
      <c r="V286" s="79"/>
      <c r="W286" s="79"/>
      <c r="X286" s="82"/>
      <c r="Y286" s="83">
        <f>M286</f>
        <v>111600</v>
      </c>
      <c r="Z286" s="84"/>
      <c r="AA286" s="87">
        <f>AB286*M286/100</f>
        <v>11.16</v>
      </c>
      <c r="AB286" s="82">
        <v>0.01</v>
      </c>
    </row>
    <row r="287" spans="2:28" ht="16.5" customHeight="1" x14ac:dyDescent="0.25">
      <c r="B287" s="99"/>
      <c r="C287" s="99"/>
      <c r="D287" s="99"/>
      <c r="E287" s="99"/>
      <c r="F287" s="99"/>
      <c r="G287" s="99"/>
      <c r="H287" s="107"/>
      <c r="I287" s="107"/>
      <c r="J287" s="107"/>
      <c r="K287" s="106"/>
      <c r="L287" s="106"/>
      <c r="M287" s="106"/>
      <c r="N287" s="77"/>
      <c r="O287" s="78"/>
      <c r="P287" s="78"/>
      <c r="Q287" s="78"/>
      <c r="R287" s="79"/>
      <c r="S287" s="80"/>
      <c r="T287" s="81"/>
      <c r="U287" s="77"/>
      <c r="V287" s="79"/>
      <c r="W287" s="79"/>
      <c r="X287" s="86"/>
      <c r="Y287" s="83"/>
      <c r="Z287" s="84"/>
      <c r="AA287" s="85"/>
      <c r="AB287" s="86"/>
    </row>
    <row r="288" spans="2:28" ht="16.5" customHeight="1" x14ac:dyDescent="0.25">
      <c r="B288" s="100" t="s">
        <v>205</v>
      </c>
      <c r="C288" s="101"/>
      <c r="D288" s="101"/>
      <c r="E288" s="101"/>
      <c r="F288" s="101"/>
      <c r="G288" s="102"/>
      <c r="H288" s="102" t="s">
        <v>210</v>
      </c>
      <c r="I288" s="102" t="s">
        <v>2482</v>
      </c>
      <c r="J288" s="102" t="s">
        <v>3542</v>
      </c>
      <c r="K288" s="102">
        <v>156</v>
      </c>
      <c r="L288" s="102">
        <v>1</v>
      </c>
      <c r="M288" s="102"/>
      <c r="N288" s="102"/>
      <c r="O288" s="102" t="s">
        <v>208</v>
      </c>
      <c r="P288" s="102" t="s">
        <v>209</v>
      </c>
      <c r="Q288" s="102" t="s">
        <v>139</v>
      </c>
      <c r="R288" s="102">
        <v>34160</v>
      </c>
      <c r="S288" s="102"/>
      <c r="T288" s="102">
        <v>80</v>
      </c>
      <c r="U288" s="102"/>
      <c r="V288" s="103"/>
      <c r="W288" s="101"/>
      <c r="X288" s="102"/>
      <c r="Y288" s="101"/>
      <c r="Z288" s="101"/>
      <c r="AA288" s="101"/>
      <c r="AB288" s="104"/>
    </row>
    <row r="289" spans="2:28" ht="16.5" customHeight="1" x14ac:dyDescent="0.25">
      <c r="B289" s="97">
        <v>1622</v>
      </c>
      <c r="C289" s="97" t="s">
        <v>206</v>
      </c>
      <c r="D289" s="98" t="s">
        <v>3543</v>
      </c>
      <c r="E289" s="99" t="s">
        <v>223</v>
      </c>
      <c r="F289" s="97" t="s">
        <v>223</v>
      </c>
      <c r="G289" s="97">
        <v>1</v>
      </c>
      <c r="H289" s="105">
        <v>6</v>
      </c>
      <c r="I289" s="105">
        <v>3</v>
      </c>
      <c r="J289" s="105">
        <v>88</v>
      </c>
      <c r="K289" s="95">
        <v>2788</v>
      </c>
      <c r="L289" s="106">
        <f>T288</f>
        <v>80</v>
      </c>
      <c r="M289" s="106">
        <f>K289*L289</f>
        <v>223040</v>
      </c>
      <c r="N289" s="77"/>
      <c r="O289" s="78"/>
      <c r="P289" s="78"/>
      <c r="Q289" s="78"/>
      <c r="R289" s="79"/>
      <c r="S289" s="80"/>
      <c r="T289" s="81"/>
      <c r="U289" s="77"/>
      <c r="V289" s="79"/>
      <c r="W289" s="79"/>
      <c r="X289" s="82"/>
      <c r="Y289" s="83">
        <f>M289</f>
        <v>223040</v>
      </c>
      <c r="Z289" s="84"/>
      <c r="AA289" s="87">
        <f>AB289*M289/100</f>
        <v>22.304000000000002</v>
      </c>
      <c r="AB289" s="82">
        <v>0.01</v>
      </c>
    </row>
    <row r="290" spans="2:28" ht="16.5" customHeight="1" x14ac:dyDescent="0.25">
      <c r="B290" s="99"/>
      <c r="C290" s="99"/>
      <c r="D290" s="99"/>
      <c r="E290" s="99"/>
      <c r="F290" s="99"/>
      <c r="G290" s="99"/>
      <c r="H290" s="107"/>
      <c r="I290" s="107"/>
      <c r="J290" s="107"/>
      <c r="K290" s="106"/>
      <c r="L290" s="106"/>
      <c r="M290" s="106"/>
      <c r="N290" s="77"/>
      <c r="O290" s="78"/>
      <c r="P290" s="78"/>
      <c r="Q290" s="78"/>
      <c r="R290" s="79"/>
      <c r="S290" s="80"/>
      <c r="T290" s="81"/>
      <c r="U290" s="77"/>
      <c r="V290" s="79"/>
      <c r="W290" s="79"/>
      <c r="X290" s="86"/>
      <c r="Y290" s="83"/>
      <c r="Z290" s="84"/>
      <c r="AA290" s="85"/>
      <c r="AB290" s="86"/>
    </row>
    <row r="291" spans="2:28" ht="16.5" customHeight="1" x14ac:dyDescent="0.25">
      <c r="B291" s="100" t="s">
        <v>205</v>
      </c>
      <c r="C291" s="101"/>
      <c r="D291" s="101"/>
      <c r="E291" s="101"/>
      <c r="F291" s="101"/>
      <c r="G291" s="102"/>
      <c r="H291" s="102" t="s">
        <v>210</v>
      </c>
      <c r="I291" s="102" t="s">
        <v>2482</v>
      </c>
      <c r="J291" s="102" t="s">
        <v>3542</v>
      </c>
      <c r="K291" s="102">
        <v>156</v>
      </c>
      <c r="L291" s="102">
        <v>1</v>
      </c>
      <c r="M291" s="102"/>
      <c r="N291" s="102"/>
      <c r="O291" s="102" t="s">
        <v>208</v>
      </c>
      <c r="P291" s="102" t="s">
        <v>209</v>
      </c>
      <c r="Q291" s="102" t="s">
        <v>139</v>
      </c>
      <c r="R291" s="102">
        <v>34160</v>
      </c>
      <c r="S291" s="102"/>
      <c r="T291" s="102">
        <v>80</v>
      </c>
      <c r="U291" s="102"/>
      <c r="V291" s="103"/>
      <c r="W291" s="101"/>
      <c r="X291" s="102"/>
      <c r="Y291" s="101"/>
      <c r="Z291" s="101"/>
      <c r="AA291" s="101"/>
      <c r="AB291" s="104"/>
    </row>
    <row r="292" spans="2:28" ht="16.5" customHeight="1" x14ac:dyDescent="0.25">
      <c r="B292" s="97">
        <v>1623</v>
      </c>
      <c r="C292" s="97" t="s">
        <v>206</v>
      </c>
      <c r="D292" s="98" t="s">
        <v>3544</v>
      </c>
      <c r="E292" s="99" t="s">
        <v>3134</v>
      </c>
      <c r="F292" s="97" t="s">
        <v>223</v>
      </c>
      <c r="G292" s="97">
        <v>1</v>
      </c>
      <c r="H292" s="105">
        <v>7</v>
      </c>
      <c r="I292" s="105">
        <v>1</v>
      </c>
      <c r="J292" s="105">
        <v>50</v>
      </c>
      <c r="K292" s="95">
        <v>2950</v>
      </c>
      <c r="L292" s="106">
        <f>T291</f>
        <v>80</v>
      </c>
      <c r="M292" s="106">
        <f>K292*L292</f>
        <v>236000</v>
      </c>
      <c r="N292" s="77"/>
      <c r="O292" s="78"/>
      <c r="P292" s="78"/>
      <c r="Q292" s="78"/>
      <c r="R292" s="79"/>
      <c r="S292" s="80"/>
      <c r="T292" s="81"/>
      <c r="U292" s="77"/>
      <c r="V292" s="79"/>
      <c r="W292" s="79"/>
      <c r="X292" s="82"/>
      <c r="Y292" s="83">
        <f>M292</f>
        <v>236000</v>
      </c>
      <c r="Z292" s="84"/>
      <c r="AA292" s="87">
        <f>AB292*M292/100</f>
        <v>23.6</v>
      </c>
      <c r="AB292" s="82">
        <v>0.01</v>
      </c>
    </row>
    <row r="293" spans="2:28" ht="16.5" customHeight="1" x14ac:dyDescent="0.25">
      <c r="B293" s="99"/>
      <c r="C293" s="99"/>
      <c r="D293" s="99"/>
      <c r="E293" s="99"/>
      <c r="F293" s="99"/>
      <c r="G293" s="99"/>
      <c r="H293" s="107"/>
      <c r="I293" s="107"/>
      <c r="J293" s="107"/>
      <c r="K293" s="106"/>
      <c r="L293" s="106"/>
      <c r="M293" s="106"/>
      <c r="N293" s="77"/>
      <c r="O293" s="78"/>
      <c r="P293" s="78"/>
      <c r="Q293" s="78"/>
      <c r="R293" s="79"/>
      <c r="S293" s="80"/>
      <c r="T293" s="81"/>
      <c r="U293" s="77"/>
      <c r="V293" s="79"/>
      <c r="W293" s="79"/>
      <c r="X293" s="86"/>
      <c r="Y293" s="83"/>
      <c r="Z293" s="84"/>
      <c r="AA293" s="85"/>
      <c r="AB293" s="86"/>
    </row>
    <row r="294" spans="2:28" ht="16.5" customHeight="1" x14ac:dyDescent="0.25">
      <c r="B294" s="100" t="s">
        <v>205</v>
      </c>
      <c r="C294" s="101"/>
      <c r="D294" s="101"/>
      <c r="E294" s="101"/>
      <c r="F294" s="101"/>
      <c r="G294" s="102"/>
      <c r="H294" s="102" t="s">
        <v>207</v>
      </c>
      <c r="I294" s="102" t="s">
        <v>280</v>
      </c>
      <c r="J294" s="102" t="s">
        <v>3542</v>
      </c>
      <c r="K294" s="102">
        <v>156</v>
      </c>
      <c r="L294" s="102">
        <v>1</v>
      </c>
      <c r="M294" s="102"/>
      <c r="N294" s="102"/>
      <c r="O294" s="102" t="s">
        <v>208</v>
      </c>
      <c r="P294" s="102" t="s">
        <v>209</v>
      </c>
      <c r="Q294" s="102" t="s">
        <v>139</v>
      </c>
      <c r="R294" s="102">
        <v>34160</v>
      </c>
      <c r="S294" s="102"/>
      <c r="T294" s="102">
        <v>80</v>
      </c>
      <c r="U294" s="102" t="s">
        <v>3547</v>
      </c>
      <c r="V294" s="103"/>
      <c r="W294" s="101"/>
      <c r="X294" s="102"/>
      <c r="Y294" s="101"/>
      <c r="Z294" s="101"/>
      <c r="AA294" s="101"/>
      <c r="AB294" s="104"/>
    </row>
    <row r="295" spans="2:28" ht="16.5" customHeight="1" x14ac:dyDescent="0.25">
      <c r="B295" s="97">
        <v>1624</v>
      </c>
      <c r="C295" s="97" t="s">
        <v>206</v>
      </c>
      <c r="D295" s="98" t="s">
        <v>3545</v>
      </c>
      <c r="E295" s="99" t="s">
        <v>3546</v>
      </c>
      <c r="F295" s="97" t="s">
        <v>223</v>
      </c>
      <c r="G295" s="97"/>
      <c r="H295" s="105">
        <v>0</v>
      </c>
      <c r="I295" s="105">
        <v>0</v>
      </c>
      <c r="J295" s="105">
        <v>67</v>
      </c>
      <c r="K295" s="95">
        <v>67</v>
      </c>
      <c r="L295" s="106">
        <f>T294</f>
        <v>80</v>
      </c>
      <c r="M295" s="106">
        <f>K295*L295</f>
        <v>5360</v>
      </c>
      <c r="N295" s="77"/>
      <c r="O295" s="78" t="s">
        <v>203</v>
      </c>
      <c r="P295" s="78" t="s">
        <v>211</v>
      </c>
      <c r="Q295" s="78" t="s">
        <v>143</v>
      </c>
      <c r="R295" s="79">
        <v>90</v>
      </c>
      <c r="S295" s="80"/>
      <c r="T295" s="81">
        <v>7450</v>
      </c>
      <c r="U295" s="96" t="s">
        <v>411</v>
      </c>
      <c r="V295" s="79">
        <f>R295*T295*85/100</f>
        <v>569925</v>
      </c>
      <c r="W295" s="79">
        <f>R295*T295-V295</f>
        <v>100575</v>
      </c>
      <c r="X295" s="82">
        <f>M295+W295</f>
        <v>105935</v>
      </c>
      <c r="Y295" s="83">
        <f>M295</f>
        <v>5360</v>
      </c>
      <c r="Z295" s="84"/>
      <c r="AA295" s="87">
        <f>AB295*M295/100</f>
        <v>1.0720000000000001</v>
      </c>
      <c r="AB295" s="86">
        <v>0.02</v>
      </c>
    </row>
    <row r="296" spans="2:28" ht="16.5" customHeight="1" x14ac:dyDescent="0.25">
      <c r="B296" s="97"/>
      <c r="C296" s="97"/>
      <c r="D296" s="98"/>
      <c r="E296" s="99"/>
      <c r="F296" s="97"/>
      <c r="G296" s="97"/>
      <c r="H296" s="105"/>
      <c r="I296" s="105"/>
      <c r="J296" s="105">
        <v>9</v>
      </c>
      <c r="K296" s="95">
        <v>9</v>
      </c>
      <c r="L296" s="106">
        <f>T294</f>
        <v>80</v>
      </c>
      <c r="M296" s="106">
        <f>K296*L296</f>
        <v>720</v>
      </c>
      <c r="N296" s="77"/>
      <c r="O296" s="78" t="s">
        <v>215</v>
      </c>
      <c r="P296" s="78" t="s">
        <v>5</v>
      </c>
      <c r="Q296" s="78"/>
      <c r="R296" s="79">
        <v>36</v>
      </c>
      <c r="S296" s="80"/>
      <c r="T296" s="81">
        <v>7350</v>
      </c>
      <c r="U296" s="96" t="s">
        <v>1270</v>
      </c>
      <c r="V296" s="79">
        <f>R296*T296*4/100</f>
        <v>10584</v>
      </c>
      <c r="W296" s="79">
        <f>R296*T296-V296</f>
        <v>254016</v>
      </c>
      <c r="X296" s="82">
        <f>M296+W296</f>
        <v>254736</v>
      </c>
      <c r="Y296" s="83">
        <f>M295</f>
        <v>5360</v>
      </c>
      <c r="Z296" s="84"/>
      <c r="AA296" s="87">
        <f>X296*AB296/100</f>
        <v>764.20800000000008</v>
      </c>
      <c r="AB296" s="86">
        <v>0.3</v>
      </c>
    </row>
    <row r="297" spans="2:28" ht="16.5" customHeight="1" x14ac:dyDescent="0.25">
      <c r="B297" s="97"/>
      <c r="C297" s="97"/>
      <c r="D297" s="98"/>
      <c r="E297" s="99"/>
      <c r="F297" s="97"/>
      <c r="G297" s="97"/>
      <c r="H297" s="105">
        <v>0</v>
      </c>
      <c r="I297" s="105">
        <v>0</v>
      </c>
      <c r="J297" s="105">
        <v>76</v>
      </c>
      <c r="K297" s="95">
        <v>76</v>
      </c>
      <c r="L297" s="106"/>
      <c r="M297" s="106"/>
      <c r="N297" s="77"/>
      <c r="O297" s="78"/>
      <c r="P297" s="78"/>
      <c r="Q297" s="78"/>
      <c r="R297" s="79"/>
      <c r="S297" s="80"/>
      <c r="T297" s="81"/>
      <c r="U297" s="77"/>
      <c r="V297" s="79"/>
      <c r="W297" s="79"/>
      <c r="X297" s="82"/>
      <c r="Y297" s="83"/>
      <c r="Z297" s="84"/>
      <c r="AA297" s="87"/>
      <c r="AB297" s="82"/>
    </row>
    <row r="298" spans="2:28" ht="16.5" customHeight="1" x14ac:dyDescent="0.25">
      <c r="B298" s="97"/>
      <c r="C298" s="97"/>
      <c r="D298" s="98"/>
      <c r="E298" s="99"/>
      <c r="F298" s="97"/>
      <c r="G298" s="97"/>
      <c r="H298" s="105"/>
      <c r="I298" s="105"/>
      <c r="J298" s="105"/>
      <c r="K298" s="95"/>
      <c r="L298" s="106"/>
      <c r="M298" s="106"/>
      <c r="N298" s="77"/>
      <c r="O298" s="78"/>
      <c r="P298" s="78"/>
      <c r="Q298" s="78"/>
      <c r="R298" s="79"/>
      <c r="S298" s="80"/>
      <c r="T298" s="81"/>
      <c r="U298" s="77"/>
      <c r="V298" s="79"/>
      <c r="W298" s="79"/>
      <c r="X298" s="82"/>
      <c r="Y298" s="83"/>
      <c r="Z298" s="84"/>
      <c r="AA298" s="87"/>
      <c r="AB298" s="82"/>
    </row>
    <row r="299" spans="2:28" ht="16.5" customHeight="1" x14ac:dyDescent="0.25">
      <c r="B299" s="99"/>
      <c r="C299" s="99"/>
      <c r="D299" s="99"/>
      <c r="E299" s="99"/>
      <c r="F299" s="99"/>
      <c r="G299" s="99"/>
      <c r="H299" s="107"/>
      <c r="I299" s="107"/>
      <c r="J299" s="107"/>
      <c r="K299" s="106"/>
      <c r="L299" s="106"/>
      <c r="M299" s="106"/>
      <c r="N299" s="77"/>
      <c r="O299" s="78"/>
      <c r="P299" s="78"/>
      <c r="Q299" s="78"/>
      <c r="R299" s="79"/>
      <c r="S299" s="80"/>
      <c r="T299" s="81"/>
      <c r="U299" s="77"/>
      <c r="V299" s="79"/>
      <c r="W299" s="79"/>
      <c r="X299" s="86"/>
      <c r="Y299" s="83"/>
      <c r="Z299" s="84"/>
      <c r="AA299" s="85"/>
      <c r="AB299" s="86"/>
    </row>
    <row r="300" spans="2:28" ht="16.5" customHeight="1" x14ac:dyDescent="0.25">
      <c r="B300" s="100" t="s">
        <v>205</v>
      </c>
      <c r="C300" s="101"/>
      <c r="D300" s="101"/>
      <c r="E300" s="101"/>
      <c r="F300" s="101"/>
      <c r="G300" s="102"/>
      <c r="H300" s="102" t="s">
        <v>210</v>
      </c>
      <c r="I300" s="102" t="s">
        <v>3550</v>
      </c>
      <c r="J300" s="102" t="s">
        <v>3551</v>
      </c>
      <c r="K300" s="102">
        <v>60</v>
      </c>
      <c r="L300" s="102">
        <v>1</v>
      </c>
      <c r="M300" s="102"/>
      <c r="N300" s="102"/>
      <c r="O300" s="102" t="s">
        <v>208</v>
      </c>
      <c r="P300" s="102" t="s">
        <v>209</v>
      </c>
      <c r="Q300" s="102" t="s">
        <v>139</v>
      </c>
      <c r="R300" s="102">
        <v>34160</v>
      </c>
      <c r="S300" s="102"/>
      <c r="T300" s="102">
        <v>80</v>
      </c>
      <c r="U300" s="102" t="s">
        <v>3552</v>
      </c>
      <c r="V300" s="103"/>
      <c r="W300" s="101"/>
      <c r="X300" s="102"/>
      <c r="Y300" s="101"/>
      <c r="Z300" s="101"/>
      <c r="AA300" s="101"/>
      <c r="AB300" s="104"/>
    </row>
    <row r="301" spans="2:28" ht="16.5" customHeight="1" x14ac:dyDescent="0.25">
      <c r="B301" s="97">
        <v>1625</v>
      </c>
      <c r="C301" s="97" t="s">
        <v>206</v>
      </c>
      <c r="D301" s="98" t="s">
        <v>3548</v>
      </c>
      <c r="E301" s="99" t="s">
        <v>3549</v>
      </c>
      <c r="F301" s="97" t="s">
        <v>223</v>
      </c>
      <c r="G301" s="97">
        <v>2</v>
      </c>
      <c r="H301" s="105">
        <v>0</v>
      </c>
      <c r="I301" s="105">
        <v>0</v>
      </c>
      <c r="J301" s="105">
        <v>68</v>
      </c>
      <c r="K301" s="95">
        <v>68</v>
      </c>
      <c r="L301" s="106">
        <f>T300</f>
        <v>80</v>
      </c>
      <c r="M301" s="106">
        <f>K301*L301</f>
        <v>5440</v>
      </c>
      <c r="N301" s="77"/>
      <c r="O301" s="78" t="s">
        <v>203</v>
      </c>
      <c r="P301" s="78" t="s">
        <v>3118</v>
      </c>
      <c r="Q301" s="78" t="s">
        <v>143</v>
      </c>
      <c r="R301" s="79">
        <v>120</v>
      </c>
      <c r="S301" s="80"/>
      <c r="T301" s="81">
        <v>7450</v>
      </c>
      <c r="U301" s="96" t="s">
        <v>1832</v>
      </c>
      <c r="V301" s="79">
        <f>R301*T301*85/100</f>
        <v>759900</v>
      </c>
      <c r="W301" s="79">
        <f>R301*T301-V301</f>
        <v>134100</v>
      </c>
      <c r="X301" s="82">
        <f>M301+W301</f>
        <v>139540</v>
      </c>
      <c r="Y301" s="83">
        <f>M301</f>
        <v>5440</v>
      </c>
      <c r="Z301" s="84"/>
      <c r="AA301" s="87">
        <f>AB301*M301/100</f>
        <v>1.0880000000000001</v>
      </c>
      <c r="AB301" s="86">
        <v>0.02</v>
      </c>
    </row>
    <row r="302" spans="2:28" ht="16.5" customHeight="1" x14ac:dyDescent="0.25">
      <c r="B302" s="97"/>
      <c r="C302" s="97"/>
      <c r="D302" s="98"/>
      <c r="E302" s="99"/>
      <c r="F302" s="97"/>
      <c r="G302" s="97"/>
      <c r="H302" s="105"/>
      <c r="I302" s="105"/>
      <c r="J302" s="105"/>
      <c r="K302" s="95"/>
      <c r="L302" s="106"/>
      <c r="M302" s="106"/>
      <c r="N302" s="77"/>
      <c r="O302" s="78"/>
      <c r="P302" s="78"/>
      <c r="Q302" s="78"/>
      <c r="R302" s="79"/>
      <c r="S302" s="80"/>
      <c r="T302" s="81"/>
      <c r="U302" s="96"/>
      <c r="V302" s="79"/>
      <c r="W302" s="79"/>
      <c r="X302" s="82"/>
      <c r="Y302" s="83"/>
      <c r="Z302" s="84"/>
      <c r="AA302" s="87"/>
      <c r="AB302" s="86"/>
    </row>
    <row r="303" spans="2:28" ht="16.5" customHeight="1" x14ac:dyDescent="0.25">
      <c r="B303" s="99"/>
      <c r="C303" s="99"/>
      <c r="D303" s="99"/>
      <c r="E303" s="99"/>
      <c r="F303" s="99"/>
      <c r="G303" s="99"/>
      <c r="H303" s="107"/>
      <c r="I303" s="107"/>
      <c r="J303" s="107"/>
      <c r="K303" s="106"/>
      <c r="L303" s="106"/>
      <c r="M303" s="106"/>
      <c r="N303" s="77"/>
      <c r="O303" s="78"/>
      <c r="P303" s="78"/>
      <c r="Q303" s="78"/>
      <c r="R303" s="79"/>
      <c r="S303" s="80"/>
      <c r="T303" s="81"/>
      <c r="U303" s="77"/>
      <c r="V303" s="79"/>
      <c r="W303" s="79"/>
      <c r="X303" s="86"/>
      <c r="Y303" s="83"/>
      <c r="Z303" s="84"/>
      <c r="AA303" s="85"/>
      <c r="AB303" s="86"/>
    </row>
    <row r="304" spans="2:28" ht="16.5" customHeight="1" x14ac:dyDescent="0.25">
      <c r="B304" s="100" t="s">
        <v>205</v>
      </c>
      <c r="C304" s="101"/>
      <c r="D304" s="101"/>
      <c r="E304" s="101"/>
      <c r="F304" s="101"/>
      <c r="G304" s="102"/>
      <c r="H304" s="102" t="s">
        <v>210</v>
      </c>
      <c r="I304" s="102" t="s">
        <v>3550</v>
      </c>
      <c r="J304" s="102" t="s">
        <v>3551</v>
      </c>
      <c r="K304" s="102">
        <v>60</v>
      </c>
      <c r="L304" s="102">
        <v>1</v>
      </c>
      <c r="M304" s="102"/>
      <c r="N304" s="102"/>
      <c r="O304" s="102" t="s">
        <v>208</v>
      </c>
      <c r="P304" s="102" t="s">
        <v>209</v>
      </c>
      <c r="Q304" s="102" t="s">
        <v>139</v>
      </c>
      <c r="R304" s="102">
        <v>34160</v>
      </c>
      <c r="S304" s="102"/>
      <c r="T304" s="102">
        <v>80</v>
      </c>
      <c r="U304" s="102" t="s">
        <v>3555</v>
      </c>
      <c r="V304" s="103"/>
      <c r="W304" s="101"/>
      <c r="X304" s="102"/>
      <c r="Y304" s="101"/>
      <c r="Z304" s="101"/>
      <c r="AA304" s="101"/>
      <c r="AB304" s="104"/>
    </row>
    <row r="305" spans="2:28" ht="16.5" customHeight="1" x14ac:dyDescent="0.25">
      <c r="B305" s="97">
        <v>1626</v>
      </c>
      <c r="C305" s="97" t="s">
        <v>206</v>
      </c>
      <c r="D305" s="98" t="s">
        <v>3553</v>
      </c>
      <c r="E305" s="99" t="s">
        <v>3554</v>
      </c>
      <c r="F305" s="97" t="s">
        <v>223</v>
      </c>
      <c r="G305" s="97">
        <v>2</v>
      </c>
      <c r="H305" s="105">
        <v>0</v>
      </c>
      <c r="I305" s="105">
        <v>0</v>
      </c>
      <c r="J305" s="105">
        <v>62</v>
      </c>
      <c r="K305" s="95">
        <v>62</v>
      </c>
      <c r="L305" s="106">
        <f>T304</f>
        <v>80</v>
      </c>
      <c r="M305" s="106">
        <f>K305*L305</f>
        <v>4960</v>
      </c>
      <c r="N305" s="77"/>
      <c r="O305" s="78" t="s">
        <v>203</v>
      </c>
      <c r="P305" s="78" t="s">
        <v>5</v>
      </c>
      <c r="Q305" s="78" t="s">
        <v>143</v>
      </c>
      <c r="R305" s="79">
        <v>48</v>
      </c>
      <c r="S305" s="80"/>
      <c r="T305" s="81">
        <v>8050</v>
      </c>
      <c r="U305" s="96" t="s">
        <v>1152</v>
      </c>
      <c r="V305" s="79">
        <f>R305*T305*4/100</f>
        <v>15456</v>
      </c>
      <c r="W305" s="79">
        <f>R305*T305-V305</f>
        <v>370944</v>
      </c>
      <c r="X305" s="82">
        <f>M305+W305</f>
        <v>375904</v>
      </c>
      <c r="Y305" s="83">
        <f>M305</f>
        <v>4960</v>
      </c>
      <c r="Z305" s="84"/>
      <c r="AA305" s="87">
        <f>AB305*M305/100</f>
        <v>0.99199999999999999</v>
      </c>
      <c r="AB305" s="86">
        <v>0.02</v>
      </c>
    </row>
    <row r="306" spans="2:28" ht="16.5" customHeight="1" x14ac:dyDescent="0.25">
      <c r="B306" s="99"/>
      <c r="C306" s="99"/>
      <c r="D306" s="99"/>
      <c r="E306" s="99"/>
      <c r="F306" s="99"/>
      <c r="G306" s="99"/>
      <c r="H306" s="107"/>
      <c r="I306" s="107"/>
      <c r="J306" s="107"/>
      <c r="K306" s="106"/>
      <c r="L306" s="106"/>
      <c r="M306" s="106"/>
      <c r="N306" s="77"/>
      <c r="O306" s="78"/>
      <c r="P306" s="78"/>
      <c r="Q306" s="78"/>
      <c r="R306" s="79"/>
      <c r="S306" s="80"/>
      <c r="T306" s="81"/>
      <c r="U306" s="77"/>
      <c r="V306" s="79"/>
      <c r="W306" s="79"/>
      <c r="X306" s="86"/>
      <c r="Y306" s="83"/>
      <c r="Z306" s="84"/>
      <c r="AA306" s="85"/>
      <c r="AB306" s="86"/>
    </row>
    <row r="307" spans="2:28" ht="16.5" customHeight="1" x14ac:dyDescent="0.25">
      <c r="B307" s="100" t="s">
        <v>205</v>
      </c>
      <c r="C307" s="101"/>
      <c r="D307" s="101"/>
      <c r="E307" s="101"/>
      <c r="F307" s="101"/>
      <c r="G307" s="102"/>
      <c r="H307" s="102" t="s">
        <v>207</v>
      </c>
      <c r="I307" s="102" t="s">
        <v>3558</v>
      </c>
      <c r="J307" s="102" t="s">
        <v>3559</v>
      </c>
      <c r="K307" s="102">
        <v>103</v>
      </c>
      <c r="L307" s="102">
        <v>1</v>
      </c>
      <c r="M307" s="102"/>
      <c r="N307" s="102"/>
      <c r="O307" s="102" t="s">
        <v>208</v>
      </c>
      <c r="P307" s="102" t="s">
        <v>209</v>
      </c>
      <c r="Q307" s="102" t="s">
        <v>139</v>
      </c>
      <c r="R307" s="102">
        <v>34160</v>
      </c>
      <c r="S307" s="102"/>
      <c r="T307" s="102">
        <v>80</v>
      </c>
      <c r="U307" s="102" t="s">
        <v>3560</v>
      </c>
      <c r="V307" s="103"/>
      <c r="W307" s="101"/>
      <c r="X307" s="102"/>
      <c r="Y307" s="101"/>
      <c r="Z307" s="101"/>
      <c r="AA307" s="101"/>
      <c r="AB307" s="104"/>
    </row>
    <row r="308" spans="2:28" ht="16.5" customHeight="1" x14ac:dyDescent="0.25">
      <c r="B308" s="97">
        <v>1627</v>
      </c>
      <c r="C308" s="97" t="s">
        <v>206</v>
      </c>
      <c r="D308" s="98" t="s">
        <v>3556</v>
      </c>
      <c r="E308" s="99" t="s">
        <v>3557</v>
      </c>
      <c r="F308" s="97" t="s">
        <v>223</v>
      </c>
      <c r="G308" s="97">
        <v>2</v>
      </c>
      <c r="H308" s="105">
        <v>0</v>
      </c>
      <c r="I308" s="105">
        <v>1</v>
      </c>
      <c r="J308" s="105">
        <v>26</v>
      </c>
      <c r="K308" s="95">
        <v>126</v>
      </c>
      <c r="L308" s="106">
        <f>T307</f>
        <v>80</v>
      </c>
      <c r="M308" s="106">
        <f>K308*L308</f>
        <v>10080</v>
      </c>
      <c r="N308" s="77"/>
      <c r="O308" s="78" t="s">
        <v>203</v>
      </c>
      <c r="P308" s="78" t="s">
        <v>211</v>
      </c>
      <c r="Q308" s="78" t="s">
        <v>143</v>
      </c>
      <c r="R308" s="79">
        <v>135</v>
      </c>
      <c r="S308" s="80"/>
      <c r="T308" s="81">
        <v>7450</v>
      </c>
      <c r="U308" s="96" t="s">
        <v>411</v>
      </c>
      <c r="V308" s="79">
        <f>R308*T308*85/100</f>
        <v>854887.5</v>
      </c>
      <c r="W308" s="79">
        <f>R308*T308-V308</f>
        <v>150862.5</v>
      </c>
      <c r="X308" s="82">
        <f>M308+W308</f>
        <v>160942.5</v>
      </c>
      <c r="Y308" s="83">
        <f>M308</f>
        <v>10080</v>
      </c>
      <c r="Z308" s="84"/>
      <c r="AA308" s="87">
        <f>AB308*M308/100</f>
        <v>2.016</v>
      </c>
      <c r="AB308" s="86">
        <v>0.02</v>
      </c>
    </row>
    <row r="309" spans="2:28" ht="16.5" customHeight="1" x14ac:dyDescent="0.25">
      <c r="B309" s="99"/>
      <c r="C309" s="99"/>
      <c r="D309" s="99"/>
      <c r="E309" s="99"/>
      <c r="F309" s="99"/>
      <c r="G309" s="99"/>
      <c r="H309" s="107"/>
      <c r="I309" s="107"/>
      <c r="J309" s="107"/>
      <c r="K309" s="106"/>
      <c r="L309" s="106"/>
      <c r="M309" s="106"/>
      <c r="N309" s="77"/>
      <c r="O309" s="78"/>
      <c r="P309" s="78"/>
      <c r="Q309" s="78"/>
      <c r="R309" s="79"/>
      <c r="S309" s="80"/>
      <c r="T309" s="81"/>
      <c r="U309" s="77"/>
      <c r="V309" s="79"/>
      <c r="W309" s="79"/>
      <c r="X309" s="86"/>
      <c r="Y309" s="83"/>
      <c r="Z309" s="84"/>
      <c r="AA309" s="85"/>
      <c r="AB309" s="86"/>
    </row>
    <row r="310" spans="2:28" ht="16.5" customHeight="1" x14ac:dyDescent="0.25">
      <c r="B310" s="100" t="s">
        <v>205</v>
      </c>
      <c r="C310" s="101"/>
      <c r="D310" s="101"/>
      <c r="E310" s="101"/>
      <c r="F310" s="101"/>
      <c r="G310" s="102"/>
      <c r="H310" s="102" t="s">
        <v>207</v>
      </c>
      <c r="I310" s="102" t="s">
        <v>3562</v>
      </c>
      <c r="J310" s="102" t="s">
        <v>3559</v>
      </c>
      <c r="K310" s="102">
        <v>103</v>
      </c>
      <c r="L310" s="102">
        <v>1</v>
      </c>
      <c r="M310" s="102"/>
      <c r="N310" s="102"/>
      <c r="O310" s="102" t="s">
        <v>208</v>
      </c>
      <c r="P310" s="102" t="s">
        <v>209</v>
      </c>
      <c r="Q310" s="102" t="s">
        <v>139</v>
      </c>
      <c r="R310" s="102">
        <v>34160</v>
      </c>
      <c r="S310" s="102"/>
      <c r="T310" s="102">
        <v>80</v>
      </c>
      <c r="U310" s="102"/>
      <c r="V310" s="103"/>
      <c r="W310" s="101"/>
      <c r="X310" s="102"/>
      <c r="Y310" s="101"/>
      <c r="Z310" s="101"/>
      <c r="AA310" s="101"/>
      <c r="AB310" s="104"/>
    </row>
    <row r="311" spans="2:28" ht="16.5" customHeight="1" x14ac:dyDescent="0.25">
      <c r="B311" s="97">
        <v>1628</v>
      </c>
      <c r="C311" s="97" t="s">
        <v>206</v>
      </c>
      <c r="D311" s="98" t="s">
        <v>3561</v>
      </c>
      <c r="E311" s="99" t="s">
        <v>3134</v>
      </c>
      <c r="F311" s="97" t="s">
        <v>223</v>
      </c>
      <c r="G311" s="97">
        <v>1</v>
      </c>
      <c r="H311" s="105">
        <v>8</v>
      </c>
      <c r="I311" s="105">
        <v>3</v>
      </c>
      <c r="J311" s="105">
        <v>0</v>
      </c>
      <c r="K311" s="95">
        <v>3500</v>
      </c>
      <c r="L311" s="106">
        <f>T310</f>
        <v>80</v>
      </c>
      <c r="M311" s="106">
        <f>K311*L311</f>
        <v>280000</v>
      </c>
      <c r="N311" s="77"/>
      <c r="O311" s="78"/>
      <c r="P311" s="78"/>
      <c r="Q311" s="78"/>
      <c r="R311" s="79"/>
      <c r="S311" s="80"/>
      <c r="T311" s="81"/>
      <c r="U311" s="77"/>
      <c r="V311" s="79"/>
      <c r="W311" s="79"/>
      <c r="X311" s="82"/>
      <c r="Y311" s="83">
        <f>M311</f>
        <v>280000</v>
      </c>
      <c r="Z311" s="84"/>
      <c r="AA311" s="87">
        <f>AB311*M311/100</f>
        <v>28</v>
      </c>
      <c r="AB311" s="82">
        <v>0.01</v>
      </c>
    </row>
    <row r="312" spans="2:28" ht="16.5" customHeight="1" x14ac:dyDescent="0.25">
      <c r="B312" s="99"/>
      <c r="C312" s="99"/>
      <c r="D312" s="99"/>
      <c r="E312" s="99"/>
      <c r="F312" s="99"/>
      <c r="G312" s="99"/>
      <c r="H312" s="107"/>
      <c r="I312" s="107"/>
      <c r="J312" s="107"/>
      <c r="K312" s="106"/>
      <c r="L312" s="106"/>
      <c r="M312" s="106"/>
      <c r="N312" s="77"/>
      <c r="O312" s="78"/>
      <c r="P312" s="78"/>
      <c r="Q312" s="78"/>
      <c r="R312" s="79"/>
      <c r="S312" s="80"/>
      <c r="T312" s="81"/>
      <c r="U312" s="77"/>
      <c r="V312" s="79"/>
      <c r="W312" s="79"/>
      <c r="X312" s="86"/>
      <c r="Y312" s="83"/>
      <c r="Z312" s="84"/>
      <c r="AA312" s="85"/>
      <c r="AB312" s="86"/>
    </row>
    <row r="313" spans="2:28" ht="16.5" customHeight="1" x14ac:dyDescent="0.25">
      <c r="B313" s="100" t="s">
        <v>205</v>
      </c>
      <c r="C313" s="101"/>
      <c r="D313" s="101"/>
      <c r="E313" s="101"/>
      <c r="F313" s="101"/>
      <c r="G313" s="102"/>
      <c r="H313" s="102" t="s">
        <v>210</v>
      </c>
      <c r="I313" s="102" t="s">
        <v>2982</v>
      </c>
      <c r="J313" s="102" t="s">
        <v>2463</v>
      </c>
      <c r="K313" s="102">
        <v>135</v>
      </c>
      <c r="L313" s="102">
        <v>1</v>
      </c>
      <c r="M313" s="102"/>
      <c r="N313" s="102"/>
      <c r="O313" s="102" t="s">
        <v>208</v>
      </c>
      <c r="P313" s="102" t="s">
        <v>209</v>
      </c>
      <c r="Q313" s="102" t="s">
        <v>139</v>
      </c>
      <c r="R313" s="102">
        <v>34160</v>
      </c>
      <c r="S313" s="102"/>
      <c r="T313" s="102">
        <v>80</v>
      </c>
      <c r="U313" s="102" t="s">
        <v>3565</v>
      </c>
      <c r="V313" s="103"/>
      <c r="W313" s="101"/>
      <c r="X313" s="102"/>
      <c r="Y313" s="101"/>
      <c r="Z313" s="101"/>
      <c r="AA313" s="101"/>
      <c r="AB313" s="104"/>
    </row>
    <row r="314" spans="2:28" ht="16.5" customHeight="1" x14ac:dyDescent="0.25">
      <c r="B314" s="97">
        <v>1629</v>
      </c>
      <c r="C314" s="97" t="s">
        <v>206</v>
      </c>
      <c r="D314" s="98" t="s">
        <v>3563</v>
      </c>
      <c r="E314" s="99" t="s">
        <v>3564</v>
      </c>
      <c r="F314" s="97" t="s">
        <v>223</v>
      </c>
      <c r="G314" s="97">
        <v>2</v>
      </c>
      <c r="H314" s="105">
        <v>0</v>
      </c>
      <c r="I314" s="105">
        <v>1</v>
      </c>
      <c r="J314" s="105">
        <v>29</v>
      </c>
      <c r="K314" s="95">
        <v>129</v>
      </c>
      <c r="L314" s="106">
        <f>T313</f>
        <v>80</v>
      </c>
      <c r="M314" s="106">
        <f>K314*L314</f>
        <v>10320</v>
      </c>
      <c r="N314" s="77"/>
      <c r="O314" s="78" t="s">
        <v>203</v>
      </c>
      <c r="P314" s="78" t="s">
        <v>211</v>
      </c>
      <c r="Q314" s="78" t="s">
        <v>143</v>
      </c>
      <c r="R314" s="79">
        <v>126</v>
      </c>
      <c r="S314" s="80"/>
      <c r="T314" s="81">
        <v>7450</v>
      </c>
      <c r="U314" s="96" t="s">
        <v>1328</v>
      </c>
      <c r="V314" s="79">
        <f>R314*T314*42/100</f>
        <v>394254</v>
      </c>
      <c r="W314" s="79">
        <f>R314*T314-V314</f>
        <v>544446</v>
      </c>
      <c r="X314" s="82">
        <f>M314+W314</f>
        <v>554766</v>
      </c>
      <c r="Y314" s="83">
        <f>M314</f>
        <v>10320</v>
      </c>
      <c r="Z314" s="84"/>
      <c r="AA314" s="87">
        <f>AB314*M314/100</f>
        <v>2.0640000000000001</v>
      </c>
      <c r="AB314" s="86">
        <v>0.02</v>
      </c>
    </row>
    <row r="315" spans="2:28" ht="16.5" customHeight="1" x14ac:dyDescent="0.25">
      <c r="B315" s="99"/>
      <c r="C315" s="99"/>
      <c r="D315" s="99"/>
      <c r="E315" s="99"/>
      <c r="F315" s="99"/>
      <c r="G315" s="99"/>
      <c r="H315" s="107"/>
      <c r="I315" s="107"/>
      <c r="J315" s="107"/>
      <c r="K315" s="106"/>
      <c r="L315" s="106"/>
      <c r="M315" s="106"/>
      <c r="N315" s="77"/>
      <c r="O315" s="78"/>
      <c r="P315" s="78"/>
      <c r="Q315" s="78"/>
      <c r="R315" s="79"/>
      <c r="S315" s="80"/>
      <c r="T315" s="81"/>
      <c r="U315" s="77"/>
      <c r="V315" s="79"/>
      <c r="W315" s="79"/>
      <c r="X315" s="86"/>
      <c r="Y315" s="83"/>
      <c r="Z315" s="84"/>
      <c r="AA315" s="85"/>
      <c r="AB315" s="86"/>
    </row>
    <row r="316" spans="2:28" ht="16.5" customHeight="1" x14ac:dyDescent="0.25">
      <c r="B316" s="100" t="s">
        <v>205</v>
      </c>
      <c r="C316" s="101"/>
      <c r="D316" s="101"/>
      <c r="E316" s="101"/>
      <c r="F316" s="101"/>
      <c r="G316" s="102"/>
      <c r="H316" s="102" t="s">
        <v>207</v>
      </c>
      <c r="I316" s="102" t="s">
        <v>3567</v>
      </c>
      <c r="J316" s="102" t="s">
        <v>2463</v>
      </c>
      <c r="K316" s="102">
        <v>135</v>
      </c>
      <c r="L316" s="102">
        <v>1</v>
      </c>
      <c r="M316" s="102"/>
      <c r="N316" s="102"/>
      <c r="O316" s="102" t="s">
        <v>208</v>
      </c>
      <c r="P316" s="102" t="s">
        <v>209</v>
      </c>
      <c r="Q316" s="102" t="s">
        <v>139</v>
      </c>
      <c r="R316" s="102">
        <v>34160</v>
      </c>
      <c r="S316" s="102"/>
      <c r="T316" s="102">
        <v>80</v>
      </c>
      <c r="U316" s="102"/>
      <c r="V316" s="103"/>
      <c r="W316" s="101"/>
      <c r="X316" s="102"/>
      <c r="Y316" s="101"/>
      <c r="Z316" s="101"/>
      <c r="AA316" s="101"/>
      <c r="AB316" s="104"/>
    </row>
    <row r="317" spans="2:28" ht="16.5" customHeight="1" x14ac:dyDescent="0.25">
      <c r="B317" s="97">
        <v>1630</v>
      </c>
      <c r="C317" s="97" t="s">
        <v>206</v>
      </c>
      <c r="D317" s="98" t="s">
        <v>3566</v>
      </c>
      <c r="E317" s="99" t="s">
        <v>3181</v>
      </c>
      <c r="F317" s="97" t="s">
        <v>223</v>
      </c>
      <c r="G317" s="97">
        <v>1</v>
      </c>
      <c r="H317" s="105">
        <v>1</v>
      </c>
      <c r="I317" s="105">
        <v>0</v>
      </c>
      <c r="J317" s="105">
        <v>0</v>
      </c>
      <c r="K317" s="95">
        <v>400</v>
      </c>
      <c r="L317" s="106">
        <f>T316</f>
        <v>80</v>
      </c>
      <c r="M317" s="106">
        <f>K317*L317</f>
        <v>32000</v>
      </c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2"/>
      <c r="Y317" s="83">
        <f>M317</f>
        <v>32000</v>
      </c>
      <c r="Z317" s="84"/>
      <c r="AA317" s="87">
        <f>AB317*M317/100</f>
        <v>3.2</v>
      </c>
      <c r="AB317" s="82">
        <v>0.01</v>
      </c>
    </row>
    <row r="318" spans="2:28" ht="16.5" customHeight="1" x14ac:dyDescent="0.25">
      <c r="B318" s="99"/>
      <c r="C318" s="99"/>
      <c r="D318" s="99"/>
      <c r="E318" s="99"/>
      <c r="F318" s="99"/>
      <c r="G318" s="99"/>
      <c r="H318" s="107"/>
      <c r="I318" s="107"/>
      <c r="J318" s="107"/>
      <c r="K318" s="106"/>
      <c r="L318" s="106"/>
      <c r="M318" s="106"/>
      <c r="N318" s="77"/>
      <c r="O318" s="78"/>
      <c r="P318" s="78"/>
      <c r="Q318" s="78"/>
      <c r="R318" s="79"/>
      <c r="S318" s="80"/>
      <c r="T318" s="81"/>
      <c r="U318" s="77"/>
      <c r="V318" s="79"/>
      <c r="W318" s="79"/>
      <c r="X318" s="86"/>
      <c r="Y318" s="83"/>
      <c r="Z318" s="84"/>
      <c r="AA318" s="85"/>
      <c r="AB318" s="86"/>
    </row>
    <row r="319" spans="2:28" ht="16.5" customHeight="1" x14ac:dyDescent="0.25">
      <c r="B319" s="100" t="s">
        <v>205</v>
      </c>
      <c r="C319" s="101"/>
      <c r="D319" s="101"/>
      <c r="E319" s="101"/>
      <c r="F319" s="101"/>
      <c r="G319" s="102"/>
      <c r="H319" s="102" t="s">
        <v>207</v>
      </c>
      <c r="I319" s="102" t="s">
        <v>3567</v>
      </c>
      <c r="J319" s="102" t="s">
        <v>2463</v>
      </c>
      <c r="K319" s="102">
        <v>135</v>
      </c>
      <c r="L319" s="102">
        <v>1</v>
      </c>
      <c r="M319" s="102"/>
      <c r="N319" s="102"/>
      <c r="O319" s="102" t="s">
        <v>208</v>
      </c>
      <c r="P319" s="102" t="s">
        <v>209</v>
      </c>
      <c r="Q319" s="102" t="s">
        <v>139</v>
      </c>
      <c r="R319" s="102">
        <v>34160</v>
      </c>
      <c r="S319" s="102"/>
      <c r="T319" s="102">
        <v>80</v>
      </c>
      <c r="U319" s="102"/>
      <c r="V319" s="103"/>
      <c r="W319" s="101"/>
      <c r="X319" s="102"/>
      <c r="Y319" s="101"/>
      <c r="Z319" s="101"/>
      <c r="AA319" s="101"/>
      <c r="AB319" s="104"/>
    </row>
    <row r="320" spans="2:28" ht="16.5" customHeight="1" x14ac:dyDescent="0.25">
      <c r="B320" s="97">
        <v>1631</v>
      </c>
      <c r="C320" s="97" t="s">
        <v>206</v>
      </c>
      <c r="D320" s="98" t="s">
        <v>3568</v>
      </c>
      <c r="E320" s="99" t="s">
        <v>3569</v>
      </c>
      <c r="F320" s="97" t="s">
        <v>223</v>
      </c>
      <c r="G320" s="97">
        <v>1</v>
      </c>
      <c r="H320" s="105">
        <v>2</v>
      </c>
      <c r="I320" s="105">
        <v>3</v>
      </c>
      <c r="J320" s="105">
        <v>91</v>
      </c>
      <c r="K320" s="95">
        <v>1191</v>
      </c>
      <c r="L320" s="106">
        <f>T319</f>
        <v>80</v>
      </c>
      <c r="M320" s="106">
        <f>K320*L320</f>
        <v>95280</v>
      </c>
      <c r="N320" s="77"/>
      <c r="O320" s="78"/>
      <c r="P320" s="78"/>
      <c r="Q320" s="78"/>
      <c r="R320" s="79"/>
      <c r="S320" s="80"/>
      <c r="T320" s="81"/>
      <c r="U320" s="77"/>
      <c r="V320" s="79"/>
      <c r="W320" s="79"/>
      <c r="X320" s="82"/>
      <c r="Y320" s="83">
        <f>M320</f>
        <v>95280</v>
      </c>
      <c r="Z320" s="84"/>
      <c r="AA320" s="87">
        <f>AB320*M320/100</f>
        <v>9.5280000000000005</v>
      </c>
      <c r="AB320" s="82">
        <v>0.01</v>
      </c>
    </row>
    <row r="321" spans="2:28" ht="16.5" customHeight="1" x14ac:dyDescent="0.25">
      <c r="B321" s="99"/>
      <c r="C321" s="99"/>
      <c r="D321" s="99"/>
      <c r="E321" s="99"/>
      <c r="F321" s="99"/>
      <c r="G321" s="99"/>
      <c r="H321" s="107"/>
      <c r="I321" s="107"/>
      <c r="J321" s="107"/>
      <c r="K321" s="106"/>
      <c r="L321" s="106"/>
      <c r="M321" s="106"/>
      <c r="N321" s="77"/>
      <c r="O321" s="78"/>
      <c r="P321" s="78"/>
      <c r="Q321" s="78"/>
      <c r="R321" s="79"/>
      <c r="S321" s="80"/>
      <c r="T321" s="81"/>
      <c r="U321" s="77"/>
      <c r="V321" s="79"/>
      <c r="W321" s="79"/>
      <c r="X321" s="86"/>
      <c r="Y321" s="83"/>
      <c r="Z321" s="84"/>
      <c r="AA321" s="85"/>
      <c r="AB321" s="86"/>
    </row>
    <row r="322" spans="2:28" ht="16.5" customHeight="1" x14ac:dyDescent="0.25">
      <c r="B322" s="100" t="s">
        <v>205</v>
      </c>
      <c r="C322" s="101"/>
      <c r="D322" s="101"/>
      <c r="E322" s="101"/>
      <c r="F322" s="101"/>
      <c r="G322" s="102"/>
      <c r="H322" s="102" t="s">
        <v>207</v>
      </c>
      <c r="I322" s="102" t="s">
        <v>3567</v>
      </c>
      <c r="J322" s="102" t="s">
        <v>2463</v>
      </c>
      <c r="K322" s="102">
        <v>135</v>
      </c>
      <c r="L322" s="102">
        <v>1</v>
      </c>
      <c r="M322" s="102"/>
      <c r="N322" s="102"/>
      <c r="O322" s="102" t="s">
        <v>208</v>
      </c>
      <c r="P322" s="102" t="s">
        <v>209</v>
      </c>
      <c r="Q322" s="102" t="s">
        <v>139</v>
      </c>
      <c r="R322" s="102">
        <v>34160</v>
      </c>
      <c r="S322" s="102"/>
      <c r="T322" s="102">
        <v>80</v>
      </c>
      <c r="U322" s="102"/>
      <c r="V322" s="103"/>
      <c r="W322" s="101"/>
      <c r="X322" s="102"/>
      <c r="Y322" s="101"/>
      <c r="Z322" s="101"/>
      <c r="AA322" s="101"/>
      <c r="AB322" s="104"/>
    </row>
    <row r="323" spans="2:28" ht="16.5" customHeight="1" x14ac:dyDescent="0.25">
      <c r="B323" s="97">
        <v>1632</v>
      </c>
      <c r="C323" s="97" t="s">
        <v>206</v>
      </c>
      <c r="D323" s="98" t="s">
        <v>3570</v>
      </c>
      <c r="E323" s="99" t="s">
        <v>3403</v>
      </c>
      <c r="F323" s="97" t="s">
        <v>223</v>
      </c>
      <c r="G323" s="97">
        <v>1</v>
      </c>
      <c r="H323" s="105">
        <v>8</v>
      </c>
      <c r="I323" s="105">
        <v>3</v>
      </c>
      <c r="J323" s="105">
        <v>42</v>
      </c>
      <c r="K323" s="95">
        <v>3542</v>
      </c>
      <c r="L323" s="106">
        <f>T322</f>
        <v>80</v>
      </c>
      <c r="M323" s="106">
        <f>K323*L323</f>
        <v>283360</v>
      </c>
      <c r="N323" s="77"/>
      <c r="O323" s="78"/>
      <c r="P323" s="78"/>
      <c r="Q323" s="78"/>
      <c r="R323" s="79"/>
      <c r="S323" s="80"/>
      <c r="T323" s="81"/>
      <c r="U323" s="77"/>
      <c r="V323" s="79"/>
      <c r="W323" s="79"/>
      <c r="X323" s="82"/>
      <c r="Y323" s="83">
        <f>M323</f>
        <v>283360</v>
      </c>
      <c r="Z323" s="84"/>
      <c r="AA323" s="87">
        <f>AB323*M323/100</f>
        <v>28.335999999999999</v>
      </c>
      <c r="AB323" s="82">
        <v>0.01</v>
      </c>
    </row>
    <row r="324" spans="2:28" ht="16.5" customHeight="1" x14ac:dyDescent="0.25">
      <c r="B324" s="99"/>
      <c r="C324" s="99"/>
      <c r="D324" s="99"/>
      <c r="E324" s="99"/>
      <c r="F324" s="99"/>
      <c r="G324" s="99"/>
      <c r="H324" s="107"/>
      <c r="I324" s="107"/>
      <c r="J324" s="107"/>
      <c r="K324" s="106"/>
      <c r="L324" s="106"/>
      <c r="M324" s="106"/>
      <c r="N324" s="77"/>
      <c r="O324" s="78"/>
      <c r="P324" s="78"/>
      <c r="Q324" s="78"/>
      <c r="R324" s="79"/>
      <c r="S324" s="80"/>
      <c r="T324" s="81"/>
      <c r="U324" s="77"/>
      <c r="V324" s="79"/>
      <c r="W324" s="79"/>
      <c r="X324" s="86"/>
      <c r="Y324" s="83"/>
      <c r="Z324" s="84"/>
      <c r="AA324" s="85"/>
      <c r="AB324" s="86"/>
    </row>
    <row r="325" spans="2:28" ht="16.5" customHeight="1" x14ac:dyDescent="0.25">
      <c r="B325" s="100" t="s">
        <v>205</v>
      </c>
      <c r="C325" s="101"/>
      <c r="D325" s="101"/>
      <c r="E325" s="101"/>
      <c r="F325" s="101"/>
      <c r="G325" s="102"/>
      <c r="H325" s="102" t="s">
        <v>207</v>
      </c>
      <c r="I325" s="102" t="s">
        <v>2947</v>
      </c>
      <c r="J325" s="102" t="s">
        <v>2337</v>
      </c>
      <c r="K325" s="102">
        <v>9</v>
      </c>
      <c r="L325" s="102">
        <v>1</v>
      </c>
      <c r="M325" s="102"/>
      <c r="N325" s="102"/>
      <c r="O325" s="102" t="s">
        <v>208</v>
      </c>
      <c r="P325" s="102" t="s">
        <v>209</v>
      </c>
      <c r="Q325" s="102" t="s">
        <v>139</v>
      </c>
      <c r="R325" s="102">
        <v>34160</v>
      </c>
      <c r="S325" s="102"/>
      <c r="T325" s="102">
        <v>80</v>
      </c>
      <c r="U325" s="102"/>
      <c r="V325" s="103"/>
      <c r="W325" s="101"/>
      <c r="X325" s="102"/>
      <c r="Y325" s="101"/>
      <c r="Z325" s="101"/>
      <c r="AA325" s="101"/>
      <c r="AB325" s="104"/>
    </row>
    <row r="326" spans="2:28" ht="16.5" customHeight="1" x14ac:dyDescent="0.25">
      <c r="B326" s="97">
        <v>1633</v>
      </c>
      <c r="C326" s="97" t="s">
        <v>206</v>
      </c>
      <c r="D326" s="98" t="s">
        <v>3571</v>
      </c>
      <c r="E326" s="99" t="s">
        <v>3488</v>
      </c>
      <c r="F326" s="97" t="s">
        <v>223</v>
      </c>
      <c r="G326" s="97">
        <v>1</v>
      </c>
      <c r="H326" s="105">
        <v>22</v>
      </c>
      <c r="I326" s="105">
        <v>0</v>
      </c>
      <c r="J326" s="105">
        <v>39</v>
      </c>
      <c r="K326" s="95">
        <v>8839</v>
      </c>
      <c r="L326" s="106">
        <f>T325</f>
        <v>80</v>
      </c>
      <c r="M326" s="106">
        <f>K326*L326</f>
        <v>707120</v>
      </c>
      <c r="N326" s="77"/>
      <c r="O326" s="78"/>
      <c r="P326" s="78"/>
      <c r="Q326" s="78"/>
      <c r="R326" s="79"/>
      <c r="S326" s="80"/>
      <c r="T326" s="81"/>
      <c r="U326" s="77"/>
      <c r="V326" s="79"/>
      <c r="W326" s="79"/>
      <c r="X326" s="82"/>
      <c r="Y326" s="83">
        <f>M326</f>
        <v>707120</v>
      </c>
      <c r="Z326" s="84"/>
      <c r="AA326" s="87">
        <f>AB326*M326/100</f>
        <v>70.712000000000003</v>
      </c>
      <c r="AB326" s="82">
        <v>0.01</v>
      </c>
    </row>
    <row r="327" spans="2:28" ht="16.5" customHeight="1" x14ac:dyDescent="0.25">
      <c r="B327" s="99"/>
      <c r="C327" s="99"/>
      <c r="D327" s="99"/>
      <c r="E327" s="99"/>
      <c r="F327" s="99"/>
      <c r="G327" s="99"/>
      <c r="H327" s="107"/>
      <c r="I327" s="107"/>
      <c r="J327" s="107"/>
      <c r="K327" s="106"/>
      <c r="L327" s="106"/>
      <c r="M327" s="106"/>
      <c r="N327" s="77"/>
      <c r="O327" s="78"/>
      <c r="P327" s="78"/>
      <c r="Q327" s="78"/>
      <c r="R327" s="79"/>
      <c r="S327" s="80"/>
      <c r="T327" s="81"/>
      <c r="U327" s="77"/>
      <c r="V327" s="79"/>
      <c r="W327" s="79"/>
      <c r="X327" s="86"/>
      <c r="Y327" s="83"/>
      <c r="Z327" s="84"/>
      <c r="AA327" s="85"/>
      <c r="AB327" s="86"/>
    </row>
    <row r="328" spans="2:28" ht="16.5" customHeight="1" x14ac:dyDescent="0.25">
      <c r="B328" s="100" t="s">
        <v>205</v>
      </c>
      <c r="C328" s="101"/>
      <c r="D328" s="101"/>
      <c r="E328" s="101"/>
      <c r="F328" s="101"/>
      <c r="G328" s="102"/>
      <c r="H328" s="102" t="s">
        <v>207</v>
      </c>
      <c r="I328" s="102" t="s">
        <v>609</v>
      </c>
      <c r="J328" s="102" t="s">
        <v>2860</v>
      </c>
      <c r="K328" s="102">
        <v>78</v>
      </c>
      <c r="L328" s="102">
        <v>1</v>
      </c>
      <c r="M328" s="102"/>
      <c r="N328" s="102"/>
      <c r="O328" s="102" t="s">
        <v>208</v>
      </c>
      <c r="P328" s="102" t="s">
        <v>209</v>
      </c>
      <c r="Q328" s="102" t="s">
        <v>139</v>
      </c>
      <c r="R328" s="102">
        <v>34160</v>
      </c>
      <c r="S328" s="102"/>
      <c r="T328" s="102">
        <v>80</v>
      </c>
      <c r="U328" s="102" t="s">
        <v>3574</v>
      </c>
      <c r="V328" s="103"/>
      <c r="W328" s="101"/>
      <c r="X328" s="102"/>
      <c r="Y328" s="101"/>
      <c r="Z328" s="101"/>
      <c r="AA328" s="101"/>
      <c r="AB328" s="104"/>
    </row>
    <row r="329" spans="2:28" ht="16.5" customHeight="1" x14ac:dyDescent="0.25">
      <c r="B329" s="97">
        <v>1634</v>
      </c>
      <c r="C329" s="97" t="s">
        <v>206</v>
      </c>
      <c r="D329" s="98" t="s">
        <v>3572</v>
      </c>
      <c r="E329" s="99" t="s">
        <v>3573</v>
      </c>
      <c r="F329" s="97" t="s">
        <v>223</v>
      </c>
      <c r="G329" s="97">
        <v>2</v>
      </c>
      <c r="H329" s="105">
        <v>0</v>
      </c>
      <c r="I329" s="105">
        <v>1</v>
      </c>
      <c r="J329" s="105">
        <v>44</v>
      </c>
      <c r="K329" s="95">
        <v>144</v>
      </c>
      <c r="L329" s="106">
        <f>T328</f>
        <v>80</v>
      </c>
      <c r="M329" s="106">
        <f>K329*L329</f>
        <v>11520</v>
      </c>
      <c r="N329" s="77"/>
      <c r="O329" s="78" t="s">
        <v>203</v>
      </c>
      <c r="P329" s="78" t="s">
        <v>5</v>
      </c>
      <c r="Q329" s="78" t="s">
        <v>143</v>
      </c>
      <c r="R329" s="79">
        <v>162</v>
      </c>
      <c r="S329" s="80"/>
      <c r="T329" s="81">
        <v>8050</v>
      </c>
      <c r="U329" s="96" t="s">
        <v>375</v>
      </c>
      <c r="V329" s="79">
        <f>R329*T329*36/100</f>
        <v>469476</v>
      </c>
      <c r="W329" s="79">
        <f>R329*T329-V329</f>
        <v>834624</v>
      </c>
      <c r="X329" s="82">
        <f>M329+W329</f>
        <v>846144</v>
      </c>
      <c r="Y329" s="83">
        <f>M329</f>
        <v>11520</v>
      </c>
      <c r="Z329" s="84"/>
      <c r="AA329" s="87">
        <f>AB329*M329/100</f>
        <v>2.3040000000000003</v>
      </c>
      <c r="AB329" s="86">
        <v>0.02</v>
      </c>
    </row>
    <row r="330" spans="2:28" ht="16.5" customHeight="1" x14ac:dyDescent="0.25">
      <c r="B330" s="99"/>
      <c r="C330" s="99"/>
      <c r="D330" s="99"/>
      <c r="E330" s="99"/>
      <c r="F330" s="99"/>
      <c r="G330" s="99"/>
      <c r="H330" s="107"/>
      <c r="I330" s="107"/>
      <c r="J330" s="107"/>
      <c r="K330" s="106"/>
      <c r="L330" s="106"/>
      <c r="M330" s="106"/>
      <c r="N330" s="77"/>
      <c r="O330" s="78"/>
      <c r="P330" s="78"/>
      <c r="Q330" s="78"/>
      <c r="R330" s="79"/>
      <c r="S330" s="80"/>
      <c r="T330" s="81"/>
      <c r="U330" s="77"/>
      <c r="V330" s="79"/>
      <c r="W330" s="79"/>
      <c r="X330" s="86"/>
      <c r="Y330" s="83"/>
      <c r="Z330" s="84"/>
      <c r="AA330" s="85"/>
      <c r="AB330" s="86"/>
    </row>
    <row r="331" spans="2:28" ht="16.5" customHeight="1" x14ac:dyDescent="0.25">
      <c r="B331" s="100" t="s">
        <v>205</v>
      </c>
      <c r="C331" s="101"/>
      <c r="D331" s="101"/>
      <c r="E331" s="101"/>
      <c r="F331" s="101"/>
      <c r="G331" s="102"/>
      <c r="H331" s="102" t="s">
        <v>207</v>
      </c>
      <c r="I331" s="102" t="s">
        <v>609</v>
      </c>
      <c r="J331" s="102" t="s">
        <v>2860</v>
      </c>
      <c r="K331" s="102">
        <v>78</v>
      </c>
      <c r="L331" s="102">
        <v>1</v>
      </c>
      <c r="M331" s="102"/>
      <c r="N331" s="102"/>
      <c r="O331" s="102" t="s">
        <v>208</v>
      </c>
      <c r="P331" s="102" t="s">
        <v>209</v>
      </c>
      <c r="Q331" s="102" t="s">
        <v>139</v>
      </c>
      <c r="R331" s="102">
        <v>34160</v>
      </c>
      <c r="S331" s="102"/>
      <c r="T331" s="102">
        <v>250</v>
      </c>
      <c r="U331" s="102" t="s">
        <v>3576</v>
      </c>
      <c r="V331" s="103"/>
      <c r="W331" s="101"/>
      <c r="X331" s="102"/>
      <c r="Y331" s="101"/>
      <c r="Z331" s="101"/>
      <c r="AA331" s="101"/>
      <c r="AB331" s="104"/>
    </row>
    <row r="332" spans="2:28" ht="16.5" customHeight="1" x14ac:dyDescent="0.25">
      <c r="B332" s="97">
        <v>1635</v>
      </c>
      <c r="C332" s="97" t="s">
        <v>206</v>
      </c>
      <c r="D332" s="98" t="s">
        <v>3575</v>
      </c>
      <c r="E332" s="99" t="s">
        <v>3036</v>
      </c>
      <c r="F332" s="97" t="s">
        <v>223</v>
      </c>
      <c r="G332" s="97">
        <v>1</v>
      </c>
      <c r="H332" s="105">
        <v>26</v>
      </c>
      <c r="I332" s="105">
        <v>2</v>
      </c>
      <c r="J332" s="105">
        <v>36</v>
      </c>
      <c r="K332" s="95">
        <v>10636</v>
      </c>
      <c r="L332" s="106">
        <f>T331</f>
        <v>250</v>
      </c>
      <c r="M332" s="106">
        <f>K332*L332</f>
        <v>2659000</v>
      </c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2"/>
      <c r="Y332" s="83">
        <f>M332</f>
        <v>2659000</v>
      </c>
      <c r="Z332" s="84"/>
      <c r="AA332" s="87">
        <f>AB332*M332/100</f>
        <v>265.89999999999998</v>
      </c>
      <c r="AB332" s="82">
        <v>0.01</v>
      </c>
    </row>
    <row r="333" spans="2:28" ht="16.5" customHeight="1" x14ac:dyDescent="0.25">
      <c r="B333" s="99"/>
      <c r="C333" s="99"/>
      <c r="D333" s="99"/>
      <c r="E333" s="99"/>
      <c r="F333" s="99"/>
      <c r="G333" s="99"/>
      <c r="H333" s="107"/>
      <c r="I333" s="107"/>
      <c r="J333" s="107"/>
      <c r="K333" s="106"/>
      <c r="L333" s="106"/>
      <c r="M333" s="106"/>
      <c r="N333" s="77"/>
      <c r="O333" s="78"/>
      <c r="P333" s="78"/>
      <c r="Q333" s="78"/>
      <c r="R333" s="79"/>
      <c r="S333" s="80"/>
      <c r="T333" s="81"/>
      <c r="U333" s="77"/>
      <c r="V333" s="79"/>
      <c r="W333" s="79"/>
      <c r="X333" s="86"/>
      <c r="Y333" s="83"/>
      <c r="Z333" s="84"/>
      <c r="AA333" s="85"/>
      <c r="AB333" s="86"/>
    </row>
    <row r="334" spans="2:28" ht="16.5" customHeight="1" x14ac:dyDescent="0.25">
      <c r="B334" s="100" t="s">
        <v>205</v>
      </c>
      <c r="C334" s="101"/>
      <c r="D334" s="101"/>
      <c r="E334" s="101"/>
      <c r="F334" s="101"/>
      <c r="G334" s="102"/>
      <c r="H334" s="102" t="s">
        <v>210</v>
      </c>
      <c r="I334" s="102" t="s">
        <v>1858</v>
      </c>
      <c r="J334" s="102" t="s">
        <v>2912</v>
      </c>
      <c r="K334" s="102">
        <v>206</v>
      </c>
      <c r="L334" s="102">
        <v>1</v>
      </c>
      <c r="M334" s="102"/>
      <c r="N334" s="102"/>
      <c r="O334" s="102" t="s">
        <v>208</v>
      </c>
      <c r="P334" s="102" t="s">
        <v>209</v>
      </c>
      <c r="Q334" s="102" t="s">
        <v>139</v>
      </c>
      <c r="R334" s="102">
        <v>34160</v>
      </c>
      <c r="S334" s="102"/>
      <c r="T334" s="102">
        <v>80</v>
      </c>
      <c r="U334" s="102"/>
      <c r="V334" s="103"/>
      <c r="W334" s="101"/>
      <c r="X334" s="102"/>
      <c r="Y334" s="101"/>
      <c r="Z334" s="101"/>
      <c r="AA334" s="101"/>
      <c r="AB334" s="104"/>
    </row>
    <row r="335" spans="2:28" ht="16.5" customHeight="1" x14ac:dyDescent="0.25">
      <c r="B335" s="97">
        <v>1636</v>
      </c>
      <c r="C335" s="97" t="s">
        <v>206</v>
      </c>
      <c r="D335" s="98" t="s">
        <v>3577</v>
      </c>
      <c r="E335" s="99" t="s">
        <v>3051</v>
      </c>
      <c r="F335" s="97" t="s">
        <v>223</v>
      </c>
      <c r="G335" s="97">
        <v>1</v>
      </c>
      <c r="H335" s="105">
        <v>10</v>
      </c>
      <c r="I335" s="105">
        <v>0</v>
      </c>
      <c r="J335" s="105">
        <v>0</v>
      </c>
      <c r="K335" s="95">
        <v>4000</v>
      </c>
      <c r="L335" s="106">
        <f>T334</f>
        <v>80</v>
      </c>
      <c r="M335" s="106">
        <f>K335*L335</f>
        <v>320000</v>
      </c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2"/>
      <c r="Y335" s="83">
        <f>M335</f>
        <v>320000</v>
      </c>
      <c r="Z335" s="84"/>
      <c r="AA335" s="87">
        <f>AB335*M335/100</f>
        <v>32</v>
      </c>
      <c r="AB335" s="82">
        <v>0.01</v>
      </c>
    </row>
    <row r="336" spans="2:28" ht="16.5" customHeight="1" x14ac:dyDescent="0.25">
      <c r="B336" s="99"/>
      <c r="C336" s="99"/>
      <c r="D336" s="99"/>
      <c r="E336" s="99"/>
      <c r="F336" s="99"/>
      <c r="G336" s="99"/>
      <c r="H336" s="107"/>
      <c r="I336" s="107"/>
      <c r="J336" s="107"/>
      <c r="K336" s="106"/>
      <c r="L336" s="106"/>
      <c r="M336" s="106"/>
      <c r="N336" s="77"/>
      <c r="O336" s="78"/>
      <c r="P336" s="78"/>
      <c r="Q336" s="78"/>
      <c r="R336" s="79"/>
      <c r="S336" s="80"/>
      <c r="T336" s="81"/>
      <c r="U336" s="77"/>
      <c r="V336" s="79"/>
      <c r="W336" s="79"/>
      <c r="X336" s="86"/>
      <c r="Y336" s="83"/>
      <c r="Z336" s="84"/>
      <c r="AA336" s="85"/>
      <c r="AB336" s="86"/>
    </row>
    <row r="337" spans="2:28" ht="16.5" customHeight="1" x14ac:dyDescent="0.25">
      <c r="B337" s="100" t="s">
        <v>205</v>
      </c>
      <c r="C337" s="101"/>
      <c r="D337" s="101"/>
      <c r="E337" s="101"/>
      <c r="F337" s="101"/>
      <c r="G337" s="102"/>
      <c r="H337" s="102" t="s">
        <v>210</v>
      </c>
      <c r="I337" s="102" t="s">
        <v>1858</v>
      </c>
      <c r="J337" s="102" t="s">
        <v>2912</v>
      </c>
      <c r="K337" s="102">
        <v>206</v>
      </c>
      <c r="L337" s="102">
        <v>1</v>
      </c>
      <c r="M337" s="102"/>
      <c r="N337" s="102"/>
      <c r="O337" s="102" t="s">
        <v>208</v>
      </c>
      <c r="P337" s="102" t="s">
        <v>209</v>
      </c>
      <c r="Q337" s="102" t="s">
        <v>139</v>
      </c>
      <c r="R337" s="102">
        <v>34160</v>
      </c>
      <c r="S337" s="102"/>
      <c r="T337" s="102">
        <v>80</v>
      </c>
      <c r="U337" s="102"/>
      <c r="V337" s="103"/>
      <c r="W337" s="101"/>
      <c r="X337" s="102"/>
      <c r="Y337" s="101"/>
      <c r="Z337" s="101"/>
      <c r="AA337" s="101"/>
      <c r="AB337" s="104"/>
    </row>
    <row r="338" spans="2:28" ht="16.5" customHeight="1" x14ac:dyDescent="0.25">
      <c r="B338" s="97">
        <v>1637</v>
      </c>
      <c r="C338" s="97" t="s">
        <v>206</v>
      </c>
      <c r="D338" s="98" t="s">
        <v>3578</v>
      </c>
      <c r="E338" s="99" t="s">
        <v>3074</v>
      </c>
      <c r="F338" s="97" t="s">
        <v>223</v>
      </c>
      <c r="G338" s="97">
        <v>1</v>
      </c>
      <c r="H338" s="105">
        <v>19</v>
      </c>
      <c r="I338" s="105">
        <v>2</v>
      </c>
      <c r="J338" s="105">
        <v>6</v>
      </c>
      <c r="K338" s="95">
        <v>7806</v>
      </c>
      <c r="L338" s="106">
        <f>T337</f>
        <v>80</v>
      </c>
      <c r="M338" s="106">
        <f>K338*L338</f>
        <v>624480</v>
      </c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2"/>
      <c r="Y338" s="83">
        <f>M338</f>
        <v>624480</v>
      </c>
      <c r="Z338" s="84"/>
      <c r="AA338" s="87">
        <f>AB338*M338/100</f>
        <v>62.448</v>
      </c>
      <c r="AB338" s="82">
        <v>0.01</v>
      </c>
    </row>
    <row r="339" spans="2:28" ht="16.5" customHeight="1" x14ac:dyDescent="0.25">
      <c r="B339" s="97"/>
      <c r="C339" s="97"/>
      <c r="D339" s="98"/>
      <c r="E339" s="99"/>
      <c r="F339" s="97"/>
      <c r="G339" s="97"/>
      <c r="H339" s="105"/>
      <c r="I339" s="105"/>
      <c r="J339" s="105"/>
      <c r="K339" s="95"/>
      <c r="L339" s="106"/>
      <c r="M339" s="106"/>
      <c r="N339" s="77"/>
      <c r="O339" s="78"/>
      <c r="P339" s="78"/>
      <c r="Q339" s="78"/>
      <c r="R339" s="79"/>
      <c r="S339" s="80"/>
      <c r="T339" s="81"/>
      <c r="U339" s="77"/>
      <c r="V339" s="79"/>
      <c r="W339" s="79"/>
      <c r="X339" s="82"/>
      <c r="Y339" s="83"/>
      <c r="Z339" s="84"/>
      <c r="AA339" s="87"/>
      <c r="AB339" s="82"/>
    </row>
    <row r="340" spans="2:28" ht="16.5" customHeight="1" x14ac:dyDescent="0.25">
      <c r="B340" s="99"/>
      <c r="C340" s="99"/>
      <c r="D340" s="99"/>
      <c r="E340" s="99"/>
      <c r="F340" s="99"/>
      <c r="G340" s="99"/>
      <c r="H340" s="107"/>
      <c r="I340" s="107"/>
      <c r="J340" s="107"/>
      <c r="K340" s="106"/>
      <c r="L340" s="106"/>
      <c r="M340" s="106"/>
      <c r="N340" s="77"/>
      <c r="O340" s="78"/>
      <c r="P340" s="78"/>
      <c r="Q340" s="78"/>
      <c r="R340" s="79"/>
      <c r="S340" s="80"/>
      <c r="T340" s="81"/>
      <c r="U340" s="77"/>
      <c r="V340" s="79"/>
      <c r="W340" s="79"/>
      <c r="X340" s="86"/>
      <c r="Y340" s="83"/>
      <c r="Z340" s="84"/>
      <c r="AA340" s="85"/>
      <c r="AB340" s="86"/>
    </row>
    <row r="341" spans="2:28" ht="16.5" customHeight="1" x14ac:dyDescent="0.25">
      <c r="B341" s="100" t="s">
        <v>205</v>
      </c>
      <c r="C341" s="101"/>
      <c r="D341" s="101"/>
      <c r="E341" s="101"/>
      <c r="F341" s="101"/>
      <c r="G341" s="102"/>
      <c r="H341" s="102" t="s">
        <v>210</v>
      </c>
      <c r="I341" s="102" t="s">
        <v>3497</v>
      </c>
      <c r="J341" s="102" t="s">
        <v>3498</v>
      </c>
      <c r="K341" s="102">
        <v>206</v>
      </c>
      <c r="L341" s="102">
        <v>1</v>
      </c>
      <c r="M341" s="102"/>
      <c r="N341" s="102"/>
      <c r="O341" s="102" t="s">
        <v>208</v>
      </c>
      <c r="P341" s="102" t="s">
        <v>209</v>
      </c>
      <c r="Q341" s="102" t="s">
        <v>139</v>
      </c>
      <c r="R341" s="102">
        <v>34160</v>
      </c>
      <c r="S341" s="102"/>
      <c r="T341" s="102">
        <v>80</v>
      </c>
      <c r="U341" s="102"/>
      <c r="V341" s="103"/>
      <c r="W341" s="101"/>
      <c r="X341" s="102" t="s">
        <v>212</v>
      </c>
      <c r="Y341" s="101" t="s">
        <v>3580</v>
      </c>
      <c r="Z341" s="101"/>
      <c r="AA341" s="101"/>
      <c r="AB341" s="104"/>
    </row>
    <row r="342" spans="2:28" ht="16.5" customHeight="1" x14ac:dyDescent="0.25">
      <c r="B342" s="97">
        <v>1638</v>
      </c>
      <c r="C342" s="97" t="s">
        <v>206</v>
      </c>
      <c r="D342" s="98" t="s">
        <v>3579</v>
      </c>
      <c r="E342" s="99" t="s">
        <v>3308</v>
      </c>
      <c r="F342" s="97" t="s">
        <v>223</v>
      </c>
      <c r="G342" s="97">
        <v>1</v>
      </c>
      <c r="H342" s="105">
        <v>10</v>
      </c>
      <c r="I342" s="105">
        <v>0</v>
      </c>
      <c r="J342" s="105">
        <v>0</v>
      </c>
      <c r="K342" s="95">
        <v>4000</v>
      </c>
      <c r="L342" s="106">
        <f>T341</f>
        <v>80</v>
      </c>
      <c r="M342" s="106">
        <f>K342*L342</f>
        <v>320000</v>
      </c>
      <c r="N342" s="77"/>
      <c r="O342" s="78"/>
      <c r="P342" s="78"/>
      <c r="Q342" s="78"/>
      <c r="R342" s="79"/>
      <c r="S342" s="80"/>
      <c r="T342" s="81"/>
      <c r="U342" s="77"/>
      <c r="V342" s="79"/>
      <c r="W342" s="79"/>
      <c r="X342" s="82"/>
      <c r="Y342" s="83">
        <f>M342</f>
        <v>320000</v>
      </c>
      <c r="Z342" s="84"/>
      <c r="AA342" s="87">
        <f>AB342*M342/100</f>
        <v>32</v>
      </c>
      <c r="AB342" s="82">
        <v>0.01</v>
      </c>
    </row>
    <row r="343" spans="2:28" ht="16.5" customHeight="1" x14ac:dyDescent="0.25">
      <c r="B343" s="99"/>
      <c r="C343" s="99"/>
      <c r="D343" s="99"/>
      <c r="E343" s="99"/>
      <c r="F343" s="99"/>
      <c r="G343" s="99"/>
      <c r="H343" s="107"/>
      <c r="I343" s="107"/>
      <c r="J343" s="107"/>
      <c r="K343" s="106"/>
      <c r="L343" s="106"/>
      <c r="M343" s="106"/>
      <c r="N343" s="77"/>
      <c r="O343" s="78"/>
      <c r="P343" s="78"/>
      <c r="Q343" s="78"/>
      <c r="R343" s="79"/>
      <c r="S343" s="80"/>
      <c r="T343" s="81"/>
      <c r="U343" s="77"/>
      <c r="V343" s="79"/>
      <c r="W343" s="79"/>
      <c r="X343" s="86"/>
      <c r="Y343" s="83"/>
      <c r="Z343" s="84"/>
      <c r="AA343" s="85"/>
      <c r="AB343" s="86"/>
    </row>
    <row r="344" spans="2:28" ht="16.5" customHeight="1" x14ac:dyDescent="0.25">
      <c r="B344" s="100" t="s">
        <v>205</v>
      </c>
      <c r="C344" s="101"/>
      <c r="D344" s="101"/>
      <c r="E344" s="101"/>
      <c r="F344" s="101"/>
      <c r="G344" s="102"/>
      <c r="H344" s="102" t="s">
        <v>210</v>
      </c>
      <c r="I344" s="102" t="s">
        <v>3497</v>
      </c>
      <c r="J344" s="102" t="s">
        <v>3498</v>
      </c>
      <c r="K344" s="102">
        <v>67</v>
      </c>
      <c r="L344" s="102">
        <v>1</v>
      </c>
      <c r="M344" s="102"/>
      <c r="N344" s="102"/>
      <c r="O344" s="102" t="s">
        <v>208</v>
      </c>
      <c r="P344" s="102" t="s">
        <v>209</v>
      </c>
      <c r="Q344" s="102" t="s">
        <v>139</v>
      </c>
      <c r="R344" s="102">
        <v>34160</v>
      </c>
      <c r="S344" s="102"/>
      <c r="T344" s="102">
        <v>80</v>
      </c>
      <c r="U344" s="102" t="s">
        <v>3584</v>
      </c>
      <c r="V344" s="103"/>
      <c r="W344" s="101"/>
      <c r="X344" s="102"/>
      <c r="Y344" s="101"/>
      <c r="Z344" s="101"/>
      <c r="AA344" s="102" t="s">
        <v>3583</v>
      </c>
      <c r="AB344" s="104"/>
    </row>
    <row r="345" spans="2:28" ht="16.5" customHeight="1" x14ac:dyDescent="0.25">
      <c r="B345" s="97">
        <v>1639</v>
      </c>
      <c r="C345" s="97" t="s">
        <v>206</v>
      </c>
      <c r="D345" s="98" t="s">
        <v>3581</v>
      </c>
      <c r="E345" s="99" t="s">
        <v>3582</v>
      </c>
      <c r="F345" s="97" t="s">
        <v>223</v>
      </c>
      <c r="G345" s="97"/>
      <c r="H345" s="105">
        <v>0</v>
      </c>
      <c r="I345" s="105">
        <v>0</v>
      </c>
      <c r="J345" s="105">
        <v>57</v>
      </c>
      <c r="K345" s="95">
        <v>57</v>
      </c>
      <c r="L345" s="106">
        <f>T344</f>
        <v>80</v>
      </c>
      <c r="M345" s="106">
        <f>K345*L345</f>
        <v>4560</v>
      </c>
      <c r="N345" s="77"/>
      <c r="O345" s="78"/>
      <c r="P345" s="78"/>
      <c r="Q345" s="78"/>
      <c r="R345" s="79"/>
      <c r="S345" s="80"/>
      <c r="T345" s="81"/>
      <c r="U345" s="77"/>
      <c r="V345" s="79"/>
      <c r="W345" s="79"/>
      <c r="X345" s="82"/>
      <c r="Y345" s="83">
        <f>M345</f>
        <v>4560</v>
      </c>
      <c r="Z345" s="84"/>
      <c r="AA345" s="87">
        <f>AB345*M345/100</f>
        <v>0.45600000000000002</v>
      </c>
      <c r="AB345" s="82">
        <v>0.01</v>
      </c>
    </row>
    <row r="346" spans="2:28" ht="16.5" customHeight="1" x14ac:dyDescent="0.25">
      <c r="B346" s="99"/>
      <c r="C346" s="99"/>
      <c r="D346" s="99"/>
      <c r="E346" s="99"/>
      <c r="F346" s="99"/>
      <c r="G346" s="99"/>
      <c r="H346" s="107"/>
      <c r="I346" s="107"/>
      <c r="J346" s="107"/>
      <c r="K346" s="106"/>
      <c r="L346" s="106"/>
      <c r="M346" s="106"/>
      <c r="N346" s="77"/>
      <c r="O346" s="78"/>
      <c r="P346" s="78"/>
      <c r="Q346" s="78"/>
      <c r="R346" s="79"/>
      <c r="S346" s="80"/>
      <c r="T346" s="81"/>
      <c r="U346" s="77"/>
      <c r="V346" s="79"/>
      <c r="W346" s="79"/>
      <c r="X346" s="86"/>
      <c r="Y346" s="83"/>
      <c r="Z346" s="84"/>
      <c r="AA346" s="85"/>
      <c r="AB346" s="86"/>
    </row>
    <row r="347" spans="2:28" ht="16.5" customHeight="1" x14ac:dyDescent="0.25">
      <c r="B347" s="100" t="s">
        <v>205</v>
      </c>
      <c r="C347" s="101"/>
      <c r="D347" s="101"/>
      <c r="E347" s="101"/>
      <c r="F347" s="101"/>
      <c r="G347" s="102"/>
      <c r="H347" s="102" t="s">
        <v>210</v>
      </c>
      <c r="I347" s="102" t="s">
        <v>3587</v>
      </c>
      <c r="J347" s="102" t="s">
        <v>3588</v>
      </c>
      <c r="K347" s="102">
        <v>70</v>
      </c>
      <c r="L347" s="102">
        <v>1</v>
      </c>
      <c r="M347" s="102"/>
      <c r="N347" s="102"/>
      <c r="O347" s="102" t="s">
        <v>208</v>
      </c>
      <c r="P347" s="102" t="s">
        <v>209</v>
      </c>
      <c r="Q347" s="102" t="s">
        <v>139</v>
      </c>
      <c r="R347" s="102">
        <v>34160</v>
      </c>
      <c r="S347" s="102"/>
      <c r="T347" s="102">
        <v>80</v>
      </c>
      <c r="U347" s="102" t="s">
        <v>3589</v>
      </c>
      <c r="V347" s="103"/>
      <c r="W347" s="101"/>
      <c r="X347" s="102"/>
      <c r="Y347" s="101"/>
      <c r="Z347" s="101"/>
      <c r="AA347" s="101"/>
      <c r="AB347" s="104"/>
    </row>
    <row r="348" spans="2:28" ht="16.5" customHeight="1" x14ac:dyDescent="0.25">
      <c r="B348" s="97">
        <v>1640</v>
      </c>
      <c r="C348" s="97" t="s">
        <v>206</v>
      </c>
      <c r="D348" s="98" t="s">
        <v>3585</v>
      </c>
      <c r="E348" s="99" t="s">
        <v>3586</v>
      </c>
      <c r="F348" s="97" t="s">
        <v>223</v>
      </c>
      <c r="G348" s="97">
        <v>2</v>
      </c>
      <c r="H348" s="105">
        <v>0</v>
      </c>
      <c r="I348" s="105">
        <v>0</v>
      </c>
      <c r="J348" s="105">
        <v>76</v>
      </c>
      <c r="K348" s="95">
        <v>76</v>
      </c>
      <c r="L348" s="106">
        <f>T347</f>
        <v>80</v>
      </c>
      <c r="M348" s="106">
        <f>K348*L348</f>
        <v>6080</v>
      </c>
      <c r="N348" s="77"/>
      <c r="O348" s="78" t="s">
        <v>203</v>
      </c>
      <c r="P348" s="78" t="s">
        <v>211</v>
      </c>
      <c r="Q348" s="78" t="s">
        <v>143</v>
      </c>
      <c r="R348" s="79">
        <v>162</v>
      </c>
      <c r="S348" s="80"/>
      <c r="T348" s="81">
        <v>7450</v>
      </c>
      <c r="U348" s="96" t="s">
        <v>411</v>
      </c>
      <c r="V348" s="79">
        <f>R348*T348*85/100</f>
        <v>1025865</v>
      </c>
      <c r="W348" s="79">
        <f>R348*T348-V348</f>
        <v>181035</v>
      </c>
      <c r="X348" s="82">
        <f>M348+W348</f>
        <v>187115</v>
      </c>
      <c r="Y348" s="83">
        <f>M348</f>
        <v>6080</v>
      </c>
      <c r="Z348" s="84"/>
      <c r="AA348" s="87">
        <f>AB348*M348/100</f>
        <v>1.2160000000000002</v>
      </c>
      <c r="AB348" s="86">
        <v>0.02</v>
      </c>
    </row>
    <row r="349" spans="2:28" ht="16.5" customHeight="1" x14ac:dyDescent="0.25">
      <c r="B349" s="99"/>
      <c r="C349" s="99"/>
      <c r="D349" s="99"/>
      <c r="E349" s="99"/>
      <c r="F349" s="99"/>
      <c r="G349" s="99"/>
      <c r="H349" s="107"/>
      <c r="I349" s="107"/>
      <c r="J349" s="107"/>
      <c r="K349" s="106"/>
      <c r="L349" s="106"/>
      <c r="M349" s="106"/>
      <c r="N349" s="77"/>
      <c r="O349" s="78"/>
      <c r="P349" s="78"/>
      <c r="Q349" s="78"/>
      <c r="R349" s="79"/>
      <c r="S349" s="80"/>
      <c r="T349" s="81"/>
      <c r="U349" s="77"/>
      <c r="V349" s="79"/>
      <c r="W349" s="79"/>
      <c r="X349" s="86"/>
      <c r="Y349" s="83"/>
      <c r="Z349" s="84"/>
      <c r="AA349" s="85"/>
      <c r="AB349" s="86"/>
    </row>
    <row r="350" spans="2:28" ht="16.5" customHeight="1" x14ac:dyDescent="0.25">
      <c r="B350" s="100" t="s">
        <v>205</v>
      </c>
      <c r="C350" s="101"/>
      <c r="D350" s="101"/>
      <c r="E350" s="101"/>
      <c r="F350" s="101"/>
      <c r="G350" s="102"/>
      <c r="H350" s="102" t="s">
        <v>210</v>
      </c>
      <c r="I350" s="102" t="s">
        <v>3587</v>
      </c>
      <c r="J350" s="102" t="s">
        <v>3588</v>
      </c>
      <c r="K350" s="102">
        <v>70</v>
      </c>
      <c r="L350" s="102">
        <v>1</v>
      </c>
      <c r="M350" s="102"/>
      <c r="N350" s="102"/>
      <c r="O350" s="102" t="s">
        <v>208</v>
      </c>
      <c r="P350" s="102" t="s">
        <v>209</v>
      </c>
      <c r="Q350" s="102" t="s">
        <v>139</v>
      </c>
      <c r="R350" s="102">
        <v>34160</v>
      </c>
      <c r="S350" s="102"/>
      <c r="T350" s="102">
        <v>80</v>
      </c>
      <c r="U350" s="102" t="s">
        <v>3590</v>
      </c>
      <c r="V350" s="103"/>
      <c r="W350" s="101"/>
      <c r="X350" s="102"/>
      <c r="Y350" s="101"/>
      <c r="Z350" s="101"/>
      <c r="AA350" s="101"/>
      <c r="AB350" s="104"/>
    </row>
    <row r="351" spans="2:28" ht="16.5" customHeight="1" x14ac:dyDescent="0.25">
      <c r="B351" s="97">
        <v>1641</v>
      </c>
      <c r="C351" s="97" t="s">
        <v>206</v>
      </c>
      <c r="D351" s="98" t="s">
        <v>3591</v>
      </c>
      <c r="E351" s="99" t="s">
        <v>3592</v>
      </c>
      <c r="F351" s="97" t="s">
        <v>223</v>
      </c>
      <c r="G351" s="97">
        <v>2</v>
      </c>
      <c r="H351" s="105">
        <v>0</v>
      </c>
      <c r="I351" s="105">
        <v>0</v>
      </c>
      <c r="J351" s="105">
        <v>72</v>
      </c>
      <c r="K351" s="95">
        <v>72</v>
      </c>
      <c r="L351" s="106">
        <f>T350</f>
        <v>80</v>
      </c>
      <c r="M351" s="106">
        <f>K351*L351</f>
        <v>5760</v>
      </c>
      <c r="N351" s="77"/>
      <c r="O351" s="78" t="s">
        <v>203</v>
      </c>
      <c r="P351" s="78" t="s">
        <v>211</v>
      </c>
      <c r="Q351" s="78" t="s">
        <v>143</v>
      </c>
      <c r="R351" s="79">
        <v>90</v>
      </c>
      <c r="S351" s="80"/>
      <c r="T351" s="81">
        <v>7450</v>
      </c>
      <c r="U351" s="96" t="s">
        <v>979</v>
      </c>
      <c r="V351" s="79">
        <f>R351*T351*85/100</f>
        <v>569925</v>
      </c>
      <c r="W351" s="79">
        <f>R351*T351-V351</f>
        <v>100575</v>
      </c>
      <c r="X351" s="82">
        <f>M351+W351</f>
        <v>106335</v>
      </c>
      <c r="Y351" s="83">
        <f>M351</f>
        <v>5760</v>
      </c>
      <c r="Z351" s="84"/>
      <c r="AA351" s="87">
        <f>AB351*M351/100</f>
        <v>1.1520000000000001</v>
      </c>
      <c r="AB351" s="86">
        <v>0.02</v>
      </c>
    </row>
    <row r="352" spans="2:28" ht="16.5" customHeight="1" x14ac:dyDescent="0.25">
      <c r="B352" s="99"/>
      <c r="C352" s="99"/>
      <c r="D352" s="99"/>
      <c r="E352" s="99"/>
      <c r="F352" s="99"/>
      <c r="G352" s="99"/>
      <c r="H352" s="107"/>
      <c r="I352" s="107"/>
      <c r="J352" s="107"/>
      <c r="K352" s="106"/>
      <c r="L352" s="106"/>
      <c r="M352" s="106"/>
      <c r="N352" s="77"/>
      <c r="O352" s="78"/>
      <c r="P352" s="78"/>
      <c r="Q352" s="78"/>
      <c r="R352" s="79"/>
      <c r="S352" s="80"/>
      <c r="T352" s="81"/>
      <c r="U352" s="77"/>
      <c r="V352" s="79"/>
      <c r="W352" s="79"/>
      <c r="X352" s="86"/>
      <c r="Y352" s="83"/>
      <c r="Z352" s="84"/>
      <c r="AA352" s="85"/>
      <c r="AB352" s="86"/>
    </row>
    <row r="353" spans="2:28" ht="16.5" customHeight="1" x14ac:dyDescent="0.25">
      <c r="B353" s="100" t="s">
        <v>205</v>
      </c>
      <c r="C353" s="101"/>
      <c r="D353" s="101"/>
      <c r="E353" s="101"/>
      <c r="F353" s="101"/>
      <c r="G353" s="102"/>
      <c r="H353" s="102" t="s">
        <v>207</v>
      </c>
      <c r="I353" s="102" t="s">
        <v>3594</v>
      </c>
      <c r="J353" s="102" t="s">
        <v>3588</v>
      </c>
      <c r="K353" s="102">
        <v>70</v>
      </c>
      <c r="L353" s="102">
        <v>1</v>
      </c>
      <c r="M353" s="102"/>
      <c r="N353" s="102"/>
      <c r="O353" s="102" t="s">
        <v>208</v>
      </c>
      <c r="P353" s="102" t="s">
        <v>209</v>
      </c>
      <c r="Q353" s="102" t="s">
        <v>139</v>
      </c>
      <c r="R353" s="102">
        <v>34160</v>
      </c>
      <c r="S353" s="102"/>
      <c r="T353" s="102">
        <v>80</v>
      </c>
      <c r="U353" s="102"/>
      <c r="V353" s="103"/>
      <c r="W353" s="101"/>
      <c r="X353" s="102"/>
      <c r="Y353" s="101"/>
      <c r="Z353" s="101"/>
      <c r="AA353" s="101"/>
      <c r="AB353" s="104"/>
    </row>
    <row r="354" spans="2:28" ht="16.5" customHeight="1" x14ac:dyDescent="0.25">
      <c r="B354" s="97">
        <v>1642</v>
      </c>
      <c r="C354" s="97" t="s">
        <v>206</v>
      </c>
      <c r="D354" s="98" t="s">
        <v>3593</v>
      </c>
      <c r="E354" s="99" t="s">
        <v>3143</v>
      </c>
      <c r="F354" s="97" t="s">
        <v>223</v>
      </c>
      <c r="G354" s="97">
        <v>1</v>
      </c>
      <c r="H354" s="105">
        <v>10</v>
      </c>
      <c r="I354" s="105">
        <v>0</v>
      </c>
      <c r="J354" s="105">
        <v>79</v>
      </c>
      <c r="K354" s="95">
        <v>4079</v>
      </c>
      <c r="L354" s="106">
        <f>T353</f>
        <v>80</v>
      </c>
      <c r="M354" s="106">
        <f>K354*L354</f>
        <v>326320</v>
      </c>
      <c r="N354" s="77"/>
      <c r="O354" s="78"/>
      <c r="P354" s="78"/>
      <c r="Q354" s="78"/>
      <c r="R354" s="79"/>
      <c r="S354" s="80"/>
      <c r="T354" s="81"/>
      <c r="U354" s="77"/>
      <c r="V354" s="79"/>
      <c r="W354" s="79"/>
      <c r="X354" s="82"/>
      <c r="Y354" s="83">
        <f>M354</f>
        <v>326320</v>
      </c>
      <c r="Z354" s="84"/>
      <c r="AA354" s="87">
        <f>AB354*M354/100</f>
        <v>32.632000000000005</v>
      </c>
      <c r="AB354" s="82">
        <v>0.01</v>
      </c>
    </row>
    <row r="355" spans="2:28" ht="16.5" customHeight="1" x14ac:dyDescent="0.25">
      <c r="B355" s="99"/>
      <c r="C355" s="99"/>
      <c r="D355" s="99"/>
      <c r="E355" s="99"/>
      <c r="F355" s="99"/>
      <c r="G355" s="99"/>
      <c r="H355" s="107"/>
      <c r="I355" s="107"/>
      <c r="J355" s="107"/>
      <c r="K355" s="106"/>
      <c r="L355" s="106"/>
      <c r="M355" s="106"/>
      <c r="N355" s="77"/>
      <c r="O355" s="78"/>
      <c r="P355" s="78"/>
      <c r="Q355" s="78"/>
      <c r="R355" s="79"/>
      <c r="S355" s="80"/>
      <c r="T355" s="81"/>
      <c r="U355" s="77"/>
      <c r="V355" s="79"/>
      <c r="W355" s="79"/>
      <c r="X355" s="86"/>
      <c r="Y355" s="83"/>
      <c r="Z355" s="84"/>
      <c r="AA355" s="85"/>
      <c r="AB355" s="86"/>
    </row>
    <row r="356" spans="2:28" ht="16.5" customHeight="1" x14ac:dyDescent="0.25">
      <c r="B356" s="100" t="s">
        <v>205</v>
      </c>
      <c r="C356" s="101"/>
      <c r="D356" s="101"/>
      <c r="E356" s="101"/>
      <c r="F356" s="101"/>
      <c r="G356" s="102"/>
      <c r="H356" s="102" t="s">
        <v>213</v>
      </c>
      <c r="I356" s="102" t="s">
        <v>3596</v>
      </c>
      <c r="J356" s="102" t="s">
        <v>3588</v>
      </c>
      <c r="K356" s="102">
        <v>70</v>
      </c>
      <c r="L356" s="102">
        <v>1</v>
      </c>
      <c r="M356" s="102"/>
      <c r="N356" s="102"/>
      <c r="O356" s="102" t="s">
        <v>208</v>
      </c>
      <c r="P356" s="102" t="s">
        <v>209</v>
      </c>
      <c r="Q356" s="102" t="s">
        <v>139</v>
      </c>
      <c r="R356" s="102">
        <v>34160</v>
      </c>
      <c r="S356" s="102"/>
      <c r="T356" s="102">
        <v>80</v>
      </c>
      <c r="U356" s="102"/>
      <c r="V356" s="103"/>
      <c r="W356" s="101"/>
      <c r="X356" s="102"/>
      <c r="Y356" s="101"/>
      <c r="Z356" s="101"/>
      <c r="AA356" s="101"/>
      <c r="AB356" s="104"/>
    </row>
    <row r="357" spans="2:28" ht="16.5" customHeight="1" x14ac:dyDescent="0.25">
      <c r="B357" s="97">
        <v>1643</v>
      </c>
      <c r="C357" s="97" t="s">
        <v>206</v>
      </c>
      <c r="D357" s="98" t="s">
        <v>3595</v>
      </c>
      <c r="E357" s="99" t="s">
        <v>3181</v>
      </c>
      <c r="F357" s="97" t="s">
        <v>223</v>
      </c>
      <c r="G357" s="97">
        <v>1</v>
      </c>
      <c r="H357" s="105">
        <v>15</v>
      </c>
      <c r="I357" s="105">
        <v>0</v>
      </c>
      <c r="J357" s="105">
        <v>35</v>
      </c>
      <c r="K357" s="95">
        <v>6035</v>
      </c>
      <c r="L357" s="106">
        <f>T356</f>
        <v>80</v>
      </c>
      <c r="M357" s="106">
        <f>K357*L357</f>
        <v>482800</v>
      </c>
      <c r="N357" s="77"/>
      <c r="O357" s="78"/>
      <c r="P357" s="78"/>
      <c r="Q357" s="78"/>
      <c r="R357" s="79"/>
      <c r="S357" s="80"/>
      <c r="T357" s="81"/>
      <c r="U357" s="77"/>
      <c r="V357" s="79"/>
      <c r="W357" s="79"/>
      <c r="X357" s="82"/>
      <c r="Y357" s="83">
        <f>M357</f>
        <v>482800</v>
      </c>
      <c r="Z357" s="84"/>
      <c r="AA357" s="87">
        <f>AB357*M357/100</f>
        <v>48.28</v>
      </c>
      <c r="AB357" s="82">
        <v>0.01</v>
      </c>
    </row>
    <row r="358" spans="2:28" ht="16.5" customHeight="1" x14ac:dyDescent="0.25">
      <c r="B358" s="99"/>
      <c r="C358" s="99"/>
      <c r="D358" s="99"/>
      <c r="E358" s="99"/>
      <c r="F358" s="99"/>
      <c r="G358" s="99"/>
      <c r="H358" s="107"/>
      <c r="I358" s="107"/>
      <c r="J358" s="107"/>
      <c r="K358" s="106"/>
      <c r="L358" s="106"/>
      <c r="M358" s="106"/>
      <c r="N358" s="77"/>
      <c r="O358" s="78"/>
      <c r="P358" s="78"/>
      <c r="Q358" s="78"/>
      <c r="R358" s="79"/>
      <c r="S358" s="80"/>
      <c r="T358" s="81"/>
      <c r="U358" s="77"/>
      <c r="V358" s="79"/>
      <c r="W358" s="79"/>
      <c r="X358" s="86"/>
      <c r="Y358" s="83"/>
      <c r="Z358" s="84"/>
      <c r="AA358" s="85"/>
      <c r="AB358" s="86"/>
    </row>
    <row r="359" spans="2:28" ht="16.5" customHeight="1" x14ac:dyDescent="0.25">
      <c r="B359" s="100" t="s">
        <v>205</v>
      </c>
      <c r="C359" s="101"/>
      <c r="D359" s="101"/>
      <c r="E359" s="101"/>
      <c r="F359" s="101"/>
      <c r="G359" s="102"/>
      <c r="H359" s="102" t="s">
        <v>210</v>
      </c>
      <c r="I359" s="102" t="s">
        <v>2871</v>
      </c>
      <c r="J359" s="102" t="s">
        <v>3598</v>
      </c>
      <c r="K359" s="102">
        <v>70</v>
      </c>
      <c r="L359" s="102">
        <v>1</v>
      </c>
      <c r="M359" s="102"/>
      <c r="N359" s="102"/>
      <c r="O359" s="102" t="s">
        <v>208</v>
      </c>
      <c r="P359" s="102" t="s">
        <v>209</v>
      </c>
      <c r="Q359" s="102" t="s">
        <v>139</v>
      </c>
      <c r="R359" s="102">
        <v>34160</v>
      </c>
      <c r="S359" s="102"/>
      <c r="T359" s="102">
        <v>80</v>
      </c>
      <c r="U359" s="102"/>
      <c r="V359" s="103"/>
      <c r="W359" s="101"/>
      <c r="X359" s="102"/>
      <c r="Y359" s="101"/>
      <c r="Z359" s="101"/>
      <c r="AA359" s="101"/>
      <c r="AB359" s="104"/>
    </row>
    <row r="360" spans="2:28" ht="16.5" customHeight="1" x14ac:dyDescent="0.25">
      <c r="B360" s="97">
        <v>1644</v>
      </c>
      <c r="C360" s="97" t="s">
        <v>206</v>
      </c>
      <c r="D360" s="98" t="s">
        <v>3597</v>
      </c>
      <c r="E360" s="99" t="s">
        <v>3308</v>
      </c>
      <c r="F360" s="97" t="s">
        <v>223</v>
      </c>
      <c r="G360" s="97">
        <v>1</v>
      </c>
      <c r="H360" s="105">
        <v>4</v>
      </c>
      <c r="I360" s="105">
        <v>0</v>
      </c>
      <c r="J360" s="105">
        <v>85</v>
      </c>
      <c r="K360" s="95">
        <v>1685</v>
      </c>
      <c r="L360" s="106">
        <f>T359</f>
        <v>80</v>
      </c>
      <c r="M360" s="106">
        <f>K360*L360</f>
        <v>134800</v>
      </c>
      <c r="N360" s="77"/>
      <c r="O360" s="78"/>
      <c r="P360" s="78"/>
      <c r="Q360" s="78"/>
      <c r="R360" s="79"/>
      <c r="S360" s="80"/>
      <c r="T360" s="81"/>
      <c r="U360" s="77"/>
      <c r="V360" s="79"/>
      <c r="W360" s="79"/>
      <c r="X360" s="82"/>
      <c r="Y360" s="83">
        <f>M360</f>
        <v>134800</v>
      </c>
      <c r="Z360" s="84"/>
      <c r="AA360" s="87">
        <f>AB360*M360/100</f>
        <v>13.48</v>
      </c>
      <c r="AB360" s="82">
        <v>0.01</v>
      </c>
    </row>
    <row r="361" spans="2:28" ht="16.5" customHeight="1" x14ac:dyDescent="0.25">
      <c r="B361" s="99"/>
      <c r="C361" s="99"/>
      <c r="D361" s="99"/>
      <c r="E361" s="99"/>
      <c r="F361" s="99"/>
      <c r="G361" s="99"/>
      <c r="H361" s="107"/>
      <c r="I361" s="107"/>
      <c r="J361" s="107"/>
      <c r="K361" s="106"/>
      <c r="L361" s="106"/>
      <c r="M361" s="106"/>
      <c r="N361" s="77"/>
      <c r="O361" s="78"/>
      <c r="P361" s="78"/>
      <c r="Q361" s="78"/>
      <c r="R361" s="79"/>
      <c r="S361" s="80"/>
      <c r="T361" s="81"/>
      <c r="U361" s="77"/>
      <c r="V361" s="79"/>
      <c r="W361" s="79"/>
      <c r="X361" s="86"/>
      <c r="Y361" s="83"/>
      <c r="Z361" s="84"/>
      <c r="AA361" s="85"/>
      <c r="AB361" s="86"/>
    </row>
    <row r="362" spans="2:28" ht="16.5" customHeight="1" x14ac:dyDescent="0.25">
      <c r="B362" s="100" t="s">
        <v>205</v>
      </c>
      <c r="C362" s="101"/>
      <c r="D362" s="101"/>
      <c r="E362" s="101"/>
      <c r="F362" s="101"/>
      <c r="G362" s="102"/>
      <c r="H362" s="102" t="s">
        <v>210</v>
      </c>
      <c r="I362" s="102" t="s">
        <v>2871</v>
      </c>
      <c r="J362" s="102" t="s">
        <v>3598</v>
      </c>
      <c r="K362" s="102">
        <v>70</v>
      </c>
      <c r="L362" s="102">
        <v>1</v>
      </c>
      <c r="M362" s="102"/>
      <c r="N362" s="102"/>
      <c r="O362" s="102" t="s">
        <v>208</v>
      </c>
      <c r="P362" s="102" t="s">
        <v>209</v>
      </c>
      <c r="Q362" s="102" t="s">
        <v>139</v>
      </c>
      <c r="R362" s="102">
        <v>34160</v>
      </c>
      <c r="S362" s="102"/>
      <c r="T362" s="102">
        <v>80</v>
      </c>
      <c r="U362" s="102"/>
      <c r="V362" s="103"/>
      <c r="W362" s="101"/>
      <c r="X362" s="102"/>
      <c r="Y362" s="101"/>
      <c r="Z362" s="101"/>
      <c r="AA362" s="101"/>
      <c r="AB362" s="104"/>
    </row>
    <row r="363" spans="2:28" ht="16.5" customHeight="1" x14ac:dyDescent="0.25">
      <c r="B363" s="97">
        <v>1645</v>
      </c>
      <c r="C363" s="97" t="s">
        <v>206</v>
      </c>
      <c r="D363" s="98" t="s">
        <v>3599</v>
      </c>
      <c r="E363" s="99" t="s">
        <v>3084</v>
      </c>
      <c r="F363" s="97" t="s">
        <v>223</v>
      </c>
      <c r="G363" s="97">
        <v>1</v>
      </c>
      <c r="H363" s="105">
        <v>2</v>
      </c>
      <c r="I363" s="105">
        <v>3</v>
      </c>
      <c r="J363" s="105">
        <v>19</v>
      </c>
      <c r="K363" s="95">
        <v>1119</v>
      </c>
      <c r="L363" s="106">
        <f>T362</f>
        <v>80</v>
      </c>
      <c r="M363" s="106">
        <f>K363*L363</f>
        <v>89520</v>
      </c>
      <c r="N363" s="77"/>
      <c r="O363" s="78"/>
      <c r="P363" s="78"/>
      <c r="Q363" s="78"/>
      <c r="R363" s="79"/>
      <c r="S363" s="80"/>
      <c r="T363" s="81"/>
      <c r="U363" s="77"/>
      <c r="V363" s="79"/>
      <c r="W363" s="79"/>
      <c r="X363" s="82"/>
      <c r="Y363" s="83">
        <f>M363</f>
        <v>89520</v>
      </c>
      <c r="Z363" s="84"/>
      <c r="AA363" s="87">
        <f>AB363*M363/100</f>
        <v>8.952</v>
      </c>
      <c r="AB363" s="82">
        <v>0.01</v>
      </c>
    </row>
    <row r="364" spans="2:28" ht="16.5" customHeight="1" x14ac:dyDescent="0.25">
      <c r="B364" s="99"/>
      <c r="C364" s="99"/>
      <c r="D364" s="99"/>
      <c r="E364" s="99"/>
      <c r="F364" s="99"/>
      <c r="G364" s="99"/>
      <c r="H364" s="107"/>
      <c r="I364" s="107"/>
      <c r="J364" s="107"/>
      <c r="K364" s="106"/>
      <c r="L364" s="106"/>
      <c r="M364" s="106"/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6"/>
      <c r="Y364" s="83"/>
      <c r="Z364" s="84"/>
      <c r="AA364" s="85"/>
      <c r="AB364" s="86"/>
    </row>
    <row r="365" spans="2:28" ht="16.5" customHeight="1" x14ac:dyDescent="0.25">
      <c r="B365" s="100" t="s">
        <v>205</v>
      </c>
      <c r="C365" s="101"/>
      <c r="D365" s="101"/>
      <c r="E365" s="101"/>
      <c r="F365" s="101"/>
      <c r="G365" s="102"/>
      <c r="H365" s="102" t="s">
        <v>207</v>
      </c>
      <c r="I365" s="102" t="s">
        <v>3602</v>
      </c>
      <c r="J365" s="102" t="s">
        <v>3603</v>
      </c>
      <c r="K365" s="102">
        <v>220</v>
      </c>
      <c r="L365" s="102">
        <v>1</v>
      </c>
      <c r="M365" s="102"/>
      <c r="N365" s="102"/>
      <c r="O365" s="102" t="s">
        <v>208</v>
      </c>
      <c r="P365" s="102" t="s">
        <v>209</v>
      </c>
      <c r="Q365" s="102" t="s">
        <v>139</v>
      </c>
      <c r="R365" s="102">
        <v>34160</v>
      </c>
      <c r="S365" s="102"/>
      <c r="T365" s="102">
        <v>80</v>
      </c>
      <c r="U365" s="102" t="s">
        <v>3604</v>
      </c>
      <c r="V365" s="103"/>
      <c r="W365" s="101"/>
      <c r="X365" s="102" t="s">
        <v>212</v>
      </c>
      <c r="Y365" s="101" t="s">
        <v>3605</v>
      </c>
      <c r="Z365" s="101"/>
      <c r="AA365" s="101"/>
      <c r="AB365" s="104"/>
    </row>
    <row r="366" spans="2:28" ht="16.5" customHeight="1" x14ac:dyDescent="0.25">
      <c r="B366" s="97">
        <v>1646</v>
      </c>
      <c r="C366" s="97" t="s">
        <v>206</v>
      </c>
      <c r="D366" s="98" t="s">
        <v>3600</v>
      </c>
      <c r="E366" s="99" t="s">
        <v>3601</v>
      </c>
      <c r="F366" s="97" t="s">
        <v>223</v>
      </c>
      <c r="G366" s="97">
        <v>2</v>
      </c>
      <c r="H366" s="105">
        <v>0</v>
      </c>
      <c r="I366" s="105">
        <v>0</v>
      </c>
      <c r="J366" s="105">
        <v>67</v>
      </c>
      <c r="K366" s="95">
        <v>67</v>
      </c>
      <c r="L366" s="106">
        <f>T365</f>
        <v>80</v>
      </c>
      <c r="M366" s="106">
        <f>K366*L366</f>
        <v>5360</v>
      </c>
      <c r="N366" s="77"/>
      <c r="O366" s="78" t="s">
        <v>203</v>
      </c>
      <c r="P366" s="78" t="s">
        <v>5</v>
      </c>
      <c r="Q366" s="78" t="s">
        <v>143</v>
      </c>
      <c r="R366" s="79">
        <v>54</v>
      </c>
      <c r="S366" s="80"/>
      <c r="T366" s="81">
        <v>8050</v>
      </c>
      <c r="U366" s="96" t="s">
        <v>375</v>
      </c>
      <c r="V366" s="79">
        <f>R366*T366*36/100</f>
        <v>156492</v>
      </c>
      <c r="W366" s="79">
        <f>R366*T366-V366</f>
        <v>278208</v>
      </c>
      <c r="X366" s="82">
        <f>M366+W366</f>
        <v>283568</v>
      </c>
      <c r="Y366" s="83">
        <f>M366</f>
        <v>5360</v>
      </c>
      <c r="Z366" s="84"/>
      <c r="AA366" s="87">
        <f>AB366*M366/100</f>
        <v>1.0720000000000001</v>
      </c>
      <c r="AB366" s="86">
        <v>0.02</v>
      </c>
    </row>
    <row r="367" spans="2:28" ht="16.5" customHeight="1" x14ac:dyDescent="0.25">
      <c r="B367" s="99"/>
      <c r="C367" s="99"/>
      <c r="D367" s="99"/>
      <c r="E367" s="99"/>
      <c r="F367" s="99"/>
      <c r="G367" s="99"/>
      <c r="H367" s="107"/>
      <c r="I367" s="107"/>
      <c r="J367" s="107"/>
      <c r="K367" s="106"/>
      <c r="L367" s="106"/>
      <c r="M367" s="106"/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6"/>
      <c r="Y367" s="83"/>
      <c r="Z367" s="84"/>
      <c r="AA367" s="85"/>
      <c r="AB367" s="86"/>
    </row>
    <row r="368" spans="2:28" ht="16.5" customHeight="1" x14ac:dyDescent="0.25">
      <c r="B368" s="100" t="s">
        <v>205</v>
      </c>
      <c r="C368" s="101"/>
      <c r="D368" s="101"/>
      <c r="E368" s="101"/>
      <c r="F368" s="101"/>
      <c r="G368" s="102"/>
      <c r="H368" s="102" t="s">
        <v>210</v>
      </c>
      <c r="I368" s="102" t="s">
        <v>210</v>
      </c>
      <c r="J368" s="102" t="s">
        <v>3603</v>
      </c>
      <c r="K368" s="102">
        <v>220</v>
      </c>
      <c r="L368" s="102">
        <v>1</v>
      </c>
      <c r="M368" s="102"/>
      <c r="N368" s="102"/>
      <c r="O368" s="102" t="s">
        <v>208</v>
      </c>
      <c r="P368" s="102" t="s">
        <v>209</v>
      </c>
      <c r="Q368" s="102" t="s">
        <v>139</v>
      </c>
      <c r="R368" s="102">
        <v>34160</v>
      </c>
      <c r="S368" s="102"/>
      <c r="T368" s="102">
        <v>80</v>
      </c>
      <c r="U368" s="102"/>
      <c r="V368" s="103"/>
      <c r="W368" s="101"/>
      <c r="X368" s="102"/>
      <c r="Y368" s="101"/>
      <c r="Z368" s="101"/>
      <c r="AA368" s="101"/>
      <c r="AB368" s="104"/>
    </row>
    <row r="369" spans="2:28" ht="16.5" customHeight="1" x14ac:dyDescent="0.25">
      <c r="B369" s="97">
        <v>1647</v>
      </c>
      <c r="C369" s="97" t="s">
        <v>206</v>
      </c>
      <c r="D369" s="98" t="s">
        <v>3606</v>
      </c>
      <c r="E369" s="99" t="s">
        <v>3461</v>
      </c>
      <c r="F369" s="97" t="s">
        <v>223</v>
      </c>
      <c r="G369" s="97">
        <v>1</v>
      </c>
      <c r="H369" s="105">
        <v>8</v>
      </c>
      <c r="I369" s="105">
        <v>3</v>
      </c>
      <c r="J369" s="105">
        <v>81</v>
      </c>
      <c r="K369" s="95">
        <v>3581</v>
      </c>
      <c r="L369" s="106">
        <f>T368</f>
        <v>80</v>
      </c>
      <c r="M369" s="106">
        <f>K369*L369</f>
        <v>286480</v>
      </c>
      <c r="N369" s="77"/>
      <c r="O369" s="78"/>
      <c r="P369" s="78"/>
      <c r="Q369" s="78"/>
      <c r="R369" s="79"/>
      <c r="S369" s="80"/>
      <c r="T369" s="81"/>
      <c r="U369" s="77"/>
      <c r="V369" s="79"/>
      <c r="W369" s="79"/>
      <c r="X369" s="82"/>
      <c r="Y369" s="83">
        <f>M369</f>
        <v>286480</v>
      </c>
      <c r="Z369" s="84"/>
      <c r="AA369" s="87">
        <f>AB369*M369/100</f>
        <v>28.648000000000003</v>
      </c>
      <c r="AB369" s="82">
        <v>0.01</v>
      </c>
    </row>
    <row r="370" spans="2:28" ht="16.5" customHeight="1" x14ac:dyDescent="0.25">
      <c r="B370" s="99"/>
      <c r="C370" s="99"/>
      <c r="D370" s="99"/>
      <c r="E370" s="99"/>
      <c r="F370" s="99"/>
      <c r="G370" s="99"/>
      <c r="H370" s="107"/>
      <c r="I370" s="107"/>
      <c r="J370" s="107"/>
      <c r="K370" s="106"/>
      <c r="L370" s="106"/>
      <c r="M370" s="106"/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6"/>
      <c r="Y370" s="83"/>
      <c r="Z370" s="84"/>
      <c r="AA370" s="85"/>
      <c r="AB370" s="86"/>
    </row>
    <row r="371" spans="2:28" ht="16.5" customHeight="1" x14ac:dyDescent="0.25">
      <c r="B371" s="100" t="s">
        <v>205</v>
      </c>
      <c r="C371" s="101"/>
      <c r="D371" s="101"/>
      <c r="E371" s="101"/>
      <c r="F371" s="101"/>
      <c r="G371" s="102"/>
      <c r="H371" s="102" t="s">
        <v>210</v>
      </c>
      <c r="I371" s="102" t="s">
        <v>2005</v>
      </c>
      <c r="J371" s="102" t="s">
        <v>1287</v>
      </c>
      <c r="K371" s="102">
        <v>104</v>
      </c>
      <c r="L371" s="102">
        <v>1</v>
      </c>
      <c r="M371" s="102"/>
      <c r="N371" s="102"/>
      <c r="O371" s="102" t="s">
        <v>208</v>
      </c>
      <c r="P371" s="102" t="s">
        <v>209</v>
      </c>
      <c r="Q371" s="102" t="s">
        <v>139</v>
      </c>
      <c r="R371" s="102">
        <v>34160</v>
      </c>
      <c r="S371" s="102"/>
      <c r="T371" s="102">
        <v>80</v>
      </c>
      <c r="U371" s="102"/>
      <c r="V371" s="103"/>
      <c r="W371" s="101"/>
      <c r="X371" s="102"/>
      <c r="Y371" s="101"/>
      <c r="Z371" s="101"/>
      <c r="AA371" s="101"/>
      <c r="AB371" s="104"/>
    </row>
    <row r="372" spans="2:28" ht="16.5" customHeight="1" x14ac:dyDescent="0.25">
      <c r="B372" s="97">
        <v>1648</v>
      </c>
      <c r="C372" s="97" t="s">
        <v>206</v>
      </c>
      <c r="D372" s="98" t="s">
        <v>3607</v>
      </c>
      <c r="E372" s="99" t="s">
        <v>223</v>
      </c>
      <c r="F372" s="97" t="s">
        <v>223</v>
      </c>
      <c r="G372" s="97">
        <v>1</v>
      </c>
      <c r="H372" s="105">
        <v>8</v>
      </c>
      <c r="I372" s="105">
        <v>2</v>
      </c>
      <c r="J372" s="105">
        <v>6</v>
      </c>
      <c r="K372" s="95">
        <v>3406</v>
      </c>
      <c r="L372" s="106">
        <f>T371</f>
        <v>80</v>
      </c>
      <c r="M372" s="106">
        <f>K372*L372</f>
        <v>272480</v>
      </c>
      <c r="N372" s="77"/>
      <c r="O372" s="78"/>
      <c r="P372" s="78"/>
      <c r="Q372" s="78"/>
      <c r="R372" s="79"/>
      <c r="S372" s="80"/>
      <c r="T372" s="81"/>
      <c r="U372" s="77"/>
      <c r="V372" s="79"/>
      <c r="W372" s="79"/>
      <c r="X372" s="82"/>
      <c r="Y372" s="83">
        <f>M372</f>
        <v>272480</v>
      </c>
      <c r="Z372" s="84"/>
      <c r="AA372" s="87">
        <f>AB372*M372/100</f>
        <v>27.248000000000001</v>
      </c>
      <c r="AB372" s="82">
        <v>0.01</v>
      </c>
    </row>
    <row r="373" spans="2:28" ht="16.5" customHeight="1" x14ac:dyDescent="0.25">
      <c r="B373" s="99"/>
      <c r="C373" s="99"/>
      <c r="D373" s="99"/>
      <c r="E373" s="99"/>
      <c r="F373" s="99"/>
      <c r="G373" s="99"/>
      <c r="H373" s="107"/>
      <c r="I373" s="107"/>
      <c r="J373" s="107"/>
      <c r="K373" s="106"/>
      <c r="L373" s="106"/>
      <c r="M373" s="106"/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6"/>
      <c r="Y373" s="83"/>
      <c r="Z373" s="84"/>
      <c r="AA373" s="85"/>
      <c r="AB373" s="86"/>
    </row>
    <row r="374" spans="2:28" ht="16.5" customHeight="1" x14ac:dyDescent="0.25">
      <c r="B374" s="100" t="s">
        <v>205</v>
      </c>
      <c r="C374" s="101"/>
      <c r="D374" s="101"/>
      <c r="E374" s="101"/>
      <c r="F374" s="101"/>
      <c r="G374" s="102"/>
      <c r="H374" s="102" t="s">
        <v>207</v>
      </c>
      <c r="I374" s="102" t="s">
        <v>3609</v>
      </c>
      <c r="J374" s="102" t="s">
        <v>1287</v>
      </c>
      <c r="K374" s="102">
        <v>104</v>
      </c>
      <c r="L374" s="102">
        <v>1</v>
      </c>
      <c r="M374" s="102"/>
      <c r="N374" s="102"/>
      <c r="O374" s="102" t="s">
        <v>208</v>
      </c>
      <c r="P374" s="102" t="s">
        <v>209</v>
      </c>
      <c r="Q374" s="102" t="s">
        <v>139</v>
      </c>
      <c r="R374" s="102">
        <v>34160</v>
      </c>
      <c r="S374" s="102"/>
      <c r="T374" s="102">
        <v>80</v>
      </c>
      <c r="U374" s="102"/>
      <c r="V374" s="103"/>
      <c r="W374" s="101"/>
      <c r="X374" s="102"/>
      <c r="Y374" s="101"/>
      <c r="Z374" s="101"/>
      <c r="AA374" s="101"/>
      <c r="AB374" s="104"/>
    </row>
    <row r="375" spans="2:28" ht="16.5" customHeight="1" x14ac:dyDescent="0.25">
      <c r="B375" s="97">
        <v>1649</v>
      </c>
      <c r="C375" s="97" t="s">
        <v>206</v>
      </c>
      <c r="D375" s="98" t="s">
        <v>3608</v>
      </c>
      <c r="E375" s="99" t="s">
        <v>3074</v>
      </c>
      <c r="F375" s="97" t="s">
        <v>223</v>
      </c>
      <c r="G375" s="97">
        <v>1</v>
      </c>
      <c r="H375" s="105">
        <v>7</v>
      </c>
      <c r="I375" s="105">
        <v>3</v>
      </c>
      <c r="J375" s="105">
        <v>73</v>
      </c>
      <c r="K375" s="95">
        <v>3173</v>
      </c>
      <c r="L375" s="106">
        <f>T374</f>
        <v>80</v>
      </c>
      <c r="M375" s="106">
        <f>K375*L375</f>
        <v>253840</v>
      </c>
      <c r="N375" s="77"/>
      <c r="O375" s="78"/>
      <c r="P375" s="78"/>
      <c r="Q375" s="78"/>
      <c r="R375" s="79"/>
      <c r="S375" s="80"/>
      <c r="T375" s="81"/>
      <c r="U375" s="77"/>
      <c r="V375" s="79"/>
      <c r="W375" s="79"/>
      <c r="X375" s="82"/>
      <c r="Y375" s="83">
        <f>M375</f>
        <v>253840</v>
      </c>
      <c r="Z375" s="84"/>
      <c r="AA375" s="87">
        <f>AB375*M375/100</f>
        <v>25.384</v>
      </c>
      <c r="AB375" s="82">
        <v>0.01</v>
      </c>
    </row>
    <row r="376" spans="2:28" ht="16.5" customHeight="1" x14ac:dyDescent="0.25">
      <c r="B376" s="97"/>
      <c r="C376" s="97"/>
      <c r="D376" s="98"/>
      <c r="E376" s="99"/>
      <c r="F376" s="97"/>
      <c r="G376" s="97"/>
      <c r="H376" s="105"/>
      <c r="I376" s="105"/>
      <c r="J376" s="105"/>
      <c r="K376" s="95"/>
      <c r="L376" s="106"/>
      <c r="M376" s="106"/>
      <c r="N376" s="77"/>
      <c r="O376" s="78"/>
      <c r="P376" s="78"/>
      <c r="Q376" s="78"/>
      <c r="R376" s="79"/>
      <c r="S376" s="80"/>
      <c r="T376" s="81"/>
      <c r="U376" s="77"/>
      <c r="V376" s="79"/>
      <c r="W376" s="79"/>
      <c r="X376" s="82"/>
      <c r="Y376" s="83"/>
      <c r="Z376" s="84"/>
      <c r="AA376" s="87"/>
      <c r="AB376" s="82"/>
    </row>
    <row r="377" spans="2:28" ht="16.5" customHeight="1" x14ac:dyDescent="0.25">
      <c r="B377" s="99"/>
      <c r="C377" s="99"/>
      <c r="D377" s="99"/>
      <c r="E377" s="99"/>
      <c r="F377" s="99"/>
      <c r="G377" s="99"/>
      <c r="H377" s="107"/>
      <c r="I377" s="107"/>
      <c r="J377" s="107"/>
      <c r="K377" s="106"/>
      <c r="L377" s="106"/>
      <c r="M377" s="106"/>
      <c r="N377" s="77"/>
      <c r="O377" s="78"/>
      <c r="P377" s="78"/>
      <c r="Q377" s="78"/>
      <c r="R377" s="79"/>
      <c r="S377" s="80"/>
      <c r="T377" s="81"/>
      <c r="U377" s="77"/>
      <c r="V377" s="79"/>
      <c r="W377" s="79"/>
      <c r="X377" s="86"/>
      <c r="Y377" s="83"/>
      <c r="Z377" s="84"/>
      <c r="AA377" s="85"/>
      <c r="AB377" s="86"/>
    </row>
    <row r="378" spans="2:28" ht="16.5" customHeight="1" x14ac:dyDescent="0.25">
      <c r="B378" s="100" t="s">
        <v>205</v>
      </c>
      <c r="C378" s="101"/>
      <c r="D378" s="101"/>
      <c r="E378" s="101"/>
      <c r="F378" s="101"/>
      <c r="G378" s="102"/>
      <c r="H378" s="102" t="s">
        <v>210</v>
      </c>
      <c r="I378" s="102" t="s">
        <v>3611</v>
      </c>
      <c r="J378" s="102" t="s">
        <v>3612</v>
      </c>
      <c r="K378" s="102">
        <v>104</v>
      </c>
      <c r="L378" s="102">
        <v>1</v>
      </c>
      <c r="M378" s="102"/>
      <c r="N378" s="102"/>
      <c r="O378" s="102" t="s">
        <v>208</v>
      </c>
      <c r="P378" s="102" t="s">
        <v>209</v>
      </c>
      <c r="Q378" s="102" t="s">
        <v>139</v>
      </c>
      <c r="R378" s="102">
        <v>34160</v>
      </c>
      <c r="S378" s="102"/>
      <c r="T378" s="102">
        <v>80</v>
      </c>
      <c r="U378" s="102"/>
      <c r="V378" s="103"/>
      <c r="W378" s="101"/>
      <c r="X378" s="102" t="s">
        <v>212</v>
      </c>
      <c r="Y378" s="101" t="s">
        <v>3613</v>
      </c>
      <c r="Z378" s="101"/>
      <c r="AA378" s="101"/>
      <c r="AB378" s="104"/>
    </row>
    <row r="379" spans="2:28" ht="16.5" customHeight="1" x14ac:dyDescent="0.25">
      <c r="B379" s="97">
        <v>1650</v>
      </c>
      <c r="C379" s="97" t="s">
        <v>206</v>
      </c>
      <c r="D379" s="98" t="s">
        <v>3610</v>
      </c>
      <c r="E379" s="99" t="s">
        <v>223</v>
      </c>
      <c r="F379" s="97" t="s">
        <v>223</v>
      </c>
      <c r="G379" s="97">
        <v>1</v>
      </c>
      <c r="H379" s="105">
        <v>16</v>
      </c>
      <c r="I379" s="105">
        <v>0</v>
      </c>
      <c r="J379" s="105">
        <v>57</v>
      </c>
      <c r="K379" s="95">
        <v>6457</v>
      </c>
      <c r="L379" s="106">
        <f>T378</f>
        <v>80</v>
      </c>
      <c r="M379" s="106">
        <f>K379*L379</f>
        <v>516560</v>
      </c>
      <c r="N379" s="77"/>
      <c r="O379" s="78"/>
      <c r="P379" s="78"/>
      <c r="Q379" s="78"/>
      <c r="R379" s="79"/>
      <c r="S379" s="80"/>
      <c r="T379" s="81"/>
      <c r="U379" s="77"/>
      <c r="V379" s="79"/>
      <c r="W379" s="79"/>
      <c r="X379" s="82"/>
      <c r="Y379" s="83">
        <f>M379</f>
        <v>516560</v>
      </c>
      <c r="Z379" s="84"/>
      <c r="AA379" s="87">
        <f>AB379*M379/100</f>
        <v>51.656000000000006</v>
      </c>
      <c r="AB379" s="82">
        <v>0.01</v>
      </c>
    </row>
    <row r="380" spans="2:28" ht="16.5" customHeight="1" x14ac:dyDescent="0.25">
      <c r="B380" s="99"/>
      <c r="C380" s="99"/>
      <c r="D380" s="99"/>
      <c r="E380" s="99"/>
      <c r="F380" s="99"/>
      <c r="G380" s="99"/>
      <c r="H380" s="107"/>
      <c r="I380" s="107"/>
      <c r="J380" s="107"/>
      <c r="K380" s="106"/>
      <c r="L380" s="106"/>
      <c r="M380" s="106"/>
      <c r="N380" s="77"/>
      <c r="O380" s="78"/>
      <c r="P380" s="78"/>
      <c r="Q380" s="78"/>
      <c r="R380" s="79"/>
      <c r="S380" s="80"/>
      <c r="T380" s="81"/>
      <c r="U380" s="77"/>
      <c r="V380" s="79"/>
      <c r="W380" s="79"/>
      <c r="X380" s="86"/>
      <c r="Y380" s="83"/>
      <c r="Z380" s="84"/>
      <c r="AA380" s="85"/>
      <c r="AB380" s="86"/>
    </row>
    <row r="381" spans="2:28" ht="16.5" customHeight="1" x14ac:dyDescent="0.25">
      <c r="B381" s="100" t="s">
        <v>205</v>
      </c>
      <c r="C381" s="101"/>
      <c r="D381" s="101"/>
      <c r="E381" s="101"/>
      <c r="F381" s="101"/>
      <c r="G381" s="102"/>
      <c r="H381" s="102" t="s">
        <v>210</v>
      </c>
      <c r="I381" s="102" t="s">
        <v>2005</v>
      </c>
      <c r="J381" s="102" t="s">
        <v>1287</v>
      </c>
      <c r="K381" s="102">
        <v>104</v>
      </c>
      <c r="L381" s="102">
        <v>1</v>
      </c>
      <c r="M381" s="102"/>
      <c r="N381" s="102"/>
      <c r="O381" s="102" t="s">
        <v>208</v>
      </c>
      <c r="P381" s="102" t="s">
        <v>209</v>
      </c>
      <c r="Q381" s="102" t="s">
        <v>139</v>
      </c>
      <c r="R381" s="102">
        <v>34160</v>
      </c>
      <c r="S381" s="102"/>
      <c r="T381" s="102">
        <v>80</v>
      </c>
      <c r="U381" s="102" t="s">
        <v>3617</v>
      </c>
      <c r="V381" s="103"/>
      <c r="W381" s="101"/>
      <c r="X381" s="102"/>
      <c r="Y381" s="101"/>
      <c r="Z381" s="101"/>
      <c r="AA381" s="101"/>
      <c r="AB381" s="104"/>
    </row>
    <row r="382" spans="2:28" ht="16.5" customHeight="1" x14ac:dyDescent="0.25">
      <c r="B382" s="97">
        <v>1651</v>
      </c>
      <c r="C382" s="97" t="s">
        <v>206</v>
      </c>
      <c r="D382" s="98" t="s">
        <v>3615</v>
      </c>
      <c r="E382" s="99" t="s">
        <v>3616</v>
      </c>
      <c r="F382" s="97" t="s">
        <v>223</v>
      </c>
      <c r="G382" s="97">
        <v>2</v>
      </c>
      <c r="H382" s="105">
        <v>0</v>
      </c>
      <c r="I382" s="105">
        <v>1</v>
      </c>
      <c r="J382" s="105">
        <v>63</v>
      </c>
      <c r="K382" s="95">
        <v>163</v>
      </c>
      <c r="L382" s="106">
        <f>T381</f>
        <v>80</v>
      </c>
      <c r="M382" s="106">
        <f>K382*L382</f>
        <v>13040</v>
      </c>
      <c r="N382" s="77"/>
      <c r="O382" s="78" t="s">
        <v>203</v>
      </c>
      <c r="P382" s="78" t="s">
        <v>211</v>
      </c>
      <c r="Q382" s="78" t="s">
        <v>143</v>
      </c>
      <c r="R382" s="79">
        <v>108</v>
      </c>
      <c r="S382" s="80"/>
      <c r="T382" s="81">
        <v>7450</v>
      </c>
      <c r="U382" s="96" t="s">
        <v>1158</v>
      </c>
      <c r="V382" s="79">
        <f>R382*T382*85/100</f>
        <v>683910</v>
      </c>
      <c r="W382" s="79">
        <f>R382*T382-V382</f>
        <v>120690</v>
      </c>
      <c r="X382" s="82">
        <f>M382+W382</f>
        <v>133730</v>
      </c>
      <c r="Y382" s="83">
        <f>M382</f>
        <v>13040</v>
      </c>
      <c r="Z382" s="84"/>
      <c r="AA382" s="87">
        <f>AB382*M382/100</f>
        <v>2.6080000000000001</v>
      </c>
      <c r="AB382" s="86">
        <v>0.02</v>
      </c>
    </row>
    <row r="383" spans="2:28" ht="16.5" customHeight="1" x14ac:dyDescent="0.25">
      <c r="B383" s="99"/>
      <c r="C383" s="99"/>
      <c r="D383" s="99"/>
      <c r="E383" s="99"/>
      <c r="F383" s="99"/>
      <c r="G383" s="99"/>
      <c r="H383" s="107"/>
      <c r="I383" s="107"/>
      <c r="J383" s="107"/>
      <c r="K383" s="106"/>
      <c r="L383" s="106"/>
      <c r="M383" s="106"/>
      <c r="N383" s="77"/>
      <c r="O383" s="78"/>
      <c r="P383" s="78"/>
      <c r="Q383" s="78"/>
      <c r="R383" s="79"/>
      <c r="S383" s="80"/>
      <c r="T383" s="81"/>
      <c r="U383" s="77"/>
      <c r="V383" s="79"/>
      <c r="W383" s="79"/>
      <c r="X383" s="86"/>
      <c r="Y383" s="83"/>
      <c r="Z383" s="84"/>
      <c r="AA383" s="85"/>
      <c r="AB383" s="86"/>
    </row>
    <row r="384" spans="2:28" ht="16.5" customHeight="1" x14ac:dyDescent="0.25">
      <c r="B384" s="100" t="s">
        <v>205</v>
      </c>
      <c r="C384" s="101"/>
      <c r="D384" s="101"/>
      <c r="E384" s="101"/>
      <c r="F384" s="101"/>
      <c r="G384" s="102"/>
      <c r="H384" s="102" t="s">
        <v>210</v>
      </c>
      <c r="I384" s="102" t="s">
        <v>1858</v>
      </c>
      <c r="J384" s="102" t="s">
        <v>2912</v>
      </c>
      <c r="K384" s="102">
        <v>206</v>
      </c>
      <c r="L384" s="102">
        <v>1</v>
      </c>
      <c r="M384" s="102"/>
      <c r="N384" s="102"/>
      <c r="O384" s="102" t="s">
        <v>208</v>
      </c>
      <c r="P384" s="102" t="s">
        <v>209</v>
      </c>
      <c r="Q384" s="102" t="s">
        <v>139</v>
      </c>
      <c r="R384" s="102">
        <v>34160</v>
      </c>
      <c r="S384" s="102" t="s">
        <v>3583</v>
      </c>
      <c r="T384" s="102">
        <v>80</v>
      </c>
      <c r="U384" s="102" t="s">
        <v>3620</v>
      </c>
      <c r="V384" s="103"/>
      <c r="W384" s="101"/>
      <c r="X384" s="102"/>
      <c r="Y384" s="101"/>
      <c r="Z384" s="101"/>
      <c r="AA384" s="101"/>
      <c r="AB384" s="104"/>
    </row>
    <row r="385" spans="2:28" ht="16.5" customHeight="1" x14ac:dyDescent="0.25">
      <c r="B385" s="97">
        <v>1652</v>
      </c>
      <c r="C385" s="97" t="s">
        <v>206</v>
      </c>
      <c r="D385" s="98" t="s">
        <v>3618</v>
      </c>
      <c r="E385" s="99" t="s">
        <v>3619</v>
      </c>
      <c r="F385" s="97" t="s">
        <v>223</v>
      </c>
      <c r="G385" s="97">
        <v>2</v>
      </c>
      <c r="H385" s="105">
        <v>0</v>
      </c>
      <c r="I385" s="105">
        <v>0</v>
      </c>
      <c r="J385" s="105">
        <v>41</v>
      </c>
      <c r="K385" s="95">
        <v>41</v>
      </c>
      <c r="L385" s="106">
        <f>T384</f>
        <v>80</v>
      </c>
      <c r="M385" s="106">
        <f>K385*L385</f>
        <v>3280</v>
      </c>
      <c r="N385" s="77"/>
      <c r="O385" s="78" t="s">
        <v>203</v>
      </c>
      <c r="P385" s="78" t="s">
        <v>5</v>
      </c>
      <c r="Q385" s="78" t="s">
        <v>143</v>
      </c>
      <c r="R385" s="79">
        <v>54</v>
      </c>
      <c r="S385" s="80"/>
      <c r="T385" s="81">
        <v>8050</v>
      </c>
      <c r="U385" s="96" t="s">
        <v>1198</v>
      </c>
      <c r="V385" s="79">
        <f>R385*T385*7/100</f>
        <v>30429</v>
      </c>
      <c r="W385" s="79">
        <f>R385*T385-V385</f>
        <v>404271</v>
      </c>
      <c r="X385" s="82">
        <f>M385+W385</f>
        <v>407551</v>
      </c>
      <c r="Y385" s="83">
        <f>M385</f>
        <v>3280</v>
      </c>
      <c r="Z385" s="84"/>
      <c r="AA385" s="87">
        <f>AB385*M385/100</f>
        <v>0.65599999999999992</v>
      </c>
      <c r="AB385" s="86">
        <v>0.02</v>
      </c>
    </row>
    <row r="386" spans="2:28" ht="16.5" customHeight="1" x14ac:dyDescent="0.25">
      <c r="B386" s="99"/>
      <c r="C386" s="99"/>
      <c r="D386" s="99"/>
      <c r="E386" s="99"/>
      <c r="F386" s="99"/>
      <c r="G386" s="99"/>
      <c r="H386" s="107"/>
      <c r="I386" s="107"/>
      <c r="J386" s="107"/>
      <c r="K386" s="106"/>
      <c r="L386" s="106"/>
      <c r="M386" s="106"/>
      <c r="N386" s="77"/>
      <c r="O386" s="78"/>
      <c r="P386" s="78"/>
      <c r="Q386" s="78"/>
      <c r="R386" s="79"/>
      <c r="S386" s="80"/>
      <c r="T386" s="81"/>
      <c r="U386" s="77"/>
      <c r="V386" s="79"/>
      <c r="W386" s="79"/>
      <c r="X386" s="86"/>
      <c r="Y386" s="83"/>
      <c r="Z386" s="84"/>
      <c r="AA386" s="85"/>
      <c r="AB386" s="86"/>
    </row>
    <row r="387" spans="2:28" ht="16.5" customHeight="1" x14ac:dyDescent="0.25">
      <c r="B387" s="100" t="s">
        <v>205</v>
      </c>
      <c r="C387" s="101"/>
      <c r="D387" s="101"/>
      <c r="E387" s="101"/>
      <c r="F387" s="101"/>
      <c r="G387" s="102"/>
      <c r="H387" s="102" t="s">
        <v>210</v>
      </c>
      <c r="I387" s="102" t="s">
        <v>3639</v>
      </c>
      <c r="J387" s="102" t="s">
        <v>3637</v>
      </c>
      <c r="K387" s="102">
        <v>41</v>
      </c>
      <c r="L387" s="102">
        <v>1</v>
      </c>
      <c r="M387" s="102"/>
      <c r="N387" s="102"/>
      <c r="O387" s="102" t="s">
        <v>208</v>
      </c>
      <c r="P387" s="102" t="s">
        <v>209</v>
      </c>
      <c r="Q387" s="102" t="s">
        <v>139</v>
      </c>
      <c r="R387" s="102">
        <v>34160</v>
      </c>
      <c r="S387" s="102"/>
      <c r="T387" s="102">
        <v>80</v>
      </c>
      <c r="U387" s="102"/>
      <c r="V387" s="103"/>
      <c r="W387" s="101"/>
      <c r="X387" s="102" t="s">
        <v>212</v>
      </c>
      <c r="Y387" s="101" t="s">
        <v>3640</v>
      </c>
      <c r="Z387" s="101"/>
      <c r="AA387" s="101"/>
      <c r="AB387" s="104"/>
    </row>
    <row r="388" spans="2:28" ht="16.5" customHeight="1" x14ac:dyDescent="0.25">
      <c r="B388" s="97">
        <v>1660</v>
      </c>
      <c r="C388" s="97" t="s">
        <v>206</v>
      </c>
      <c r="D388" s="98" t="s">
        <v>3638</v>
      </c>
      <c r="E388" s="99" t="s">
        <v>3084</v>
      </c>
      <c r="F388" s="97" t="s">
        <v>223</v>
      </c>
      <c r="G388" s="97">
        <v>1</v>
      </c>
      <c r="H388" s="105">
        <v>11</v>
      </c>
      <c r="I388" s="105">
        <v>1</v>
      </c>
      <c r="J388" s="105">
        <v>55</v>
      </c>
      <c r="K388" s="95">
        <v>4555</v>
      </c>
      <c r="L388" s="106">
        <f>T387</f>
        <v>80</v>
      </c>
      <c r="M388" s="106">
        <f>K388*L388</f>
        <v>364400</v>
      </c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2"/>
      <c r="Y388" s="83">
        <f>M388</f>
        <v>364400</v>
      </c>
      <c r="Z388" s="84"/>
      <c r="AA388" s="87">
        <f>AB388*M388/100</f>
        <v>36.44</v>
      </c>
      <c r="AB388" s="82">
        <v>0.01</v>
      </c>
    </row>
    <row r="389" spans="2:28" ht="16.5" customHeight="1" x14ac:dyDescent="0.25">
      <c r="B389" s="99"/>
      <c r="C389" s="99"/>
      <c r="D389" s="99"/>
      <c r="E389" s="99"/>
      <c r="F389" s="99"/>
      <c r="G389" s="99"/>
      <c r="H389" s="107"/>
      <c r="I389" s="107"/>
      <c r="J389" s="107"/>
      <c r="K389" s="106"/>
      <c r="L389" s="106"/>
      <c r="M389" s="106"/>
      <c r="N389" s="77"/>
      <c r="O389" s="78"/>
      <c r="P389" s="78"/>
      <c r="Q389" s="78"/>
      <c r="R389" s="79"/>
      <c r="S389" s="80"/>
      <c r="T389" s="81"/>
      <c r="U389" s="77"/>
      <c r="V389" s="79"/>
      <c r="W389" s="79"/>
      <c r="X389" s="86"/>
      <c r="Y389" s="83"/>
      <c r="Z389" s="84"/>
      <c r="AA389" s="85"/>
      <c r="AB389" s="86"/>
    </row>
    <row r="390" spans="2:28" ht="16.5" customHeight="1" x14ac:dyDescent="0.25">
      <c r="B390" s="100" t="s">
        <v>205</v>
      </c>
      <c r="C390" s="101"/>
      <c r="D390" s="101"/>
      <c r="E390" s="101"/>
      <c r="F390" s="101"/>
      <c r="G390" s="102"/>
      <c r="H390" s="102" t="s">
        <v>210</v>
      </c>
      <c r="I390" s="102" t="s">
        <v>3642</v>
      </c>
      <c r="J390" s="102" t="s">
        <v>3637</v>
      </c>
      <c r="K390" s="102">
        <v>41</v>
      </c>
      <c r="L390" s="102">
        <v>1</v>
      </c>
      <c r="M390" s="102"/>
      <c r="N390" s="102"/>
      <c r="O390" s="102" t="s">
        <v>208</v>
      </c>
      <c r="P390" s="102" t="s">
        <v>209</v>
      </c>
      <c r="Q390" s="102" t="s">
        <v>139</v>
      </c>
      <c r="R390" s="102">
        <v>34160</v>
      </c>
      <c r="S390" s="102"/>
      <c r="T390" s="102">
        <v>80</v>
      </c>
      <c r="U390" s="102"/>
      <c r="V390" s="103"/>
      <c r="W390" s="101"/>
      <c r="X390" s="102" t="s">
        <v>212</v>
      </c>
      <c r="Y390" s="101" t="s">
        <v>3640</v>
      </c>
      <c r="Z390" s="101"/>
      <c r="AA390" s="101"/>
      <c r="AB390" s="104"/>
    </row>
    <row r="391" spans="2:28" ht="16.5" customHeight="1" x14ac:dyDescent="0.25">
      <c r="B391" s="97">
        <v>1661</v>
      </c>
      <c r="C391" s="97" t="s">
        <v>206</v>
      </c>
      <c r="D391" s="98" t="s">
        <v>3641</v>
      </c>
      <c r="E391" s="99" t="s">
        <v>3062</v>
      </c>
      <c r="F391" s="97" t="s">
        <v>223</v>
      </c>
      <c r="G391" s="97">
        <v>1</v>
      </c>
      <c r="H391" s="105">
        <v>1</v>
      </c>
      <c r="I391" s="105">
        <v>3</v>
      </c>
      <c r="J391" s="105">
        <v>71</v>
      </c>
      <c r="K391" s="95">
        <v>771</v>
      </c>
      <c r="L391" s="106">
        <f>T390</f>
        <v>80</v>
      </c>
      <c r="M391" s="106">
        <f>K391*L391</f>
        <v>61680</v>
      </c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2"/>
      <c r="Y391" s="83">
        <f>M391</f>
        <v>61680</v>
      </c>
      <c r="Z391" s="84"/>
      <c r="AA391" s="87">
        <f>AB391*M391/100</f>
        <v>6.168000000000001</v>
      </c>
      <c r="AB391" s="82">
        <v>0.01</v>
      </c>
    </row>
    <row r="392" spans="2:28" ht="16.5" customHeight="1" x14ac:dyDescent="0.25">
      <c r="B392" s="99"/>
      <c r="C392" s="99"/>
      <c r="D392" s="99"/>
      <c r="E392" s="99"/>
      <c r="F392" s="99"/>
      <c r="G392" s="99"/>
      <c r="H392" s="107"/>
      <c r="I392" s="107"/>
      <c r="J392" s="107"/>
      <c r="K392" s="106"/>
      <c r="L392" s="106"/>
      <c r="M392" s="106"/>
      <c r="N392" s="77"/>
      <c r="O392" s="78"/>
      <c r="P392" s="78"/>
      <c r="Q392" s="78"/>
      <c r="R392" s="79"/>
      <c r="S392" s="80"/>
      <c r="T392" s="81"/>
      <c r="U392" s="77"/>
      <c r="V392" s="79"/>
      <c r="W392" s="79"/>
      <c r="X392" s="86"/>
      <c r="Y392" s="83"/>
      <c r="Z392" s="84"/>
      <c r="AA392" s="85"/>
      <c r="AB392" s="86"/>
    </row>
    <row r="393" spans="2:28" ht="16.5" customHeight="1" x14ac:dyDescent="0.25">
      <c r="B393" s="100" t="s">
        <v>205</v>
      </c>
      <c r="C393" s="101"/>
      <c r="D393" s="101"/>
      <c r="E393" s="101"/>
      <c r="F393" s="101"/>
      <c r="G393" s="102"/>
      <c r="H393" s="102" t="s">
        <v>213</v>
      </c>
      <c r="I393" s="102" t="s">
        <v>2644</v>
      </c>
      <c r="J393" s="102" t="s">
        <v>3527</v>
      </c>
      <c r="K393" s="102">
        <v>21</v>
      </c>
      <c r="L393" s="102">
        <v>1</v>
      </c>
      <c r="M393" s="102"/>
      <c r="N393" s="102"/>
      <c r="O393" s="102" t="s">
        <v>208</v>
      </c>
      <c r="P393" s="102" t="s">
        <v>209</v>
      </c>
      <c r="Q393" s="102" t="s">
        <v>139</v>
      </c>
      <c r="R393" s="102">
        <v>34160</v>
      </c>
      <c r="S393" s="102"/>
      <c r="T393" s="102">
        <v>80</v>
      </c>
      <c r="U393" s="102"/>
      <c r="V393" s="103"/>
      <c r="W393" s="101"/>
      <c r="X393" s="102"/>
      <c r="Y393" s="101"/>
      <c r="Z393" s="101"/>
      <c r="AA393" s="101"/>
      <c r="AB393" s="104"/>
    </row>
    <row r="394" spans="2:28" ht="16.5" customHeight="1" x14ac:dyDescent="0.25">
      <c r="B394" s="97">
        <v>1665</v>
      </c>
      <c r="C394" s="97" t="s">
        <v>206</v>
      </c>
      <c r="D394" s="98" t="s">
        <v>3652</v>
      </c>
      <c r="E394" s="99" t="s">
        <v>3134</v>
      </c>
      <c r="F394" s="97" t="s">
        <v>223</v>
      </c>
      <c r="G394" s="97">
        <v>1</v>
      </c>
      <c r="H394" s="105">
        <v>9</v>
      </c>
      <c r="I394" s="105">
        <v>1</v>
      </c>
      <c r="J394" s="105">
        <v>61</v>
      </c>
      <c r="K394" s="95">
        <v>3761</v>
      </c>
      <c r="L394" s="106">
        <f>T393</f>
        <v>80</v>
      </c>
      <c r="M394" s="106">
        <f>K394*L394</f>
        <v>300880</v>
      </c>
      <c r="N394" s="77"/>
      <c r="O394" s="78"/>
      <c r="P394" s="78"/>
      <c r="Q394" s="78"/>
      <c r="R394" s="79"/>
      <c r="S394" s="80"/>
      <c r="T394" s="81"/>
      <c r="U394" s="77"/>
      <c r="V394" s="79"/>
      <c r="W394" s="79"/>
      <c r="X394" s="82"/>
      <c r="Y394" s="83">
        <f>M394</f>
        <v>300880</v>
      </c>
      <c r="Z394" s="84"/>
      <c r="AA394" s="87">
        <f>AB394*M394/100</f>
        <v>30.088000000000001</v>
      </c>
      <c r="AB394" s="82">
        <v>0.01</v>
      </c>
    </row>
    <row r="395" spans="2:28" ht="16.5" customHeight="1" x14ac:dyDescent="0.25">
      <c r="B395" s="99"/>
      <c r="C395" s="99"/>
      <c r="D395" s="99"/>
      <c r="E395" s="99"/>
      <c r="F395" s="99"/>
      <c r="G395" s="99"/>
      <c r="H395" s="107"/>
      <c r="I395" s="107"/>
      <c r="J395" s="107"/>
      <c r="K395" s="106"/>
      <c r="L395" s="106"/>
      <c r="M395" s="106"/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6"/>
      <c r="Y395" s="83"/>
      <c r="Z395" s="84"/>
      <c r="AA395" s="85"/>
      <c r="AB395" s="86"/>
    </row>
    <row r="396" spans="2:28" ht="16.5" customHeight="1" x14ac:dyDescent="0.25">
      <c r="B396" s="100" t="s">
        <v>205</v>
      </c>
      <c r="C396" s="101"/>
      <c r="D396" s="101"/>
      <c r="E396" s="101"/>
      <c r="F396" s="101"/>
      <c r="G396" s="102"/>
      <c r="H396" s="102" t="s">
        <v>210</v>
      </c>
      <c r="I396" s="102" t="s">
        <v>888</v>
      </c>
      <c r="J396" s="102" t="s">
        <v>1662</v>
      </c>
      <c r="K396" s="102">
        <v>181</v>
      </c>
      <c r="L396" s="102">
        <v>1</v>
      </c>
      <c r="M396" s="102"/>
      <c r="N396" s="102"/>
      <c r="O396" s="102" t="s">
        <v>208</v>
      </c>
      <c r="P396" s="102" t="s">
        <v>209</v>
      </c>
      <c r="Q396" s="102" t="s">
        <v>139</v>
      </c>
      <c r="R396" s="102">
        <v>34160</v>
      </c>
      <c r="S396" s="102"/>
      <c r="T396" s="102">
        <v>250</v>
      </c>
      <c r="U396" s="102" t="s">
        <v>3737</v>
      </c>
      <c r="V396" s="103"/>
      <c r="W396" s="101"/>
      <c r="X396" s="102"/>
      <c r="Y396" s="101"/>
      <c r="Z396" s="101"/>
      <c r="AA396" s="101"/>
      <c r="AB396" s="104"/>
    </row>
    <row r="397" spans="2:28" ht="16.5" customHeight="1" x14ac:dyDescent="0.25">
      <c r="B397" s="97">
        <v>1697</v>
      </c>
      <c r="C397" s="97" t="s">
        <v>206</v>
      </c>
      <c r="D397" s="98" t="s">
        <v>3735</v>
      </c>
      <c r="E397" s="99" t="s">
        <v>3736</v>
      </c>
      <c r="F397" s="97" t="s">
        <v>223</v>
      </c>
      <c r="G397" s="97"/>
      <c r="H397" s="105">
        <v>0</v>
      </c>
      <c r="I397" s="105">
        <v>2</v>
      </c>
      <c r="J397" s="105">
        <v>77</v>
      </c>
      <c r="K397" s="95">
        <v>277</v>
      </c>
      <c r="L397" s="106">
        <f>T396</f>
        <v>250</v>
      </c>
      <c r="M397" s="106">
        <f>K397*L397</f>
        <v>69250</v>
      </c>
      <c r="N397" s="77"/>
      <c r="O397" s="78" t="s">
        <v>1142</v>
      </c>
      <c r="P397" s="78" t="s">
        <v>211</v>
      </c>
      <c r="Q397" s="78" t="s">
        <v>143</v>
      </c>
      <c r="R397" s="79">
        <v>153</v>
      </c>
      <c r="S397" s="80"/>
      <c r="T397" s="81">
        <v>7450</v>
      </c>
      <c r="U397" s="96" t="s">
        <v>406</v>
      </c>
      <c r="V397" s="79">
        <f>R397*T397*85/100</f>
        <v>968872.5</v>
      </c>
      <c r="W397" s="79">
        <f>R397*T397-V397</f>
        <v>170977.5</v>
      </c>
      <c r="X397" s="82">
        <f>M397+W397</f>
        <v>240227.5</v>
      </c>
      <c r="Y397" s="83">
        <f>M397</f>
        <v>69250</v>
      </c>
      <c r="Z397" s="84"/>
      <c r="AA397" s="87">
        <f>AB397*M397/100</f>
        <v>13.85</v>
      </c>
      <c r="AB397" s="86">
        <v>0.02</v>
      </c>
    </row>
    <row r="398" spans="2:28" ht="16.5" customHeight="1" x14ac:dyDescent="0.25">
      <c r="B398" s="97"/>
      <c r="C398" s="97"/>
      <c r="D398" s="98"/>
      <c r="E398" s="99"/>
      <c r="F398" s="97"/>
      <c r="G398" s="97"/>
      <c r="H398" s="105"/>
      <c r="I398" s="105"/>
      <c r="J398" s="105"/>
      <c r="K398" s="95">
        <v>9</v>
      </c>
      <c r="L398" s="106">
        <f>T396</f>
        <v>250</v>
      </c>
      <c r="M398" s="106">
        <f>K398*L398</f>
        <v>2250</v>
      </c>
      <c r="N398" s="77"/>
      <c r="O398" s="78" t="s">
        <v>215</v>
      </c>
      <c r="P398" s="78" t="s">
        <v>5</v>
      </c>
      <c r="Q398" s="78"/>
      <c r="R398" s="79">
        <v>36</v>
      </c>
      <c r="S398" s="80"/>
      <c r="T398" s="81">
        <v>7350</v>
      </c>
      <c r="U398" s="96" t="s">
        <v>1152</v>
      </c>
      <c r="V398" s="79">
        <f>R398*T398*4/100</f>
        <v>10584</v>
      </c>
      <c r="W398" s="79">
        <f>R398*T398-V398</f>
        <v>254016</v>
      </c>
      <c r="X398" s="82">
        <f>M398+W398</f>
        <v>256266</v>
      </c>
      <c r="Y398" s="83">
        <f>M398</f>
        <v>2250</v>
      </c>
      <c r="Z398" s="84"/>
      <c r="AA398" s="87">
        <f>X398*AB398/100</f>
        <v>768.798</v>
      </c>
      <c r="AB398" s="86">
        <v>0.3</v>
      </c>
    </row>
    <row r="399" spans="2:28" ht="16.5" customHeight="1" x14ac:dyDescent="0.25">
      <c r="B399" s="97"/>
      <c r="C399" s="97"/>
      <c r="D399" s="98"/>
      <c r="E399" s="99"/>
      <c r="F399" s="97"/>
      <c r="G399" s="97"/>
      <c r="H399" s="105">
        <v>0</v>
      </c>
      <c r="I399" s="105">
        <v>2</v>
      </c>
      <c r="J399" s="105">
        <v>86</v>
      </c>
      <c r="K399" s="95">
        <v>286</v>
      </c>
      <c r="L399" s="106"/>
      <c r="M399" s="106"/>
      <c r="N399" s="77"/>
      <c r="O399" s="78"/>
      <c r="P399" s="78"/>
      <c r="Q399" s="78"/>
      <c r="R399" s="79"/>
      <c r="S399" s="80"/>
      <c r="T399" s="81"/>
      <c r="U399" s="77"/>
      <c r="V399" s="79"/>
      <c r="W399" s="79"/>
      <c r="X399" s="82"/>
      <c r="Y399" s="83"/>
      <c r="Z399" s="84"/>
      <c r="AA399" s="87"/>
      <c r="AB399" s="82"/>
    </row>
    <row r="400" spans="2:28" ht="16.5" customHeight="1" x14ac:dyDescent="0.25">
      <c r="B400" s="99"/>
      <c r="C400" s="99"/>
      <c r="D400" s="99"/>
      <c r="E400" s="99"/>
      <c r="F400" s="99"/>
      <c r="G400" s="99"/>
      <c r="H400" s="107"/>
      <c r="I400" s="107"/>
      <c r="J400" s="107"/>
      <c r="K400" s="106"/>
      <c r="L400" s="106"/>
      <c r="M400" s="106"/>
      <c r="N400" s="77"/>
      <c r="O400" s="78"/>
      <c r="P400" s="78"/>
      <c r="Q400" s="78"/>
      <c r="R400" s="79"/>
      <c r="S400" s="80"/>
      <c r="T400" s="81"/>
      <c r="U400" s="77"/>
      <c r="V400" s="79"/>
      <c r="W400" s="79"/>
      <c r="X400" s="86"/>
      <c r="Y400" s="83"/>
      <c r="Z400" s="84"/>
      <c r="AA400" s="85"/>
      <c r="AB400" s="86"/>
    </row>
    <row r="401" spans="2:28" ht="16.5" customHeight="1" x14ac:dyDescent="0.25">
      <c r="B401" s="100" t="s">
        <v>205</v>
      </c>
      <c r="C401" s="101"/>
      <c r="D401" s="101"/>
      <c r="E401" s="101"/>
      <c r="F401" s="101"/>
      <c r="G401" s="102"/>
      <c r="H401" s="102" t="s">
        <v>210</v>
      </c>
      <c r="I401" s="102" t="s">
        <v>3763</v>
      </c>
      <c r="J401" s="102" t="s">
        <v>1377</v>
      </c>
      <c r="K401" s="102" t="s">
        <v>3764</v>
      </c>
      <c r="L401" s="102">
        <v>1</v>
      </c>
      <c r="M401" s="102"/>
      <c r="N401" s="102"/>
      <c r="O401" s="102" t="s">
        <v>208</v>
      </c>
      <c r="P401" s="102" t="s">
        <v>209</v>
      </c>
      <c r="Q401" s="102" t="s">
        <v>139</v>
      </c>
      <c r="R401" s="102">
        <v>34160</v>
      </c>
      <c r="S401" s="102"/>
      <c r="T401" s="102">
        <v>80</v>
      </c>
      <c r="U401" s="102"/>
      <c r="V401" s="103"/>
      <c r="W401" s="101"/>
      <c r="X401" s="102"/>
      <c r="Y401" s="101"/>
      <c r="Z401" s="101"/>
      <c r="AA401" s="101"/>
      <c r="AB401" s="104"/>
    </row>
    <row r="402" spans="2:28" ht="16.5" customHeight="1" x14ac:dyDescent="0.25">
      <c r="B402" s="97">
        <v>1707</v>
      </c>
      <c r="C402" s="97" t="s">
        <v>206</v>
      </c>
      <c r="D402" s="98" t="s">
        <v>3762</v>
      </c>
      <c r="E402" s="99" t="s">
        <v>3074</v>
      </c>
      <c r="F402" s="97" t="s">
        <v>223</v>
      </c>
      <c r="G402" s="97">
        <v>1</v>
      </c>
      <c r="H402" s="105">
        <v>20</v>
      </c>
      <c r="I402" s="105">
        <v>2</v>
      </c>
      <c r="J402" s="105">
        <v>38</v>
      </c>
      <c r="K402" s="95">
        <v>8238</v>
      </c>
      <c r="L402" s="106">
        <f>T401</f>
        <v>80</v>
      </c>
      <c r="M402" s="106">
        <f>K402*L402</f>
        <v>659040</v>
      </c>
      <c r="N402" s="77"/>
      <c r="O402" s="78"/>
      <c r="P402" s="78"/>
      <c r="Q402" s="78"/>
      <c r="R402" s="79"/>
      <c r="S402" s="80"/>
      <c r="T402" s="81"/>
      <c r="U402" s="77"/>
      <c r="V402" s="79"/>
      <c r="W402" s="79"/>
      <c r="X402" s="82"/>
      <c r="Y402" s="83">
        <f>M402</f>
        <v>659040</v>
      </c>
      <c r="Z402" s="84"/>
      <c r="AA402" s="87">
        <f>AB402*M402/100</f>
        <v>65.904000000000011</v>
      </c>
      <c r="AB402" s="82">
        <v>0.01</v>
      </c>
    </row>
    <row r="403" spans="2:28" ht="16.5" customHeight="1" x14ac:dyDescent="0.25">
      <c r="B403" s="99"/>
      <c r="C403" s="99"/>
      <c r="D403" s="99"/>
      <c r="E403" s="99"/>
      <c r="F403" s="99"/>
      <c r="G403" s="99"/>
      <c r="H403" s="107"/>
      <c r="I403" s="107"/>
      <c r="J403" s="107"/>
      <c r="K403" s="106"/>
      <c r="L403" s="106"/>
      <c r="M403" s="106"/>
      <c r="N403" s="77"/>
      <c r="O403" s="78"/>
      <c r="P403" s="78"/>
      <c r="Q403" s="78"/>
      <c r="R403" s="79"/>
      <c r="S403" s="80"/>
      <c r="T403" s="81"/>
      <c r="U403" s="77"/>
      <c r="V403" s="79"/>
      <c r="W403" s="79"/>
      <c r="X403" s="86"/>
      <c r="Y403" s="83"/>
      <c r="Z403" s="84"/>
      <c r="AA403" s="85"/>
      <c r="AB403" s="86"/>
    </row>
    <row r="404" spans="2:28" ht="16.5" customHeight="1" x14ac:dyDescent="0.25">
      <c r="B404" s="100" t="s">
        <v>205</v>
      </c>
      <c r="C404" s="101"/>
      <c r="D404" s="101"/>
      <c r="E404" s="101"/>
      <c r="F404" s="101"/>
      <c r="G404" s="102"/>
      <c r="H404" s="102" t="s">
        <v>210</v>
      </c>
      <c r="I404" s="102" t="s">
        <v>3767</v>
      </c>
      <c r="J404" s="102" t="s">
        <v>1377</v>
      </c>
      <c r="K404" s="102" t="s">
        <v>3764</v>
      </c>
      <c r="L404" s="102">
        <v>1</v>
      </c>
      <c r="M404" s="102"/>
      <c r="N404" s="102"/>
      <c r="O404" s="102" t="s">
        <v>208</v>
      </c>
      <c r="P404" s="102" t="s">
        <v>209</v>
      </c>
      <c r="Q404" s="102" t="s">
        <v>139</v>
      </c>
      <c r="R404" s="102">
        <v>34160</v>
      </c>
      <c r="S404" s="102"/>
      <c r="T404" s="102">
        <v>80</v>
      </c>
      <c r="U404" s="102" t="s">
        <v>3768</v>
      </c>
      <c r="V404" s="103"/>
      <c r="W404" s="101"/>
      <c r="X404" s="102"/>
      <c r="Y404" s="101"/>
      <c r="Z404" s="101"/>
      <c r="AA404" s="101"/>
      <c r="AB404" s="104"/>
    </row>
    <row r="405" spans="2:28" ht="16.5" customHeight="1" x14ac:dyDescent="0.25">
      <c r="B405" s="97">
        <v>1708</v>
      </c>
      <c r="C405" s="97" t="s">
        <v>206</v>
      </c>
      <c r="D405" s="98" t="s">
        <v>3765</v>
      </c>
      <c r="E405" s="99" t="s">
        <v>3766</v>
      </c>
      <c r="F405" s="97" t="s">
        <v>223</v>
      </c>
      <c r="G405" s="97">
        <v>1</v>
      </c>
      <c r="H405" s="105">
        <v>0</v>
      </c>
      <c r="I405" s="105">
        <v>1</v>
      </c>
      <c r="J405" s="105">
        <v>41</v>
      </c>
      <c r="K405" s="95">
        <v>141</v>
      </c>
      <c r="L405" s="106">
        <f>T404</f>
        <v>80</v>
      </c>
      <c r="M405" s="106">
        <f>K405*L405</f>
        <v>11280</v>
      </c>
      <c r="N405" s="77"/>
      <c r="O405" s="78"/>
      <c r="P405" s="78"/>
      <c r="Q405" s="78"/>
      <c r="R405" s="79"/>
      <c r="S405" s="80"/>
      <c r="T405" s="81"/>
      <c r="U405" s="77"/>
      <c r="V405" s="79"/>
      <c r="W405" s="79"/>
      <c r="X405" s="82"/>
      <c r="Y405" s="83">
        <f>M405</f>
        <v>11280</v>
      </c>
      <c r="Z405" s="84"/>
      <c r="AA405" s="87">
        <f>AB405*M405/100</f>
        <v>1.1279999999999999</v>
      </c>
      <c r="AB405" s="82">
        <v>0.01</v>
      </c>
    </row>
    <row r="406" spans="2:28" ht="16.5" customHeight="1" x14ac:dyDescent="0.25">
      <c r="B406" s="99"/>
      <c r="C406" s="99"/>
      <c r="D406" s="99"/>
      <c r="E406" s="99"/>
      <c r="F406" s="99"/>
      <c r="G406" s="99"/>
      <c r="H406" s="107"/>
      <c r="I406" s="107"/>
      <c r="J406" s="107"/>
      <c r="K406" s="106"/>
      <c r="L406" s="106"/>
      <c r="M406" s="106"/>
      <c r="N406" s="77"/>
      <c r="O406" s="78"/>
      <c r="P406" s="78"/>
      <c r="Q406" s="78"/>
      <c r="R406" s="79"/>
      <c r="S406" s="80"/>
      <c r="T406" s="81"/>
      <c r="U406" s="77"/>
      <c r="V406" s="79"/>
      <c r="W406" s="79"/>
      <c r="X406" s="86"/>
      <c r="Y406" s="83"/>
      <c r="Z406" s="84"/>
      <c r="AA406" s="85"/>
      <c r="AB406" s="86"/>
    </row>
    <row r="407" spans="2:28" ht="16.5" customHeight="1" x14ac:dyDescent="0.25">
      <c r="B407" s="100" t="s">
        <v>205</v>
      </c>
      <c r="C407" s="101"/>
      <c r="D407" s="101"/>
      <c r="E407" s="101"/>
      <c r="F407" s="101"/>
      <c r="G407" s="102"/>
      <c r="H407" s="102" t="s">
        <v>207</v>
      </c>
      <c r="I407" s="102" t="s">
        <v>3771</v>
      </c>
      <c r="J407" s="102" t="s">
        <v>1377</v>
      </c>
      <c r="K407" s="102" t="s">
        <v>3764</v>
      </c>
      <c r="L407" s="102">
        <v>1</v>
      </c>
      <c r="M407" s="102"/>
      <c r="N407" s="102"/>
      <c r="O407" s="102" t="s">
        <v>208</v>
      </c>
      <c r="P407" s="102" t="s">
        <v>209</v>
      </c>
      <c r="Q407" s="102" t="s">
        <v>139</v>
      </c>
      <c r="R407" s="102">
        <v>34160</v>
      </c>
      <c r="S407" s="102"/>
      <c r="T407" s="102">
        <v>80</v>
      </c>
      <c r="U407" s="102" t="s">
        <v>3772</v>
      </c>
      <c r="V407" s="103"/>
      <c r="W407" s="101"/>
      <c r="X407" s="102"/>
      <c r="Y407" s="101"/>
      <c r="Z407" s="101"/>
      <c r="AA407" s="101"/>
      <c r="AB407" s="104"/>
    </row>
    <row r="408" spans="2:28" ht="16.5" customHeight="1" x14ac:dyDescent="0.25">
      <c r="B408" s="97">
        <v>1709</v>
      </c>
      <c r="C408" s="97" t="s">
        <v>206</v>
      </c>
      <c r="D408" s="98" t="s">
        <v>3769</v>
      </c>
      <c r="E408" s="99" t="s">
        <v>3770</v>
      </c>
      <c r="F408" s="97" t="s">
        <v>223</v>
      </c>
      <c r="G408" s="97">
        <v>2</v>
      </c>
      <c r="H408" s="105">
        <v>0</v>
      </c>
      <c r="I408" s="105">
        <v>1</v>
      </c>
      <c r="J408" s="105">
        <v>29</v>
      </c>
      <c r="K408" s="95">
        <v>129</v>
      </c>
      <c r="L408" s="106">
        <f>T407</f>
        <v>80</v>
      </c>
      <c r="M408" s="106">
        <f>K408*L408</f>
        <v>10320</v>
      </c>
      <c r="N408" s="77"/>
      <c r="O408" s="78" t="s">
        <v>203</v>
      </c>
      <c r="P408" s="78" t="s">
        <v>5</v>
      </c>
      <c r="Q408" s="78" t="s">
        <v>143</v>
      </c>
      <c r="R408" s="79">
        <v>72</v>
      </c>
      <c r="S408" s="80"/>
      <c r="T408" s="81">
        <v>8050</v>
      </c>
      <c r="U408" s="96" t="s">
        <v>1114</v>
      </c>
      <c r="V408" s="79">
        <f>R408*T408*5/100</f>
        <v>28980</v>
      </c>
      <c r="W408" s="79">
        <f>R408*T408-V408</f>
        <v>550620</v>
      </c>
      <c r="X408" s="82">
        <f>M408+W408</f>
        <v>560940</v>
      </c>
      <c r="Y408" s="83">
        <f>M408</f>
        <v>10320</v>
      </c>
      <c r="Z408" s="84"/>
      <c r="AA408" s="87">
        <f>AB408*M408/100</f>
        <v>2.0640000000000001</v>
      </c>
      <c r="AB408" s="86">
        <v>0.02</v>
      </c>
    </row>
    <row r="409" spans="2:28" ht="16.5" customHeight="1" x14ac:dyDescent="0.25">
      <c r="B409" s="97"/>
      <c r="C409" s="97"/>
      <c r="D409" s="98"/>
      <c r="E409" s="99"/>
      <c r="F409" s="97"/>
      <c r="G409" s="97"/>
      <c r="H409" s="105"/>
      <c r="I409" s="105"/>
      <c r="J409" s="105"/>
      <c r="K409" s="95"/>
      <c r="L409" s="106"/>
      <c r="M409" s="106"/>
      <c r="N409" s="77"/>
      <c r="O409" s="78"/>
      <c r="P409" s="78"/>
      <c r="Q409" s="78"/>
      <c r="R409" s="79"/>
      <c r="S409" s="80"/>
      <c r="T409" s="81"/>
      <c r="U409" s="96"/>
      <c r="V409" s="79"/>
      <c r="W409" s="79"/>
      <c r="X409" s="82"/>
      <c r="Y409" s="83"/>
      <c r="Z409" s="84"/>
      <c r="AA409" s="87"/>
      <c r="AB409" s="86"/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207</v>
      </c>
      <c r="I411" s="102" t="s">
        <v>3774</v>
      </c>
      <c r="J411" s="102" t="s">
        <v>2044</v>
      </c>
      <c r="K411" s="102">
        <v>76</v>
      </c>
      <c r="L411" s="102">
        <v>1</v>
      </c>
      <c r="M411" s="102"/>
      <c r="N411" s="102"/>
      <c r="O411" s="102" t="s">
        <v>208</v>
      </c>
      <c r="P411" s="102" t="s">
        <v>209</v>
      </c>
      <c r="Q411" s="102" t="s">
        <v>139</v>
      </c>
      <c r="R411" s="102">
        <v>34160</v>
      </c>
      <c r="S411" s="102"/>
      <c r="T411" s="102">
        <v>80</v>
      </c>
      <c r="U411" s="102"/>
      <c r="V411" s="103"/>
      <c r="W411" s="101"/>
      <c r="X411" s="102" t="s">
        <v>212</v>
      </c>
      <c r="Y411" s="101" t="s">
        <v>3775</v>
      </c>
      <c r="Z411" s="101"/>
      <c r="AA411" s="101"/>
      <c r="AB411" s="104"/>
    </row>
    <row r="412" spans="2:28" ht="16.5" customHeight="1" x14ac:dyDescent="0.25">
      <c r="B412" s="97">
        <v>1710</v>
      </c>
      <c r="C412" s="97" t="s">
        <v>206</v>
      </c>
      <c r="D412" s="98" t="s">
        <v>3773</v>
      </c>
      <c r="E412" s="99" t="s">
        <v>3138</v>
      </c>
      <c r="F412" s="97" t="s">
        <v>223</v>
      </c>
      <c r="G412" s="97">
        <v>1</v>
      </c>
      <c r="H412" s="105">
        <v>6</v>
      </c>
      <c r="I412" s="105">
        <v>2</v>
      </c>
      <c r="J412" s="105">
        <v>89</v>
      </c>
      <c r="K412" s="95">
        <v>2689</v>
      </c>
      <c r="L412" s="106">
        <f>T411</f>
        <v>80</v>
      </c>
      <c r="M412" s="106">
        <f>K412*L412</f>
        <v>215120</v>
      </c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2"/>
      <c r="Y412" s="83">
        <f>M412</f>
        <v>215120</v>
      </c>
      <c r="Z412" s="84"/>
      <c r="AA412" s="87">
        <f>AB412*M412/100</f>
        <v>21.511999999999997</v>
      </c>
      <c r="AB412" s="82">
        <v>0.01</v>
      </c>
    </row>
    <row r="413" spans="2:28" ht="16.5" customHeight="1" x14ac:dyDescent="0.25">
      <c r="B413" s="97"/>
      <c r="C413" s="97"/>
      <c r="D413" s="98"/>
      <c r="E413" s="99"/>
      <c r="F413" s="97"/>
      <c r="G413" s="97"/>
      <c r="H413" s="105"/>
      <c r="I413" s="105"/>
      <c r="J413" s="105"/>
      <c r="K413" s="95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2"/>
      <c r="Y413" s="83"/>
      <c r="Z413" s="84"/>
      <c r="AA413" s="87"/>
      <c r="AB413" s="82"/>
    </row>
    <row r="414" spans="2:28" ht="16.5" customHeight="1" x14ac:dyDescent="0.25">
      <c r="B414" s="99"/>
      <c r="C414" s="99"/>
      <c r="D414" s="99"/>
      <c r="E414" s="99"/>
      <c r="F414" s="99"/>
      <c r="G414" s="99"/>
      <c r="H414" s="107"/>
      <c r="I414" s="107"/>
      <c r="J414" s="107"/>
      <c r="K414" s="106"/>
      <c r="L414" s="106"/>
      <c r="M414" s="106"/>
      <c r="N414" s="77"/>
      <c r="O414" s="78"/>
      <c r="P414" s="78"/>
      <c r="Q414" s="78"/>
      <c r="R414" s="79"/>
      <c r="S414" s="80"/>
      <c r="T414" s="81"/>
      <c r="U414" s="77"/>
      <c r="V414" s="79"/>
      <c r="W414" s="79"/>
      <c r="X414" s="86"/>
      <c r="Y414" s="83"/>
      <c r="Z414" s="84"/>
      <c r="AA414" s="85"/>
      <c r="AB414" s="86"/>
    </row>
    <row r="415" spans="2:28" ht="16.5" customHeight="1" x14ac:dyDescent="0.25">
      <c r="B415" s="100" t="s">
        <v>205</v>
      </c>
      <c r="C415" s="101"/>
      <c r="D415" s="101"/>
      <c r="E415" s="101"/>
      <c r="F415" s="101"/>
      <c r="G415" s="102"/>
      <c r="H415" s="102" t="s">
        <v>207</v>
      </c>
      <c r="I415" s="102" t="s">
        <v>3780</v>
      </c>
      <c r="J415" s="102" t="s">
        <v>1814</v>
      </c>
      <c r="K415" s="102">
        <v>76</v>
      </c>
      <c r="L415" s="102">
        <v>1</v>
      </c>
      <c r="M415" s="102"/>
      <c r="N415" s="102"/>
      <c r="O415" s="102" t="s">
        <v>208</v>
      </c>
      <c r="P415" s="102" t="s">
        <v>209</v>
      </c>
      <c r="Q415" s="102" t="s">
        <v>139</v>
      </c>
      <c r="R415" s="102">
        <v>34160</v>
      </c>
      <c r="S415" s="102"/>
      <c r="T415" s="102">
        <v>80</v>
      </c>
      <c r="U415" s="102" t="s">
        <v>3781</v>
      </c>
      <c r="V415" s="103"/>
      <c r="W415" s="101"/>
      <c r="X415" s="102" t="s">
        <v>212</v>
      </c>
      <c r="Y415" s="101" t="s">
        <v>3775</v>
      </c>
      <c r="Z415" s="101"/>
      <c r="AA415" s="101"/>
      <c r="AB415" s="104"/>
    </row>
    <row r="416" spans="2:28" ht="16.5" customHeight="1" x14ac:dyDescent="0.25">
      <c r="B416" s="97">
        <v>1711</v>
      </c>
      <c r="C416" s="97" t="s">
        <v>206</v>
      </c>
      <c r="D416" s="98" t="s">
        <v>3776</v>
      </c>
      <c r="E416" s="99" t="s">
        <v>3074</v>
      </c>
      <c r="F416" s="97" t="s">
        <v>223</v>
      </c>
      <c r="G416" s="97"/>
      <c r="H416" s="105">
        <v>5</v>
      </c>
      <c r="I416" s="105">
        <v>1</v>
      </c>
      <c r="J416" s="105">
        <v>15</v>
      </c>
      <c r="K416" s="95">
        <v>2215</v>
      </c>
      <c r="L416" s="106">
        <f>T415</f>
        <v>80</v>
      </c>
      <c r="M416" s="106">
        <f t="shared" ref="M416:M422" si="0">K416*L416</f>
        <v>177200</v>
      </c>
      <c r="N416" s="77"/>
      <c r="O416" s="78"/>
      <c r="P416" s="78"/>
      <c r="Q416" s="78"/>
      <c r="R416" s="79"/>
      <c r="S416" s="80"/>
      <c r="T416" s="81"/>
      <c r="U416" s="77"/>
      <c r="V416" s="79"/>
      <c r="W416" s="79"/>
      <c r="X416" s="82"/>
      <c r="Y416" s="83">
        <f t="shared" ref="Y416:Y422" si="1">M416</f>
        <v>177200</v>
      </c>
      <c r="Z416" s="84"/>
      <c r="AA416" s="87">
        <f t="shared" ref="AA416:AA422" si="2">AB416*M416/100</f>
        <v>17.72</v>
      </c>
      <c r="AB416" s="82">
        <v>0.01</v>
      </c>
    </row>
    <row r="417" spans="2:28" ht="16.5" customHeight="1" x14ac:dyDescent="0.25">
      <c r="B417" s="97"/>
      <c r="C417" s="108" t="s">
        <v>3520</v>
      </c>
      <c r="D417" s="98"/>
      <c r="E417" s="99"/>
      <c r="F417" s="97"/>
      <c r="G417" s="97"/>
      <c r="H417" s="105"/>
      <c r="I417" s="105">
        <v>1</v>
      </c>
      <c r="J417" s="105">
        <v>0</v>
      </c>
      <c r="K417" s="95">
        <v>100</v>
      </c>
      <c r="L417" s="106">
        <f>T415</f>
        <v>80</v>
      </c>
      <c r="M417" s="106">
        <f t="shared" si="0"/>
        <v>8000</v>
      </c>
      <c r="N417" s="77"/>
      <c r="O417" s="78" t="s">
        <v>203</v>
      </c>
      <c r="P417" s="78" t="s">
        <v>5</v>
      </c>
      <c r="Q417" s="78" t="s">
        <v>143</v>
      </c>
      <c r="R417" s="79">
        <v>162</v>
      </c>
      <c r="S417" s="80"/>
      <c r="T417" s="81">
        <v>8050</v>
      </c>
      <c r="U417" s="96" t="s">
        <v>1334</v>
      </c>
      <c r="V417" s="79">
        <f>R417*T417*16/100</f>
        <v>208656</v>
      </c>
      <c r="W417" s="79">
        <f t="shared" ref="W417:W422" si="3">R417*T417-V417</f>
        <v>1095444</v>
      </c>
      <c r="X417" s="82">
        <f t="shared" ref="X417:X422" si="4">M417+W417</f>
        <v>1103444</v>
      </c>
      <c r="Y417" s="83">
        <f t="shared" si="1"/>
        <v>8000</v>
      </c>
      <c r="Z417" s="84"/>
      <c r="AA417" s="87">
        <f t="shared" si="2"/>
        <v>1.6</v>
      </c>
      <c r="AB417" s="86">
        <v>0.02</v>
      </c>
    </row>
    <row r="418" spans="2:28" ht="16.5" customHeight="1" x14ac:dyDescent="0.25">
      <c r="B418" s="97"/>
      <c r="C418" s="108" t="s">
        <v>3777</v>
      </c>
      <c r="D418" s="98"/>
      <c r="E418" s="99"/>
      <c r="F418" s="97"/>
      <c r="G418" s="97"/>
      <c r="H418" s="105"/>
      <c r="I418" s="105">
        <v>1</v>
      </c>
      <c r="J418" s="105">
        <v>0</v>
      </c>
      <c r="K418" s="95">
        <v>100</v>
      </c>
      <c r="L418" s="106">
        <f>T415</f>
        <v>80</v>
      </c>
      <c r="M418" s="106">
        <f t="shared" si="0"/>
        <v>8000</v>
      </c>
      <c r="N418" s="77"/>
      <c r="O418" s="78" t="s">
        <v>203</v>
      </c>
      <c r="P418" s="78" t="s">
        <v>5</v>
      </c>
      <c r="Q418" s="78" t="s">
        <v>143</v>
      </c>
      <c r="R418" s="79">
        <v>72</v>
      </c>
      <c r="S418" s="80"/>
      <c r="T418" s="81">
        <v>8050</v>
      </c>
      <c r="U418" s="96" t="s">
        <v>388</v>
      </c>
      <c r="V418" s="79">
        <f>R418*T418*26/100</f>
        <v>150696</v>
      </c>
      <c r="W418" s="79">
        <f t="shared" si="3"/>
        <v>428904</v>
      </c>
      <c r="X418" s="82">
        <f t="shared" si="4"/>
        <v>436904</v>
      </c>
      <c r="Y418" s="83">
        <f t="shared" si="1"/>
        <v>8000</v>
      </c>
      <c r="Z418" s="84"/>
      <c r="AA418" s="87">
        <f t="shared" si="2"/>
        <v>1.6</v>
      </c>
      <c r="AB418" s="86">
        <v>0.02</v>
      </c>
    </row>
    <row r="419" spans="2:28" ht="16.5" customHeight="1" x14ac:dyDescent="0.25">
      <c r="B419" s="97"/>
      <c r="C419" s="108" t="s">
        <v>3778</v>
      </c>
      <c r="D419" s="98"/>
      <c r="E419" s="99"/>
      <c r="F419" s="97"/>
      <c r="G419" s="97"/>
      <c r="H419" s="105"/>
      <c r="I419" s="105">
        <v>1</v>
      </c>
      <c r="J419" s="105">
        <v>0</v>
      </c>
      <c r="K419" s="95">
        <v>100</v>
      </c>
      <c r="L419" s="106">
        <f>T415</f>
        <v>80</v>
      </c>
      <c r="M419" s="106">
        <f t="shared" si="0"/>
        <v>8000</v>
      </c>
      <c r="N419" s="77"/>
      <c r="O419" s="78" t="s">
        <v>203</v>
      </c>
      <c r="P419" s="78" t="s">
        <v>211</v>
      </c>
      <c r="Q419" s="78" t="s">
        <v>143</v>
      </c>
      <c r="R419" s="79">
        <v>135</v>
      </c>
      <c r="S419" s="80"/>
      <c r="T419" s="81">
        <v>7450</v>
      </c>
      <c r="U419" s="96" t="s">
        <v>1269</v>
      </c>
      <c r="V419" s="79">
        <f>R419*T419*65/100</f>
        <v>653737.5</v>
      </c>
      <c r="W419" s="79">
        <f t="shared" si="3"/>
        <v>352012.5</v>
      </c>
      <c r="X419" s="82">
        <f t="shared" si="4"/>
        <v>360012.5</v>
      </c>
      <c r="Y419" s="83">
        <f t="shared" si="1"/>
        <v>8000</v>
      </c>
      <c r="Z419" s="84"/>
      <c r="AA419" s="87">
        <f t="shared" si="2"/>
        <v>1.6</v>
      </c>
      <c r="AB419" s="86">
        <v>0.02</v>
      </c>
    </row>
    <row r="420" spans="2:28" ht="16.5" customHeight="1" x14ac:dyDescent="0.25">
      <c r="B420" s="97"/>
      <c r="C420" s="108" t="s">
        <v>2786</v>
      </c>
      <c r="D420" s="98"/>
      <c r="E420" s="99"/>
      <c r="F420" s="97"/>
      <c r="G420" s="97"/>
      <c r="H420" s="105"/>
      <c r="I420" s="105">
        <v>1</v>
      </c>
      <c r="J420" s="105">
        <v>0</v>
      </c>
      <c r="K420" s="95">
        <v>100</v>
      </c>
      <c r="L420" s="106">
        <f>T415</f>
        <v>80</v>
      </c>
      <c r="M420" s="106">
        <f t="shared" si="0"/>
        <v>8000</v>
      </c>
      <c r="N420" s="77"/>
      <c r="O420" s="78" t="s">
        <v>203</v>
      </c>
      <c r="P420" s="78" t="s">
        <v>211</v>
      </c>
      <c r="Q420" s="78" t="s">
        <v>143</v>
      </c>
      <c r="R420" s="79">
        <v>135</v>
      </c>
      <c r="S420" s="80"/>
      <c r="T420" s="81">
        <v>7450</v>
      </c>
      <c r="U420" s="96" t="s">
        <v>1328</v>
      </c>
      <c r="V420" s="79">
        <f>R420*T420*85/100</f>
        <v>854887.5</v>
      </c>
      <c r="W420" s="79">
        <f t="shared" si="3"/>
        <v>150862.5</v>
      </c>
      <c r="X420" s="82">
        <f t="shared" si="4"/>
        <v>158862.5</v>
      </c>
      <c r="Y420" s="83">
        <f t="shared" si="1"/>
        <v>8000</v>
      </c>
      <c r="Z420" s="84"/>
      <c r="AA420" s="87">
        <f t="shared" si="2"/>
        <v>1.6</v>
      </c>
      <c r="AB420" s="86">
        <v>0.02</v>
      </c>
    </row>
    <row r="421" spans="2:28" ht="16.5" customHeight="1" x14ac:dyDescent="0.25">
      <c r="B421" s="97"/>
      <c r="C421" s="108" t="s">
        <v>3779</v>
      </c>
      <c r="D421" s="98"/>
      <c r="E421" s="99"/>
      <c r="F421" s="97"/>
      <c r="G421" s="97"/>
      <c r="H421" s="105"/>
      <c r="I421" s="105">
        <v>1</v>
      </c>
      <c r="J421" s="105">
        <v>0</v>
      </c>
      <c r="K421" s="95">
        <v>100</v>
      </c>
      <c r="L421" s="106">
        <f>T415</f>
        <v>80</v>
      </c>
      <c r="M421" s="106">
        <f t="shared" si="0"/>
        <v>8000</v>
      </c>
      <c r="N421" s="77"/>
      <c r="O421" s="78" t="s">
        <v>203</v>
      </c>
      <c r="P421" s="78" t="s">
        <v>211</v>
      </c>
      <c r="Q421" s="78" t="s">
        <v>143</v>
      </c>
      <c r="R421" s="79">
        <v>189</v>
      </c>
      <c r="S421" s="80"/>
      <c r="T421" s="81">
        <v>7450</v>
      </c>
      <c r="U421" s="96" t="s">
        <v>406</v>
      </c>
      <c r="V421" s="79">
        <f>R421*T421*85/100</f>
        <v>1196842.5</v>
      </c>
      <c r="W421" s="79">
        <f t="shared" si="3"/>
        <v>211207.5</v>
      </c>
      <c r="X421" s="82">
        <f t="shared" si="4"/>
        <v>219207.5</v>
      </c>
      <c r="Y421" s="83">
        <f t="shared" si="1"/>
        <v>8000</v>
      </c>
      <c r="Z421" s="84"/>
      <c r="AA421" s="87">
        <f t="shared" si="2"/>
        <v>1.6</v>
      </c>
      <c r="AB421" s="86">
        <v>0.02</v>
      </c>
    </row>
    <row r="422" spans="2:28" ht="16.5" customHeight="1" x14ac:dyDescent="0.25">
      <c r="B422" s="97"/>
      <c r="C422" s="97"/>
      <c r="D422" s="98"/>
      <c r="E422" s="99"/>
      <c r="F422" s="97"/>
      <c r="G422" s="97"/>
      <c r="H422" s="105"/>
      <c r="I422" s="105">
        <v>1</v>
      </c>
      <c r="J422" s="105">
        <v>0</v>
      </c>
      <c r="K422" s="95">
        <v>100</v>
      </c>
      <c r="L422" s="106">
        <f>T415</f>
        <v>80</v>
      </c>
      <c r="M422" s="106">
        <f t="shared" si="0"/>
        <v>8000</v>
      </c>
      <c r="N422" s="77"/>
      <c r="O422" s="78" t="s">
        <v>120</v>
      </c>
      <c r="P422" s="78" t="s">
        <v>5</v>
      </c>
      <c r="Q422" s="78"/>
      <c r="R422" s="79">
        <v>81</v>
      </c>
      <c r="S422" s="80"/>
      <c r="T422" s="81">
        <v>2600</v>
      </c>
      <c r="U422" s="96" t="s">
        <v>1334</v>
      </c>
      <c r="V422" s="79">
        <f>R422*T422*16/100</f>
        <v>33696</v>
      </c>
      <c r="W422" s="79">
        <f t="shared" si="3"/>
        <v>176904</v>
      </c>
      <c r="X422" s="82">
        <f t="shared" si="4"/>
        <v>184904</v>
      </c>
      <c r="Y422" s="83">
        <f t="shared" si="1"/>
        <v>8000</v>
      </c>
      <c r="Z422" s="84"/>
      <c r="AA422" s="87">
        <f t="shared" si="2"/>
        <v>1.6</v>
      </c>
      <c r="AB422" s="86">
        <v>0.02</v>
      </c>
    </row>
    <row r="423" spans="2:28" ht="16.5" customHeight="1" x14ac:dyDescent="0.25">
      <c r="B423" s="97"/>
      <c r="C423" s="97"/>
      <c r="D423" s="98"/>
      <c r="E423" s="99"/>
      <c r="F423" s="97"/>
      <c r="G423" s="97"/>
      <c r="H423" s="105">
        <v>6</v>
      </c>
      <c r="I423" s="105">
        <v>3</v>
      </c>
      <c r="J423" s="105">
        <v>15</v>
      </c>
      <c r="K423" s="95">
        <v>2715</v>
      </c>
      <c r="L423" s="106"/>
      <c r="M423" s="106"/>
      <c r="N423" s="77"/>
      <c r="O423" s="78"/>
      <c r="P423" s="78"/>
      <c r="Q423" s="78"/>
      <c r="R423" s="79"/>
      <c r="S423" s="80"/>
      <c r="T423" s="81"/>
      <c r="U423" s="77"/>
      <c r="V423" s="79"/>
      <c r="W423" s="79"/>
      <c r="X423" s="82"/>
      <c r="Y423" s="83"/>
      <c r="Z423" s="84"/>
      <c r="AA423" s="87"/>
      <c r="AB423" s="82"/>
    </row>
    <row r="424" spans="2:28" ht="16.5" customHeight="1" x14ac:dyDescent="0.25">
      <c r="B424" s="99"/>
      <c r="C424" s="99"/>
      <c r="D424" s="99"/>
      <c r="E424" s="99"/>
      <c r="F424" s="99"/>
      <c r="G424" s="99"/>
      <c r="H424" s="107"/>
      <c r="I424" s="107"/>
      <c r="J424" s="107"/>
      <c r="K424" s="106"/>
      <c r="L424" s="106"/>
      <c r="M424" s="106"/>
      <c r="N424" s="77"/>
      <c r="O424" s="78"/>
      <c r="P424" s="78"/>
      <c r="Q424" s="78"/>
      <c r="R424" s="79"/>
      <c r="S424" s="80"/>
      <c r="T424" s="81"/>
      <c r="U424" s="77"/>
      <c r="V424" s="79"/>
      <c r="W424" s="79"/>
      <c r="X424" s="86"/>
      <c r="Y424" s="83"/>
      <c r="Z424" s="84"/>
      <c r="AA424" s="85"/>
      <c r="AB424" s="86"/>
    </row>
    <row r="425" spans="2:28" ht="16.5" customHeight="1" x14ac:dyDescent="0.25">
      <c r="B425" s="100" t="s">
        <v>205</v>
      </c>
      <c r="C425" s="101"/>
      <c r="D425" s="101"/>
      <c r="E425" s="101"/>
      <c r="F425" s="101"/>
      <c r="G425" s="102"/>
      <c r="H425" s="102" t="s">
        <v>207</v>
      </c>
      <c r="I425" s="102" t="s">
        <v>3784</v>
      </c>
      <c r="J425" s="102" t="s">
        <v>3785</v>
      </c>
      <c r="K425" s="102" t="s">
        <v>3174</v>
      </c>
      <c r="L425" s="102">
        <v>1</v>
      </c>
      <c r="M425" s="102"/>
      <c r="N425" s="102"/>
      <c r="O425" s="102" t="s">
        <v>208</v>
      </c>
      <c r="P425" s="102" t="s">
        <v>209</v>
      </c>
      <c r="Q425" s="102" t="s">
        <v>139</v>
      </c>
      <c r="R425" s="102">
        <v>34160</v>
      </c>
      <c r="S425" s="102"/>
      <c r="T425" s="102">
        <v>80</v>
      </c>
      <c r="U425" s="102" t="s">
        <v>3786</v>
      </c>
      <c r="V425" s="103"/>
      <c r="W425" s="101"/>
      <c r="X425" s="102"/>
      <c r="Y425" s="101"/>
      <c r="Z425" s="101"/>
      <c r="AA425" s="101"/>
      <c r="AB425" s="104"/>
    </row>
    <row r="426" spans="2:28" ht="16.5" customHeight="1" x14ac:dyDescent="0.25">
      <c r="B426" s="97">
        <v>1712</v>
      </c>
      <c r="C426" s="97" t="s">
        <v>206</v>
      </c>
      <c r="D426" s="98" t="s">
        <v>3782</v>
      </c>
      <c r="E426" s="99" t="s">
        <v>3783</v>
      </c>
      <c r="F426" s="97" t="s">
        <v>223</v>
      </c>
      <c r="G426" s="97">
        <v>2</v>
      </c>
      <c r="H426" s="105">
        <v>0</v>
      </c>
      <c r="I426" s="105">
        <v>0</v>
      </c>
      <c r="J426" s="105">
        <v>93</v>
      </c>
      <c r="K426" s="95">
        <v>93</v>
      </c>
      <c r="L426" s="106">
        <f>T425</f>
        <v>80</v>
      </c>
      <c r="M426" s="106">
        <f>K426*L426</f>
        <v>7440</v>
      </c>
      <c r="N426" s="77"/>
      <c r="O426" s="78" t="s">
        <v>203</v>
      </c>
      <c r="P426" s="78" t="s">
        <v>5</v>
      </c>
      <c r="Q426" s="78" t="s">
        <v>143</v>
      </c>
      <c r="R426" s="79">
        <v>162</v>
      </c>
      <c r="S426" s="80"/>
      <c r="T426" s="81">
        <v>8050</v>
      </c>
      <c r="U426" s="96" t="s">
        <v>1155</v>
      </c>
      <c r="V426" s="79">
        <f>R426*T426*40/100</f>
        <v>521640</v>
      </c>
      <c r="W426" s="79">
        <f>R426*T426-V426</f>
        <v>782460</v>
      </c>
      <c r="X426" s="82">
        <f>M426+W426</f>
        <v>789900</v>
      </c>
      <c r="Y426" s="83">
        <f>M426</f>
        <v>7440</v>
      </c>
      <c r="Z426" s="84"/>
      <c r="AA426" s="87">
        <f>AB426*M426/100</f>
        <v>1.4880000000000002</v>
      </c>
      <c r="AB426" s="86">
        <v>0.02</v>
      </c>
    </row>
    <row r="427" spans="2:28" ht="16.5" customHeight="1" x14ac:dyDescent="0.25">
      <c r="B427" s="99"/>
      <c r="C427" s="99"/>
      <c r="D427" s="99"/>
      <c r="E427" s="99"/>
      <c r="F427" s="99"/>
      <c r="G427" s="99"/>
      <c r="H427" s="107"/>
      <c r="I427" s="107"/>
      <c r="J427" s="107"/>
      <c r="K427" s="106"/>
      <c r="L427" s="106"/>
      <c r="M427" s="106"/>
      <c r="N427" s="77"/>
      <c r="O427" s="78"/>
      <c r="P427" s="78"/>
      <c r="Q427" s="78"/>
      <c r="R427" s="79"/>
      <c r="S427" s="80"/>
      <c r="T427" s="81"/>
      <c r="U427" s="77"/>
      <c r="V427" s="79"/>
      <c r="W427" s="79"/>
      <c r="X427" s="86"/>
      <c r="Y427" s="83"/>
      <c r="Z427" s="84"/>
      <c r="AA427" s="85"/>
      <c r="AB427" s="86"/>
    </row>
    <row r="428" spans="2:28" ht="16.5" customHeight="1" x14ac:dyDescent="0.25">
      <c r="B428" s="100" t="s">
        <v>205</v>
      </c>
      <c r="C428" s="101"/>
      <c r="D428" s="101"/>
      <c r="E428" s="101"/>
      <c r="F428" s="101"/>
      <c r="G428" s="102"/>
      <c r="H428" s="102" t="s">
        <v>210</v>
      </c>
      <c r="I428" s="102" t="s">
        <v>3788</v>
      </c>
      <c r="J428" s="102" t="s">
        <v>3128</v>
      </c>
      <c r="K428" s="102" t="s">
        <v>3174</v>
      </c>
      <c r="L428" s="102">
        <v>1</v>
      </c>
      <c r="M428" s="102"/>
      <c r="N428" s="102"/>
      <c r="O428" s="102" t="s">
        <v>208</v>
      </c>
      <c r="P428" s="102" t="s">
        <v>209</v>
      </c>
      <c r="Q428" s="102" t="s">
        <v>139</v>
      </c>
      <c r="R428" s="102">
        <v>34160</v>
      </c>
      <c r="S428" s="102"/>
      <c r="T428" s="102">
        <v>80</v>
      </c>
      <c r="U428" s="102"/>
      <c r="V428" s="103"/>
      <c r="W428" s="101"/>
      <c r="X428" s="102" t="s">
        <v>212</v>
      </c>
      <c r="Y428" s="101" t="s">
        <v>3789</v>
      </c>
      <c r="Z428" s="101"/>
      <c r="AA428" s="101"/>
      <c r="AB428" s="104"/>
    </row>
    <row r="429" spans="2:28" ht="16.5" customHeight="1" x14ac:dyDescent="0.25">
      <c r="B429" s="97">
        <v>1713</v>
      </c>
      <c r="C429" s="97" t="s">
        <v>206</v>
      </c>
      <c r="D429" s="98" t="s">
        <v>3787</v>
      </c>
      <c r="E429" s="99" t="s">
        <v>3096</v>
      </c>
      <c r="F429" s="97" t="s">
        <v>223</v>
      </c>
      <c r="G429" s="97">
        <v>1</v>
      </c>
      <c r="H429" s="105">
        <v>10</v>
      </c>
      <c r="I429" s="105">
        <v>0</v>
      </c>
      <c r="J429" s="105">
        <v>70</v>
      </c>
      <c r="K429" s="95">
        <v>4070</v>
      </c>
      <c r="L429" s="106">
        <f>T428</f>
        <v>80</v>
      </c>
      <c r="M429" s="106">
        <f>K429*L429</f>
        <v>325600</v>
      </c>
      <c r="N429" s="77"/>
      <c r="O429" s="78"/>
      <c r="P429" s="78"/>
      <c r="Q429" s="78"/>
      <c r="R429" s="79"/>
      <c r="S429" s="80"/>
      <c r="T429" s="81"/>
      <c r="U429" s="77"/>
      <c r="V429" s="79"/>
      <c r="W429" s="79"/>
      <c r="X429" s="82"/>
      <c r="Y429" s="83">
        <f>M429</f>
        <v>325600</v>
      </c>
      <c r="Z429" s="84"/>
      <c r="AA429" s="87">
        <f>AB429*M429/100</f>
        <v>32.56</v>
      </c>
      <c r="AB429" s="82">
        <v>0.01</v>
      </c>
    </row>
    <row r="430" spans="2:28" ht="16.5" customHeight="1" x14ac:dyDescent="0.25">
      <c r="B430" s="99"/>
      <c r="C430" s="99"/>
      <c r="D430" s="99"/>
      <c r="E430" s="99"/>
      <c r="F430" s="99"/>
      <c r="G430" s="99"/>
      <c r="H430" s="107"/>
      <c r="I430" s="107"/>
      <c r="J430" s="107"/>
      <c r="K430" s="106"/>
      <c r="L430" s="106"/>
      <c r="M430" s="106"/>
      <c r="N430" s="77"/>
      <c r="O430" s="78"/>
      <c r="P430" s="78"/>
      <c r="Q430" s="78"/>
      <c r="R430" s="79"/>
      <c r="S430" s="80"/>
      <c r="T430" s="81"/>
      <c r="U430" s="77"/>
      <c r="V430" s="79"/>
      <c r="W430" s="79"/>
      <c r="X430" s="86"/>
      <c r="Y430" s="83"/>
      <c r="Z430" s="84"/>
      <c r="AA430" s="85"/>
      <c r="AB430" s="86"/>
    </row>
    <row r="431" spans="2:28" ht="16.5" customHeight="1" x14ac:dyDescent="0.25">
      <c r="B431" s="100" t="s">
        <v>205</v>
      </c>
      <c r="C431" s="101"/>
      <c r="D431" s="101"/>
      <c r="E431" s="101"/>
      <c r="F431" s="101"/>
      <c r="G431" s="102"/>
      <c r="H431" s="102" t="s">
        <v>210</v>
      </c>
      <c r="I431" s="102" t="s">
        <v>3791</v>
      </c>
      <c r="J431" s="102" t="s">
        <v>803</v>
      </c>
      <c r="K431" s="102" t="s">
        <v>3191</v>
      </c>
      <c r="L431" s="102">
        <v>1</v>
      </c>
      <c r="M431" s="102"/>
      <c r="N431" s="102"/>
      <c r="O431" s="102" t="s">
        <v>208</v>
      </c>
      <c r="P431" s="102" t="s">
        <v>209</v>
      </c>
      <c r="Q431" s="102" t="s">
        <v>139</v>
      </c>
      <c r="R431" s="102">
        <v>34160</v>
      </c>
      <c r="S431" s="102"/>
      <c r="T431" s="102">
        <v>80</v>
      </c>
      <c r="U431" s="102"/>
      <c r="V431" s="103"/>
      <c r="W431" s="101"/>
      <c r="X431" s="102"/>
      <c r="Y431" s="101"/>
      <c r="Z431" s="101"/>
      <c r="AA431" s="101"/>
      <c r="AB431" s="104"/>
    </row>
    <row r="432" spans="2:28" ht="16.5" customHeight="1" x14ac:dyDescent="0.25">
      <c r="B432" s="97">
        <v>1714</v>
      </c>
      <c r="C432" s="97" t="s">
        <v>206</v>
      </c>
      <c r="D432" s="98" t="s">
        <v>3790</v>
      </c>
      <c r="E432" s="99" t="s">
        <v>3138</v>
      </c>
      <c r="F432" s="97" t="s">
        <v>223</v>
      </c>
      <c r="G432" s="97">
        <v>1</v>
      </c>
      <c r="H432" s="105">
        <v>4</v>
      </c>
      <c r="I432" s="105">
        <v>1</v>
      </c>
      <c r="J432" s="105">
        <v>50</v>
      </c>
      <c r="K432" s="95">
        <v>1750</v>
      </c>
      <c r="L432" s="106">
        <f>T431</f>
        <v>80</v>
      </c>
      <c r="M432" s="106">
        <f>K432*L432</f>
        <v>140000</v>
      </c>
      <c r="N432" s="77"/>
      <c r="O432" s="78"/>
      <c r="P432" s="78"/>
      <c r="Q432" s="78"/>
      <c r="R432" s="79"/>
      <c r="S432" s="80"/>
      <c r="T432" s="81"/>
      <c r="U432" s="77"/>
      <c r="V432" s="79"/>
      <c r="W432" s="79"/>
      <c r="X432" s="82"/>
      <c r="Y432" s="83">
        <f>M432</f>
        <v>140000</v>
      </c>
      <c r="Z432" s="84"/>
      <c r="AA432" s="87">
        <f>AB432*M432/100</f>
        <v>14</v>
      </c>
      <c r="AB432" s="82">
        <v>0.01</v>
      </c>
    </row>
    <row r="433" spans="2:28" ht="16.5" customHeight="1" x14ac:dyDescent="0.25">
      <c r="B433" s="99"/>
      <c r="C433" s="99"/>
      <c r="D433" s="99"/>
      <c r="E433" s="99"/>
      <c r="F433" s="99"/>
      <c r="G433" s="99"/>
      <c r="H433" s="107"/>
      <c r="I433" s="107"/>
      <c r="J433" s="107"/>
      <c r="K433" s="106"/>
      <c r="L433" s="106"/>
      <c r="M433" s="106"/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6"/>
      <c r="Y433" s="83"/>
      <c r="Z433" s="84"/>
      <c r="AA433" s="85"/>
      <c r="AB433" s="86"/>
    </row>
    <row r="434" spans="2:28" ht="16.5" customHeight="1" x14ac:dyDescent="0.25">
      <c r="B434" s="100" t="s">
        <v>205</v>
      </c>
      <c r="C434" s="101"/>
      <c r="D434" s="101"/>
      <c r="E434" s="101"/>
      <c r="F434" s="101"/>
      <c r="G434" s="102"/>
      <c r="H434" s="102" t="s">
        <v>210</v>
      </c>
      <c r="I434" s="102" t="s">
        <v>3793</v>
      </c>
      <c r="J434" s="102" t="s">
        <v>3527</v>
      </c>
      <c r="K434" s="102" t="s">
        <v>3794</v>
      </c>
      <c r="L434" s="102">
        <v>1</v>
      </c>
      <c r="M434" s="102"/>
      <c r="N434" s="102"/>
      <c r="O434" s="102" t="s">
        <v>208</v>
      </c>
      <c r="P434" s="102" t="s">
        <v>209</v>
      </c>
      <c r="Q434" s="102" t="s">
        <v>139</v>
      </c>
      <c r="R434" s="102">
        <v>34160</v>
      </c>
      <c r="S434" s="102"/>
      <c r="T434" s="102">
        <v>80</v>
      </c>
      <c r="U434" s="102"/>
      <c r="V434" s="103"/>
      <c r="W434" s="101"/>
      <c r="X434" s="102"/>
      <c r="Y434" s="101"/>
      <c r="Z434" s="101"/>
      <c r="AA434" s="101"/>
      <c r="AB434" s="104"/>
    </row>
    <row r="435" spans="2:28" ht="16.5" customHeight="1" x14ac:dyDescent="0.25">
      <c r="B435" s="97">
        <v>1715</v>
      </c>
      <c r="C435" s="97" t="s">
        <v>206</v>
      </c>
      <c r="D435" s="98" t="s">
        <v>3792</v>
      </c>
      <c r="E435" s="99" t="s">
        <v>3062</v>
      </c>
      <c r="F435" s="97" t="s">
        <v>223</v>
      </c>
      <c r="G435" s="97">
        <v>1</v>
      </c>
      <c r="H435" s="105">
        <v>15</v>
      </c>
      <c r="I435" s="105">
        <v>3</v>
      </c>
      <c r="J435" s="105">
        <v>54</v>
      </c>
      <c r="K435" s="95">
        <v>6354</v>
      </c>
      <c r="L435" s="106">
        <f>T434</f>
        <v>80</v>
      </c>
      <c r="M435" s="106">
        <f>K435*L435</f>
        <v>508320</v>
      </c>
      <c r="N435" s="77"/>
      <c r="O435" s="78"/>
      <c r="P435" s="78"/>
      <c r="Q435" s="78"/>
      <c r="R435" s="79"/>
      <c r="S435" s="80"/>
      <c r="T435" s="81"/>
      <c r="U435" s="77"/>
      <c r="V435" s="79"/>
      <c r="W435" s="79"/>
      <c r="X435" s="82"/>
      <c r="Y435" s="83">
        <f>M435</f>
        <v>508320</v>
      </c>
      <c r="Z435" s="84"/>
      <c r="AA435" s="87">
        <f>AB435*M435/100</f>
        <v>50.832000000000001</v>
      </c>
      <c r="AB435" s="82">
        <v>0.01</v>
      </c>
    </row>
    <row r="436" spans="2:28" ht="16.5" customHeight="1" x14ac:dyDescent="0.25">
      <c r="B436" s="99"/>
      <c r="C436" s="99"/>
      <c r="D436" s="99"/>
      <c r="E436" s="99"/>
      <c r="F436" s="99"/>
      <c r="G436" s="99"/>
      <c r="H436" s="107"/>
      <c r="I436" s="107"/>
      <c r="J436" s="107"/>
      <c r="K436" s="106"/>
      <c r="L436" s="106"/>
      <c r="M436" s="106"/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6"/>
      <c r="Y436" s="83"/>
      <c r="Z436" s="84"/>
      <c r="AA436" s="85"/>
      <c r="AB436" s="86"/>
    </row>
    <row r="437" spans="2:28" ht="16.5" customHeight="1" x14ac:dyDescent="0.25">
      <c r="B437" s="100" t="s">
        <v>205</v>
      </c>
      <c r="C437" s="101"/>
      <c r="D437" s="101"/>
      <c r="E437" s="101"/>
      <c r="F437" s="101"/>
      <c r="G437" s="102"/>
      <c r="H437" s="102" t="s">
        <v>210</v>
      </c>
      <c r="I437" s="102" t="s">
        <v>2081</v>
      </c>
      <c r="J437" s="102" t="s">
        <v>1814</v>
      </c>
      <c r="K437" s="102" t="s">
        <v>3796</v>
      </c>
      <c r="L437" s="102">
        <v>1</v>
      </c>
      <c r="M437" s="102"/>
      <c r="N437" s="102"/>
      <c r="O437" s="102" t="s">
        <v>208</v>
      </c>
      <c r="P437" s="102" t="s">
        <v>209</v>
      </c>
      <c r="Q437" s="102" t="s">
        <v>139</v>
      </c>
      <c r="R437" s="102">
        <v>34160</v>
      </c>
      <c r="S437" s="102"/>
      <c r="T437" s="102">
        <v>80</v>
      </c>
      <c r="U437" s="102"/>
      <c r="V437" s="103"/>
      <c r="W437" s="101"/>
      <c r="X437" s="102"/>
      <c r="Y437" s="101"/>
      <c r="Z437" s="101"/>
      <c r="AA437" s="101"/>
      <c r="AB437" s="104"/>
    </row>
    <row r="438" spans="2:28" ht="16.5" customHeight="1" x14ac:dyDescent="0.25">
      <c r="B438" s="97">
        <v>1716</v>
      </c>
      <c r="C438" s="97" t="s">
        <v>206</v>
      </c>
      <c r="D438" s="98" t="s">
        <v>3795</v>
      </c>
      <c r="E438" s="99" t="s">
        <v>3038</v>
      </c>
      <c r="F438" s="97" t="s">
        <v>223</v>
      </c>
      <c r="G438" s="97">
        <v>1</v>
      </c>
      <c r="H438" s="105">
        <v>4</v>
      </c>
      <c r="I438" s="105">
        <v>1</v>
      </c>
      <c r="J438" s="105">
        <v>19</v>
      </c>
      <c r="K438" s="95">
        <v>1719</v>
      </c>
      <c r="L438" s="106">
        <f>T437</f>
        <v>80</v>
      </c>
      <c r="M438" s="106">
        <f>K438*L438</f>
        <v>137520</v>
      </c>
      <c r="N438" s="77"/>
      <c r="O438" s="78"/>
      <c r="P438" s="78"/>
      <c r="Q438" s="78"/>
      <c r="R438" s="79"/>
      <c r="S438" s="80"/>
      <c r="T438" s="81"/>
      <c r="U438" s="77"/>
      <c r="V438" s="79"/>
      <c r="W438" s="79"/>
      <c r="X438" s="82"/>
      <c r="Y438" s="83">
        <f>M438</f>
        <v>137520</v>
      </c>
      <c r="Z438" s="84"/>
      <c r="AA438" s="87">
        <f>AB438*M438/100</f>
        <v>13.752000000000001</v>
      </c>
      <c r="AB438" s="82">
        <v>0.01</v>
      </c>
    </row>
    <row r="439" spans="2:28" ht="16.5" customHeight="1" x14ac:dyDescent="0.25">
      <c r="B439" s="99"/>
      <c r="C439" s="99"/>
      <c r="D439" s="99"/>
      <c r="E439" s="99"/>
      <c r="F439" s="99"/>
      <c r="G439" s="99"/>
      <c r="H439" s="107"/>
      <c r="I439" s="107"/>
      <c r="J439" s="107"/>
      <c r="K439" s="106"/>
      <c r="L439" s="106"/>
      <c r="M439" s="106"/>
      <c r="N439" s="77"/>
      <c r="O439" s="78"/>
      <c r="P439" s="78"/>
      <c r="Q439" s="78"/>
      <c r="R439" s="79"/>
      <c r="S439" s="80"/>
      <c r="T439" s="81"/>
      <c r="U439" s="77"/>
      <c r="V439" s="79"/>
      <c r="W439" s="79"/>
      <c r="X439" s="86"/>
      <c r="Y439" s="83"/>
      <c r="Z439" s="84"/>
      <c r="AA439" s="85"/>
      <c r="AB439" s="86"/>
    </row>
    <row r="440" spans="2:28" ht="16.5" customHeight="1" x14ac:dyDescent="0.25">
      <c r="B440" s="100" t="s">
        <v>205</v>
      </c>
      <c r="C440" s="101"/>
      <c r="D440" s="101"/>
      <c r="E440" s="101"/>
      <c r="F440" s="101"/>
      <c r="G440" s="102"/>
      <c r="H440" s="102" t="s">
        <v>210</v>
      </c>
      <c r="I440" s="102" t="s">
        <v>2081</v>
      </c>
      <c r="J440" s="102" t="s">
        <v>1814</v>
      </c>
      <c r="K440" s="102" t="s">
        <v>3796</v>
      </c>
      <c r="L440" s="102">
        <v>1</v>
      </c>
      <c r="M440" s="102"/>
      <c r="N440" s="102"/>
      <c r="O440" s="102" t="s">
        <v>208</v>
      </c>
      <c r="P440" s="102" t="s">
        <v>209</v>
      </c>
      <c r="Q440" s="102" t="s">
        <v>139</v>
      </c>
      <c r="R440" s="102">
        <v>34160</v>
      </c>
      <c r="S440" s="102"/>
      <c r="T440" s="102">
        <v>80</v>
      </c>
      <c r="U440" s="102" t="s">
        <v>3799</v>
      </c>
      <c r="V440" s="103"/>
      <c r="W440" s="101"/>
      <c r="X440" s="102"/>
      <c r="Y440" s="101"/>
      <c r="Z440" s="101"/>
      <c r="AA440" s="101"/>
      <c r="AB440" s="104"/>
    </row>
    <row r="441" spans="2:28" ht="16.5" customHeight="1" x14ac:dyDescent="0.25">
      <c r="B441" s="97">
        <v>1717</v>
      </c>
      <c r="C441" s="97" t="s">
        <v>206</v>
      </c>
      <c r="D441" s="98" t="s">
        <v>3797</v>
      </c>
      <c r="E441" s="99" t="s">
        <v>3798</v>
      </c>
      <c r="F441" s="97" t="s">
        <v>223</v>
      </c>
      <c r="G441" s="97">
        <v>2</v>
      </c>
      <c r="H441" s="105">
        <v>0</v>
      </c>
      <c r="I441" s="105">
        <v>0</v>
      </c>
      <c r="J441" s="105">
        <v>80</v>
      </c>
      <c r="K441" s="95">
        <v>80</v>
      </c>
      <c r="L441" s="106">
        <f>T440</f>
        <v>80</v>
      </c>
      <c r="M441" s="106">
        <f>K441*L441</f>
        <v>6400</v>
      </c>
      <c r="N441" s="77"/>
      <c r="O441" s="78" t="s">
        <v>203</v>
      </c>
      <c r="P441" s="78" t="s">
        <v>5</v>
      </c>
      <c r="Q441" s="78" t="s">
        <v>143</v>
      </c>
      <c r="R441" s="79">
        <v>54</v>
      </c>
      <c r="S441" s="80"/>
      <c r="T441" s="81">
        <v>8050</v>
      </c>
      <c r="U441" s="96" t="s">
        <v>379</v>
      </c>
      <c r="V441" s="79">
        <f>R441*T441*46/100</f>
        <v>199962</v>
      </c>
      <c r="W441" s="79">
        <f>R441*T441-V441</f>
        <v>234738</v>
      </c>
      <c r="X441" s="82">
        <f>M441+W441</f>
        <v>241138</v>
      </c>
      <c r="Y441" s="83">
        <f>M441</f>
        <v>6400</v>
      </c>
      <c r="Z441" s="84"/>
      <c r="AA441" s="87">
        <f>AB441*M441/100</f>
        <v>1.28</v>
      </c>
      <c r="AB441" s="86">
        <v>0.02</v>
      </c>
    </row>
    <row r="442" spans="2:28" ht="16.5" customHeight="1" x14ac:dyDescent="0.25">
      <c r="B442" s="99"/>
      <c r="C442" s="99"/>
      <c r="D442" s="99"/>
      <c r="E442" s="99"/>
      <c r="F442" s="99"/>
      <c r="G442" s="99"/>
      <c r="H442" s="107"/>
      <c r="I442" s="107"/>
      <c r="J442" s="107"/>
      <c r="K442" s="106"/>
      <c r="L442" s="106"/>
      <c r="M442" s="106"/>
      <c r="N442" s="77"/>
      <c r="O442" s="78"/>
      <c r="P442" s="78"/>
      <c r="Q442" s="78"/>
      <c r="R442" s="79"/>
      <c r="S442" s="80"/>
      <c r="T442" s="81"/>
      <c r="U442" s="77"/>
      <c r="V442" s="79"/>
      <c r="W442" s="79"/>
      <c r="X442" s="86"/>
      <c r="Y442" s="83"/>
      <c r="Z442" s="84"/>
      <c r="AA442" s="85"/>
      <c r="AB442" s="86"/>
    </row>
    <row r="443" spans="2:28" ht="16.5" customHeight="1" x14ac:dyDescent="0.25">
      <c r="B443" s="100" t="s">
        <v>205</v>
      </c>
      <c r="C443" s="101"/>
      <c r="D443" s="101"/>
      <c r="E443" s="101"/>
      <c r="F443" s="101"/>
      <c r="G443" s="102"/>
      <c r="H443" s="102" t="s">
        <v>210</v>
      </c>
      <c r="I443" s="102" t="s">
        <v>2081</v>
      </c>
      <c r="J443" s="102" t="s">
        <v>3801</v>
      </c>
      <c r="K443" s="102" t="s">
        <v>3796</v>
      </c>
      <c r="L443" s="102">
        <v>1</v>
      </c>
      <c r="M443" s="102"/>
      <c r="N443" s="102"/>
      <c r="O443" s="102" t="s">
        <v>208</v>
      </c>
      <c r="P443" s="102" t="s">
        <v>209</v>
      </c>
      <c r="Q443" s="102" t="s">
        <v>139</v>
      </c>
      <c r="R443" s="102">
        <v>34160</v>
      </c>
      <c r="S443" s="102"/>
      <c r="T443" s="102">
        <v>80</v>
      </c>
      <c r="U443" s="102"/>
      <c r="V443" s="103"/>
      <c r="W443" s="101"/>
      <c r="X443" s="102"/>
      <c r="Y443" s="101"/>
      <c r="Z443" s="101"/>
      <c r="AA443" s="101"/>
      <c r="AB443" s="104"/>
    </row>
    <row r="444" spans="2:28" ht="16.5" customHeight="1" x14ac:dyDescent="0.25">
      <c r="B444" s="97">
        <v>1718</v>
      </c>
      <c r="C444" s="97" t="s">
        <v>206</v>
      </c>
      <c r="D444" s="98" t="s">
        <v>3800</v>
      </c>
      <c r="E444" s="99" t="s">
        <v>3036</v>
      </c>
      <c r="F444" s="97" t="s">
        <v>223</v>
      </c>
      <c r="G444" s="97">
        <v>1</v>
      </c>
      <c r="H444" s="105">
        <v>3</v>
      </c>
      <c r="I444" s="105">
        <v>1</v>
      </c>
      <c r="J444" s="105">
        <v>83</v>
      </c>
      <c r="K444" s="95">
        <v>1383</v>
      </c>
      <c r="L444" s="106">
        <f>T443</f>
        <v>80</v>
      </c>
      <c r="M444" s="106">
        <f>K444*L444</f>
        <v>110640</v>
      </c>
      <c r="N444" s="77"/>
      <c r="O444" s="78"/>
      <c r="P444" s="78"/>
      <c r="Q444" s="78"/>
      <c r="R444" s="79"/>
      <c r="S444" s="80"/>
      <c r="T444" s="81"/>
      <c r="U444" s="77"/>
      <c r="V444" s="79"/>
      <c r="W444" s="79"/>
      <c r="X444" s="82"/>
      <c r="Y444" s="83">
        <f>M444</f>
        <v>110640</v>
      </c>
      <c r="Z444" s="84"/>
      <c r="AA444" s="87">
        <f>AB444*M444/100</f>
        <v>11.064</v>
      </c>
      <c r="AB444" s="82">
        <v>0.01</v>
      </c>
    </row>
    <row r="445" spans="2:28" ht="16.5" customHeight="1" x14ac:dyDescent="0.25">
      <c r="B445" s="99"/>
      <c r="C445" s="99"/>
      <c r="D445" s="99"/>
      <c r="E445" s="99"/>
      <c r="F445" s="99"/>
      <c r="G445" s="99"/>
      <c r="H445" s="107"/>
      <c r="I445" s="107"/>
      <c r="J445" s="107"/>
      <c r="K445" s="106"/>
      <c r="L445" s="106"/>
      <c r="M445" s="106"/>
      <c r="N445" s="77"/>
      <c r="O445" s="78"/>
      <c r="P445" s="78"/>
      <c r="Q445" s="78"/>
      <c r="R445" s="79"/>
      <c r="S445" s="80"/>
      <c r="T445" s="81"/>
      <c r="U445" s="77"/>
      <c r="V445" s="79"/>
      <c r="W445" s="79"/>
      <c r="X445" s="86"/>
      <c r="Y445" s="83"/>
      <c r="Z445" s="84"/>
      <c r="AA445" s="85"/>
      <c r="AB445" s="86"/>
    </row>
    <row r="446" spans="2:28" ht="16.5" customHeight="1" x14ac:dyDescent="0.25">
      <c r="B446" s="100" t="s">
        <v>205</v>
      </c>
      <c r="C446" s="101"/>
      <c r="D446" s="101"/>
      <c r="E446" s="101"/>
      <c r="F446" s="101"/>
      <c r="G446" s="102"/>
      <c r="H446" s="102" t="s">
        <v>213</v>
      </c>
      <c r="I446" s="102" t="s">
        <v>3803</v>
      </c>
      <c r="J446" s="102" t="s">
        <v>2594</v>
      </c>
      <c r="K446" s="102">
        <v>10</v>
      </c>
      <c r="L446" s="102">
        <v>1</v>
      </c>
      <c r="M446" s="102"/>
      <c r="N446" s="102"/>
      <c r="O446" s="102" t="s">
        <v>208</v>
      </c>
      <c r="P446" s="102" t="s">
        <v>209</v>
      </c>
      <c r="Q446" s="102" t="s">
        <v>139</v>
      </c>
      <c r="R446" s="102">
        <v>34160</v>
      </c>
      <c r="S446" s="102"/>
      <c r="T446" s="102">
        <v>80</v>
      </c>
      <c r="U446" s="102"/>
      <c r="V446" s="103"/>
      <c r="W446" s="101"/>
      <c r="X446" s="102"/>
      <c r="Y446" s="101"/>
      <c r="Z446" s="101"/>
      <c r="AA446" s="101"/>
      <c r="AB446" s="104"/>
    </row>
    <row r="447" spans="2:28" ht="16.5" customHeight="1" x14ac:dyDescent="0.25">
      <c r="B447" s="97">
        <v>1719</v>
      </c>
      <c r="C447" s="97" t="s">
        <v>206</v>
      </c>
      <c r="D447" s="98" t="s">
        <v>3802</v>
      </c>
      <c r="E447" s="99" t="s">
        <v>3181</v>
      </c>
      <c r="F447" s="97" t="s">
        <v>223</v>
      </c>
      <c r="G447" s="97">
        <v>1</v>
      </c>
      <c r="H447" s="105">
        <v>10</v>
      </c>
      <c r="I447" s="105">
        <v>1</v>
      </c>
      <c r="J447" s="105">
        <v>69</v>
      </c>
      <c r="K447" s="95">
        <v>4169</v>
      </c>
      <c r="L447" s="106">
        <f>T446</f>
        <v>80</v>
      </c>
      <c r="M447" s="106">
        <f>K447*L447</f>
        <v>333520</v>
      </c>
      <c r="N447" s="77"/>
      <c r="O447" s="78"/>
      <c r="P447" s="78"/>
      <c r="Q447" s="78"/>
      <c r="R447" s="79"/>
      <c r="S447" s="80"/>
      <c r="T447" s="81"/>
      <c r="U447" s="77"/>
      <c r="V447" s="79"/>
      <c r="W447" s="79"/>
      <c r="X447" s="82"/>
      <c r="Y447" s="83">
        <f>M447</f>
        <v>333520</v>
      </c>
      <c r="Z447" s="84"/>
      <c r="AA447" s="87">
        <f>AB447*M447/100</f>
        <v>33.352000000000004</v>
      </c>
      <c r="AB447" s="82">
        <v>0.01</v>
      </c>
    </row>
    <row r="448" spans="2:28" ht="16.5" customHeight="1" x14ac:dyDescent="0.25">
      <c r="B448" s="99"/>
      <c r="C448" s="99"/>
      <c r="D448" s="99"/>
      <c r="E448" s="99"/>
      <c r="F448" s="99"/>
      <c r="G448" s="99"/>
      <c r="H448" s="107"/>
      <c r="I448" s="107"/>
      <c r="J448" s="107"/>
      <c r="K448" s="106"/>
      <c r="L448" s="106"/>
      <c r="M448" s="106"/>
      <c r="N448" s="77"/>
      <c r="O448" s="78"/>
      <c r="P448" s="78"/>
      <c r="Q448" s="78"/>
      <c r="R448" s="79"/>
      <c r="S448" s="80"/>
      <c r="T448" s="81"/>
      <c r="U448" s="77"/>
      <c r="V448" s="79"/>
      <c r="W448" s="79"/>
      <c r="X448" s="86"/>
      <c r="Y448" s="83"/>
      <c r="Z448" s="84"/>
      <c r="AA448" s="85"/>
      <c r="AB448" s="86"/>
    </row>
    <row r="449" spans="2:28" ht="16.5" customHeight="1" x14ac:dyDescent="0.25">
      <c r="B449" s="100" t="s">
        <v>205</v>
      </c>
      <c r="C449" s="101"/>
      <c r="D449" s="101"/>
      <c r="E449" s="101"/>
      <c r="F449" s="101"/>
      <c r="G449" s="102"/>
      <c r="H449" s="102" t="s">
        <v>210</v>
      </c>
      <c r="I449" s="102" t="s">
        <v>2832</v>
      </c>
      <c r="J449" s="102" t="s">
        <v>3805</v>
      </c>
      <c r="K449" s="102" t="s">
        <v>3806</v>
      </c>
      <c r="L449" s="102">
        <v>1</v>
      </c>
      <c r="M449" s="102"/>
      <c r="N449" s="102"/>
      <c r="O449" s="102" t="s">
        <v>208</v>
      </c>
      <c r="P449" s="102" t="s">
        <v>209</v>
      </c>
      <c r="Q449" s="102" t="s">
        <v>139</v>
      </c>
      <c r="R449" s="102">
        <v>34160</v>
      </c>
      <c r="S449" s="102"/>
      <c r="T449" s="102">
        <v>80</v>
      </c>
      <c r="U449" s="102" t="s">
        <v>3807</v>
      </c>
      <c r="V449" s="103"/>
      <c r="W449" s="101"/>
      <c r="X449" s="102"/>
      <c r="Y449" s="101"/>
      <c r="Z449" s="101"/>
      <c r="AA449" s="101"/>
      <c r="AB449" s="104"/>
    </row>
    <row r="450" spans="2:28" ht="16.5" customHeight="1" x14ac:dyDescent="0.25">
      <c r="B450" s="97">
        <v>1720</v>
      </c>
      <c r="C450" s="97" t="s">
        <v>206</v>
      </c>
      <c r="D450" s="98" t="s">
        <v>3804</v>
      </c>
      <c r="E450" s="99" t="s">
        <v>3219</v>
      </c>
      <c r="F450" s="97" t="s">
        <v>223</v>
      </c>
      <c r="G450" s="97">
        <v>2</v>
      </c>
      <c r="H450" s="105">
        <v>0</v>
      </c>
      <c r="I450" s="105">
        <v>1</v>
      </c>
      <c r="J450" s="105">
        <v>52</v>
      </c>
      <c r="K450" s="95">
        <v>152</v>
      </c>
      <c r="L450" s="106">
        <f>T449</f>
        <v>80</v>
      </c>
      <c r="M450" s="106">
        <f>K450*L450</f>
        <v>12160</v>
      </c>
      <c r="N450" s="77"/>
      <c r="O450" s="78" t="s">
        <v>203</v>
      </c>
      <c r="P450" s="78" t="s">
        <v>5</v>
      </c>
      <c r="Q450" s="78" t="s">
        <v>143</v>
      </c>
      <c r="R450" s="79">
        <v>126</v>
      </c>
      <c r="S450" s="80"/>
      <c r="T450" s="81">
        <v>8050</v>
      </c>
      <c r="U450" s="96" t="s">
        <v>1334</v>
      </c>
      <c r="V450" s="79">
        <f>R450*T450*16/100</f>
        <v>162288</v>
      </c>
      <c r="W450" s="79">
        <f>R450*T450-V450</f>
        <v>852012</v>
      </c>
      <c r="X450" s="82">
        <f>M450+W450</f>
        <v>864172</v>
      </c>
      <c r="Y450" s="83">
        <f>M450</f>
        <v>12160</v>
      </c>
      <c r="Z450" s="84"/>
      <c r="AA450" s="87">
        <f>AB450*M450/100</f>
        <v>2.4320000000000004</v>
      </c>
      <c r="AB450" s="86">
        <v>0.02</v>
      </c>
    </row>
    <row r="451" spans="2:28" ht="16.5" customHeight="1" x14ac:dyDescent="0.25">
      <c r="B451" s="99"/>
      <c r="C451" s="99"/>
      <c r="D451" s="99"/>
      <c r="E451" s="99"/>
      <c r="F451" s="99"/>
      <c r="G451" s="99"/>
      <c r="H451" s="107"/>
      <c r="I451" s="107"/>
      <c r="J451" s="107"/>
      <c r="K451" s="106"/>
      <c r="L451" s="106"/>
      <c r="M451" s="106"/>
      <c r="N451" s="77"/>
      <c r="O451" s="78"/>
      <c r="P451" s="78"/>
      <c r="Q451" s="78"/>
      <c r="R451" s="79"/>
      <c r="S451" s="80"/>
      <c r="T451" s="81"/>
      <c r="U451" s="77"/>
      <c r="V451" s="79"/>
      <c r="W451" s="79"/>
      <c r="X451" s="86"/>
      <c r="Y451" s="83"/>
      <c r="Z451" s="84"/>
      <c r="AA451" s="85"/>
      <c r="AB451" s="86"/>
    </row>
    <row r="452" spans="2:28" ht="16.5" customHeight="1" x14ac:dyDescent="0.25">
      <c r="B452" s="100" t="s">
        <v>205</v>
      </c>
      <c r="C452" s="101"/>
      <c r="D452" s="101"/>
      <c r="E452" s="101"/>
      <c r="F452" s="101"/>
      <c r="G452" s="102"/>
      <c r="H452" s="102" t="s">
        <v>210</v>
      </c>
      <c r="I452" s="102" t="s">
        <v>2832</v>
      </c>
      <c r="J452" s="102" t="s">
        <v>3809</v>
      </c>
      <c r="K452" s="102" t="s">
        <v>3806</v>
      </c>
      <c r="L452" s="102">
        <v>1</v>
      </c>
      <c r="M452" s="102"/>
      <c r="N452" s="102"/>
      <c r="O452" s="102" t="s">
        <v>208</v>
      </c>
      <c r="P452" s="102" t="s">
        <v>209</v>
      </c>
      <c r="Q452" s="102" t="s">
        <v>139</v>
      </c>
      <c r="R452" s="102">
        <v>34160</v>
      </c>
      <c r="S452" s="102"/>
      <c r="T452" s="102">
        <v>80</v>
      </c>
      <c r="U452" s="102"/>
      <c r="V452" s="103"/>
      <c r="W452" s="101"/>
      <c r="X452" s="102"/>
      <c r="Y452" s="101"/>
      <c r="Z452" s="101"/>
      <c r="AA452" s="101"/>
      <c r="AB452" s="104"/>
    </row>
    <row r="453" spans="2:28" ht="16.5" customHeight="1" x14ac:dyDescent="0.25">
      <c r="B453" s="97">
        <v>1721</v>
      </c>
      <c r="C453" s="97" t="s">
        <v>206</v>
      </c>
      <c r="D453" s="98" t="s">
        <v>3808</v>
      </c>
      <c r="E453" s="99" t="s">
        <v>223</v>
      </c>
      <c r="F453" s="97" t="s">
        <v>223</v>
      </c>
      <c r="G453" s="97">
        <v>1</v>
      </c>
      <c r="H453" s="105">
        <v>19</v>
      </c>
      <c r="I453" s="105">
        <v>0</v>
      </c>
      <c r="J453" s="105">
        <v>59</v>
      </c>
      <c r="K453" s="95">
        <v>7659</v>
      </c>
      <c r="L453" s="106">
        <f>T452</f>
        <v>80</v>
      </c>
      <c r="M453" s="106">
        <f>K453*L453</f>
        <v>612720</v>
      </c>
      <c r="N453" s="77"/>
      <c r="O453" s="78"/>
      <c r="P453" s="78"/>
      <c r="Q453" s="78"/>
      <c r="R453" s="79"/>
      <c r="S453" s="80"/>
      <c r="T453" s="81"/>
      <c r="U453" s="77"/>
      <c r="V453" s="79"/>
      <c r="W453" s="79"/>
      <c r="X453" s="82"/>
      <c r="Y453" s="83">
        <f>M453</f>
        <v>612720</v>
      </c>
      <c r="Z453" s="84"/>
      <c r="AA453" s="87">
        <f>AB453*M453/100</f>
        <v>61.271999999999998</v>
      </c>
      <c r="AB453" s="82">
        <v>0.01</v>
      </c>
    </row>
    <row r="454" spans="2:28" ht="16.5" customHeight="1" x14ac:dyDescent="0.25">
      <c r="B454" s="99"/>
      <c r="C454" s="99"/>
      <c r="D454" s="99"/>
      <c r="E454" s="99"/>
      <c r="F454" s="99"/>
      <c r="G454" s="99"/>
      <c r="H454" s="107"/>
      <c r="I454" s="107"/>
      <c r="J454" s="107"/>
      <c r="K454" s="106"/>
      <c r="L454" s="106"/>
      <c r="M454" s="106"/>
      <c r="N454" s="77"/>
      <c r="O454" s="78"/>
      <c r="P454" s="78"/>
      <c r="Q454" s="78"/>
      <c r="R454" s="79"/>
      <c r="S454" s="80"/>
      <c r="T454" s="81"/>
      <c r="U454" s="77"/>
      <c r="V454" s="79"/>
      <c r="W454" s="79"/>
      <c r="X454" s="86"/>
      <c r="Y454" s="83"/>
      <c r="Z454" s="84"/>
      <c r="AA454" s="85"/>
      <c r="AB454" s="86"/>
    </row>
    <row r="455" spans="2:28" ht="16.5" customHeight="1" x14ac:dyDescent="0.25">
      <c r="B455" s="100" t="s">
        <v>205</v>
      </c>
      <c r="C455" s="101"/>
      <c r="D455" s="101"/>
      <c r="E455" s="101"/>
      <c r="F455" s="101"/>
      <c r="G455" s="102"/>
      <c r="H455" s="102" t="s">
        <v>210</v>
      </c>
      <c r="I455" s="102" t="s">
        <v>1292</v>
      </c>
      <c r="J455" s="102" t="s">
        <v>1287</v>
      </c>
      <c r="K455" s="102">
        <v>23</v>
      </c>
      <c r="L455" s="102">
        <v>1</v>
      </c>
      <c r="M455" s="102"/>
      <c r="N455" s="102"/>
      <c r="O455" s="102" t="s">
        <v>208</v>
      </c>
      <c r="P455" s="102" t="s">
        <v>209</v>
      </c>
      <c r="Q455" s="102" t="s">
        <v>139</v>
      </c>
      <c r="R455" s="102">
        <v>34160</v>
      </c>
      <c r="S455" s="102"/>
      <c r="T455" s="102">
        <v>80</v>
      </c>
      <c r="U455" s="102"/>
      <c r="V455" s="103"/>
      <c r="W455" s="101"/>
      <c r="X455" s="102"/>
      <c r="Y455" s="101"/>
      <c r="Z455" s="101"/>
      <c r="AA455" s="101"/>
      <c r="AB455" s="104"/>
    </row>
    <row r="456" spans="2:28" ht="16.5" customHeight="1" x14ac:dyDescent="0.25">
      <c r="B456" s="97">
        <v>1727</v>
      </c>
      <c r="C456" s="97" t="s">
        <v>206</v>
      </c>
      <c r="D456" s="98" t="s">
        <v>3825</v>
      </c>
      <c r="E456" s="99" t="s">
        <v>3038</v>
      </c>
      <c r="F456" s="97" t="s">
        <v>223</v>
      </c>
      <c r="G456" s="97">
        <v>1</v>
      </c>
      <c r="H456" s="105">
        <v>17</v>
      </c>
      <c r="I456" s="105">
        <v>1</v>
      </c>
      <c r="J456" s="105">
        <v>30</v>
      </c>
      <c r="K456" s="95">
        <v>6930</v>
      </c>
      <c r="L456" s="106">
        <f>T455</f>
        <v>80</v>
      </c>
      <c r="M456" s="106">
        <f>K456*L456</f>
        <v>554400</v>
      </c>
      <c r="N456" s="77"/>
      <c r="O456" s="78"/>
      <c r="P456" s="78"/>
      <c r="Q456" s="78"/>
      <c r="R456" s="79"/>
      <c r="S456" s="80"/>
      <c r="T456" s="81"/>
      <c r="U456" s="77"/>
      <c r="V456" s="79"/>
      <c r="W456" s="79"/>
      <c r="X456" s="82"/>
      <c r="Y456" s="83">
        <f>M456</f>
        <v>554400</v>
      </c>
      <c r="Z456" s="84"/>
      <c r="AA456" s="87">
        <f>AB456*M456/100</f>
        <v>55.44</v>
      </c>
      <c r="AB456" s="82">
        <v>0.01</v>
      </c>
    </row>
    <row r="457" spans="2:28" ht="16.5" customHeight="1" x14ac:dyDescent="0.25">
      <c r="B457" s="99"/>
      <c r="C457" s="99"/>
      <c r="D457" s="99"/>
      <c r="E457" s="99"/>
      <c r="F457" s="99"/>
      <c r="G457" s="99"/>
      <c r="H457" s="107"/>
      <c r="I457" s="107"/>
      <c r="J457" s="107"/>
      <c r="K457" s="106"/>
      <c r="L457" s="106"/>
      <c r="M457" s="106"/>
      <c r="N457" s="77"/>
      <c r="O457" s="78"/>
      <c r="P457" s="78"/>
      <c r="Q457" s="78"/>
      <c r="R457" s="79"/>
      <c r="S457" s="80"/>
      <c r="T457" s="81"/>
      <c r="U457" s="77"/>
      <c r="V457" s="79"/>
      <c r="W457" s="79"/>
      <c r="X457" s="86"/>
      <c r="Y457" s="83"/>
      <c r="Z457" s="84"/>
      <c r="AA457" s="85"/>
      <c r="AB457" s="86"/>
    </row>
    <row r="458" spans="2:28" ht="16.5" customHeight="1" x14ac:dyDescent="0.25">
      <c r="B458" s="100" t="s">
        <v>205</v>
      </c>
      <c r="C458" s="101"/>
      <c r="D458" s="101"/>
      <c r="E458" s="101"/>
      <c r="F458" s="101"/>
      <c r="G458" s="102"/>
      <c r="H458" s="102" t="s">
        <v>210</v>
      </c>
      <c r="I458" s="102" t="s">
        <v>3827</v>
      </c>
      <c r="J458" s="102" t="s">
        <v>618</v>
      </c>
      <c r="K458" s="102">
        <v>91</v>
      </c>
      <c r="L458" s="102">
        <v>1</v>
      </c>
      <c r="M458" s="102"/>
      <c r="N458" s="102"/>
      <c r="O458" s="102" t="s">
        <v>208</v>
      </c>
      <c r="P458" s="102" t="s">
        <v>209</v>
      </c>
      <c r="Q458" s="102" t="s">
        <v>139</v>
      </c>
      <c r="R458" s="102">
        <v>34160</v>
      </c>
      <c r="S458" s="102"/>
      <c r="T458" s="102">
        <v>80</v>
      </c>
      <c r="U458" s="102"/>
      <c r="V458" s="103"/>
      <c r="W458" s="101"/>
      <c r="X458" s="102" t="s">
        <v>212</v>
      </c>
      <c r="Y458" s="101" t="s">
        <v>3828</v>
      </c>
      <c r="Z458" s="101"/>
      <c r="AA458" s="101"/>
      <c r="AB458" s="104"/>
    </row>
    <row r="459" spans="2:28" ht="16.5" customHeight="1" x14ac:dyDescent="0.25">
      <c r="B459" s="97">
        <v>1728</v>
      </c>
      <c r="C459" s="97" t="s">
        <v>206</v>
      </c>
      <c r="D459" s="98" t="s">
        <v>3826</v>
      </c>
      <c r="E459" s="99" t="s">
        <v>3488</v>
      </c>
      <c r="F459" s="97" t="s">
        <v>223</v>
      </c>
      <c r="G459" s="97">
        <v>1</v>
      </c>
      <c r="H459" s="105">
        <v>11</v>
      </c>
      <c r="I459" s="105">
        <v>1</v>
      </c>
      <c r="J459" s="105">
        <v>39</v>
      </c>
      <c r="K459" s="95">
        <v>4539</v>
      </c>
      <c r="L459" s="106">
        <f>T458</f>
        <v>80</v>
      </c>
      <c r="M459" s="106">
        <f>K459*L459</f>
        <v>363120</v>
      </c>
      <c r="N459" s="77"/>
      <c r="O459" s="78"/>
      <c r="P459" s="78"/>
      <c r="Q459" s="78"/>
      <c r="R459" s="79"/>
      <c r="S459" s="80"/>
      <c r="T459" s="81"/>
      <c r="U459" s="77"/>
      <c r="V459" s="79"/>
      <c r="W459" s="79"/>
      <c r="X459" s="82"/>
      <c r="Y459" s="83">
        <f>M459</f>
        <v>363120</v>
      </c>
      <c r="Z459" s="84"/>
      <c r="AA459" s="87">
        <f>AB459*M459/100</f>
        <v>36.312000000000005</v>
      </c>
      <c r="AB459" s="82">
        <v>0.01</v>
      </c>
    </row>
    <row r="460" spans="2:28" ht="16.5" customHeight="1" x14ac:dyDescent="0.25">
      <c r="B460" s="99"/>
      <c r="C460" s="99"/>
      <c r="D460" s="99"/>
      <c r="E460" s="99"/>
      <c r="F460" s="99"/>
      <c r="G460" s="99"/>
      <c r="H460" s="107"/>
      <c r="I460" s="107"/>
      <c r="J460" s="107"/>
      <c r="K460" s="106"/>
      <c r="L460" s="106"/>
      <c r="M460" s="106"/>
      <c r="N460" s="77"/>
      <c r="O460" s="78"/>
      <c r="P460" s="78"/>
      <c r="Q460" s="78"/>
      <c r="R460" s="79"/>
      <c r="S460" s="80"/>
      <c r="T460" s="81"/>
      <c r="U460" s="77"/>
      <c r="V460" s="79"/>
      <c r="W460" s="79"/>
      <c r="X460" s="86"/>
      <c r="Y460" s="83"/>
      <c r="Z460" s="84"/>
      <c r="AA460" s="85"/>
      <c r="AB460" s="86"/>
    </row>
    <row r="461" spans="2:28" ht="16.5" customHeight="1" x14ac:dyDescent="0.25">
      <c r="B461" s="100" t="s">
        <v>205</v>
      </c>
      <c r="C461" s="101"/>
      <c r="D461" s="101"/>
      <c r="E461" s="101"/>
      <c r="F461" s="101"/>
      <c r="G461" s="102"/>
      <c r="H461" s="102" t="s">
        <v>213</v>
      </c>
      <c r="I461" s="102" t="s">
        <v>3830</v>
      </c>
      <c r="J461" s="102" t="s">
        <v>3831</v>
      </c>
      <c r="K461" s="102" t="s">
        <v>3832</v>
      </c>
      <c r="L461" s="102">
        <v>1</v>
      </c>
      <c r="M461" s="102"/>
      <c r="N461" s="102"/>
      <c r="O461" s="102" t="s">
        <v>208</v>
      </c>
      <c r="P461" s="102" t="s">
        <v>209</v>
      </c>
      <c r="Q461" s="102" t="s">
        <v>139</v>
      </c>
      <c r="R461" s="102">
        <v>34160</v>
      </c>
      <c r="S461" s="102"/>
      <c r="T461" s="102">
        <v>80</v>
      </c>
      <c r="U461" s="102"/>
      <c r="V461" s="103"/>
      <c r="W461" s="101"/>
      <c r="X461" s="102"/>
      <c r="Y461" s="101"/>
      <c r="Z461" s="101"/>
      <c r="AA461" s="101"/>
      <c r="AB461" s="104"/>
    </row>
    <row r="462" spans="2:28" ht="16.5" customHeight="1" x14ac:dyDescent="0.25">
      <c r="B462" s="97">
        <v>1729</v>
      </c>
      <c r="C462" s="97" t="s">
        <v>206</v>
      </c>
      <c r="D462" s="98" t="s">
        <v>3829</v>
      </c>
      <c r="E462" s="99" t="s">
        <v>3461</v>
      </c>
      <c r="F462" s="97" t="s">
        <v>223</v>
      </c>
      <c r="G462" s="97">
        <v>1</v>
      </c>
      <c r="H462" s="105">
        <v>11</v>
      </c>
      <c r="I462" s="105">
        <v>1</v>
      </c>
      <c r="J462" s="105">
        <v>96</v>
      </c>
      <c r="K462" s="95">
        <v>4596</v>
      </c>
      <c r="L462" s="106">
        <f>T461</f>
        <v>80</v>
      </c>
      <c r="M462" s="106">
        <f>K462*L462</f>
        <v>367680</v>
      </c>
      <c r="N462" s="77"/>
      <c r="O462" s="78"/>
      <c r="P462" s="78"/>
      <c r="Q462" s="78"/>
      <c r="R462" s="79"/>
      <c r="S462" s="80"/>
      <c r="T462" s="81"/>
      <c r="U462" s="77"/>
      <c r="V462" s="79"/>
      <c r="W462" s="79"/>
      <c r="X462" s="82"/>
      <c r="Y462" s="83">
        <f>M462</f>
        <v>367680</v>
      </c>
      <c r="Z462" s="84"/>
      <c r="AA462" s="87">
        <f>AB462*M462/100</f>
        <v>36.768000000000001</v>
      </c>
      <c r="AB462" s="82">
        <v>0.01</v>
      </c>
    </row>
    <row r="463" spans="2:28" ht="16.5" customHeight="1" x14ac:dyDescent="0.25">
      <c r="B463" s="99"/>
      <c r="C463" s="99"/>
      <c r="D463" s="99"/>
      <c r="E463" s="99"/>
      <c r="F463" s="99"/>
      <c r="G463" s="99"/>
      <c r="H463" s="107"/>
      <c r="I463" s="107"/>
      <c r="J463" s="107"/>
      <c r="K463" s="106"/>
      <c r="L463" s="106"/>
      <c r="M463" s="106"/>
      <c r="N463" s="77"/>
      <c r="O463" s="78"/>
      <c r="P463" s="78"/>
      <c r="Q463" s="78"/>
      <c r="R463" s="79"/>
      <c r="S463" s="80"/>
      <c r="T463" s="81"/>
      <c r="U463" s="77"/>
      <c r="V463" s="79"/>
      <c r="W463" s="79"/>
      <c r="X463" s="86"/>
      <c r="Y463" s="83"/>
      <c r="Z463" s="84"/>
      <c r="AA463" s="85"/>
      <c r="AB463" s="86"/>
    </row>
    <row r="464" spans="2:28" ht="16.5" customHeight="1" x14ac:dyDescent="0.25">
      <c r="B464" s="100" t="s">
        <v>205</v>
      </c>
      <c r="C464" s="101"/>
      <c r="D464" s="101"/>
      <c r="E464" s="101"/>
      <c r="F464" s="101"/>
      <c r="G464" s="102"/>
      <c r="H464" s="102" t="s">
        <v>210</v>
      </c>
      <c r="I464" s="102" t="s">
        <v>1837</v>
      </c>
      <c r="J464" s="102" t="s">
        <v>2463</v>
      </c>
      <c r="K464" s="102" t="s">
        <v>3835</v>
      </c>
      <c r="L464" s="102">
        <v>1</v>
      </c>
      <c r="M464" s="102"/>
      <c r="N464" s="102"/>
      <c r="O464" s="102" t="s">
        <v>208</v>
      </c>
      <c r="P464" s="102" t="s">
        <v>209</v>
      </c>
      <c r="Q464" s="102" t="s">
        <v>139</v>
      </c>
      <c r="R464" s="102">
        <v>34160</v>
      </c>
      <c r="S464" s="102"/>
      <c r="T464" s="102">
        <v>80</v>
      </c>
      <c r="U464" s="102" t="s">
        <v>3837</v>
      </c>
      <c r="V464" s="103"/>
      <c r="W464" s="101"/>
      <c r="X464" s="102" t="s">
        <v>3836</v>
      </c>
      <c r="Y464" s="101"/>
      <c r="Z464" s="101"/>
      <c r="AA464" s="101" t="s">
        <v>3836</v>
      </c>
      <c r="AB464" s="104"/>
    </row>
    <row r="465" spans="2:28" ht="16.5" customHeight="1" x14ac:dyDescent="0.25">
      <c r="B465" s="97">
        <v>1730</v>
      </c>
      <c r="C465" s="97" t="s">
        <v>206</v>
      </c>
      <c r="D465" s="98" t="s">
        <v>3833</v>
      </c>
      <c r="E465" s="99" t="s">
        <v>3834</v>
      </c>
      <c r="F465" s="97" t="s">
        <v>223</v>
      </c>
      <c r="G465" s="97">
        <v>2</v>
      </c>
      <c r="H465" s="105">
        <v>2</v>
      </c>
      <c r="I465" s="105">
        <v>2</v>
      </c>
      <c r="J465" s="105">
        <v>0</v>
      </c>
      <c r="K465" s="95">
        <v>1000</v>
      </c>
      <c r="L465" s="106">
        <f>T464</f>
        <v>80</v>
      </c>
      <c r="M465" s="106">
        <f>K465*L465</f>
        <v>80000</v>
      </c>
      <c r="N465" s="77"/>
      <c r="O465" s="78" t="s">
        <v>203</v>
      </c>
      <c r="P465" s="78" t="s">
        <v>25</v>
      </c>
      <c r="Q465" s="78" t="s">
        <v>143</v>
      </c>
      <c r="R465" s="79">
        <v>135</v>
      </c>
      <c r="S465" s="80"/>
      <c r="T465" s="81">
        <v>7650</v>
      </c>
      <c r="U465" s="96" t="s">
        <v>1817</v>
      </c>
      <c r="V465" s="79">
        <f>R465*T465*93/100</f>
        <v>960457.5</v>
      </c>
      <c r="W465" s="79">
        <f>R465*T465-V465</f>
        <v>72292.5</v>
      </c>
      <c r="X465" s="82">
        <f>M465+W465</f>
        <v>152292.5</v>
      </c>
      <c r="Y465" s="83">
        <f>M465</f>
        <v>80000</v>
      </c>
      <c r="Z465" s="84"/>
      <c r="AA465" s="87">
        <f>AB465*M465/100</f>
        <v>16</v>
      </c>
      <c r="AB465" s="86">
        <v>0.02</v>
      </c>
    </row>
    <row r="466" spans="2:28" ht="16.5" customHeight="1" x14ac:dyDescent="0.25">
      <c r="B466" s="99"/>
      <c r="C466" s="99"/>
      <c r="D466" s="99"/>
      <c r="E466" s="99"/>
      <c r="F466" s="99"/>
      <c r="G466" s="99"/>
      <c r="H466" s="107"/>
      <c r="I466" s="107"/>
      <c r="J466" s="107"/>
      <c r="K466" s="106"/>
      <c r="L466" s="106"/>
      <c r="M466" s="106"/>
      <c r="N466" s="77"/>
      <c r="O466" s="78"/>
      <c r="P466" s="78"/>
      <c r="Q466" s="78"/>
      <c r="R466" s="79"/>
      <c r="S466" s="80"/>
      <c r="T466" s="81"/>
      <c r="U466" s="77"/>
      <c r="V466" s="79"/>
      <c r="W466" s="79"/>
      <c r="X466" s="86"/>
      <c r="Y466" s="83"/>
      <c r="Z466" s="84"/>
      <c r="AA466" s="85"/>
      <c r="AB466" s="86"/>
    </row>
    <row r="467" spans="2:28" ht="16.5" customHeight="1" x14ac:dyDescent="0.25">
      <c r="B467" s="100" t="s">
        <v>205</v>
      </c>
      <c r="C467" s="101"/>
      <c r="D467" s="101"/>
      <c r="E467" s="101"/>
      <c r="F467" s="101"/>
      <c r="G467" s="102"/>
      <c r="H467" s="102" t="s">
        <v>207</v>
      </c>
      <c r="I467" s="102" t="s">
        <v>1515</v>
      </c>
      <c r="J467" s="102" t="s">
        <v>2463</v>
      </c>
      <c r="K467" s="102" t="s">
        <v>3835</v>
      </c>
      <c r="L467" s="102">
        <v>1</v>
      </c>
      <c r="M467" s="102"/>
      <c r="N467" s="102"/>
      <c r="O467" s="102" t="s">
        <v>208</v>
      </c>
      <c r="P467" s="102" t="s">
        <v>209</v>
      </c>
      <c r="Q467" s="102" t="s">
        <v>139</v>
      </c>
      <c r="R467" s="102">
        <v>34160</v>
      </c>
      <c r="S467" s="102"/>
      <c r="T467" s="102">
        <v>80</v>
      </c>
      <c r="U467" s="102"/>
      <c r="V467" s="103"/>
      <c r="W467" s="101"/>
      <c r="X467" s="102"/>
      <c r="Y467" s="101"/>
      <c r="Z467" s="101"/>
      <c r="AA467" s="102" t="s">
        <v>3836</v>
      </c>
      <c r="AB467" s="104"/>
    </row>
    <row r="468" spans="2:28" ht="16.5" customHeight="1" x14ac:dyDescent="0.25">
      <c r="B468" s="97">
        <v>1731</v>
      </c>
      <c r="C468" s="97" t="s">
        <v>206</v>
      </c>
      <c r="D468" s="98" t="s">
        <v>3838</v>
      </c>
      <c r="E468" s="99" t="s">
        <v>3140</v>
      </c>
      <c r="F468" s="97" t="s">
        <v>223</v>
      </c>
      <c r="G468" s="97">
        <v>1</v>
      </c>
      <c r="H468" s="105">
        <v>44</v>
      </c>
      <c r="I468" s="105">
        <v>2</v>
      </c>
      <c r="J468" s="105">
        <v>14</v>
      </c>
      <c r="K468" s="95">
        <v>17814</v>
      </c>
      <c r="L468" s="106">
        <f>T467</f>
        <v>80</v>
      </c>
      <c r="M468" s="106">
        <f>K468*L468</f>
        <v>1425120</v>
      </c>
      <c r="N468" s="77"/>
      <c r="O468" s="78"/>
      <c r="P468" s="78"/>
      <c r="Q468" s="78"/>
      <c r="R468" s="79"/>
      <c r="S468" s="80"/>
      <c r="T468" s="81"/>
      <c r="U468" s="77"/>
      <c r="V468" s="79"/>
      <c r="W468" s="79"/>
      <c r="X468" s="82"/>
      <c r="Y468" s="83">
        <f>M468</f>
        <v>1425120</v>
      </c>
      <c r="Z468" s="84"/>
      <c r="AA468" s="87">
        <f>AB468*M468/100</f>
        <v>142.512</v>
      </c>
      <c r="AB468" s="82">
        <v>0.01</v>
      </c>
    </row>
    <row r="469" spans="2:28" ht="16.5" customHeight="1" x14ac:dyDescent="0.25">
      <c r="B469" s="99"/>
      <c r="C469" s="99"/>
      <c r="D469" s="99"/>
      <c r="E469" s="99"/>
      <c r="F469" s="99"/>
      <c r="G469" s="99"/>
      <c r="H469" s="107"/>
      <c r="I469" s="107"/>
      <c r="J469" s="107"/>
      <c r="K469" s="106"/>
      <c r="L469" s="106"/>
      <c r="M469" s="106"/>
      <c r="N469" s="77"/>
      <c r="O469" s="78"/>
      <c r="P469" s="78"/>
      <c r="Q469" s="78"/>
      <c r="R469" s="79"/>
      <c r="S469" s="80"/>
      <c r="T469" s="81"/>
      <c r="U469" s="77"/>
      <c r="V469" s="79"/>
      <c r="W469" s="79"/>
      <c r="X469" s="86"/>
      <c r="Y469" s="83"/>
      <c r="Z469" s="84"/>
      <c r="AA469" s="85"/>
      <c r="AB469" s="86"/>
    </row>
    <row r="470" spans="2:28" ht="16.5" customHeight="1" x14ac:dyDescent="0.25">
      <c r="B470" s="100" t="s">
        <v>205</v>
      </c>
      <c r="C470" s="101"/>
      <c r="D470" s="101"/>
      <c r="E470" s="101"/>
      <c r="F470" s="101"/>
      <c r="G470" s="102"/>
      <c r="H470" s="102" t="s">
        <v>210</v>
      </c>
      <c r="I470" s="102" t="s">
        <v>2710</v>
      </c>
      <c r="J470" s="102" t="s">
        <v>1028</v>
      </c>
      <c r="K470" s="102" t="s">
        <v>3569</v>
      </c>
      <c r="L470" s="102">
        <v>1</v>
      </c>
      <c r="M470" s="102"/>
      <c r="N470" s="102"/>
      <c r="O470" s="102" t="s">
        <v>208</v>
      </c>
      <c r="P470" s="102" t="s">
        <v>209</v>
      </c>
      <c r="Q470" s="102" t="s">
        <v>139</v>
      </c>
      <c r="R470" s="102">
        <v>34160</v>
      </c>
      <c r="S470" s="102"/>
      <c r="T470" s="102">
        <v>80</v>
      </c>
      <c r="U470" s="102" t="s">
        <v>3843</v>
      </c>
      <c r="V470" s="103"/>
      <c r="W470" s="101"/>
      <c r="X470" s="102"/>
      <c r="Y470" s="101"/>
      <c r="Z470" s="101"/>
      <c r="AA470" s="101"/>
      <c r="AB470" s="104"/>
    </row>
    <row r="471" spans="2:28" ht="16.5" customHeight="1" x14ac:dyDescent="0.25">
      <c r="B471" s="97">
        <v>1733</v>
      </c>
      <c r="C471" s="97" t="s">
        <v>206</v>
      </c>
      <c r="D471" s="98" t="s">
        <v>3841</v>
      </c>
      <c r="E471" s="99" t="s">
        <v>3842</v>
      </c>
      <c r="F471" s="97" t="s">
        <v>223</v>
      </c>
      <c r="G471" s="97"/>
      <c r="H471" s="105">
        <v>0</v>
      </c>
      <c r="I471" s="105">
        <v>0</v>
      </c>
      <c r="J471" s="105">
        <v>91</v>
      </c>
      <c r="K471" s="95">
        <v>91</v>
      </c>
      <c r="L471" s="106">
        <f>T470</f>
        <v>80</v>
      </c>
      <c r="M471" s="106">
        <f>K471*L471</f>
        <v>7280</v>
      </c>
      <c r="N471" s="77"/>
      <c r="O471" s="78" t="s">
        <v>203</v>
      </c>
      <c r="P471" s="78" t="s">
        <v>5</v>
      </c>
      <c r="Q471" s="78" t="s">
        <v>143</v>
      </c>
      <c r="R471" s="79">
        <v>108</v>
      </c>
      <c r="S471" s="80"/>
      <c r="T471" s="81">
        <v>8050</v>
      </c>
      <c r="U471" s="96" t="s">
        <v>1114</v>
      </c>
      <c r="V471" s="79">
        <f>R471*T471*5/100</f>
        <v>43470</v>
      </c>
      <c r="W471" s="79">
        <f>R471*T471-V471</f>
        <v>825930</v>
      </c>
      <c r="X471" s="82">
        <f>M471+W471</f>
        <v>833210</v>
      </c>
      <c r="Y471" s="83">
        <f>M471</f>
        <v>7280</v>
      </c>
      <c r="Z471" s="84"/>
      <c r="AA471" s="87">
        <f>AB471*M471/100</f>
        <v>1.456</v>
      </c>
      <c r="AB471" s="86">
        <v>0.02</v>
      </c>
    </row>
    <row r="472" spans="2:28" ht="16.5" customHeight="1" x14ac:dyDescent="0.25">
      <c r="B472" s="97"/>
      <c r="C472" s="97"/>
      <c r="D472" s="98"/>
      <c r="E472" s="99"/>
      <c r="F472" s="97"/>
      <c r="G472" s="97"/>
      <c r="H472" s="105"/>
      <c r="I472" s="105"/>
      <c r="J472" s="105"/>
      <c r="K472" s="95"/>
      <c r="L472" s="106"/>
      <c r="M472" s="106"/>
      <c r="N472" s="77"/>
      <c r="O472" s="78"/>
      <c r="P472" s="78"/>
      <c r="Q472" s="78"/>
      <c r="R472" s="79"/>
      <c r="S472" s="80"/>
      <c r="T472" s="81"/>
      <c r="U472" s="96"/>
      <c r="V472" s="79"/>
      <c r="W472" s="79"/>
      <c r="X472" s="82"/>
      <c r="Y472" s="83"/>
      <c r="Z472" s="84"/>
      <c r="AA472" s="87"/>
      <c r="AB472" s="86"/>
    </row>
    <row r="473" spans="2:28" ht="16.5" customHeight="1" x14ac:dyDescent="0.25">
      <c r="B473" s="97"/>
      <c r="C473" s="97"/>
      <c r="D473" s="98"/>
      <c r="E473" s="99"/>
      <c r="F473" s="97"/>
      <c r="G473" s="97"/>
      <c r="H473" s="105"/>
      <c r="I473" s="105"/>
      <c r="J473" s="105"/>
      <c r="K473" s="95"/>
      <c r="L473" s="106"/>
      <c r="M473" s="106"/>
      <c r="N473" s="77"/>
      <c r="O473" s="78"/>
      <c r="P473" s="78"/>
      <c r="Q473" s="78"/>
      <c r="R473" s="79"/>
      <c r="S473" s="80"/>
      <c r="T473" s="81"/>
      <c r="U473" s="77"/>
      <c r="V473" s="79"/>
      <c r="W473" s="79"/>
      <c r="X473" s="82"/>
      <c r="Y473" s="83"/>
      <c r="Z473" s="84"/>
      <c r="AA473" s="87"/>
      <c r="AB473" s="82"/>
    </row>
    <row r="474" spans="2:28" ht="16.5" customHeight="1" x14ac:dyDescent="0.25">
      <c r="B474" s="99"/>
      <c r="C474" s="99"/>
      <c r="D474" s="99"/>
      <c r="E474" s="99"/>
      <c r="F474" s="99"/>
      <c r="G474" s="99"/>
      <c r="H474" s="107"/>
      <c r="I474" s="107"/>
      <c r="J474" s="107"/>
      <c r="K474" s="106"/>
      <c r="L474" s="106"/>
      <c r="M474" s="106"/>
      <c r="N474" s="77"/>
      <c r="O474" s="78"/>
      <c r="P474" s="78"/>
      <c r="Q474" s="78"/>
      <c r="R474" s="79"/>
      <c r="S474" s="80"/>
      <c r="T474" s="81"/>
      <c r="U474" s="77"/>
      <c r="V474" s="79"/>
      <c r="W474" s="79"/>
      <c r="X474" s="86"/>
      <c r="Y474" s="83"/>
      <c r="Z474" s="84"/>
      <c r="AA474" s="85"/>
      <c r="AB474" s="86"/>
    </row>
    <row r="475" spans="2:28" ht="16.5" customHeight="1" x14ac:dyDescent="0.25">
      <c r="B475" s="100" t="s">
        <v>205</v>
      </c>
      <c r="C475" s="101"/>
      <c r="D475" s="101"/>
      <c r="E475" s="101"/>
      <c r="F475" s="101"/>
      <c r="G475" s="102"/>
      <c r="H475" s="102" t="s">
        <v>210</v>
      </c>
      <c r="I475" s="102" t="s">
        <v>2710</v>
      </c>
      <c r="J475" s="102" t="s">
        <v>1028</v>
      </c>
      <c r="K475" s="102" t="s">
        <v>3569</v>
      </c>
      <c r="L475" s="102">
        <v>1</v>
      </c>
      <c r="M475" s="102"/>
      <c r="N475" s="102"/>
      <c r="O475" s="102" t="s">
        <v>208</v>
      </c>
      <c r="P475" s="102" t="s">
        <v>209</v>
      </c>
      <c r="Q475" s="102" t="s">
        <v>139</v>
      </c>
      <c r="R475" s="102">
        <v>34160</v>
      </c>
      <c r="S475" s="102"/>
      <c r="T475" s="102">
        <v>80</v>
      </c>
      <c r="U475" s="102"/>
      <c r="V475" s="103"/>
      <c r="W475" s="101"/>
      <c r="X475" s="102"/>
      <c r="Y475" s="101"/>
      <c r="Z475" s="101"/>
      <c r="AA475" s="101"/>
      <c r="AB475" s="104"/>
    </row>
    <row r="476" spans="2:28" ht="16.5" customHeight="1" x14ac:dyDescent="0.25">
      <c r="B476" s="97">
        <v>1734</v>
      </c>
      <c r="C476" s="97" t="s">
        <v>206</v>
      </c>
      <c r="D476" s="98" t="s">
        <v>3844</v>
      </c>
      <c r="E476" s="99" t="s">
        <v>3074</v>
      </c>
      <c r="F476" s="97" t="s">
        <v>223</v>
      </c>
      <c r="G476" s="97">
        <v>1</v>
      </c>
      <c r="H476" s="105">
        <v>3</v>
      </c>
      <c r="I476" s="105">
        <v>1</v>
      </c>
      <c r="J476" s="105">
        <v>76</v>
      </c>
      <c r="K476" s="95">
        <v>1376</v>
      </c>
      <c r="L476" s="106">
        <f>T475</f>
        <v>80</v>
      </c>
      <c r="M476" s="106">
        <f>K476*L476</f>
        <v>110080</v>
      </c>
      <c r="N476" s="77"/>
      <c r="O476" s="78"/>
      <c r="P476" s="78"/>
      <c r="Q476" s="78"/>
      <c r="R476" s="79"/>
      <c r="S476" s="80"/>
      <c r="T476" s="81"/>
      <c r="U476" s="77"/>
      <c r="V476" s="79"/>
      <c r="W476" s="79"/>
      <c r="X476" s="82"/>
      <c r="Y476" s="83">
        <f>M476</f>
        <v>110080</v>
      </c>
      <c r="Z476" s="84"/>
      <c r="AA476" s="87">
        <f>AB476*M476/100</f>
        <v>11.007999999999999</v>
      </c>
      <c r="AB476" s="82">
        <v>0.01</v>
      </c>
    </row>
    <row r="477" spans="2:28" ht="16.5" customHeight="1" x14ac:dyDescent="0.25">
      <c r="B477" s="99"/>
      <c r="C477" s="99"/>
      <c r="D477" s="99"/>
      <c r="E477" s="99"/>
      <c r="F477" s="99"/>
      <c r="G477" s="99"/>
      <c r="H477" s="107"/>
      <c r="I477" s="107"/>
      <c r="J477" s="107"/>
      <c r="K477" s="106"/>
      <c r="L477" s="106"/>
      <c r="M477" s="106"/>
      <c r="N477" s="77"/>
      <c r="O477" s="78"/>
      <c r="P477" s="78"/>
      <c r="Q477" s="78"/>
      <c r="R477" s="79"/>
      <c r="S477" s="80"/>
      <c r="T477" s="81"/>
      <c r="U477" s="77"/>
      <c r="V477" s="79"/>
      <c r="W477" s="79"/>
      <c r="X477" s="86"/>
      <c r="Y477" s="83"/>
      <c r="Z477" s="84"/>
      <c r="AA477" s="85"/>
      <c r="AB477" s="86"/>
    </row>
    <row r="478" spans="2:28" ht="16.5" customHeight="1" x14ac:dyDescent="0.25">
      <c r="B478" s="100" t="s">
        <v>205</v>
      </c>
      <c r="C478" s="101"/>
      <c r="D478" s="101"/>
      <c r="E478" s="101"/>
      <c r="F478" s="101"/>
      <c r="G478" s="102"/>
      <c r="H478" s="102" t="s">
        <v>210</v>
      </c>
      <c r="I478" s="102" t="s">
        <v>3791</v>
      </c>
      <c r="J478" s="102" t="s">
        <v>803</v>
      </c>
      <c r="K478" s="102" t="s">
        <v>3191</v>
      </c>
      <c r="L478" s="102">
        <v>1</v>
      </c>
      <c r="M478" s="102"/>
      <c r="N478" s="102"/>
      <c r="O478" s="102" t="s">
        <v>208</v>
      </c>
      <c r="P478" s="102" t="s">
        <v>209</v>
      </c>
      <c r="Q478" s="102" t="s">
        <v>139</v>
      </c>
      <c r="R478" s="102">
        <v>34160</v>
      </c>
      <c r="S478" s="102"/>
      <c r="T478" s="102">
        <v>80</v>
      </c>
      <c r="U478" s="102" t="s">
        <v>3847</v>
      </c>
      <c r="V478" s="103"/>
      <c r="W478" s="101"/>
      <c r="X478" s="102"/>
      <c r="Y478" s="101"/>
      <c r="Z478" s="101"/>
      <c r="AA478" s="101"/>
      <c r="AB478" s="104"/>
    </row>
    <row r="479" spans="2:28" ht="16.5" customHeight="1" x14ac:dyDescent="0.25">
      <c r="B479" s="97">
        <v>1735</v>
      </c>
      <c r="C479" s="97" t="s">
        <v>206</v>
      </c>
      <c r="D479" s="98" t="s">
        <v>3845</v>
      </c>
      <c r="E479" s="99" t="s">
        <v>3846</v>
      </c>
      <c r="F479" s="97" t="s">
        <v>223</v>
      </c>
      <c r="G479" s="97">
        <v>2</v>
      </c>
      <c r="H479" s="105">
        <v>0</v>
      </c>
      <c r="I479" s="105">
        <v>0</v>
      </c>
      <c r="J479" s="105">
        <v>66</v>
      </c>
      <c r="K479" s="95">
        <v>66</v>
      </c>
      <c r="L479" s="106">
        <f>T478</f>
        <v>80</v>
      </c>
      <c r="M479" s="106">
        <f>K479*L479</f>
        <v>5280</v>
      </c>
      <c r="N479" s="77"/>
      <c r="O479" s="78" t="s">
        <v>203</v>
      </c>
      <c r="P479" s="78" t="s">
        <v>5</v>
      </c>
      <c r="Q479" s="78" t="s">
        <v>143</v>
      </c>
      <c r="R479" s="79">
        <v>72</v>
      </c>
      <c r="S479" s="80"/>
      <c r="T479" s="81">
        <v>8050</v>
      </c>
      <c r="U479" s="96" t="s">
        <v>388</v>
      </c>
      <c r="V479" s="79">
        <f>R479*T479*26/100</f>
        <v>150696</v>
      </c>
      <c r="W479" s="79">
        <f>R479*T479-V479</f>
        <v>428904</v>
      </c>
      <c r="X479" s="82">
        <f>M479+W479</f>
        <v>434184</v>
      </c>
      <c r="Y479" s="83">
        <f>M479</f>
        <v>5280</v>
      </c>
      <c r="Z479" s="84"/>
      <c r="AA479" s="87">
        <f>AB479*M479/100</f>
        <v>1.056</v>
      </c>
      <c r="AB479" s="86">
        <v>0.02</v>
      </c>
    </row>
    <row r="480" spans="2:28" ht="16.5" customHeight="1" x14ac:dyDescent="0.25">
      <c r="B480" s="99"/>
      <c r="C480" s="99"/>
      <c r="D480" s="99"/>
      <c r="E480" s="99"/>
      <c r="F480" s="99"/>
      <c r="G480" s="99"/>
      <c r="H480" s="107"/>
      <c r="I480" s="107"/>
      <c r="J480" s="107"/>
      <c r="K480" s="106"/>
      <c r="L480" s="106"/>
      <c r="M480" s="106"/>
      <c r="N480" s="77"/>
      <c r="O480" s="78"/>
      <c r="P480" s="78"/>
      <c r="Q480" s="78"/>
      <c r="R480" s="79"/>
      <c r="S480" s="80"/>
      <c r="T480" s="81"/>
      <c r="U480" s="77"/>
      <c r="V480" s="79"/>
      <c r="W480" s="79"/>
      <c r="X480" s="86"/>
      <c r="Y480" s="83"/>
      <c r="Z480" s="84"/>
      <c r="AA480" s="85"/>
      <c r="AB480" s="86"/>
    </row>
    <row r="481" spans="2:28" ht="16.5" customHeight="1" x14ac:dyDescent="0.25">
      <c r="B481" s="100" t="s">
        <v>205</v>
      </c>
      <c r="C481" s="101"/>
      <c r="D481" s="101"/>
      <c r="E481" s="101"/>
      <c r="F481" s="101"/>
      <c r="G481" s="102"/>
      <c r="H481" s="102" t="s">
        <v>207</v>
      </c>
      <c r="I481" s="102" t="s">
        <v>3872</v>
      </c>
      <c r="J481" s="102" t="s">
        <v>3873</v>
      </c>
      <c r="K481" s="102" t="s">
        <v>3534</v>
      </c>
      <c r="L481" s="102">
        <v>1</v>
      </c>
      <c r="M481" s="102"/>
      <c r="N481" s="102"/>
      <c r="O481" s="102" t="s">
        <v>208</v>
      </c>
      <c r="P481" s="102" t="s">
        <v>209</v>
      </c>
      <c r="Q481" s="102" t="s">
        <v>139</v>
      </c>
      <c r="R481" s="102">
        <v>34160</v>
      </c>
      <c r="S481" s="102"/>
      <c r="T481" s="102">
        <v>80</v>
      </c>
      <c r="U481" s="102" t="s">
        <v>3874</v>
      </c>
      <c r="V481" s="103"/>
      <c r="W481" s="101"/>
      <c r="X481" s="102" t="s">
        <v>212</v>
      </c>
      <c r="Y481" s="101" t="s">
        <v>3875</v>
      </c>
      <c r="Z481" s="101"/>
      <c r="AA481" s="101"/>
      <c r="AB481" s="104"/>
    </row>
    <row r="482" spans="2:28" ht="16.5" customHeight="1" x14ac:dyDescent="0.25">
      <c r="B482" s="97">
        <v>1745</v>
      </c>
      <c r="C482" s="97" t="s">
        <v>206</v>
      </c>
      <c r="D482" s="98" t="s">
        <v>3870</v>
      </c>
      <c r="E482" s="99" t="s">
        <v>3871</v>
      </c>
      <c r="F482" s="97" t="s">
        <v>223</v>
      </c>
      <c r="G482" s="97">
        <v>2</v>
      </c>
      <c r="H482" s="105">
        <v>0</v>
      </c>
      <c r="I482" s="105">
        <v>3</v>
      </c>
      <c r="J482" s="105">
        <v>1</v>
      </c>
      <c r="K482" s="95">
        <v>301</v>
      </c>
      <c r="L482" s="106">
        <f>T481</f>
        <v>80</v>
      </c>
      <c r="M482" s="106">
        <f>K482*L482</f>
        <v>24080</v>
      </c>
      <c r="N482" s="77"/>
      <c r="O482" s="78" t="s">
        <v>1142</v>
      </c>
      <c r="P482" s="78" t="s">
        <v>5</v>
      </c>
      <c r="Q482" s="78" t="s">
        <v>143</v>
      </c>
      <c r="R482" s="79">
        <v>144</v>
      </c>
      <c r="S482" s="80"/>
      <c r="T482" s="81">
        <v>8050</v>
      </c>
      <c r="U482" s="96" t="s">
        <v>1334</v>
      </c>
      <c r="V482" s="79">
        <f>R482*T482*16/100</f>
        <v>185472</v>
      </c>
      <c r="W482" s="79">
        <f>R482*T482-V482</f>
        <v>973728</v>
      </c>
      <c r="X482" s="82">
        <f>M482+W482</f>
        <v>997808</v>
      </c>
      <c r="Y482" s="83">
        <f>M482</f>
        <v>24080</v>
      </c>
      <c r="Z482" s="84"/>
      <c r="AA482" s="87">
        <f>AB482*M482/100</f>
        <v>4.8159999999999998</v>
      </c>
      <c r="AB482" s="86">
        <v>0.02</v>
      </c>
    </row>
    <row r="483" spans="2:28" ht="16.5" customHeight="1" x14ac:dyDescent="0.25">
      <c r="B483" s="97"/>
      <c r="C483" s="97"/>
      <c r="D483" s="98"/>
      <c r="E483" s="99"/>
      <c r="F483" s="97"/>
      <c r="G483" s="97"/>
      <c r="H483" s="105"/>
      <c r="I483" s="105"/>
      <c r="J483" s="105"/>
      <c r="K483" s="95"/>
      <c r="L483" s="106"/>
      <c r="M483" s="106"/>
      <c r="N483" s="77"/>
      <c r="O483" s="78"/>
      <c r="P483" s="78"/>
      <c r="Q483" s="78"/>
      <c r="R483" s="79"/>
      <c r="S483" s="80"/>
      <c r="T483" s="81"/>
      <c r="U483" s="96"/>
      <c r="V483" s="79"/>
      <c r="W483" s="79"/>
      <c r="X483" s="82"/>
      <c r="Y483" s="83"/>
      <c r="Z483" s="84"/>
      <c r="AA483" s="87"/>
      <c r="AB483" s="86"/>
    </row>
    <row r="484" spans="2:28" ht="16.5" customHeight="1" x14ac:dyDescent="0.25">
      <c r="B484" s="99"/>
      <c r="C484" s="99"/>
      <c r="D484" s="99"/>
      <c r="E484" s="99"/>
      <c r="F484" s="99"/>
      <c r="G484" s="99"/>
      <c r="H484" s="107"/>
      <c r="I484" s="107"/>
      <c r="J484" s="107"/>
      <c r="K484" s="106"/>
      <c r="L484" s="106"/>
      <c r="M484" s="106"/>
      <c r="N484" s="77"/>
      <c r="O484" s="78"/>
      <c r="P484" s="78"/>
      <c r="Q484" s="78"/>
      <c r="R484" s="79"/>
      <c r="S484" s="80"/>
      <c r="T484" s="81"/>
      <c r="U484" s="77"/>
      <c r="V484" s="79"/>
      <c r="W484" s="79"/>
      <c r="X484" s="86"/>
      <c r="Y484" s="83"/>
      <c r="Z484" s="84"/>
      <c r="AA484" s="85"/>
      <c r="AB484" s="86"/>
    </row>
    <row r="485" spans="2:28" ht="16.5" customHeight="1" x14ac:dyDescent="0.25">
      <c r="B485" s="100" t="s">
        <v>205</v>
      </c>
      <c r="C485" s="101"/>
      <c r="D485" s="101"/>
      <c r="E485" s="101"/>
      <c r="F485" s="101"/>
      <c r="G485" s="102"/>
      <c r="H485" s="102" t="s">
        <v>210</v>
      </c>
      <c r="I485" s="102" t="s">
        <v>3894</v>
      </c>
      <c r="J485" s="102" t="s">
        <v>3559</v>
      </c>
      <c r="K485" s="102" t="s">
        <v>3071</v>
      </c>
      <c r="L485" s="102">
        <v>1</v>
      </c>
      <c r="M485" s="102"/>
      <c r="N485" s="102"/>
      <c r="O485" s="102" t="s">
        <v>208</v>
      </c>
      <c r="P485" s="102" t="s">
        <v>209</v>
      </c>
      <c r="Q485" s="102" t="s">
        <v>139</v>
      </c>
      <c r="R485" s="102">
        <v>34160</v>
      </c>
      <c r="S485" s="102"/>
      <c r="T485" s="102">
        <v>80</v>
      </c>
      <c r="U485" s="102"/>
      <c r="V485" s="103"/>
      <c r="W485" s="101"/>
      <c r="X485" s="102"/>
      <c r="Y485" s="101"/>
      <c r="Z485" s="101"/>
      <c r="AA485" s="101"/>
      <c r="AB485" s="104"/>
    </row>
    <row r="486" spans="2:28" ht="16.5" customHeight="1" x14ac:dyDescent="0.25">
      <c r="B486" s="97">
        <v>1753</v>
      </c>
      <c r="C486" s="97" t="s">
        <v>206</v>
      </c>
      <c r="D486" s="98" t="s">
        <v>3893</v>
      </c>
      <c r="E486" s="99" t="s">
        <v>3403</v>
      </c>
      <c r="F486" s="97" t="s">
        <v>223</v>
      </c>
      <c r="G486" s="97">
        <v>1</v>
      </c>
      <c r="H486" s="105">
        <v>5</v>
      </c>
      <c r="I486" s="105">
        <v>2</v>
      </c>
      <c r="J486" s="105">
        <v>55</v>
      </c>
      <c r="K486" s="95">
        <v>2255</v>
      </c>
      <c r="L486" s="106">
        <f>T485</f>
        <v>80</v>
      </c>
      <c r="M486" s="106">
        <f>K486*L486</f>
        <v>180400</v>
      </c>
      <c r="N486" s="77"/>
      <c r="O486" s="78"/>
      <c r="P486" s="78"/>
      <c r="Q486" s="78"/>
      <c r="R486" s="79"/>
      <c r="S486" s="80"/>
      <c r="T486" s="81"/>
      <c r="U486" s="77"/>
      <c r="V486" s="79"/>
      <c r="W486" s="79"/>
      <c r="X486" s="82"/>
      <c r="Y486" s="83">
        <f>M486</f>
        <v>180400</v>
      </c>
      <c r="Z486" s="84"/>
      <c r="AA486" s="87">
        <f>AB486*M486/100</f>
        <v>18.04</v>
      </c>
      <c r="AB486" s="82">
        <v>0.01</v>
      </c>
    </row>
    <row r="487" spans="2:28" ht="16.5" customHeight="1" x14ac:dyDescent="0.25">
      <c r="B487" s="97"/>
      <c r="C487" s="97"/>
      <c r="D487" s="98"/>
      <c r="E487" s="99"/>
      <c r="F487" s="97"/>
      <c r="G487" s="97"/>
      <c r="H487" s="105"/>
      <c r="I487" s="105"/>
      <c r="J487" s="105"/>
      <c r="K487" s="95"/>
      <c r="L487" s="106"/>
      <c r="M487" s="106"/>
      <c r="N487" s="77"/>
      <c r="O487" s="78"/>
      <c r="P487" s="78"/>
      <c r="Q487" s="78"/>
      <c r="R487" s="79"/>
      <c r="S487" s="80"/>
      <c r="T487" s="81"/>
      <c r="U487" s="77"/>
      <c r="V487" s="79"/>
      <c r="W487" s="79"/>
      <c r="X487" s="82"/>
      <c r="Y487" s="83"/>
      <c r="Z487" s="84"/>
      <c r="AA487" s="87"/>
      <c r="AB487" s="82"/>
    </row>
    <row r="488" spans="2:28" ht="16.5" customHeight="1" x14ac:dyDescent="0.25">
      <c r="B488" s="99"/>
      <c r="C488" s="99"/>
      <c r="D488" s="99"/>
      <c r="E488" s="99"/>
      <c r="F488" s="99"/>
      <c r="G488" s="99"/>
      <c r="H488" s="107"/>
      <c r="I488" s="107"/>
      <c r="J488" s="107"/>
      <c r="K488" s="106"/>
      <c r="L488" s="106"/>
      <c r="M488" s="106"/>
      <c r="N488" s="77"/>
      <c r="O488" s="78"/>
      <c r="P488" s="78"/>
      <c r="Q488" s="78"/>
      <c r="R488" s="79"/>
      <c r="S488" s="80"/>
      <c r="T488" s="81"/>
      <c r="U488" s="77"/>
      <c r="V488" s="79"/>
      <c r="W488" s="79"/>
      <c r="X488" s="86"/>
      <c r="Y488" s="83"/>
      <c r="Z488" s="84"/>
      <c r="AA488" s="85"/>
      <c r="AB488" s="86"/>
    </row>
    <row r="489" spans="2:28" ht="16.5" customHeight="1" x14ac:dyDescent="0.25">
      <c r="B489" s="100" t="s">
        <v>205</v>
      </c>
      <c r="C489" s="101"/>
      <c r="D489" s="101"/>
      <c r="E489" s="101"/>
      <c r="F489" s="101"/>
      <c r="G489" s="102"/>
      <c r="H489" s="102" t="s">
        <v>207</v>
      </c>
      <c r="I489" s="102" t="s">
        <v>609</v>
      </c>
      <c r="J489" s="102" t="s">
        <v>1273</v>
      </c>
      <c r="K489" s="102" t="s">
        <v>3901</v>
      </c>
      <c r="L489" s="102">
        <v>1</v>
      </c>
      <c r="M489" s="102"/>
      <c r="N489" s="102"/>
      <c r="O489" s="102" t="s">
        <v>208</v>
      </c>
      <c r="P489" s="102" t="s">
        <v>209</v>
      </c>
      <c r="Q489" s="102" t="s">
        <v>139</v>
      </c>
      <c r="R489" s="102">
        <v>34160</v>
      </c>
      <c r="S489" s="102"/>
      <c r="T489" s="102">
        <v>80</v>
      </c>
      <c r="U489" s="102" t="s">
        <v>3902</v>
      </c>
      <c r="V489" s="103"/>
      <c r="W489" s="101"/>
      <c r="X489" s="102"/>
      <c r="Y489" s="101"/>
      <c r="Z489" s="101"/>
      <c r="AA489" s="101"/>
      <c r="AB489" s="104"/>
    </row>
    <row r="490" spans="2:28" ht="16.5" customHeight="1" x14ac:dyDescent="0.25">
      <c r="B490" s="97">
        <v>1755</v>
      </c>
      <c r="C490" s="97" t="s">
        <v>206</v>
      </c>
      <c r="D490" s="98" t="s">
        <v>3899</v>
      </c>
      <c r="E490" s="99" t="s">
        <v>3900</v>
      </c>
      <c r="F490" s="97" t="s">
        <v>223</v>
      </c>
      <c r="G490" s="97">
        <v>2</v>
      </c>
      <c r="H490" s="105">
        <v>0</v>
      </c>
      <c r="I490" s="105">
        <v>1</v>
      </c>
      <c r="J490" s="105">
        <v>18</v>
      </c>
      <c r="K490" s="95">
        <v>118</v>
      </c>
      <c r="L490" s="106">
        <f>T489</f>
        <v>80</v>
      </c>
      <c r="M490" s="106">
        <f>K490*L490</f>
        <v>9440</v>
      </c>
      <c r="N490" s="77"/>
      <c r="O490" s="78" t="s">
        <v>203</v>
      </c>
      <c r="P490" s="78" t="s">
        <v>5</v>
      </c>
      <c r="Q490" s="78" t="s">
        <v>143</v>
      </c>
      <c r="R490" s="79">
        <v>135</v>
      </c>
      <c r="S490" s="80"/>
      <c r="T490" s="81">
        <v>8050</v>
      </c>
      <c r="U490" s="96" t="s">
        <v>1867</v>
      </c>
      <c r="V490" s="79">
        <f>R490*T490*42/100</f>
        <v>456435</v>
      </c>
      <c r="W490" s="79">
        <f>R490*T490-V490</f>
        <v>630315</v>
      </c>
      <c r="X490" s="82">
        <f>M490+W490</f>
        <v>639755</v>
      </c>
      <c r="Y490" s="83">
        <f>M490</f>
        <v>9440</v>
      </c>
      <c r="Z490" s="84"/>
      <c r="AA490" s="87">
        <f>AB490*M490/100</f>
        <v>1.8880000000000001</v>
      </c>
      <c r="AB490" s="86">
        <v>0.02</v>
      </c>
    </row>
    <row r="491" spans="2:28" ht="16.5" customHeight="1" x14ac:dyDescent="0.25">
      <c r="B491" s="99"/>
      <c r="C491" s="99"/>
      <c r="D491" s="99"/>
      <c r="E491" s="99"/>
      <c r="F491" s="99"/>
      <c r="G491" s="99"/>
      <c r="H491" s="107"/>
      <c r="I491" s="107"/>
      <c r="J491" s="107"/>
      <c r="K491" s="106"/>
      <c r="L491" s="106"/>
      <c r="M491" s="106"/>
      <c r="N491" s="77"/>
      <c r="O491" s="78"/>
      <c r="P491" s="78"/>
      <c r="Q491" s="78"/>
      <c r="R491" s="79"/>
      <c r="S491" s="80"/>
      <c r="T491" s="81"/>
      <c r="U491" s="77"/>
      <c r="V491" s="79"/>
      <c r="W491" s="79"/>
      <c r="X491" s="86"/>
      <c r="Y491" s="83"/>
      <c r="Z491" s="84"/>
      <c r="AA491" s="85"/>
      <c r="AB491" s="86"/>
    </row>
    <row r="492" spans="2:28" ht="16.5" customHeight="1" x14ac:dyDescent="0.25">
      <c r="B492" s="100" t="s">
        <v>205</v>
      </c>
      <c r="C492" s="101"/>
      <c r="D492" s="101"/>
      <c r="E492" s="101"/>
      <c r="F492" s="101"/>
      <c r="G492" s="102"/>
      <c r="H492" s="102" t="s">
        <v>210</v>
      </c>
      <c r="I492" s="102" t="s">
        <v>3909</v>
      </c>
      <c r="J492" s="102" t="s">
        <v>3831</v>
      </c>
      <c r="K492" s="102" t="s">
        <v>3832</v>
      </c>
      <c r="L492" s="102">
        <v>1</v>
      </c>
      <c r="M492" s="102"/>
      <c r="N492" s="102"/>
      <c r="O492" s="102" t="s">
        <v>208</v>
      </c>
      <c r="P492" s="102" t="s">
        <v>209</v>
      </c>
      <c r="Q492" s="102" t="s">
        <v>139</v>
      </c>
      <c r="R492" s="102">
        <v>34160</v>
      </c>
      <c r="S492" s="102"/>
      <c r="T492" s="102">
        <v>80</v>
      </c>
      <c r="U492" s="102"/>
      <c r="V492" s="103"/>
      <c r="W492" s="101"/>
      <c r="X492" s="102"/>
      <c r="Y492" s="101"/>
      <c r="Z492" s="101"/>
      <c r="AA492" s="101"/>
      <c r="AB492" s="104"/>
    </row>
    <row r="493" spans="2:28" ht="16.5" customHeight="1" x14ac:dyDescent="0.25">
      <c r="B493" s="97">
        <v>1757</v>
      </c>
      <c r="C493" s="97" t="s">
        <v>206</v>
      </c>
      <c r="D493" s="98" t="s">
        <v>3908</v>
      </c>
      <c r="E493" s="99" t="s">
        <v>3089</v>
      </c>
      <c r="F493" s="97" t="s">
        <v>223</v>
      </c>
      <c r="G493" s="97">
        <v>1</v>
      </c>
      <c r="H493" s="105">
        <v>22</v>
      </c>
      <c r="I493" s="105">
        <v>1</v>
      </c>
      <c r="J493" s="105">
        <v>54</v>
      </c>
      <c r="K493" s="95">
        <v>8954</v>
      </c>
      <c r="L493" s="106">
        <f>T492</f>
        <v>80</v>
      </c>
      <c r="M493" s="106">
        <f>K493*L493</f>
        <v>716320</v>
      </c>
      <c r="N493" s="77"/>
      <c r="O493" s="78"/>
      <c r="P493" s="78"/>
      <c r="Q493" s="78"/>
      <c r="R493" s="79"/>
      <c r="S493" s="80"/>
      <c r="T493" s="81"/>
      <c r="U493" s="77"/>
      <c r="V493" s="79"/>
      <c r="W493" s="79"/>
      <c r="X493" s="82"/>
      <c r="Y493" s="83">
        <f>M493</f>
        <v>716320</v>
      </c>
      <c r="Z493" s="84"/>
      <c r="AA493" s="87">
        <f>AB493*M493/100</f>
        <v>71.632000000000005</v>
      </c>
      <c r="AB493" s="82">
        <v>0.01</v>
      </c>
    </row>
    <row r="494" spans="2:28" ht="16.5" customHeight="1" x14ac:dyDescent="0.25">
      <c r="B494" s="99"/>
      <c r="C494" s="99"/>
      <c r="D494" s="99"/>
      <c r="E494" s="99"/>
      <c r="F494" s="99"/>
      <c r="G494" s="99"/>
      <c r="H494" s="107"/>
      <c r="I494" s="107"/>
      <c r="J494" s="107"/>
      <c r="K494" s="106"/>
      <c r="L494" s="106"/>
      <c r="M494" s="106"/>
      <c r="N494" s="77"/>
      <c r="O494" s="78"/>
      <c r="P494" s="78"/>
      <c r="Q494" s="78"/>
      <c r="R494" s="79"/>
      <c r="S494" s="80"/>
      <c r="T494" s="81"/>
      <c r="U494" s="77"/>
      <c r="V494" s="79"/>
      <c r="W494" s="79"/>
      <c r="X494" s="86"/>
      <c r="Y494" s="83"/>
      <c r="Z494" s="84"/>
      <c r="AA494" s="85"/>
      <c r="AB494" s="86"/>
    </row>
    <row r="495" spans="2:28" ht="16.5" customHeight="1" x14ac:dyDescent="0.25">
      <c r="B495" s="100" t="s">
        <v>205</v>
      </c>
      <c r="C495" s="101"/>
      <c r="D495" s="101"/>
      <c r="E495" s="101"/>
      <c r="F495" s="101"/>
      <c r="G495" s="102"/>
      <c r="H495" s="102" t="s">
        <v>210</v>
      </c>
      <c r="I495" s="102" t="s">
        <v>3909</v>
      </c>
      <c r="J495" s="102" t="s">
        <v>3540</v>
      </c>
      <c r="K495" s="102" t="s">
        <v>3832</v>
      </c>
      <c r="L495" s="102">
        <v>1</v>
      </c>
      <c r="M495" s="102"/>
      <c r="N495" s="102"/>
      <c r="O495" s="102" t="s">
        <v>208</v>
      </c>
      <c r="P495" s="102" t="s">
        <v>209</v>
      </c>
      <c r="Q495" s="102" t="s">
        <v>139</v>
      </c>
      <c r="R495" s="102">
        <v>34160</v>
      </c>
      <c r="S495" s="102"/>
      <c r="T495" s="102">
        <v>80</v>
      </c>
      <c r="U495" s="102" t="s">
        <v>3912</v>
      </c>
      <c r="V495" s="103"/>
      <c r="W495" s="101"/>
      <c r="X495" s="102"/>
      <c r="Y495" s="101"/>
      <c r="Z495" s="101"/>
      <c r="AA495" s="102" t="s">
        <v>3911</v>
      </c>
      <c r="AB495" s="104"/>
    </row>
    <row r="496" spans="2:28" ht="16.5" customHeight="1" x14ac:dyDescent="0.25">
      <c r="B496" s="97">
        <v>1758</v>
      </c>
      <c r="C496" s="97" t="s">
        <v>206</v>
      </c>
      <c r="D496" s="98" t="s">
        <v>3910</v>
      </c>
      <c r="E496" s="99" t="s">
        <v>3247</v>
      </c>
      <c r="F496" s="97" t="s">
        <v>223</v>
      </c>
      <c r="G496" s="97">
        <v>2</v>
      </c>
      <c r="H496" s="105">
        <v>0</v>
      </c>
      <c r="I496" s="105">
        <v>1</v>
      </c>
      <c r="J496" s="105">
        <v>50</v>
      </c>
      <c r="K496" s="95">
        <v>150</v>
      </c>
      <c r="L496" s="106">
        <f>T495</f>
        <v>80</v>
      </c>
      <c r="M496" s="106">
        <f>K496*L496</f>
        <v>12000</v>
      </c>
      <c r="N496" s="77"/>
      <c r="O496" s="78" t="s">
        <v>203</v>
      </c>
      <c r="P496" s="78" t="s">
        <v>211</v>
      </c>
      <c r="Q496" s="78" t="s">
        <v>143</v>
      </c>
      <c r="R496" s="79">
        <v>108</v>
      </c>
      <c r="S496" s="80"/>
      <c r="T496" s="81">
        <v>7450</v>
      </c>
      <c r="U496" s="96" t="s">
        <v>1234</v>
      </c>
      <c r="V496" s="79">
        <f>R496*T496*85/100</f>
        <v>683910</v>
      </c>
      <c r="W496" s="79">
        <f>R496*T496-V496</f>
        <v>120690</v>
      </c>
      <c r="X496" s="82">
        <f>M496+W496</f>
        <v>132690</v>
      </c>
      <c r="Y496" s="83">
        <f>M496</f>
        <v>12000</v>
      </c>
      <c r="Z496" s="84"/>
      <c r="AA496" s="87">
        <f>AB496*M496/100</f>
        <v>2.4</v>
      </c>
      <c r="AB496" s="86">
        <v>0.02</v>
      </c>
    </row>
    <row r="497" spans="2:28" ht="16.5" customHeight="1" x14ac:dyDescent="0.25">
      <c r="B497" s="99"/>
      <c r="C497" s="99"/>
      <c r="D497" s="99"/>
      <c r="E497" s="99"/>
      <c r="F497" s="99"/>
      <c r="G497" s="99"/>
      <c r="H497" s="107"/>
      <c r="I497" s="107"/>
      <c r="J497" s="107"/>
      <c r="K497" s="106"/>
      <c r="L497" s="106"/>
      <c r="M497" s="106"/>
      <c r="N497" s="77"/>
      <c r="O497" s="78"/>
      <c r="P497" s="78"/>
      <c r="Q497" s="78"/>
      <c r="R497" s="79"/>
      <c r="S497" s="80"/>
      <c r="T497" s="81"/>
      <c r="U497" s="77"/>
      <c r="V497" s="79"/>
      <c r="W497" s="79"/>
      <c r="X497" s="86"/>
      <c r="Y497" s="83"/>
      <c r="Z497" s="84"/>
      <c r="AA497" s="85"/>
      <c r="AB497" s="86"/>
    </row>
    <row r="498" spans="2:28" ht="16.5" customHeight="1" x14ac:dyDescent="0.25">
      <c r="B498" s="100" t="s">
        <v>205</v>
      </c>
      <c r="C498" s="101"/>
      <c r="D498" s="101"/>
      <c r="E498" s="101"/>
      <c r="F498" s="101"/>
      <c r="G498" s="102"/>
      <c r="H498" s="102" t="s">
        <v>207</v>
      </c>
      <c r="I498" s="102" t="s">
        <v>2025</v>
      </c>
      <c r="J498" s="102" t="s">
        <v>2594</v>
      </c>
      <c r="K498" s="102">
        <v>88</v>
      </c>
      <c r="L498" s="102">
        <v>1</v>
      </c>
      <c r="M498" s="102"/>
      <c r="N498" s="102" t="s">
        <v>236</v>
      </c>
      <c r="O498" s="102" t="s">
        <v>208</v>
      </c>
      <c r="P498" s="102" t="s">
        <v>209</v>
      </c>
      <c r="Q498" s="102" t="s">
        <v>139</v>
      </c>
      <c r="R498" s="102">
        <v>34160</v>
      </c>
      <c r="S498" s="102"/>
      <c r="T498" s="102">
        <v>80</v>
      </c>
      <c r="U498" s="102" t="s">
        <v>4156</v>
      </c>
      <c r="V498" s="103"/>
      <c r="W498" s="101"/>
      <c r="X498" s="102"/>
      <c r="Y498" s="101"/>
      <c r="Z498" s="101"/>
      <c r="AA498" s="101"/>
      <c r="AB498" s="104"/>
    </row>
    <row r="499" spans="2:28" ht="16.5" customHeight="1" x14ac:dyDescent="0.25">
      <c r="B499" s="97">
        <v>1847</v>
      </c>
      <c r="C499" s="97" t="s">
        <v>206</v>
      </c>
      <c r="D499" s="98" t="s">
        <v>4154</v>
      </c>
      <c r="E499" s="99" t="s">
        <v>4155</v>
      </c>
      <c r="F499" s="97" t="s">
        <v>223</v>
      </c>
      <c r="G499" s="97">
        <v>2</v>
      </c>
      <c r="H499" s="105">
        <v>0</v>
      </c>
      <c r="I499" s="105">
        <v>1</v>
      </c>
      <c r="J499" s="105">
        <v>38</v>
      </c>
      <c r="K499" s="95">
        <v>138</v>
      </c>
      <c r="L499" s="106">
        <f>T498</f>
        <v>80</v>
      </c>
      <c r="M499" s="106">
        <f>K499*L499</f>
        <v>11040</v>
      </c>
      <c r="N499" s="77"/>
      <c r="O499" s="78" t="s">
        <v>203</v>
      </c>
      <c r="P499" s="78" t="s">
        <v>5</v>
      </c>
      <c r="Q499" s="78" t="s">
        <v>143</v>
      </c>
      <c r="R499" s="79">
        <v>72</v>
      </c>
      <c r="S499" s="80"/>
      <c r="T499" s="81">
        <v>8050</v>
      </c>
      <c r="U499" s="96" t="s">
        <v>1063</v>
      </c>
      <c r="V499" s="79">
        <f>R499*T499*10/100</f>
        <v>57960</v>
      </c>
      <c r="W499" s="79">
        <f>R499*T499-V499</f>
        <v>521640</v>
      </c>
      <c r="X499" s="82">
        <f>M499+W499</f>
        <v>532680</v>
      </c>
      <c r="Y499" s="83">
        <f>M499</f>
        <v>11040</v>
      </c>
      <c r="Z499" s="84"/>
      <c r="AA499" s="87">
        <f>AB499*M499/100</f>
        <v>2.2080000000000002</v>
      </c>
      <c r="AB499" s="86">
        <v>0.02</v>
      </c>
    </row>
    <row r="500" spans="2:28" ht="16.5" customHeight="1" x14ac:dyDescent="0.25">
      <c r="B500" s="99"/>
      <c r="C500" s="99"/>
      <c r="D500" s="99"/>
      <c r="E500" s="99"/>
      <c r="F500" s="99"/>
      <c r="G500" s="99"/>
      <c r="H500" s="107"/>
      <c r="I500" s="107"/>
      <c r="J500" s="107"/>
      <c r="K500" s="106"/>
      <c r="L500" s="106"/>
      <c r="M500" s="106"/>
      <c r="N500" s="77"/>
      <c r="O500" s="78"/>
      <c r="P500" s="78"/>
      <c r="Q500" s="78"/>
      <c r="R500" s="79"/>
      <c r="S500" s="80"/>
      <c r="T500" s="81"/>
      <c r="U500" s="77"/>
      <c r="V500" s="79"/>
      <c r="W500" s="79"/>
      <c r="X500" s="86"/>
      <c r="Y500" s="83"/>
      <c r="Z500" s="84"/>
      <c r="AA500" s="85"/>
      <c r="AB500" s="86"/>
    </row>
    <row r="501" spans="2:28" ht="16.5" customHeight="1" x14ac:dyDescent="0.25">
      <c r="B501" s="100" t="s">
        <v>205</v>
      </c>
      <c r="C501" s="101"/>
      <c r="D501" s="101"/>
      <c r="E501" s="101"/>
      <c r="F501" s="101"/>
      <c r="G501" s="102"/>
      <c r="H501" s="102" t="s">
        <v>210</v>
      </c>
      <c r="I501" s="102" t="s">
        <v>2967</v>
      </c>
      <c r="J501" s="102" t="s">
        <v>2594</v>
      </c>
      <c r="K501" s="102">
        <v>88</v>
      </c>
      <c r="L501" s="102">
        <v>1</v>
      </c>
      <c r="M501" s="102"/>
      <c r="N501" s="102"/>
      <c r="O501" s="102" t="s">
        <v>208</v>
      </c>
      <c r="P501" s="102" t="s">
        <v>209</v>
      </c>
      <c r="Q501" s="102" t="s">
        <v>139</v>
      </c>
      <c r="R501" s="102">
        <v>34160</v>
      </c>
      <c r="S501" s="102"/>
      <c r="T501" s="102">
        <v>80</v>
      </c>
      <c r="U501" s="102" t="s">
        <v>4161</v>
      </c>
      <c r="V501" s="103"/>
      <c r="W501" s="101"/>
      <c r="X501" s="102"/>
      <c r="Y501" s="101"/>
      <c r="Z501" s="101"/>
      <c r="AA501" s="101"/>
      <c r="AB501" s="104"/>
    </row>
    <row r="502" spans="2:28" ht="16.5" customHeight="1" x14ac:dyDescent="0.25">
      <c r="B502" s="97">
        <v>1849</v>
      </c>
      <c r="C502" s="97" t="s">
        <v>206</v>
      </c>
      <c r="D502" s="98" t="s">
        <v>4160</v>
      </c>
      <c r="E502" s="99" t="s">
        <v>3285</v>
      </c>
      <c r="F502" s="97" t="s">
        <v>223</v>
      </c>
      <c r="G502" s="97">
        <v>2</v>
      </c>
      <c r="H502" s="105">
        <v>0</v>
      </c>
      <c r="I502" s="105">
        <v>0</v>
      </c>
      <c r="J502" s="105">
        <v>75</v>
      </c>
      <c r="K502" s="95">
        <v>75</v>
      </c>
      <c r="L502" s="106">
        <f>T501</f>
        <v>80</v>
      </c>
      <c r="M502" s="106">
        <f>K502*L502</f>
        <v>6000</v>
      </c>
      <c r="N502" s="77"/>
      <c r="O502" s="78" t="s">
        <v>203</v>
      </c>
      <c r="P502" s="78" t="s">
        <v>211</v>
      </c>
      <c r="Q502" s="78" t="s">
        <v>143</v>
      </c>
      <c r="R502" s="79">
        <v>90</v>
      </c>
      <c r="S502" s="80"/>
      <c r="T502" s="81">
        <v>7450</v>
      </c>
      <c r="U502" s="96" t="s">
        <v>1158</v>
      </c>
      <c r="V502" s="79">
        <f>R502*T502*85/100</f>
        <v>569925</v>
      </c>
      <c r="W502" s="79">
        <f>R502*T502-V502</f>
        <v>100575</v>
      </c>
      <c r="X502" s="82">
        <f>M502+W502</f>
        <v>106575</v>
      </c>
      <c r="Y502" s="83">
        <f>M502</f>
        <v>6000</v>
      </c>
      <c r="Z502" s="84"/>
      <c r="AA502" s="87">
        <f>AB502*M502/100</f>
        <v>1.2</v>
      </c>
      <c r="AB502" s="86">
        <v>0.02</v>
      </c>
    </row>
    <row r="503" spans="2:28" ht="16.5" customHeight="1" x14ac:dyDescent="0.25">
      <c r="B503" s="99"/>
      <c r="C503" s="99"/>
      <c r="D503" s="99"/>
      <c r="E503" s="99"/>
      <c r="F503" s="99"/>
      <c r="G503" s="99"/>
      <c r="H503" s="107"/>
      <c r="I503" s="107"/>
      <c r="J503" s="107"/>
      <c r="K503" s="106"/>
      <c r="L503" s="106"/>
      <c r="M503" s="106"/>
      <c r="N503" s="77"/>
      <c r="O503" s="78"/>
      <c r="P503" s="78"/>
      <c r="Q503" s="78"/>
      <c r="R503" s="79"/>
      <c r="S503" s="80"/>
      <c r="T503" s="81"/>
      <c r="U503" s="77"/>
      <c r="V503" s="79"/>
      <c r="W503" s="79"/>
      <c r="X503" s="86"/>
      <c r="Y503" s="83"/>
      <c r="Z503" s="84"/>
      <c r="AA503" s="85"/>
      <c r="AB503" s="86"/>
    </row>
    <row r="504" spans="2:28" ht="16.5" customHeight="1" x14ac:dyDescent="0.25">
      <c r="B504" s="100" t="s">
        <v>205</v>
      </c>
      <c r="C504" s="101"/>
      <c r="D504" s="101"/>
      <c r="E504" s="101"/>
      <c r="F504" s="101"/>
      <c r="G504" s="102"/>
      <c r="H504" s="102" t="s">
        <v>207</v>
      </c>
      <c r="I504" s="102" t="s">
        <v>2462</v>
      </c>
      <c r="J504" s="102" t="s">
        <v>2463</v>
      </c>
      <c r="K504" s="102" t="s">
        <v>2464</v>
      </c>
      <c r="L504" s="102">
        <v>1</v>
      </c>
      <c r="M504" s="102"/>
      <c r="N504" s="102"/>
      <c r="O504" s="102" t="s">
        <v>208</v>
      </c>
      <c r="P504" s="102" t="s">
        <v>209</v>
      </c>
      <c r="Q504" s="102" t="s">
        <v>139</v>
      </c>
      <c r="R504" s="102">
        <v>34160</v>
      </c>
      <c r="S504" s="102"/>
      <c r="T504" s="102">
        <v>80</v>
      </c>
      <c r="U504" s="102" t="s">
        <v>4172</v>
      </c>
      <c r="V504" s="103"/>
      <c r="W504" s="101"/>
      <c r="X504" s="102"/>
      <c r="Y504" s="101"/>
      <c r="Z504" s="101"/>
      <c r="AA504" s="101"/>
      <c r="AB504" s="104"/>
    </row>
    <row r="505" spans="2:28" ht="16.5" customHeight="1" x14ac:dyDescent="0.25">
      <c r="B505" s="97">
        <v>1852</v>
      </c>
      <c r="C505" s="97" t="s">
        <v>206</v>
      </c>
      <c r="D505" s="98" t="s">
        <v>4170</v>
      </c>
      <c r="E505" s="99" t="s">
        <v>3040</v>
      </c>
      <c r="F505" s="97" t="s">
        <v>223</v>
      </c>
      <c r="G505" s="97">
        <v>2</v>
      </c>
      <c r="H505" s="105">
        <v>0</v>
      </c>
      <c r="I505" s="105">
        <v>0</v>
      </c>
      <c r="J505" s="105">
        <v>70</v>
      </c>
      <c r="K505" s="95">
        <v>70</v>
      </c>
      <c r="L505" s="106">
        <f>T504</f>
        <v>80</v>
      </c>
      <c r="M505" s="106">
        <f>K505*L505</f>
        <v>5600</v>
      </c>
      <c r="N505" s="77"/>
      <c r="O505" s="78" t="s">
        <v>203</v>
      </c>
      <c r="P505" s="78" t="s">
        <v>25</v>
      </c>
      <c r="Q505" s="78" t="s">
        <v>143</v>
      </c>
      <c r="R505" s="79">
        <v>126</v>
      </c>
      <c r="S505" s="80"/>
      <c r="T505" s="81">
        <v>7450</v>
      </c>
      <c r="U505" s="96" t="s">
        <v>4171</v>
      </c>
      <c r="V505" s="79">
        <f>R505*T505*93/100</f>
        <v>872991</v>
      </c>
      <c r="W505" s="79">
        <f>R505*T505-V505</f>
        <v>65709</v>
      </c>
      <c r="X505" s="82">
        <f>M505+W505</f>
        <v>71309</v>
      </c>
      <c r="Y505" s="83">
        <f>M505</f>
        <v>5600</v>
      </c>
      <c r="Z505" s="84"/>
      <c r="AA505" s="87">
        <f>AB505*M505/100</f>
        <v>1.1200000000000001</v>
      </c>
      <c r="AB505" s="86">
        <v>0.02</v>
      </c>
    </row>
    <row r="506" spans="2:28" ht="16.5" customHeight="1" x14ac:dyDescent="0.25">
      <c r="B506" s="99"/>
      <c r="C506" s="99"/>
      <c r="D506" s="99"/>
      <c r="E506" s="99"/>
      <c r="F506" s="99"/>
      <c r="G506" s="99"/>
      <c r="H506" s="107"/>
      <c r="I506" s="107"/>
      <c r="J506" s="107"/>
      <c r="K506" s="106"/>
      <c r="L506" s="106"/>
      <c r="M506" s="106"/>
      <c r="N506" s="77"/>
      <c r="O506" s="78"/>
      <c r="P506" s="78"/>
      <c r="Q506" s="78"/>
      <c r="R506" s="79"/>
      <c r="S506" s="80"/>
      <c r="T506" s="81"/>
      <c r="U506" s="77"/>
      <c r="V506" s="79"/>
      <c r="W506" s="79"/>
      <c r="X506" s="86"/>
      <c r="Y506" s="83"/>
      <c r="Z506" s="84"/>
      <c r="AA506" s="85"/>
      <c r="AB506" s="86"/>
    </row>
    <row r="507" spans="2:28" ht="16.5" customHeight="1" x14ac:dyDescent="0.25">
      <c r="B507" s="100" t="s">
        <v>205</v>
      </c>
      <c r="C507" s="101"/>
      <c r="D507" s="101"/>
      <c r="E507" s="101"/>
      <c r="F507" s="101"/>
      <c r="G507" s="102"/>
      <c r="H507" s="102" t="s">
        <v>210</v>
      </c>
      <c r="I507" s="102" t="s">
        <v>1636</v>
      </c>
      <c r="J507" s="102" t="s">
        <v>1287</v>
      </c>
      <c r="K507" s="102" t="s">
        <v>4158</v>
      </c>
      <c r="L507" s="102">
        <v>1</v>
      </c>
      <c r="M507" s="102"/>
      <c r="N507" s="102"/>
      <c r="O507" s="102" t="s">
        <v>208</v>
      </c>
      <c r="P507" s="102" t="s">
        <v>209</v>
      </c>
      <c r="Q507" s="102" t="s">
        <v>139</v>
      </c>
      <c r="R507" s="102">
        <v>34160</v>
      </c>
      <c r="S507" s="102"/>
      <c r="T507" s="102">
        <v>250</v>
      </c>
      <c r="U507" s="102" t="s">
        <v>4178</v>
      </c>
      <c r="V507" s="103"/>
      <c r="W507" s="101"/>
      <c r="X507" s="102"/>
      <c r="Y507" s="101"/>
      <c r="Z507" s="101"/>
      <c r="AA507" s="101"/>
      <c r="AB507" s="104"/>
    </row>
    <row r="508" spans="2:28" ht="16.5" customHeight="1" x14ac:dyDescent="0.25">
      <c r="B508" s="97">
        <v>1854</v>
      </c>
      <c r="C508" s="97" t="s">
        <v>206</v>
      </c>
      <c r="D508" s="98" t="s">
        <v>4176</v>
      </c>
      <c r="E508" s="99" t="s">
        <v>4177</v>
      </c>
      <c r="F508" s="97" t="s">
        <v>223</v>
      </c>
      <c r="G508" s="97">
        <v>2</v>
      </c>
      <c r="H508" s="105">
        <v>0</v>
      </c>
      <c r="I508" s="105">
        <v>1</v>
      </c>
      <c r="J508" s="105">
        <v>10</v>
      </c>
      <c r="K508" s="95">
        <v>110</v>
      </c>
      <c r="L508" s="106">
        <f>T507</f>
        <v>250</v>
      </c>
      <c r="M508" s="106">
        <f>K508*L508</f>
        <v>27500</v>
      </c>
      <c r="N508" s="77"/>
      <c r="O508" s="78" t="s">
        <v>203</v>
      </c>
      <c r="P508" s="78" t="s">
        <v>211</v>
      </c>
      <c r="Q508" s="78" t="s">
        <v>143</v>
      </c>
      <c r="R508" s="79">
        <v>70</v>
      </c>
      <c r="S508" s="80"/>
      <c r="T508" s="81">
        <v>7450</v>
      </c>
      <c r="U508" s="96" t="s">
        <v>406</v>
      </c>
      <c r="V508" s="79">
        <f>R508*T508*85/100</f>
        <v>443275</v>
      </c>
      <c r="W508" s="79">
        <f>R508*T508-V508</f>
        <v>78225</v>
      </c>
      <c r="X508" s="82">
        <f>M508+W508</f>
        <v>105725</v>
      </c>
      <c r="Y508" s="83">
        <f>M508</f>
        <v>27500</v>
      </c>
      <c r="Z508" s="84"/>
      <c r="AA508" s="87">
        <f>AB508*M508/100</f>
        <v>5.5</v>
      </c>
      <c r="AB508" s="86">
        <v>0.02</v>
      </c>
    </row>
    <row r="509" spans="2:28" ht="16.5" customHeight="1" x14ac:dyDescent="0.25">
      <c r="B509" s="97"/>
      <c r="C509" s="97"/>
      <c r="D509" s="98"/>
      <c r="E509" s="99"/>
      <c r="F509" s="97"/>
      <c r="G509" s="97"/>
      <c r="H509" s="105"/>
      <c r="I509" s="105">
        <v>1</v>
      </c>
      <c r="J509" s="105">
        <v>0</v>
      </c>
      <c r="K509" s="95">
        <v>100</v>
      </c>
      <c r="L509" s="106">
        <f>T507</f>
        <v>250</v>
      </c>
      <c r="M509" s="106">
        <f>K509*L509</f>
        <v>25000</v>
      </c>
      <c r="N509" s="77"/>
      <c r="O509" s="78" t="s">
        <v>203</v>
      </c>
      <c r="P509" s="78" t="s">
        <v>5</v>
      </c>
      <c r="Q509" s="78" t="s">
        <v>143</v>
      </c>
      <c r="R509" s="79">
        <v>108</v>
      </c>
      <c r="S509" s="80"/>
      <c r="T509" s="81">
        <v>8050</v>
      </c>
      <c r="U509" s="96" t="s">
        <v>1152</v>
      </c>
      <c r="V509" s="79">
        <f>R509*T509*4/100</f>
        <v>34776</v>
      </c>
      <c r="W509" s="79">
        <f>R509*T509-V509</f>
        <v>834624</v>
      </c>
      <c r="X509" s="82">
        <f>M509+W509</f>
        <v>859624</v>
      </c>
      <c r="Y509" s="83">
        <f>M509</f>
        <v>25000</v>
      </c>
      <c r="Z509" s="84"/>
      <c r="AA509" s="87">
        <f>AB509*M509/100</f>
        <v>5</v>
      </c>
      <c r="AB509" s="86">
        <v>0.02</v>
      </c>
    </row>
    <row r="510" spans="2:28" ht="16.5" customHeight="1" x14ac:dyDescent="0.25">
      <c r="B510" s="97"/>
      <c r="C510" s="97"/>
      <c r="D510" s="98"/>
      <c r="E510" s="99"/>
      <c r="F510" s="97"/>
      <c r="G510" s="97"/>
      <c r="H510" s="105">
        <v>0</v>
      </c>
      <c r="I510" s="105">
        <v>2</v>
      </c>
      <c r="J510" s="105">
        <v>10</v>
      </c>
      <c r="K510" s="95">
        <v>210</v>
      </c>
      <c r="L510" s="106"/>
      <c r="M510" s="106"/>
      <c r="N510" s="77"/>
      <c r="O510" s="78"/>
      <c r="P510" s="78"/>
      <c r="Q510" s="78"/>
      <c r="R510" s="79"/>
      <c r="S510" s="80"/>
      <c r="T510" s="81"/>
      <c r="U510" s="77"/>
      <c r="V510" s="79"/>
      <c r="W510" s="79"/>
      <c r="X510" s="82"/>
      <c r="Y510" s="83"/>
      <c r="Z510" s="84"/>
      <c r="AA510" s="87"/>
      <c r="AB510" s="82"/>
    </row>
    <row r="511" spans="2:28" ht="16.5" customHeight="1" x14ac:dyDescent="0.25">
      <c r="B511" s="99"/>
      <c r="C511" s="99"/>
      <c r="D511" s="99"/>
      <c r="E511" s="99"/>
      <c r="F511" s="99"/>
      <c r="G511" s="99"/>
      <c r="H511" s="107"/>
      <c r="I511" s="107"/>
      <c r="J511" s="107"/>
      <c r="K511" s="106"/>
      <c r="L511" s="106"/>
      <c r="M511" s="106"/>
      <c r="N511" s="77"/>
      <c r="O511" s="78"/>
      <c r="P511" s="78"/>
      <c r="Q511" s="78"/>
      <c r="R511" s="79"/>
      <c r="S511" s="80"/>
      <c r="T511" s="81"/>
      <c r="U511" s="77"/>
      <c r="V511" s="79"/>
      <c r="W511" s="79"/>
      <c r="X511" s="86"/>
      <c r="Y511" s="83"/>
      <c r="Z511" s="84"/>
      <c r="AA511" s="85"/>
      <c r="AB511" s="86"/>
    </row>
    <row r="512" spans="2:28" ht="16.5" customHeight="1" x14ac:dyDescent="0.25">
      <c r="B512" s="100" t="s">
        <v>205</v>
      </c>
      <c r="C512" s="101"/>
      <c r="D512" s="101"/>
      <c r="E512" s="101"/>
      <c r="F512" s="101"/>
      <c r="G512" s="102"/>
      <c r="H512" s="102" t="s">
        <v>210</v>
      </c>
      <c r="I512" s="102" t="s">
        <v>3512</v>
      </c>
      <c r="J512" s="102" t="s">
        <v>4204</v>
      </c>
      <c r="K512" s="102" t="s">
        <v>4205</v>
      </c>
      <c r="L512" s="102">
        <v>1</v>
      </c>
      <c r="M512" s="102"/>
      <c r="N512" s="102"/>
      <c r="O512" s="102" t="s">
        <v>208</v>
      </c>
      <c r="P512" s="102" t="s">
        <v>209</v>
      </c>
      <c r="Q512" s="102" t="s">
        <v>139</v>
      </c>
      <c r="R512" s="102">
        <v>34160</v>
      </c>
      <c r="S512" s="102"/>
      <c r="T512" s="102">
        <v>80</v>
      </c>
      <c r="U512" s="102" t="s">
        <v>4206</v>
      </c>
      <c r="V512" s="103"/>
      <c r="W512" s="101"/>
      <c r="X512" s="102"/>
      <c r="Y512" s="101"/>
      <c r="Z512" s="101"/>
      <c r="AA512" s="101"/>
      <c r="AB512" s="104"/>
    </row>
    <row r="513" spans="2:28" ht="16.5" customHeight="1" x14ac:dyDescent="0.25">
      <c r="B513" s="97">
        <v>1862</v>
      </c>
      <c r="C513" s="97" t="s">
        <v>206</v>
      </c>
      <c r="D513" s="98" t="s">
        <v>4203</v>
      </c>
      <c r="E513" s="99" t="s">
        <v>4158</v>
      </c>
      <c r="F513" s="97" t="s">
        <v>223</v>
      </c>
      <c r="G513" s="97">
        <v>2</v>
      </c>
      <c r="H513" s="105">
        <v>0</v>
      </c>
      <c r="I513" s="105">
        <v>1</v>
      </c>
      <c r="J513" s="105">
        <v>27</v>
      </c>
      <c r="K513" s="95">
        <v>127</v>
      </c>
      <c r="L513" s="106">
        <f>T512</f>
        <v>80</v>
      </c>
      <c r="M513" s="106">
        <f>K513*L513</f>
        <v>10160</v>
      </c>
      <c r="N513" s="77"/>
      <c r="O513" s="78" t="s">
        <v>203</v>
      </c>
      <c r="P513" s="78" t="s">
        <v>211</v>
      </c>
      <c r="Q513" s="78" t="s">
        <v>143</v>
      </c>
      <c r="R513" s="79">
        <v>105</v>
      </c>
      <c r="S513" s="80"/>
      <c r="T513" s="81">
        <v>7450</v>
      </c>
      <c r="U513" s="96" t="s">
        <v>406</v>
      </c>
      <c r="V513" s="79">
        <f>R513*T513*85/100</f>
        <v>664912.5</v>
      </c>
      <c r="W513" s="79">
        <f>R513*T513-V513</f>
        <v>117337.5</v>
      </c>
      <c r="X513" s="82">
        <f>M513+W513</f>
        <v>127497.5</v>
      </c>
      <c r="Y513" s="83">
        <f>M513</f>
        <v>10160</v>
      </c>
      <c r="Z513" s="84"/>
      <c r="AA513" s="87">
        <f>AB513*M513/100</f>
        <v>2.032</v>
      </c>
      <c r="AB513" s="86">
        <v>0.02</v>
      </c>
    </row>
    <row r="514" spans="2:28" ht="16.5" customHeight="1" x14ac:dyDescent="0.25">
      <c r="B514" s="99"/>
      <c r="C514" s="99"/>
      <c r="D514" s="99"/>
      <c r="E514" s="99"/>
      <c r="F514" s="99"/>
      <c r="G514" s="99"/>
      <c r="H514" s="107"/>
      <c r="I514" s="107"/>
      <c r="J514" s="107"/>
      <c r="K514" s="106"/>
      <c r="L514" s="106"/>
      <c r="M514" s="106"/>
      <c r="N514" s="77"/>
      <c r="O514" s="78"/>
      <c r="P514" s="78"/>
      <c r="Q514" s="78"/>
      <c r="R514" s="79"/>
      <c r="S514" s="80"/>
      <c r="T514" s="81"/>
      <c r="U514" s="77"/>
      <c r="V514" s="79"/>
      <c r="W514" s="79"/>
      <c r="X514" s="86"/>
      <c r="Y514" s="83"/>
      <c r="Z514" s="84"/>
      <c r="AA514" s="85"/>
      <c r="AB514" s="86"/>
    </row>
    <row r="515" spans="2:28" ht="16.5" customHeight="1" x14ac:dyDescent="0.25">
      <c r="B515" s="100" t="s">
        <v>205</v>
      </c>
      <c r="C515" s="101"/>
      <c r="D515" s="101"/>
      <c r="E515" s="101"/>
      <c r="F515" s="101"/>
      <c r="G515" s="102"/>
      <c r="H515" s="102" t="s">
        <v>213</v>
      </c>
      <c r="I515" s="102" t="s">
        <v>3803</v>
      </c>
      <c r="J515" s="102" t="s">
        <v>2594</v>
      </c>
      <c r="K515" s="102">
        <v>10</v>
      </c>
      <c r="L515" s="102">
        <v>1</v>
      </c>
      <c r="M515" s="102"/>
      <c r="N515" s="102"/>
      <c r="O515" s="102" t="s">
        <v>208</v>
      </c>
      <c r="P515" s="102" t="s">
        <v>209</v>
      </c>
      <c r="Q515" s="102" t="s">
        <v>139</v>
      </c>
      <c r="R515" s="102">
        <v>34160</v>
      </c>
      <c r="S515" s="102"/>
      <c r="T515" s="102">
        <v>80</v>
      </c>
      <c r="U515" s="102" t="s">
        <v>4210</v>
      </c>
      <c r="V515" s="103"/>
      <c r="W515" s="101"/>
      <c r="X515" s="102"/>
      <c r="Y515" s="101"/>
      <c r="Z515" s="101"/>
      <c r="AA515" s="101"/>
      <c r="AB515" s="104"/>
    </row>
    <row r="516" spans="2:28" ht="16.5" customHeight="1" x14ac:dyDescent="0.25">
      <c r="B516" s="97">
        <v>1864</v>
      </c>
      <c r="C516" s="97" t="s">
        <v>206</v>
      </c>
      <c r="D516" s="98" t="s">
        <v>4209</v>
      </c>
      <c r="E516" s="99" t="s">
        <v>3174</v>
      </c>
      <c r="F516" s="97" t="s">
        <v>223</v>
      </c>
      <c r="G516" s="97">
        <v>1</v>
      </c>
      <c r="H516" s="105">
        <v>0</v>
      </c>
      <c r="I516" s="105">
        <v>1</v>
      </c>
      <c r="J516" s="105">
        <v>31</v>
      </c>
      <c r="K516" s="95">
        <v>131</v>
      </c>
      <c r="L516" s="106">
        <f>T515</f>
        <v>80</v>
      </c>
      <c r="M516" s="106">
        <f>K516*L516</f>
        <v>10480</v>
      </c>
      <c r="N516" s="77"/>
      <c r="O516" s="78"/>
      <c r="P516" s="78"/>
      <c r="Q516" s="78"/>
      <c r="R516" s="79"/>
      <c r="S516" s="80"/>
      <c r="T516" s="81"/>
      <c r="U516" s="77"/>
      <c r="V516" s="79"/>
      <c r="W516" s="79"/>
      <c r="X516" s="82"/>
      <c r="Y516" s="83">
        <f>M516</f>
        <v>10480</v>
      </c>
      <c r="Z516" s="84"/>
      <c r="AA516" s="87">
        <f>AB516*M516/100</f>
        <v>1.048</v>
      </c>
      <c r="AB516" s="82">
        <v>0.01</v>
      </c>
    </row>
    <row r="517" spans="2:28" ht="16.5" customHeight="1" x14ac:dyDescent="0.25">
      <c r="B517" s="99"/>
      <c r="C517" s="99"/>
      <c r="D517" s="99"/>
      <c r="E517" s="99"/>
      <c r="F517" s="99"/>
      <c r="G517" s="99"/>
      <c r="H517" s="107"/>
      <c r="I517" s="107"/>
      <c r="J517" s="107"/>
      <c r="K517" s="106"/>
      <c r="L517" s="106"/>
      <c r="M517" s="106"/>
      <c r="N517" s="77"/>
      <c r="O517" s="78"/>
      <c r="P517" s="78"/>
      <c r="Q517" s="78"/>
      <c r="R517" s="79"/>
      <c r="S517" s="80"/>
      <c r="T517" s="81"/>
      <c r="U517" s="77"/>
      <c r="V517" s="79"/>
      <c r="W517" s="79"/>
      <c r="X517" s="86"/>
      <c r="Y517" s="83"/>
      <c r="Z517" s="84"/>
      <c r="AA517" s="85"/>
      <c r="AB517" s="86"/>
    </row>
    <row r="518" spans="2:28" ht="16.5" customHeight="1" x14ac:dyDescent="0.25">
      <c r="B518" s="100" t="s">
        <v>205</v>
      </c>
      <c r="C518" s="101"/>
      <c r="D518" s="101"/>
      <c r="E518" s="101"/>
      <c r="F518" s="101"/>
      <c r="G518" s="102"/>
      <c r="H518" s="102" t="s">
        <v>301</v>
      </c>
      <c r="I518" s="102" t="s">
        <v>2797</v>
      </c>
      <c r="J518" s="102" t="s">
        <v>2103</v>
      </c>
      <c r="K518" s="102" t="s">
        <v>4218</v>
      </c>
      <c r="L518" s="102">
        <v>1</v>
      </c>
      <c r="M518" s="102"/>
      <c r="N518" s="102"/>
      <c r="O518" s="102" t="s">
        <v>208</v>
      </c>
      <c r="P518" s="102" t="s">
        <v>209</v>
      </c>
      <c r="Q518" s="102" t="s">
        <v>139</v>
      </c>
      <c r="R518" s="102">
        <v>34160</v>
      </c>
      <c r="S518" s="102"/>
      <c r="T518" s="102">
        <v>80</v>
      </c>
      <c r="U518" s="102"/>
      <c r="V518" s="103"/>
      <c r="W518" s="101"/>
      <c r="X518" s="102"/>
      <c r="Y518" s="101"/>
      <c r="Z518" s="101"/>
      <c r="AA518" s="101"/>
      <c r="AB518" s="104"/>
    </row>
    <row r="519" spans="2:28" ht="16.5" customHeight="1" x14ac:dyDescent="0.25">
      <c r="B519" s="97">
        <v>1868</v>
      </c>
      <c r="C519" s="97" t="s">
        <v>206</v>
      </c>
      <c r="D519" s="98" t="s">
        <v>4217</v>
      </c>
      <c r="E519" s="99" t="s">
        <v>3051</v>
      </c>
      <c r="F519" s="97" t="s">
        <v>223</v>
      </c>
      <c r="G519" s="97">
        <v>1</v>
      </c>
      <c r="H519" s="105">
        <v>4</v>
      </c>
      <c r="I519" s="105">
        <v>2</v>
      </c>
      <c r="J519" s="105">
        <v>45</v>
      </c>
      <c r="K519" s="95">
        <v>1845</v>
      </c>
      <c r="L519" s="106">
        <f>T518</f>
        <v>80</v>
      </c>
      <c r="M519" s="106">
        <f>K519*L519</f>
        <v>147600</v>
      </c>
      <c r="N519" s="77"/>
      <c r="O519" s="78"/>
      <c r="P519" s="78"/>
      <c r="Q519" s="78"/>
      <c r="R519" s="79"/>
      <c r="S519" s="80"/>
      <c r="T519" s="81"/>
      <c r="U519" s="77"/>
      <c r="V519" s="79"/>
      <c r="W519" s="79"/>
      <c r="X519" s="82"/>
      <c r="Y519" s="83">
        <f>M519</f>
        <v>147600</v>
      </c>
      <c r="Z519" s="84"/>
      <c r="AA519" s="87">
        <f>AB519*M519/100</f>
        <v>14.76</v>
      </c>
      <c r="AB519" s="82">
        <v>0.01</v>
      </c>
    </row>
    <row r="520" spans="2:28" ht="16.5" customHeight="1" x14ac:dyDescent="0.25">
      <c r="B520" s="97"/>
      <c r="C520" s="97"/>
      <c r="D520" s="98"/>
      <c r="E520" s="99"/>
      <c r="F520" s="97"/>
      <c r="G520" s="97"/>
      <c r="H520" s="105"/>
      <c r="I520" s="105"/>
      <c r="J520" s="105"/>
      <c r="K520" s="95"/>
      <c r="L520" s="106"/>
      <c r="M520" s="106"/>
      <c r="N520" s="77"/>
      <c r="O520" s="78"/>
      <c r="P520" s="78"/>
      <c r="Q520" s="78"/>
      <c r="R520" s="79"/>
      <c r="S520" s="80"/>
      <c r="T520" s="81"/>
      <c r="U520" s="77"/>
      <c r="V520" s="79"/>
      <c r="W520" s="79"/>
      <c r="X520" s="82"/>
      <c r="Y520" s="83"/>
      <c r="Z520" s="84"/>
      <c r="AA520" s="87"/>
      <c r="AB520" s="82"/>
    </row>
    <row r="521" spans="2:28" ht="16.5" customHeight="1" x14ac:dyDescent="0.25">
      <c r="B521" s="99"/>
      <c r="C521" s="99"/>
      <c r="D521" s="99"/>
      <c r="E521" s="99"/>
      <c r="F521" s="99"/>
      <c r="G521" s="99"/>
      <c r="H521" s="107"/>
      <c r="I521" s="107"/>
      <c r="J521" s="107"/>
      <c r="K521" s="106"/>
      <c r="L521" s="106"/>
      <c r="M521" s="106"/>
      <c r="N521" s="77"/>
      <c r="O521" s="78"/>
      <c r="P521" s="78"/>
      <c r="Q521" s="78"/>
      <c r="R521" s="79"/>
      <c r="S521" s="80"/>
      <c r="T521" s="81"/>
      <c r="U521" s="77"/>
      <c r="V521" s="79"/>
      <c r="W521" s="79"/>
      <c r="X521" s="86"/>
      <c r="Y521" s="83"/>
      <c r="Z521" s="84"/>
      <c r="AA521" s="85"/>
      <c r="AB521" s="86"/>
    </row>
    <row r="522" spans="2:28" ht="16.5" customHeight="1" x14ac:dyDescent="0.25">
      <c r="B522" s="100" t="s">
        <v>205</v>
      </c>
      <c r="C522" s="101"/>
      <c r="D522" s="101"/>
      <c r="E522" s="101"/>
      <c r="F522" s="101"/>
      <c r="G522" s="102"/>
      <c r="H522" s="102" t="s">
        <v>207</v>
      </c>
      <c r="I522" s="102" t="s">
        <v>2025</v>
      </c>
      <c r="J522" s="102" t="s">
        <v>2594</v>
      </c>
      <c r="K522" s="102" t="s">
        <v>3660</v>
      </c>
      <c r="L522" s="102">
        <v>1</v>
      </c>
      <c r="M522" s="102"/>
      <c r="N522" s="102"/>
      <c r="O522" s="102" t="s">
        <v>208</v>
      </c>
      <c r="P522" s="102" t="s">
        <v>209</v>
      </c>
      <c r="Q522" s="102" t="s">
        <v>139</v>
      </c>
      <c r="R522" s="102">
        <v>34160</v>
      </c>
      <c r="S522" s="102"/>
      <c r="T522" s="102">
        <v>80</v>
      </c>
      <c r="U522" s="102"/>
      <c r="V522" s="103"/>
      <c r="W522" s="101"/>
      <c r="X522" s="102"/>
      <c r="Y522" s="101"/>
      <c r="Z522" s="101"/>
      <c r="AA522" s="101"/>
      <c r="AB522" s="104"/>
    </row>
    <row r="523" spans="2:28" ht="16.5" customHeight="1" x14ac:dyDescent="0.25">
      <c r="B523" s="97">
        <v>1871</v>
      </c>
      <c r="C523" s="97" t="s">
        <v>206</v>
      </c>
      <c r="D523" s="98" t="s">
        <v>4222</v>
      </c>
      <c r="E523" s="99" t="s">
        <v>3051</v>
      </c>
      <c r="F523" s="97" t="s">
        <v>223</v>
      </c>
      <c r="G523" s="97">
        <v>1</v>
      </c>
      <c r="H523" s="105">
        <v>15</v>
      </c>
      <c r="I523" s="105">
        <v>1</v>
      </c>
      <c r="J523" s="105">
        <v>3</v>
      </c>
      <c r="K523" s="95">
        <v>6103</v>
      </c>
      <c r="L523" s="106">
        <f>T522</f>
        <v>80</v>
      </c>
      <c r="M523" s="106">
        <f>K523*L523</f>
        <v>488240</v>
      </c>
      <c r="N523" s="77"/>
      <c r="O523" s="78"/>
      <c r="P523" s="78"/>
      <c r="Q523" s="78"/>
      <c r="R523" s="79"/>
      <c r="S523" s="80"/>
      <c r="T523" s="81"/>
      <c r="U523" s="77"/>
      <c r="V523" s="79"/>
      <c r="W523" s="79"/>
      <c r="X523" s="82"/>
      <c r="Y523" s="83">
        <f>M523</f>
        <v>488240</v>
      </c>
      <c r="Z523" s="84"/>
      <c r="AA523" s="87">
        <f>AB523*M523/100</f>
        <v>48.824000000000005</v>
      </c>
      <c r="AB523" s="82">
        <v>0.01</v>
      </c>
    </row>
    <row r="524" spans="2:28" ht="16.5" customHeight="1" x14ac:dyDescent="0.25">
      <c r="B524" s="97"/>
      <c r="C524" s="97"/>
      <c r="D524" s="98"/>
      <c r="E524" s="99"/>
      <c r="F524" s="97"/>
      <c r="G524" s="97"/>
      <c r="H524" s="105"/>
      <c r="I524" s="105"/>
      <c r="J524" s="105"/>
      <c r="K524" s="95"/>
      <c r="L524" s="106"/>
      <c r="M524" s="106"/>
      <c r="N524" s="77"/>
      <c r="O524" s="78"/>
      <c r="P524" s="78"/>
      <c r="Q524" s="78"/>
      <c r="R524" s="79"/>
      <c r="S524" s="80"/>
      <c r="T524" s="81"/>
      <c r="U524" s="77"/>
      <c r="V524" s="79"/>
      <c r="W524" s="79"/>
      <c r="X524" s="82"/>
      <c r="Y524" s="83"/>
      <c r="Z524" s="84"/>
      <c r="AA524" s="87"/>
      <c r="AB524" s="82"/>
    </row>
    <row r="525" spans="2:28" ht="16.5" customHeight="1" x14ac:dyDescent="0.25">
      <c r="B525" s="99"/>
      <c r="C525" s="99"/>
      <c r="D525" s="99"/>
      <c r="E525" s="99"/>
      <c r="F525" s="99"/>
      <c r="G525" s="99"/>
      <c r="H525" s="107"/>
      <c r="I525" s="107"/>
      <c r="J525" s="107"/>
      <c r="K525" s="106"/>
      <c r="L525" s="106"/>
      <c r="M525" s="106"/>
      <c r="N525" s="77"/>
      <c r="O525" s="78"/>
      <c r="P525" s="78"/>
      <c r="Q525" s="78"/>
      <c r="R525" s="79"/>
      <c r="S525" s="80"/>
      <c r="T525" s="81"/>
      <c r="U525" s="77"/>
      <c r="V525" s="79"/>
      <c r="W525" s="79"/>
      <c r="X525" s="86"/>
      <c r="Y525" s="83"/>
      <c r="Z525" s="84"/>
      <c r="AA525" s="85"/>
      <c r="AB525" s="86"/>
    </row>
    <row r="526" spans="2:28" ht="16.5" customHeight="1" x14ac:dyDescent="0.25">
      <c r="B526" s="100" t="s">
        <v>205</v>
      </c>
      <c r="C526" s="101"/>
      <c r="D526" s="101"/>
      <c r="E526" s="101"/>
      <c r="F526" s="101"/>
      <c r="G526" s="102"/>
      <c r="H526" s="102" t="s">
        <v>210</v>
      </c>
      <c r="I526" s="102" t="s">
        <v>4227</v>
      </c>
      <c r="J526" s="102" t="s">
        <v>3421</v>
      </c>
      <c r="K526" s="102" t="s">
        <v>3191</v>
      </c>
      <c r="L526" s="102">
        <v>1</v>
      </c>
      <c r="M526" s="102"/>
      <c r="N526" s="102"/>
      <c r="O526" s="102" t="s">
        <v>208</v>
      </c>
      <c r="P526" s="102" t="s">
        <v>209</v>
      </c>
      <c r="Q526" s="102" t="s">
        <v>139</v>
      </c>
      <c r="R526" s="102">
        <v>34160</v>
      </c>
      <c r="S526" s="102"/>
      <c r="T526" s="102">
        <v>80</v>
      </c>
      <c r="U526" s="102"/>
      <c r="V526" s="103"/>
      <c r="W526" s="101"/>
      <c r="X526" s="102"/>
      <c r="Y526" s="101"/>
      <c r="Z526" s="101"/>
      <c r="AA526" s="101"/>
      <c r="AB526" s="104"/>
    </row>
    <row r="527" spans="2:28" ht="16.5" customHeight="1" x14ac:dyDescent="0.25">
      <c r="B527" s="97">
        <v>1873</v>
      </c>
      <c r="C527" s="97" t="s">
        <v>206</v>
      </c>
      <c r="D527" s="98" t="s">
        <v>4226</v>
      </c>
      <c r="E527" s="99" t="s">
        <v>3051</v>
      </c>
      <c r="F527" s="97" t="s">
        <v>223</v>
      </c>
      <c r="G527" s="97">
        <v>1</v>
      </c>
      <c r="H527" s="105">
        <v>4</v>
      </c>
      <c r="I527" s="105">
        <v>3</v>
      </c>
      <c r="J527" s="105">
        <v>18</v>
      </c>
      <c r="K527" s="95">
        <v>1918</v>
      </c>
      <c r="L527" s="106">
        <f>T526</f>
        <v>80</v>
      </c>
      <c r="M527" s="106">
        <f>K527*L527</f>
        <v>153440</v>
      </c>
      <c r="N527" s="77"/>
      <c r="O527" s="78"/>
      <c r="P527" s="78"/>
      <c r="Q527" s="78"/>
      <c r="R527" s="79"/>
      <c r="S527" s="80"/>
      <c r="T527" s="81"/>
      <c r="U527" s="77"/>
      <c r="V527" s="79"/>
      <c r="W527" s="79"/>
      <c r="X527" s="82"/>
      <c r="Y527" s="83">
        <f>M527</f>
        <v>153440</v>
      </c>
      <c r="Z527" s="84"/>
      <c r="AA527" s="87">
        <f>AB527*M527/100</f>
        <v>15.344000000000001</v>
      </c>
      <c r="AB527" s="82">
        <v>0.01</v>
      </c>
    </row>
    <row r="528" spans="2:28" ht="16.5" customHeight="1" x14ac:dyDescent="0.25">
      <c r="B528" s="99"/>
      <c r="C528" s="99"/>
      <c r="D528" s="99"/>
      <c r="E528" s="99"/>
      <c r="F528" s="99"/>
      <c r="G528" s="99"/>
      <c r="H528" s="107"/>
      <c r="I528" s="107"/>
      <c r="J528" s="107"/>
      <c r="K528" s="106"/>
      <c r="L528" s="106"/>
      <c r="M528" s="106"/>
      <c r="N528" s="77"/>
      <c r="O528" s="78"/>
      <c r="P528" s="78"/>
      <c r="Q528" s="78"/>
      <c r="R528" s="79"/>
      <c r="S528" s="80"/>
      <c r="T528" s="81"/>
      <c r="U528" s="77"/>
      <c r="V528" s="79"/>
      <c r="W528" s="79"/>
      <c r="X528" s="86"/>
      <c r="Y528" s="83"/>
      <c r="Z528" s="84"/>
      <c r="AA528" s="85"/>
      <c r="AB528" s="86"/>
    </row>
    <row r="529" spans="2:28" ht="16.5" customHeight="1" x14ac:dyDescent="0.25">
      <c r="B529" s="100" t="s">
        <v>205</v>
      </c>
      <c r="C529" s="101"/>
      <c r="D529" s="101"/>
      <c r="E529" s="101"/>
      <c r="F529" s="101"/>
      <c r="G529" s="102"/>
      <c r="H529" s="102" t="s">
        <v>210</v>
      </c>
      <c r="I529" s="102" t="s">
        <v>3587</v>
      </c>
      <c r="J529" s="102" t="s">
        <v>3588</v>
      </c>
      <c r="K529" s="102" t="s">
        <v>4239</v>
      </c>
      <c r="L529" s="102">
        <v>1</v>
      </c>
      <c r="M529" s="102"/>
      <c r="N529" s="102"/>
      <c r="O529" s="102" t="s">
        <v>208</v>
      </c>
      <c r="P529" s="102" t="s">
        <v>209</v>
      </c>
      <c r="Q529" s="102" t="s">
        <v>139</v>
      </c>
      <c r="R529" s="102">
        <v>34160</v>
      </c>
      <c r="S529" s="102"/>
      <c r="T529" s="102">
        <v>80</v>
      </c>
      <c r="U529" s="102" t="s">
        <v>4240</v>
      </c>
      <c r="V529" s="103"/>
      <c r="W529" s="101"/>
      <c r="X529" s="102"/>
      <c r="Y529" s="101"/>
      <c r="Z529" s="101"/>
      <c r="AA529" s="101"/>
      <c r="AB529" s="104"/>
    </row>
    <row r="530" spans="2:28" ht="16.5" customHeight="1" x14ac:dyDescent="0.25">
      <c r="B530" s="97">
        <v>1877</v>
      </c>
      <c r="C530" s="97" t="s">
        <v>206</v>
      </c>
      <c r="D530" s="98" t="s">
        <v>4238</v>
      </c>
      <c r="E530" s="99" t="s">
        <v>3200</v>
      </c>
      <c r="F530" s="97" t="s">
        <v>223</v>
      </c>
      <c r="G530" s="97">
        <v>1</v>
      </c>
      <c r="H530" s="105">
        <v>0</v>
      </c>
      <c r="I530" s="105">
        <v>0</v>
      </c>
      <c r="J530" s="105">
        <v>67</v>
      </c>
      <c r="K530" s="95">
        <v>67</v>
      </c>
      <c r="L530" s="106">
        <f>T529</f>
        <v>80</v>
      </c>
      <c r="M530" s="106">
        <f>K530*L530</f>
        <v>5360</v>
      </c>
      <c r="N530" s="77"/>
      <c r="O530" s="78"/>
      <c r="P530" s="78"/>
      <c r="Q530" s="78"/>
      <c r="R530" s="79"/>
      <c r="S530" s="80"/>
      <c r="T530" s="81"/>
      <c r="U530" s="77"/>
      <c r="V530" s="79"/>
      <c r="W530" s="79"/>
      <c r="X530" s="82"/>
      <c r="Y530" s="83">
        <f>M530</f>
        <v>5360</v>
      </c>
      <c r="Z530" s="84"/>
      <c r="AA530" s="87">
        <f>AB530*M530/100</f>
        <v>0.53600000000000003</v>
      </c>
      <c r="AB530" s="82">
        <v>0.01</v>
      </c>
    </row>
    <row r="531" spans="2:28" ht="16.5" customHeight="1" x14ac:dyDescent="0.25">
      <c r="B531" s="99"/>
      <c r="C531" s="99"/>
      <c r="D531" s="99"/>
      <c r="E531" s="99"/>
      <c r="F531" s="99"/>
      <c r="G531" s="99"/>
      <c r="H531" s="107"/>
      <c r="I531" s="107"/>
      <c r="J531" s="107"/>
      <c r="K531" s="106"/>
      <c r="L531" s="106"/>
      <c r="M531" s="106"/>
      <c r="N531" s="77"/>
      <c r="O531" s="78"/>
      <c r="P531" s="78"/>
      <c r="Q531" s="78"/>
      <c r="R531" s="79"/>
      <c r="S531" s="80"/>
      <c r="T531" s="81"/>
      <c r="U531" s="77"/>
      <c r="V531" s="79"/>
      <c r="W531" s="79"/>
      <c r="X531" s="86"/>
      <c r="Y531" s="83"/>
      <c r="Z531" s="84"/>
      <c r="AA531" s="85"/>
      <c r="AB531" s="86"/>
    </row>
    <row r="532" spans="2:28" ht="16.5" customHeight="1" x14ac:dyDescent="0.25">
      <c r="B532" s="100" t="s">
        <v>205</v>
      </c>
      <c r="C532" s="101"/>
      <c r="D532" s="101"/>
      <c r="E532" s="101"/>
      <c r="F532" s="101"/>
      <c r="G532" s="102"/>
      <c r="H532" s="102" t="s">
        <v>210</v>
      </c>
      <c r="I532" s="102" t="s">
        <v>3803</v>
      </c>
      <c r="J532" s="102" t="s">
        <v>2594</v>
      </c>
      <c r="K532" s="102">
        <v>10</v>
      </c>
      <c r="L532" s="102">
        <v>1</v>
      </c>
      <c r="M532" s="102"/>
      <c r="N532" s="102"/>
      <c r="O532" s="102" t="s">
        <v>208</v>
      </c>
      <c r="P532" s="102" t="s">
        <v>209</v>
      </c>
      <c r="Q532" s="102" t="s">
        <v>139</v>
      </c>
      <c r="R532" s="102">
        <v>34160</v>
      </c>
      <c r="S532" s="102"/>
      <c r="T532" s="102">
        <v>80</v>
      </c>
      <c r="U532" s="102" t="s">
        <v>4252</v>
      </c>
      <c r="V532" s="103"/>
      <c r="W532" s="101"/>
      <c r="X532" s="102"/>
      <c r="Y532" s="101"/>
      <c r="Z532" s="101"/>
      <c r="AA532" s="101"/>
      <c r="AB532" s="104"/>
    </row>
    <row r="533" spans="2:28" ht="16.5" customHeight="1" x14ac:dyDescent="0.25">
      <c r="B533" s="97">
        <v>1881</v>
      </c>
      <c r="C533" s="97" t="s">
        <v>206</v>
      </c>
      <c r="D533" s="98" t="s">
        <v>4251</v>
      </c>
      <c r="E533" s="99" t="s">
        <v>4242</v>
      </c>
      <c r="F533" s="97" t="s">
        <v>223</v>
      </c>
      <c r="G533" s="97">
        <v>2</v>
      </c>
      <c r="H533" s="105">
        <v>0</v>
      </c>
      <c r="I533" s="105">
        <v>1</v>
      </c>
      <c r="J533" s="105">
        <v>43</v>
      </c>
      <c r="K533" s="95">
        <v>143</v>
      </c>
      <c r="L533" s="106">
        <f>T532</f>
        <v>80</v>
      </c>
      <c r="M533" s="106">
        <f>K533*L533</f>
        <v>11440</v>
      </c>
      <c r="N533" s="77"/>
      <c r="O533" s="78" t="s">
        <v>203</v>
      </c>
      <c r="P533" s="78" t="s">
        <v>5</v>
      </c>
      <c r="Q533" s="78" t="s">
        <v>143</v>
      </c>
      <c r="R533" s="79">
        <v>90</v>
      </c>
      <c r="S533" s="80"/>
      <c r="T533" s="81">
        <v>8050</v>
      </c>
      <c r="U533" s="96" t="s">
        <v>388</v>
      </c>
      <c r="V533" s="79">
        <f>R533*T533*26/100</f>
        <v>188370</v>
      </c>
      <c r="W533" s="79">
        <f>R533*T533-V533</f>
        <v>536130</v>
      </c>
      <c r="X533" s="82">
        <f>M533+W533</f>
        <v>547570</v>
      </c>
      <c r="Y533" s="83">
        <f>M533</f>
        <v>11440</v>
      </c>
      <c r="Z533" s="84"/>
      <c r="AA533" s="87">
        <f>AB533*M533/100</f>
        <v>2.2880000000000003</v>
      </c>
      <c r="AB533" s="86">
        <v>0.02</v>
      </c>
    </row>
    <row r="534" spans="2:28" ht="16.5" customHeight="1" x14ac:dyDescent="0.25">
      <c r="B534" s="99"/>
      <c r="C534" s="99"/>
      <c r="D534" s="99"/>
      <c r="E534" s="99"/>
      <c r="F534" s="99"/>
      <c r="G534" s="99"/>
      <c r="H534" s="107"/>
      <c r="I534" s="107"/>
      <c r="J534" s="107"/>
      <c r="K534" s="106"/>
      <c r="L534" s="106"/>
      <c r="M534" s="106"/>
      <c r="N534" s="77"/>
      <c r="O534" s="78"/>
      <c r="P534" s="78"/>
      <c r="Q534" s="78"/>
      <c r="R534" s="79"/>
      <c r="S534" s="80"/>
      <c r="T534" s="81"/>
      <c r="U534" s="77"/>
      <c r="V534" s="79"/>
      <c r="W534" s="79"/>
      <c r="X534" s="86"/>
      <c r="Y534" s="83"/>
      <c r="Z534" s="84"/>
      <c r="AA534" s="85"/>
      <c r="AB534" s="86"/>
    </row>
    <row r="535" spans="2:28" ht="16.5" customHeight="1" x14ac:dyDescent="0.25">
      <c r="B535" s="100" t="s">
        <v>205</v>
      </c>
      <c r="C535" s="101"/>
      <c r="D535" s="101"/>
      <c r="E535" s="101"/>
      <c r="F535" s="101"/>
      <c r="G535" s="102"/>
      <c r="H535" s="102" t="s">
        <v>210</v>
      </c>
      <c r="I535" s="102" t="s">
        <v>3475</v>
      </c>
      <c r="J535" s="102" t="s">
        <v>3476</v>
      </c>
      <c r="K535" s="102" t="s">
        <v>4280</v>
      </c>
      <c r="L535" s="102">
        <v>1</v>
      </c>
      <c r="M535" s="102"/>
      <c r="N535" s="102"/>
      <c r="O535" s="102" t="s">
        <v>208</v>
      </c>
      <c r="P535" s="102" t="s">
        <v>209</v>
      </c>
      <c r="Q535" s="102" t="s">
        <v>139</v>
      </c>
      <c r="R535" s="102">
        <v>34160</v>
      </c>
      <c r="S535" s="102"/>
      <c r="T535" s="102">
        <v>80</v>
      </c>
      <c r="U535" s="102" t="s">
        <v>4281</v>
      </c>
      <c r="V535" s="103"/>
      <c r="W535" s="101"/>
      <c r="X535" s="102"/>
      <c r="Y535" s="101"/>
      <c r="Z535" s="101"/>
      <c r="AA535" s="101"/>
      <c r="AB535" s="104"/>
    </row>
    <row r="536" spans="2:28" ht="16.5" customHeight="1" x14ac:dyDescent="0.25">
      <c r="B536" s="97">
        <v>1891</v>
      </c>
      <c r="C536" s="97" t="s">
        <v>206</v>
      </c>
      <c r="D536" s="98" t="s">
        <v>4279</v>
      </c>
      <c r="E536" s="99" t="s">
        <v>4232</v>
      </c>
      <c r="F536" s="97" t="s">
        <v>223</v>
      </c>
      <c r="G536" s="97">
        <v>2</v>
      </c>
      <c r="H536" s="105">
        <v>0</v>
      </c>
      <c r="I536" s="105">
        <v>1</v>
      </c>
      <c r="J536" s="105">
        <v>24</v>
      </c>
      <c r="K536" s="95">
        <v>124</v>
      </c>
      <c r="L536" s="106">
        <f>T535</f>
        <v>80</v>
      </c>
      <c r="M536" s="106">
        <f>K536*L536</f>
        <v>9920</v>
      </c>
      <c r="N536" s="77"/>
      <c r="O536" s="78" t="s">
        <v>203</v>
      </c>
      <c r="P536" s="78" t="s">
        <v>211</v>
      </c>
      <c r="Q536" s="78" t="s">
        <v>143</v>
      </c>
      <c r="R536" s="79">
        <v>72</v>
      </c>
      <c r="S536" s="80"/>
      <c r="T536" s="81">
        <v>7450</v>
      </c>
      <c r="U536" s="96" t="s">
        <v>1269</v>
      </c>
      <c r="V536" s="79">
        <f>R536*T536*65/100</f>
        <v>348660</v>
      </c>
      <c r="W536" s="79">
        <f>R536*T536-V536</f>
        <v>187740</v>
      </c>
      <c r="X536" s="82">
        <f>M536+W536</f>
        <v>197660</v>
      </c>
      <c r="Y536" s="83">
        <f>M536</f>
        <v>9920</v>
      </c>
      <c r="Z536" s="84"/>
      <c r="AA536" s="87">
        <f>AB536*M536/100</f>
        <v>1.984</v>
      </c>
      <c r="AB536" s="86">
        <v>0.02</v>
      </c>
    </row>
    <row r="537" spans="2:28" ht="16.5" customHeight="1" x14ac:dyDescent="0.25">
      <c r="B537" s="99"/>
      <c r="C537" s="99"/>
      <c r="D537" s="99"/>
      <c r="E537" s="99"/>
      <c r="F537" s="99"/>
      <c r="G537" s="99"/>
      <c r="H537" s="107"/>
      <c r="I537" s="107"/>
      <c r="J537" s="107"/>
      <c r="K537" s="106"/>
      <c r="L537" s="106"/>
      <c r="M537" s="106"/>
      <c r="N537" s="77"/>
      <c r="O537" s="78"/>
      <c r="P537" s="78"/>
      <c r="Q537" s="78"/>
      <c r="R537" s="79"/>
      <c r="S537" s="80"/>
      <c r="T537" s="81"/>
      <c r="U537" s="77"/>
      <c r="V537" s="79"/>
      <c r="W537" s="79"/>
      <c r="X537" s="86"/>
      <c r="Y537" s="83"/>
      <c r="Z537" s="84"/>
      <c r="AA537" s="85"/>
      <c r="AB537" s="86"/>
    </row>
    <row r="538" spans="2:28" ht="16.5" customHeight="1" x14ac:dyDescent="0.25">
      <c r="B538" s="100" t="s">
        <v>205</v>
      </c>
      <c r="C538" s="101"/>
      <c r="D538" s="101"/>
      <c r="E538" s="101"/>
      <c r="F538" s="101"/>
      <c r="G538" s="102"/>
      <c r="H538" s="102" t="s">
        <v>210</v>
      </c>
      <c r="I538" s="102" t="s">
        <v>1872</v>
      </c>
      <c r="J538" s="102" t="s">
        <v>2264</v>
      </c>
      <c r="K538" s="102" t="s">
        <v>3166</v>
      </c>
      <c r="L538" s="102">
        <v>1</v>
      </c>
      <c r="M538" s="102"/>
      <c r="N538" s="102"/>
      <c r="O538" s="102" t="s">
        <v>208</v>
      </c>
      <c r="P538" s="102" t="s">
        <v>209</v>
      </c>
      <c r="Q538" s="102" t="s">
        <v>139</v>
      </c>
      <c r="R538" s="102">
        <v>34160</v>
      </c>
      <c r="S538" s="102"/>
      <c r="T538" s="102">
        <v>80</v>
      </c>
      <c r="U538" s="102"/>
      <c r="V538" s="103"/>
      <c r="W538" s="101"/>
      <c r="X538" s="102"/>
      <c r="Y538" s="101"/>
      <c r="Z538" s="101"/>
      <c r="AA538" s="101"/>
      <c r="AB538" s="104"/>
    </row>
    <row r="539" spans="2:28" ht="16.5" customHeight="1" x14ac:dyDescent="0.25">
      <c r="B539" s="97">
        <v>1893</v>
      </c>
      <c r="C539" s="97" t="s">
        <v>206</v>
      </c>
      <c r="D539" s="98" t="s">
        <v>4285</v>
      </c>
      <c r="E539" s="99" t="s">
        <v>3079</v>
      </c>
      <c r="F539" s="97" t="s">
        <v>223</v>
      </c>
      <c r="G539" s="97">
        <v>1</v>
      </c>
      <c r="H539" s="105">
        <v>8</v>
      </c>
      <c r="I539" s="105">
        <v>0</v>
      </c>
      <c r="J539" s="105">
        <v>39</v>
      </c>
      <c r="K539" s="95">
        <v>3239</v>
      </c>
      <c r="L539" s="106">
        <f>T538</f>
        <v>80</v>
      </c>
      <c r="M539" s="106">
        <f>K539*L539</f>
        <v>259120</v>
      </c>
      <c r="N539" s="77"/>
      <c r="O539" s="78"/>
      <c r="P539" s="78"/>
      <c r="Q539" s="78"/>
      <c r="R539" s="79"/>
      <c r="S539" s="80"/>
      <c r="T539" s="81"/>
      <c r="U539" s="77"/>
      <c r="V539" s="79"/>
      <c r="W539" s="79"/>
      <c r="X539" s="82"/>
      <c r="Y539" s="83">
        <f>M539</f>
        <v>259120</v>
      </c>
      <c r="Z539" s="84"/>
      <c r="AA539" s="87">
        <f>AB539*M539/100</f>
        <v>25.912000000000003</v>
      </c>
      <c r="AB539" s="82">
        <v>0.01</v>
      </c>
    </row>
    <row r="540" spans="2:28" ht="16.5" customHeight="1" x14ac:dyDescent="0.25">
      <c r="B540" s="99"/>
      <c r="C540" s="99"/>
      <c r="D540" s="99"/>
      <c r="E540" s="99"/>
      <c r="F540" s="99"/>
      <c r="G540" s="99"/>
      <c r="H540" s="107"/>
      <c r="I540" s="107"/>
      <c r="J540" s="107"/>
      <c r="K540" s="106"/>
      <c r="L540" s="106"/>
      <c r="M540" s="106"/>
      <c r="N540" s="77"/>
      <c r="O540" s="78"/>
      <c r="P540" s="78"/>
      <c r="Q540" s="78"/>
      <c r="R540" s="79"/>
      <c r="S540" s="80"/>
      <c r="T540" s="81"/>
      <c r="U540" s="77"/>
      <c r="V540" s="79"/>
      <c r="W540" s="79"/>
      <c r="X540" s="86"/>
      <c r="Y540" s="83"/>
      <c r="Z540" s="84"/>
      <c r="AA540" s="85"/>
      <c r="AB540" s="86"/>
    </row>
    <row r="541" spans="2:28" ht="16.5" customHeight="1" x14ac:dyDescent="0.25">
      <c r="B541" s="100" t="s">
        <v>205</v>
      </c>
      <c r="C541" s="101"/>
      <c r="D541" s="101"/>
      <c r="E541" s="101"/>
      <c r="F541" s="101"/>
      <c r="G541" s="102"/>
      <c r="H541" s="102" t="s">
        <v>207</v>
      </c>
      <c r="I541" s="102" t="s">
        <v>398</v>
      </c>
      <c r="J541" s="102" t="s">
        <v>2912</v>
      </c>
      <c r="K541" s="102" t="s">
        <v>3317</v>
      </c>
      <c r="L541" s="102">
        <v>1</v>
      </c>
      <c r="M541" s="102"/>
      <c r="N541" s="102"/>
      <c r="O541" s="102" t="s">
        <v>208</v>
      </c>
      <c r="P541" s="102" t="s">
        <v>209</v>
      </c>
      <c r="Q541" s="102" t="s">
        <v>139</v>
      </c>
      <c r="R541" s="102">
        <v>34160</v>
      </c>
      <c r="S541" s="102"/>
      <c r="T541" s="102">
        <v>80</v>
      </c>
      <c r="U541" s="102" t="s">
        <v>4313</v>
      </c>
      <c r="V541" s="103"/>
      <c r="W541" s="101"/>
      <c r="X541" s="102"/>
      <c r="Y541" s="101"/>
      <c r="Z541" s="101"/>
      <c r="AA541" s="101"/>
      <c r="AB541" s="104"/>
    </row>
    <row r="542" spans="2:28" ht="16.5" customHeight="1" x14ac:dyDescent="0.25">
      <c r="B542" s="97">
        <v>1906</v>
      </c>
      <c r="C542" s="97" t="s">
        <v>206</v>
      </c>
      <c r="D542" s="98" t="s">
        <v>4312</v>
      </c>
      <c r="E542" s="99" t="s">
        <v>4305</v>
      </c>
      <c r="F542" s="97" t="s">
        <v>223</v>
      </c>
      <c r="G542" s="97">
        <v>2</v>
      </c>
      <c r="H542" s="105">
        <v>0</v>
      </c>
      <c r="I542" s="105">
        <v>0</v>
      </c>
      <c r="J542" s="105">
        <v>32</v>
      </c>
      <c r="K542" s="95">
        <v>32</v>
      </c>
      <c r="L542" s="106">
        <f>T541</f>
        <v>80</v>
      </c>
      <c r="M542" s="106">
        <f>K542*L542</f>
        <v>2560</v>
      </c>
      <c r="N542" s="77"/>
      <c r="O542" s="78" t="s">
        <v>203</v>
      </c>
      <c r="P542" s="78" t="s">
        <v>5</v>
      </c>
      <c r="Q542" s="78" t="s">
        <v>143</v>
      </c>
      <c r="R542" s="79">
        <v>54</v>
      </c>
      <c r="S542" s="80"/>
      <c r="T542" s="81">
        <v>8050</v>
      </c>
      <c r="U542" s="96" t="s">
        <v>1198</v>
      </c>
      <c r="V542" s="79">
        <f>R542*T542*7/100</f>
        <v>30429</v>
      </c>
      <c r="W542" s="79">
        <f>R542*T542-V542</f>
        <v>404271</v>
      </c>
      <c r="X542" s="82">
        <f>M542+W542</f>
        <v>406831</v>
      </c>
      <c r="Y542" s="83">
        <f>M542</f>
        <v>2560</v>
      </c>
      <c r="Z542" s="84"/>
      <c r="AA542" s="87">
        <f>AB542*M542/100</f>
        <v>0.51200000000000001</v>
      </c>
      <c r="AB542" s="86">
        <v>0.02</v>
      </c>
    </row>
    <row r="543" spans="2:28" ht="16.5" customHeight="1" x14ac:dyDescent="0.25">
      <c r="B543" s="99"/>
      <c r="C543" s="99"/>
      <c r="D543" s="99"/>
      <c r="E543" s="99"/>
      <c r="F543" s="99"/>
      <c r="G543" s="99"/>
      <c r="H543" s="107"/>
      <c r="I543" s="107"/>
      <c r="J543" s="107"/>
      <c r="K543" s="106"/>
      <c r="L543" s="106"/>
      <c r="M543" s="106"/>
      <c r="N543" s="77"/>
      <c r="O543" s="78"/>
      <c r="P543" s="78"/>
      <c r="Q543" s="78"/>
      <c r="R543" s="79"/>
      <c r="S543" s="80"/>
      <c r="T543" s="81"/>
      <c r="U543" s="77"/>
      <c r="V543" s="79"/>
      <c r="W543" s="79"/>
      <c r="X543" s="86"/>
      <c r="Y543" s="83"/>
      <c r="Z543" s="84"/>
      <c r="AA543" s="85"/>
      <c r="AB543" s="86"/>
    </row>
    <row r="544" spans="2:28" ht="16.5" customHeight="1" x14ac:dyDescent="0.25">
      <c r="B544" s="100" t="s">
        <v>205</v>
      </c>
      <c r="C544" s="101"/>
      <c r="D544" s="101"/>
      <c r="E544" s="101"/>
      <c r="F544" s="101"/>
      <c r="G544" s="102"/>
      <c r="H544" s="102" t="s">
        <v>207</v>
      </c>
      <c r="I544" s="102" t="s">
        <v>4326</v>
      </c>
      <c r="J544" s="102" t="s">
        <v>3527</v>
      </c>
      <c r="K544" s="102">
        <v>139</v>
      </c>
      <c r="L544" s="102">
        <v>1</v>
      </c>
      <c r="M544" s="102"/>
      <c r="N544" s="102"/>
      <c r="O544" s="102" t="s">
        <v>208</v>
      </c>
      <c r="P544" s="102" t="s">
        <v>209</v>
      </c>
      <c r="Q544" s="102" t="s">
        <v>139</v>
      </c>
      <c r="R544" s="102">
        <v>34160</v>
      </c>
      <c r="S544" s="102"/>
      <c r="T544" s="102">
        <v>80</v>
      </c>
      <c r="U544" s="102" t="s">
        <v>4327</v>
      </c>
      <c r="V544" s="103"/>
      <c r="W544" s="101"/>
      <c r="X544" s="102" t="s">
        <v>212</v>
      </c>
      <c r="Y544" s="101" t="s">
        <v>4328</v>
      </c>
      <c r="Z544" s="101"/>
      <c r="AA544" s="101"/>
      <c r="AB544" s="104"/>
    </row>
    <row r="545" spans="2:28" ht="16.5" customHeight="1" x14ac:dyDescent="0.25">
      <c r="B545" s="97">
        <v>1911</v>
      </c>
      <c r="C545" s="97" t="s">
        <v>206</v>
      </c>
      <c r="D545" s="98" t="s">
        <v>4325</v>
      </c>
      <c r="E545" s="99" t="s">
        <v>4319</v>
      </c>
      <c r="F545" s="97" t="s">
        <v>223</v>
      </c>
      <c r="G545" s="97">
        <v>2</v>
      </c>
      <c r="H545" s="105">
        <v>0</v>
      </c>
      <c r="I545" s="105">
        <v>0</v>
      </c>
      <c r="J545" s="105">
        <v>83</v>
      </c>
      <c r="K545" s="95">
        <v>83</v>
      </c>
      <c r="L545" s="106">
        <f>T544</f>
        <v>80</v>
      </c>
      <c r="M545" s="106">
        <f>K545*L545</f>
        <v>6640</v>
      </c>
      <c r="N545" s="77"/>
      <c r="O545" s="78" t="s">
        <v>203</v>
      </c>
      <c r="P545" s="78" t="s">
        <v>5</v>
      </c>
      <c r="Q545" s="78" t="s">
        <v>143</v>
      </c>
      <c r="R545" s="79">
        <v>126</v>
      </c>
      <c r="S545" s="80"/>
      <c r="T545" s="81">
        <v>8050</v>
      </c>
      <c r="U545" s="96" t="s">
        <v>388</v>
      </c>
      <c r="V545" s="79">
        <f>R545*T545*26/100</f>
        <v>263718</v>
      </c>
      <c r="W545" s="79">
        <f>R545*T545-V545</f>
        <v>750582</v>
      </c>
      <c r="X545" s="82">
        <f>M545+W545</f>
        <v>757222</v>
      </c>
      <c r="Y545" s="83">
        <f>M545</f>
        <v>6640</v>
      </c>
      <c r="Z545" s="84"/>
      <c r="AA545" s="87">
        <f>AB545*M545/100</f>
        <v>1.3280000000000001</v>
      </c>
      <c r="AB545" s="86">
        <v>0.02</v>
      </c>
    </row>
    <row r="546" spans="2:28" ht="16.5" customHeight="1" x14ac:dyDescent="0.25">
      <c r="B546" s="99"/>
      <c r="C546" s="99"/>
      <c r="D546" s="99"/>
      <c r="E546" s="99"/>
      <c r="F546" s="99"/>
      <c r="G546" s="99"/>
      <c r="H546" s="107"/>
      <c r="I546" s="107"/>
      <c r="J546" s="107"/>
      <c r="K546" s="106"/>
      <c r="L546" s="106"/>
      <c r="M546" s="106"/>
      <c r="N546" s="77"/>
      <c r="O546" s="78"/>
      <c r="P546" s="78"/>
      <c r="Q546" s="78"/>
      <c r="R546" s="79"/>
      <c r="S546" s="80"/>
      <c r="T546" s="81"/>
      <c r="U546" s="77"/>
      <c r="V546" s="79"/>
      <c r="W546" s="79"/>
      <c r="X546" s="86"/>
      <c r="Y546" s="83"/>
      <c r="Z546" s="84"/>
      <c r="AA546" s="85"/>
      <c r="AB546" s="86"/>
    </row>
    <row r="547" spans="2:28" ht="16.5" customHeight="1" x14ac:dyDescent="0.25">
      <c r="B547" s="100" t="s">
        <v>205</v>
      </c>
      <c r="C547" s="101"/>
      <c r="D547" s="101"/>
      <c r="E547" s="101"/>
      <c r="F547" s="101"/>
      <c r="G547" s="102"/>
      <c r="H547" s="102" t="s">
        <v>210</v>
      </c>
      <c r="I547" s="102" t="s">
        <v>4335</v>
      </c>
      <c r="J547" s="102" t="s">
        <v>4336</v>
      </c>
      <c r="K547" s="102" t="s">
        <v>4337</v>
      </c>
      <c r="L547" s="102">
        <v>1</v>
      </c>
      <c r="M547" s="102"/>
      <c r="N547" s="102"/>
      <c r="O547" s="102" t="s">
        <v>208</v>
      </c>
      <c r="P547" s="102" t="s">
        <v>209</v>
      </c>
      <c r="Q547" s="102" t="s">
        <v>139</v>
      </c>
      <c r="R547" s="102">
        <v>34160</v>
      </c>
      <c r="S547" s="102"/>
      <c r="T547" s="102">
        <v>250</v>
      </c>
      <c r="U547" s="102" t="s">
        <v>4338</v>
      </c>
      <c r="V547" s="103"/>
      <c r="W547" s="101"/>
      <c r="X547" s="102"/>
      <c r="Y547" s="101"/>
      <c r="Z547" s="101"/>
      <c r="AA547" s="101"/>
      <c r="AB547" s="104"/>
    </row>
    <row r="548" spans="2:28" ht="16.5" customHeight="1" x14ac:dyDescent="0.25">
      <c r="B548" s="97">
        <v>1914</v>
      </c>
      <c r="C548" s="97" t="s">
        <v>206</v>
      </c>
      <c r="D548" s="98" t="s">
        <v>4334</v>
      </c>
      <c r="E548" s="99" t="s">
        <v>3695</v>
      </c>
      <c r="F548" s="97" t="s">
        <v>223</v>
      </c>
      <c r="G548" s="97">
        <v>2</v>
      </c>
      <c r="H548" s="105">
        <v>0</v>
      </c>
      <c r="I548" s="105">
        <v>1</v>
      </c>
      <c r="J548" s="105">
        <v>19</v>
      </c>
      <c r="K548" s="95">
        <v>119</v>
      </c>
      <c r="L548" s="106">
        <f>T547</f>
        <v>250</v>
      </c>
      <c r="M548" s="106">
        <f>K548*L548</f>
        <v>29750</v>
      </c>
      <c r="N548" s="77"/>
      <c r="O548" s="78" t="s">
        <v>203</v>
      </c>
      <c r="P548" s="78" t="s">
        <v>5</v>
      </c>
      <c r="Q548" s="78" t="s">
        <v>143</v>
      </c>
      <c r="R548" s="79">
        <v>120</v>
      </c>
      <c r="S548" s="80"/>
      <c r="T548" s="81">
        <v>8050</v>
      </c>
      <c r="U548" s="96" t="s">
        <v>217</v>
      </c>
      <c r="V548" s="79">
        <f>R548*T548*1/100</f>
        <v>9660</v>
      </c>
      <c r="W548" s="79">
        <f>R548*T548-V548</f>
        <v>956340</v>
      </c>
      <c r="X548" s="82">
        <f>M548+W548</f>
        <v>986090</v>
      </c>
      <c r="Y548" s="83">
        <f>M548</f>
        <v>29750</v>
      </c>
      <c r="Z548" s="84"/>
      <c r="AA548" s="87">
        <f>AB548*M548/100</f>
        <v>5.95</v>
      </c>
      <c r="AB548" s="86">
        <v>0.02</v>
      </c>
    </row>
    <row r="549" spans="2:28" ht="16.5" customHeight="1" x14ac:dyDescent="0.25">
      <c r="B549" s="99"/>
      <c r="C549" s="99"/>
      <c r="D549" s="99"/>
      <c r="E549" s="99"/>
      <c r="F549" s="99"/>
      <c r="G549" s="99"/>
      <c r="H549" s="107"/>
      <c r="I549" s="107"/>
      <c r="J549" s="107"/>
      <c r="K549" s="106"/>
      <c r="L549" s="106"/>
      <c r="M549" s="106"/>
      <c r="N549" s="77"/>
      <c r="O549" s="78"/>
      <c r="P549" s="78"/>
      <c r="Q549" s="78"/>
      <c r="R549" s="79"/>
      <c r="S549" s="80"/>
      <c r="T549" s="81"/>
      <c r="U549" s="77"/>
      <c r="V549" s="79"/>
      <c r="W549" s="79"/>
      <c r="X549" s="86"/>
      <c r="Y549" s="83"/>
      <c r="Z549" s="84"/>
      <c r="AA549" s="85"/>
      <c r="AB549" s="86"/>
    </row>
    <row r="550" spans="2:28" ht="16.5" customHeight="1" x14ac:dyDescent="0.25">
      <c r="B550" s="100" t="s">
        <v>205</v>
      </c>
      <c r="C550" s="101"/>
      <c r="D550" s="101"/>
      <c r="E550" s="101"/>
      <c r="F550" s="101"/>
      <c r="G550" s="102"/>
      <c r="H550" s="102" t="s">
        <v>210</v>
      </c>
      <c r="I550" s="102" t="s">
        <v>4356</v>
      </c>
      <c r="J550" s="102" t="s">
        <v>4357</v>
      </c>
      <c r="K550" s="102" t="s">
        <v>3502</v>
      </c>
      <c r="L550" s="102">
        <v>1</v>
      </c>
      <c r="M550" s="102"/>
      <c r="N550" s="102"/>
      <c r="O550" s="102" t="s">
        <v>208</v>
      </c>
      <c r="P550" s="102" t="s">
        <v>209</v>
      </c>
      <c r="Q550" s="102" t="s">
        <v>139</v>
      </c>
      <c r="R550" s="102">
        <v>34160</v>
      </c>
      <c r="S550" s="102"/>
      <c r="T550" s="102">
        <v>80</v>
      </c>
      <c r="U550" s="102" t="s">
        <v>4358</v>
      </c>
      <c r="V550" s="103"/>
      <c r="W550" s="101"/>
      <c r="X550" s="102"/>
      <c r="Y550" s="101"/>
      <c r="Z550" s="101"/>
      <c r="AA550" s="101"/>
      <c r="AB550" s="104"/>
    </row>
    <row r="551" spans="2:28" ht="16.5" customHeight="1" x14ac:dyDescent="0.25">
      <c r="B551" s="97">
        <v>1920</v>
      </c>
      <c r="C551" s="97" t="s">
        <v>206</v>
      </c>
      <c r="D551" s="98" t="s">
        <v>4355</v>
      </c>
      <c r="E551" s="99" t="s">
        <v>4352</v>
      </c>
      <c r="F551" s="97" t="s">
        <v>223</v>
      </c>
      <c r="G551" s="97">
        <v>2</v>
      </c>
      <c r="H551" s="105">
        <v>0</v>
      </c>
      <c r="I551" s="105">
        <v>1</v>
      </c>
      <c r="J551" s="105">
        <v>14</v>
      </c>
      <c r="K551" s="95">
        <v>114</v>
      </c>
      <c r="L551" s="106">
        <f>T550</f>
        <v>80</v>
      </c>
      <c r="M551" s="106">
        <f>K551*L551</f>
        <v>9120</v>
      </c>
      <c r="N551" s="77"/>
      <c r="O551" s="78" t="s">
        <v>203</v>
      </c>
      <c r="P551" s="78" t="s">
        <v>5</v>
      </c>
      <c r="Q551" s="78" t="s">
        <v>143</v>
      </c>
      <c r="R551" s="79">
        <v>90</v>
      </c>
      <c r="S551" s="80"/>
      <c r="T551" s="81">
        <v>8050</v>
      </c>
      <c r="U551" s="96" t="s">
        <v>4359</v>
      </c>
      <c r="V551" s="79">
        <f>R551*T551*42/100</f>
        <v>304290</v>
      </c>
      <c r="W551" s="79">
        <f>R551*T551-V551</f>
        <v>420210</v>
      </c>
      <c r="X551" s="82">
        <f>M551+W551</f>
        <v>429330</v>
      </c>
      <c r="Y551" s="83">
        <f>M551</f>
        <v>9120</v>
      </c>
      <c r="Z551" s="84"/>
      <c r="AA551" s="87">
        <f>AB551*M551/100</f>
        <v>1.8240000000000001</v>
      </c>
      <c r="AB551" s="86">
        <v>0.02</v>
      </c>
    </row>
    <row r="552" spans="2:28" ht="16.5" customHeight="1" x14ac:dyDescent="0.25">
      <c r="B552" s="99"/>
      <c r="C552" s="99"/>
      <c r="D552" s="99"/>
      <c r="E552" s="99"/>
      <c r="F552" s="99"/>
      <c r="G552" s="99"/>
      <c r="H552" s="107"/>
      <c r="I552" s="107"/>
      <c r="J552" s="107"/>
      <c r="K552" s="106"/>
      <c r="L552" s="106"/>
      <c r="M552" s="106"/>
      <c r="N552" s="77"/>
      <c r="O552" s="78"/>
      <c r="P552" s="78"/>
      <c r="Q552" s="78"/>
      <c r="R552" s="79"/>
      <c r="S552" s="80"/>
      <c r="T552" s="81"/>
      <c r="U552" s="77"/>
      <c r="V552" s="79"/>
      <c r="W552" s="79"/>
      <c r="X552" s="86"/>
      <c r="Y552" s="83"/>
      <c r="Z552" s="84"/>
      <c r="AA552" s="85"/>
      <c r="AB552" s="86"/>
    </row>
    <row r="553" spans="2:28" ht="16.5" customHeight="1" x14ac:dyDescent="0.25">
      <c r="B553" s="100" t="s">
        <v>205</v>
      </c>
      <c r="C553" s="101"/>
      <c r="D553" s="101"/>
      <c r="E553" s="101"/>
      <c r="F553" s="101"/>
      <c r="G553" s="102"/>
      <c r="H553" s="102" t="s">
        <v>210</v>
      </c>
      <c r="I553" s="102" t="s">
        <v>2631</v>
      </c>
      <c r="J553" s="102" t="s">
        <v>2689</v>
      </c>
      <c r="K553" s="102">
        <v>62</v>
      </c>
      <c r="L553" s="102">
        <v>1</v>
      </c>
      <c r="M553" s="102"/>
      <c r="N553" s="102"/>
      <c r="O553" s="102" t="s">
        <v>208</v>
      </c>
      <c r="P553" s="102" t="s">
        <v>209</v>
      </c>
      <c r="Q553" s="102" t="s">
        <v>139</v>
      </c>
      <c r="R553" s="102">
        <v>34160</v>
      </c>
      <c r="S553" s="102"/>
      <c r="T553" s="102">
        <v>80</v>
      </c>
      <c r="U553" s="102"/>
      <c r="V553" s="103"/>
      <c r="W553" s="101"/>
      <c r="X553" s="102"/>
      <c r="Y553" s="101"/>
      <c r="Z553" s="101"/>
      <c r="AA553" s="101"/>
      <c r="AB553" s="104"/>
    </row>
    <row r="554" spans="2:28" ht="16.5" customHeight="1" x14ac:dyDescent="0.25">
      <c r="B554" s="97">
        <v>1923</v>
      </c>
      <c r="C554" s="97" t="s">
        <v>206</v>
      </c>
      <c r="D554" s="98" t="s">
        <v>4365</v>
      </c>
      <c r="E554" s="99" t="s">
        <v>3163</v>
      </c>
      <c r="F554" s="97" t="s">
        <v>223</v>
      </c>
      <c r="G554" s="97">
        <v>2</v>
      </c>
      <c r="H554" s="105">
        <v>0</v>
      </c>
      <c r="I554" s="105">
        <v>1</v>
      </c>
      <c r="J554" s="105">
        <v>36</v>
      </c>
      <c r="K554" s="95">
        <v>136</v>
      </c>
      <c r="L554" s="106">
        <f>T553</f>
        <v>80</v>
      </c>
      <c r="M554" s="106">
        <f>K554*L554</f>
        <v>10880</v>
      </c>
      <c r="N554" s="77"/>
      <c r="O554" s="78" t="s">
        <v>203</v>
      </c>
      <c r="P554" s="78" t="s">
        <v>211</v>
      </c>
      <c r="Q554" s="78" t="s">
        <v>143</v>
      </c>
      <c r="R554" s="79">
        <v>90</v>
      </c>
      <c r="S554" s="80"/>
      <c r="T554" s="81">
        <v>7450</v>
      </c>
      <c r="U554" s="96" t="s">
        <v>1158</v>
      </c>
      <c r="V554" s="79">
        <f>R554*T554*85/100</f>
        <v>569925</v>
      </c>
      <c r="W554" s="79">
        <f>R554*T554-V554</f>
        <v>100575</v>
      </c>
      <c r="X554" s="82">
        <f>M554+W554</f>
        <v>111455</v>
      </c>
      <c r="Y554" s="83">
        <f>M554</f>
        <v>10880</v>
      </c>
      <c r="Z554" s="84"/>
      <c r="AA554" s="87">
        <f>AB554*M554/100</f>
        <v>2.1760000000000002</v>
      </c>
      <c r="AB554" s="86">
        <v>0.02</v>
      </c>
    </row>
    <row r="555" spans="2:28" ht="16.5" customHeight="1" x14ac:dyDescent="0.25">
      <c r="B555" s="99"/>
      <c r="C555" s="99"/>
      <c r="D555" s="99"/>
      <c r="E555" s="99"/>
      <c r="F555" s="99"/>
      <c r="G555" s="99"/>
      <c r="H555" s="107"/>
      <c r="I555" s="107"/>
      <c r="J555" s="107"/>
      <c r="K555" s="106"/>
      <c r="L555" s="106"/>
      <c r="M555" s="106"/>
      <c r="N555" s="77"/>
      <c r="O555" s="78"/>
      <c r="P555" s="78"/>
      <c r="Q555" s="78"/>
      <c r="R555" s="79"/>
      <c r="S555" s="80"/>
      <c r="T555" s="81"/>
      <c r="U555" s="77"/>
      <c r="V555" s="79"/>
      <c r="W555" s="79"/>
      <c r="X555" s="86"/>
      <c r="Y555" s="83"/>
      <c r="Z555" s="84"/>
      <c r="AA555" s="85"/>
      <c r="AB555" s="86"/>
    </row>
    <row r="556" spans="2:28" ht="16.5" customHeight="1" x14ac:dyDescent="0.25">
      <c r="B556" s="100" t="s">
        <v>205</v>
      </c>
      <c r="C556" s="101"/>
      <c r="D556" s="101"/>
      <c r="E556" s="101"/>
      <c r="F556" s="101"/>
      <c r="G556" s="102"/>
      <c r="H556" s="102" t="s">
        <v>213</v>
      </c>
      <c r="I556" s="102" t="s">
        <v>2797</v>
      </c>
      <c r="J556" s="102" t="s">
        <v>2103</v>
      </c>
      <c r="K556" s="102" t="s">
        <v>4218</v>
      </c>
      <c r="L556" s="102">
        <v>1</v>
      </c>
      <c r="M556" s="102"/>
      <c r="N556" s="102"/>
      <c r="O556" s="102" t="s">
        <v>208</v>
      </c>
      <c r="P556" s="102" t="s">
        <v>209</v>
      </c>
      <c r="Q556" s="102" t="s">
        <v>139</v>
      </c>
      <c r="R556" s="102">
        <v>34160</v>
      </c>
      <c r="S556" s="102"/>
      <c r="T556" s="102">
        <v>80</v>
      </c>
      <c r="U556" s="102"/>
      <c r="V556" s="103"/>
      <c r="W556" s="101"/>
      <c r="X556" s="102"/>
      <c r="Y556" s="101"/>
      <c r="Z556" s="101"/>
      <c r="AA556" s="101"/>
      <c r="AB556" s="104"/>
    </row>
    <row r="557" spans="2:28" ht="16.5" customHeight="1" x14ac:dyDescent="0.25">
      <c r="B557" s="97">
        <v>1931</v>
      </c>
      <c r="C557" s="97" t="s">
        <v>206</v>
      </c>
      <c r="D557" s="98" t="s">
        <v>4389</v>
      </c>
      <c r="E557" s="99" t="s">
        <v>4380</v>
      </c>
      <c r="F557" s="97" t="s">
        <v>223</v>
      </c>
      <c r="G557" s="97">
        <v>2</v>
      </c>
      <c r="H557" s="105">
        <v>0</v>
      </c>
      <c r="I557" s="105">
        <v>1</v>
      </c>
      <c r="J557" s="105">
        <v>45</v>
      </c>
      <c r="K557" s="95">
        <v>145</v>
      </c>
      <c r="L557" s="106">
        <f>T556</f>
        <v>80</v>
      </c>
      <c r="M557" s="106">
        <f>K557*L557</f>
        <v>11600</v>
      </c>
      <c r="N557" s="77"/>
      <c r="O557" s="78" t="s">
        <v>203</v>
      </c>
      <c r="P557" s="78" t="s">
        <v>5</v>
      </c>
      <c r="Q557" s="78" t="s">
        <v>143</v>
      </c>
      <c r="R557" s="79">
        <v>90</v>
      </c>
      <c r="S557" s="80"/>
      <c r="T557" s="81">
        <v>8050</v>
      </c>
      <c r="U557" s="96" t="s">
        <v>388</v>
      </c>
      <c r="V557" s="79">
        <f>R557*T557*26/100</f>
        <v>188370</v>
      </c>
      <c r="W557" s="79">
        <f>R557*T557-V557</f>
        <v>536130</v>
      </c>
      <c r="X557" s="82">
        <f>M557+W557</f>
        <v>547730</v>
      </c>
      <c r="Y557" s="83">
        <f>M557</f>
        <v>11600</v>
      </c>
      <c r="Z557" s="84"/>
      <c r="AA557" s="87">
        <f>AB557*M557/100</f>
        <v>2.3199999999999998</v>
      </c>
      <c r="AB557" s="86">
        <v>0.02</v>
      </c>
    </row>
    <row r="558" spans="2:28" ht="16.5" customHeight="1" x14ac:dyDescent="0.25">
      <c r="B558" s="99"/>
      <c r="C558" s="99"/>
      <c r="D558" s="99"/>
      <c r="E558" s="99"/>
      <c r="F558" s="99"/>
      <c r="G558" s="99"/>
      <c r="H558" s="107"/>
      <c r="I558" s="107"/>
      <c r="J558" s="107"/>
      <c r="K558" s="106"/>
      <c r="L558" s="106"/>
      <c r="M558" s="106"/>
      <c r="N558" s="77"/>
      <c r="O558" s="78"/>
      <c r="P558" s="78"/>
      <c r="Q558" s="78"/>
      <c r="R558" s="79"/>
      <c r="S558" s="80"/>
      <c r="T558" s="81"/>
      <c r="U558" s="77"/>
      <c r="V558" s="79"/>
      <c r="W558" s="79"/>
      <c r="X558" s="86"/>
      <c r="Y558" s="83"/>
      <c r="Z558" s="84"/>
      <c r="AA558" s="85"/>
      <c r="AB558" s="86"/>
    </row>
    <row r="559" spans="2:28" ht="16.5" customHeight="1" x14ac:dyDescent="0.25">
      <c r="B559" s="100" t="s">
        <v>205</v>
      </c>
      <c r="C559" s="101"/>
      <c r="D559" s="101"/>
      <c r="E559" s="101"/>
      <c r="F559" s="101"/>
      <c r="G559" s="102"/>
      <c r="H559" s="102" t="s">
        <v>210</v>
      </c>
      <c r="I559" s="102" t="s">
        <v>2710</v>
      </c>
      <c r="J559" s="102" t="s">
        <v>4406</v>
      </c>
      <c r="K559" s="102" t="s">
        <v>4407</v>
      </c>
      <c r="L559" s="102">
        <v>1</v>
      </c>
      <c r="M559" s="102"/>
      <c r="N559" s="102"/>
      <c r="O559" s="102" t="s">
        <v>208</v>
      </c>
      <c r="P559" s="102" t="s">
        <v>209</v>
      </c>
      <c r="Q559" s="102" t="s">
        <v>139</v>
      </c>
      <c r="R559" s="102">
        <v>34160</v>
      </c>
      <c r="S559" s="102"/>
      <c r="T559" s="102">
        <v>80</v>
      </c>
      <c r="U559" s="102" t="s">
        <v>4408</v>
      </c>
      <c r="V559" s="103"/>
      <c r="W559" s="101"/>
      <c r="X559" s="102"/>
      <c r="Y559" s="101"/>
      <c r="Z559" s="101"/>
      <c r="AA559" s="101"/>
      <c r="AB559" s="104"/>
    </row>
    <row r="560" spans="2:28" ht="16.5" customHeight="1" x14ac:dyDescent="0.25">
      <c r="B560" s="97">
        <v>1937</v>
      </c>
      <c r="C560" s="97" t="s">
        <v>206</v>
      </c>
      <c r="D560" s="98" t="s">
        <v>4405</v>
      </c>
      <c r="E560" s="99" t="s">
        <v>4400</v>
      </c>
      <c r="F560" s="97" t="s">
        <v>223</v>
      </c>
      <c r="G560" s="97">
        <v>2</v>
      </c>
      <c r="H560" s="105">
        <v>0</v>
      </c>
      <c r="I560" s="105">
        <v>1</v>
      </c>
      <c r="J560" s="105">
        <v>43</v>
      </c>
      <c r="K560" s="95">
        <v>143</v>
      </c>
      <c r="L560" s="106">
        <f>T559</f>
        <v>80</v>
      </c>
      <c r="M560" s="106">
        <f>K560*L560</f>
        <v>11440</v>
      </c>
      <c r="N560" s="77"/>
      <c r="O560" s="78" t="s">
        <v>203</v>
      </c>
      <c r="P560" s="78" t="s">
        <v>211</v>
      </c>
      <c r="Q560" s="78" t="s">
        <v>143</v>
      </c>
      <c r="R560" s="79">
        <v>189</v>
      </c>
      <c r="S560" s="80"/>
      <c r="T560" s="81">
        <v>7450</v>
      </c>
      <c r="U560" s="96" t="s">
        <v>411</v>
      </c>
      <c r="V560" s="79">
        <f>R560*T560*85/100</f>
        <v>1196842.5</v>
      </c>
      <c r="W560" s="79">
        <f>R560*T560-V560</f>
        <v>211207.5</v>
      </c>
      <c r="X560" s="82">
        <f>M560+W560</f>
        <v>222647.5</v>
      </c>
      <c r="Y560" s="83">
        <f>M560</f>
        <v>11440</v>
      </c>
      <c r="Z560" s="84"/>
      <c r="AA560" s="87">
        <f>AB560*M560/100</f>
        <v>2.2880000000000003</v>
      </c>
      <c r="AB560" s="86">
        <v>0.02</v>
      </c>
    </row>
    <row r="561" spans="2:28" ht="16.5" customHeight="1" x14ac:dyDescent="0.25">
      <c r="B561" s="97"/>
      <c r="C561" s="97"/>
      <c r="D561" s="98"/>
      <c r="E561" s="99"/>
      <c r="F561" s="97"/>
      <c r="G561" s="97"/>
      <c r="H561" s="105"/>
      <c r="I561" s="105"/>
      <c r="J561" s="105"/>
      <c r="K561" s="95"/>
      <c r="L561" s="106"/>
      <c r="M561" s="106"/>
      <c r="N561" s="77"/>
      <c r="O561" s="78"/>
      <c r="P561" s="78"/>
      <c r="Q561" s="78"/>
      <c r="R561" s="79"/>
      <c r="S561" s="80"/>
      <c r="T561" s="81"/>
      <c r="U561" s="96"/>
      <c r="V561" s="79"/>
      <c r="W561" s="79"/>
      <c r="X561" s="82"/>
      <c r="Y561" s="83"/>
      <c r="Z561" s="84"/>
      <c r="AA561" s="87"/>
      <c r="AB561" s="86"/>
    </row>
    <row r="562" spans="2:28" ht="16.5" customHeight="1" x14ac:dyDescent="0.25">
      <c r="B562" s="99"/>
      <c r="C562" s="99"/>
      <c r="D562" s="99"/>
      <c r="E562" s="99"/>
      <c r="F562" s="99"/>
      <c r="G562" s="99"/>
      <c r="H562" s="107"/>
      <c r="I562" s="107"/>
      <c r="J562" s="107"/>
      <c r="K562" s="106"/>
      <c r="L562" s="106"/>
      <c r="M562" s="106"/>
      <c r="N562" s="77"/>
      <c r="O562" s="78"/>
      <c r="P562" s="78"/>
      <c r="Q562" s="78"/>
      <c r="R562" s="79"/>
      <c r="S562" s="80"/>
      <c r="T562" s="81"/>
      <c r="U562" s="77"/>
      <c r="V562" s="79"/>
      <c r="W562" s="79"/>
      <c r="X562" s="86"/>
      <c r="Y562" s="83"/>
      <c r="Z562" s="84"/>
      <c r="AA562" s="85"/>
      <c r="AB562" s="86"/>
    </row>
    <row r="563" spans="2:28" ht="16.5" customHeight="1" x14ac:dyDescent="0.25">
      <c r="B563" s="100" t="s">
        <v>205</v>
      </c>
      <c r="C563" s="101"/>
      <c r="D563" s="101"/>
      <c r="E563" s="101"/>
      <c r="F563" s="101"/>
      <c r="G563" s="102"/>
      <c r="H563" s="102" t="s">
        <v>210</v>
      </c>
      <c r="I563" s="102" t="s">
        <v>2987</v>
      </c>
      <c r="J563" s="102" t="s">
        <v>2205</v>
      </c>
      <c r="K563" s="102" t="s">
        <v>3080</v>
      </c>
      <c r="L563" s="102">
        <v>1</v>
      </c>
      <c r="M563" s="102"/>
      <c r="N563" s="102"/>
      <c r="O563" s="102" t="s">
        <v>208</v>
      </c>
      <c r="P563" s="102" t="s">
        <v>209</v>
      </c>
      <c r="Q563" s="102" t="s">
        <v>139</v>
      </c>
      <c r="R563" s="102">
        <v>34160</v>
      </c>
      <c r="S563" s="102"/>
      <c r="T563" s="102">
        <v>80</v>
      </c>
      <c r="U563" s="102" t="s">
        <v>4443</v>
      </c>
      <c r="V563" s="103"/>
      <c r="W563" s="101"/>
      <c r="X563" s="102"/>
      <c r="Y563" s="101"/>
      <c r="Z563" s="101"/>
      <c r="AA563" s="101"/>
      <c r="AB563" s="104"/>
    </row>
    <row r="564" spans="2:28" ht="16.5" customHeight="1" x14ac:dyDescent="0.25">
      <c r="B564" s="97">
        <v>1948</v>
      </c>
      <c r="C564" s="97" t="s">
        <v>206</v>
      </c>
      <c r="D564" s="98" t="s">
        <v>4442</v>
      </c>
      <c r="E564" s="99" t="s">
        <v>4436</v>
      </c>
      <c r="F564" s="97" t="s">
        <v>223</v>
      </c>
      <c r="G564" s="97">
        <v>2</v>
      </c>
      <c r="H564" s="105">
        <v>0</v>
      </c>
      <c r="I564" s="105">
        <v>0</v>
      </c>
      <c r="J564" s="105">
        <v>88</v>
      </c>
      <c r="K564" s="95">
        <v>88</v>
      </c>
      <c r="L564" s="106">
        <f>T563</f>
        <v>80</v>
      </c>
      <c r="M564" s="106">
        <f>K564*L564</f>
        <v>7040</v>
      </c>
      <c r="N564" s="77"/>
      <c r="O564" s="78" t="s">
        <v>203</v>
      </c>
      <c r="P564" s="78" t="s">
        <v>5</v>
      </c>
      <c r="Q564" s="78" t="s">
        <v>143</v>
      </c>
      <c r="R564" s="79">
        <v>72</v>
      </c>
      <c r="S564" s="80"/>
      <c r="T564" s="81">
        <v>8050</v>
      </c>
      <c r="U564" s="96" t="s">
        <v>388</v>
      </c>
      <c r="V564" s="79">
        <f>R564*T564*26/100</f>
        <v>150696</v>
      </c>
      <c r="W564" s="79">
        <f>R564*T564-V564</f>
        <v>428904</v>
      </c>
      <c r="X564" s="82">
        <f>M564+W564</f>
        <v>435944</v>
      </c>
      <c r="Y564" s="83">
        <f>M564</f>
        <v>7040</v>
      </c>
      <c r="Z564" s="84"/>
      <c r="AA564" s="87">
        <f>AB564*M564/100</f>
        <v>1.4080000000000001</v>
      </c>
      <c r="AB564" s="86">
        <v>0.02</v>
      </c>
    </row>
    <row r="565" spans="2:28" ht="16.5" customHeight="1" x14ac:dyDescent="0.25">
      <c r="B565" s="99"/>
      <c r="C565" s="99"/>
      <c r="D565" s="99"/>
      <c r="E565" s="99"/>
      <c r="F565" s="99"/>
      <c r="G565" s="99"/>
      <c r="H565" s="107"/>
      <c r="I565" s="107"/>
      <c r="J565" s="107"/>
      <c r="K565" s="106"/>
      <c r="L565" s="106"/>
      <c r="M565" s="106"/>
      <c r="N565" s="77"/>
      <c r="O565" s="78"/>
      <c r="P565" s="78"/>
      <c r="Q565" s="78"/>
      <c r="R565" s="79"/>
      <c r="S565" s="80"/>
      <c r="T565" s="81"/>
      <c r="U565" s="77"/>
      <c r="V565" s="79"/>
      <c r="W565" s="79"/>
      <c r="X565" s="86"/>
      <c r="Y565" s="83"/>
      <c r="Z565" s="84"/>
      <c r="AA565" s="85"/>
      <c r="AB565" s="86"/>
    </row>
    <row r="566" spans="2:28" ht="16.5" customHeight="1" x14ac:dyDescent="0.25">
      <c r="B566" s="100" t="s">
        <v>205</v>
      </c>
      <c r="C566" s="101"/>
      <c r="D566" s="101"/>
      <c r="E566" s="101"/>
      <c r="F566" s="101"/>
      <c r="G566" s="102"/>
      <c r="H566" s="102" t="s">
        <v>207</v>
      </c>
      <c r="I566" s="102" t="s">
        <v>1736</v>
      </c>
      <c r="J566" s="102" t="s">
        <v>293</v>
      </c>
      <c r="K566" s="102" t="s">
        <v>4465</v>
      </c>
      <c r="L566" s="102">
        <v>1</v>
      </c>
      <c r="M566" s="102"/>
      <c r="N566" s="102"/>
      <c r="O566" s="102" t="s">
        <v>208</v>
      </c>
      <c r="P566" s="102" t="s">
        <v>209</v>
      </c>
      <c r="Q566" s="102" t="s">
        <v>139</v>
      </c>
      <c r="R566" s="102">
        <v>34160</v>
      </c>
      <c r="S566" s="102"/>
      <c r="T566" s="102">
        <v>80</v>
      </c>
      <c r="U566" s="102" t="s">
        <v>4466</v>
      </c>
      <c r="V566" s="103"/>
      <c r="W566" s="101"/>
      <c r="X566" s="102"/>
      <c r="Y566" s="101"/>
      <c r="Z566" s="101"/>
      <c r="AA566" s="101"/>
      <c r="AB566" s="104"/>
    </row>
    <row r="567" spans="2:28" ht="16.5" customHeight="1" x14ac:dyDescent="0.25">
      <c r="B567" s="97">
        <v>1955</v>
      </c>
      <c r="C567" s="97" t="s">
        <v>206</v>
      </c>
      <c r="D567" s="98" t="s">
        <v>4463</v>
      </c>
      <c r="E567" s="99" t="s">
        <v>4464</v>
      </c>
      <c r="F567" s="97" t="s">
        <v>223</v>
      </c>
      <c r="G567" s="97">
        <v>2</v>
      </c>
      <c r="H567" s="105">
        <v>0</v>
      </c>
      <c r="I567" s="105">
        <v>0</v>
      </c>
      <c r="J567" s="105">
        <v>72</v>
      </c>
      <c r="K567" s="95">
        <v>72</v>
      </c>
      <c r="L567" s="106">
        <f>T566</f>
        <v>80</v>
      </c>
      <c r="M567" s="106">
        <f>K567*L567</f>
        <v>5760</v>
      </c>
      <c r="N567" s="77"/>
      <c r="O567" s="78" t="s">
        <v>203</v>
      </c>
      <c r="P567" s="78" t="s">
        <v>211</v>
      </c>
      <c r="Q567" s="78" t="s">
        <v>143</v>
      </c>
      <c r="R567" s="79">
        <v>162</v>
      </c>
      <c r="S567" s="80"/>
      <c r="T567" s="81">
        <v>7450</v>
      </c>
      <c r="U567" s="96" t="s">
        <v>979</v>
      </c>
      <c r="V567" s="79">
        <f>R567*T567*85/100</f>
        <v>1025865</v>
      </c>
      <c r="W567" s="79">
        <f>R567*T567-V567</f>
        <v>181035</v>
      </c>
      <c r="X567" s="82">
        <f>M567+W567</f>
        <v>186795</v>
      </c>
      <c r="Y567" s="83">
        <f>M567</f>
        <v>5760</v>
      </c>
      <c r="Z567" s="84"/>
      <c r="AA567" s="87">
        <f>AB567*M567/100</f>
        <v>1.1520000000000001</v>
      </c>
      <c r="AB567" s="86">
        <v>0.02</v>
      </c>
    </row>
    <row r="568" spans="2:28" ht="16.5" customHeight="1" x14ac:dyDescent="0.25">
      <c r="B568" s="99"/>
      <c r="C568" s="99"/>
      <c r="D568" s="99"/>
      <c r="E568" s="99"/>
      <c r="F568" s="99"/>
      <c r="G568" s="99"/>
      <c r="H568" s="107"/>
      <c r="I568" s="107"/>
      <c r="J568" s="107"/>
      <c r="K568" s="106"/>
      <c r="L568" s="106"/>
      <c r="M568" s="106"/>
      <c r="N568" s="77"/>
      <c r="O568" s="78"/>
      <c r="P568" s="78"/>
      <c r="Q568" s="78"/>
      <c r="R568" s="79"/>
      <c r="S568" s="80"/>
      <c r="T568" s="81"/>
      <c r="U568" s="77"/>
      <c r="V568" s="79"/>
      <c r="W568" s="79"/>
      <c r="X568" s="86"/>
      <c r="Y568" s="83"/>
      <c r="Z568" s="84"/>
      <c r="AA568" s="85"/>
      <c r="AB568" s="86"/>
    </row>
    <row r="569" spans="2:28" ht="16.5" customHeight="1" x14ac:dyDescent="0.25">
      <c r="B569" s="100" t="s">
        <v>205</v>
      </c>
      <c r="C569" s="101"/>
      <c r="D569" s="101"/>
      <c r="E569" s="101"/>
      <c r="F569" s="101"/>
      <c r="G569" s="102"/>
      <c r="H569" s="102" t="s">
        <v>207</v>
      </c>
      <c r="I569" s="102" t="s">
        <v>987</v>
      </c>
      <c r="J569" s="102" t="s">
        <v>1345</v>
      </c>
      <c r="K569" s="102" t="s">
        <v>4187</v>
      </c>
      <c r="L569" s="102">
        <v>1</v>
      </c>
      <c r="M569" s="102"/>
      <c r="N569" s="102"/>
      <c r="O569" s="102" t="s">
        <v>208</v>
      </c>
      <c r="P569" s="102" t="s">
        <v>209</v>
      </c>
      <c r="Q569" s="102" t="s">
        <v>139</v>
      </c>
      <c r="R569" s="102">
        <v>34160</v>
      </c>
      <c r="S569" s="102"/>
      <c r="T569" s="102">
        <v>80</v>
      </c>
      <c r="U569" s="102" t="s">
        <v>4473</v>
      </c>
      <c r="V569" s="103"/>
      <c r="W569" s="101"/>
      <c r="X569" s="102"/>
      <c r="Y569" s="101"/>
      <c r="Z569" s="101"/>
      <c r="AA569" s="101"/>
      <c r="AB569" s="104"/>
    </row>
    <row r="570" spans="2:28" ht="16.5" customHeight="1" x14ac:dyDescent="0.25">
      <c r="B570" s="97">
        <v>1957</v>
      </c>
      <c r="C570" s="97" t="s">
        <v>206</v>
      </c>
      <c r="D570" s="98" t="s">
        <v>4472</v>
      </c>
      <c r="E570" s="99" t="s">
        <v>4468</v>
      </c>
      <c r="F570" s="97" t="s">
        <v>223</v>
      </c>
      <c r="G570" s="97">
        <v>2</v>
      </c>
      <c r="H570" s="105">
        <v>0</v>
      </c>
      <c r="I570" s="105">
        <v>0</v>
      </c>
      <c r="J570" s="105">
        <v>60</v>
      </c>
      <c r="K570" s="95">
        <v>60</v>
      </c>
      <c r="L570" s="106">
        <f>T569</f>
        <v>80</v>
      </c>
      <c r="M570" s="106">
        <f>K570*L570</f>
        <v>4800</v>
      </c>
      <c r="N570" s="77"/>
      <c r="O570" s="78" t="s">
        <v>203</v>
      </c>
      <c r="P570" s="78" t="s">
        <v>5</v>
      </c>
      <c r="Q570" s="78" t="s">
        <v>143</v>
      </c>
      <c r="R570" s="79">
        <v>72</v>
      </c>
      <c r="S570" s="80"/>
      <c r="T570" s="81">
        <v>8050</v>
      </c>
      <c r="U570" s="96" t="s">
        <v>375</v>
      </c>
      <c r="V570" s="79">
        <f>R570*T570*36/100</f>
        <v>208656</v>
      </c>
      <c r="W570" s="79">
        <f>R570*T570-V570</f>
        <v>370944</v>
      </c>
      <c r="X570" s="82">
        <f>M570+W570</f>
        <v>375744</v>
      </c>
      <c r="Y570" s="83">
        <f>M570</f>
        <v>4800</v>
      </c>
      <c r="Z570" s="84"/>
      <c r="AA570" s="87">
        <f>AB570*M570/100</f>
        <v>0.96</v>
      </c>
      <c r="AB570" s="86">
        <v>0.02</v>
      </c>
    </row>
    <row r="571" spans="2:28" ht="16.5" customHeight="1" x14ac:dyDescent="0.25">
      <c r="B571" s="99"/>
      <c r="C571" s="99"/>
      <c r="D571" s="99"/>
      <c r="E571" s="99"/>
      <c r="F571" s="99"/>
      <c r="G571" s="99"/>
      <c r="H571" s="107"/>
      <c r="I571" s="107"/>
      <c r="J571" s="107"/>
      <c r="K571" s="106"/>
      <c r="L571" s="106"/>
      <c r="M571" s="106"/>
      <c r="N571" s="77"/>
      <c r="O571" s="78"/>
      <c r="P571" s="78"/>
      <c r="Q571" s="78"/>
      <c r="R571" s="79"/>
      <c r="S571" s="80"/>
      <c r="T571" s="81"/>
      <c r="U571" s="77"/>
      <c r="V571" s="79"/>
      <c r="W571" s="79"/>
      <c r="X571" s="86"/>
      <c r="Y571" s="83"/>
      <c r="Z571" s="84"/>
      <c r="AA571" s="85"/>
      <c r="AB571" s="86"/>
    </row>
    <row r="572" spans="2:28" ht="16.5" customHeight="1" x14ac:dyDescent="0.25">
      <c r="B572" s="100" t="s">
        <v>205</v>
      </c>
      <c r="C572" s="101"/>
      <c r="D572" s="101"/>
      <c r="E572" s="101"/>
      <c r="F572" s="101"/>
      <c r="G572" s="102"/>
      <c r="H572" s="102" t="s">
        <v>207</v>
      </c>
      <c r="I572" s="102" t="s">
        <v>2418</v>
      </c>
      <c r="J572" s="102" t="s">
        <v>3542</v>
      </c>
      <c r="K572" s="102" t="s">
        <v>4479</v>
      </c>
      <c r="L572" s="102">
        <v>1</v>
      </c>
      <c r="M572" s="102"/>
      <c r="N572" s="102"/>
      <c r="O572" s="102" t="s">
        <v>208</v>
      </c>
      <c r="P572" s="102" t="s">
        <v>209</v>
      </c>
      <c r="Q572" s="102" t="s">
        <v>139</v>
      </c>
      <c r="R572" s="102">
        <v>34160</v>
      </c>
      <c r="S572" s="102"/>
      <c r="T572" s="102">
        <v>80</v>
      </c>
      <c r="U572" s="102" t="s">
        <v>4480</v>
      </c>
      <c r="V572" s="103"/>
      <c r="W572" s="101"/>
      <c r="X572" s="102"/>
      <c r="Y572" s="101"/>
      <c r="Z572" s="101"/>
      <c r="AA572" s="101"/>
      <c r="AB572" s="104"/>
    </row>
    <row r="573" spans="2:28" ht="16.5" customHeight="1" x14ac:dyDescent="0.25">
      <c r="B573" s="97">
        <v>1959</v>
      </c>
      <c r="C573" s="97" t="s">
        <v>206</v>
      </c>
      <c r="D573" s="98" t="s">
        <v>4478</v>
      </c>
      <c r="E573" s="99" t="s">
        <v>4475</v>
      </c>
      <c r="F573" s="97" t="s">
        <v>223</v>
      </c>
      <c r="G573" s="97">
        <v>2</v>
      </c>
      <c r="H573" s="105">
        <v>0</v>
      </c>
      <c r="I573" s="105">
        <v>0</v>
      </c>
      <c r="J573" s="105">
        <v>55</v>
      </c>
      <c r="K573" s="95">
        <v>55</v>
      </c>
      <c r="L573" s="106">
        <f>T572</f>
        <v>80</v>
      </c>
      <c r="M573" s="106">
        <f>K573*L573</f>
        <v>4400</v>
      </c>
      <c r="N573" s="77"/>
      <c r="O573" s="78" t="s">
        <v>203</v>
      </c>
      <c r="P573" s="78" t="s">
        <v>5</v>
      </c>
      <c r="Q573" s="78" t="s">
        <v>143</v>
      </c>
      <c r="R573" s="79">
        <v>72</v>
      </c>
      <c r="S573" s="80"/>
      <c r="T573" s="81">
        <v>8050</v>
      </c>
      <c r="U573" s="96" t="s">
        <v>1334</v>
      </c>
      <c r="V573" s="79">
        <f>R573*T573*16/100</f>
        <v>92736</v>
      </c>
      <c r="W573" s="79">
        <f>R573*T573-V573</f>
        <v>486864</v>
      </c>
      <c r="X573" s="82">
        <f>M573+W573</f>
        <v>491264</v>
      </c>
      <c r="Y573" s="83">
        <f>M573</f>
        <v>4400</v>
      </c>
      <c r="Z573" s="84"/>
      <c r="AA573" s="87">
        <f>AB573*M573/100</f>
        <v>0.88</v>
      </c>
      <c r="AB573" s="86">
        <v>0.02</v>
      </c>
    </row>
    <row r="574" spans="2:28" ht="16.5" customHeight="1" x14ac:dyDescent="0.25">
      <c r="B574" s="99"/>
      <c r="C574" s="99"/>
      <c r="D574" s="99"/>
      <c r="E574" s="99"/>
      <c r="F574" s="99"/>
      <c r="G574" s="99"/>
      <c r="H574" s="107"/>
      <c r="I574" s="107"/>
      <c r="J574" s="107"/>
      <c r="K574" s="106"/>
      <c r="L574" s="106"/>
      <c r="M574" s="106"/>
      <c r="N574" s="77"/>
      <c r="O574" s="78"/>
      <c r="P574" s="78"/>
      <c r="Q574" s="78"/>
      <c r="R574" s="79"/>
      <c r="S574" s="80"/>
      <c r="T574" s="81"/>
      <c r="U574" s="77"/>
      <c r="V574" s="79"/>
      <c r="W574" s="79"/>
      <c r="X574" s="86"/>
      <c r="Y574" s="83"/>
      <c r="Z574" s="84"/>
      <c r="AA574" s="85"/>
      <c r="AB574" s="86"/>
    </row>
    <row r="575" spans="2:28" ht="16.5" customHeight="1" x14ac:dyDescent="0.25">
      <c r="B575" s="100" t="s">
        <v>205</v>
      </c>
      <c r="C575" s="101"/>
      <c r="D575" s="101"/>
      <c r="E575" s="101"/>
      <c r="F575" s="101"/>
      <c r="G575" s="102"/>
      <c r="H575" s="102" t="s">
        <v>207</v>
      </c>
      <c r="I575" s="102" t="s">
        <v>4484</v>
      </c>
      <c r="J575" s="102" t="s">
        <v>495</v>
      </c>
      <c r="K575" s="102" t="s">
        <v>3058</v>
      </c>
      <c r="L575" s="102">
        <v>1</v>
      </c>
      <c r="M575" s="102"/>
      <c r="N575" s="102"/>
      <c r="O575" s="102" t="s">
        <v>208</v>
      </c>
      <c r="P575" s="102" t="s">
        <v>209</v>
      </c>
      <c r="Q575" s="102" t="s">
        <v>139</v>
      </c>
      <c r="R575" s="102">
        <v>34160</v>
      </c>
      <c r="S575" s="102"/>
      <c r="T575" s="102">
        <v>80</v>
      </c>
      <c r="U575" s="102" t="s">
        <v>4485</v>
      </c>
      <c r="V575" s="103"/>
      <c r="W575" s="101"/>
      <c r="X575" s="102"/>
      <c r="Y575" s="101"/>
      <c r="Z575" s="101"/>
      <c r="AA575" s="101"/>
      <c r="AB575" s="104"/>
    </row>
    <row r="576" spans="2:28" ht="16.5" customHeight="1" x14ac:dyDescent="0.25">
      <c r="B576" s="97">
        <v>1961</v>
      </c>
      <c r="C576" s="97" t="s">
        <v>206</v>
      </c>
      <c r="D576" s="98" t="s">
        <v>4483</v>
      </c>
      <c r="E576" s="99" t="s">
        <v>3048</v>
      </c>
      <c r="F576" s="97" t="s">
        <v>223</v>
      </c>
      <c r="G576" s="97">
        <v>2</v>
      </c>
      <c r="H576" s="105">
        <v>0</v>
      </c>
      <c r="I576" s="105">
        <v>0</v>
      </c>
      <c r="J576" s="105">
        <v>53</v>
      </c>
      <c r="K576" s="95">
        <v>53</v>
      </c>
      <c r="L576" s="106">
        <f>T575</f>
        <v>80</v>
      </c>
      <c r="M576" s="106">
        <f>K576*L576</f>
        <v>4240</v>
      </c>
      <c r="N576" s="77"/>
      <c r="O576" s="78" t="s">
        <v>203</v>
      </c>
      <c r="P576" s="78" t="s">
        <v>5</v>
      </c>
      <c r="Q576" s="78" t="s">
        <v>143</v>
      </c>
      <c r="R576" s="79">
        <v>108</v>
      </c>
      <c r="S576" s="80"/>
      <c r="T576" s="81">
        <v>8050</v>
      </c>
      <c r="U576" s="96" t="s">
        <v>1187</v>
      </c>
      <c r="V576" s="79">
        <f>R576*T576*54/100</f>
        <v>469476</v>
      </c>
      <c r="W576" s="79">
        <f>R576*T576-V576</f>
        <v>399924</v>
      </c>
      <c r="X576" s="82">
        <f>M576+W576</f>
        <v>404164</v>
      </c>
      <c r="Y576" s="83">
        <f>M576</f>
        <v>4240</v>
      </c>
      <c r="Z576" s="84"/>
      <c r="AA576" s="87">
        <f>AB576*M576/100</f>
        <v>0.84799999999999998</v>
      </c>
      <c r="AB576" s="86">
        <v>0.02</v>
      </c>
    </row>
    <row r="577" spans="2:28" ht="16.5" customHeight="1" x14ac:dyDescent="0.25">
      <c r="B577" s="99"/>
      <c r="C577" s="99"/>
      <c r="D577" s="99"/>
      <c r="E577" s="99"/>
      <c r="F577" s="99"/>
      <c r="G577" s="99"/>
      <c r="H577" s="107"/>
      <c r="I577" s="107"/>
      <c r="J577" s="107"/>
      <c r="K577" s="106"/>
      <c r="L577" s="106"/>
      <c r="M577" s="106"/>
      <c r="N577" s="77"/>
      <c r="O577" s="78"/>
      <c r="P577" s="78"/>
      <c r="Q577" s="78"/>
      <c r="R577" s="79"/>
      <c r="S577" s="80"/>
      <c r="T577" s="81"/>
      <c r="U577" s="77"/>
      <c r="V577" s="79"/>
      <c r="W577" s="79"/>
      <c r="X577" s="86"/>
      <c r="Y577" s="83"/>
      <c r="Z577" s="84"/>
      <c r="AA577" s="85"/>
      <c r="AB577" s="86"/>
    </row>
    <row r="578" spans="2:28" ht="16.5" customHeight="1" x14ac:dyDescent="0.25">
      <c r="B578" s="100" t="s">
        <v>205</v>
      </c>
      <c r="C578" s="101"/>
      <c r="D578" s="101"/>
      <c r="E578" s="101"/>
      <c r="F578" s="101"/>
      <c r="G578" s="102"/>
      <c r="H578" s="102" t="s">
        <v>210</v>
      </c>
      <c r="I578" s="102" t="s">
        <v>4496</v>
      </c>
      <c r="J578" s="102" t="s">
        <v>2264</v>
      </c>
      <c r="K578" s="102" t="s">
        <v>4293</v>
      </c>
      <c r="L578" s="102">
        <v>1</v>
      </c>
      <c r="M578" s="102"/>
      <c r="N578" s="102"/>
      <c r="O578" s="102" t="s">
        <v>208</v>
      </c>
      <c r="P578" s="102" t="s">
        <v>209</v>
      </c>
      <c r="Q578" s="102" t="s">
        <v>139</v>
      </c>
      <c r="R578" s="102">
        <v>34160</v>
      </c>
      <c r="S578" s="102"/>
      <c r="T578" s="102">
        <v>80</v>
      </c>
      <c r="U578" s="102" t="s">
        <v>4497</v>
      </c>
      <c r="V578" s="103"/>
      <c r="W578" s="101"/>
      <c r="X578" s="102"/>
      <c r="Y578" s="101"/>
      <c r="Z578" s="101"/>
      <c r="AA578" s="101"/>
      <c r="AB578" s="104"/>
    </row>
    <row r="579" spans="2:28" ht="16.5" customHeight="1" x14ac:dyDescent="0.25">
      <c r="B579" s="97">
        <v>1965</v>
      </c>
      <c r="C579" s="97" t="s">
        <v>206</v>
      </c>
      <c r="D579" s="98" t="s">
        <v>4495</v>
      </c>
      <c r="E579" s="99" t="s">
        <v>3488</v>
      </c>
      <c r="F579" s="97" t="s">
        <v>223</v>
      </c>
      <c r="G579" s="97"/>
      <c r="H579" s="105">
        <v>36</v>
      </c>
      <c r="I579" s="105">
        <v>0</v>
      </c>
      <c r="J579" s="105">
        <v>14</v>
      </c>
      <c r="K579" s="95">
        <v>14414</v>
      </c>
      <c r="L579" s="106">
        <f>T578</f>
        <v>80</v>
      </c>
      <c r="M579" s="106">
        <f>K579*L579</f>
        <v>1153120</v>
      </c>
      <c r="N579" s="77"/>
      <c r="O579" s="78"/>
      <c r="P579" s="78"/>
      <c r="Q579" s="78"/>
      <c r="R579" s="79"/>
      <c r="S579" s="80"/>
      <c r="T579" s="81"/>
      <c r="U579" s="77"/>
      <c r="V579" s="79"/>
      <c r="W579" s="79"/>
      <c r="X579" s="82"/>
      <c r="Y579" s="83">
        <f>M579</f>
        <v>1153120</v>
      </c>
      <c r="Z579" s="84"/>
      <c r="AA579" s="87">
        <f>AB579*M579/100</f>
        <v>115.31200000000001</v>
      </c>
      <c r="AB579" s="82">
        <v>0.01</v>
      </c>
    </row>
    <row r="580" spans="2:28" ht="16.5" customHeight="1" x14ac:dyDescent="0.25">
      <c r="B580" s="97"/>
      <c r="C580" s="108" t="s">
        <v>4498</v>
      </c>
      <c r="D580" s="98"/>
      <c r="E580" s="99"/>
      <c r="F580" s="97"/>
      <c r="G580" s="97"/>
      <c r="H580" s="105">
        <v>1</v>
      </c>
      <c r="I580" s="105">
        <v>0</v>
      </c>
      <c r="J580" s="105">
        <v>0</v>
      </c>
      <c r="K580" s="95">
        <v>400</v>
      </c>
      <c r="L580" s="106">
        <f>T578</f>
        <v>80</v>
      </c>
      <c r="M580" s="106">
        <f>K580*L580</f>
        <v>32000</v>
      </c>
      <c r="N580" s="77"/>
      <c r="O580" s="78" t="s">
        <v>203</v>
      </c>
      <c r="P580" s="78" t="s">
        <v>5</v>
      </c>
      <c r="Q580" s="78" t="s">
        <v>143</v>
      </c>
      <c r="R580" s="79">
        <v>120</v>
      </c>
      <c r="S580" s="80"/>
      <c r="T580" s="81">
        <v>8050</v>
      </c>
      <c r="U580" s="96" t="s">
        <v>1114</v>
      </c>
      <c r="V580" s="79">
        <f>R580*T580*5/100</f>
        <v>48300</v>
      </c>
      <c r="W580" s="79">
        <f>R580*T580-V580</f>
        <v>917700</v>
      </c>
      <c r="X580" s="82">
        <f>M580+W580</f>
        <v>949700</v>
      </c>
      <c r="Y580" s="83">
        <f>M580</f>
        <v>32000</v>
      </c>
      <c r="Z580" s="84"/>
      <c r="AA580" s="87">
        <f>AB580*M580/100</f>
        <v>6.4</v>
      </c>
      <c r="AB580" s="86">
        <v>0.02</v>
      </c>
    </row>
    <row r="581" spans="2:28" ht="16.5" customHeight="1" x14ac:dyDescent="0.25">
      <c r="B581" s="97"/>
      <c r="C581" s="97"/>
      <c r="D581" s="98"/>
      <c r="E581" s="99"/>
      <c r="F581" s="97"/>
      <c r="G581" s="97"/>
      <c r="H581" s="105">
        <v>37</v>
      </c>
      <c r="I581" s="105">
        <v>0</v>
      </c>
      <c r="J581" s="105">
        <v>14</v>
      </c>
      <c r="K581" s="95">
        <v>14814</v>
      </c>
      <c r="L581" s="106"/>
      <c r="M581" s="106"/>
      <c r="N581" s="77"/>
      <c r="O581" s="78"/>
      <c r="P581" s="78"/>
      <c r="Q581" s="78"/>
      <c r="R581" s="79"/>
      <c r="S581" s="80"/>
      <c r="T581" s="81"/>
      <c r="U581" s="77"/>
      <c r="V581" s="79"/>
      <c r="W581" s="79"/>
      <c r="X581" s="82"/>
      <c r="Y581" s="83"/>
      <c r="Z581" s="84"/>
      <c r="AA581" s="87"/>
      <c r="AB581" s="82"/>
    </row>
    <row r="582" spans="2:28" ht="16.5" customHeight="1" x14ac:dyDescent="0.25">
      <c r="B582" s="99"/>
      <c r="C582" s="99"/>
      <c r="D582" s="99"/>
      <c r="E582" s="99"/>
      <c r="F582" s="99"/>
      <c r="G582" s="99"/>
      <c r="H582" s="107"/>
      <c r="I582" s="107"/>
      <c r="J582" s="107"/>
      <c r="K582" s="106"/>
      <c r="L582" s="106"/>
      <c r="M582" s="106"/>
      <c r="N582" s="77"/>
      <c r="O582" s="78"/>
      <c r="P582" s="78"/>
      <c r="Q582" s="78"/>
      <c r="R582" s="79"/>
      <c r="S582" s="80"/>
      <c r="T582" s="81"/>
      <c r="U582" s="77"/>
      <c r="V582" s="79"/>
      <c r="W582" s="79"/>
      <c r="X582" s="86"/>
      <c r="Y582" s="83"/>
      <c r="Z582" s="84"/>
      <c r="AA582" s="85"/>
      <c r="AB582" s="86"/>
    </row>
    <row r="583" spans="2:28" ht="16.5" customHeight="1" x14ac:dyDescent="0.25">
      <c r="B583" s="100" t="s">
        <v>205</v>
      </c>
      <c r="C583" s="101"/>
      <c r="D583" s="101"/>
      <c r="E583" s="101"/>
      <c r="F583" s="101"/>
      <c r="G583" s="102"/>
      <c r="H583" s="102" t="s">
        <v>207</v>
      </c>
      <c r="I583" s="102" t="s">
        <v>2982</v>
      </c>
      <c r="J583" s="102" t="s">
        <v>293</v>
      </c>
      <c r="K583" s="102" t="s">
        <v>2983</v>
      </c>
      <c r="L583" s="102">
        <v>1</v>
      </c>
      <c r="M583" s="102"/>
      <c r="N583" s="102"/>
      <c r="O583" s="102" t="s">
        <v>208</v>
      </c>
      <c r="P583" s="102" t="s">
        <v>209</v>
      </c>
      <c r="Q583" s="102" t="s">
        <v>139</v>
      </c>
      <c r="R583" s="102">
        <v>34160</v>
      </c>
      <c r="S583" s="102"/>
      <c r="T583" s="102">
        <v>80</v>
      </c>
      <c r="U583" s="102"/>
      <c r="V583" s="103"/>
      <c r="W583" s="101"/>
      <c r="X583" s="102"/>
      <c r="Y583" s="101"/>
      <c r="Z583" s="101"/>
      <c r="AA583" s="101"/>
      <c r="AB583" s="104"/>
    </row>
    <row r="584" spans="2:28" ht="16.5" customHeight="1" x14ac:dyDescent="0.25">
      <c r="B584" s="97">
        <v>1966</v>
      </c>
      <c r="C584" s="97" t="s">
        <v>206</v>
      </c>
      <c r="D584" s="98" t="s">
        <v>4499</v>
      </c>
      <c r="E584" s="99" t="s">
        <v>3488</v>
      </c>
      <c r="F584" s="97" t="s">
        <v>223</v>
      </c>
      <c r="G584" s="97">
        <v>1</v>
      </c>
      <c r="H584" s="105">
        <v>9</v>
      </c>
      <c r="I584" s="105">
        <v>3</v>
      </c>
      <c r="J584" s="105">
        <v>7</v>
      </c>
      <c r="K584" s="95">
        <v>3907</v>
      </c>
      <c r="L584" s="106">
        <f>T583</f>
        <v>80</v>
      </c>
      <c r="M584" s="106">
        <f>K584*L584</f>
        <v>312560</v>
      </c>
      <c r="N584" s="77"/>
      <c r="O584" s="78"/>
      <c r="P584" s="78"/>
      <c r="Q584" s="78"/>
      <c r="R584" s="79"/>
      <c r="S584" s="80"/>
      <c r="T584" s="81"/>
      <c r="U584" s="77"/>
      <c r="V584" s="79"/>
      <c r="W584" s="79"/>
      <c r="X584" s="82"/>
      <c r="Y584" s="83">
        <f>M584</f>
        <v>312560</v>
      </c>
      <c r="Z584" s="84"/>
      <c r="AA584" s="87">
        <f>AB584*M584/100</f>
        <v>31.256</v>
      </c>
      <c r="AB584" s="82">
        <v>0.01</v>
      </c>
    </row>
    <row r="585" spans="2:28" ht="16.5" customHeight="1" x14ac:dyDescent="0.25">
      <c r="B585" s="99"/>
      <c r="C585" s="99"/>
      <c r="D585" s="99"/>
      <c r="E585" s="99"/>
      <c r="F585" s="99"/>
      <c r="G585" s="99"/>
      <c r="H585" s="107"/>
      <c r="I585" s="107"/>
      <c r="J585" s="107"/>
      <c r="K585" s="106"/>
      <c r="L585" s="106"/>
      <c r="M585" s="106"/>
      <c r="N585" s="77"/>
      <c r="O585" s="78"/>
      <c r="P585" s="78"/>
      <c r="Q585" s="78"/>
      <c r="R585" s="79"/>
      <c r="S585" s="80"/>
      <c r="T585" s="81"/>
      <c r="U585" s="77"/>
      <c r="V585" s="79"/>
      <c r="W585" s="79"/>
      <c r="X585" s="86"/>
      <c r="Y585" s="83"/>
      <c r="Z585" s="84"/>
      <c r="AA585" s="85"/>
      <c r="AB585" s="86"/>
    </row>
    <row r="586" spans="2:28" ht="16.5" customHeight="1" x14ac:dyDescent="0.25">
      <c r="B586" s="100" t="s">
        <v>205</v>
      </c>
      <c r="C586" s="101"/>
      <c r="D586" s="101"/>
      <c r="E586" s="101"/>
      <c r="F586" s="101"/>
      <c r="G586" s="102"/>
      <c r="H586" s="102" t="s">
        <v>210</v>
      </c>
      <c r="I586" s="102" t="s">
        <v>4501</v>
      </c>
      <c r="J586" s="102" t="s">
        <v>2219</v>
      </c>
      <c r="K586" s="102" t="s">
        <v>3219</v>
      </c>
      <c r="L586" s="102">
        <v>1</v>
      </c>
      <c r="M586" s="102"/>
      <c r="N586" s="102"/>
      <c r="O586" s="102" t="s">
        <v>208</v>
      </c>
      <c r="P586" s="102" t="s">
        <v>209</v>
      </c>
      <c r="Q586" s="102" t="s">
        <v>139</v>
      </c>
      <c r="R586" s="102">
        <v>34160</v>
      </c>
      <c r="S586" s="102"/>
      <c r="T586" s="102">
        <v>80</v>
      </c>
      <c r="U586" s="102" t="s">
        <v>4502</v>
      </c>
      <c r="V586" s="103"/>
      <c r="W586" s="101"/>
      <c r="X586" s="102"/>
      <c r="Y586" s="101"/>
      <c r="Z586" s="101"/>
      <c r="AA586" s="101"/>
      <c r="AB586" s="104"/>
    </row>
    <row r="587" spans="2:28" ht="16.5" customHeight="1" x14ac:dyDescent="0.25">
      <c r="B587" s="97">
        <v>1968</v>
      </c>
      <c r="C587" s="97" t="s">
        <v>206</v>
      </c>
      <c r="D587" s="98" t="s">
        <v>4500</v>
      </c>
      <c r="E587" s="99" t="s">
        <v>3214</v>
      </c>
      <c r="F587" s="97" t="s">
        <v>223</v>
      </c>
      <c r="G587" s="97">
        <v>2</v>
      </c>
      <c r="H587" s="105">
        <v>0</v>
      </c>
      <c r="I587" s="105">
        <v>0</v>
      </c>
      <c r="J587" s="105">
        <v>52</v>
      </c>
      <c r="K587" s="95">
        <v>52</v>
      </c>
      <c r="L587" s="106">
        <f>T586</f>
        <v>80</v>
      </c>
      <c r="M587" s="106">
        <f>K587*L587</f>
        <v>4160</v>
      </c>
      <c r="N587" s="77"/>
      <c r="O587" s="78" t="s">
        <v>203</v>
      </c>
      <c r="P587" s="78" t="s">
        <v>5</v>
      </c>
      <c r="Q587" s="78" t="s">
        <v>143</v>
      </c>
      <c r="R587" s="79">
        <v>135</v>
      </c>
      <c r="S587" s="80"/>
      <c r="T587" s="81">
        <v>8050</v>
      </c>
      <c r="U587" s="96" t="s">
        <v>216</v>
      </c>
      <c r="V587" s="79">
        <f>R587*T587*12/100</f>
        <v>130410</v>
      </c>
      <c r="W587" s="79">
        <f>R587*T587-V587</f>
        <v>956340</v>
      </c>
      <c r="X587" s="82">
        <f>M587+W587</f>
        <v>960500</v>
      </c>
      <c r="Y587" s="83">
        <f>M587</f>
        <v>4160</v>
      </c>
      <c r="Z587" s="84"/>
      <c r="AA587" s="87">
        <f>AB587*M587/100</f>
        <v>0.83200000000000007</v>
      </c>
      <c r="AB587" s="86">
        <v>0.02</v>
      </c>
    </row>
    <row r="588" spans="2:28" ht="16.5" customHeight="1" x14ac:dyDescent="0.25">
      <c r="B588" s="99"/>
      <c r="C588" s="99"/>
      <c r="D588" s="99"/>
      <c r="E588" s="99"/>
      <c r="F588" s="99"/>
      <c r="G588" s="99"/>
      <c r="H588" s="107"/>
      <c r="I588" s="107"/>
      <c r="J588" s="107"/>
      <c r="K588" s="106"/>
      <c r="L588" s="106"/>
      <c r="M588" s="106"/>
      <c r="N588" s="77"/>
      <c r="O588" s="78"/>
      <c r="P588" s="78"/>
      <c r="Q588" s="78"/>
      <c r="R588" s="79"/>
      <c r="S588" s="80"/>
      <c r="T588" s="81"/>
      <c r="U588" s="77"/>
      <c r="V588" s="79"/>
      <c r="W588" s="79"/>
      <c r="X588" s="86"/>
      <c r="Y588" s="83"/>
      <c r="Z588" s="84"/>
      <c r="AA588" s="85"/>
      <c r="AB588" s="86"/>
    </row>
    <row r="589" spans="2:28" ht="16.5" customHeight="1" x14ac:dyDescent="0.25">
      <c r="B589" s="100" t="s">
        <v>205</v>
      </c>
      <c r="C589" s="101"/>
      <c r="D589" s="101"/>
      <c r="E589" s="101"/>
      <c r="F589" s="101"/>
      <c r="G589" s="102"/>
      <c r="H589" s="102" t="s">
        <v>210</v>
      </c>
      <c r="I589" s="102" t="s">
        <v>4507</v>
      </c>
      <c r="J589" s="102" t="s">
        <v>4508</v>
      </c>
      <c r="K589" s="102" t="s">
        <v>4155</v>
      </c>
      <c r="L589" s="102">
        <v>1</v>
      </c>
      <c r="M589" s="102"/>
      <c r="N589" s="102"/>
      <c r="O589" s="102" t="s">
        <v>208</v>
      </c>
      <c r="P589" s="102" t="s">
        <v>209</v>
      </c>
      <c r="Q589" s="102" t="s">
        <v>139</v>
      </c>
      <c r="R589" s="102">
        <v>34160</v>
      </c>
      <c r="S589" s="102"/>
      <c r="T589" s="102">
        <v>80</v>
      </c>
      <c r="U589" s="102" t="s">
        <v>4509</v>
      </c>
      <c r="V589" s="103"/>
      <c r="W589" s="101"/>
      <c r="X589" s="102"/>
      <c r="Y589" s="101"/>
      <c r="Z589" s="101"/>
      <c r="AA589" s="101"/>
      <c r="AB589" s="104"/>
    </row>
    <row r="590" spans="2:28" ht="16.5" customHeight="1" x14ac:dyDescent="0.25">
      <c r="B590" s="97">
        <v>1970</v>
      </c>
      <c r="C590" s="97" t="s">
        <v>206</v>
      </c>
      <c r="D590" s="98" t="s">
        <v>4505</v>
      </c>
      <c r="E590" s="99" t="s">
        <v>4506</v>
      </c>
      <c r="F590" s="97" t="s">
        <v>223</v>
      </c>
      <c r="G590" s="97">
        <v>2</v>
      </c>
      <c r="H590" s="105">
        <v>0</v>
      </c>
      <c r="I590" s="105">
        <v>1</v>
      </c>
      <c r="J590" s="105">
        <v>23</v>
      </c>
      <c r="K590" s="95">
        <v>123</v>
      </c>
      <c r="L590" s="106">
        <f>T589</f>
        <v>80</v>
      </c>
      <c r="M590" s="106">
        <f>K590*L590</f>
        <v>9840</v>
      </c>
      <c r="N590" s="77"/>
      <c r="O590" s="78" t="s">
        <v>203</v>
      </c>
      <c r="P590" s="78" t="s">
        <v>25</v>
      </c>
      <c r="Q590" s="78" t="s">
        <v>143</v>
      </c>
      <c r="R590" s="79">
        <v>72</v>
      </c>
      <c r="S590" s="80"/>
      <c r="T590" s="81">
        <v>7450</v>
      </c>
      <c r="U590" s="96" t="s">
        <v>1401</v>
      </c>
      <c r="V590" s="79">
        <f>R590*T590*93/100</f>
        <v>498852</v>
      </c>
      <c r="W590" s="79">
        <f>R590*T590-V590</f>
        <v>37548</v>
      </c>
      <c r="X590" s="82">
        <f>M590+W590</f>
        <v>47388</v>
      </c>
      <c r="Y590" s="83">
        <f>M590</f>
        <v>9840</v>
      </c>
      <c r="Z590" s="84"/>
      <c r="AA590" s="87">
        <f>AB590*M590/100</f>
        <v>1.9680000000000002</v>
      </c>
      <c r="AB590" s="86">
        <v>0.02</v>
      </c>
    </row>
    <row r="591" spans="2:28" ht="16.5" customHeight="1" x14ac:dyDescent="0.25">
      <c r="B591" s="99"/>
      <c r="C591" s="99"/>
      <c r="D591" s="99"/>
      <c r="E591" s="99"/>
      <c r="F591" s="99"/>
      <c r="G591" s="99"/>
      <c r="H591" s="107"/>
      <c r="I591" s="107"/>
      <c r="J591" s="107"/>
      <c r="K591" s="106"/>
      <c r="L591" s="106"/>
      <c r="M591" s="106"/>
      <c r="N591" s="77"/>
      <c r="O591" s="78"/>
      <c r="P591" s="78"/>
      <c r="Q591" s="78"/>
      <c r="R591" s="79"/>
      <c r="S591" s="80"/>
      <c r="T591" s="81"/>
      <c r="U591" s="77"/>
      <c r="V591" s="79"/>
      <c r="W591" s="79"/>
      <c r="X591" s="86"/>
      <c r="Y591" s="83"/>
      <c r="Z591" s="84"/>
      <c r="AA591" s="85"/>
      <c r="AB591" s="86"/>
    </row>
    <row r="592" spans="2:28" ht="16.5" customHeight="1" x14ac:dyDescent="0.25">
      <c r="B592" s="100" t="s">
        <v>205</v>
      </c>
      <c r="C592" s="101"/>
      <c r="D592" s="101"/>
      <c r="E592" s="101"/>
      <c r="F592" s="101"/>
      <c r="G592" s="102"/>
      <c r="H592" s="102" t="s">
        <v>207</v>
      </c>
      <c r="I592" s="102" t="s">
        <v>1319</v>
      </c>
      <c r="J592" s="102" t="s">
        <v>293</v>
      </c>
      <c r="K592" s="102" t="s">
        <v>4517</v>
      </c>
      <c r="L592" s="102">
        <v>1</v>
      </c>
      <c r="M592" s="102"/>
      <c r="N592" s="102"/>
      <c r="O592" s="102" t="s">
        <v>208</v>
      </c>
      <c r="P592" s="102" t="s">
        <v>209</v>
      </c>
      <c r="Q592" s="102" t="s">
        <v>139</v>
      </c>
      <c r="R592" s="102">
        <v>34160</v>
      </c>
      <c r="S592" s="102"/>
      <c r="T592" s="102">
        <v>80</v>
      </c>
      <c r="U592" s="102" t="s">
        <v>4518</v>
      </c>
      <c r="V592" s="103"/>
      <c r="W592" s="101"/>
      <c r="X592" s="102"/>
      <c r="Y592" s="101"/>
      <c r="Z592" s="101"/>
      <c r="AA592" s="101"/>
      <c r="AB592" s="104"/>
    </row>
    <row r="593" spans="2:28" ht="16.5" customHeight="1" x14ac:dyDescent="0.25">
      <c r="B593" s="97">
        <v>1972</v>
      </c>
      <c r="C593" s="97" t="s">
        <v>206</v>
      </c>
      <c r="D593" s="98" t="s">
        <v>4515</v>
      </c>
      <c r="E593" s="99" t="s">
        <v>4516</v>
      </c>
      <c r="F593" s="97" t="s">
        <v>223</v>
      </c>
      <c r="G593" s="97">
        <v>2</v>
      </c>
      <c r="H593" s="105">
        <v>0</v>
      </c>
      <c r="I593" s="105">
        <v>1</v>
      </c>
      <c r="J593" s="105">
        <v>47</v>
      </c>
      <c r="K593" s="95">
        <v>147</v>
      </c>
      <c r="L593" s="106">
        <f>T592</f>
        <v>80</v>
      </c>
      <c r="M593" s="106">
        <f>K593*L593</f>
        <v>11760</v>
      </c>
      <c r="N593" s="77"/>
      <c r="O593" s="78" t="s">
        <v>203</v>
      </c>
      <c r="P593" s="78" t="s">
        <v>211</v>
      </c>
      <c r="Q593" s="78" t="s">
        <v>143</v>
      </c>
      <c r="R593" s="79">
        <v>162</v>
      </c>
      <c r="S593" s="80"/>
      <c r="T593" s="81">
        <v>7450</v>
      </c>
      <c r="U593" s="96" t="s">
        <v>1173</v>
      </c>
      <c r="V593" s="79">
        <f>R593*T593*85/100</f>
        <v>1025865</v>
      </c>
      <c r="W593" s="79">
        <f>R593*T593-V593</f>
        <v>181035</v>
      </c>
      <c r="X593" s="82">
        <f>M593+W593</f>
        <v>192795</v>
      </c>
      <c r="Y593" s="83">
        <f>M593</f>
        <v>11760</v>
      </c>
      <c r="Z593" s="84"/>
      <c r="AA593" s="87">
        <f>AB593*M593/100</f>
        <v>2.3520000000000003</v>
      </c>
      <c r="AB593" s="86">
        <v>0.02</v>
      </c>
    </row>
    <row r="594" spans="2:28" ht="16.5" customHeight="1" x14ac:dyDescent="0.25">
      <c r="B594" s="97"/>
      <c r="C594" s="97"/>
      <c r="D594" s="98"/>
      <c r="E594" s="99"/>
      <c r="F594" s="97"/>
      <c r="G594" s="97"/>
      <c r="H594" s="105"/>
      <c r="I594" s="105"/>
      <c r="J594" s="105"/>
      <c r="K594" s="95"/>
      <c r="L594" s="106"/>
      <c r="M594" s="106"/>
      <c r="N594" s="77"/>
      <c r="O594" s="78"/>
      <c r="P594" s="78"/>
      <c r="Q594" s="78"/>
      <c r="R594" s="79"/>
      <c r="S594" s="80"/>
      <c r="T594" s="81"/>
      <c r="U594" s="96"/>
      <c r="V594" s="79"/>
      <c r="W594" s="79"/>
      <c r="X594" s="82"/>
      <c r="Y594" s="83"/>
      <c r="Z594" s="84"/>
      <c r="AA594" s="87"/>
      <c r="AB594" s="86"/>
    </row>
    <row r="595" spans="2:28" ht="16.5" customHeight="1" x14ac:dyDescent="0.25">
      <c r="B595" s="99"/>
      <c r="C595" s="99"/>
      <c r="D595" s="99"/>
      <c r="E595" s="99"/>
      <c r="F595" s="99"/>
      <c r="G595" s="99"/>
      <c r="H595" s="107"/>
      <c r="I595" s="107"/>
      <c r="J595" s="107"/>
      <c r="K595" s="106"/>
      <c r="L595" s="106"/>
      <c r="M595" s="106"/>
      <c r="N595" s="77"/>
      <c r="O595" s="78"/>
      <c r="P595" s="78"/>
      <c r="Q595" s="78"/>
      <c r="R595" s="79"/>
      <c r="S595" s="80"/>
      <c r="T595" s="81"/>
      <c r="U595" s="77"/>
      <c r="V595" s="79"/>
      <c r="W595" s="79"/>
      <c r="X595" s="86"/>
      <c r="Y595" s="83"/>
      <c r="Z595" s="84"/>
      <c r="AA595" s="85"/>
      <c r="AB595" s="86"/>
    </row>
    <row r="596" spans="2:28" ht="16.5" customHeight="1" x14ac:dyDescent="0.25">
      <c r="B596" s="100" t="s">
        <v>205</v>
      </c>
      <c r="C596" s="101"/>
      <c r="D596" s="101"/>
      <c r="E596" s="101"/>
      <c r="F596" s="101"/>
      <c r="G596" s="102"/>
      <c r="H596" s="102" t="s">
        <v>207</v>
      </c>
      <c r="I596" s="102" t="s">
        <v>2194</v>
      </c>
      <c r="J596" s="102" t="s">
        <v>1246</v>
      </c>
      <c r="K596" s="102">
        <v>57</v>
      </c>
      <c r="L596" s="102">
        <v>1</v>
      </c>
      <c r="M596" s="102"/>
      <c r="N596" s="102"/>
      <c r="O596" s="102" t="s">
        <v>208</v>
      </c>
      <c r="P596" s="102" t="s">
        <v>209</v>
      </c>
      <c r="Q596" s="102" t="s">
        <v>139</v>
      </c>
      <c r="R596" s="102">
        <v>34160</v>
      </c>
      <c r="S596" s="102"/>
      <c r="T596" s="102">
        <v>80</v>
      </c>
      <c r="U596" s="102" t="s">
        <v>4521</v>
      </c>
      <c r="V596" s="103"/>
      <c r="W596" s="101"/>
      <c r="X596" s="102" t="s">
        <v>212</v>
      </c>
      <c r="Y596" s="101" t="s">
        <v>4522</v>
      </c>
      <c r="Z596" s="101"/>
      <c r="AA596" s="101"/>
      <c r="AB596" s="104"/>
    </row>
    <row r="597" spans="2:28" ht="16.5" customHeight="1" x14ac:dyDescent="0.25">
      <c r="B597" s="97">
        <v>1973</v>
      </c>
      <c r="C597" s="97" t="s">
        <v>206</v>
      </c>
      <c r="D597" s="98" t="s">
        <v>4519</v>
      </c>
      <c r="E597" s="99" t="s">
        <v>4520</v>
      </c>
      <c r="F597" s="97" t="s">
        <v>223</v>
      </c>
      <c r="G597" s="97">
        <v>1</v>
      </c>
      <c r="H597" s="105">
        <v>0</v>
      </c>
      <c r="I597" s="105">
        <v>0</v>
      </c>
      <c r="J597" s="105">
        <v>16</v>
      </c>
      <c r="K597" s="95">
        <v>16</v>
      </c>
      <c r="L597" s="106">
        <f>T596</f>
        <v>80</v>
      </c>
      <c r="M597" s="106">
        <f>K597*L597</f>
        <v>1280</v>
      </c>
      <c r="N597" s="77"/>
      <c r="O597" s="78"/>
      <c r="P597" s="78"/>
      <c r="Q597" s="78"/>
      <c r="R597" s="79"/>
      <c r="S597" s="80"/>
      <c r="T597" s="81"/>
      <c r="U597" s="77"/>
      <c r="V597" s="79"/>
      <c r="W597" s="79"/>
      <c r="X597" s="82"/>
      <c r="Y597" s="83">
        <f>M597</f>
        <v>1280</v>
      </c>
      <c r="Z597" s="84"/>
      <c r="AA597" s="87">
        <f>AB597*M597/100</f>
        <v>0.128</v>
      </c>
      <c r="AB597" s="82">
        <v>0.01</v>
      </c>
    </row>
    <row r="598" spans="2:28" ht="16.5" customHeight="1" x14ac:dyDescent="0.25">
      <c r="B598" s="97"/>
      <c r="C598" s="97"/>
      <c r="D598" s="98"/>
      <c r="E598" s="99"/>
      <c r="F598" s="97"/>
      <c r="G598" s="97"/>
      <c r="H598" s="105"/>
      <c r="I598" s="105"/>
      <c r="J598" s="105"/>
      <c r="K598" s="95"/>
      <c r="L598" s="106"/>
      <c r="M598" s="106"/>
      <c r="N598" s="77"/>
      <c r="O598" s="78"/>
      <c r="P598" s="78"/>
      <c r="Q598" s="78"/>
      <c r="R598" s="79"/>
      <c r="S598" s="80"/>
      <c r="T598" s="81"/>
      <c r="U598" s="77"/>
      <c r="V598" s="79"/>
      <c r="W598" s="79"/>
      <c r="X598" s="82"/>
      <c r="Y598" s="83"/>
      <c r="Z598" s="84"/>
      <c r="AA598" s="87"/>
      <c r="AB598" s="82"/>
    </row>
    <row r="599" spans="2:28" ht="16.5" customHeight="1" x14ac:dyDescent="0.25">
      <c r="B599" s="99"/>
      <c r="C599" s="99"/>
      <c r="D599" s="99"/>
      <c r="E599" s="99"/>
      <c r="F599" s="99"/>
      <c r="G599" s="99"/>
      <c r="H599" s="107"/>
      <c r="I599" s="107"/>
      <c r="J599" s="107"/>
      <c r="K599" s="106"/>
      <c r="L599" s="106"/>
      <c r="M599" s="106"/>
      <c r="N599" s="77"/>
      <c r="O599" s="78"/>
      <c r="P599" s="78"/>
      <c r="Q599" s="78"/>
      <c r="R599" s="79"/>
      <c r="S599" s="80"/>
      <c r="T599" s="81"/>
      <c r="U599" s="77"/>
      <c r="V599" s="79"/>
      <c r="W599" s="79"/>
      <c r="X599" s="86"/>
      <c r="Y599" s="83"/>
      <c r="Z599" s="84"/>
      <c r="AA599" s="85"/>
      <c r="AB599" s="86"/>
    </row>
    <row r="600" spans="2:28" ht="16.5" customHeight="1" x14ac:dyDescent="0.25">
      <c r="B600" s="100" t="s">
        <v>205</v>
      </c>
      <c r="C600" s="101"/>
      <c r="D600" s="101"/>
      <c r="E600" s="101"/>
      <c r="F600" s="101"/>
      <c r="G600" s="102"/>
      <c r="H600" s="102" t="s">
        <v>210</v>
      </c>
      <c r="I600" s="102" t="s">
        <v>888</v>
      </c>
      <c r="J600" s="102" t="s">
        <v>1662</v>
      </c>
      <c r="K600" s="102" t="s">
        <v>4524</v>
      </c>
      <c r="L600" s="102">
        <v>1</v>
      </c>
      <c r="M600" s="102"/>
      <c r="N600" s="102"/>
      <c r="O600" s="102" t="s">
        <v>208</v>
      </c>
      <c r="P600" s="102" t="s">
        <v>209</v>
      </c>
      <c r="Q600" s="102" t="s">
        <v>139</v>
      </c>
      <c r="R600" s="102">
        <v>34160</v>
      </c>
      <c r="S600" s="102"/>
      <c r="T600" s="102">
        <v>80</v>
      </c>
      <c r="U600" s="102"/>
      <c r="V600" s="103"/>
      <c r="W600" s="101"/>
      <c r="X600" s="102"/>
      <c r="Y600" s="101"/>
      <c r="Z600" s="101"/>
      <c r="AA600" s="101"/>
      <c r="AB600" s="104"/>
    </row>
    <row r="601" spans="2:28" ht="16.5" customHeight="1" x14ac:dyDescent="0.25">
      <c r="B601" s="97">
        <v>1974</v>
      </c>
      <c r="C601" s="97" t="s">
        <v>206</v>
      </c>
      <c r="D601" s="98" t="s">
        <v>4523</v>
      </c>
      <c r="E601" s="99" t="s">
        <v>3461</v>
      </c>
      <c r="F601" s="97" t="s">
        <v>223</v>
      </c>
      <c r="G601" s="97">
        <v>1</v>
      </c>
      <c r="H601" s="105">
        <v>17</v>
      </c>
      <c r="I601" s="105">
        <v>3</v>
      </c>
      <c r="J601" s="105">
        <v>81</v>
      </c>
      <c r="K601" s="95">
        <v>7181</v>
      </c>
      <c r="L601" s="106">
        <f>T600</f>
        <v>80</v>
      </c>
      <c r="M601" s="106">
        <f>K601*L601</f>
        <v>574480</v>
      </c>
      <c r="N601" s="77"/>
      <c r="O601" s="78"/>
      <c r="P601" s="78"/>
      <c r="Q601" s="78"/>
      <c r="R601" s="79"/>
      <c r="S601" s="80"/>
      <c r="T601" s="81"/>
      <c r="U601" s="77"/>
      <c r="V601" s="79"/>
      <c r="W601" s="79"/>
      <c r="X601" s="82"/>
      <c r="Y601" s="83">
        <f>M601</f>
        <v>574480</v>
      </c>
      <c r="Z601" s="84"/>
      <c r="AA601" s="87">
        <f>AB601*M601/100</f>
        <v>57.448</v>
      </c>
      <c r="AB601" s="82">
        <v>0.01</v>
      </c>
    </row>
    <row r="602" spans="2:28" ht="16.5" customHeight="1" x14ac:dyDescent="0.25">
      <c r="B602" s="99"/>
      <c r="C602" s="99"/>
      <c r="D602" s="99"/>
      <c r="E602" s="99"/>
      <c r="F602" s="99"/>
      <c r="G602" s="99"/>
      <c r="H602" s="107"/>
      <c r="I602" s="107"/>
      <c r="J602" s="107"/>
      <c r="K602" s="106"/>
      <c r="L602" s="106"/>
      <c r="M602" s="106"/>
      <c r="N602" s="77"/>
      <c r="O602" s="78"/>
      <c r="P602" s="78"/>
      <c r="Q602" s="78"/>
      <c r="R602" s="79"/>
      <c r="S602" s="80"/>
      <c r="T602" s="81"/>
      <c r="U602" s="77"/>
      <c r="V602" s="79"/>
      <c r="W602" s="79"/>
      <c r="X602" s="86"/>
      <c r="Y602" s="83"/>
      <c r="Z602" s="84"/>
      <c r="AA602" s="85"/>
      <c r="AB602" s="86"/>
    </row>
    <row r="603" spans="2:28" ht="16.5" customHeight="1" x14ac:dyDescent="0.25">
      <c r="B603" s="100" t="s">
        <v>205</v>
      </c>
      <c r="C603" s="101"/>
      <c r="D603" s="101"/>
      <c r="E603" s="101"/>
      <c r="F603" s="101"/>
      <c r="G603" s="102"/>
      <c r="H603" s="102" t="s">
        <v>207</v>
      </c>
      <c r="I603" s="102" t="s">
        <v>2982</v>
      </c>
      <c r="J603" s="102" t="s">
        <v>293</v>
      </c>
      <c r="K603" s="102">
        <v>32</v>
      </c>
      <c r="L603" s="102">
        <v>1</v>
      </c>
      <c r="M603" s="102"/>
      <c r="N603" s="102"/>
      <c r="O603" s="102" t="s">
        <v>208</v>
      </c>
      <c r="P603" s="102" t="s">
        <v>209</v>
      </c>
      <c r="Q603" s="102" t="s">
        <v>139</v>
      </c>
      <c r="R603" s="102">
        <v>34160</v>
      </c>
      <c r="S603" s="102"/>
      <c r="T603" s="102">
        <v>80</v>
      </c>
      <c r="U603" s="102" t="s">
        <v>4529</v>
      </c>
      <c r="V603" s="103"/>
      <c r="W603" s="101"/>
      <c r="X603" s="102" t="s">
        <v>212</v>
      </c>
      <c r="Y603" s="101" t="s">
        <v>5755</v>
      </c>
      <c r="Z603" s="101"/>
      <c r="AA603" s="101"/>
      <c r="AB603" s="104"/>
    </row>
    <row r="604" spans="2:28" ht="16.5" customHeight="1" x14ac:dyDescent="0.25">
      <c r="B604" s="97">
        <v>1977</v>
      </c>
      <c r="C604" s="97" t="s">
        <v>206</v>
      </c>
      <c r="D604" s="98" t="s">
        <v>4528</v>
      </c>
      <c r="E604" s="99" t="s">
        <v>3505</v>
      </c>
      <c r="F604" s="97" t="s">
        <v>223</v>
      </c>
      <c r="G604" s="97">
        <v>2</v>
      </c>
      <c r="H604" s="105">
        <v>0</v>
      </c>
      <c r="I604" s="105">
        <v>1</v>
      </c>
      <c r="J604" s="105">
        <v>7</v>
      </c>
      <c r="K604" s="95">
        <v>107</v>
      </c>
      <c r="L604" s="106">
        <f>T603</f>
        <v>80</v>
      </c>
      <c r="M604" s="106">
        <f>K604*L604</f>
        <v>8560</v>
      </c>
      <c r="N604" s="77"/>
      <c r="O604" s="78" t="s">
        <v>203</v>
      </c>
      <c r="P604" s="78" t="s">
        <v>5</v>
      </c>
      <c r="Q604" s="78" t="s">
        <v>143</v>
      </c>
      <c r="R604" s="79">
        <v>108</v>
      </c>
      <c r="S604" s="80"/>
      <c r="T604" s="81">
        <v>8050</v>
      </c>
      <c r="U604" s="96" t="s">
        <v>4462</v>
      </c>
      <c r="V604" s="79">
        <f>R604*T604*66/100</f>
        <v>573804</v>
      </c>
      <c r="W604" s="79">
        <f>R604*T604-V604</f>
        <v>295596</v>
      </c>
      <c r="X604" s="82">
        <f>M604+W604</f>
        <v>304156</v>
      </c>
      <c r="Y604" s="83">
        <f>M604</f>
        <v>8560</v>
      </c>
      <c r="Z604" s="84"/>
      <c r="AA604" s="87">
        <f>AB604*M604/100</f>
        <v>1.7120000000000002</v>
      </c>
      <c r="AB604" s="86">
        <v>0.02</v>
      </c>
    </row>
    <row r="605" spans="2:28" ht="16.5" customHeight="1" x14ac:dyDescent="0.25">
      <c r="B605" s="99"/>
      <c r="C605" s="99"/>
      <c r="D605" s="99"/>
      <c r="E605" s="99"/>
      <c r="F605" s="99"/>
      <c r="G605" s="99"/>
      <c r="H605" s="107"/>
      <c r="I605" s="107"/>
      <c r="J605" s="107"/>
      <c r="K605" s="106"/>
      <c r="L605" s="106"/>
      <c r="M605" s="106"/>
      <c r="N605" s="77"/>
      <c r="O605" s="78"/>
      <c r="P605" s="78"/>
      <c r="Q605" s="78"/>
      <c r="R605" s="79"/>
      <c r="S605" s="80"/>
      <c r="T605" s="81"/>
      <c r="U605" s="77"/>
      <c r="V605" s="79"/>
      <c r="W605" s="79"/>
      <c r="X605" s="86"/>
      <c r="Y605" s="83"/>
      <c r="Z605" s="84"/>
      <c r="AA605" s="85"/>
      <c r="AB605" s="86"/>
    </row>
    <row r="606" spans="2:28" ht="16.5" customHeight="1" x14ac:dyDescent="0.25">
      <c r="B606" s="100" t="s">
        <v>205</v>
      </c>
      <c r="C606" s="101"/>
      <c r="D606" s="101"/>
      <c r="E606" s="101"/>
      <c r="F606" s="101"/>
      <c r="G606" s="102"/>
      <c r="H606" s="102" t="s">
        <v>207</v>
      </c>
      <c r="I606" s="102" t="s">
        <v>953</v>
      </c>
      <c r="J606" s="102" t="s">
        <v>2264</v>
      </c>
      <c r="K606" s="102" t="s">
        <v>3166</v>
      </c>
      <c r="L606" s="102">
        <v>1</v>
      </c>
      <c r="M606" s="102"/>
      <c r="N606" s="102"/>
      <c r="O606" s="102" t="s">
        <v>208</v>
      </c>
      <c r="P606" s="102" t="s">
        <v>209</v>
      </c>
      <c r="Q606" s="102" t="s">
        <v>139</v>
      </c>
      <c r="R606" s="102">
        <v>34160</v>
      </c>
      <c r="S606" s="102"/>
      <c r="T606" s="102">
        <v>80</v>
      </c>
      <c r="U606" s="102" t="s">
        <v>4531</v>
      </c>
      <c r="V606" s="103"/>
      <c r="W606" s="101"/>
      <c r="X606" s="102"/>
      <c r="Y606" s="101"/>
      <c r="Z606" s="101"/>
      <c r="AA606" s="101"/>
      <c r="AB606" s="104"/>
    </row>
    <row r="607" spans="2:28" ht="16.5" customHeight="1" x14ac:dyDescent="0.25">
      <c r="B607" s="97">
        <v>1978</v>
      </c>
      <c r="C607" s="97" t="s">
        <v>206</v>
      </c>
      <c r="D607" s="98" t="s">
        <v>4530</v>
      </c>
      <c r="E607" s="99" t="s">
        <v>4122</v>
      </c>
      <c r="F607" s="97" t="s">
        <v>223</v>
      </c>
      <c r="G607" s="97">
        <v>2</v>
      </c>
      <c r="H607" s="105">
        <v>1</v>
      </c>
      <c r="I607" s="105">
        <v>0</v>
      </c>
      <c r="J607" s="105">
        <v>40</v>
      </c>
      <c r="K607" s="95">
        <v>440</v>
      </c>
      <c r="L607" s="106">
        <f>T606</f>
        <v>80</v>
      </c>
      <c r="M607" s="106">
        <f>K607*L607</f>
        <v>35200</v>
      </c>
      <c r="N607" s="77"/>
      <c r="O607" s="78" t="s">
        <v>203</v>
      </c>
      <c r="P607" s="78" t="s">
        <v>5</v>
      </c>
      <c r="Q607" s="78" t="s">
        <v>143</v>
      </c>
      <c r="R607" s="79">
        <v>162</v>
      </c>
      <c r="S607" s="80"/>
      <c r="T607" s="81">
        <v>8050</v>
      </c>
      <c r="U607" s="96" t="s">
        <v>3245</v>
      </c>
      <c r="V607" s="79">
        <f>R607*T607*52/100</f>
        <v>678132</v>
      </c>
      <c r="W607" s="79">
        <f>R607*T607-V607</f>
        <v>625968</v>
      </c>
      <c r="X607" s="82">
        <f>M607+W607</f>
        <v>661168</v>
      </c>
      <c r="Y607" s="83">
        <f>M607</f>
        <v>35200</v>
      </c>
      <c r="Z607" s="84"/>
      <c r="AA607" s="87">
        <f>AB607*M607/100</f>
        <v>7.04</v>
      </c>
      <c r="AB607" s="86">
        <v>0.02</v>
      </c>
    </row>
    <row r="608" spans="2:28" ht="16.5" customHeight="1" x14ac:dyDescent="0.25">
      <c r="B608" s="99"/>
      <c r="C608" s="99"/>
      <c r="D608" s="99"/>
      <c r="E608" s="99"/>
      <c r="F608" s="99"/>
      <c r="G608" s="99"/>
      <c r="H608" s="107"/>
      <c r="I608" s="107"/>
      <c r="J608" s="107"/>
      <c r="K608" s="106"/>
      <c r="L608" s="106"/>
      <c r="M608" s="106"/>
      <c r="N608" s="77"/>
      <c r="O608" s="78"/>
      <c r="P608" s="78"/>
      <c r="Q608" s="78"/>
      <c r="R608" s="79"/>
      <c r="S608" s="80"/>
      <c r="T608" s="81"/>
      <c r="U608" s="77"/>
      <c r="V608" s="79"/>
      <c r="W608" s="79"/>
      <c r="X608" s="86"/>
      <c r="Y608" s="83"/>
      <c r="Z608" s="84"/>
      <c r="AA608" s="85"/>
      <c r="AB608" s="86"/>
    </row>
    <row r="609" spans="2:28" ht="16.5" customHeight="1" x14ac:dyDescent="0.25">
      <c r="B609" s="100" t="s">
        <v>205</v>
      </c>
      <c r="C609" s="101"/>
      <c r="D609" s="101"/>
      <c r="E609" s="101"/>
      <c r="F609" s="101"/>
      <c r="G609" s="102"/>
      <c r="H609" s="102" t="s">
        <v>210</v>
      </c>
      <c r="I609" s="102" t="s">
        <v>2103</v>
      </c>
      <c r="J609" s="102" t="s">
        <v>2841</v>
      </c>
      <c r="K609" s="102" t="s">
        <v>4533</v>
      </c>
      <c r="L609" s="102">
        <v>1</v>
      </c>
      <c r="M609" s="102"/>
      <c r="N609" s="102"/>
      <c r="O609" s="102" t="s">
        <v>208</v>
      </c>
      <c r="P609" s="102" t="s">
        <v>209</v>
      </c>
      <c r="Q609" s="102" t="s">
        <v>139</v>
      </c>
      <c r="R609" s="102">
        <v>34160</v>
      </c>
      <c r="S609" s="102"/>
      <c r="T609" s="102">
        <v>250</v>
      </c>
      <c r="U609" s="102" t="s">
        <v>4534</v>
      </c>
      <c r="V609" s="103"/>
      <c r="W609" s="101"/>
      <c r="X609" s="102"/>
      <c r="Y609" s="101"/>
      <c r="Z609" s="101"/>
      <c r="AA609" s="101"/>
      <c r="AB609" s="104"/>
    </row>
    <row r="610" spans="2:28" ht="16.5" customHeight="1" x14ac:dyDescent="0.25">
      <c r="B610" s="97">
        <v>1979</v>
      </c>
      <c r="C610" s="97" t="s">
        <v>206</v>
      </c>
      <c r="D610" s="98" t="s">
        <v>4532</v>
      </c>
      <c r="E610" s="99" t="s">
        <v>4122</v>
      </c>
      <c r="F610" s="97" t="s">
        <v>223</v>
      </c>
      <c r="G610" s="97"/>
      <c r="H610" s="105">
        <v>0</v>
      </c>
      <c r="I610" s="105">
        <v>1</v>
      </c>
      <c r="J610" s="105">
        <v>74</v>
      </c>
      <c r="K610" s="95">
        <v>174</v>
      </c>
      <c r="L610" s="106">
        <f>T609</f>
        <v>250</v>
      </c>
      <c r="M610" s="106">
        <f>K610*L610</f>
        <v>43500</v>
      </c>
      <c r="N610" s="77"/>
      <c r="O610" s="78" t="s">
        <v>203</v>
      </c>
      <c r="P610" s="78" t="s">
        <v>5</v>
      </c>
      <c r="Q610" s="78" t="s">
        <v>143</v>
      </c>
      <c r="R610" s="79">
        <v>72</v>
      </c>
      <c r="S610" s="80"/>
      <c r="T610" s="81">
        <v>8050</v>
      </c>
      <c r="U610" s="96" t="s">
        <v>2038</v>
      </c>
      <c r="V610" s="79">
        <f>R610*T610*56/100</f>
        <v>324576</v>
      </c>
      <c r="W610" s="79">
        <f>R610*T610-V610</f>
        <v>255024</v>
      </c>
      <c r="X610" s="82">
        <f>M610+W610</f>
        <v>298524</v>
      </c>
      <c r="Y610" s="83">
        <f>M610</f>
        <v>43500</v>
      </c>
      <c r="Z610" s="84"/>
      <c r="AA610" s="87">
        <f>AB610*M610/100</f>
        <v>8.6999999999999993</v>
      </c>
      <c r="AB610" s="86">
        <v>0.02</v>
      </c>
    </row>
    <row r="611" spans="2:28" ht="16.5" customHeight="1" x14ac:dyDescent="0.25">
      <c r="B611" s="97"/>
      <c r="C611" s="97"/>
      <c r="D611" s="98"/>
      <c r="E611" s="99"/>
      <c r="F611" s="97"/>
      <c r="G611" s="97"/>
      <c r="H611" s="105"/>
      <c r="I611" s="105"/>
      <c r="J611" s="105"/>
      <c r="K611" s="95">
        <v>18</v>
      </c>
      <c r="L611" s="106">
        <f>T609</f>
        <v>250</v>
      </c>
      <c r="M611" s="106">
        <f>K611*L611</f>
        <v>4500</v>
      </c>
      <c r="N611" s="77"/>
      <c r="O611" s="78" t="s">
        <v>215</v>
      </c>
      <c r="P611" s="78" t="s">
        <v>5</v>
      </c>
      <c r="Q611" s="78"/>
      <c r="R611" s="79">
        <v>72</v>
      </c>
      <c r="S611" s="80"/>
      <c r="T611" s="81">
        <v>7350</v>
      </c>
      <c r="U611" s="96" t="s">
        <v>217</v>
      </c>
      <c r="V611" s="79">
        <f>R611*T611*1/100</f>
        <v>5292</v>
      </c>
      <c r="W611" s="79">
        <f>R611*T611-V611</f>
        <v>523908</v>
      </c>
      <c r="X611" s="82">
        <f>M611+W611</f>
        <v>528408</v>
      </c>
      <c r="Y611" s="83">
        <f>M611</f>
        <v>4500</v>
      </c>
      <c r="Z611" s="84"/>
      <c r="AA611" s="87">
        <f>X611*AB611/100</f>
        <v>1585.2239999999999</v>
      </c>
      <c r="AB611" s="86">
        <v>0.3</v>
      </c>
    </row>
    <row r="612" spans="2:28" ht="16.5" customHeight="1" x14ac:dyDescent="0.25">
      <c r="B612" s="97"/>
      <c r="C612" s="97"/>
      <c r="D612" s="98"/>
      <c r="E612" s="99"/>
      <c r="F612" s="97"/>
      <c r="G612" s="97"/>
      <c r="H612" s="105"/>
      <c r="I612" s="105"/>
      <c r="J612" s="105"/>
      <c r="K612" s="95">
        <v>35</v>
      </c>
      <c r="L612" s="106">
        <f>T609</f>
        <v>250</v>
      </c>
      <c r="M612" s="106">
        <f>K612*L612</f>
        <v>8750</v>
      </c>
      <c r="N612" s="77"/>
      <c r="O612" s="78" t="s">
        <v>215</v>
      </c>
      <c r="P612" s="78" t="s">
        <v>5</v>
      </c>
      <c r="Q612" s="78"/>
      <c r="R612" s="79">
        <v>140</v>
      </c>
      <c r="S612" s="80"/>
      <c r="T612" s="81">
        <v>7350</v>
      </c>
      <c r="U612" s="96" t="s">
        <v>1114</v>
      </c>
      <c r="V612" s="79">
        <f>R612*T612*5/100</f>
        <v>51450</v>
      </c>
      <c r="W612" s="79">
        <f>R612*T612-V612</f>
        <v>977550</v>
      </c>
      <c r="X612" s="82">
        <f>M612+W612</f>
        <v>986300</v>
      </c>
      <c r="Y612" s="83">
        <f>M612</f>
        <v>8750</v>
      </c>
      <c r="Z612" s="84"/>
      <c r="AA612" s="87">
        <f>X612*AB612/100</f>
        <v>2958.9</v>
      </c>
      <c r="AB612" s="86">
        <v>0.3</v>
      </c>
    </row>
    <row r="613" spans="2:28" ht="16.5" customHeight="1" x14ac:dyDescent="0.25">
      <c r="B613" s="97"/>
      <c r="C613" s="97"/>
      <c r="D613" s="98"/>
      <c r="E613" s="99"/>
      <c r="F613" s="97"/>
      <c r="G613" s="97"/>
      <c r="H613" s="105">
        <v>0</v>
      </c>
      <c r="I613" s="105">
        <v>2</v>
      </c>
      <c r="J613" s="105">
        <v>27</v>
      </c>
      <c r="K613" s="95">
        <v>227</v>
      </c>
      <c r="L613" s="106"/>
      <c r="M613" s="106"/>
      <c r="N613" s="77"/>
      <c r="O613" s="78"/>
      <c r="P613" s="78"/>
      <c r="Q613" s="78"/>
      <c r="R613" s="79"/>
      <c r="S613" s="80"/>
      <c r="T613" s="81"/>
      <c r="U613" s="77"/>
      <c r="V613" s="79"/>
      <c r="W613" s="79"/>
      <c r="X613" s="82"/>
      <c r="Y613" s="83"/>
      <c r="Z613" s="84"/>
      <c r="AA613" s="87"/>
      <c r="AB613" s="82"/>
    </row>
    <row r="614" spans="2:28" ht="16.5" customHeight="1" x14ac:dyDescent="0.25">
      <c r="B614" s="99"/>
      <c r="C614" s="99"/>
      <c r="D614" s="99"/>
      <c r="E614" s="99"/>
      <c r="F614" s="99"/>
      <c r="G614" s="99"/>
      <c r="H614" s="107"/>
      <c r="I614" s="107"/>
      <c r="J614" s="107"/>
      <c r="K614" s="106"/>
      <c r="L614" s="106"/>
      <c r="M614" s="106"/>
      <c r="N614" s="77"/>
      <c r="O614" s="78"/>
      <c r="P614" s="78"/>
      <c r="Q614" s="78"/>
      <c r="R614" s="79"/>
      <c r="S614" s="80"/>
      <c r="T614" s="81"/>
      <c r="U614" s="77"/>
      <c r="V614" s="79"/>
      <c r="W614" s="79"/>
      <c r="X614" s="86"/>
      <c r="Y614" s="83"/>
      <c r="Z614" s="84"/>
      <c r="AA614" s="85"/>
      <c r="AB614" s="86"/>
    </row>
    <row r="615" spans="2:28" ht="16.5" customHeight="1" x14ac:dyDescent="0.25">
      <c r="B615" s="100" t="s">
        <v>205</v>
      </c>
      <c r="C615" s="101"/>
      <c r="D615" s="101"/>
      <c r="E615" s="101"/>
      <c r="F615" s="101"/>
      <c r="G615" s="102"/>
      <c r="H615" s="102" t="s">
        <v>210</v>
      </c>
      <c r="I615" s="102" t="s">
        <v>2005</v>
      </c>
      <c r="J615" s="102" t="s">
        <v>1273</v>
      </c>
      <c r="K615" s="102" t="s">
        <v>3901</v>
      </c>
      <c r="L615" s="102">
        <v>1</v>
      </c>
      <c r="M615" s="102"/>
      <c r="N615" s="102"/>
      <c r="O615" s="102" t="s">
        <v>208</v>
      </c>
      <c r="P615" s="102" t="s">
        <v>209</v>
      </c>
      <c r="Q615" s="102" t="s">
        <v>139</v>
      </c>
      <c r="R615" s="102">
        <v>34160</v>
      </c>
      <c r="S615" s="102"/>
      <c r="T615" s="102">
        <v>80</v>
      </c>
      <c r="U615" s="102" t="s">
        <v>4537</v>
      </c>
      <c r="V615" s="103"/>
      <c r="W615" s="101"/>
      <c r="X615" s="102"/>
      <c r="Y615" s="101"/>
      <c r="Z615" s="101"/>
      <c r="AA615" s="101"/>
      <c r="AB615" s="104"/>
    </row>
    <row r="616" spans="2:28" ht="16.5" customHeight="1" x14ac:dyDescent="0.25">
      <c r="B616" s="97">
        <v>1980</v>
      </c>
      <c r="C616" s="97" t="s">
        <v>206</v>
      </c>
      <c r="D616" s="98" t="s">
        <v>4535</v>
      </c>
      <c r="E616" s="99" t="s">
        <v>4536</v>
      </c>
      <c r="F616" s="97" t="s">
        <v>223</v>
      </c>
      <c r="G616" s="97">
        <v>2</v>
      </c>
      <c r="H616" s="105">
        <v>0</v>
      </c>
      <c r="I616" s="105">
        <v>1</v>
      </c>
      <c r="J616" s="105">
        <v>75</v>
      </c>
      <c r="K616" s="95">
        <v>175</v>
      </c>
      <c r="L616" s="106">
        <f>T615</f>
        <v>80</v>
      </c>
      <c r="M616" s="106">
        <f>K616*L616</f>
        <v>14000</v>
      </c>
      <c r="N616" s="77"/>
      <c r="O616" s="78" t="s">
        <v>203</v>
      </c>
      <c r="P616" s="78" t="s">
        <v>5</v>
      </c>
      <c r="Q616" s="78" t="s">
        <v>143</v>
      </c>
      <c r="R616" s="79">
        <v>54</v>
      </c>
      <c r="S616" s="80"/>
      <c r="T616" s="81">
        <v>8050</v>
      </c>
      <c r="U616" s="96" t="s">
        <v>1063</v>
      </c>
      <c r="V616" s="79">
        <f>R616*T616*10/100</f>
        <v>43470</v>
      </c>
      <c r="W616" s="79">
        <f>R616*T616-V616</f>
        <v>391230</v>
      </c>
      <c r="X616" s="82">
        <f>M616+W616</f>
        <v>405230</v>
      </c>
      <c r="Y616" s="83">
        <f>M616</f>
        <v>14000</v>
      </c>
      <c r="Z616" s="84"/>
      <c r="AA616" s="87">
        <f>AB616*M616/100</f>
        <v>2.8</v>
      </c>
      <c r="AB616" s="86">
        <v>0.02</v>
      </c>
    </row>
    <row r="617" spans="2:28" ht="16.5" customHeight="1" x14ac:dyDescent="0.25">
      <c r="B617" s="99"/>
      <c r="C617" s="99"/>
      <c r="D617" s="99"/>
      <c r="E617" s="99"/>
      <c r="F617" s="99"/>
      <c r="G617" s="99"/>
      <c r="H617" s="107"/>
      <c r="I617" s="107"/>
      <c r="J617" s="107"/>
      <c r="K617" s="106"/>
      <c r="L617" s="106"/>
      <c r="M617" s="106"/>
      <c r="N617" s="77"/>
      <c r="O617" s="78"/>
      <c r="P617" s="78"/>
      <c r="Q617" s="78"/>
      <c r="R617" s="79"/>
      <c r="S617" s="80"/>
      <c r="T617" s="81"/>
      <c r="U617" s="77"/>
      <c r="V617" s="79"/>
      <c r="W617" s="79"/>
      <c r="X617" s="86"/>
      <c r="Y617" s="83"/>
      <c r="Z617" s="84"/>
      <c r="AA617" s="85"/>
      <c r="AB617" s="86"/>
    </row>
    <row r="618" spans="2:28" ht="16.5" customHeight="1" x14ac:dyDescent="0.25">
      <c r="B618" s="100" t="s">
        <v>205</v>
      </c>
      <c r="C618" s="101"/>
      <c r="D618" s="101"/>
      <c r="E618" s="101"/>
      <c r="F618" s="101"/>
      <c r="G618" s="102"/>
      <c r="H618" s="102" t="s">
        <v>210</v>
      </c>
      <c r="I618" s="102" t="s">
        <v>4539</v>
      </c>
      <c r="J618" s="102" t="s">
        <v>2264</v>
      </c>
      <c r="K618" s="102" t="s">
        <v>3468</v>
      </c>
      <c r="L618" s="102">
        <v>1</v>
      </c>
      <c r="M618" s="102"/>
      <c r="N618" s="102" t="s">
        <v>4540</v>
      </c>
      <c r="O618" s="102" t="s">
        <v>208</v>
      </c>
      <c r="P618" s="102" t="s">
        <v>209</v>
      </c>
      <c r="Q618" s="102" t="s">
        <v>139</v>
      </c>
      <c r="R618" s="102">
        <v>34160</v>
      </c>
      <c r="S618" s="102"/>
      <c r="T618" s="102">
        <v>80</v>
      </c>
      <c r="U618" s="102" t="s">
        <v>4541</v>
      </c>
      <c r="V618" s="103"/>
      <c r="W618" s="101"/>
      <c r="X618" s="102"/>
      <c r="Y618" s="101"/>
      <c r="Z618" s="101"/>
      <c r="AA618" s="101"/>
      <c r="AB618" s="104"/>
    </row>
    <row r="619" spans="2:28" ht="16.5" customHeight="1" x14ac:dyDescent="0.25">
      <c r="B619" s="97">
        <v>1981</v>
      </c>
      <c r="C619" s="97" t="s">
        <v>206</v>
      </c>
      <c r="D619" s="98" t="s">
        <v>4538</v>
      </c>
      <c r="E619" s="99" t="s">
        <v>4536</v>
      </c>
      <c r="F619" s="97" t="s">
        <v>223</v>
      </c>
      <c r="G619" s="97">
        <v>2</v>
      </c>
      <c r="H619" s="105">
        <v>0</v>
      </c>
      <c r="I619" s="105">
        <v>1</v>
      </c>
      <c r="J619" s="105">
        <v>27</v>
      </c>
      <c r="K619" s="95">
        <v>127</v>
      </c>
      <c r="L619" s="106">
        <f>T618</f>
        <v>80</v>
      </c>
      <c r="M619" s="106">
        <f>K619*L619</f>
        <v>10160</v>
      </c>
      <c r="N619" s="77"/>
      <c r="O619" s="78" t="s">
        <v>203</v>
      </c>
      <c r="P619" s="78" t="s">
        <v>5</v>
      </c>
      <c r="Q619" s="78" t="s">
        <v>143</v>
      </c>
      <c r="R619" s="79">
        <v>90</v>
      </c>
      <c r="S619" s="80"/>
      <c r="T619" s="81">
        <v>8050</v>
      </c>
      <c r="U619" s="96" t="s">
        <v>375</v>
      </c>
      <c r="V619" s="79">
        <f>R619*T619*36/100</f>
        <v>260820</v>
      </c>
      <c r="W619" s="79">
        <f>R619*T619-V619</f>
        <v>463680</v>
      </c>
      <c r="X619" s="82">
        <f>M619+W619</f>
        <v>473840</v>
      </c>
      <c r="Y619" s="83">
        <f>M619</f>
        <v>10160</v>
      </c>
      <c r="Z619" s="84"/>
      <c r="AA619" s="87">
        <f>AB619*M619/100</f>
        <v>2.032</v>
      </c>
      <c r="AB619" s="86">
        <v>0.02</v>
      </c>
    </row>
    <row r="620" spans="2:28" ht="16.5" customHeight="1" x14ac:dyDescent="0.25">
      <c r="B620" s="99"/>
      <c r="C620" s="99"/>
      <c r="D620" s="99"/>
      <c r="E620" s="99"/>
      <c r="F620" s="99"/>
      <c r="G620" s="99"/>
      <c r="H620" s="107"/>
      <c r="I620" s="107"/>
      <c r="J620" s="107"/>
      <c r="K620" s="106"/>
      <c r="L620" s="106"/>
      <c r="M620" s="106"/>
      <c r="N620" s="77"/>
      <c r="O620" s="78"/>
      <c r="P620" s="78"/>
      <c r="Q620" s="78"/>
      <c r="R620" s="79"/>
      <c r="S620" s="80"/>
      <c r="T620" s="81"/>
      <c r="U620" s="77"/>
      <c r="V620" s="79"/>
      <c r="W620" s="79"/>
      <c r="X620" s="86"/>
      <c r="Y620" s="83"/>
      <c r="Z620" s="84"/>
      <c r="AA620" s="85"/>
      <c r="AB620" s="86"/>
    </row>
    <row r="621" spans="2:28" ht="16.5" customHeight="1" x14ac:dyDescent="0.25">
      <c r="B621" s="100" t="s">
        <v>205</v>
      </c>
      <c r="C621" s="101"/>
      <c r="D621" s="101"/>
      <c r="E621" s="101"/>
      <c r="F621" s="101"/>
      <c r="G621" s="102"/>
      <c r="H621" s="102" t="s">
        <v>207</v>
      </c>
      <c r="I621" s="102" t="s">
        <v>2907</v>
      </c>
      <c r="J621" s="102" t="s">
        <v>2264</v>
      </c>
      <c r="K621" s="102" t="s">
        <v>3260</v>
      </c>
      <c r="L621" s="102">
        <v>1</v>
      </c>
      <c r="M621" s="102"/>
      <c r="N621" s="102"/>
      <c r="O621" s="102" t="s">
        <v>208</v>
      </c>
      <c r="P621" s="102" t="s">
        <v>209</v>
      </c>
      <c r="Q621" s="102" t="s">
        <v>139</v>
      </c>
      <c r="R621" s="102">
        <v>34160</v>
      </c>
      <c r="S621" s="102"/>
      <c r="T621" s="102">
        <v>80</v>
      </c>
      <c r="U621" s="102" t="s">
        <v>4544</v>
      </c>
      <c r="V621" s="103"/>
      <c r="W621" s="101"/>
      <c r="X621" s="102"/>
      <c r="Y621" s="101"/>
      <c r="Z621" s="101"/>
      <c r="AA621" s="101"/>
      <c r="AB621" s="104"/>
    </row>
    <row r="622" spans="2:28" ht="16.5" customHeight="1" x14ac:dyDescent="0.25">
      <c r="B622" s="97">
        <v>1982</v>
      </c>
      <c r="C622" s="97" t="s">
        <v>206</v>
      </c>
      <c r="D622" s="98" t="s">
        <v>4542</v>
      </c>
      <c r="E622" s="99" t="s">
        <v>4543</v>
      </c>
      <c r="F622" s="97" t="s">
        <v>223</v>
      </c>
      <c r="G622" s="97">
        <v>2</v>
      </c>
      <c r="H622" s="105">
        <v>0</v>
      </c>
      <c r="I622" s="105">
        <v>1</v>
      </c>
      <c r="J622" s="105">
        <v>71</v>
      </c>
      <c r="K622" s="95">
        <v>171</v>
      </c>
      <c r="L622" s="106">
        <f>T621</f>
        <v>80</v>
      </c>
      <c r="M622" s="106">
        <f>K622*L622</f>
        <v>13680</v>
      </c>
      <c r="N622" s="77"/>
      <c r="O622" s="78" t="s">
        <v>203</v>
      </c>
      <c r="P622" s="78" t="s">
        <v>211</v>
      </c>
      <c r="Q622" s="78" t="s">
        <v>143</v>
      </c>
      <c r="R622" s="79">
        <v>108</v>
      </c>
      <c r="S622" s="80"/>
      <c r="T622" s="81">
        <v>7450</v>
      </c>
      <c r="U622" s="96" t="s">
        <v>411</v>
      </c>
      <c r="V622" s="79">
        <f>R622*T622*85/100</f>
        <v>683910</v>
      </c>
      <c r="W622" s="79">
        <f>R622*T622-V622</f>
        <v>120690</v>
      </c>
      <c r="X622" s="82">
        <f>M622+W622</f>
        <v>134370</v>
      </c>
      <c r="Y622" s="83">
        <f>M622</f>
        <v>13680</v>
      </c>
      <c r="Z622" s="84"/>
      <c r="AA622" s="87">
        <f>AB622*M622/100</f>
        <v>2.7360000000000002</v>
      </c>
      <c r="AB622" s="86">
        <v>0.02</v>
      </c>
    </row>
    <row r="623" spans="2:28" ht="16.5" customHeight="1" x14ac:dyDescent="0.25">
      <c r="B623" s="99"/>
      <c r="C623" s="99"/>
      <c r="D623" s="99"/>
      <c r="E623" s="99"/>
      <c r="F623" s="99"/>
      <c r="G623" s="99"/>
      <c r="H623" s="107"/>
      <c r="I623" s="107"/>
      <c r="J623" s="107"/>
      <c r="K623" s="106"/>
      <c r="L623" s="106"/>
      <c r="M623" s="106"/>
      <c r="N623" s="77"/>
      <c r="O623" s="78"/>
      <c r="P623" s="78"/>
      <c r="Q623" s="78"/>
      <c r="R623" s="79"/>
      <c r="S623" s="80"/>
      <c r="T623" s="81"/>
      <c r="U623" s="77"/>
      <c r="V623" s="79"/>
      <c r="W623" s="79"/>
      <c r="X623" s="86"/>
      <c r="Y623" s="83"/>
      <c r="Z623" s="84"/>
      <c r="AA623" s="85"/>
      <c r="AB623" s="86"/>
    </row>
    <row r="624" spans="2:28" ht="16.5" customHeight="1" x14ac:dyDescent="0.25">
      <c r="B624" s="100" t="s">
        <v>205</v>
      </c>
      <c r="C624" s="101"/>
      <c r="D624" s="101"/>
      <c r="E624" s="101"/>
      <c r="F624" s="101"/>
      <c r="G624" s="102"/>
      <c r="H624" s="102" t="s">
        <v>210</v>
      </c>
      <c r="I624" s="102" t="s">
        <v>2396</v>
      </c>
      <c r="J624" s="102" t="s">
        <v>4547</v>
      </c>
      <c r="K624" s="102" t="s">
        <v>3650</v>
      </c>
      <c r="L624" s="102">
        <v>1</v>
      </c>
      <c r="M624" s="102"/>
      <c r="N624" s="102"/>
      <c r="O624" s="102" t="s">
        <v>208</v>
      </c>
      <c r="P624" s="102" t="s">
        <v>209</v>
      </c>
      <c r="Q624" s="102" t="s">
        <v>139</v>
      </c>
      <c r="R624" s="102">
        <v>34160</v>
      </c>
      <c r="S624" s="102"/>
      <c r="T624" s="102">
        <v>80</v>
      </c>
      <c r="U624" s="102" t="s">
        <v>4548</v>
      </c>
      <c r="V624" s="103"/>
      <c r="W624" s="101"/>
      <c r="X624" s="102"/>
      <c r="Y624" s="101"/>
      <c r="Z624" s="101"/>
      <c r="AA624" s="101"/>
      <c r="AB624" s="104"/>
    </row>
    <row r="625" spans="2:28" ht="16.5" customHeight="1" x14ac:dyDescent="0.25">
      <c r="B625" s="97">
        <v>1983</v>
      </c>
      <c r="C625" s="97" t="s">
        <v>206</v>
      </c>
      <c r="D625" s="98" t="s">
        <v>4545</v>
      </c>
      <c r="E625" s="99" t="s">
        <v>4546</v>
      </c>
      <c r="F625" s="97" t="s">
        <v>223</v>
      </c>
      <c r="G625" s="97">
        <v>2</v>
      </c>
      <c r="H625" s="105">
        <v>0</v>
      </c>
      <c r="I625" s="105">
        <v>1</v>
      </c>
      <c r="J625" s="105">
        <v>44</v>
      </c>
      <c r="K625" s="95">
        <v>144</v>
      </c>
      <c r="L625" s="106">
        <f>T624</f>
        <v>80</v>
      </c>
      <c r="M625" s="106">
        <f>K625*L625</f>
        <v>11520</v>
      </c>
      <c r="N625" s="77"/>
      <c r="O625" s="78" t="s">
        <v>203</v>
      </c>
      <c r="P625" s="78" t="s">
        <v>211</v>
      </c>
      <c r="Q625" s="78" t="s">
        <v>143</v>
      </c>
      <c r="R625" s="79">
        <v>108</v>
      </c>
      <c r="S625" s="80"/>
      <c r="T625" s="81">
        <v>7450</v>
      </c>
      <c r="U625" s="96" t="s">
        <v>406</v>
      </c>
      <c r="V625" s="79">
        <f>R625*T625*85/100</f>
        <v>683910</v>
      </c>
      <c r="W625" s="79">
        <f>R625*T625-V625</f>
        <v>120690</v>
      </c>
      <c r="X625" s="82">
        <f>M625+W625</f>
        <v>132210</v>
      </c>
      <c r="Y625" s="83">
        <f>M625</f>
        <v>11520</v>
      </c>
      <c r="Z625" s="84"/>
      <c r="AA625" s="87">
        <f>AB625*M625/100</f>
        <v>2.3040000000000003</v>
      </c>
      <c r="AB625" s="86">
        <v>0.02</v>
      </c>
    </row>
    <row r="626" spans="2:28" ht="16.5" customHeight="1" x14ac:dyDescent="0.25">
      <c r="B626" s="99"/>
      <c r="C626" s="99"/>
      <c r="D626" s="99"/>
      <c r="E626" s="99"/>
      <c r="F626" s="99"/>
      <c r="G626" s="99"/>
      <c r="H626" s="107"/>
      <c r="I626" s="107"/>
      <c r="J626" s="107"/>
      <c r="K626" s="106"/>
      <c r="L626" s="106"/>
      <c r="M626" s="106"/>
      <c r="N626" s="77"/>
      <c r="O626" s="78"/>
      <c r="P626" s="78"/>
      <c r="Q626" s="78"/>
      <c r="R626" s="79"/>
      <c r="S626" s="80"/>
      <c r="T626" s="81"/>
      <c r="U626" s="77"/>
      <c r="V626" s="79"/>
      <c r="W626" s="79"/>
      <c r="X626" s="86"/>
      <c r="Y626" s="83"/>
      <c r="Z626" s="84"/>
      <c r="AA626" s="85"/>
      <c r="AB626" s="86"/>
    </row>
    <row r="627" spans="2:28" ht="16.5" customHeight="1" x14ac:dyDescent="0.25">
      <c r="B627" s="100" t="s">
        <v>205</v>
      </c>
      <c r="C627" s="101"/>
      <c r="D627" s="101"/>
      <c r="E627" s="101"/>
      <c r="F627" s="101"/>
      <c r="G627" s="102"/>
      <c r="H627" s="102" t="s">
        <v>210</v>
      </c>
      <c r="I627" s="102" t="s">
        <v>1872</v>
      </c>
      <c r="J627" s="102" t="s">
        <v>3527</v>
      </c>
      <c r="K627" s="102" t="s">
        <v>3496</v>
      </c>
      <c r="L627" s="102">
        <v>1</v>
      </c>
      <c r="M627" s="102"/>
      <c r="N627" s="102"/>
      <c r="O627" s="102" t="s">
        <v>208</v>
      </c>
      <c r="P627" s="102" t="s">
        <v>209</v>
      </c>
      <c r="Q627" s="102" t="s">
        <v>139</v>
      </c>
      <c r="R627" s="102">
        <v>34160</v>
      </c>
      <c r="S627" s="102"/>
      <c r="T627" s="102">
        <v>80</v>
      </c>
      <c r="U627" s="102" t="s">
        <v>4551</v>
      </c>
      <c r="V627" s="103"/>
      <c r="W627" s="101"/>
      <c r="X627" s="102"/>
      <c r="Y627" s="101"/>
      <c r="Z627" s="101"/>
      <c r="AA627" s="101"/>
      <c r="AB627" s="104"/>
    </row>
    <row r="628" spans="2:28" ht="16.5" customHeight="1" x14ac:dyDescent="0.25">
      <c r="B628" s="97">
        <v>1984</v>
      </c>
      <c r="C628" s="97" t="s">
        <v>206</v>
      </c>
      <c r="D628" s="98" t="s">
        <v>4549</v>
      </c>
      <c r="E628" s="99" t="s">
        <v>4550</v>
      </c>
      <c r="F628" s="97" t="s">
        <v>223</v>
      </c>
      <c r="G628" s="97">
        <v>2</v>
      </c>
      <c r="H628" s="105">
        <v>0</v>
      </c>
      <c r="I628" s="105">
        <v>1</v>
      </c>
      <c r="J628" s="105">
        <v>28</v>
      </c>
      <c r="K628" s="95">
        <v>128</v>
      </c>
      <c r="L628" s="106">
        <f>T627</f>
        <v>80</v>
      </c>
      <c r="M628" s="106">
        <f>K628*L628</f>
        <v>10240</v>
      </c>
      <c r="N628" s="77"/>
      <c r="O628" s="78" t="s">
        <v>203</v>
      </c>
      <c r="P628" s="78" t="s">
        <v>5</v>
      </c>
      <c r="Q628" s="78" t="s">
        <v>143</v>
      </c>
      <c r="R628" s="79">
        <v>54</v>
      </c>
      <c r="S628" s="80"/>
      <c r="T628" s="81">
        <v>8050</v>
      </c>
      <c r="U628" s="96" t="s">
        <v>1270</v>
      </c>
      <c r="V628" s="79">
        <f>R628*T628*8/100</f>
        <v>34776</v>
      </c>
      <c r="W628" s="79">
        <f>R628*T628-V628</f>
        <v>399924</v>
      </c>
      <c r="X628" s="82">
        <f>M628+W628</f>
        <v>410164</v>
      </c>
      <c r="Y628" s="83">
        <f>M628</f>
        <v>10240</v>
      </c>
      <c r="Z628" s="84"/>
      <c r="AA628" s="87">
        <f>AB628*M628/100</f>
        <v>2.048</v>
      </c>
      <c r="AB628" s="86">
        <v>0.02</v>
      </c>
    </row>
    <row r="629" spans="2:28" ht="16.5" customHeight="1" x14ac:dyDescent="0.25">
      <c r="B629" s="97"/>
      <c r="C629" s="97"/>
      <c r="D629" s="98"/>
      <c r="E629" s="99"/>
      <c r="F629" s="97"/>
      <c r="G629" s="97"/>
      <c r="H629" s="105"/>
      <c r="I629" s="105"/>
      <c r="J629" s="105"/>
      <c r="K629" s="95"/>
      <c r="L629" s="106"/>
      <c r="M629" s="106"/>
      <c r="N629" s="77"/>
      <c r="O629" s="78"/>
      <c r="P629" s="78"/>
      <c r="Q629" s="78"/>
      <c r="R629" s="79"/>
      <c r="S629" s="80"/>
      <c r="T629" s="81"/>
      <c r="U629" s="96"/>
      <c r="V629" s="79"/>
      <c r="W629" s="79"/>
      <c r="X629" s="82"/>
      <c r="Y629" s="83"/>
      <c r="Z629" s="84"/>
      <c r="AA629" s="87"/>
      <c r="AB629" s="86"/>
    </row>
    <row r="630" spans="2:28" ht="16.5" customHeight="1" x14ac:dyDescent="0.25">
      <c r="B630" s="99"/>
      <c r="C630" s="99"/>
      <c r="D630" s="99"/>
      <c r="E630" s="99"/>
      <c r="F630" s="99"/>
      <c r="G630" s="99"/>
      <c r="H630" s="107"/>
      <c r="I630" s="107"/>
      <c r="J630" s="107"/>
      <c r="K630" s="106"/>
      <c r="L630" s="106"/>
      <c r="M630" s="106"/>
      <c r="N630" s="77"/>
      <c r="O630" s="78"/>
      <c r="P630" s="78"/>
      <c r="Q630" s="78"/>
      <c r="R630" s="79"/>
      <c r="S630" s="80"/>
      <c r="T630" s="81"/>
      <c r="U630" s="77"/>
      <c r="V630" s="79"/>
      <c r="W630" s="79"/>
      <c r="X630" s="86"/>
      <c r="Y630" s="83"/>
      <c r="Z630" s="84"/>
      <c r="AA630" s="85"/>
      <c r="AB630" s="86"/>
    </row>
    <row r="631" spans="2:28" ht="16.5" customHeight="1" x14ac:dyDescent="0.25">
      <c r="B631" s="100" t="s">
        <v>205</v>
      </c>
      <c r="C631" s="101"/>
      <c r="D631" s="101"/>
      <c r="E631" s="101"/>
      <c r="F631" s="101"/>
      <c r="G631" s="102"/>
      <c r="H631" s="102" t="s">
        <v>213</v>
      </c>
      <c r="I631" s="102" t="s">
        <v>3526</v>
      </c>
      <c r="J631" s="102" t="s">
        <v>3527</v>
      </c>
      <c r="K631" s="102" t="s">
        <v>3546</v>
      </c>
      <c r="L631" s="102">
        <v>1</v>
      </c>
      <c r="M631" s="102"/>
      <c r="N631" s="102"/>
      <c r="O631" s="102" t="s">
        <v>208</v>
      </c>
      <c r="P631" s="102" t="s">
        <v>209</v>
      </c>
      <c r="Q631" s="102" t="s">
        <v>139</v>
      </c>
      <c r="R631" s="102">
        <v>34160</v>
      </c>
      <c r="S631" s="102"/>
      <c r="T631" s="102">
        <v>80</v>
      </c>
      <c r="U631" s="102" t="s">
        <v>4553</v>
      </c>
      <c r="V631" s="103"/>
      <c r="W631" s="101"/>
      <c r="X631" s="102"/>
      <c r="Y631" s="101"/>
      <c r="Z631" s="101"/>
      <c r="AA631" s="101"/>
      <c r="AB631" s="104"/>
    </row>
    <row r="632" spans="2:28" ht="16.5" customHeight="1" x14ac:dyDescent="0.25">
      <c r="B632" s="97">
        <v>1985</v>
      </c>
      <c r="C632" s="97" t="s">
        <v>206</v>
      </c>
      <c r="D632" s="98" t="s">
        <v>4552</v>
      </c>
      <c r="E632" s="99" t="s">
        <v>4524</v>
      </c>
      <c r="F632" s="97" t="s">
        <v>223</v>
      </c>
      <c r="G632" s="97">
        <v>2</v>
      </c>
      <c r="H632" s="105">
        <v>0</v>
      </c>
      <c r="I632" s="105">
        <v>0</v>
      </c>
      <c r="J632" s="105">
        <v>61</v>
      </c>
      <c r="K632" s="95">
        <v>61</v>
      </c>
      <c r="L632" s="106">
        <f>T631</f>
        <v>80</v>
      </c>
      <c r="M632" s="106">
        <f>K632*L632</f>
        <v>4880</v>
      </c>
      <c r="N632" s="77"/>
      <c r="O632" s="78" t="s">
        <v>203</v>
      </c>
      <c r="P632" s="78" t="s">
        <v>211</v>
      </c>
      <c r="Q632" s="78" t="s">
        <v>143</v>
      </c>
      <c r="R632" s="79">
        <v>144</v>
      </c>
      <c r="S632" s="80"/>
      <c r="T632" s="81">
        <v>7450</v>
      </c>
      <c r="U632" s="96" t="s">
        <v>411</v>
      </c>
      <c r="V632" s="79">
        <f>R632*T632*85/100</f>
        <v>911880</v>
      </c>
      <c r="W632" s="79">
        <f>R632*T632-V632</f>
        <v>160920</v>
      </c>
      <c r="X632" s="82">
        <f>M632+W632</f>
        <v>165800</v>
      </c>
      <c r="Y632" s="83">
        <f>M632</f>
        <v>4880</v>
      </c>
      <c r="Z632" s="84"/>
      <c r="AA632" s="87">
        <f>AB632*M632/100</f>
        <v>0.97600000000000009</v>
      </c>
      <c r="AB632" s="86">
        <v>0.02</v>
      </c>
    </row>
    <row r="633" spans="2:28" ht="16.5" customHeight="1" x14ac:dyDescent="0.25">
      <c r="B633" s="97"/>
      <c r="C633" s="97"/>
      <c r="D633" s="98"/>
      <c r="E633" s="99"/>
      <c r="F633" s="97"/>
      <c r="G633" s="97"/>
      <c r="H633" s="105"/>
      <c r="I633" s="105">
        <v>0</v>
      </c>
      <c r="J633" s="105">
        <v>60</v>
      </c>
      <c r="K633" s="95">
        <v>60</v>
      </c>
      <c r="L633" s="106">
        <f>T631</f>
        <v>80</v>
      </c>
      <c r="M633" s="106">
        <f>K633*L633</f>
        <v>4800</v>
      </c>
      <c r="N633" s="77"/>
      <c r="O633" s="78" t="s">
        <v>203</v>
      </c>
      <c r="P633" s="78" t="s">
        <v>5</v>
      </c>
      <c r="Q633" s="78" t="s">
        <v>143</v>
      </c>
      <c r="R633" s="79">
        <v>54</v>
      </c>
      <c r="S633" s="80"/>
      <c r="T633" s="81">
        <v>8050</v>
      </c>
      <c r="U633" s="96" t="s">
        <v>220</v>
      </c>
      <c r="V633" s="79">
        <f>R633*T633*6/100</f>
        <v>26082</v>
      </c>
      <c r="W633" s="79">
        <f>R633*T633-V633</f>
        <v>408618</v>
      </c>
      <c r="X633" s="82">
        <f>M633+W633</f>
        <v>413418</v>
      </c>
      <c r="Y633" s="83">
        <f>M633</f>
        <v>4800</v>
      </c>
      <c r="Z633" s="84"/>
      <c r="AA633" s="87">
        <f>AB633*M633/100</f>
        <v>0.96</v>
      </c>
      <c r="AB633" s="86">
        <v>0.02</v>
      </c>
    </row>
    <row r="634" spans="2:28" ht="16.5" customHeight="1" x14ac:dyDescent="0.25">
      <c r="B634" s="97"/>
      <c r="C634" s="97"/>
      <c r="D634" s="98"/>
      <c r="E634" s="99"/>
      <c r="F634" s="97"/>
      <c r="G634" s="97"/>
      <c r="H634" s="105">
        <v>0</v>
      </c>
      <c r="I634" s="105">
        <v>1</v>
      </c>
      <c r="J634" s="105">
        <v>21</v>
      </c>
      <c r="K634" s="95">
        <v>121</v>
      </c>
      <c r="L634" s="106"/>
      <c r="M634" s="106"/>
      <c r="N634" s="77"/>
      <c r="O634" s="78"/>
      <c r="P634" s="78"/>
      <c r="Q634" s="78"/>
      <c r="R634" s="79"/>
      <c r="S634" s="80"/>
      <c r="T634" s="81"/>
      <c r="U634" s="77"/>
      <c r="V634" s="79"/>
      <c r="W634" s="79"/>
      <c r="X634" s="82"/>
      <c r="Y634" s="83"/>
      <c r="Z634" s="84"/>
      <c r="AA634" s="87"/>
      <c r="AB634" s="82"/>
    </row>
    <row r="635" spans="2:28" ht="16.5" customHeight="1" x14ac:dyDescent="0.25">
      <c r="B635" s="97"/>
      <c r="C635" s="97"/>
      <c r="D635" s="98"/>
      <c r="E635" s="99"/>
      <c r="F635" s="97"/>
      <c r="G635" s="97"/>
      <c r="H635" s="105"/>
      <c r="I635" s="105"/>
      <c r="J635" s="105"/>
      <c r="K635" s="95"/>
      <c r="L635" s="106"/>
      <c r="M635" s="106"/>
      <c r="N635" s="77"/>
      <c r="O635" s="78"/>
      <c r="P635" s="78"/>
      <c r="Q635" s="78"/>
      <c r="R635" s="79"/>
      <c r="S635" s="80"/>
      <c r="T635" s="81"/>
      <c r="U635" s="77"/>
      <c r="V635" s="79"/>
      <c r="W635" s="79"/>
      <c r="X635" s="82"/>
      <c r="Y635" s="83"/>
      <c r="Z635" s="84"/>
      <c r="AA635" s="87"/>
      <c r="AB635" s="82"/>
    </row>
    <row r="636" spans="2:28" ht="16.5" customHeight="1" x14ac:dyDescent="0.25">
      <c r="B636" s="99"/>
      <c r="C636" s="99"/>
      <c r="D636" s="99"/>
      <c r="E636" s="99"/>
      <c r="F636" s="99"/>
      <c r="G636" s="99"/>
      <c r="H636" s="107"/>
      <c r="I636" s="107"/>
      <c r="J636" s="107"/>
      <c r="K636" s="106"/>
      <c r="L636" s="106"/>
      <c r="M636" s="106"/>
      <c r="N636" s="77"/>
      <c r="O636" s="78"/>
      <c r="P636" s="78"/>
      <c r="Q636" s="78"/>
      <c r="R636" s="79"/>
      <c r="S636" s="80"/>
      <c r="T636" s="81"/>
      <c r="U636" s="77"/>
      <c r="V636" s="79"/>
      <c r="W636" s="79"/>
      <c r="X636" s="86"/>
      <c r="Y636" s="83"/>
      <c r="Z636" s="84"/>
      <c r="AA636" s="85"/>
      <c r="AB636" s="86"/>
    </row>
    <row r="637" spans="2:28" ht="16.5" customHeight="1" x14ac:dyDescent="0.25">
      <c r="B637" s="100" t="s">
        <v>205</v>
      </c>
      <c r="C637" s="101"/>
      <c r="D637" s="101"/>
      <c r="E637" s="101"/>
      <c r="F637" s="101"/>
      <c r="G637" s="102"/>
      <c r="H637" s="102" t="s">
        <v>210</v>
      </c>
      <c r="I637" s="102" t="s">
        <v>4559</v>
      </c>
      <c r="J637" s="102" t="s">
        <v>3527</v>
      </c>
      <c r="K637" s="102" t="s">
        <v>4560</v>
      </c>
      <c r="L637" s="102">
        <v>1</v>
      </c>
      <c r="M637" s="102"/>
      <c r="N637" s="102"/>
      <c r="O637" s="102" t="s">
        <v>208</v>
      </c>
      <c r="P637" s="102" t="s">
        <v>209</v>
      </c>
      <c r="Q637" s="102" t="s">
        <v>139</v>
      </c>
      <c r="R637" s="102">
        <v>34160</v>
      </c>
      <c r="S637" s="102"/>
      <c r="T637" s="102">
        <v>80</v>
      </c>
      <c r="U637" s="102" t="s">
        <v>4561</v>
      </c>
      <c r="V637" s="103"/>
      <c r="W637" s="101"/>
      <c r="X637" s="102"/>
      <c r="Y637" s="101"/>
      <c r="Z637" s="101"/>
      <c r="AA637" s="101"/>
      <c r="AB637" s="104"/>
    </row>
    <row r="638" spans="2:28" ht="16.5" customHeight="1" x14ac:dyDescent="0.25">
      <c r="B638" s="97">
        <v>1987</v>
      </c>
      <c r="C638" s="97" t="s">
        <v>206</v>
      </c>
      <c r="D638" s="98" t="s">
        <v>4558</v>
      </c>
      <c r="E638" s="99" t="s">
        <v>3573</v>
      </c>
      <c r="F638" s="97" t="s">
        <v>223</v>
      </c>
      <c r="G638" s="97">
        <v>2</v>
      </c>
      <c r="H638" s="105">
        <v>0</v>
      </c>
      <c r="I638" s="105">
        <v>1</v>
      </c>
      <c r="J638" s="105">
        <v>51</v>
      </c>
      <c r="K638" s="95">
        <v>151</v>
      </c>
      <c r="L638" s="106">
        <f>T637</f>
        <v>80</v>
      </c>
      <c r="M638" s="106">
        <f>K638*L638</f>
        <v>12080</v>
      </c>
      <c r="N638" s="77"/>
      <c r="O638" s="78" t="s">
        <v>203</v>
      </c>
      <c r="P638" s="78" t="s">
        <v>5</v>
      </c>
      <c r="Q638" s="78" t="s">
        <v>143</v>
      </c>
      <c r="R638" s="79">
        <v>144</v>
      </c>
      <c r="S638" s="80"/>
      <c r="T638" s="81">
        <v>8050</v>
      </c>
      <c r="U638" s="96" t="s">
        <v>4462</v>
      </c>
      <c r="V638" s="79">
        <f>R638*T638*66/100</f>
        <v>765072</v>
      </c>
      <c r="W638" s="79">
        <f>R638*T638-V638</f>
        <v>394128</v>
      </c>
      <c r="X638" s="82">
        <f>M638+W638</f>
        <v>406208</v>
      </c>
      <c r="Y638" s="83">
        <f>M638</f>
        <v>12080</v>
      </c>
      <c r="Z638" s="84"/>
      <c r="AA638" s="87">
        <f>AB638*M638/100</f>
        <v>2.4159999999999999</v>
      </c>
      <c r="AB638" s="86">
        <v>0.02</v>
      </c>
    </row>
    <row r="639" spans="2:28" ht="16.5" customHeight="1" x14ac:dyDescent="0.25">
      <c r="B639" s="99"/>
      <c r="C639" s="99"/>
      <c r="D639" s="99"/>
      <c r="E639" s="99"/>
      <c r="F639" s="99"/>
      <c r="G639" s="99"/>
      <c r="H639" s="107"/>
      <c r="I639" s="107"/>
      <c r="J639" s="107"/>
      <c r="K639" s="106"/>
      <c r="L639" s="106"/>
      <c r="M639" s="106"/>
      <c r="N639" s="77"/>
      <c r="O639" s="78"/>
      <c r="P639" s="78"/>
      <c r="Q639" s="78"/>
      <c r="R639" s="79"/>
      <c r="S639" s="80"/>
      <c r="T639" s="81"/>
      <c r="U639" s="77"/>
      <c r="V639" s="79"/>
      <c r="W639" s="79"/>
      <c r="X639" s="86"/>
      <c r="Y639" s="83"/>
      <c r="Z639" s="84"/>
      <c r="AA639" s="85"/>
      <c r="AB639" s="86"/>
    </row>
    <row r="640" spans="2:28" ht="16.5" customHeight="1" x14ac:dyDescent="0.25">
      <c r="B640" s="100" t="s">
        <v>205</v>
      </c>
      <c r="C640" s="101"/>
      <c r="D640" s="101"/>
      <c r="E640" s="101"/>
      <c r="F640" s="101"/>
      <c r="G640" s="102"/>
      <c r="H640" s="102" t="s">
        <v>207</v>
      </c>
      <c r="I640" s="102" t="s">
        <v>1009</v>
      </c>
      <c r="J640" s="102" t="s">
        <v>1477</v>
      </c>
      <c r="K640" s="102" t="s">
        <v>3403</v>
      </c>
      <c r="L640" s="102">
        <v>1</v>
      </c>
      <c r="M640" s="102"/>
      <c r="N640" s="102"/>
      <c r="O640" s="102" t="s">
        <v>208</v>
      </c>
      <c r="P640" s="102" t="s">
        <v>209</v>
      </c>
      <c r="Q640" s="102" t="s">
        <v>139</v>
      </c>
      <c r="R640" s="102">
        <v>34160</v>
      </c>
      <c r="S640" s="102"/>
      <c r="T640" s="102">
        <v>80</v>
      </c>
      <c r="U640" s="102" t="s">
        <v>4563</v>
      </c>
      <c r="V640" s="103"/>
      <c r="W640" s="101"/>
      <c r="X640" s="102"/>
      <c r="Y640" s="101"/>
      <c r="Z640" s="101"/>
      <c r="AA640" s="101"/>
      <c r="AB640" s="104"/>
    </row>
    <row r="641" spans="2:28" ht="16.5" customHeight="1" x14ac:dyDescent="0.25">
      <c r="B641" s="97">
        <v>1988</v>
      </c>
      <c r="C641" s="97" t="s">
        <v>206</v>
      </c>
      <c r="D641" s="98" t="s">
        <v>4562</v>
      </c>
      <c r="E641" s="99" t="s">
        <v>3564</v>
      </c>
      <c r="F641" s="97" t="s">
        <v>223</v>
      </c>
      <c r="G641" s="97">
        <v>2</v>
      </c>
      <c r="H641" s="105">
        <v>0</v>
      </c>
      <c r="I641" s="105">
        <v>0</v>
      </c>
      <c r="J641" s="105">
        <v>86</v>
      </c>
      <c r="K641" s="95">
        <v>86</v>
      </c>
      <c r="L641" s="106">
        <f>T640</f>
        <v>80</v>
      </c>
      <c r="M641" s="106">
        <f>K641*L641</f>
        <v>6880</v>
      </c>
      <c r="N641" s="77"/>
      <c r="O641" s="78" t="s">
        <v>203</v>
      </c>
      <c r="P641" s="78" t="s">
        <v>5</v>
      </c>
      <c r="Q641" s="78" t="s">
        <v>143</v>
      </c>
      <c r="R641" s="79">
        <v>72</v>
      </c>
      <c r="S641" s="80"/>
      <c r="T641" s="81">
        <v>8050</v>
      </c>
      <c r="U641" s="96" t="s">
        <v>1334</v>
      </c>
      <c r="V641" s="79">
        <f>R641*T641*16/100</f>
        <v>92736</v>
      </c>
      <c r="W641" s="79">
        <f>R641*T641-V641</f>
        <v>486864</v>
      </c>
      <c r="X641" s="82">
        <f>M641+W641</f>
        <v>493744</v>
      </c>
      <c r="Y641" s="83">
        <f>M641</f>
        <v>6880</v>
      </c>
      <c r="Z641" s="84"/>
      <c r="AA641" s="87">
        <f>AB641*M641/100</f>
        <v>1.3759999999999999</v>
      </c>
      <c r="AB641" s="86">
        <v>0.02</v>
      </c>
    </row>
    <row r="642" spans="2:28" ht="16.5" customHeight="1" x14ac:dyDescent="0.25">
      <c r="B642" s="99"/>
      <c r="C642" s="99"/>
      <c r="D642" s="99"/>
      <c r="E642" s="99"/>
      <c r="F642" s="99"/>
      <c r="G642" s="99"/>
      <c r="H642" s="107"/>
      <c r="I642" s="107"/>
      <c r="J642" s="107"/>
      <c r="K642" s="106"/>
      <c r="L642" s="106"/>
      <c r="M642" s="106"/>
      <c r="N642" s="77"/>
      <c r="O642" s="78"/>
      <c r="P642" s="78"/>
      <c r="Q642" s="78"/>
      <c r="R642" s="79"/>
      <c r="S642" s="80"/>
      <c r="T642" s="81"/>
      <c r="U642" s="77"/>
      <c r="V642" s="79"/>
      <c r="W642" s="79"/>
      <c r="X642" s="86"/>
      <c r="Y642" s="83"/>
      <c r="Z642" s="84"/>
      <c r="AA642" s="85"/>
      <c r="AB642" s="86"/>
    </row>
    <row r="643" spans="2:28" ht="16.5" customHeight="1" x14ac:dyDescent="0.25">
      <c r="B643" s="100" t="s">
        <v>205</v>
      </c>
      <c r="C643" s="101"/>
      <c r="D643" s="101"/>
      <c r="E643" s="101"/>
      <c r="F643" s="101"/>
      <c r="G643" s="102"/>
      <c r="H643" s="102" t="s">
        <v>210</v>
      </c>
      <c r="I643" s="102" t="s">
        <v>3529</v>
      </c>
      <c r="J643" s="102" t="s">
        <v>2359</v>
      </c>
      <c r="K643" s="102">
        <v>5</v>
      </c>
      <c r="L643" s="102">
        <v>1</v>
      </c>
      <c r="M643" s="102"/>
      <c r="N643" s="102"/>
      <c r="O643" s="102" t="s">
        <v>208</v>
      </c>
      <c r="P643" s="102" t="s">
        <v>209</v>
      </c>
      <c r="Q643" s="102" t="s">
        <v>139</v>
      </c>
      <c r="R643" s="102">
        <v>34160</v>
      </c>
      <c r="S643" s="102"/>
      <c r="T643" s="102">
        <v>250</v>
      </c>
      <c r="U643" s="102" t="s">
        <v>4566</v>
      </c>
      <c r="V643" s="103"/>
      <c r="W643" s="101"/>
      <c r="X643" s="102"/>
      <c r="Y643" s="101"/>
      <c r="Z643" s="101"/>
      <c r="AA643" s="101"/>
      <c r="AB643" s="104"/>
    </row>
    <row r="644" spans="2:28" ht="16.5" customHeight="1" x14ac:dyDescent="0.25">
      <c r="B644" s="97">
        <v>1989</v>
      </c>
      <c r="C644" s="97" t="s">
        <v>206</v>
      </c>
      <c r="D644" s="98">
        <v>6106</v>
      </c>
      <c r="E644" s="99" t="s">
        <v>4564</v>
      </c>
      <c r="F644" s="97" t="s">
        <v>223</v>
      </c>
      <c r="G644" s="97"/>
      <c r="H644" s="105">
        <v>0</v>
      </c>
      <c r="I644" s="105">
        <v>1</v>
      </c>
      <c r="J644" s="105">
        <v>50</v>
      </c>
      <c r="K644" s="95">
        <v>150</v>
      </c>
      <c r="L644" s="106">
        <f>T643</f>
        <v>250</v>
      </c>
      <c r="M644" s="106">
        <f>K644*L644</f>
        <v>37500</v>
      </c>
      <c r="N644" s="77"/>
      <c r="O644" s="78" t="s">
        <v>203</v>
      </c>
      <c r="P644" s="78" t="s">
        <v>5</v>
      </c>
      <c r="Q644" s="78" t="s">
        <v>143</v>
      </c>
      <c r="R644" s="79">
        <v>108</v>
      </c>
      <c r="S644" s="80"/>
      <c r="T644" s="81">
        <v>8050</v>
      </c>
      <c r="U644" s="96" t="s">
        <v>4565</v>
      </c>
      <c r="V644" s="79">
        <f>R644*T644*26/100</f>
        <v>226044</v>
      </c>
      <c r="W644" s="79">
        <f>R644*T644-V644</f>
        <v>643356</v>
      </c>
      <c r="X644" s="82">
        <f>M644+W644</f>
        <v>680856</v>
      </c>
      <c r="Y644" s="83">
        <f>M644</f>
        <v>37500</v>
      </c>
      <c r="Z644" s="84"/>
      <c r="AA644" s="87">
        <f>AB644*M644/100</f>
        <v>7.5</v>
      </c>
      <c r="AB644" s="86">
        <v>0.02</v>
      </c>
    </row>
    <row r="645" spans="2:28" ht="16.5" customHeight="1" x14ac:dyDescent="0.25">
      <c r="B645" s="97"/>
      <c r="C645" s="97"/>
      <c r="D645" s="98"/>
      <c r="E645" s="99"/>
      <c r="F645" s="97"/>
      <c r="G645" s="97"/>
      <c r="H645" s="105"/>
      <c r="I645" s="105"/>
      <c r="J645" s="105">
        <v>9</v>
      </c>
      <c r="K645" s="95">
        <v>9</v>
      </c>
      <c r="L645" s="106">
        <f>T643</f>
        <v>250</v>
      </c>
      <c r="M645" s="106">
        <f>K645*L645</f>
        <v>2250</v>
      </c>
      <c r="N645" s="77"/>
      <c r="O645" s="78" t="s">
        <v>215</v>
      </c>
      <c r="P645" s="78" t="s">
        <v>5</v>
      </c>
      <c r="Q645" s="78"/>
      <c r="R645" s="79">
        <v>36</v>
      </c>
      <c r="S645" s="80"/>
      <c r="T645" s="81">
        <v>7350</v>
      </c>
      <c r="U645" s="96" t="s">
        <v>1152</v>
      </c>
      <c r="V645" s="79">
        <f>R645*T645*4/100</f>
        <v>10584</v>
      </c>
      <c r="W645" s="79">
        <f>R645*T645-V645</f>
        <v>254016</v>
      </c>
      <c r="X645" s="82">
        <f>M645+W645</f>
        <v>256266</v>
      </c>
      <c r="Y645" s="83">
        <f>M645</f>
        <v>2250</v>
      </c>
      <c r="Z645" s="84"/>
      <c r="AA645" s="87">
        <f>X645*AB645/100</f>
        <v>768.798</v>
      </c>
      <c r="AB645" s="86">
        <v>0.3</v>
      </c>
    </row>
    <row r="646" spans="2:28" ht="16.5" customHeight="1" x14ac:dyDescent="0.25">
      <c r="B646" s="97"/>
      <c r="C646" s="97"/>
      <c r="D646" s="98"/>
      <c r="E646" s="99"/>
      <c r="F646" s="97"/>
      <c r="G646" s="97"/>
      <c r="H646" s="105">
        <v>0</v>
      </c>
      <c r="I646" s="105">
        <v>1</v>
      </c>
      <c r="J646" s="105">
        <v>59</v>
      </c>
      <c r="K646" s="95">
        <v>159</v>
      </c>
      <c r="L646" s="106"/>
      <c r="M646" s="106"/>
      <c r="N646" s="77"/>
      <c r="O646" s="78"/>
      <c r="P646" s="78"/>
      <c r="Q646" s="78"/>
      <c r="R646" s="79"/>
      <c r="S646" s="80"/>
      <c r="T646" s="81"/>
      <c r="U646" s="77"/>
      <c r="V646" s="79"/>
      <c r="W646" s="79"/>
      <c r="X646" s="82"/>
      <c r="Y646" s="83"/>
      <c r="Z646" s="84"/>
      <c r="AA646" s="87"/>
      <c r="AB646" s="82"/>
    </row>
    <row r="647" spans="2:28" ht="16.5" customHeight="1" x14ac:dyDescent="0.25">
      <c r="B647" s="99"/>
      <c r="C647" s="99"/>
      <c r="D647" s="99"/>
      <c r="E647" s="99"/>
      <c r="F647" s="99"/>
      <c r="G647" s="99"/>
      <c r="H647" s="107"/>
      <c r="I647" s="107"/>
      <c r="J647" s="107"/>
      <c r="K647" s="106"/>
      <c r="L647" s="106"/>
      <c r="M647" s="106"/>
      <c r="N647" s="77"/>
      <c r="O647" s="78"/>
      <c r="P647" s="78"/>
      <c r="Q647" s="78"/>
      <c r="R647" s="79"/>
      <c r="S647" s="80"/>
      <c r="T647" s="81"/>
      <c r="U647" s="77"/>
      <c r="V647" s="79"/>
      <c r="W647" s="79"/>
      <c r="X647" s="86"/>
      <c r="Y647" s="83"/>
      <c r="Z647" s="84"/>
      <c r="AA647" s="85"/>
      <c r="AB647" s="86"/>
    </row>
    <row r="648" spans="2:28" ht="16.5" customHeight="1" x14ac:dyDescent="0.25">
      <c r="B648" s="100" t="s">
        <v>205</v>
      </c>
      <c r="C648" s="101"/>
      <c r="D648" s="101"/>
      <c r="E648" s="101"/>
      <c r="F648" s="101"/>
      <c r="G648" s="102"/>
      <c r="H648" s="102" t="s">
        <v>207</v>
      </c>
      <c r="I648" s="102" t="s">
        <v>2575</v>
      </c>
      <c r="J648" s="102" t="s">
        <v>3637</v>
      </c>
      <c r="K648" s="102" t="s">
        <v>3859</v>
      </c>
      <c r="L648" s="102">
        <v>1</v>
      </c>
      <c r="M648" s="102"/>
      <c r="N648" s="102"/>
      <c r="O648" s="102" t="s">
        <v>208</v>
      </c>
      <c r="P648" s="102" t="s">
        <v>209</v>
      </c>
      <c r="Q648" s="102" t="s">
        <v>139</v>
      </c>
      <c r="R648" s="102">
        <v>34160</v>
      </c>
      <c r="S648" s="102"/>
      <c r="T648" s="102">
        <v>80</v>
      </c>
      <c r="U648" s="102" t="s">
        <v>4569</v>
      </c>
      <c r="V648" s="103"/>
      <c r="W648" s="101"/>
      <c r="X648" s="102"/>
      <c r="Y648" s="101"/>
      <c r="Z648" s="101"/>
      <c r="AA648" s="101"/>
      <c r="AB648" s="104"/>
    </row>
    <row r="649" spans="2:28" ht="16.5" customHeight="1" x14ac:dyDescent="0.25">
      <c r="B649" s="97">
        <v>1990</v>
      </c>
      <c r="C649" s="97" t="s">
        <v>206</v>
      </c>
      <c r="D649" s="98" t="s">
        <v>4567</v>
      </c>
      <c r="E649" s="99" t="s">
        <v>4568</v>
      </c>
      <c r="F649" s="97" t="s">
        <v>223</v>
      </c>
      <c r="G649" s="97">
        <v>2</v>
      </c>
      <c r="H649" s="105">
        <v>0</v>
      </c>
      <c r="I649" s="105">
        <v>0</v>
      </c>
      <c r="J649" s="105">
        <v>38</v>
      </c>
      <c r="K649" s="95">
        <v>38</v>
      </c>
      <c r="L649" s="106">
        <f>T648</f>
        <v>80</v>
      </c>
      <c r="M649" s="106">
        <f>K649*L649</f>
        <v>3040</v>
      </c>
      <c r="N649" s="77"/>
      <c r="O649" s="78" t="s">
        <v>203</v>
      </c>
      <c r="P649" s="78" t="s">
        <v>5</v>
      </c>
      <c r="Q649" s="78" t="s">
        <v>143</v>
      </c>
      <c r="R649" s="79">
        <v>72</v>
      </c>
      <c r="S649" s="80"/>
      <c r="T649" s="81">
        <v>8050</v>
      </c>
      <c r="U649" s="96" t="s">
        <v>1209</v>
      </c>
      <c r="V649" s="79">
        <f>R649*T649*9/100</f>
        <v>52164</v>
      </c>
      <c r="W649" s="79">
        <f>R649*T649-V649</f>
        <v>527436</v>
      </c>
      <c r="X649" s="82">
        <f>M649+W649</f>
        <v>530476</v>
      </c>
      <c r="Y649" s="83">
        <f>M649</f>
        <v>3040</v>
      </c>
      <c r="Z649" s="84"/>
      <c r="AA649" s="87">
        <f>AB649*M649/100</f>
        <v>0.6080000000000001</v>
      </c>
      <c r="AB649" s="86">
        <v>0.02</v>
      </c>
    </row>
    <row r="650" spans="2:28" ht="16.5" customHeight="1" x14ac:dyDescent="0.25">
      <c r="B650" s="99"/>
      <c r="C650" s="99"/>
      <c r="D650" s="99"/>
      <c r="E650" s="99"/>
      <c r="F650" s="99"/>
      <c r="G650" s="99"/>
      <c r="H650" s="107"/>
      <c r="I650" s="107"/>
      <c r="J650" s="107"/>
      <c r="K650" s="106"/>
      <c r="L650" s="106"/>
      <c r="M650" s="106"/>
      <c r="N650" s="77"/>
      <c r="O650" s="78"/>
      <c r="P650" s="78"/>
      <c r="Q650" s="78"/>
      <c r="R650" s="79"/>
      <c r="S650" s="80"/>
      <c r="T650" s="81"/>
      <c r="U650" s="77"/>
      <c r="V650" s="79"/>
      <c r="W650" s="79"/>
      <c r="X650" s="86"/>
      <c r="Y650" s="83"/>
      <c r="Z650" s="84"/>
      <c r="AA650" s="85"/>
      <c r="AB650" s="86"/>
    </row>
    <row r="651" spans="2:28" ht="16.5" customHeight="1" x14ac:dyDescent="0.25">
      <c r="B651" s="100" t="s">
        <v>205</v>
      </c>
      <c r="C651" s="101"/>
      <c r="D651" s="101"/>
      <c r="E651" s="101"/>
      <c r="F651" s="101"/>
      <c r="G651" s="102"/>
      <c r="H651" s="102" t="s">
        <v>207</v>
      </c>
      <c r="I651" s="102" t="s">
        <v>2688</v>
      </c>
      <c r="J651" s="102" t="s">
        <v>2463</v>
      </c>
      <c r="K651" s="102" t="s">
        <v>3200</v>
      </c>
      <c r="L651" s="102">
        <v>1</v>
      </c>
      <c r="M651" s="102"/>
      <c r="N651" s="102"/>
      <c r="O651" s="102" t="s">
        <v>208</v>
      </c>
      <c r="P651" s="102" t="s">
        <v>209</v>
      </c>
      <c r="Q651" s="102" t="s">
        <v>139</v>
      </c>
      <c r="R651" s="102">
        <v>34160</v>
      </c>
      <c r="S651" s="102"/>
      <c r="T651" s="102">
        <v>80</v>
      </c>
      <c r="U651" s="102" t="s">
        <v>4579</v>
      </c>
      <c r="V651" s="103"/>
      <c r="W651" s="101"/>
      <c r="X651" s="102"/>
      <c r="Y651" s="101"/>
      <c r="Z651" s="101"/>
      <c r="AA651" s="101"/>
      <c r="AB651" s="104"/>
    </row>
    <row r="652" spans="2:28" ht="16.5" customHeight="1" x14ac:dyDescent="0.25">
      <c r="B652" s="97">
        <v>1993</v>
      </c>
      <c r="C652" s="97" t="s">
        <v>206</v>
      </c>
      <c r="D652" s="98" t="s">
        <v>4577</v>
      </c>
      <c r="E652" s="99" t="s">
        <v>4578</v>
      </c>
      <c r="F652" s="97" t="s">
        <v>223</v>
      </c>
      <c r="G652" s="97">
        <v>2</v>
      </c>
      <c r="H652" s="105">
        <v>0</v>
      </c>
      <c r="I652" s="105">
        <v>1</v>
      </c>
      <c r="J652" s="105">
        <v>8</v>
      </c>
      <c r="K652" s="95">
        <v>108</v>
      </c>
      <c r="L652" s="106">
        <f>T651</f>
        <v>80</v>
      </c>
      <c r="M652" s="106">
        <f>K652*L652</f>
        <v>8640</v>
      </c>
      <c r="N652" s="77"/>
      <c r="O652" s="78" t="s">
        <v>203</v>
      </c>
      <c r="P652" s="78" t="s">
        <v>5</v>
      </c>
      <c r="Q652" s="78" t="s">
        <v>143</v>
      </c>
      <c r="R652" s="79">
        <v>126</v>
      </c>
      <c r="S652" s="80"/>
      <c r="T652" s="81">
        <v>8050</v>
      </c>
      <c r="U652" s="96" t="s">
        <v>1063</v>
      </c>
      <c r="V652" s="79">
        <f>R652*T652*10/100</f>
        <v>101430</v>
      </c>
      <c r="W652" s="79">
        <f>R652*T652-V652</f>
        <v>912870</v>
      </c>
      <c r="X652" s="82">
        <f>M652+W652</f>
        <v>921510</v>
      </c>
      <c r="Y652" s="83">
        <f>M652</f>
        <v>8640</v>
      </c>
      <c r="Z652" s="84"/>
      <c r="AA652" s="87">
        <f>AB652*M652/100</f>
        <v>1.7280000000000002</v>
      </c>
      <c r="AB652" s="86">
        <v>0.02</v>
      </c>
    </row>
    <row r="653" spans="2:28" ht="16.5" customHeight="1" x14ac:dyDescent="0.25">
      <c r="B653" s="99"/>
      <c r="C653" s="99"/>
      <c r="D653" s="99"/>
      <c r="E653" s="99"/>
      <c r="F653" s="99"/>
      <c r="G653" s="99"/>
      <c r="H653" s="107"/>
      <c r="I653" s="107"/>
      <c r="J653" s="107"/>
      <c r="K653" s="106"/>
      <c r="L653" s="106"/>
      <c r="M653" s="106"/>
      <c r="N653" s="77"/>
      <c r="O653" s="78"/>
      <c r="P653" s="78"/>
      <c r="Q653" s="78"/>
      <c r="R653" s="79"/>
      <c r="S653" s="80"/>
      <c r="T653" s="81"/>
      <c r="U653" s="77"/>
      <c r="V653" s="79"/>
      <c r="W653" s="79"/>
      <c r="X653" s="86"/>
      <c r="Y653" s="83"/>
      <c r="Z653" s="84"/>
      <c r="AA653" s="85"/>
      <c r="AB653" s="86"/>
    </row>
    <row r="654" spans="2:28" ht="16.5" customHeight="1" x14ac:dyDescent="0.25">
      <c r="B654" s="100" t="s">
        <v>205</v>
      </c>
      <c r="C654" s="101"/>
      <c r="D654" s="101"/>
      <c r="E654" s="101"/>
      <c r="F654" s="101"/>
      <c r="G654" s="102"/>
      <c r="H654" s="102" t="s">
        <v>210</v>
      </c>
      <c r="I654" s="102" t="s">
        <v>2709</v>
      </c>
      <c r="J654" s="102" t="s">
        <v>1039</v>
      </c>
      <c r="K654" s="102" t="s">
        <v>3461</v>
      </c>
      <c r="L654" s="102">
        <v>1</v>
      </c>
      <c r="M654" s="102"/>
      <c r="N654" s="102"/>
      <c r="O654" s="102" t="s">
        <v>208</v>
      </c>
      <c r="P654" s="102" t="s">
        <v>209</v>
      </c>
      <c r="Q654" s="102" t="s">
        <v>139</v>
      </c>
      <c r="R654" s="102">
        <v>34160</v>
      </c>
      <c r="S654" s="102"/>
      <c r="T654" s="102">
        <v>80</v>
      </c>
      <c r="U654" s="102"/>
      <c r="V654" s="103"/>
      <c r="W654" s="101"/>
      <c r="X654" s="102" t="s">
        <v>212</v>
      </c>
      <c r="Y654" s="101" t="s">
        <v>4590</v>
      </c>
      <c r="Z654" s="101"/>
      <c r="AA654" s="101"/>
      <c r="AB654" s="104"/>
    </row>
    <row r="655" spans="2:28" ht="16.5" customHeight="1" x14ac:dyDescent="0.25">
      <c r="B655" s="97">
        <v>1996</v>
      </c>
      <c r="C655" s="97" t="s">
        <v>206</v>
      </c>
      <c r="D655" s="98" t="s">
        <v>4589</v>
      </c>
      <c r="E655" s="99" t="s">
        <v>3143</v>
      </c>
      <c r="F655" s="97" t="s">
        <v>223</v>
      </c>
      <c r="G655" s="97">
        <v>1</v>
      </c>
      <c r="H655" s="105">
        <v>3</v>
      </c>
      <c r="I655" s="105">
        <v>3</v>
      </c>
      <c r="J655" s="105">
        <v>74</v>
      </c>
      <c r="K655" s="95">
        <v>1574</v>
      </c>
      <c r="L655" s="106">
        <f>T654</f>
        <v>80</v>
      </c>
      <c r="M655" s="106">
        <f>K655*L655</f>
        <v>125920</v>
      </c>
      <c r="N655" s="77"/>
      <c r="O655" s="78"/>
      <c r="P655" s="78"/>
      <c r="Q655" s="78"/>
      <c r="R655" s="79"/>
      <c r="S655" s="80"/>
      <c r="T655" s="81"/>
      <c r="U655" s="77"/>
      <c r="V655" s="79"/>
      <c r="W655" s="79"/>
      <c r="X655" s="82"/>
      <c r="Y655" s="83">
        <f>M655</f>
        <v>125920</v>
      </c>
      <c r="Z655" s="84"/>
      <c r="AA655" s="87">
        <f>AB655*M655/100</f>
        <v>12.592000000000001</v>
      </c>
      <c r="AB655" s="82">
        <v>0.01</v>
      </c>
    </row>
    <row r="656" spans="2:28" ht="16.5" customHeight="1" x14ac:dyDescent="0.25">
      <c r="B656" s="99"/>
      <c r="C656" s="99"/>
      <c r="D656" s="99"/>
      <c r="E656" s="99"/>
      <c r="F656" s="99"/>
      <c r="G656" s="99"/>
      <c r="H656" s="107"/>
      <c r="I656" s="107"/>
      <c r="J656" s="107"/>
      <c r="K656" s="106"/>
      <c r="L656" s="106"/>
      <c r="M656" s="106"/>
      <c r="N656" s="77"/>
      <c r="O656" s="78"/>
      <c r="P656" s="78"/>
      <c r="Q656" s="78"/>
      <c r="R656" s="79"/>
      <c r="S656" s="80"/>
      <c r="T656" s="81"/>
      <c r="U656" s="77"/>
      <c r="V656" s="79"/>
      <c r="W656" s="79"/>
      <c r="X656" s="86"/>
      <c r="Y656" s="83"/>
      <c r="Z656" s="84"/>
      <c r="AA656" s="85"/>
      <c r="AB656" s="86"/>
    </row>
    <row r="657" spans="2:28" ht="16.5" customHeight="1" x14ac:dyDescent="0.25">
      <c r="B657" s="100" t="s">
        <v>205</v>
      </c>
      <c r="C657" s="101"/>
      <c r="D657" s="101"/>
      <c r="E657" s="101"/>
      <c r="F657" s="101"/>
      <c r="G657" s="102"/>
      <c r="H657" s="102" t="s">
        <v>210</v>
      </c>
      <c r="I657" s="102" t="s">
        <v>469</v>
      </c>
      <c r="J657" s="102" t="s">
        <v>2965</v>
      </c>
      <c r="K657" s="102">
        <v>16</v>
      </c>
      <c r="L657" s="102">
        <v>1</v>
      </c>
      <c r="M657" s="102"/>
      <c r="N657" s="102"/>
      <c r="O657" s="102" t="s">
        <v>208</v>
      </c>
      <c r="P657" s="102" t="s">
        <v>209</v>
      </c>
      <c r="Q657" s="102" t="s">
        <v>139</v>
      </c>
      <c r="R657" s="102">
        <v>34160</v>
      </c>
      <c r="S657" s="102"/>
      <c r="T657" s="102">
        <v>80</v>
      </c>
      <c r="U657" s="102" t="s">
        <v>4600</v>
      </c>
      <c r="V657" s="103"/>
      <c r="W657" s="101"/>
      <c r="X657" s="102"/>
      <c r="Y657" s="101"/>
      <c r="Z657" s="101"/>
      <c r="AA657" s="101"/>
      <c r="AB657" s="104"/>
    </row>
    <row r="658" spans="2:28" ht="16.5" customHeight="1" x14ac:dyDescent="0.25">
      <c r="B658" s="97">
        <v>2000</v>
      </c>
      <c r="C658" s="97" t="s">
        <v>206</v>
      </c>
      <c r="D658" s="98" t="s">
        <v>4599</v>
      </c>
      <c r="E658" s="99" t="s">
        <v>3058</v>
      </c>
      <c r="F658" s="97" t="s">
        <v>223</v>
      </c>
      <c r="G658" s="97"/>
      <c r="H658" s="105">
        <v>24</v>
      </c>
      <c r="I658" s="105">
        <v>1</v>
      </c>
      <c r="J658" s="105">
        <v>10</v>
      </c>
      <c r="K658" s="95">
        <v>9610</v>
      </c>
      <c r="L658" s="106">
        <f>T657</f>
        <v>80</v>
      </c>
      <c r="M658" s="106">
        <f>K658*L658</f>
        <v>768800</v>
      </c>
      <c r="N658" s="77"/>
      <c r="O658" s="78"/>
      <c r="P658" s="78"/>
      <c r="Q658" s="78"/>
      <c r="R658" s="79"/>
      <c r="S658" s="80"/>
      <c r="T658" s="81"/>
      <c r="U658" s="77"/>
      <c r="V658" s="79"/>
      <c r="W658" s="79"/>
      <c r="X658" s="82"/>
      <c r="Y658" s="83">
        <f>M658</f>
        <v>768800</v>
      </c>
      <c r="Z658" s="84"/>
      <c r="AA658" s="87">
        <f>AB658*M658/100</f>
        <v>76.88</v>
      </c>
      <c r="AB658" s="82">
        <v>0.01</v>
      </c>
    </row>
    <row r="659" spans="2:28" ht="16.5" customHeight="1" x14ac:dyDescent="0.25">
      <c r="B659" s="97"/>
      <c r="C659" s="108" t="s">
        <v>4601</v>
      </c>
      <c r="D659" s="98"/>
      <c r="E659" s="99"/>
      <c r="F659" s="97"/>
      <c r="G659" s="97"/>
      <c r="H659" s="105"/>
      <c r="I659" s="105"/>
      <c r="J659" s="105"/>
      <c r="K659" s="95">
        <v>100</v>
      </c>
      <c r="L659" s="106">
        <f>T657</f>
        <v>80</v>
      </c>
      <c r="M659" s="106">
        <f>K659*L659</f>
        <v>8000</v>
      </c>
      <c r="N659" s="77"/>
      <c r="O659" s="78" t="s">
        <v>203</v>
      </c>
      <c r="P659" s="78" t="s">
        <v>5</v>
      </c>
      <c r="Q659" s="78" t="s">
        <v>143</v>
      </c>
      <c r="R659" s="79">
        <v>162</v>
      </c>
      <c r="S659" s="80"/>
      <c r="T659" s="81">
        <v>8050</v>
      </c>
      <c r="U659" s="96" t="s">
        <v>216</v>
      </c>
      <c r="V659" s="79">
        <f>R659*T659*12/100</f>
        <v>156492</v>
      </c>
      <c r="W659" s="79">
        <f>R659*T659-V659</f>
        <v>1147608</v>
      </c>
      <c r="X659" s="82">
        <f>M659+W659</f>
        <v>1155608</v>
      </c>
      <c r="Y659" s="83">
        <f>M659</f>
        <v>8000</v>
      </c>
      <c r="Z659" s="84"/>
      <c r="AA659" s="87">
        <f>AB659*M659/100</f>
        <v>1.6</v>
      </c>
      <c r="AB659" s="86">
        <v>0.02</v>
      </c>
    </row>
    <row r="660" spans="2:28" ht="16.5" customHeight="1" x14ac:dyDescent="0.25">
      <c r="B660" s="97"/>
      <c r="C660" s="108" t="s">
        <v>4602</v>
      </c>
      <c r="D660" s="98"/>
      <c r="E660" s="99"/>
      <c r="F660" s="97"/>
      <c r="G660" s="97"/>
      <c r="H660" s="105"/>
      <c r="I660" s="105"/>
      <c r="J660" s="105"/>
      <c r="K660" s="95">
        <v>100</v>
      </c>
      <c r="L660" s="106">
        <f>T657</f>
        <v>80</v>
      </c>
      <c r="M660" s="106">
        <f>K660*L660</f>
        <v>8000</v>
      </c>
      <c r="N660" s="77"/>
      <c r="O660" s="78" t="s">
        <v>203</v>
      </c>
      <c r="P660" s="78" t="s">
        <v>5</v>
      </c>
      <c r="Q660" s="78" t="s">
        <v>143</v>
      </c>
      <c r="R660" s="79">
        <v>108</v>
      </c>
      <c r="S660" s="80"/>
      <c r="T660" s="81">
        <v>8050</v>
      </c>
      <c r="U660" s="96" t="s">
        <v>1334</v>
      </c>
      <c r="V660" s="79">
        <f>R660*T660*16/100</f>
        <v>139104</v>
      </c>
      <c r="W660" s="79">
        <f>R660*T660-V660</f>
        <v>730296</v>
      </c>
      <c r="X660" s="82">
        <f>M660+W660</f>
        <v>738296</v>
      </c>
      <c r="Y660" s="83">
        <f>M660</f>
        <v>8000</v>
      </c>
      <c r="Z660" s="84"/>
      <c r="AA660" s="87">
        <f>AB660*M660/100</f>
        <v>1.6</v>
      </c>
      <c r="AB660" s="86">
        <v>0.02</v>
      </c>
    </row>
    <row r="661" spans="2:28" ht="16.5" customHeight="1" x14ac:dyDescent="0.25">
      <c r="B661" s="97"/>
      <c r="C661" s="97"/>
      <c r="D661" s="98"/>
      <c r="E661" s="99"/>
      <c r="F661" s="97"/>
      <c r="G661" s="97"/>
      <c r="H661" s="105">
        <v>24</v>
      </c>
      <c r="I661" s="105">
        <v>3</v>
      </c>
      <c r="J661" s="105">
        <v>10</v>
      </c>
      <c r="K661" s="95">
        <v>9910</v>
      </c>
      <c r="L661" s="106"/>
      <c r="M661" s="106"/>
      <c r="N661" s="77"/>
      <c r="O661" s="78"/>
      <c r="P661" s="78"/>
      <c r="Q661" s="78"/>
      <c r="R661" s="79"/>
      <c r="S661" s="80"/>
      <c r="T661" s="81"/>
      <c r="U661" s="77"/>
      <c r="V661" s="79"/>
      <c r="W661" s="79"/>
      <c r="X661" s="82"/>
      <c r="Y661" s="83"/>
      <c r="Z661" s="84"/>
      <c r="AA661" s="87"/>
      <c r="AB661" s="82"/>
    </row>
    <row r="662" spans="2:28" ht="16.5" customHeight="1" x14ac:dyDescent="0.25">
      <c r="B662" s="99"/>
      <c r="C662" s="99"/>
      <c r="D662" s="99"/>
      <c r="E662" s="99"/>
      <c r="F662" s="99"/>
      <c r="G662" s="99"/>
      <c r="H662" s="107"/>
      <c r="I662" s="107"/>
      <c r="J662" s="107"/>
      <c r="K662" s="106"/>
      <c r="L662" s="106"/>
      <c r="M662" s="106"/>
      <c r="N662" s="77"/>
      <c r="O662" s="78"/>
      <c r="P662" s="78"/>
      <c r="Q662" s="78"/>
      <c r="R662" s="79"/>
      <c r="S662" s="80"/>
      <c r="T662" s="81"/>
      <c r="U662" s="77"/>
      <c r="V662" s="79"/>
      <c r="W662" s="79"/>
      <c r="X662" s="86"/>
      <c r="Y662" s="83"/>
      <c r="Z662" s="84"/>
      <c r="AA662" s="85"/>
      <c r="AB662" s="86"/>
    </row>
    <row r="663" spans="2:28" ht="16.5" customHeight="1" x14ac:dyDescent="0.25">
      <c r="B663" s="100" t="s">
        <v>205</v>
      </c>
      <c r="C663" s="101"/>
      <c r="D663" s="101"/>
      <c r="E663" s="101"/>
      <c r="F663" s="101"/>
      <c r="G663" s="102"/>
      <c r="H663" s="102" t="s">
        <v>210</v>
      </c>
      <c r="I663" s="102" t="s">
        <v>1047</v>
      </c>
      <c r="J663" s="102" t="s">
        <v>2359</v>
      </c>
      <c r="K663" s="102" t="s">
        <v>4646</v>
      </c>
      <c r="L663" s="102">
        <v>1</v>
      </c>
      <c r="M663" s="102"/>
      <c r="N663" s="102"/>
      <c r="O663" s="102" t="s">
        <v>208</v>
      </c>
      <c r="P663" s="102" t="s">
        <v>209</v>
      </c>
      <c r="Q663" s="102" t="s">
        <v>139</v>
      </c>
      <c r="R663" s="102">
        <v>34160</v>
      </c>
      <c r="S663" s="102"/>
      <c r="T663" s="102">
        <v>80</v>
      </c>
      <c r="U663" s="102"/>
      <c r="V663" s="103"/>
      <c r="W663" s="101"/>
      <c r="X663" s="102"/>
      <c r="Y663" s="101"/>
      <c r="Z663" s="101"/>
      <c r="AA663" s="101"/>
      <c r="AB663" s="104"/>
    </row>
    <row r="664" spans="2:28" ht="16.5" customHeight="1" x14ac:dyDescent="0.25">
      <c r="B664" s="97">
        <v>2016</v>
      </c>
      <c r="C664" s="97" t="s">
        <v>206</v>
      </c>
      <c r="D664" s="98" t="s">
        <v>4645</v>
      </c>
      <c r="E664" s="99" t="s">
        <v>3106</v>
      </c>
      <c r="F664" s="97" t="s">
        <v>223</v>
      </c>
      <c r="G664" s="97">
        <v>1</v>
      </c>
      <c r="H664" s="105">
        <v>2</v>
      </c>
      <c r="I664" s="105">
        <v>2</v>
      </c>
      <c r="J664" s="105">
        <v>37</v>
      </c>
      <c r="K664" s="95">
        <v>1037</v>
      </c>
      <c r="L664" s="106">
        <f>T663</f>
        <v>80</v>
      </c>
      <c r="M664" s="106">
        <f>K664*L664</f>
        <v>82960</v>
      </c>
      <c r="N664" s="77"/>
      <c r="O664" s="78"/>
      <c r="P664" s="78"/>
      <c r="Q664" s="78"/>
      <c r="R664" s="79"/>
      <c r="S664" s="80"/>
      <c r="T664" s="81"/>
      <c r="U664" s="77"/>
      <c r="V664" s="79"/>
      <c r="W664" s="79"/>
      <c r="X664" s="82"/>
      <c r="Y664" s="83">
        <f>M664</f>
        <v>82960</v>
      </c>
      <c r="Z664" s="84"/>
      <c r="AA664" s="87">
        <f>AB664*M664/100</f>
        <v>8.2959999999999994</v>
      </c>
      <c r="AB664" s="82">
        <v>0.01</v>
      </c>
    </row>
    <row r="665" spans="2:28" ht="16.5" customHeight="1" x14ac:dyDescent="0.25">
      <c r="B665" s="99"/>
      <c r="C665" s="99"/>
      <c r="D665" s="99"/>
      <c r="E665" s="99"/>
      <c r="F665" s="99"/>
      <c r="G665" s="99"/>
      <c r="H665" s="107"/>
      <c r="I665" s="107"/>
      <c r="J665" s="107"/>
      <c r="K665" s="106"/>
      <c r="L665" s="106"/>
      <c r="M665" s="106"/>
      <c r="N665" s="77"/>
      <c r="O665" s="78"/>
      <c r="P665" s="78"/>
      <c r="Q665" s="78"/>
      <c r="R665" s="79"/>
      <c r="S665" s="80"/>
      <c r="T665" s="81"/>
      <c r="U665" s="77"/>
      <c r="V665" s="79"/>
      <c r="W665" s="79"/>
      <c r="X665" s="86"/>
      <c r="Y665" s="83"/>
      <c r="Z665" s="84"/>
      <c r="AA665" s="85"/>
      <c r="AB665" s="86"/>
    </row>
    <row r="666" spans="2:28" ht="16.5" customHeight="1" x14ac:dyDescent="0.25">
      <c r="B666" s="100" t="s">
        <v>205</v>
      </c>
      <c r="C666" s="101"/>
      <c r="D666" s="101"/>
      <c r="E666" s="101"/>
      <c r="F666" s="101"/>
      <c r="G666" s="102"/>
      <c r="H666" s="102" t="s">
        <v>207</v>
      </c>
      <c r="I666" s="102" t="s">
        <v>953</v>
      </c>
      <c r="J666" s="102" t="s">
        <v>2264</v>
      </c>
      <c r="K666" s="102">
        <v>167</v>
      </c>
      <c r="L666" s="102">
        <v>1</v>
      </c>
      <c r="M666" s="102"/>
      <c r="N666" s="102"/>
      <c r="O666" s="102" t="s">
        <v>208</v>
      </c>
      <c r="P666" s="102" t="s">
        <v>209</v>
      </c>
      <c r="Q666" s="102" t="s">
        <v>139</v>
      </c>
      <c r="R666" s="102">
        <v>34160</v>
      </c>
      <c r="S666" s="102"/>
      <c r="T666" s="102">
        <v>80</v>
      </c>
      <c r="U666" s="102"/>
      <c r="V666" s="103"/>
      <c r="W666" s="101"/>
      <c r="X666" s="102" t="s">
        <v>212</v>
      </c>
      <c r="Y666" s="101" t="s">
        <v>4700</v>
      </c>
      <c r="Z666" s="101"/>
      <c r="AA666" s="101"/>
      <c r="AB666" s="104"/>
    </row>
    <row r="667" spans="2:28" ht="16.5" customHeight="1" x14ac:dyDescent="0.25">
      <c r="B667" s="97">
        <v>2032</v>
      </c>
      <c r="C667" s="97" t="s">
        <v>206</v>
      </c>
      <c r="D667" s="98" t="s">
        <v>4699</v>
      </c>
      <c r="E667" s="99" t="s">
        <v>3122</v>
      </c>
      <c r="F667" s="97" t="s">
        <v>223</v>
      </c>
      <c r="G667" s="97">
        <v>1</v>
      </c>
      <c r="H667" s="105">
        <v>13</v>
      </c>
      <c r="I667" s="105">
        <v>2</v>
      </c>
      <c r="J667" s="105">
        <v>95</v>
      </c>
      <c r="K667" s="95">
        <v>5495</v>
      </c>
      <c r="L667" s="106">
        <f>T666</f>
        <v>80</v>
      </c>
      <c r="M667" s="106">
        <f>K667*L667</f>
        <v>439600</v>
      </c>
      <c r="N667" s="77"/>
      <c r="O667" s="78"/>
      <c r="P667" s="78"/>
      <c r="Q667" s="78"/>
      <c r="R667" s="79"/>
      <c r="S667" s="80"/>
      <c r="T667" s="81"/>
      <c r="U667" s="77"/>
      <c r="V667" s="79"/>
      <c r="W667" s="79"/>
      <c r="X667" s="82"/>
      <c r="Y667" s="83">
        <f>M667</f>
        <v>439600</v>
      </c>
      <c r="Z667" s="84"/>
      <c r="AA667" s="87">
        <f>AB667*M667/100</f>
        <v>43.96</v>
      </c>
      <c r="AB667" s="82">
        <v>0.01</v>
      </c>
    </row>
    <row r="668" spans="2:28" ht="16.5" customHeight="1" x14ac:dyDescent="0.25">
      <c r="B668" s="97"/>
      <c r="C668" s="97"/>
      <c r="D668" s="98"/>
      <c r="E668" s="99"/>
      <c r="F668" s="97"/>
      <c r="G668" s="97"/>
      <c r="H668" s="105"/>
      <c r="I668" s="105"/>
      <c r="J668" s="105"/>
      <c r="K668" s="95"/>
      <c r="L668" s="106"/>
      <c r="M668" s="106"/>
      <c r="N668" s="77"/>
      <c r="O668" s="78"/>
      <c r="P668" s="78"/>
      <c r="Q668" s="78"/>
      <c r="R668" s="79"/>
      <c r="S668" s="80"/>
      <c r="T668" s="81"/>
      <c r="U668" s="77"/>
      <c r="V668" s="79"/>
      <c r="W668" s="79"/>
      <c r="X668" s="82"/>
      <c r="Y668" s="83"/>
      <c r="Z668" s="84"/>
      <c r="AA668" s="87"/>
      <c r="AB668" s="82"/>
    </row>
    <row r="669" spans="2:28" ht="16.5" customHeight="1" x14ac:dyDescent="0.25">
      <c r="B669" s="99"/>
      <c r="C669" s="99"/>
      <c r="D669" s="99"/>
      <c r="E669" s="99"/>
      <c r="F669" s="99"/>
      <c r="G669" s="99"/>
      <c r="H669" s="107"/>
      <c r="I669" s="107"/>
      <c r="J669" s="107"/>
      <c r="K669" s="106"/>
      <c r="L669" s="106"/>
      <c r="M669" s="106"/>
      <c r="N669" s="77"/>
      <c r="O669" s="78"/>
      <c r="P669" s="78"/>
      <c r="Q669" s="78"/>
      <c r="R669" s="79"/>
      <c r="S669" s="80"/>
      <c r="T669" s="81"/>
      <c r="U669" s="77"/>
      <c r="V669" s="79"/>
      <c r="W669" s="79"/>
      <c r="X669" s="86"/>
      <c r="Y669" s="83"/>
      <c r="Z669" s="84"/>
      <c r="AA669" s="85"/>
      <c r="AB669" s="86"/>
    </row>
    <row r="670" spans="2:28" ht="16.5" customHeight="1" x14ac:dyDescent="0.25">
      <c r="B670" s="100" t="s">
        <v>205</v>
      </c>
      <c r="C670" s="101"/>
      <c r="D670" s="101"/>
      <c r="E670" s="101"/>
      <c r="F670" s="101"/>
      <c r="G670" s="102"/>
      <c r="H670" s="102" t="s">
        <v>210</v>
      </c>
      <c r="I670" s="102" t="s">
        <v>1047</v>
      </c>
      <c r="J670" s="102" t="s">
        <v>2359</v>
      </c>
      <c r="K670" s="102" t="s">
        <v>4646</v>
      </c>
      <c r="L670" s="102">
        <v>1</v>
      </c>
      <c r="M670" s="102"/>
      <c r="N670" s="102"/>
      <c r="O670" s="102" t="s">
        <v>208</v>
      </c>
      <c r="P670" s="102" t="s">
        <v>209</v>
      </c>
      <c r="Q670" s="102" t="s">
        <v>139</v>
      </c>
      <c r="R670" s="102">
        <v>34160</v>
      </c>
      <c r="S670" s="102"/>
      <c r="T670" s="102">
        <v>80</v>
      </c>
      <c r="U670" s="102"/>
      <c r="V670" s="103"/>
      <c r="W670" s="101"/>
      <c r="X670" s="102"/>
      <c r="Y670" s="101"/>
      <c r="Z670" s="101"/>
      <c r="AA670" s="101"/>
      <c r="AB670" s="104"/>
    </row>
    <row r="671" spans="2:28" ht="16.5" customHeight="1" x14ac:dyDescent="0.25">
      <c r="B671" s="97">
        <v>2036</v>
      </c>
      <c r="C671" s="97" t="s">
        <v>206</v>
      </c>
      <c r="D671" s="98" t="s">
        <v>4711</v>
      </c>
      <c r="E671" s="99" t="s">
        <v>3369</v>
      </c>
      <c r="F671" s="97" t="s">
        <v>223</v>
      </c>
      <c r="G671" s="97">
        <v>1</v>
      </c>
      <c r="H671" s="105">
        <v>3</v>
      </c>
      <c r="I671" s="105">
        <v>1</v>
      </c>
      <c r="J671" s="105">
        <v>44</v>
      </c>
      <c r="K671" s="95">
        <v>1344</v>
      </c>
      <c r="L671" s="106">
        <f>T670</f>
        <v>80</v>
      </c>
      <c r="M671" s="106">
        <f>K671*L671</f>
        <v>107520</v>
      </c>
      <c r="N671" s="77"/>
      <c r="O671" s="78"/>
      <c r="P671" s="78"/>
      <c r="Q671" s="78"/>
      <c r="R671" s="79"/>
      <c r="S671" s="80"/>
      <c r="T671" s="81"/>
      <c r="U671" s="77"/>
      <c r="V671" s="79"/>
      <c r="W671" s="79"/>
      <c r="X671" s="82"/>
      <c r="Y671" s="83">
        <f>M671</f>
        <v>107520</v>
      </c>
      <c r="Z671" s="84"/>
      <c r="AA671" s="87">
        <f>AB671*M671/100</f>
        <v>10.752000000000001</v>
      </c>
      <c r="AB671" s="82">
        <v>0.01</v>
      </c>
    </row>
    <row r="672" spans="2:28" ht="16.5" customHeight="1" x14ac:dyDescent="0.25">
      <c r="B672" s="97"/>
      <c r="C672" s="97"/>
      <c r="D672" s="98"/>
      <c r="E672" s="99"/>
      <c r="F672" s="97"/>
      <c r="G672" s="97"/>
      <c r="H672" s="105"/>
      <c r="I672" s="105"/>
      <c r="J672" s="105"/>
      <c r="K672" s="95"/>
      <c r="L672" s="106"/>
      <c r="M672" s="106"/>
      <c r="N672" s="77"/>
      <c r="O672" s="78"/>
      <c r="P672" s="78"/>
      <c r="Q672" s="78"/>
      <c r="R672" s="79"/>
      <c r="S672" s="80"/>
      <c r="T672" s="81"/>
      <c r="U672" s="77"/>
      <c r="V672" s="79"/>
      <c r="W672" s="79"/>
      <c r="X672" s="82"/>
      <c r="Y672" s="83"/>
      <c r="Z672" s="84"/>
      <c r="AA672" s="87"/>
      <c r="AB672" s="82"/>
    </row>
    <row r="673" spans="2:28" ht="16.5" customHeight="1" x14ac:dyDescent="0.25">
      <c r="B673" s="99"/>
      <c r="C673" s="99"/>
      <c r="D673" s="99"/>
      <c r="E673" s="99"/>
      <c r="F673" s="99"/>
      <c r="G673" s="99"/>
      <c r="H673" s="107"/>
      <c r="I673" s="107"/>
      <c r="J673" s="107"/>
      <c r="K673" s="106"/>
      <c r="L673" s="106"/>
      <c r="M673" s="106"/>
      <c r="N673" s="77"/>
      <c r="O673" s="78"/>
      <c r="P673" s="78"/>
      <c r="Q673" s="78"/>
      <c r="R673" s="79"/>
      <c r="S673" s="80"/>
      <c r="T673" s="81"/>
      <c r="U673" s="77"/>
      <c r="V673" s="79"/>
      <c r="W673" s="79"/>
      <c r="X673" s="86"/>
      <c r="Y673" s="83"/>
      <c r="Z673" s="84"/>
      <c r="AA673" s="85"/>
      <c r="AB673" s="86"/>
    </row>
    <row r="674" spans="2:28" ht="16.5" customHeight="1" x14ac:dyDescent="0.25">
      <c r="B674" s="100" t="s">
        <v>205</v>
      </c>
      <c r="C674" s="101"/>
      <c r="D674" s="101"/>
      <c r="E674" s="101"/>
      <c r="F674" s="101"/>
      <c r="G674" s="102"/>
      <c r="H674" s="102" t="s">
        <v>210</v>
      </c>
      <c r="I674" s="102" t="s">
        <v>888</v>
      </c>
      <c r="J674" s="102" t="s">
        <v>3479</v>
      </c>
      <c r="K674" s="102" t="s">
        <v>4672</v>
      </c>
      <c r="L674" s="102">
        <v>1</v>
      </c>
      <c r="M674" s="102"/>
      <c r="N674" s="102"/>
      <c r="O674" s="102" t="s">
        <v>208</v>
      </c>
      <c r="P674" s="102" t="s">
        <v>209</v>
      </c>
      <c r="Q674" s="102" t="s">
        <v>139</v>
      </c>
      <c r="R674" s="102">
        <v>34160</v>
      </c>
      <c r="S674" s="102"/>
      <c r="T674" s="102">
        <v>80</v>
      </c>
      <c r="U674" s="102"/>
      <c r="V674" s="103"/>
      <c r="W674" s="101"/>
      <c r="X674" s="102"/>
      <c r="Y674" s="101"/>
      <c r="Z674" s="101"/>
      <c r="AA674" s="101"/>
      <c r="AB674" s="104"/>
    </row>
    <row r="675" spans="2:28" ht="16.5" customHeight="1" x14ac:dyDescent="0.25">
      <c r="B675" s="97">
        <v>2037</v>
      </c>
      <c r="C675" s="97" t="s">
        <v>206</v>
      </c>
      <c r="D675" s="98" t="s">
        <v>4712</v>
      </c>
      <c r="E675" s="99" t="s">
        <v>3369</v>
      </c>
      <c r="F675" s="97" t="s">
        <v>223</v>
      </c>
      <c r="G675" s="97">
        <v>1</v>
      </c>
      <c r="H675" s="105">
        <v>27</v>
      </c>
      <c r="I675" s="105">
        <v>3</v>
      </c>
      <c r="J675" s="105">
        <v>84</v>
      </c>
      <c r="K675" s="95">
        <v>11184</v>
      </c>
      <c r="L675" s="106">
        <f>T674</f>
        <v>80</v>
      </c>
      <c r="M675" s="106">
        <f>K675*L675</f>
        <v>894720</v>
      </c>
      <c r="N675" s="77"/>
      <c r="O675" s="78"/>
      <c r="P675" s="78"/>
      <c r="Q675" s="78"/>
      <c r="R675" s="79"/>
      <c r="S675" s="80"/>
      <c r="T675" s="81"/>
      <c r="U675" s="77"/>
      <c r="V675" s="79"/>
      <c r="W675" s="79"/>
      <c r="X675" s="82"/>
      <c r="Y675" s="83">
        <f>M675</f>
        <v>894720</v>
      </c>
      <c r="Z675" s="84"/>
      <c r="AA675" s="87">
        <f>AB675*M675/100</f>
        <v>89.472000000000008</v>
      </c>
      <c r="AB675" s="82">
        <v>0.01</v>
      </c>
    </row>
    <row r="676" spans="2:28" ht="16.5" customHeight="1" x14ac:dyDescent="0.25">
      <c r="B676" s="99"/>
      <c r="C676" s="99"/>
      <c r="D676" s="99"/>
      <c r="E676" s="99"/>
      <c r="F676" s="99"/>
      <c r="G676" s="99"/>
      <c r="H676" s="107"/>
      <c r="I676" s="107"/>
      <c r="J676" s="107"/>
      <c r="K676" s="106"/>
      <c r="L676" s="106"/>
      <c r="M676" s="106"/>
      <c r="N676" s="77"/>
      <c r="O676" s="78"/>
      <c r="P676" s="78"/>
      <c r="Q676" s="78"/>
      <c r="R676" s="79"/>
      <c r="S676" s="80"/>
      <c r="T676" s="81"/>
      <c r="U676" s="77"/>
      <c r="V676" s="79"/>
      <c r="W676" s="79"/>
      <c r="X676" s="86"/>
      <c r="Y676" s="83"/>
      <c r="Z676" s="84"/>
      <c r="AA676" s="85"/>
      <c r="AB676" s="86"/>
    </row>
    <row r="677" spans="2:28" ht="16.5" customHeight="1" x14ac:dyDescent="0.25">
      <c r="B677" s="100" t="s">
        <v>205</v>
      </c>
      <c r="C677" s="101"/>
      <c r="D677" s="101"/>
      <c r="E677" s="101"/>
      <c r="F677" s="101"/>
      <c r="G677" s="102"/>
      <c r="H677" s="102" t="s">
        <v>207</v>
      </c>
      <c r="I677" s="102" t="s">
        <v>822</v>
      </c>
      <c r="J677" s="102" t="s">
        <v>3202</v>
      </c>
      <c r="K677" s="102" t="s">
        <v>4642</v>
      </c>
      <c r="L677" s="102">
        <v>1</v>
      </c>
      <c r="M677" s="102"/>
      <c r="N677" s="102"/>
      <c r="O677" s="102" t="s">
        <v>208</v>
      </c>
      <c r="P677" s="102" t="s">
        <v>209</v>
      </c>
      <c r="Q677" s="102" t="s">
        <v>139</v>
      </c>
      <c r="R677" s="102">
        <v>34160</v>
      </c>
      <c r="S677" s="102"/>
      <c r="T677" s="102">
        <v>80</v>
      </c>
      <c r="U677" s="102"/>
      <c r="V677" s="103"/>
      <c r="W677" s="101"/>
      <c r="X677" s="102" t="s">
        <v>212</v>
      </c>
      <c r="Y677" s="101" t="s">
        <v>4822</v>
      </c>
      <c r="Z677" s="101"/>
      <c r="AA677" s="101"/>
      <c r="AB677" s="104"/>
    </row>
    <row r="678" spans="2:28" ht="16.5" customHeight="1" x14ac:dyDescent="0.25">
      <c r="B678" s="97">
        <v>2072</v>
      </c>
      <c r="C678" s="97" t="s">
        <v>206</v>
      </c>
      <c r="D678" s="98" t="s">
        <v>4820</v>
      </c>
      <c r="E678" s="99" t="s">
        <v>4821</v>
      </c>
      <c r="F678" s="97" t="s">
        <v>223</v>
      </c>
      <c r="G678" s="97">
        <v>1</v>
      </c>
      <c r="H678" s="105">
        <v>7</v>
      </c>
      <c r="I678" s="105">
        <v>0</v>
      </c>
      <c r="J678" s="105">
        <v>0</v>
      </c>
      <c r="K678" s="95">
        <v>2800</v>
      </c>
      <c r="L678" s="106">
        <f>T677</f>
        <v>80</v>
      </c>
      <c r="M678" s="106">
        <f>K678*L678</f>
        <v>224000</v>
      </c>
      <c r="N678" s="77"/>
      <c r="O678" s="78"/>
      <c r="P678" s="78"/>
      <c r="Q678" s="78"/>
      <c r="R678" s="79"/>
      <c r="S678" s="80"/>
      <c r="T678" s="81"/>
      <c r="U678" s="77"/>
      <c r="V678" s="79"/>
      <c r="W678" s="79"/>
      <c r="X678" s="82"/>
      <c r="Y678" s="83">
        <f>M678</f>
        <v>224000</v>
      </c>
      <c r="Z678" s="84"/>
      <c r="AA678" s="87">
        <f>AB678*M678/100</f>
        <v>22.4</v>
      </c>
      <c r="AB678" s="82">
        <v>0.01</v>
      </c>
    </row>
    <row r="679" spans="2:28" ht="16.5" customHeight="1" x14ac:dyDescent="0.25">
      <c r="B679" s="99"/>
      <c r="C679" s="99"/>
      <c r="D679" s="99"/>
      <c r="E679" s="99"/>
      <c r="F679" s="99"/>
      <c r="G679" s="99"/>
      <c r="H679" s="107"/>
      <c r="I679" s="107"/>
      <c r="J679" s="107"/>
      <c r="K679" s="106"/>
      <c r="L679" s="106"/>
      <c r="M679" s="106"/>
      <c r="N679" s="77"/>
      <c r="O679" s="78"/>
      <c r="P679" s="78"/>
      <c r="Q679" s="78"/>
      <c r="R679" s="79"/>
      <c r="S679" s="80"/>
      <c r="T679" s="81"/>
      <c r="U679" s="77"/>
      <c r="V679" s="79"/>
      <c r="W679" s="79"/>
      <c r="X679" s="86"/>
      <c r="Y679" s="83"/>
      <c r="Z679" s="84"/>
      <c r="AA679" s="85"/>
      <c r="AB679" s="86"/>
    </row>
    <row r="680" spans="2:28" ht="16.5" customHeight="1" x14ac:dyDescent="0.25">
      <c r="B680" s="100" t="s">
        <v>205</v>
      </c>
      <c r="C680" s="101"/>
      <c r="D680" s="101"/>
      <c r="E680" s="101"/>
      <c r="F680" s="101"/>
      <c r="G680" s="102"/>
      <c r="H680" s="102" t="s">
        <v>210</v>
      </c>
      <c r="I680" s="102" t="s">
        <v>1047</v>
      </c>
      <c r="J680" s="102" t="s">
        <v>2359</v>
      </c>
      <c r="K680" s="102" t="s">
        <v>4646</v>
      </c>
      <c r="L680" s="102">
        <v>1</v>
      </c>
      <c r="M680" s="102"/>
      <c r="N680" s="102"/>
      <c r="O680" s="102" t="s">
        <v>208</v>
      </c>
      <c r="P680" s="102" t="s">
        <v>209</v>
      </c>
      <c r="Q680" s="102" t="s">
        <v>139</v>
      </c>
      <c r="R680" s="102">
        <v>34160</v>
      </c>
      <c r="S680" s="102"/>
      <c r="T680" s="102">
        <v>250</v>
      </c>
      <c r="U680" s="102" t="s">
        <v>4832</v>
      </c>
      <c r="V680" s="103"/>
      <c r="W680" s="101"/>
      <c r="X680" s="102"/>
      <c r="Y680" s="101"/>
      <c r="Z680" s="101"/>
      <c r="AA680" s="101"/>
      <c r="AB680" s="104"/>
    </row>
    <row r="681" spans="2:28" ht="16.5" customHeight="1" x14ac:dyDescent="0.25">
      <c r="B681" s="97">
        <v>2076</v>
      </c>
      <c r="C681" s="97" t="s">
        <v>206</v>
      </c>
      <c r="D681" s="98" t="s">
        <v>4831</v>
      </c>
      <c r="E681" s="99" t="s">
        <v>4828</v>
      </c>
      <c r="F681" s="97" t="s">
        <v>223</v>
      </c>
      <c r="G681" s="97">
        <v>3</v>
      </c>
      <c r="H681" s="105">
        <v>0</v>
      </c>
      <c r="I681" s="105">
        <v>2</v>
      </c>
      <c r="J681" s="105">
        <v>61</v>
      </c>
      <c r="K681" s="95">
        <v>261</v>
      </c>
      <c r="L681" s="106">
        <f>T680</f>
        <v>250</v>
      </c>
      <c r="M681" s="106">
        <f>K681*L681</f>
        <v>65250</v>
      </c>
      <c r="N681" s="77"/>
      <c r="O681" s="78" t="s">
        <v>203</v>
      </c>
      <c r="P681" s="78" t="s">
        <v>5</v>
      </c>
      <c r="Q681" s="78" t="s">
        <v>143</v>
      </c>
      <c r="R681" s="79">
        <v>162</v>
      </c>
      <c r="S681" s="80"/>
      <c r="T681" s="81">
        <v>8050</v>
      </c>
      <c r="U681" s="96" t="s">
        <v>1114</v>
      </c>
      <c r="V681" s="79">
        <f>R681*T681*5/100</f>
        <v>65205</v>
      </c>
      <c r="W681" s="79">
        <f>R681*T681-V681</f>
        <v>1238895</v>
      </c>
      <c r="X681" s="82">
        <f>M681+W681</f>
        <v>1304145</v>
      </c>
      <c r="Y681" s="83">
        <f>M681</f>
        <v>65250</v>
      </c>
      <c r="Z681" s="84"/>
      <c r="AA681" s="87">
        <f>AB681*M681/100</f>
        <v>13.05</v>
      </c>
      <c r="AB681" s="86">
        <v>0.02</v>
      </c>
    </row>
    <row r="682" spans="2:28" ht="16.5" customHeight="1" x14ac:dyDescent="0.25">
      <c r="B682" s="97"/>
      <c r="C682" s="97"/>
      <c r="D682" s="98"/>
      <c r="E682" s="99"/>
      <c r="F682" s="97"/>
      <c r="G682" s="97"/>
      <c r="H682" s="105"/>
      <c r="I682" s="105"/>
      <c r="J682" s="105"/>
      <c r="K682" s="95">
        <v>9</v>
      </c>
      <c r="L682" s="106">
        <f>T680</f>
        <v>250</v>
      </c>
      <c r="M682" s="106">
        <f>K682*L682</f>
        <v>2250</v>
      </c>
      <c r="N682" s="77"/>
      <c r="O682" s="78" t="s">
        <v>1896</v>
      </c>
      <c r="P682" s="78"/>
      <c r="Q682" s="78"/>
      <c r="R682" s="79">
        <v>24</v>
      </c>
      <c r="S682" s="80"/>
      <c r="T682" s="81">
        <v>7350</v>
      </c>
      <c r="U682" s="96" t="s">
        <v>1114</v>
      </c>
      <c r="V682" s="79">
        <f>R682*T682*5/100</f>
        <v>8820</v>
      </c>
      <c r="W682" s="79">
        <f>R682*T682-V682</f>
        <v>167580</v>
      </c>
      <c r="X682" s="82">
        <f>M682+W682</f>
        <v>169830</v>
      </c>
      <c r="Y682" s="83">
        <f>M682</f>
        <v>2250</v>
      </c>
      <c r="Z682" s="84"/>
      <c r="AA682" s="87">
        <f>X682*AB682/100</f>
        <v>509.49</v>
      </c>
      <c r="AB682" s="86">
        <v>0.3</v>
      </c>
    </row>
    <row r="683" spans="2:28" ht="16.5" customHeight="1" x14ac:dyDescent="0.25">
      <c r="B683" s="97"/>
      <c r="C683" s="97"/>
      <c r="D683" s="98"/>
      <c r="E683" s="99"/>
      <c r="F683" s="97"/>
      <c r="G683" s="97"/>
      <c r="H683" s="105">
        <v>0</v>
      </c>
      <c r="I683" s="105">
        <v>2</v>
      </c>
      <c r="J683" s="105">
        <v>70</v>
      </c>
      <c r="K683" s="95">
        <v>270</v>
      </c>
      <c r="L683" s="106"/>
      <c r="M683" s="106"/>
      <c r="N683" s="77"/>
      <c r="O683" s="78"/>
      <c r="P683" s="78"/>
      <c r="Q683" s="78"/>
      <c r="R683" s="79"/>
      <c r="S683" s="80"/>
      <c r="T683" s="81"/>
      <c r="U683" s="77"/>
      <c r="V683" s="79"/>
      <c r="W683" s="79"/>
      <c r="X683" s="82"/>
      <c r="Y683" s="83"/>
      <c r="Z683" s="84"/>
      <c r="AA683" s="87"/>
      <c r="AB683" s="82"/>
    </row>
    <row r="684" spans="2:28" ht="16.5" customHeight="1" x14ac:dyDescent="0.25">
      <c r="B684" s="99"/>
      <c r="C684" s="99"/>
      <c r="D684" s="99"/>
      <c r="E684" s="99"/>
      <c r="F684" s="99"/>
      <c r="G684" s="99"/>
      <c r="H684" s="107"/>
      <c r="I684" s="107"/>
      <c r="J684" s="107"/>
      <c r="K684" s="106"/>
      <c r="L684" s="106"/>
      <c r="M684" s="106"/>
      <c r="N684" s="77"/>
      <c r="O684" s="78"/>
      <c r="P684" s="78"/>
      <c r="Q684" s="78"/>
      <c r="R684" s="79"/>
      <c r="S684" s="80"/>
      <c r="T684" s="81"/>
      <c r="U684" s="77"/>
      <c r="V684" s="79"/>
      <c r="W684" s="79"/>
      <c r="X684" s="86"/>
      <c r="Y684" s="83"/>
      <c r="Z684" s="84"/>
      <c r="AA684" s="85"/>
      <c r="AB684" s="86"/>
    </row>
    <row r="685" spans="2:28" ht="16.5" customHeight="1" x14ac:dyDescent="0.25">
      <c r="B685" s="100" t="s">
        <v>205</v>
      </c>
      <c r="C685" s="101"/>
      <c r="D685" s="101"/>
      <c r="E685" s="101"/>
      <c r="F685" s="101"/>
      <c r="G685" s="102"/>
      <c r="H685" s="102" t="s">
        <v>207</v>
      </c>
      <c r="I685" s="102" t="s">
        <v>429</v>
      </c>
      <c r="J685" s="102" t="s">
        <v>2965</v>
      </c>
      <c r="K685" s="102" t="s">
        <v>3285</v>
      </c>
      <c r="L685" s="102">
        <v>1</v>
      </c>
      <c r="M685" s="102"/>
      <c r="N685" s="102"/>
      <c r="O685" s="102" t="s">
        <v>208</v>
      </c>
      <c r="P685" s="102" t="s">
        <v>209</v>
      </c>
      <c r="Q685" s="102" t="s">
        <v>139</v>
      </c>
      <c r="R685" s="102">
        <v>34160</v>
      </c>
      <c r="S685" s="102"/>
      <c r="T685" s="102">
        <v>80</v>
      </c>
      <c r="U685" s="102" t="s">
        <v>4835</v>
      </c>
      <c r="V685" s="103"/>
      <c r="W685" s="101"/>
      <c r="X685" s="102"/>
      <c r="Y685" s="101"/>
      <c r="Z685" s="101"/>
      <c r="AA685" s="101"/>
      <c r="AB685" s="104"/>
    </row>
    <row r="686" spans="2:28" ht="16.5" customHeight="1" x14ac:dyDescent="0.25">
      <c r="B686" s="97">
        <v>2077</v>
      </c>
      <c r="C686" s="97" t="s">
        <v>206</v>
      </c>
      <c r="D686" s="98" t="s">
        <v>4833</v>
      </c>
      <c r="E686" s="99" t="s">
        <v>4834</v>
      </c>
      <c r="F686" s="97" t="s">
        <v>223</v>
      </c>
      <c r="G686" s="97">
        <v>2</v>
      </c>
      <c r="H686" s="105">
        <v>0</v>
      </c>
      <c r="I686" s="105">
        <v>2</v>
      </c>
      <c r="J686" s="105">
        <v>41</v>
      </c>
      <c r="K686" s="95">
        <v>241</v>
      </c>
      <c r="L686" s="106">
        <f>T685</f>
        <v>80</v>
      </c>
      <c r="M686" s="106">
        <f>K686*L686</f>
        <v>19280</v>
      </c>
      <c r="N686" s="77"/>
      <c r="O686" s="78" t="s">
        <v>203</v>
      </c>
      <c r="P686" s="78" t="s">
        <v>211</v>
      </c>
      <c r="Q686" s="78" t="s">
        <v>143</v>
      </c>
      <c r="R686" s="79">
        <v>120</v>
      </c>
      <c r="S686" s="80"/>
      <c r="T686" s="81">
        <v>7450</v>
      </c>
      <c r="U686" s="96" t="s">
        <v>406</v>
      </c>
      <c r="V686" s="79">
        <f>R686*T686*85/100</f>
        <v>759900</v>
      </c>
      <c r="W686" s="79">
        <f>R686*T686-V686</f>
        <v>134100</v>
      </c>
      <c r="X686" s="82">
        <f>M686+W686</f>
        <v>153380</v>
      </c>
      <c r="Y686" s="83">
        <f>M686</f>
        <v>19280</v>
      </c>
      <c r="Z686" s="84"/>
      <c r="AA686" s="87">
        <f>AB686*M686/100</f>
        <v>3.8560000000000003</v>
      </c>
      <c r="AB686" s="86">
        <v>0.02</v>
      </c>
    </row>
    <row r="687" spans="2:28" ht="16.5" customHeight="1" x14ac:dyDescent="0.25">
      <c r="B687" s="99"/>
      <c r="C687" s="99"/>
      <c r="D687" s="99"/>
      <c r="E687" s="99"/>
      <c r="F687" s="99"/>
      <c r="G687" s="99"/>
      <c r="H687" s="107"/>
      <c r="I687" s="107"/>
      <c r="J687" s="107"/>
      <c r="K687" s="106"/>
      <c r="L687" s="106"/>
      <c r="M687" s="106"/>
      <c r="N687" s="77"/>
      <c r="O687" s="78"/>
      <c r="P687" s="78"/>
      <c r="Q687" s="78"/>
      <c r="R687" s="79"/>
      <c r="S687" s="80"/>
      <c r="T687" s="81"/>
      <c r="U687" s="77"/>
      <c r="V687" s="79"/>
      <c r="W687" s="79"/>
      <c r="X687" s="86"/>
      <c r="Y687" s="83"/>
      <c r="Z687" s="84"/>
      <c r="AA687" s="85"/>
      <c r="AB687" s="86"/>
    </row>
    <row r="688" spans="2:28" ht="16.5" customHeight="1" x14ac:dyDescent="0.25">
      <c r="B688" s="100" t="s">
        <v>205</v>
      </c>
      <c r="C688" s="101"/>
      <c r="D688" s="101"/>
      <c r="E688" s="101"/>
      <c r="F688" s="101"/>
      <c r="G688" s="102"/>
      <c r="H688" s="102" t="s">
        <v>207</v>
      </c>
      <c r="I688" s="102" t="s">
        <v>953</v>
      </c>
      <c r="J688" s="102" t="s">
        <v>2264</v>
      </c>
      <c r="K688" s="102" t="s">
        <v>3166</v>
      </c>
      <c r="L688" s="102">
        <v>1</v>
      </c>
      <c r="M688" s="102"/>
      <c r="N688" s="102"/>
      <c r="O688" s="102" t="s">
        <v>208</v>
      </c>
      <c r="P688" s="102" t="s">
        <v>209</v>
      </c>
      <c r="Q688" s="102" t="s">
        <v>139</v>
      </c>
      <c r="R688" s="102">
        <v>34160</v>
      </c>
      <c r="S688" s="102"/>
      <c r="T688" s="102">
        <v>80</v>
      </c>
      <c r="U688" s="102"/>
      <c r="V688" s="103"/>
      <c r="W688" s="101"/>
      <c r="X688" s="102"/>
      <c r="Y688" s="101"/>
      <c r="Z688" s="101"/>
      <c r="AA688" s="101"/>
      <c r="AB688" s="104"/>
    </row>
    <row r="689" spans="2:28" ht="16.5" customHeight="1" x14ac:dyDescent="0.25">
      <c r="B689" s="97">
        <v>2106</v>
      </c>
      <c r="C689" s="97" t="s">
        <v>206</v>
      </c>
      <c r="D689" s="98" t="s">
        <v>4929</v>
      </c>
      <c r="E689" s="99" t="s">
        <v>3138</v>
      </c>
      <c r="F689" s="97" t="s">
        <v>223</v>
      </c>
      <c r="G689" s="97">
        <v>1</v>
      </c>
      <c r="H689" s="105">
        <v>4</v>
      </c>
      <c r="I689" s="105">
        <v>3</v>
      </c>
      <c r="J689" s="105">
        <v>64</v>
      </c>
      <c r="K689" s="95">
        <v>1964</v>
      </c>
      <c r="L689" s="106">
        <f>T688</f>
        <v>80</v>
      </c>
      <c r="M689" s="106">
        <f>K689*L689</f>
        <v>157120</v>
      </c>
      <c r="N689" s="77"/>
      <c r="O689" s="78"/>
      <c r="P689" s="78"/>
      <c r="Q689" s="78"/>
      <c r="R689" s="79"/>
      <c r="S689" s="80"/>
      <c r="T689" s="81"/>
      <c r="U689" s="77"/>
      <c r="V689" s="79"/>
      <c r="W689" s="79"/>
      <c r="X689" s="82"/>
      <c r="Y689" s="83">
        <f>M689</f>
        <v>157120</v>
      </c>
      <c r="Z689" s="84"/>
      <c r="AA689" s="87">
        <f>AB689*M689/100</f>
        <v>15.712</v>
      </c>
      <c r="AB689" s="82">
        <v>0.01</v>
      </c>
    </row>
    <row r="690" spans="2:28" ht="16.5" customHeight="1" x14ac:dyDescent="0.25">
      <c r="B690" s="99"/>
      <c r="C690" s="99"/>
      <c r="D690" s="99"/>
      <c r="E690" s="99"/>
      <c r="F690" s="99"/>
      <c r="G690" s="99"/>
      <c r="H690" s="107"/>
      <c r="I690" s="107"/>
      <c r="J690" s="107"/>
      <c r="K690" s="106"/>
      <c r="L690" s="106"/>
      <c r="M690" s="106"/>
      <c r="N690" s="77"/>
      <c r="O690" s="78"/>
      <c r="P690" s="78"/>
      <c r="Q690" s="78"/>
      <c r="R690" s="79"/>
      <c r="S690" s="80"/>
      <c r="T690" s="81"/>
      <c r="U690" s="77"/>
      <c r="V690" s="79"/>
      <c r="W690" s="79"/>
      <c r="X690" s="86"/>
      <c r="Y690" s="83"/>
      <c r="Z690" s="84"/>
      <c r="AA690" s="85"/>
      <c r="AB690" s="86"/>
    </row>
    <row r="691" spans="2:28" ht="16.5" customHeight="1" x14ac:dyDescent="0.25">
      <c r="B691" s="100" t="s">
        <v>205</v>
      </c>
      <c r="C691" s="101"/>
      <c r="D691" s="101"/>
      <c r="E691" s="101"/>
      <c r="F691" s="101"/>
      <c r="G691" s="102"/>
      <c r="H691" s="102" t="s">
        <v>210</v>
      </c>
      <c r="I691" s="102" t="s">
        <v>2797</v>
      </c>
      <c r="J691" s="102" t="s">
        <v>2103</v>
      </c>
      <c r="K691" s="102" t="s">
        <v>4218</v>
      </c>
      <c r="L691" s="102">
        <v>1</v>
      </c>
      <c r="M691" s="102"/>
      <c r="N691" s="102"/>
      <c r="O691" s="102" t="s">
        <v>208</v>
      </c>
      <c r="P691" s="102" t="s">
        <v>209</v>
      </c>
      <c r="Q691" s="102" t="s">
        <v>139</v>
      </c>
      <c r="R691" s="102">
        <v>34160</v>
      </c>
      <c r="S691" s="102"/>
      <c r="T691" s="102">
        <v>80</v>
      </c>
      <c r="U691" s="102"/>
      <c r="V691" s="103"/>
      <c r="W691" s="101"/>
      <c r="X691" s="102"/>
      <c r="Y691" s="101"/>
      <c r="Z691" s="101"/>
      <c r="AA691" s="101"/>
      <c r="AB691" s="104"/>
    </row>
    <row r="692" spans="2:28" ht="16.5" customHeight="1" x14ac:dyDescent="0.25">
      <c r="B692" s="97">
        <v>2140</v>
      </c>
      <c r="C692" s="97" t="s">
        <v>206</v>
      </c>
      <c r="D692" s="98" t="s">
        <v>5000</v>
      </c>
      <c r="E692" s="99" t="s">
        <v>3181</v>
      </c>
      <c r="F692" s="97" t="s">
        <v>223</v>
      </c>
      <c r="G692" s="97">
        <v>1</v>
      </c>
      <c r="H692" s="105">
        <v>10</v>
      </c>
      <c r="I692" s="105">
        <v>2</v>
      </c>
      <c r="J692" s="105">
        <v>0</v>
      </c>
      <c r="K692" s="95">
        <v>4200</v>
      </c>
      <c r="L692" s="106">
        <f>T691</f>
        <v>80</v>
      </c>
      <c r="M692" s="106">
        <f>K692*L692</f>
        <v>336000</v>
      </c>
      <c r="N692" s="77"/>
      <c r="O692" s="78"/>
      <c r="P692" s="78"/>
      <c r="Q692" s="78"/>
      <c r="R692" s="79"/>
      <c r="S692" s="80"/>
      <c r="T692" s="81"/>
      <c r="U692" s="77"/>
      <c r="V692" s="79"/>
      <c r="W692" s="79"/>
      <c r="X692" s="82"/>
      <c r="Y692" s="83">
        <f>M692</f>
        <v>336000</v>
      </c>
      <c r="Z692" s="84"/>
      <c r="AA692" s="87">
        <f>AB692*M692/100</f>
        <v>33.6</v>
      </c>
      <c r="AB692" s="82">
        <v>0.01</v>
      </c>
    </row>
    <row r="693" spans="2:28" ht="16.5" customHeight="1" x14ac:dyDescent="0.25">
      <c r="B693" s="99"/>
      <c r="C693" s="99"/>
      <c r="D693" s="99"/>
      <c r="E693" s="99"/>
      <c r="F693" s="99"/>
      <c r="G693" s="99"/>
      <c r="H693" s="107"/>
      <c r="I693" s="107"/>
      <c r="J693" s="107"/>
      <c r="K693" s="106"/>
      <c r="L693" s="106"/>
      <c r="M693" s="106"/>
      <c r="N693" s="77"/>
      <c r="O693" s="78"/>
      <c r="P693" s="78"/>
      <c r="Q693" s="78"/>
      <c r="R693" s="79"/>
      <c r="S693" s="80"/>
      <c r="T693" s="81"/>
      <c r="U693" s="77"/>
      <c r="V693" s="79"/>
      <c r="W693" s="79"/>
      <c r="X693" s="86"/>
      <c r="Y693" s="83"/>
      <c r="Z693" s="84"/>
      <c r="AA693" s="85"/>
      <c r="AB693" s="86"/>
    </row>
    <row r="694" spans="2:28" ht="16.5" customHeight="1" x14ac:dyDescent="0.25">
      <c r="B694" s="100" t="s">
        <v>205</v>
      </c>
      <c r="C694" s="101"/>
      <c r="D694" s="101"/>
      <c r="E694" s="101"/>
      <c r="F694" s="101"/>
      <c r="G694" s="102"/>
      <c r="H694" s="102" t="s">
        <v>210</v>
      </c>
      <c r="I694" s="102" t="s">
        <v>888</v>
      </c>
      <c r="J694" s="102" t="s">
        <v>3479</v>
      </c>
      <c r="K694" s="102" t="s">
        <v>4672</v>
      </c>
      <c r="L694" s="102">
        <v>1</v>
      </c>
      <c r="M694" s="102"/>
      <c r="N694" s="102"/>
      <c r="O694" s="102" t="s">
        <v>208</v>
      </c>
      <c r="P694" s="102" t="s">
        <v>209</v>
      </c>
      <c r="Q694" s="102" t="s">
        <v>139</v>
      </c>
      <c r="R694" s="102">
        <v>34160</v>
      </c>
      <c r="S694" s="102"/>
      <c r="T694" s="102">
        <v>80</v>
      </c>
      <c r="U694" s="102"/>
      <c r="V694" s="103"/>
      <c r="W694" s="101"/>
      <c r="X694" s="102"/>
      <c r="Y694" s="101"/>
      <c r="Z694" s="101"/>
      <c r="AA694" s="101"/>
      <c r="AB694" s="104"/>
    </row>
    <row r="695" spans="2:28" ht="16.5" customHeight="1" x14ac:dyDescent="0.25">
      <c r="B695" s="97">
        <v>2145</v>
      </c>
      <c r="C695" s="97" t="s">
        <v>206</v>
      </c>
      <c r="D695" s="98" t="s">
        <v>5008</v>
      </c>
      <c r="E695" s="99" t="s">
        <v>3084</v>
      </c>
      <c r="F695" s="97" t="s">
        <v>223</v>
      </c>
      <c r="G695" s="97">
        <v>1</v>
      </c>
      <c r="H695" s="105">
        <v>14</v>
      </c>
      <c r="I695" s="105">
        <v>0</v>
      </c>
      <c r="J695" s="105">
        <v>1</v>
      </c>
      <c r="K695" s="95">
        <v>5601</v>
      </c>
      <c r="L695" s="106">
        <f>T694</f>
        <v>80</v>
      </c>
      <c r="M695" s="106">
        <f>K695*L695</f>
        <v>448080</v>
      </c>
      <c r="N695" s="77"/>
      <c r="O695" s="78"/>
      <c r="P695" s="78"/>
      <c r="Q695" s="78"/>
      <c r="R695" s="79"/>
      <c r="S695" s="80"/>
      <c r="T695" s="81"/>
      <c r="U695" s="77"/>
      <c r="V695" s="79"/>
      <c r="W695" s="79"/>
      <c r="X695" s="82"/>
      <c r="Y695" s="83">
        <f>M695</f>
        <v>448080</v>
      </c>
      <c r="Z695" s="84"/>
      <c r="AA695" s="87">
        <f>AB695*M695/100</f>
        <v>44.808</v>
      </c>
      <c r="AB695" s="82">
        <v>0.01</v>
      </c>
    </row>
    <row r="696" spans="2:28" ht="16.5" customHeight="1" x14ac:dyDescent="0.25">
      <c r="B696" s="99"/>
      <c r="C696" s="99"/>
      <c r="D696" s="99"/>
      <c r="E696" s="99"/>
      <c r="F696" s="99"/>
      <c r="G696" s="99"/>
      <c r="H696" s="107"/>
      <c r="I696" s="107"/>
      <c r="J696" s="107"/>
      <c r="K696" s="106"/>
      <c r="L696" s="106"/>
      <c r="M696" s="106"/>
      <c r="N696" s="77"/>
      <c r="O696" s="78"/>
      <c r="P696" s="78"/>
      <c r="Q696" s="78"/>
      <c r="R696" s="79"/>
      <c r="S696" s="80"/>
      <c r="T696" s="81"/>
      <c r="U696" s="77"/>
      <c r="V696" s="79"/>
      <c r="W696" s="79"/>
      <c r="X696" s="86"/>
      <c r="Y696" s="83"/>
      <c r="Z696" s="84"/>
      <c r="AA696" s="85"/>
      <c r="AB696" s="86"/>
    </row>
    <row r="697" spans="2:28" ht="16.5" customHeight="1" x14ac:dyDescent="0.25">
      <c r="B697" s="100" t="s">
        <v>205</v>
      </c>
      <c r="C697" s="101"/>
      <c r="D697" s="101"/>
      <c r="E697" s="101"/>
      <c r="F697" s="101"/>
      <c r="G697" s="102"/>
      <c r="H697" s="102" t="s">
        <v>210</v>
      </c>
      <c r="I697" s="102" t="s">
        <v>1047</v>
      </c>
      <c r="J697" s="102" t="s">
        <v>2359</v>
      </c>
      <c r="K697" s="102" t="s">
        <v>4646</v>
      </c>
      <c r="L697" s="102">
        <v>1</v>
      </c>
      <c r="M697" s="102"/>
      <c r="N697" s="102"/>
      <c r="O697" s="102" t="s">
        <v>208</v>
      </c>
      <c r="P697" s="102" t="s">
        <v>209</v>
      </c>
      <c r="Q697" s="102" t="s">
        <v>139</v>
      </c>
      <c r="R697" s="102">
        <v>34160</v>
      </c>
      <c r="S697" s="102"/>
      <c r="T697" s="102">
        <v>80</v>
      </c>
      <c r="U697" s="102"/>
      <c r="V697" s="103"/>
      <c r="W697" s="101"/>
      <c r="X697" s="102"/>
      <c r="Y697" s="101"/>
      <c r="Z697" s="101"/>
      <c r="AA697" s="101"/>
      <c r="AB697" s="104"/>
    </row>
    <row r="698" spans="2:28" ht="16.5" customHeight="1" x14ac:dyDescent="0.25">
      <c r="B698" s="97">
        <v>2148</v>
      </c>
      <c r="C698" s="97" t="s">
        <v>206</v>
      </c>
      <c r="D698" s="98" t="s">
        <v>5011</v>
      </c>
      <c r="E698" s="99" t="s">
        <v>3084</v>
      </c>
      <c r="F698" s="97" t="s">
        <v>223</v>
      </c>
      <c r="G698" s="97">
        <v>1</v>
      </c>
      <c r="H698" s="105">
        <v>2</v>
      </c>
      <c r="I698" s="105">
        <v>2</v>
      </c>
      <c r="J698" s="105">
        <v>0</v>
      </c>
      <c r="K698" s="95">
        <v>1000</v>
      </c>
      <c r="L698" s="106">
        <f>T697</f>
        <v>80</v>
      </c>
      <c r="M698" s="106">
        <f>K698*L698</f>
        <v>80000</v>
      </c>
      <c r="N698" s="77"/>
      <c r="O698" s="78"/>
      <c r="P698" s="78"/>
      <c r="Q698" s="78"/>
      <c r="R698" s="79"/>
      <c r="S698" s="80"/>
      <c r="T698" s="81"/>
      <c r="U698" s="77"/>
      <c r="V698" s="79"/>
      <c r="W698" s="79"/>
      <c r="X698" s="82"/>
      <c r="Y698" s="83">
        <f>M698</f>
        <v>80000</v>
      </c>
      <c r="Z698" s="84"/>
      <c r="AA698" s="87">
        <f>AB698*M698/100</f>
        <v>8</v>
      </c>
      <c r="AB698" s="82">
        <v>0.01</v>
      </c>
    </row>
    <row r="699" spans="2:28" ht="16.5" customHeight="1" x14ac:dyDescent="0.25">
      <c r="B699" s="99"/>
      <c r="C699" s="99"/>
      <c r="D699" s="99"/>
      <c r="E699" s="99"/>
      <c r="F699" s="99"/>
      <c r="G699" s="99"/>
      <c r="H699" s="107"/>
      <c r="I699" s="107"/>
      <c r="J699" s="107"/>
      <c r="K699" s="106"/>
      <c r="L699" s="106"/>
      <c r="M699" s="106"/>
      <c r="N699" s="77"/>
      <c r="O699" s="78"/>
      <c r="P699" s="78"/>
      <c r="Q699" s="78"/>
      <c r="R699" s="79"/>
      <c r="S699" s="80"/>
      <c r="T699" s="81"/>
      <c r="U699" s="77"/>
      <c r="V699" s="79"/>
      <c r="W699" s="79"/>
      <c r="X699" s="86"/>
      <c r="Y699" s="83"/>
      <c r="Z699" s="84"/>
      <c r="AA699" s="85"/>
      <c r="AB699" s="86"/>
    </row>
    <row r="700" spans="2:28" ht="16.5" customHeight="1" x14ac:dyDescent="0.25">
      <c r="B700" s="100" t="s">
        <v>205</v>
      </c>
      <c r="C700" s="101"/>
      <c r="D700" s="101"/>
      <c r="E700" s="101"/>
      <c r="F700" s="101"/>
      <c r="G700" s="102"/>
      <c r="H700" s="102" t="s">
        <v>207</v>
      </c>
      <c r="I700" s="102" t="s">
        <v>4643</v>
      </c>
      <c r="J700" s="102" t="s">
        <v>3216</v>
      </c>
      <c r="K700" s="102" t="s">
        <v>5013</v>
      </c>
      <c r="L700" s="102">
        <v>1</v>
      </c>
      <c r="M700" s="102"/>
      <c r="N700" s="102"/>
      <c r="O700" s="102" t="s">
        <v>208</v>
      </c>
      <c r="P700" s="102" t="s">
        <v>209</v>
      </c>
      <c r="Q700" s="102" t="s">
        <v>139</v>
      </c>
      <c r="R700" s="102">
        <v>34160</v>
      </c>
      <c r="S700" s="102"/>
      <c r="T700" s="102">
        <v>80</v>
      </c>
      <c r="U700" s="102"/>
      <c r="V700" s="103"/>
      <c r="W700" s="101"/>
      <c r="X700" s="102" t="s">
        <v>212</v>
      </c>
      <c r="Y700" s="101" t="s">
        <v>5014</v>
      </c>
      <c r="Z700" s="101"/>
      <c r="AA700" s="101"/>
      <c r="AB700" s="104"/>
    </row>
    <row r="701" spans="2:28" ht="16.5" customHeight="1" x14ac:dyDescent="0.25">
      <c r="B701" s="97">
        <v>2149</v>
      </c>
      <c r="C701" s="97" t="s">
        <v>206</v>
      </c>
      <c r="D701" s="98" t="s">
        <v>5012</v>
      </c>
      <c r="E701" s="99" t="s">
        <v>3084</v>
      </c>
      <c r="F701" s="97" t="s">
        <v>223</v>
      </c>
      <c r="G701" s="97">
        <v>1</v>
      </c>
      <c r="H701" s="105">
        <v>41</v>
      </c>
      <c r="I701" s="105">
        <v>0</v>
      </c>
      <c r="J701" s="105">
        <v>31</v>
      </c>
      <c r="K701" s="95">
        <v>16431</v>
      </c>
      <c r="L701" s="106">
        <f>T700</f>
        <v>80</v>
      </c>
      <c r="M701" s="106">
        <f>K701*L701</f>
        <v>1314480</v>
      </c>
      <c r="N701" s="77"/>
      <c r="O701" s="78"/>
      <c r="P701" s="78"/>
      <c r="Q701" s="78"/>
      <c r="R701" s="79"/>
      <c r="S701" s="80"/>
      <c r="T701" s="81"/>
      <c r="U701" s="77"/>
      <c r="V701" s="79"/>
      <c r="W701" s="79"/>
      <c r="X701" s="82"/>
      <c r="Y701" s="83">
        <f>M701</f>
        <v>1314480</v>
      </c>
      <c r="Z701" s="84"/>
      <c r="AA701" s="87">
        <f>AB701*M701/100</f>
        <v>131.44800000000001</v>
      </c>
      <c r="AB701" s="82">
        <v>0.01</v>
      </c>
    </row>
    <row r="702" spans="2:28" ht="16.5" customHeight="1" x14ac:dyDescent="0.25">
      <c r="B702" s="99"/>
      <c r="C702" s="99"/>
      <c r="D702" s="99"/>
      <c r="E702" s="99"/>
      <c r="F702" s="99"/>
      <c r="G702" s="99"/>
      <c r="H702" s="107"/>
      <c r="I702" s="107"/>
      <c r="J702" s="107"/>
      <c r="K702" s="106"/>
      <c r="L702" s="106"/>
      <c r="M702" s="106"/>
      <c r="N702" s="77"/>
      <c r="O702" s="78"/>
      <c r="P702" s="78"/>
      <c r="Q702" s="78"/>
      <c r="R702" s="79"/>
      <c r="S702" s="80"/>
      <c r="T702" s="81"/>
      <c r="U702" s="77"/>
      <c r="V702" s="79"/>
      <c r="W702" s="79"/>
      <c r="X702" s="86"/>
      <c r="Y702" s="83"/>
      <c r="Z702" s="84"/>
      <c r="AA702" s="85"/>
      <c r="AB702" s="86"/>
    </row>
    <row r="703" spans="2:28" ht="16.5" customHeight="1" x14ac:dyDescent="0.25">
      <c r="B703" s="100" t="s">
        <v>205</v>
      </c>
      <c r="C703" s="101"/>
      <c r="D703" s="101"/>
      <c r="E703" s="101"/>
      <c r="F703" s="101"/>
      <c r="G703" s="102"/>
      <c r="H703" s="102" t="s">
        <v>207</v>
      </c>
      <c r="I703" s="102" t="s">
        <v>784</v>
      </c>
      <c r="J703" s="102" t="s">
        <v>2594</v>
      </c>
      <c r="K703" s="102" t="s">
        <v>4232</v>
      </c>
      <c r="L703" s="102">
        <v>1</v>
      </c>
      <c r="M703" s="102"/>
      <c r="N703" s="102"/>
      <c r="O703" s="102" t="s">
        <v>208</v>
      </c>
      <c r="P703" s="102" t="s">
        <v>209</v>
      </c>
      <c r="Q703" s="102" t="s">
        <v>139</v>
      </c>
      <c r="R703" s="102">
        <v>34160</v>
      </c>
      <c r="S703" s="102"/>
      <c r="T703" s="102">
        <v>80</v>
      </c>
      <c r="U703" s="102" t="s">
        <v>2595</v>
      </c>
      <c r="V703" s="103"/>
      <c r="W703" s="101"/>
      <c r="X703" s="102"/>
      <c r="Y703" s="101"/>
      <c r="Z703" s="101"/>
      <c r="AA703" s="101"/>
      <c r="AB703" s="104"/>
    </row>
    <row r="704" spans="2:28" ht="16.5" customHeight="1" x14ac:dyDescent="0.25">
      <c r="B704" s="97">
        <v>2161</v>
      </c>
      <c r="C704" s="97" t="s">
        <v>206</v>
      </c>
      <c r="D704" s="98" t="s">
        <v>5033</v>
      </c>
      <c r="E704" s="99" t="s">
        <v>3308</v>
      </c>
      <c r="F704" s="97" t="s">
        <v>223</v>
      </c>
      <c r="G704" s="97">
        <v>1</v>
      </c>
      <c r="H704" s="105">
        <v>13</v>
      </c>
      <c r="I704" s="105">
        <v>0</v>
      </c>
      <c r="J704" s="105">
        <v>73</v>
      </c>
      <c r="K704" s="95">
        <v>5273</v>
      </c>
      <c r="L704" s="106">
        <f>T703</f>
        <v>80</v>
      </c>
      <c r="M704" s="106">
        <f>K704*L704</f>
        <v>421840</v>
      </c>
      <c r="N704" s="77"/>
      <c r="O704" s="78"/>
      <c r="P704" s="78"/>
      <c r="Q704" s="78"/>
      <c r="R704" s="79"/>
      <c r="S704" s="80"/>
      <c r="T704" s="81"/>
      <c r="U704" s="77"/>
      <c r="V704" s="79"/>
      <c r="W704" s="79"/>
      <c r="X704" s="82"/>
      <c r="Y704" s="83">
        <f>M704</f>
        <v>421840</v>
      </c>
      <c r="Z704" s="84"/>
      <c r="AA704" s="87">
        <f>AB704*M704/100</f>
        <v>42.183999999999997</v>
      </c>
      <c r="AB704" s="82">
        <v>0.01</v>
      </c>
    </row>
    <row r="705" spans="2:28" ht="16.5" customHeight="1" x14ac:dyDescent="0.25">
      <c r="B705" s="97"/>
      <c r="C705" s="97"/>
      <c r="D705" s="98"/>
      <c r="E705" s="99"/>
      <c r="F705" s="97"/>
      <c r="G705" s="97"/>
      <c r="H705" s="105"/>
      <c r="I705" s="105"/>
      <c r="J705" s="105"/>
      <c r="K705" s="95"/>
      <c r="L705" s="106"/>
      <c r="M705" s="106"/>
      <c r="N705" s="77"/>
      <c r="O705" s="78"/>
      <c r="P705" s="78"/>
      <c r="Q705" s="78"/>
      <c r="R705" s="79"/>
      <c r="S705" s="80"/>
      <c r="T705" s="81"/>
      <c r="U705" s="77"/>
      <c r="V705" s="79"/>
      <c r="W705" s="79"/>
      <c r="X705" s="82"/>
      <c r="Y705" s="83"/>
      <c r="Z705" s="84"/>
      <c r="AA705" s="87"/>
      <c r="AB705" s="82"/>
    </row>
    <row r="706" spans="2:28" ht="16.5" customHeight="1" x14ac:dyDescent="0.25">
      <c r="B706" s="99"/>
      <c r="C706" s="99"/>
      <c r="D706" s="99"/>
      <c r="E706" s="99"/>
      <c r="F706" s="99"/>
      <c r="G706" s="99"/>
      <c r="H706" s="107"/>
      <c r="I706" s="107"/>
      <c r="J706" s="107"/>
      <c r="K706" s="106"/>
      <c r="L706" s="106"/>
      <c r="M706" s="106"/>
      <c r="N706" s="77"/>
      <c r="O706" s="78"/>
      <c r="P706" s="78"/>
      <c r="Q706" s="78"/>
      <c r="R706" s="79"/>
      <c r="S706" s="80"/>
      <c r="T706" s="81"/>
      <c r="U706" s="77"/>
      <c r="V706" s="79"/>
      <c r="W706" s="79"/>
      <c r="X706" s="86"/>
      <c r="Y706" s="83"/>
      <c r="Z706" s="84"/>
      <c r="AA706" s="85"/>
      <c r="AB706" s="86"/>
    </row>
    <row r="707" spans="2:28" ht="16.5" customHeight="1" x14ac:dyDescent="0.25">
      <c r="B707" s="100" t="s">
        <v>205</v>
      </c>
      <c r="C707" s="101"/>
      <c r="D707" s="101"/>
      <c r="E707" s="101"/>
      <c r="F707" s="101"/>
      <c r="G707" s="102"/>
      <c r="H707" s="102" t="s">
        <v>210</v>
      </c>
      <c r="I707" s="102" t="s">
        <v>694</v>
      </c>
      <c r="J707" s="102" t="s">
        <v>2689</v>
      </c>
      <c r="K707" s="102">
        <v>62</v>
      </c>
      <c r="L707" s="102">
        <v>1</v>
      </c>
      <c r="M707" s="102"/>
      <c r="N707" s="102"/>
      <c r="O707" s="102" t="s">
        <v>208</v>
      </c>
      <c r="P707" s="102" t="s">
        <v>209</v>
      </c>
      <c r="Q707" s="102" t="s">
        <v>139</v>
      </c>
      <c r="R707" s="102">
        <v>34160</v>
      </c>
      <c r="S707" s="102"/>
      <c r="T707" s="102">
        <v>80</v>
      </c>
      <c r="U707" s="102"/>
      <c r="V707" s="103"/>
      <c r="W707" s="101"/>
      <c r="X707" s="102"/>
      <c r="Y707" s="101"/>
      <c r="Z707" s="101"/>
      <c r="AA707" s="101"/>
      <c r="AB707" s="104"/>
    </row>
    <row r="708" spans="2:28" ht="16.5" customHeight="1" x14ac:dyDescent="0.25">
      <c r="B708" s="97">
        <v>2316</v>
      </c>
      <c r="C708" s="97" t="s">
        <v>206</v>
      </c>
      <c r="D708" s="98">
        <v>950</v>
      </c>
      <c r="E708" s="99">
        <v>3</v>
      </c>
      <c r="F708" s="97">
        <v>6</v>
      </c>
      <c r="G708" s="97">
        <v>1</v>
      </c>
      <c r="H708" s="105">
        <v>5</v>
      </c>
      <c r="I708" s="105">
        <v>3</v>
      </c>
      <c r="J708" s="105">
        <v>19</v>
      </c>
      <c r="K708" s="95">
        <v>2319</v>
      </c>
      <c r="L708" s="106">
        <f>T707</f>
        <v>80</v>
      </c>
      <c r="M708" s="106">
        <f>K708*L708</f>
        <v>185520</v>
      </c>
      <c r="N708" s="77"/>
      <c r="O708" s="78"/>
      <c r="P708" s="78"/>
      <c r="Q708" s="78"/>
      <c r="R708" s="79"/>
      <c r="S708" s="80"/>
      <c r="T708" s="81"/>
      <c r="U708" s="77"/>
      <c r="V708" s="79"/>
      <c r="W708" s="79"/>
      <c r="X708" s="82"/>
      <c r="Y708" s="83">
        <f>M708</f>
        <v>185520</v>
      </c>
      <c r="Z708" s="84"/>
      <c r="AA708" s="87">
        <f>AB708*M708/100</f>
        <v>18.552</v>
      </c>
      <c r="AB708" s="82">
        <v>0.01</v>
      </c>
    </row>
    <row r="709" spans="2:28" ht="16.5" customHeight="1" x14ac:dyDescent="0.25">
      <c r="B709" s="97"/>
      <c r="C709" s="97"/>
      <c r="D709" s="98"/>
      <c r="E709" s="99"/>
      <c r="F709" s="97"/>
      <c r="G709" s="97"/>
      <c r="H709" s="105"/>
      <c r="I709" s="105"/>
      <c r="J709" s="105"/>
      <c r="K709" s="95"/>
      <c r="L709" s="106"/>
      <c r="M709" s="106"/>
      <c r="N709" s="77"/>
      <c r="O709" s="78"/>
      <c r="P709" s="78"/>
      <c r="Q709" s="78"/>
      <c r="R709" s="79"/>
      <c r="S709" s="80"/>
      <c r="T709" s="81"/>
      <c r="U709" s="77"/>
      <c r="V709" s="79"/>
      <c r="W709" s="79"/>
      <c r="X709" s="82"/>
      <c r="Y709" s="83"/>
      <c r="Z709" s="84"/>
      <c r="AA709" s="87"/>
      <c r="AB709" s="82"/>
    </row>
    <row r="710" spans="2:28" ht="16.5" customHeight="1" x14ac:dyDescent="0.25">
      <c r="B710" s="99"/>
      <c r="C710" s="99"/>
      <c r="D710" s="99"/>
      <c r="E710" s="99"/>
      <c r="F710" s="99"/>
      <c r="G710" s="99"/>
      <c r="H710" s="107"/>
      <c r="I710" s="107"/>
      <c r="J710" s="107"/>
      <c r="K710" s="106"/>
      <c r="L710" s="106"/>
      <c r="M710" s="106"/>
      <c r="N710" s="77"/>
      <c r="O710" s="78"/>
      <c r="P710" s="78"/>
      <c r="Q710" s="78"/>
      <c r="R710" s="79"/>
      <c r="S710" s="80"/>
      <c r="T710" s="81"/>
      <c r="U710" s="77"/>
      <c r="V710" s="79"/>
      <c r="W710" s="79"/>
      <c r="X710" s="86"/>
      <c r="Y710" s="83"/>
      <c r="Z710" s="84"/>
      <c r="AA710" s="85"/>
      <c r="AB710" s="86"/>
    </row>
    <row r="711" spans="2:28" ht="16.5" customHeight="1" x14ac:dyDescent="0.25">
      <c r="B711" s="100" t="s">
        <v>205</v>
      </c>
      <c r="C711" s="101"/>
      <c r="D711" s="101"/>
      <c r="E711" s="101"/>
      <c r="F711" s="101"/>
      <c r="G711" s="102"/>
      <c r="H711" s="102" t="s">
        <v>210</v>
      </c>
      <c r="I711" s="102" t="s">
        <v>694</v>
      </c>
      <c r="J711" s="102" t="s">
        <v>2689</v>
      </c>
      <c r="K711" s="102">
        <v>62</v>
      </c>
      <c r="L711" s="102">
        <v>1</v>
      </c>
      <c r="M711" s="102"/>
      <c r="N711" s="102"/>
      <c r="O711" s="102" t="s">
        <v>208</v>
      </c>
      <c r="P711" s="102" t="s">
        <v>209</v>
      </c>
      <c r="Q711" s="102" t="s">
        <v>139</v>
      </c>
      <c r="R711" s="102">
        <v>34160</v>
      </c>
      <c r="S711" s="102"/>
      <c r="T711" s="102">
        <v>80</v>
      </c>
      <c r="U711" s="102"/>
      <c r="V711" s="103"/>
      <c r="W711" s="101"/>
      <c r="X711" s="102"/>
      <c r="Y711" s="101"/>
      <c r="Z711" s="101"/>
      <c r="AA711" s="101"/>
      <c r="AB711" s="104"/>
    </row>
    <row r="712" spans="2:28" ht="16.5" customHeight="1" x14ac:dyDescent="0.25">
      <c r="B712" s="97">
        <v>2317</v>
      </c>
      <c r="C712" s="97" t="s">
        <v>206</v>
      </c>
      <c r="D712" s="98">
        <v>951</v>
      </c>
      <c r="E712" s="99">
        <v>5</v>
      </c>
      <c r="F712" s="97">
        <v>6</v>
      </c>
      <c r="G712" s="97">
        <v>1</v>
      </c>
      <c r="H712" s="105">
        <v>6</v>
      </c>
      <c r="I712" s="105">
        <v>0</v>
      </c>
      <c r="J712" s="105">
        <v>89</v>
      </c>
      <c r="K712" s="95">
        <v>2489</v>
      </c>
      <c r="L712" s="106">
        <f>T711</f>
        <v>80</v>
      </c>
      <c r="M712" s="106">
        <f>K712*L712</f>
        <v>199120</v>
      </c>
      <c r="N712" s="77"/>
      <c r="O712" s="78"/>
      <c r="P712" s="78"/>
      <c r="Q712" s="78"/>
      <c r="R712" s="79"/>
      <c r="S712" s="80"/>
      <c r="T712" s="81"/>
      <c r="U712" s="77"/>
      <c r="V712" s="79"/>
      <c r="W712" s="79"/>
      <c r="X712" s="82"/>
      <c r="Y712" s="83">
        <f>M712</f>
        <v>199120</v>
      </c>
      <c r="Z712" s="84"/>
      <c r="AA712" s="87">
        <f>AB712*M712/100</f>
        <v>19.911999999999999</v>
      </c>
      <c r="AB712" s="82">
        <v>0.01</v>
      </c>
    </row>
    <row r="713" spans="2:28" ht="16.5" customHeight="1" x14ac:dyDescent="0.25">
      <c r="B713" s="99"/>
      <c r="C713" s="99"/>
      <c r="D713" s="99"/>
      <c r="E713" s="99"/>
      <c r="F713" s="99"/>
      <c r="G713" s="99"/>
      <c r="H713" s="107"/>
      <c r="I713" s="107"/>
      <c r="J713" s="107"/>
      <c r="K713" s="106"/>
      <c r="L713" s="106"/>
      <c r="M713" s="106"/>
      <c r="N713" s="77"/>
      <c r="O713" s="78"/>
      <c r="P713" s="78"/>
      <c r="Q713" s="78"/>
      <c r="R713" s="79"/>
      <c r="S713" s="80"/>
      <c r="T713" s="81"/>
      <c r="U713" s="77"/>
      <c r="V713" s="79"/>
      <c r="W713" s="79"/>
      <c r="X713" s="86"/>
      <c r="Y713" s="83"/>
      <c r="Z713" s="84"/>
      <c r="AA713" s="85"/>
      <c r="AB713" s="86"/>
    </row>
    <row r="714" spans="2:28" ht="16.5" customHeight="1" x14ac:dyDescent="0.25">
      <c r="B714" s="100" t="s">
        <v>205</v>
      </c>
      <c r="C714" s="101"/>
      <c r="D714" s="101"/>
      <c r="E714" s="101"/>
      <c r="F714" s="101"/>
      <c r="G714" s="102"/>
      <c r="H714" s="102" t="s">
        <v>207</v>
      </c>
      <c r="I714" s="102" t="s">
        <v>5252</v>
      </c>
      <c r="J714" s="102" t="s">
        <v>2661</v>
      </c>
      <c r="K714" s="102">
        <v>62</v>
      </c>
      <c r="L714" s="102">
        <v>1</v>
      </c>
      <c r="M714" s="102"/>
      <c r="N714" s="102"/>
      <c r="O714" s="102" t="s">
        <v>208</v>
      </c>
      <c r="P714" s="102" t="s">
        <v>209</v>
      </c>
      <c r="Q714" s="102" t="s">
        <v>139</v>
      </c>
      <c r="R714" s="102">
        <v>34160</v>
      </c>
      <c r="S714" s="102"/>
      <c r="T714" s="102">
        <v>80</v>
      </c>
      <c r="U714" s="102"/>
      <c r="V714" s="103"/>
      <c r="W714" s="101"/>
      <c r="X714" s="102" t="s">
        <v>212</v>
      </c>
      <c r="Y714" s="101" t="s">
        <v>5253</v>
      </c>
      <c r="Z714" s="101"/>
      <c r="AA714" s="101"/>
      <c r="AB714" s="104"/>
    </row>
    <row r="715" spans="2:28" ht="16.5" customHeight="1" x14ac:dyDescent="0.25">
      <c r="B715" s="97">
        <v>2318</v>
      </c>
      <c r="C715" s="97" t="s">
        <v>206</v>
      </c>
      <c r="D715" s="98">
        <v>1651</v>
      </c>
      <c r="E715" s="99">
        <v>2</v>
      </c>
      <c r="F715" s="97">
        <v>6</v>
      </c>
      <c r="G715" s="97">
        <v>1</v>
      </c>
      <c r="H715" s="105">
        <v>6</v>
      </c>
      <c r="I715" s="105">
        <v>3</v>
      </c>
      <c r="J715" s="105">
        <v>83</v>
      </c>
      <c r="K715" s="95">
        <v>2783</v>
      </c>
      <c r="L715" s="106">
        <f>T714</f>
        <v>80</v>
      </c>
      <c r="M715" s="106">
        <f>K715*L715</f>
        <v>222640</v>
      </c>
      <c r="N715" s="77"/>
      <c r="O715" s="78"/>
      <c r="P715" s="78"/>
      <c r="Q715" s="78"/>
      <c r="R715" s="79"/>
      <c r="S715" s="80"/>
      <c r="T715" s="81"/>
      <c r="U715" s="77"/>
      <c r="V715" s="79"/>
      <c r="W715" s="79"/>
      <c r="X715" s="82"/>
      <c r="Y715" s="83">
        <f>M715</f>
        <v>222640</v>
      </c>
      <c r="Z715" s="84"/>
      <c r="AA715" s="87">
        <f>AB715*M715/100</f>
        <v>22.263999999999999</v>
      </c>
      <c r="AB715" s="82">
        <v>0.01</v>
      </c>
    </row>
    <row r="716" spans="2:28" ht="16.5" customHeight="1" x14ac:dyDescent="0.25">
      <c r="B716" s="99"/>
      <c r="C716" s="99"/>
      <c r="D716" s="99"/>
      <c r="E716" s="99"/>
      <c r="F716" s="99"/>
      <c r="G716" s="99"/>
      <c r="H716" s="107"/>
      <c r="I716" s="107"/>
      <c r="J716" s="107"/>
      <c r="K716" s="106"/>
      <c r="L716" s="106"/>
      <c r="M716" s="106"/>
      <c r="N716" s="77"/>
      <c r="O716" s="78"/>
      <c r="P716" s="78"/>
      <c r="Q716" s="78"/>
      <c r="R716" s="79"/>
      <c r="S716" s="80"/>
      <c r="T716" s="81"/>
      <c r="U716" s="77"/>
      <c r="V716" s="79"/>
      <c r="W716" s="79"/>
      <c r="X716" s="86"/>
      <c r="Y716" s="83"/>
      <c r="Z716" s="84"/>
      <c r="AA716" s="85"/>
      <c r="AB716" s="86"/>
    </row>
    <row r="717" spans="2:28" ht="16.5" customHeight="1" x14ac:dyDescent="0.25">
      <c r="B717" s="100" t="s">
        <v>205</v>
      </c>
      <c r="C717" s="101"/>
      <c r="D717" s="101"/>
      <c r="E717" s="101"/>
      <c r="F717" s="101"/>
      <c r="G717" s="102"/>
      <c r="H717" s="102" t="s">
        <v>207</v>
      </c>
      <c r="I717" s="102" t="s">
        <v>5252</v>
      </c>
      <c r="J717" s="102" t="s">
        <v>2661</v>
      </c>
      <c r="K717" s="102">
        <v>62</v>
      </c>
      <c r="L717" s="102">
        <v>1</v>
      </c>
      <c r="M717" s="102"/>
      <c r="N717" s="102"/>
      <c r="O717" s="102" t="s">
        <v>208</v>
      </c>
      <c r="P717" s="102" t="s">
        <v>209</v>
      </c>
      <c r="Q717" s="102" t="s">
        <v>139</v>
      </c>
      <c r="R717" s="102">
        <v>34160</v>
      </c>
      <c r="S717" s="102"/>
      <c r="T717" s="102">
        <v>80</v>
      </c>
      <c r="U717" s="102"/>
      <c r="V717" s="103"/>
      <c r="W717" s="101"/>
      <c r="X717" s="102" t="s">
        <v>212</v>
      </c>
      <c r="Y717" s="101" t="s">
        <v>5253</v>
      </c>
      <c r="Z717" s="101"/>
      <c r="AA717" s="101"/>
      <c r="AB717" s="104"/>
    </row>
    <row r="718" spans="2:28" ht="16.5" customHeight="1" x14ac:dyDescent="0.25">
      <c r="B718" s="97">
        <v>2319</v>
      </c>
      <c r="C718" s="97" t="s">
        <v>206</v>
      </c>
      <c r="D718" s="98">
        <v>1625</v>
      </c>
      <c r="E718" s="99">
        <v>20</v>
      </c>
      <c r="F718" s="97">
        <v>6</v>
      </c>
      <c r="G718" s="97">
        <v>1</v>
      </c>
      <c r="H718" s="105">
        <v>12</v>
      </c>
      <c r="I718" s="105">
        <v>2</v>
      </c>
      <c r="J718" s="105">
        <v>52</v>
      </c>
      <c r="K718" s="95">
        <v>5052</v>
      </c>
      <c r="L718" s="106">
        <f>T717</f>
        <v>80</v>
      </c>
      <c r="M718" s="106">
        <f>K718*L718</f>
        <v>404160</v>
      </c>
      <c r="N718" s="77"/>
      <c r="O718" s="78"/>
      <c r="P718" s="78"/>
      <c r="Q718" s="78"/>
      <c r="R718" s="79"/>
      <c r="S718" s="80"/>
      <c r="T718" s="81"/>
      <c r="U718" s="77"/>
      <c r="V718" s="79"/>
      <c r="W718" s="79"/>
      <c r="X718" s="82"/>
      <c r="Y718" s="83">
        <f>M718</f>
        <v>404160</v>
      </c>
      <c r="Z718" s="84"/>
      <c r="AA718" s="87">
        <f>AB718*M718/100</f>
        <v>40.415999999999997</v>
      </c>
      <c r="AB718" s="82">
        <v>0.01</v>
      </c>
    </row>
    <row r="719" spans="2:28" ht="16.5" customHeight="1" x14ac:dyDescent="0.25">
      <c r="B719" s="99"/>
      <c r="C719" s="99"/>
      <c r="D719" s="99"/>
      <c r="E719" s="99"/>
      <c r="F719" s="99"/>
      <c r="G719" s="99"/>
      <c r="H719" s="107"/>
      <c r="I719" s="107"/>
      <c r="J719" s="107"/>
      <c r="K719" s="106"/>
      <c r="L719" s="106"/>
      <c r="M719" s="106"/>
      <c r="N719" s="77"/>
      <c r="O719" s="78"/>
      <c r="P719" s="78"/>
      <c r="Q719" s="78"/>
      <c r="R719" s="79"/>
      <c r="S719" s="80"/>
      <c r="T719" s="81"/>
      <c r="U719" s="77"/>
      <c r="V719" s="79"/>
      <c r="W719" s="79"/>
      <c r="X719" s="86"/>
      <c r="Y719" s="83"/>
      <c r="Z719" s="84"/>
      <c r="AA719" s="85"/>
      <c r="AB719" s="86"/>
    </row>
    <row r="720" spans="2:28" ht="16.5" customHeight="1" x14ac:dyDescent="0.25">
      <c r="B720" s="100" t="s">
        <v>205</v>
      </c>
      <c r="C720" s="101"/>
      <c r="D720" s="101"/>
      <c r="E720" s="101"/>
      <c r="F720" s="101"/>
      <c r="G720" s="102"/>
      <c r="H720" s="102" t="s">
        <v>210</v>
      </c>
      <c r="I720" s="102" t="s">
        <v>852</v>
      </c>
      <c r="J720" s="102" t="s">
        <v>2113</v>
      </c>
      <c r="K720" s="102" t="s">
        <v>5255</v>
      </c>
      <c r="L720" s="102">
        <v>1</v>
      </c>
      <c r="M720" s="102"/>
      <c r="N720" s="102"/>
      <c r="O720" s="102" t="s">
        <v>208</v>
      </c>
      <c r="P720" s="102" t="s">
        <v>209</v>
      </c>
      <c r="Q720" s="102" t="s">
        <v>139</v>
      </c>
      <c r="R720" s="102">
        <v>34160</v>
      </c>
      <c r="S720" s="102"/>
      <c r="T720" s="102">
        <v>80</v>
      </c>
      <c r="U720" s="102"/>
      <c r="V720" s="103"/>
      <c r="W720" s="101"/>
      <c r="X720" s="102" t="s">
        <v>212</v>
      </c>
      <c r="Y720" s="101" t="s">
        <v>5256</v>
      </c>
      <c r="Z720" s="101"/>
      <c r="AA720" s="101"/>
      <c r="AB720" s="104"/>
    </row>
    <row r="721" spans="2:28" ht="16.5" customHeight="1" x14ac:dyDescent="0.25">
      <c r="B721" s="97">
        <v>2322</v>
      </c>
      <c r="C721" s="97" t="s">
        <v>206</v>
      </c>
      <c r="D721" s="98">
        <v>1667</v>
      </c>
      <c r="E721" s="99">
        <v>22</v>
      </c>
      <c r="F721" s="97">
        <v>6</v>
      </c>
      <c r="G721" s="97">
        <v>1</v>
      </c>
      <c r="H721" s="105">
        <v>2</v>
      </c>
      <c r="I721" s="105">
        <v>3</v>
      </c>
      <c r="J721" s="105">
        <v>9</v>
      </c>
      <c r="K721" s="95">
        <v>1109</v>
      </c>
      <c r="L721" s="106">
        <f>T720</f>
        <v>80</v>
      </c>
      <c r="M721" s="106">
        <f>K721*L721</f>
        <v>88720</v>
      </c>
      <c r="N721" s="77"/>
      <c r="O721" s="78"/>
      <c r="P721" s="78"/>
      <c r="Q721" s="78"/>
      <c r="R721" s="79"/>
      <c r="S721" s="80"/>
      <c r="T721" s="81"/>
      <c r="U721" s="77"/>
      <c r="V721" s="79"/>
      <c r="W721" s="79"/>
      <c r="X721" s="82"/>
      <c r="Y721" s="83">
        <f>M721</f>
        <v>88720</v>
      </c>
      <c r="Z721" s="84"/>
      <c r="AA721" s="87">
        <f>AB721*M721/100</f>
        <v>8.8719999999999999</v>
      </c>
      <c r="AB721" s="82">
        <v>0.01</v>
      </c>
    </row>
    <row r="722" spans="2:28" ht="16.5" customHeight="1" x14ac:dyDescent="0.25">
      <c r="B722" s="99"/>
      <c r="C722" s="99"/>
      <c r="D722" s="99"/>
      <c r="E722" s="99"/>
      <c r="F722" s="99"/>
      <c r="G722" s="99"/>
      <c r="H722" s="107"/>
      <c r="I722" s="107"/>
      <c r="J722" s="107"/>
      <c r="K722" s="106"/>
      <c r="L722" s="106"/>
      <c r="M722" s="106"/>
      <c r="N722" s="77"/>
      <c r="O722" s="78"/>
      <c r="P722" s="78"/>
      <c r="Q722" s="78"/>
      <c r="R722" s="79"/>
      <c r="S722" s="80"/>
      <c r="T722" s="81"/>
      <c r="U722" s="77"/>
      <c r="V722" s="79"/>
      <c r="W722" s="79"/>
      <c r="X722" s="86"/>
      <c r="Y722" s="83"/>
      <c r="Z722" s="84"/>
      <c r="AA722" s="85"/>
      <c r="AB722" s="86"/>
    </row>
    <row r="723" spans="2:28" ht="16.5" customHeight="1" x14ac:dyDescent="0.25">
      <c r="B723" s="100" t="s">
        <v>205</v>
      </c>
      <c r="C723" s="101"/>
      <c r="D723" s="101"/>
      <c r="E723" s="101"/>
      <c r="F723" s="101"/>
      <c r="G723" s="102"/>
      <c r="H723" s="102" t="s">
        <v>210</v>
      </c>
      <c r="I723" s="102" t="s">
        <v>609</v>
      </c>
      <c r="J723" s="102" t="s">
        <v>2843</v>
      </c>
      <c r="K723" s="102" t="s">
        <v>5255</v>
      </c>
      <c r="L723" s="102">
        <v>1</v>
      </c>
      <c r="M723" s="102"/>
      <c r="N723" s="102"/>
      <c r="O723" s="102" t="s">
        <v>208</v>
      </c>
      <c r="P723" s="102" t="s">
        <v>209</v>
      </c>
      <c r="Q723" s="102" t="s">
        <v>139</v>
      </c>
      <c r="R723" s="102">
        <v>34160</v>
      </c>
      <c r="S723" s="102"/>
      <c r="T723" s="102">
        <v>80</v>
      </c>
      <c r="U723" s="102"/>
      <c r="V723" s="103"/>
      <c r="W723" s="101"/>
      <c r="X723" s="102" t="s">
        <v>212</v>
      </c>
      <c r="Y723" s="101" t="s">
        <v>5256</v>
      </c>
      <c r="Z723" s="101"/>
      <c r="AA723" s="101"/>
      <c r="AB723" s="104"/>
    </row>
    <row r="724" spans="2:28" ht="16.5" customHeight="1" x14ac:dyDescent="0.25">
      <c r="B724" s="97">
        <v>2323</v>
      </c>
      <c r="C724" s="97" t="s">
        <v>206</v>
      </c>
      <c r="D724" s="98">
        <v>942</v>
      </c>
      <c r="E724" s="99">
        <v>13</v>
      </c>
      <c r="F724" s="97">
        <v>6</v>
      </c>
      <c r="G724" s="97">
        <v>1</v>
      </c>
      <c r="H724" s="105">
        <v>11</v>
      </c>
      <c r="I724" s="105">
        <v>1</v>
      </c>
      <c r="J724" s="105">
        <v>65</v>
      </c>
      <c r="K724" s="95">
        <v>4565</v>
      </c>
      <c r="L724" s="106">
        <f>T723</f>
        <v>80</v>
      </c>
      <c r="M724" s="106">
        <f>K724*L724</f>
        <v>365200</v>
      </c>
      <c r="N724" s="77"/>
      <c r="O724" s="78"/>
      <c r="P724" s="78"/>
      <c r="Q724" s="78"/>
      <c r="R724" s="79"/>
      <c r="S724" s="80"/>
      <c r="T724" s="81"/>
      <c r="U724" s="77"/>
      <c r="V724" s="79"/>
      <c r="W724" s="79"/>
      <c r="X724" s="82"/>
      <c r="Y724" s="83">
        <f>M724</f>
        <v>365200</v>
      </c>
      <c r="Z724" s="84"/>
      <c r="AA724" s="87">
        <f>AB724*M724/100</f>
        <v>36.520000000000003</v>
      </c>
      <c r="AB724" s="82">
        <v>0.01</v>
      </c>
    </row>
    <row r="725" spans="2:28" ht="16.5" customHeight="1" x14ac:dyDescent="0.25">
      <c r="B725" s="99"/>
      <c r="C725" s="99"/>
      <c r="D725" s="99"/>
      <c r="E725" s="99"/>
      <c r="F725" s="99"/>
      <c r="G725" s="99"/>
      <c r="H725" s="107"/>
      <c r="I725" s="107"/>
      <c r="J725" s="107"/>
      <c r="K725" s="106"/>
      <c r="L725" s="106"/>
      <c r="M725" s="106"/>
      <c r="N725" s="77"/>
      <c r="O725" s="78"/>
      <c r="P725" s="78"/>
      <c r="Q725" s="78"/>
      <c r="R725" s="79"/>
      <c r="S725" s="80"/>
      <c r="T725" s="81"/>
      <c r="U725" s="77"/>
      <c r="V725" s="79"/>
      <c r="W725" s="79"/>
      <c r="X725" s="86"/>
      <c r="Y725" s="83"/>
      <c r="Z725" s="84"/>
      <c r="AA725" s="85"/>
      <c r="AB725" s="86"/>
    </row>
    <row r="726" spans="2:28" ht="16.5" customHeight="1" x14ac:dyDescent="0.25">
      <c r="B726" s="100" t="s">
        <v>205</v>
      </c>
      <c r="C726" s="101"/>
      <c r="D726" s="101"/>
      <c r="E726" s="101"/>
      <c r="F726" s="101"/>
      <c r="G726" s="102"/>
      <c r="H726" s="102" t="s">
        <v>207</v>
      </c>
      <c r="I726" s="102" t="s">
        <v>5257</v>
      </c>
      <c r="J726" s="102" t="s">
        <v>2689</v>
      </c>
      <c r="K726" s="102">
        <v>62</v>
      </c>
      <c r="L726" s="102">
        <v>1</v>
      </c>
      <c r="M726" s="102"/>
      <c r="N726" s="102"/>
      <c r="O726" s="102" t="s">
        <v>208</v>
      </c>
      <c r="P726" s="102" t="s">
        <v>209</v>
      </c>
      <c r="Q726" s="102" t="s">
        <v>139</v>
      </c>
      <c r="R726" s="102">
        <v>34160</v>
      </c>
      <c r="S726" s="102"/>
      <c r="T726" s="102">
        <v>80</v>
      </c>
      <c r="U726" s="102"/>
      <c r="V726" s="103"/>
      <c r="W726" s="101"/>
      <c r="X726" s="102"/>
      <c r="Y726" s="101"/>
      <c r="Z726" s="101"/>
      <c r="AA726" s="101"/>
      <c r="AB726" s="104"/>
    </row>
    <row r="727" spans="2:28" ht="16.5" customHeight="1" x14ac:dyDescent="0.25">
      <c r="B727" s="97">
        <v>2324</v>
      </c>
      <c r="C727" s="97" t="s">
        <v>206</v>
      </c>
      <c r="D727" s="98">
        <v>6077</v>
      </c>
      <c r="E727" s="99">
        <v>136</v>
      </c>
      <c r="F727" s="97">
        <v>6</v>
      </c>
      <c r="G727" s="97">
        <v>2</v>
      </c>
      <c r="H727" s="105">
        <v>0</v>
      </c>
      <c r="I727" s="105">
        <v>1</v>
      </c>
      <c r="J727" s="105">
        <v>49</v>
      </c>
      <c r="K727" s="95">
        <v>149</v>
      </c>
      <c r="L727" s="106">
        <f>T726</f>
        <v>80</v>
      </c>
      <c r="M727" s="106">
        <f>K727*L727</f>
        <v>11920</v>
      </c>
      <c r="N727" s="77"/>
      <c r="O727" s="78" t="s">
        <v>203</v>
      </c>
      <c r="P727" s="78" t="s">
        <v>5</v>
      </c>
      <c r="Q727" s="78" t="s">
        <v>143</v>
      </c>
      <c r="R727" s="79">
        <v>72</v>
      </c>
      <c r="S727" s="80"/>
      <c r="T727" s="81">
        <v>8050</v>
      </c>
      <c r="U727" s="96" t="s">
        <v>220</v>
      </c>
      <c r="V727" s="79">
        <f>R727*T727*6/100</f>
        <v>34776</v>
      </c>
      <c r="W727" s="79">
        <f>R727*T727-V727</f>
        <v>544824</v>
      </c>
      <c r="X727" s="82">
        <f>M727+W727</f>
        <v>556744</v>
      </c>
      <c r="Y727" s="83">
        <f>M727</f>
        <v>11920</v>
      </c>
      <c r="Z727" s="84"/>
      <c r="AA727" s="87">
        <f>AB727*M727/100</f>
        <v>2.3839999999999999</v>
      </c>
      <c r="AB727" s="86">
        <v>0.02</v>
      </c>
    </row>
    <row r="728" spans="2:28" ht="16.5" customHeight="1" x14ac:dyDescent="0.25">
      <c r="B728" s="99"/>
      <c r="C728" s="99"/>
      <c r="D728" s="99"/>
      <c r="E728" s="99"/>
      <c r="F728" s="99"/>
      <c r="G728" s="99"/>
      <c r="H728" s="107"/>
      <c r="I728" s="107"/>
      <c r="J728" s="107"/>
      <c r="K728" s="106"/>
      <c r="L728" s="106"/>
      <c r="M728" s="106"/>
      <c r="N728" s="77"/>
      <c r="O728" s="78"/>
      <c r="P728" s="78"/>
      <c r="Q728" s="78"/>
      <c r="R728" s="79"/>
      <c r="S728" s="80"/>
      <c r="T728" s="81"/>
      <c r="U728" s="77"/>
      <c r="V728" s="79"/>
      <c r="W728" s="79"/>
      <c r="X728" s="86"/>
      <c r="Y728" s="83"/>
      <c r="Z728" s="84"/>
      <c r="AA728" s="85"/>
      <c r="AB728" s="86"/>
    </row>
    <row r="729" spans="2:28" ht="16.5" customHeight="1" x14ac:dyDescent="0.25">
      <c r="B729" s="100" t="s">
        <v>205</v>
      </c>
      <c r="C729" s="101"/>
      <c r="D729" s="101"/>
      <c r="E729" s="101"/>
      <c r="F729" s="101"/>
      <c r="G729" s="102"/>
      <c r="H729" s="102" t="s">
        <v>207</v>
      </c>
      <c r="I729" s="102" t="s">
        <v>5258</v>
      </c>
      <c r="J729" s="102" t="s">
        <v>3551</v>
      </c>
      <c r="K729" s="102">
        <v>60</v>
      </c>
      <c r="L729" s="102">
        <v>1</v>
      </c>
      <c r="M729" s="102"/>
      <c r="N729" s="102"/>
      <c r="O729" s="102" t="s">
        <v>208</v>
      </c>
      <c r="P729" s="102" t="s">
        <v>209</v>
      </c>
      <c r="Q729" s="102" t="s">
        <v>139</v>
      </c>
      <c r="R729" s="102">
        <v>34160</v>
      </c>
      <c r="S729" s="102"/>
      <c r="T729" s="102">
        <v>80</v>
      </c>
      <c r="U729" s="102"/>
      <c r="V729" s="103"/>
      <c r="W729" s="101"/>
      <c r="X729" s="102"/>
      <c r="Y729" s="101"/>
      <c r="Z729" s="101"/>
      <c r="AA729" s="101"/>
      <c r="AB729" s="104"/>
    </row>
    <row r="730" spans="2:28" ht="16.5" customHeight="1" x14ac:dyDescent="0.25">
      <c r="B730" s="97">
        <v>2325</v>
      </c>
      <c r="C730" s="97" t="s">
        <v>206</v>
      </c>
      <c r="D730" s="98">
        <v>825</v>
      </c>
      <c r="E730" s="99">
        <v>7</v>
      </c>
      <c r="F730" s="97">
        <v>6</v>
      </c>
      <c r="G730" s="97">
        <v>1</v>
      </c>
      <c r="H730" s="105">
        <v>12</v>
      </c>
      <c r="I730" s="105">
        <v>1</v>
      </c>
      <c r="J730" s="105">
        <v>82</v>
      </c>
      <c r="K730" s="95">
        <v>4982</v>
      </c>
      <c r="L730" s="106">
        <f>T729</f>
        <v>80</v>
      </c>
      <c r="M730" s="106">
        <f>K730*L730</f>
        <v>398560</v>
      </c>
      <c r="N730" s="77"/>
      <c r="O730" s="78"/>
      <c r="P730" s="78"/>
      <c r="Q730" s="78"/>
      <c r="R730" s="79"/>
      <c r="S730" s="80"/>
      <c r="T730" s="81"/>
      <c r="U730" s="77"/>
      <c r="V730" s="79"/>
      <c r="W730" s="79"/>
      <c r="X730" s="82"/>
      <c r="Y730" s="83">
        <f>M730</f>
        <v>398560</v>
      </c>
      <c r="Z730" s="84"/>
      <c r="AA730" s="87">
        <f>AB730*M730/100</f>
        <v>39.856000000000002</v>
      </c>
      <c r="AB730" s="82">
        <v>0.01</v>
      </c>
    </row>
    <row r="731" spans="2:28" ht="16.5" customHeight="1" x14ac:dyDescent="0.25">
      <c r="B731" s="99"/>
      <c r="C731" s="99"/>
      <c r="D731" s="99"/>
      <c r="E731" s="99"/>
      <c r="F731" s="99"/>
      <c r="G731" s="99"/>
      <c r="H731" s="107"/>
      <c r="I731" s="107"/>
      <c r="J731" s="107"/>
      <c r="K731" s="106"/>
      <c r="L731" s="106"/>
      <c r="M731" s="106"/>
      <c r="N731" s="77"/>
      <c r="O731" s="78"/>
      <c r="P731" s="78"/>
      <c r="Q731" s="78"/>
      <c r="R731" s="79"/>
      <c r="S731" s="80"/>
      <c r="T731" s="81"/>
      <c r="U731" s="77"/>
      <c r="V731" s="79"/>
      <c r="W731" s="79"/>
      <c r="X731" s="86"/>
      <c r="Y731" s="83"/>
      <c r="Z731" s="84"/>
      <c r="AA731" s="85"/>
      <c r="AB731" s="86"/>
    </row>
    <row r="732" spans="2:28" ht="16.5" customHeight="1" x14ac:dyDescent="0.25">
      <c r="B732" s="100" t="s">
        <v>205</v>
      </c>
      <c r="C732" s="101"/>
      <c r="D732" s="101"/>
      <c r="E732" s="101"/>
      <c r="F732" s="101"/>
      <c r="G732" s="102"/>
      <c r="H732" s="102" t="s">
        <v>207</v>
      </c>
      <c r="I732" s="102" t="s">
        <v>1021</v>
      </c>
      <c r="J732" s="102" t="s">
        <v>3044</v>
      </c>
      <c r="K732" s="102">
        <v>54</v>
      </c>
      <c r="L732" s="102">
        <v>1</v>
      </c>
      <c r="M732" s="102"/>
      <c r="N732" s="102"/>
      <c r="O732" s="102" t="s">
        <v>208</v>
      </c>
      <c r="P732" s="102" t="s">
        <v>209</v>
      </c>
      <c r="Q732" s="102" t="s">
        <v>139</v>
      </c>
      <c r="R732" s="102">
        <v>34160</v>
      </c>
      <c r="S732" s="102"/>
      <c r="T732" s="102">
        <v>80</v>
      </c>
      <c r="U732" s="102"/>
      <c r="V732" s="103"/>
      <c r="W732" s="101"/>
      <c r="X732" s="102"/>
      <c r="Y732" s="101"/>
      <c r="Z732" s="101"/>
      <c r="AA732" s="101"/>
      <c r="AB732" s="104"/>
    </row>
    <row r="733" spans="2:28" ht="16.5" customHeight="1" x14ac:dyDescent="0.25">
      <c r="B733" s="97">
        <v>2326</v>
      </c>
      <c r="C733" s="97" t="s">
        <v>206</v>
      </c>
      <c r="D733" s="98">
        <v>828</v>
      </c>
      <c r="E733" s="99">
        <v>10</v>
      </c>
      <c r="F733" s="97">
        <v>6</v>
      </c>
      <c r="G733" s="97">
        <v>1</v>
      </c>
      <c r="H733" s="105">
        <v>5</v>
      </c>
      <c r="I733" s="105">
        <v>3</v>
      </c>
      <c r="J733" s="105">
        <v>62</v>
      </c>
      <c r="K733" s="95">
        <v>2362</v>
      </c>
      <c r="L733" s="106">
        <f>T732</f>
        <v>80</v>
      </c>
      <c r="M733" s="106">
        <f>K733*L733</f>
        <v>188960</v>
      </c>
      <c r="N733" s="77"/>
      <c r="O733" s="78"/>
      <c r="P733" s="78"/>
      <c r="Q733" s="78"/>
      <c r="R733" s="79"/>
      <c r="S733" s="80"/>
      <c r="T733" s="81"/>
      <c r="U733" s="77"/>
      <c r="V733" s="79"/>
      <c r="W733" s="79"/>
      <c r="X733" s="82"/>
      <c r="Y733" s="83">
        <f>M733</f>
        <v>188960</v>
      </c>
      <c r="Z733" s="84"/>
      <c r="AA733" s="87">
        <f>AB733*M733/100</f>
        <v>18.896000000000001</v>
      </c>
      <c r="AB733" s="82">
        <v>0.01</v>
      </c>
    </row>
    <row r="734" spans="2:28" ht="16.5" customHeight="1" x14ac:dyDescent="0.25">
      <c r="B734" s="99"/>
      <c r="C734" s="99"/>
      <c r="D734" s="99"/>
      <c r="E734" s="99"/>
      <c r="F734" s="99"/>
      <c r="G734" s="99"/>
      <c r="H734" s="107"/>
      <c r="I734" s="107"/>
      <c r="J734" s="107"/>
      <c r="K734" s="106"/>
      <c r="L734" s="106"/>
      <c r="M734" s="106"/>
      <c r="N734" s="77"/>
      <c r="O734" s="78"/>
      <c r="P734" s="78"/>
      <c r="Q734" s="78"/>
      <c r="R734" s="79"/>
      <c r="S734" s="80"/>
      <c r="T734" s="81"/>
      <c r="U734" s="77"/>
      <c r="V734" s="79"/>
      <c r="W734" s="79"/>
      <c r="X734" s="86"/>
      <c r="Y734" s="83"/>
      <c r="Z734" s="84"/>
      <c r="AA734" s="85"/>
      <c r="AB734" s="86"/>
    </row>
    <row r="735" spans="2:28" ht="16.5" customHeight="1" x14ac:dyDescent="0.25">
      <c r="B735" s="100" t="s">
        <v>205</v>
      </c>
      <c r="C735" s="101"/>
      <c r="D735" s="101"/>
      <c r="E735" s="101"/>
      <c r="F735" s="101"/>
      <c r="G735" s="102"/>
      <c r="H735" s="102" t="s">
        <v>213</v>
      </c>
      <c r="I735" s="102" t="s">
        <v>5259</v>
      </c>
      <c r="J735" s="102" t="s">
        <v>2337</v>
      </c>
      <c r="K735" s="102">
        <v>135</v>
      </c>
      <c r="L735" s="102">
        <v>1</v>
      </c>
      <c r="M735" s="102"/>
      <c r="N735" s="102"/>
      <c r="O735" s="102" t="s">
        <v>208</v>
      </c>
      <c r="P735" s="102" t="s">
        <v>209</v>
      </c>
      <c r="Q735" s="102" t="s">
        <v>139</v>
      </c>
      <c r="R735" s="102">
        <v>34160</v>
      </c>
      <c r="S735" s="102"/>
      <c r="T735" s="102">
        <v>80</v>
      </c>
      <c r="U735" s="102"/>
      <c r="V735" s="103"/>
      <c r="W735" s="101"/>
      <c r="X735" s="102" t="s">
        <v>212</v>
      </c>
      <c r="Y735" s="101" t="s">
        <v>5260</v>
      </c>
      <c r="Z735" s="101"/>
      <c r="AA735" s="101"/>
      <c r="AB735" s="104"/>
    </row>
    <row r="736" spans="2:28" ht="16.5" customHeight="1" x14ac:dyDescent="0.25">
      <c r="B736" s="97">
        <v>2327</v>
      </c>
      <c r="C736" s="97" t="s">
        <v>206</v>
      </c>
      <c r="D736" s="98">
        <v>947</v>
      </c>
      <c r="E736" s="99">
        <v>18</v>
      </c>
      <c r="F736" s="97">
        <v>6</v>
      </c>
      <c r="G736" s="97">
        <v>1</v>
      </c>
      <c r="H736" s="105">
        <v>8</v>
      </c>
      <c r="I736" s="105">
        <v>0</v>
      </c>
      <c r="J736" s="105">
        <v>72</v>
      </c>
      <c r="K736" s="95">
        <v>3272</v>
      </c>
      <c r="L736" s="106">
        <f>T735</f>
        <v>80</v>
      </c>
      <c r="M736" s="106">
        <f>K736*L736</f>
        <v>261760</v>
      </c>
      <c r="N736" s="77"/>
      <c r="O736" s="78"/>
      <c r="P736" s="78"/>
      <c r="Q736" s="78"/>
      <c r="R736" s="79"/>
      <c r="S736" s="80"/>
      <c r="T736" s="81"/>
      <c r="U736" s="77"/>
      <c r="V736" s="79"/>
      <c r="W736" s="79"/>
      <c r="X736" s="82"/>
      <c r="Y736" s="83">
        <f>M736</f>
        <v>261760</v>
      </c>
      <c r="Z736" s="84"/>
      <c r="AA736" s="87">
        <f>AB736*M736/100</f>
        <v>26.175999999999998</v>
      </c>
      <c r="AB736" s="82">
        <v>0.01</v>
      </c>
    </row>
    <row r="737" spans="2:28" ht="16.5" customHeight="1" x14ac:dyDescent="0.25">
      <c r="B737" s="99"/>
      <c r="C737" s="99"/>
      <c r="D737" s="99"/>
      <c r="E737" s="99"/>
      <c r="F737" s="99"/>
      <c r="G737" s="99"/>
      <c r="H737" s="107"/>
      <c r="I737" s="107"/>
      <c r="J737" s="107"/>
      <c r="K737" s="106"/>
      <c r="L737" s="106"/>
      <c r="M737" s="106"/>
      <c r="N737" s="77"/>
      <c r="O737" s="78"/>
      <c r="P737" s="78"/>
      <c r="Q737" s="78"/>
      <c r="R737" s="79"/>
      <c r="S737" s="80"/>
      <c r="T737" s="81"/>
      <c r="U737" s="77"/>
      <c r="V737" s="79"/>
      <c r="W737" s="79"/>
      <c r="X737" s="86"/>
      <c r="Y737" s="83"/>
      <c r="Z737" s="84"/>
      <c r="AA737" s="85"/>
      <c r="AB737" s="86"/>
    </row>
    <row r="738" spans="2:28" ht="16.5" customHeight="1" x14ac:dyDescent="0.25">
      <c r="B738" s="100" t="s">
        <v>205</v>
      </c>
      <c r="C738" s="101"/>
      <c r="D738" s="101"/>
      <c r="E738" s="101"/>
      <c r="F738" s="101"/>
      <c r="G738" s="102"/>
      <c r="H738" s="102" t="s">
        <v>207</v>
      </c>
      <c r="I738" s="102" t="s">
        <v>2444</v>
      </c>
      <c r="J738" s="102" t="s">
        <v>743</v>
      </c>
      <c r="K738" s="102">
        <v>46</v>
      </c>
      <c r="L738" s="102">
        <v>1</v>
      </c>
      <c r="M738" s="102"/>
      <c r="N738" s="102"/>
      <c r="O738" s="102" t="s">
        <v>208</v>
      </c>
      <c r="P738" s="102" t="s">
        <v>209</v>
      </c>
      <c r="Q738" s="102" t="s">
        <v>139</v>
      </c>
      <c r="R738" s="102">
        <v>34160</v>
      </c>
      <c r="S738" s="102"/>
      <c r="T738" s="102">
        <v>80</v>
      </c>
      <c r="U738" s="102"/>
      <c r="V738" s="103"/>
      <c r="W738" s="101"/>
      <c r="X738" s="102"/>
      <c r="Y738" s="101"/>
      <c r="Z738" s="101"/>
      <c r="AA738" s="101"/>
      <c r="AB738" s="104"/>
    </row>
    <row r="739" spans="2:28" ht="16.5" customHeight="1" x14ac:dyDescent="0.25">
      <c r="B739" s="97">
        <v>2369</v>
      </c>
      <c r="C739" s="97" t="s">
        <v>206</v>
      </c>
      <c r="D739" s="98">
        <v>548</v>
      </c>
      <c r="E739" s="99">
        <v>5</v>
      </c>
      <c r="F739" s="97">
        <v>6</v>
      </c>
      <c r="G739" s="97">
        <v>1</v>
      </c>
      <c r="H739" s="105">
        <v>9</v>
      </c>
      <c r="I739" s="105">
        <v>0</v>
      </c>
      <c r="J739" s="105">
        <v>33</v>
      </c>
      <c r="K739" s="95">
        <v>3633</v>
      </c>
      <c r="L739" s="106">
        <f>T738</f>
        <v>80</v>
      </c>
      <c r="M739" s="106">
        <f>K739*L739</f>
        <v>290640</v>
      </c>
      <c r="N739" s="77"/>
      <c r="O739" s="78"/>
      <c r="P739" s="78"/>
      <c r="Q739" s="78"/>
      <c r="R739" s="79"/>
      <c r="S739" s="80"/>
      <c r="T739" s="81"/>
      <c r="U739" s="77"/>
      <c r="V739" s="79"/>
      <c r="W739" s="79"/>
      <c r="X739" s="82"/>
      <c r="Y739" s="83">
        <f>M739</f>
        <v>290640</v>
      </c>
      <c r="Z739" s="84"/>
      <c r="AA739" s="87">
        <f>AB739*M739/100</f>
        <v>29.064</v>
      </c>
      <c r="AB739" s="82">
        <v>0.01</v>
      </c>
    </row>
    <row r="740" spans="2:28" ht="16.5" customHeight="1" x14ac:dyDescent="0.25">
      <c r="B740" s="99"/>
      <c r="C740" s="99"/>
      <c r="D740" s="99"/>
      <c r="E740" s="99"/>
      <c r="F740" s="99"/>
      <c r="G740" s="99"/>
      <c r="H740" s="107"/>
      <c r="I740" s="107"/>
      <c r="J740" s="107"/>
      <c r="K740" s="106"/>
      <c r="L740" s="106"/>
      <c r="M740" s="106"/>
      <c r="N740" s="77"/>
      <c r="O740" s="78"/>
      <c r="P740" s="78"/>
      <c r="Q740" s="78"/>
      <c r="R740" s="79"/>
      <c r="S740" s="80"/>
      <c r="T740" s="81"/>
      <c r="U740" s="77"/>
      <c r="V740" s="79"/>
      <c r="W740" s="79"/>
      <c r="X740" s="86"/>
      <c r="Y740" s="83"/>
      <c r="Z740" s="84"/>
      <c r="AA740" s="85"/>
      <c r="AB740" s="86"/>
    </row>
    <row r="741" spans="2:28" ht="16.5" customHeight="1" x14ac:dyDescent="0.25">
      <c r="B741" s="100" t="s">
        <v>205</v>
      </c>
      <c r="C741" s="101"/>
      <c r="D741" s="101"/>
      <c r="E741" s="101"/>
      <c r="F741" s="101"/>
      <c r="G741" s="102"/>
      <c r="H741" s="102" t="s">
        <v>210</v>
      </c>
      <c r="I741" s="102" t="s">
        <v>5369</v>
      </c>
      <c r="J741" s="102" t="s">
        <v>4679</v>
      </c>
      <c r="K741" s="102">
        <v>106</v>
      </c>
      <c r="L741" s="102">
        <v>1</v>
      </c>
      <c r="M741" s="102"/>
      <c r="N741" s="102"/>
      <c r="O741" s="102" t="s">
        <v>208</v>
      </c>
      <c r="P741" s="102" t="s">
        <v>209</v>
      </c>
      <c r="Q741" s="102" t="s">
        <v>139</v>
      </c>
      <c r="R741" s="102">
        <v>34160</v>
      </c>
      <c r="S741" s="102"/>
      <c r="T741" s="102">
        <v>80</v>
      </c>
      <c r="U741" s="102"/>
      <c r="V741" s="103"/>
      <c r="W741" s="101"/>
      <c r="X741" s="102"/>
      <c r="Y741" s="101"/>
      <c r="Z741" s="101"/>
      <c r="AA741" s="101"/>
      <c r="AB741" s="104"/>
    </row>
    <row r="742" spans="2:28" ht="16.5" customHeight="1" x14ac:dyDescent="0.25">
      <c r="B742" s="97">
        <v>2479</v>
      </c>
      <c r="C742" s="97" t="s">
        <v>206</v>
      </c>
      <c r="D742" s="98">
        <v>866</v>
      </c>
      <c r="E742" s="99">
        <v>24</v>
      </c>
      <c r="F742" s="97">
        <v>6</v>
      </c>
      <c r="G742" s="97">
        <v>1</v>
      </c>
      <c r="H742" s="105">
        <v>5</v>
      </c>
      <c r="I742" s="105">
        <v>3</v>
      </c>
      <c r="J742" s="105">
        <v>19</v>
      </c>
      <c r="K742" s="95">
        <v>2319</v>
      </c>
      <c r="L742" s="106">
        <f>T741</f>
        <v>80</v>
      </c>
      <c r="M742" s="106">
        <f>K742*L742</f>
        <v>185520</v>
      </c>
      <c r="N742" s="77"/>
      <c r="O742" s="78"/>
      <c r="P742" s="78"/>
      <c r="Q742" s="78"/>
      <c r="R742" s="79"/>
      <c r="S742" s="80"/>
      <c r="T742" s="81"/>
      <c r="U742" s="77"/>
      <c r="V742" s="79"/>
      <c r="W742" s="79"/>
      <c r="X742" s="82"/>
      <c r="Y742" s="83">
        <f>M742</f>
        <v>185520</v>
      </c>
      <c r="Z742" s="84"/>
      <c r="AA742" s="87">
        <f>AB742*M742/100</f>
        <v>18.552</v>
      </c>
      <c r="AB742" s="82">
        <v>0.01</v>
      </c>
    </row>
    <row r="743" spans="2:28" ht="16.5" customHeight="1" x14ac:dyDescent="0.25">
      <c r="B743" s="99"/>
      <c r="C743" s="99"/>
      <c r="D743" s="99"/>
      <c r="E743" s="99"/>
      <c r="F743" s="99"/>
      <c r="G743" s="99"/>
      <c r="H743" s="107"/>
      <c r="I743" s="107"/>
      <c r="J743" s="107"/>
      <c r="K743" s="106"/>
      <c r="L743" s="106"/>
      <c r="M743" s="106"/>
      <c r="N743" s="77"/>
      <c r="O743" s="78"/>
      <c r="P743" s="78"/>
      <c r="Q743" s="78"/>
      <c r="R743" s="79"/>
      <c r="S743" s="80"/>
      <c r="T743" s="81"/>
      <c r="U743" s="77"/>
      <c r="V743" s="79"/>
      <c r="W743" s="79"/>
      <c r="X743" s="86"/>
      <c r="Y743" s="83"/>
      <c r="Z743" s="84"/>
      <c r="AA743" s="85"/>
      <c r="AB743" s="86"/>
    </row>
    <row r="744" spans="2:28" ht="16.5" customHeight="1" x14ac:dyDescent="0.25">
      <c r="B744" s="100" t="s">
        <v>205</v>
      </c>
      <c r="C744" s="101"/>
      <c r="D744" s="101"/>
      <c r="E744" s="101"/>
      <c r="F744" s="101"/>
      <c r="G744" s="102"/>
      <c r="H744" s="102" t="s">
        <v>213</v>
      </c>
      <c r="I744" s="102" t="s">
        <v>2506</v>
      </c>
      <c r="J744" s="102" t="s">
        <v>5392</v>
      </c>
      <c r="K744" s="102">
        <v>12</v>
      </c>
      <c r="L744" s="102">
        <v>1</v>
      </c>
      <c r="M744" s="102"/>
      <c r="N744" s="102"/>
      <c r="O744" s="102" t="s">
        <v>208</v>
      </c>
      <c r="P744" s="102" t="s">
        <v>209</v>
      </c>
      <c r="Q744" s="102" t="s">
        <v>139</v>
      </c>
      <c r="R744" s="102">
        <v>34160</v>
      </c>
      <c r="S744" s="102"/>
      <c r="T744" s="102">
        <v>80</v>
      </c>
      <c r="U744" s="102"/>
      <c r="V744" s="103"/>
      <c r="W744" s="101"/>
      <c r="X744" s="102"/>
      <c r="Y744" s="101"/>
      <c r="Z744" s="101"/>
      <c r="AA744" s="101"/>
      <c r="AB744" s="104"/>
    </row>
    <row r="745" spans="2:28" ht="16.5" customHeight="1" x14ac:dyDescent="0.25">
      <c r="B745" s="97">
        <v>2525</v>
      </c>
      <c r="C745" s="97" t="s">
        <v>206</v>
      </c>
      <c r="D745" s="98">
        <v>855</v>
      </c>
      <c r="E745" s="99">
        <v>10</v>
      </c>
      <c r="F745" s="97">
        <v>6</v>
      </c>
      <c r="G745" s="97">
        <v>1</v>
      </c>
      <c r="H745" s="105">
        <v>20</v>
      </c>
      <c r="I745" s="105">
        <v>2</v>
      </c>
      <c r="J745" s="105">
        <v>80</v>
      </c>
      <c r="K745" s="95">
        <v>8280</v>
      </c>
      <c r="L745" s="106">
        <f>T744</f>
        <v>80</v>
      </c>
      <c r="M745" s="106">
        <f>K745*L745</f>
        <v>662400</v>
      </c>
      <c r="N745" s="77"/>
      <c r="O745" s="78"/>
      <c r="P745" s="78"/>
      <c r="Q745" s="78"/>
      <c r="R745" s="79"/>
      <c r="S745" s="80"/>
      <c r="T745" s="81"/>
      <c r="U745" s="77"/>
      <c r="V745" s="79"/>
      <c r="W745" s="79"/>
      <c r="X745" s="82"/>
      <c r="Y745" s="83">
        <f>M745</f>
        <v>662400</v>
      </c>
      <c r="Z745" s="84"/>
      <c r="AA745" s="87">
        <f>AB745*M745/100</f>
        <v>66.239999999999995</v>
      </c>
      <c r="AB745" s="82">
        <v>0.01</v>
      </c>
    </row>
    <row r="746" spans="2:28" ht="16.5" customHeight="1" x14ac:dyDescent="0.25">
      <c r="B746" s="97"/>
      <c r="C746" s="97"/>
      <c r="D746" s="98"/>
      <c r="E746" s="99"/>
      <c r="F746" s="97"/>
      <c r="G746" s="97"/>
      <c r="H746" s="105"/>
      <c r="I746" s="105"/>
      <c r="J746" s="105"/>
      <c r="K746" s="95"/>
      <c r="L746" s="106"/>
      <c r="M746" s="106"/>
      <c r="N746" s="77"/>
      <c r="O746" s="78"/>
      <c r="P746" s="78"/>
      <c r="Q746" s="78"/>
      <c r="R746" s="79"/>
      <c r="S746" s="80"/>
      <c r="T746" s="81"/>
      <c r="U746" s="77"/>
      <c r="V746" s="79"/>
      <c r="W746" s="79"/>
      <c r="X746" s="82"/>
      <c r="Y746" s="83"/>
      <c r="Z746" s="84"/>
      <c r="AA746" s="87"/>
      <c r="AB746" s="82"/>
    </row>
    <row r="747" spans="2:28" ht="16.5" customHeight="1" x14ac:dyDescent="0.25">
      <c r="B747" s="99"/>
      <c r="C747" s="99"/>
      <c r="D747" s="99"/>
      <c r="E747" s="99"/>
      <c r="F747" s="99"/>
      <c r="G747" s="99"/>
      <c r="H747" s="107"/>
      <c r="I747" s="107"/>
      <c r="J747" s="107"/>
      <c r="K747" s="106"/>
      <c r="L747" s="106"/>
      <c r="M747" s="106"/>
      <c r="N747" s="77"/>
      <c r="O747" s="78"/>
      <c r="P747" s="78"/>
      <c r="Q747" s="78"/>
      <c r="R747" s="79"/>
      <c r="S747" s="80"/>
      <c r="T747" s="81"/>
      <c r="U747" s="77"/>
      <c r="V747" s="79"/>
      <c r="W747" s="79"/>
      <c r="X747" s="86"/>
      <c r="Y747" s="83"/>
      <c r="Z747" s="84"/>
      <c r="AA747" s="85"/>
      <c r="AB747" s="86"/>
    </row>
    <row r="748" spans="2:28" ht="16.5" customHeight="1" x14ac:dyDescent="0.25">
      <c r="B748" s="100" t="s">
        <v>205</v>
      </c>
      <c r="C748" s="101"/>
      <c r="D748" s="101"/>
      <c r="E748" s="101"/>
      <c r="F748" s="101"/>
      <c r="G748" s="102"/>
      <c r="H748" s="102" t="s">
        <v>210</v>
      </c>
      <c r="I748" s="102" t="s">
        <v>5393</v>
      </c>
      <c r="J748" s="102" t="s">
        <v>5394</v>
      </c>
      <c r="K748" s="102">
        <v>12</v>
      </c>
      <c r="L748" s="102">
        <v>1</v>
      </c>
      <c r="M748" s="102"/>
      <c r="N748" s="102"/>
      <c r="O748" s="102" t="s">
        <v>208</v>
      </c>
      <c r="P748" s="102" t="s">
        <v>209</v>
      </c>
      <c r="Q748" s="102" t="s">
        <v>139</v>
      </c>
      <c r="R748" s="102">
        <v>34160</v>
      </c>
      <c r="S748" s="102"/>
      <c r="T748" s="102">
        <v>80</v>
      </c>
      <c r="U748" s="102"/>
      <c r="V748" s="103"/>
      <c r="W748" s="101"/>
      <c r="X748" s="102" t="s">
        <v>4059</v>
      </c>
      <c r="Y748" s="101" t="s">
        <v>5395</v>
      </c>
      <c r="Z748" s="101"/>
      <c r="AA748" s="101"/>
      <c r="AB748" s="104"/>
    </row>
    <row r="749" spans="2:28" ht="16.5" customHeight="1" x14ac:dyDescent="0.25">
      <c r="B749" s="97">
        <v>2526</v>
      </c>
      <c r="C749" s="97" t="s">
        <v>206</v>
      </c>
      <c r="D749" s="98">
        <v>38</v>
      </c>
      <c r="E749" s="99">
        <v>17</v>
      </c>
      <c r="F749" s="97">
        <v>6</v>
      </c>
      <c r="G749" s="97">
        <v>1</v>
      </c>
      <c r="H749" s="105">
        <v>10</v>
      </c>
      <c r="I749" s="105">
        <v>0</v>
      </c>
      <c r="J749" s="105">
        <v>14</v>
      </c>
      <c r="K749" s="95">
        <v>4014</v>
      </c>
      <c r="L749" s="106">
        <f>T748</f>
        <v>80</v>
      </c>
      <c r="M749" s="106">
        <f>K749*L749</f>
        <v>321120</v>
      </c>
      <c r="N749" s="77"/>
      <c r="O749" s="78"/>
      <c r="P749" s="78"/>
      <c r="Q749" s="78"/>
      <c r="R749" s="79"/>
      <c r="S749" s="80"/>
      <c r="T749" s="81"/>
      <c r="U749" s="77"/>
      <c r="V749" s="79"/>
      <c r="W749" s="79"/>
      <c r="X749" s="82"/>
      <c r="Y749" s="83">
        <f>M749</f>
        <v>321120</v>
      </c>
      <c r="Z749" s="84"/>
      <c r="AA749" s="87">
        <f>AB749*M749/100</f>
        <v>32.112000000000002</v>
      </c>
      <c r="AB749" s="82">
        <v>0.01</v>
      </c>
    </row>
    <row r="750" spans="2:28" ht="16.5" customHeight="1" x14ac:dyDescent="0.25">
      <c r="B750" s="99"/>
      <c r="C750" s="99"/>
      <c r="D750" s="99"/>
      <c r="E750" s="99"/>
      <c r="F750" s="99"/>
      <c r="G750" s="99"/>
      <c r="H750" s="107"/>
      <c r="I750" s="107"/>
      <c r="J750" s="107"/>
      <c r="K750" s="106"/>
      <c r="L750" s="106"/>
      <c r="M750" s="106"/>
      <c r="N750" s="77"/>
      <c r="O750" s="78"/>
      <c r="P750" s="78"/>
      <c r="Q750" s="78"/>
      <c r="R750" s="79"/>
      <c r="S750" s="80"/>
      <c r="T750" s="81"/>
      <c r="U750" s="77"/>
      <c r="V750" s="79"/>
      <c r="W750" s="79"/>
      <c r="X750" s="86"/>
      <c r="Y750" s="83"/>
      <c r="Z750" s="84"/>
      <c r="AA750" s="85"/>
      <c r="AB750" s="86"/>
    </row>
    <row r="751" spans="2:28" ht="16.5" customHeight="1" x14ac:dyDescent="0.25">
      <c r="B751" s="100" t="s">
        <v>205</v>
      </c>
      <c r="C751" s="101"/>
      <c r="D751" s="101"/>
      <c r="E751" s="101"/>
      <c r="F751" s="101"/>
      <c r="G751" s="102"/>
      <c r="H751" s="102" t="s">
        <v>207</v>
      </c>
      <c r="I751" s="102" t="s">
        <v>702</v>
      </c>
      <c r="J751" s="102" t="s">
        <v>3421</v>
      </c>
      <c r="K751" s="102">
        <v>82</v>
      </c>
      <c r="L751" s="102">
        <v>1</v>
      </c>
      <c r="M751" s="102"/>
      <c r="N751" s="102"/>
      <c r="O751" s="102" t="s">
        <v>208</v>
      </c>
      <c r="P751" s="102" t="s">
        <v>209</v>
      </c>
      <c r="Q751" s="102" t="s">
        <v>139</v>
      </c>
      <c r="R751" s="102">
        <v>34160</v>
      </c>
      <c r="S751" s="102"/>
      <c r="T751" s="102">
        <v>80</v>
      </c>
      <c r="U751" s="102"/>
      <c r="V751" s="103"/>
      <c r="W751" s="101"/>
      <c r="X751" s="102"/>
      <c r="Y751" s="101"/>
      <c r="Z751" s="101"/>
      <c r="AA751" s="101"/>
      <c r="AB751" s="104"/>
    </row>
    <row r="752" spans="2:28" ht="16.5" customHeight="1" x14ac:dyDescent="0.25">
      <c r="B752" s="97">
        <v>2555</v>
      </c>
      <c r="C752" s="97" t="s">
        <v>206</v>
      </c>
      <c r="D752" s="98">
        <v>15907</v>
      </c>
      <c r="E752" s="99">
        <v>28</v>
      </c>
      <c r="F752" s="97"/>
      <c r="G752" s="97">
        <v>1</v>
      </c>
      <c r="H752" s="105">
        <v>6</v>
      </c>
      <c r="I752" s="105">
        <v>3</v>
      </c>
      <c r="J752" s="105">
        <v>56</v>
      </c>
      <c r="K752" s="95">
        <v>2756</v>
      </c>
      <c r="L752" s="106">
        <f>T751</f>
        <v>80</v>
      </c>
      <c r="M752" s="106">
        <f>K752*L752</f>
        <v>220480</v>
      </c>
      <c r="N752" s="77"/>
      <c r="O752" s="78"/>
      <c r="P752" s="78"/>
      <c r="Q752" s="78"/>
      <c r="R752" s="79"/>
      <c r="S752" s="80"/>
      <c r="T752" s="81"/>
      <c r="U752" s="77"/>
      <c r="V752" s="79"/>
      <c r="W752" s="79"/>
      <c r="X752" s="82"/>
      <c r="Y752" s="83">
        <f>M752</f>
        <v>220480</v>
      </c>
      <c r="Z752" s="84"/>
      <c r="AA752" s="87">
        <f>AB752*M752/100</f>
        <v>22.048000000000002</v>
      </c>
      <c r="AB752" s="82">
        <v>0.01</v>
      </c>
    </row>
    <row r="753" spans="2:28" ht="16.5" customHeight="1" x14ac:dyDescent="0.25">
      <c r="B753" s="99"/>
      <c r="C753" s="99"/>
      <c r="D753" s="99"/>
      <c r="E753" s="99"/>
      <c r="F753" s="99"/>
      <c r="G753" s="99"/>
      <c r="H753" s="107"/>
      <c r="I753" s="107"/>
      <c r="J753" s="107"/>
      <c r="K753" s="106"/>
      <c r="L753" s="106"/>
      <c r="M753" s="106"/>
      <c r="N753" s="77"/>
      <c r="O753" s="78"/>
      <c r="P753" s="78"/>
      <c r="Q753" s="78"/>
      <c r="R753" s="79"/>
      <c r="S753" s="80"/>
      <c r="T753" s="81"/>
      <c r="U753" s="77"/>
      <c r="V753" s="79"/>
      <c r="W753" s="79"/>
      <c r="X753" s="86"/>
      <c r="Y753" s="83"/>
      <c r="Z753" s="84"/>
      <c r="AA753" s="85"/>
      <c r="AB753" s="86"/>
    </row>
    <row r="754" spans="2:28" ht="16.5" customHeight="1" x14ac:dyDescent="0.25">
      <c r="B754" s="100" t="s">
        <v>205</v>
      </c>
      <c r="C754" s="101"/>
      <c r="D754" s="101"/>
      <c r="E754" s="101"/>
      <c r="F754" s="101"/>
      <c r="G754" s="102"/>
      <c r="H754" s="102" t="s">
        <v>210</v>
      </c>
      <c r="I754" s="102" t="s">
        <v>694</v>
      </c>
      <c r="J754" s="102" t="s">
        <v>2689</v>
      </c>
      <c r="K754" s="102">
        <v>62</v>
      </c>
      <c r="L754" s="102">
        <v>1</v>
      </c>
      <c r="M754" s="102"/>
      <c r="N754" s="102"/>
      <c r="O754" s="102" t="s">
        <v>208</v>
      </c>
      <c r="P754" s="102" t="s">
        <v>209</v>
      </c>
      <c r="Q754" s="102" t="s">
        <v>139</v>
      </c>
      <c r="R754" s="102">
        <v>34160</v>
      </c>
      <c r="S754" s="102"/>
      <c r="T754" s="102">
        <v>80</v>
      </c>
      <c r="U754" s="102"/>
      <c r="V754" s="103"/>
      <c r="W754" s="101"/>
      <c r="X754" s="102"/>
      <c r="Y754" s="101"/>
      <c r="Z754" s="101"/>
      <c r="AA754" s="101"/>
      <c r="AB754" s="104"/>
    </row>
    <row r="755" spans="2:28" ht="16.5" customHeight="1" x14ac:dyDescent="0.25">
      <c r="B755" s="97">
        <v>2558</v>
      </c>
      <c r="C755" s="97" t="s">
        <v>206</v>
      </c>
      <c r="D755" s="98">
        <v>15259</v>
      </c>
      <c r="E755" s="99">
        <v>153</v>
      </c>
      <c r="F755" s="97">
        <v>6</v>
      </c>
      <c r="G755" s="97">
        <v>1</v>
      </c>
      <c r="H755" s="105">
        <v>5</v>
      </c>
      <c r="I755" s="105">
        <v>2</v>
      </c>
      <c r="J755" s="105">
        <v>35</v>
      </c>
      <c r="K755" s="95">
        <v>2235</v>
      </c>
      <c r="L755" s="106">
        <f>T754</f>
        <v>80</v>
      </c>
      <c r="M755" s="106">
        <f>K755*L755</f>
        <v>178800</v>
      </c>
      <c r="N755" s="77"/>
      <c r="O755" s="78"/>
      <c r="P755" s="78"/>
      <c r="Q755" s="78"/>
      <c r="R755" s="79"/>
      <c r="S755" s="80"/>
      <c r="T755" s="81"/>
      <c r="U755" s="77"/>
      <c r="V755" s="79"/>
      <c r="W755" s="79"/>
      <c r="X755" s="82"/>
      <c r="Y755" s="83">
        <f>M755</f>
        <v>178800</v>
      </c>
      <c r="Z755" s="84"/>
      <c r="AA755" s="87">
        <f>AB755*M755/100</f>
        <v>17.88</v>
      </c>
      <c r="AB755" s="82">
        <v>0.01</v>
      </c>
    </row>
    <row r="756" spans="2:28" ht="16.5" customHeight="1" x14ac:dyDescent="0.25">
      <c r="B756" s="99"/>
      <c r="C756" s="99"/>
      <c r="D756" s="99"/>
      <c r="E756" s="99"/>
      <c r="F756" s="99"/>
      <c r="G756" s="99"/>
      <c r="H756" s="107"/>
      <c r="I756" s="107"/>
      <c r="J756" s="107"/>
      <c r="K756" s="106"/>
      <c r="L756" s="106"/>
      <c r="M756" s="106"/>
      <c r="N756" s="77"/>
      <c r="O756" s="78"/>
      <c r="P756" s="78"/>
      <c r="Q756" s="78"/>
      <c r="R756" s="79"/>
      <c r="S756" s="80"/>
      <c r="T756" s="81"/>
      <c r="U756" s="77"/>
      <c r="V756" s="79"/>
      <c r="W756" s="79"/>
      <c r="X756" s="86"/>
      <c r="Y756" s="83"/>
      <c r="Z756" s="84"/>
      <c r="AA756" s="85"/>
      <c r="AB756" s="86"/>
    </row>
    <row r="757" spans="2:28" ht="16.5" customHeight="1" x14ac:dyDescent="0.25">
      <c r="B757" s="100" t="s">
        <v>205</v>
      </c>
      <c r="C757" s="101"/>
      <c r="D757" s="101"/>
      <c r="E757" s="101"/>
      <c r="F757" s="101"/>
      <c r="G757" s="102"/>
      <c r="H757" s="102" t="s">
        <v>301</v>
      </c>
      <c r="I757" s="102" t="s">
        <v>1858</v>
      </c>
      <c r="J757" s="102" t="s">
        <v>2264</v>
      </c>
      <c r="K757" s="102">
        <v>77</v>
      </c>
      <c r="L757" s="102">
        <v>1</v>
      </c>
      <c r="M757" s="102"/>
      <c r="N757" s="102"/>
      <c r="O757" s="102" t="s">
        <v>208</v>
      </c>
      <c r="P757" s="102" t="s">
        <v>209</v>
      </c>
      <c r="Q757" s="102" t="s">
        <v>139</v>
      </c>
      <c r="R757" s="102">
        <v>34160</v>
      </c>
      <c r="S757" s="102"/>
      <c r="T757" s="102">
        <v>250</v>
      </c>
      <c r="U757" s="102"/>
      <c r="V757" s="103"/>
      <c r="W757" s="101"/>
      <c r="X757" s="102"/>
      <c r="Y757" s="101"/>
      <c r="Z757" s="101"/>
      <c r="AA757" s="101"/>
      <c r="AB757" s="104"/>
    </row>
    <row r="758" spans="2:28" ht="16.5" customHeight="1" x14ac:dyDescent="0.25">
      <c r="B758" s="97">
        <v>2620</v>
      </c>
      <c r="C758" s="97" t="s">
        <v>206</v>
      </c>
      <c r="D758" s="98">
        <v>16229</v>
      </c>
      <c r="E758" s="99">
        <v>185</v>
      </c>
      <c r="F758" s="97">
        <v>163</v>
      </c>
      <c r="G758" s="97">
        <v>2</v>
      </c>
      <c r="H758" s="105">
        <v>1</v>
      </c>
      <c r="I758" s="105">
        <v>0</v>
      </c>
      <c r="J758" s="105">
        <v>60</v>
      </c>
      <c r="K758" s="95">
        <v>460</v>
      </c>
      <c r="L758" s="106">
        <f>T757</f>
        <v>250</v>
      </c>
      <c r="M758" s="106">
        <f>K758*L758</f>
        <v>115000</v>
      </c>
      <c r="N758" s="77"/>
      <c r="O758" s="78" t="s">
        <v>203</v>
      </c>
      <c r="P758" s="78" t="s">
        <v>211</v>
      </c>
      <c r="Q758" s="78" t="s">
        <v>143</v>
      </c>
      <c r="R758" s="79">
        <v>108</v>
      </c>
      <c r="S758" s="80"/>
      <c r="T758" s="81">
        <v>7450</v>
      </c>
      <c r="U758" s="96" t="s">
        <v>978</v>
      </c>
      <c r="V758" s="79">
        <f>R758*T758*85/100</f>
        <v>683910</v>
      </c>
      <c r="W758" s="79">
        <f>R758*T758-V758</f>
        <v>120690</v>
      </c>
      <c r="X758" s="82">
        <f>M758+W758</f>
        <v>235690</v>
      </c>
      <c r="Y758" s="83">
        <f>M758</f>
        <v>115000</v>
      </c>
      <c r="Z758" s="84"/>
      <c r="AA758" s="87">
        <f>AB758*M758/100</f>
        <v>23</v>
      </c>
      <c r="AB758" s="86">
        <v>0.02</v>
      </c>
    </row>
    <row r="759" spans="2:28" ht="16.5" customHeight="1" x14ac:dyDescent="0.25">
      <c r="B759" s="97"/>
      <c r="C759" s="97"/>
      <c r="D759" s="98"/>
      <c r="E759" s="99"/>
      <c r="F759" s="97"/>
      <c r="G759" s="97"/>
      <c r="H759" s="105"/>
      <c r="I759" s="105"/>
      <c r="J759" s="105"/>
      <c r="K759" s="95">
        <v>7</v>
      </c>
      <c r="L759" s="106">
        <f>T757</f>
        <v>250</v>
      </c>
      <c r="M759" s="106">
        <f>K759*L759</f>
        <v>1750</v>
      </c>
      <c r="N759" s="77"/>
      <c r="O759" s="78" t="s">
        <v>215</v>
      </c>
      <c r="P759" s="78" t="s">
        <v>5</v>
      </c>
      <c r="Q759" s="78" t="s">
        <v>143</v>
      </c>
      <c r="R759" s="79">
        <v>10</v>
      </c>
      <c r="S759" s="80"/>
      <c r="T759" s="81">
        <v>7350</v>
      </c>
      <c r="U759" s="96" t="s">
        <v>5715</v>
      </c>
      <c r="V759" s="79">
        <f>R759*T759*2/100</f>
        <v>1470</v>
      </c>
      <c r="W759" s="79">
        <f>R759*T759-V759</f>
        <v>72030</v>
      </c>
      <c r="X759" s="82">
        <f>M759+W759</f>
        <v>73780</v>
      </c>
      <c r="Y759" s="83">
        <f>M758</f>
        <v>115000</v>
      </c>
      <c r="Z759" s="84"/>
      <c r="AA759" s="87">
        <f>X759*AB759/100</f>
        <v>221.34</v>
      </c>
      <c r="AB759" s="86">
        <v>0.3</v>
      </c>
    </row>
    <row r="760" spans="2:28" ht="16.5" customHeight="1" x14ac:dyDescent="0.25">
      <c r="B760" s="97"/>
      <c r="C760" s="97"/>
      <c r="D760" s="98"/>
      <c r="E760" s="99"/>
      <c r="F760" s="97"/>
      <c r="G760" s="97"/>
      <c r="H760" s="105">
        <v>1</v>
      </c>
      <c r="I760" s="105">
        <v>0</v>
      </c>
      <c r="J760" s="105">
        <v>67</v>
      </c>
      <c r="K760" s="95">
        <v>467</v>
      </c>
      <c r="L760" s="106"/>
      <c r="M760" s="106"/>
      <c r="N760" s="77"/>
      <c r="O760" s="78"/>
      <c r="P760" s="78"/>
      <c r="Q760" s="78"/>
      <c r="R760" s="79"/>
      <c r="S760" s="80"/>
      <c r="T760" s="81"/>
      <c r="U760" s="96"/>
      <c r="V760" s="79"/>
      <c r="W760" s="79"/>
      <c r="X760" s="82"/>
      <c r="Y760" s="83"/>
      <c r="Z760" s="84"/>
      <c r="AA760" s="87"/>
      <c r="AB760" s="86"/>
    </row>
    <row r="761" spans="2:28" ht="16.5" customHeight="1" x14ac:dyDescent="0.25">
      <c r="B761" s="99"/>
      <c r="C761" s="99"/>
      <c r="D761" s="99"/>
      <c r="E761" s="99"/>
      <c r="F761" s="99"/>
      <c r="G761" s="99"/>
      <c r="H761" s="107"/>
      <c r="I761" s="107"/>
      <c r="J761" s="107"/>
      <c r="K761" s="106"/>
      <c r="L761" s="106"/>
      <c r="M761" s="106"/>
      <c r="N761" s="77"/>
      <c r="O761" s="78"/>
      <c r="P761" s="78"/>
      <c r="Q761" s="78"/>
      <c r="R761" s="79"/>
      <c r="S761" s="80"/>
      <c r="T761" s="81"/>
      <c r="U761" s="77"/>
      <c r="V761" s="79"/>
      <c r="W761" s="79"/>
      <c r="X761" s="86"/>
      <c r="Y761" s="83"/>
      <c r="Z761" s="84"/>
      <c r="AA761" s="85"/>
      <c r="AB761" s="86"/>
    </row>
    <row r="762" spans="2:28" ht="16.5" customHeight="1" x14ac:dyDescent="0.25">
      <c r="B762" s="100" t="s">
        <v>205</v>
      </c>
      <c r="C762" s="101"/>
      <c r="D762" s="101"/>
      <c r="E762" s="101"/>
      <c r="F762" s="101"/>
      <c r="G762" s="102"/>
      <c r="H762" s="102" t="s">
        <v>210</v>
      </c>
      <c r="I762" s="102" t="s">
        <v>5509</v>
      </c>
      <c r="J762" s="102" t="s">
        <v>2376</v>
      </c>
      <c r="K762" s="102" t="s">
        <v>5255</v>
      </c>
      <c r="L762" s="102">
        <v>1</v>
      </c>
      <c r="M762" s="102"/>
      <c r="N762" s="102"/>
      <c r="O762" s="102" t="s">
        <v>208</v>
      </c>
      <c r="P762" s="102" t="s">
        <v>209</v>
      </c>
      <c r="Q762" s="102" t="s">
        <v>139</v>
      </c>
      <c r="R762" s="102">
        <v>34160</v>
      </c>
      <c r="S762" s="102"/>
      <c r="T762" s="102">
        <v>80</v>
      </c>
      <c r="U762" s="102"/>
      <c r="V762" s="103"/>
      <c r="W762" s="101"/>
      <c r="X762" s="102"/>
      <c r="Y762" s="101"/>
      <c r="Z762" s="101"/>
      <c r="AA762" s="101"/>
      <c r="AB762" s="104"/>
    </row>
    <row r="763" spans="2:28" ht="16.5" customHeight="1" x14ac:dyDescent="0.25">
      <c r="B763" s="97">
        <v>2640</v>
      </c>
      <c r="C763" s="97" t="s">
        <v>206</v>
      </c>
      <c r="D763" s="98">
        <v>945</v>
      </c>
      <c r="E763" s="99">
        <v>16</v>
      </c>
      <c r="F763" s="97">
        <v>6</v>
      </c>
      <c r="G763" s="97">
        <v>1</v>
      </c>
      <c r="H763" s="105">
        <v>24</v>
      </c>
      <c r="I763" s="105">
        <v>1</v>
      </c>
      <c r="J763" s="105">
        <v>8</v>
      </c>
      <c r="K763" s="95">
        <v>9708</v>
      </c>
      <c r="L763" s="106">
        <f>T762</f>
        <v>80</v>
      </c>
      <c r="M763" s="106">
        <f>K763*L763</f>
        <v>776640</v>
      </c>
      <c r="N763" s="77"/>
      <c r="O763" s="78"/>
      <c r="P763" s="78"/>
      <c r="Q763" s="78"/>
      <c r="R763" s="79"/>
      <c r="S763" s="80"/>
      <c r="T763" s="81"/>
      <c r="U763" s="77"/>
      <c r="V763" s="79"/>
      <c r="W763" s="79"/>
      <c r="X763" s="82"/>
      <c r="Y763" s="83">
        <f>M763</f>
        <v>776640</v>
      </c>
      <c r="Z763" s="84"/>
      <c r="AA763" s="87">
        <f>AB763*M763/100</f>
        <v>77.664000000000001</v>
      </c>
      <c r="AB763" s="82">
        <v>0.01</v>
      </c>
    </row>
    <row r="764" spans="2:28" ht="16.5" customHeight="1" x14ac:dyDescent="0.25">
      <c r="B764" s="99"/>
      <c r="C764" s="99"/>
      <c r="D764" s="99"/>
      <c r="E764" s="99"/>
      <c r="F764" s="99"/>
      <c r="G764" s="99"/>
      <c r="H764" s="107"/>
      <c r="I764" s="107"/>
      <c r="J764" s="107"/>
      <c r="K764" s="106"/>
      <c r="L764" s="106"/>
      <c r="M764" s="106"/>
      <c r="N764" s="77"/>
      <c r="O764" s="78"/>
      <c r="P764" s="78"/>
      <c r="Q764" s="78"/>
      <c r="R764" s="79"/>
      <c r="S764" s="80"/>
      <c r="T764" s="81"/>
      <c r="U764" s="77"/>
      <c r="V764" s="79"/>
      <c r="W764" s="79"/>
      <c r="X764" s="86"/>
      <c r="Y764" s="83"/>
      <c r="Z764" s="84"/>
      <c r="AA764" s="85"/>
      <c r="AB764" s="86"/>
    </row>
    <row r="765" spans="2:28" ht="16.5" customHeight="1" x14ac:dyDescent="0.25">
      <c r="B765" s="100" t="s">
        <v>205</v>
      </c>
      <c r="C765" s="101"/>
      <c r="D765" s="101"/>
      <c r="E765" s="101"/>
      <c r="F765" s="101"/>
      <c r="G765" s="102"/>
      <c r="H765" s="102" t="s">
        <v>207</v>
      </c>
      <c r="I765" s="102" t="s">
        <v>5542</v>
      </c>
      <c r="J765" s="102" t="s">
        <v>3527</v>
      </c>
      <c r="K765" s="102">
        <v>21</v>
      </c>
      <c r="L765" s="102">
        <v>1</v>
      </c>
      <c r="M765" s="102"/>
      <c r="N765" s="102"/>
      <c r="O765" s="102" t="s">
        <v>208</v>
      </c>
      <c r="P765" s="102" t="s">
        <v>209</v>
      </c>
      <c r="Q765" s="102" t="s">
        <v>139</v>
      </c>
      <c r="R765" s="102">
        <v>34160</v>
      </c>
      <c r="S765" s="102"/>
      <c r="T765" s="102">
        <v>80</v>
      </c>
      <c r="U765" s="102"/>
      <c r="V765" s="103"/>
      <c r="W765" s="101"/>
      <c r="X765" s="102"/>
      <c r="Y765" s="101"/>
      <c r="Z765" s="101"/>
      <c r="AA765" s="101"/>
      <c r="AB765" s="104"/>
    </row>
    <row r="766" spans="2:28" ht="16.5" customHeight="1" x14ac:dyDescent="0.25">
      <c r="B766" s="97">
        <v>2706</v>
      </c>
      <c r="C766" s="97" t="s">
        <v>206</v>
      </c>
      <c r="D766" s="98">
        <v>13730</v>
      </c>
      <c r="E766" s="99">
        <v>19</v>
      </c>
      <c r="F766" s="97">
        <v>6</v>
      </c>
      <c r="G766" s="97">
        <v>1</v>
      </c>
      <c r="H766" s="105">
        <v>4</v>
      </c>
      <c r="I766" s="105">
        <v>2</v>
      </c>
      <c r="J766" s="105">
        <v>78</v>
      </c>
      <c r="K766" s="95">
        <v>1878</v>
      </c>
      <c r="L766" s="106">
        <f>T765</f>
        <v>80</v>
      </c>
      <c r="M766" s="106">
        <f>K766*L766</f>
        <v>150240</v>
      </c>
      <c r="N766" s="77"/>
      <c r="O766" s="78"/>
      <c r="P766" s="78"/>
      <c r="Q766" s="78"/>
      <c r="R766" s="79"/>
      <c r="S766" s="80"/>
      <c r="T766" s="81"/>
      <c r="U766" s="77"/>
      <c r="V766" s="79"/>
      <c r="W766" s="79"/>
      <c r="X766" s="82"/>
      <c r="Y766" s="83">
        <f>M766</f>
        <v>150240</v>
      </c>
      <c r="Z766" s="84"/>
      <c r="AA766" s="87">
        <f>AB766*M766/100</f>
        <v>15.024000000000001</v>
      </c>
      <c r="AB766" s="82">
        <v>0.01</v>
      </c>
    </row>
    <row r="767" spans="2:28" ht="16.5" customHeight="1" x14ac:dyDescent="0.25">
      <c r="B767" s="99"/>
      <c r="C767" s="99"/>
      <c r="D767" s="99"/>
      <c r="E767" s="99"/>
      <c r="F767" s="99"/>
      <c r="G767" s="99"/>
      <c r="H767" s="107"/>
      <c r="I767" s="107"/>
      <c r="J767" s="107"/>
      <c r="K767" s="106"/>
      <c r="L767" s="106"/>
      <c r="M767" s="106"/>
      <c r="N767" s="77"/>
      <c r="O767" s="78"/>
      <c r="P767" s="78"/>
      <c r="Q767" s="78"/>
      <c r="R767" s="79"/>
      <c r="S767" s="80"/>
      <c r="T767" s="81"/>
      <c r="U767" s="77"/>
      <c r="V767" s="79"/>
      <c r="W767" s="79"/>
      <c r="X767" s="86"/>
      <c r="Y767" s="83"/>
      <c r="Z767" s="84"/>
      <c r="AA767" s="85"/>
      <c r="AB767" s="86"/>
    </row>
    <row r="768" spans="2:28" ht="16.5" customHeight="1" x14ac:dyDescent="0.25">
      <c r="B768" s="100" t="s">
        <v>205</v>
      </c>
      <c r="C768" s="101"/>
      <c r="D768" s="101"/>
      <c r="E768" s="101"/>
      <c r="F768" s="101"/>
      <c r="G768" s="102"/>
      <c r="H768" s="102" t="s">
        <v>210</v>
      </c>
      <c r="I768" s="102" t="s">
        <v>5509</v>
      </c>
      <c r="J768" s="102" t="s">
        <v>2376</v>
      </c>
      <c r="K768" s="102" t="s">
        <v>5255</v>
      </c>
      <c r="L768" s="102">
        <v>1</v>
      </c>
      <c r="M768" s="102"/>
      <c r="N768" s="102"/>
      <c r="O768" s="102" t="s">
        <v>208</v>
      </c>
      <c r="P768" s="102" t="s">
        <v>209</v>
      </c>
      <c r="Q768" s="102" t="s">
        <v>139</v>
      </c>
      <c r="R768" s="102">
        <v>34160</v>
      </c>
      <c r="S768" s="102"/>
      <c r="T768" s="102">
        <v>250</v>
      </c>
      <c r="U768" s="102"/>
      <c r="V768" s="103"/>
      <c r="W768" s="101"/>
      <c r="X768" s="102"/>
      <c r="Y768" s="101"/>
      <c r="Z768" s="101"/>
      <c r="AA768" s="101"/>
      <c r="AB768" s="104"/>
    </row>
    <row r="769" spans="2:28" ht="16.5" customHeight="1" x14ac:dyDescent="0.25">
      <c r="B769" s="97">
        <v>2732</v>
      </c>
      <c r="C769" s="97" t="s">
        <v>206</v>
      </c>
      <c r="D769" s="98">
        <v>15350</v>
      </c>
      <c r="E769" s="99">
        <v>18</v>
      </c>
      <c r="F769" s="97">
        <v>6</v>
      </c>
      <c r="G769" s="97">
        <v>1</v>
      </c>
      <c r="H769" s="105">
        <v>1</v>
      </c>
      <c r="I769" s="105">
        <v>1</v>
      </c>
      <c r="J769" s="105">
        <v>78</v>
      </c>
      <c r="K769" s="95">
        <v>578</v>
      </c>
      <c r="L769" s="106">
        <f>T768</f>
        <v>250</v>
      </c>
      <c r="M769" s="106">
        <f>K769*L769</f>
        <v>144500</v>
      </c>
      <c r="N769" s="77"/>
      <c r="O769" s="78"/>
      <c r="P769" s="78"/>
      <c r="Q769" s="78"/>
      <c r="R769" s="79"/>
      <c r="S769" s="80"/>
      <c r="T769" s="81"/>
      <c r="U769" s="77"/>
      <c r="V769" s="79"/>
      <c r="W769" s="79"/>
      <c r="X769" s="82"/>
      <c r="Y769" s="83">
        <f>M769</f>
        <v>144500</v>
      </c>
      <c r="Z769" s="84"/>
      <c r="AA769" s="87">
        <f>AB769*M769/100</f>
        <v>14.45</v>
      </c>
      <c r="AB769" s="82">
        <v>0.01</v>
      </c>
    </row>
    <row r="770" spans="2:28" ht="16.5" customHeight="1" x14ac:dyDescent="0.25">
      <c r="B770" s="97"/>
      <c r="C770" s="97"/>
      <c r="D770" s="98"/>
      <c r="E770" s="99"/>
      <c r="F770" s="97"/>
      <c r="G770" s="97"/>
      <c r="H770" s="105"/>
      <c r="I770" s="105">
        <v>2</v>
      </c>
      <c r="J770" s="105">
        <v>0</v>
      </c>
      <c r="K770" s="95">
        <v>200</v>
      </c>
      <c r="L770" s="106">
        <f>T768</f>
        <v>250</v>
      </c>
      <c r="M770" s="106">
        <f>K770*L770</f>
        <v>50000</v>
      </c>
      <c r="N770" s="77"/>
      <c r="O770" s="78" t="s">
        <v>203</v>
      </c>
      <c r="P770" s="78" t="s">
        <v>5</v>
      </c>
      <c r="Q770" s="78" t="s">
        <v>143</v>
      </c>
      <c r="R770" s="79">
        <v>108</v>
      </c>
      <c r="S770" s="80"/>
      <c r="T770" s="81">
        <v>8050</v>
      </c>
      <c r="U770" s="96" t="s">
        <v>3907</v>
      </c>
      <c r="V770" s="79">
        <f>R770*T770*13/100</f>
        <v>113022</v>
      </c>
      <c r="W770" s="79">
        <f>R770*T770-V770</f>
        <v>756378</v>
      </c>
      <c r="X770" s="82">
        <f>M770+W770</f>
        <v>806378</v>
      </c>
      <c r="Y770" s="83">
        <f>M770</f>
        <v>50000</v>
      </c>
      <c r="Z770" s="84"/>
      <c r="AA770" s="87">
        <f>AB770*M770/100</f>
        <v>10</v>
      </c>
      <c r="AB770" s="86">
        <v>0.02</v>
      </c>
    </row>
    <row r="771" spans="2:28" ht="16.5" customHeight="1" x14ac:dyDescent="0.25">
      <c r="B771" s="97"/>
      <c r="C771" s="97"/>
      <c r="D771" s="98"/>
      <c r="E771" s="99"/>
      <c r="F771" s="97"/>
      <c r="G771" s="97"/>
      <c r="H771" s="105">
        <v>1</v>
      </c>
      <c r="I771" s="105">
        <v>3</v>
      </c>
      <c r="J771" s="105">
        <v>78</v>
      </c>
      <c r="K771" s="95">
        <v>778</v>
      </c>
      <c r="L771" s="106"/>
      <c r="M771" s="106"/>
      <c r="N771" s="77"/>
      <c r="O771" s="78"/>
      <c r="P771" s="78"/>
      <c r="Q771" s="78"/>
      <c r="R771" s="79"/>
      <c r="S771" s="80"/>
      <c r="T771" s="81"/>
      <c r="U771" s="77"/>
      <c r="V771" s="79"/>
      <c r="W771" s="79"/>
      <c r="X771" s="82"/>
      <c r="Y771" s="83"/>
      <c r="Z771" s="84"/>
      <c r="AA771" s="87"/>
      <c r="AB771" s="82"/>
    </row>
    <row r="772" spans="2:28" ht="16.5" customHeight="1" x14ac:dyDescent="0.25">
      <c r="B772" s="99"/>
      <c r="C772" s="99"/>
      <c r="D772" s="99"/>
      <c r="E772" s="99"/>
      <c r="F772" s="99"/>
      <c r="G772" s="99"/>
      <c r="H772" s="107"/>
      <c r="I772" s="107"/>
      <c r="J772" s="107"/>
      <c r="K772" s="106"/>
      <c r="L772" s="106"/>
      <c r="M772" s="106"/>
      <c r="N772" s="77"/>
      <c r="O772" s="78"/>
      <c r="P772" s="78"/>
      <c r="Q772" s="78"/>
      <c r="R772" s="79"/>
      <c r="S772" s="80"/>
      <c r="T772" s="81"/>
      <c r="U772" s="77"/>
      <c r="V772" s="79"/>
      <c r="W772" s="79"/>
      <c r="X772" s="86"/>
      <c r="Y772" s="83"/>
      <c r="Z772" s="84"/>
      <c r="AA772" s="85"/>
      <c r="AB772" s="86"/>
    </row>
    <row r="773" spans="2:28" ht="16.5" customHeight="1" x14ac:dyDescent="0.25">
      <c r="B773" s="100" t="s">
        <v>205</v>
      </c>
      <c r="C773" s="101"/>
      <c r="D773" s="101"/>
      <c r="E773" s="101"/>
      <c r="F773" s="101"/>
      <c r="G773" s="102"/>
      <c r="H773" s="102" t="s">
        <v>210</v>
      </c>
      <c r="I773" s="102" t="s">
        <v>5509</v>
      </c>
      <c r="J773" s="102" t="s">
        <v>2376</v>
      </c>
      <c r="K773" s="102" t="s">
        <v>5255</v>
      </c>
      <c r="L773" s="102">
        <v>1</v>
      </c>
      <c r="M773" s="102"/>
      <c r="N773" s="102"/>
      <c r="O773" s="102" t="s">
        <v>208</v>
      </c>
      <c r="P773" s="102" t="s">
        <v>209</v>
      </c>
      <c r="Q773" s="102" t="s">
        <v>139</v>
      </c>
      <c r="R773" s="102">
        <v>34160</v>
      </c>
      <c r="S773" s="102"/>
      <c r="T773" s="102">
        <v>250</v>
      </c>
      <c r="U773" s="102"/>
      <c r="V773" s="103"/>
      <c r="W773" s="101"/>
      <c r="X773" s="102"/>
      <c r="Y773" s="101"/>
      <c r="Z773" s="101"/>
      <c r="AA773" s="101"/>
      <c r="AB773" s="104"/>
    </row>
    <row r="774" spans="2:28" ht="16.5" customHeight="1" x14ac:dyDescent="0.25">
      <c r="B774" s="97">
        <v>2734</v>
      </c>
      <c r="C774" s="97" t="s">
        <v>206</v>
      </c>
      <c r="D774" s="98">
        <v>15352</v>
      </c>
      <c r="E774" s="99">
        <v>20</v>
      </c>
      <c r="F774" s="97">
        <v>6</v>
      </c>
      <c r="G774" s="97">
        <v>1</v>
      </c>
      <c r="H774" s="105">
        <v>1</v>
      </c>
      <c r="I774" s="105">
        <v>2</v>
      </c>
      <c r="J774" s="105">
        <v>70</v>
      </c>
      <c r="K774" s="95">
        <v>670</v>
      </c>
      <c r="L774" s="106">
        <f>T773</f>
        <v>250</v>
      </c>
      <c r="M774" s="106">
        <f>K774*L774</f>
        <v>167500</v>
      </c>
      <c r="N774" s="77"/>
      <c r="O774" s="78"/>
      <c r="P774" s="78"/>
      <c r="Q774" s="78"/>
      <c r="R774" s="79"/>
      <c r="S774" s="80"/>
      <c r="T774" s="81"/>
      <c r="U774" s="77"/>
      <c r="V774" s="79"/>
      <c r="W774" s="79"/>
      <c r="X774" s="82"/>
      <c r="Y774" s="83">
        <f>M774</f>
        <v>167500</v>
      </c>
      <c r="Z774" s="84"/>
      <c r="AA774" s="87">
        <f>AB774*M774/100</f>
        <v>16.75</v>
      </c>
      <c r="AB774" s="82">
        <v>0.01</v>
      </c>
    </row>
    <row r="775" spans="2:28" ht="16.5" customHeight="1" x14ac:dyDescent="0.25">
      <c r="B775" s="99"/>
      <c r="C775" s="99"/>
      <c r="D775" s="99"/>
      <c r="E775" s="99"/>
      <c r="F775" s="99"/>
      <c r="G775" s="99"/>
      <c r="H775" s="107"/>
      <c r="I775" s="107"/>
      <c r="J775" s="107"/>
      <c r="K775" s="106"/>
      <c r="L775" s="106"/>
      <c r="M775" s="106"/>
      <c r="N775" s="77"/>
      <c r="O775" s="78"/>
      <c r="P775" s="78"/>
      <c r="Q775" s="78"/>
      <c r="R775" s="79"/>
      <c r="S775" s="80"/>
      <c r="T775" s="81"/>
      <c r="U775" s="77"/>
      <c r="V775" s="79"/>
      <c r="W775" s="79"/>
      <c r="X775" s="86"/>
      <c r="Y775" s="83"/>
      <c r="Z775" s="84"/>
      <c r="AA775" s="85"/>
      <c r="AB775" s="86"/>
    </row>
    <row r="776" spans="2:28" ht="16.5" customHeight="1" x14ac:dyDescent="0.25">
      <c r="B776" s="100" t="s">
        <v>205</v>
      </c>
      <c r="C776" s="101"/>
      <c r="D776" s="101"/>
      <c r="E776" s="101"/>
      <c r="F776" s="101"/>
      <c r="G776" s="102"/>
      <c r="H776" s="102" t="s">
        <v>207</v>
      </c>
      <c r="I776" s="102" t="s">
        <v>2580</v>
      </c>
      <c r="J776" s="102" t="s">
        <v>1377</v>
      </c>
      <c r="K776" s="102">
        <v>46</v>
      </c>
      <c r="L776" s="102">
        <v>1</v>
      </c>
      <c r="M776" s="102"/>
      <c r="N776" s="102"/>
      <c r="O776" s="102" t="s">
        <v>208</v>
      </c>
      <c r="P776" s="102" t="s">
        <v>209</v>
      </c>
      <c r="Q776" s="102" t="s">
        <v>139</v>
      </c>
      <c r="R776" s="102">
        <v>34160</v>
      </c>
      <c r="S776" s="102"/>
      <c r="T776" s="102">
        <v>80</v>
      </c>
      <c r="U776" s="102"/>
      <c r="V776" s="103"/>
      <c r="W776" s="101"/>
      <c r="X776" s="102"/>
      <c r="Y776" s="101"/>
      <c r="Z776" s="101"/>
      <c r="AA776" s="101"/>
      <c r="AB776" s="104"/>
    </row>
    <row r="777" spans="2:28" ht="16.5" customHeight="1" x14ac:dyDescent="0.25">
      <c r="B777" s="97">
        <v>2756</v>
      </c>
      <c r="C777" s="97" t="s">
        <v>5599</v>
      </c>
      <c r="D777" s="98">
        <v>92</v>
      </c>
      <c r="E777" s="99">
        <v>14</v>
      </c>
      <c r="F777" s="97"/>
      <c r="G777" s="97">
        <v>1</v>
      </c>
      <c r="H777" s="105">
        <v>14</v>
      </c>
      <c r="I777" s="105">
        <v>3</v>
      </c>
      <c r="J777" s="105">
        <v>4</v>
      </c>
      <c r="K777" s="95">
        <v>5904</v>
      </c>
      <c r="L777" s="106">
        <f>T776</f>
        <v>80</v>
      </c>
      <c r="M777" s="106">
        <f>K777*L777</f>
        <v>472320</v>
      </c>
      <c r="N777" s="77"/>
      <c r="O777" s="78"/>
      <c r="P777" s="78"/>
      <c r="Q777" s="78"/>
      <c r="R777" s="79"/>
      <c r="S777" s="80"/>
      <c r="T777" s="81"/>
      <c r="U777" s="77"/>
      <c r="V777" s="79"/>
      <c r="W777" s="79"/>
      <c r="X777" s="82"/>
      <c r="Y777" s="83">
        <f>M777</f>
        <v>472320</v>
      </c>
      <c r="Z777" s="84"/>
      <c r="AA777" s="87">
        <f>AB777*M777/100</f>
        <v>47.231999999999999</v>
      </c>
      <c r="AB777" s="82">
        <v>0.01</v>
      </c>
    </row>
    <row r="778" spans="2:28" ht="16.5" customHeight="1" x14ac:dyDescent="0.25">
      <c r="B778" s="99"/>
      <c r="C778" s="99"/>
      <c r="D778" s="99"/>
      <c r="E778" s="99"/>
      <c r="F778" s="99"/>
      <c r="G778" s="99"/>
      <c r="H778" s="107"/>
      <c r="I778" s="107"/>
      <c r="J778" s="107"/>
      <c r="K778" s="106"/>
      <c r="L778" s="106"/>
      <c r="M778" s="106"/>
      <c r="N778" s="77"/>
      <c r="O778" s="78"/>
      <c r="P778" s="78"/>
      <c r="Q778" s="78"/>
      <c r="R778" s="79"/>
      <c r="S778" s="80"/>
      <c r="T778" s="81"/>
      <c r="U778" s="77"/>
      <c r="V778" s="79"/>
      <c r="W778" s="79"/>
      <c r="X778" s="86"/>
      <c r="Y778" s="83"/>
      <c r="Z778" s="84"/>
      <c r="AA778" s="85"/>
      <c r="AB778" s="86"/>
    </row>
    <row r="779" spans="2:28" ht="16.5" customHeight="1" x14ac:dyDescent="0.25">
      <c r="B779" s="100" t="s">
        <v>205</v>
      </c>
      <c r="C779" s="101"/>
      <c r="D779" s="101"/>
      <c r="E779" s="101"/>
      <c r="F779" s="101"/>
      <c r="G779" s="102"/>
      <c r="H779" s="102" t="s">
        <v>210</v>
      </c>
      <c r="I779" s="102" t="s">
        <v>3506</v>
      </c>
      <c r="J779" s="102" t="s">
        <v>2689</v>
      </c>
      <c r="K779" s="102">
        <v>146</v>
      </c>
      <c r="L779" s="102">
        <v>1</v>
      </c>
      <c r="M779" s="102"/>
      <c r="N779" s="102"/>
      <c r="O779" s="102" t="s">
        <v>208</v>
      </c>
      <c r="P779" s="102" t="s">
        <v>209</v>
      </c>
      <c r="Q779" s="102" t="s">
        <v>139</v>
      </c>
      <c r="R779" s="102">
        <v>34160</v>
      </c>
      <c r="S779" s="102"/>
      <c r="T779" s="102">
        <v>80</v>
      </c>
      <c r="U779" s="102"/>
      <c r="V779" s="103"/>
      <c r="W779" s="101"/>
      <c r="X779" s="102"/>
      <c r="Y779" s="101"/>
      <c r="Z779" s="101"/>
      <c r="AA779" s="101"/>
      <c r="AB779" s="104"/>
    </row>
    <row r="780" spans="2:28" ht="16.5" customHeight="1" x14ac:dyDescent="0.25">
      <c r="B780" s="97">
        <v>2772</v>
      </c>
      <c r="C780" s="97" t="s">
        <v>5579</v>
      </c>
      <c r="D780" s="98">
        <v>36</v>
      </c>
      <c r="E780" s="99">
        <v>5</v>
      </c>
      <c r="F780" s="97"/>
      <c r="G780" s="97">
        <v>1</v>
      </c>
      <c r="H780" s="105">
        <v>14</v>
      </c>
      <c r="I780" s="105">
        <v>2</v>
      </c>
      <c r="J780" s="105">
        <v>8</v>
      </c>
      <c r="K780" s="95">
        <v>5808</v>
      </c>
      <c r="L780" s="106">
        <f>T779</f>
        <v>80</v>
      </c>
      <c r="M780" s="106">
        <f>K780*L780</f>
        <v>464640</v>
      </c>
      <c r="N780" s="77"/>
      <c r="O780" s="78"/>
      <c r="P780" s="78"/>
      <c r="Q780" s="78"/>
      <c r="R780" s="79"/>
      <c r="S780" s="80"/>
      <c r="T780" s="81"/>
      <c r="U780" s="77"/>
      <c r="V780" s="79"/>
      <c r="W780" s="79"/>
      <c r="X780" s="82"/>
      <c r="Y780" s="83">
        <f>M780</f>
        <v>464640</v>
      </c>
      <c r="Z780" s="84"/>
      <c r="AA780" s="87">
        <f>AB780*M780/100</f>
        <v>46.464000000000006</v>
      </c>
      <c r="AB780" s="82">
        <v>0.01</v>
      </c>
    </row>
    <row r="781" spans="2:28" ht="16.5" customHeight="1" x14ac:dyDescent="0.25">
      <c r="B781" s="97"/>
      <c r="C781" s="97"/>
      <c r="D781" s="98"/>
      <c r="E781" s="99"/>
      <c r="F781" s="97"/>
      <c r="G781" s="97"/>
      <c r="H781" s="105"/>
      <c r="I781" s="105"/>
      <c r="J781" s="105"/>
      <c r="K781" s="95"/>
      <c r="L781" s="106"/>
      <c r="M781" s="106"/>
      <c r="N781" s="77"/>
      <c r="O781" s="78"/>
      <c r="P781" s="78"/>
      <c r="Q781" s="78"/>
      <c r="R781" s="79"/>
      <c r="S781" s="80"/>
      <c r="T781" s="81"/>
      <c r="U781" s="77"/>
      <c r="V781" s="79"/>
      <c r="W781" s="79"/>
      <c r="X781" s="82"/>
      <c r="Y781" s="83"/>
      <c r="Z781" s="84"/>
      <c r="AA781" s="87"/>
      <c r="AB781" s="82"/>
    </row>
    <row r="782" spans="2:28" ht="16.5" customHeight="1" x14ac:dyDescent="0.25">
      <c r="B782" s="99"/>
      <c r="C782" s="99"/>
      <c r="D782" s="99"/>
      <c r="E782" s="99"/>
      <c r="F782" s="99"/>
      <c r="G782" s="99"/>
      <c r="H782" s="107"/>
      <c r="I782" s="107"/>
      <c r="J782" s="107"/>
      <c r="K782" s="106"/>
      <c r="L782" s="106"/>
      <c r="M782" s="106"/>
      <c r="N782" s="77"/>
      <c r="O782" s="78"/>
      <c r="P782" s="78"/>
      <c r="Q782" s="78"/>
      <c r="R782" s="79"/>
      <c r="S782" s="80"/>
      <c r="T782" s="81"/>
      <c r="U782" s="77"/>
      <c r="V782" s="79"/>
      <c r="W782" s="79"/>
      <c r="X782" s="86"/>
      <c r="Y782" s="83"/>
      <c r="Z782" s="84"/>
      <c r="AA782" s="85"/>
      <c r="AB782" s="86"/>
    </row>
    <row r="783" spans="2:28" ht="16.5" customHeight="1" x14ac:dyDescent="0.25">
      <c r="B783" s="100" t="s">
        <v>205</v>
      </c>
      <c r="C783" s="101"/>
      <c r="D783" s="101"/>
      <c r="E783" s="101"/>
      <c r="F783" s="101"/>
      <c r="G783" s="102"/>
      <c r="H783" s="102" t="s">
        <v>210</v>
      </c>
      <c r="I783" s="102" t="s">
        <v>2644</v>
      </c>
      <c r="J783" s="102" t="s">
        <v>2645</v>
      </c>
      <c r="K783" s="102">
        <v>71</v>
      </c>
      <c r="L783" s="102">
        <v>1</v>
      </c>
      <c r="M783" s="102"/>
      <c r="N783" s="102"/>
      <c r="O783" s="102" t="s">
        <v>208</v>
      </c>
      <c r="P783" s="102" t="s">
        <v>209</v>
      </c>
      <c r="Q783" s="102" t="s">
        <v>139</v>
      </c>
      <c r="R783" s="102">
        <v>34160</v>
      </c>
      <c r="S783" s="102"/>
      <c r="T783" s="102">
        <v>80</v>
      </c>
      <c r="U783" s="102"/>
      <c r="V783" s="103"/>
      <c r="W783" s="101"/>
      <c r="X783" s="102"/>
      <c r="Y783" s="101"/>
      <c r="Z783" s="101"/>
      <c r="AA783" s="101"/>
      <c r="AB783" s="104"/>
    </row>
    <row r="784" spans="2:28" ht="16.5" customHeight="1" x14ac:dyDescent="0.25">
      <c r="B784" s="97">
        <v>2781</v>
      </c>
      <c r="C784" s="97" t="s">
        <v>5579</v>
      </c>
      <c r="D784" s="98">
        <v>138</v>
      </c>
      <c r="E784" s="99">
        <v>22</v>
      </c>
      <c r="F784" s="97"/>
      <c r="G784" s="97">
        <v>1</v>
      </c>
      <c r="H784" s="105">
        <v>33</v>
      </c>
      <c r="I784" s="105">
        <v>0</v>
      </c>
      <c r="J784" s="105">
        <v>51</v>
      </c>
      <c r="K784" s="95">
        <v>13251</v>
      </c>
      <c r="L784" s="106">
        <f>T783</f>
        <v>80</v>
      </c>
      <c r="M784" s="106">
        <f>K784*L784</f>
        <v>1060080</v>
      </c>
      <c r="N784" s="77"/>
      <c r="O784" s="78"/>
      <c r="P784" s="78"/>
      <c r="Q784" s="78"/>
      <c r="R784" s="79"/>
      <c r="S784" s="80"/>
      <c r="T784" s="81"/>
      <c r="U784" s="77"/>
      <c r="V784" s="79"/>
      <c r="W784" s="79"/>
      <c r="X784" s="82"/>
      <c r="Y784" s="83">
        <f>M784</f>
        <v>1060080</v>
      </c>
      <c r="Z784" s="84"/>
      <c r="AA784" s="87">
        <f>AB784*M784/100</f>
        <v>106.00800000000001</v>
      </c>
      <c r="AB784" s="82">
        <v>0.01</v>
      </c>
    </row>
    <row r="785" spans="2:28" ht="16.5" customHeight="1" x14ac:dyDescent="0.25">
      <c r="B785" s="97"/>
      <c r="C785" s="97"/>
      <c r="D785" s="98"/>
      <c r="E785" s="99"/>
      <c r="F785" s="97"/>
      <c r="G785" s="97"/>
      <c r="H785" s="105"/>
      <c r="I785" s="105"/>
      <c r="J785" s="105"/>
      <c r="K785" s="95"/>
      <c r="L785" s="106"/>
      <c r="M785" s="106"/>
      <c r="N785" s="77"/>
      <c r="O785" s="78"/>
      <c r="P785" s="78"/>
      <c r="Q785" s="78"/>
      <c r="R785" s="79"/>
      <c r="S785" s="80"/>
      <c r="T785" s="81"/>
      <c r="U785" s="77"/>
      <c r="V785" s="79"/>
      <c r="W785" s="79"/>
      <c r="X785" s="82"/>
      <c r="Y785" s="83"/>
      <c r="Z785" s="84"/>
      <c r="AA785" s="87"/>
      <c r="AB785" s="82"/>
    </row>
    <row r="786" spans="2:28" ht="16.5" customHeight="1" x14ac:dyDescent="0.25">
      <c r="B786" s="99"/>
      <c r="C786" s="99"/>
      <c r="D786" s="99"/>
      <c r="E786" s="99"/>
      <c r="F786" s="99"/>
      <c r="G786" s="99"/>
      <c r="H786" s="107"/>
      <c r="I786" s="107"/>
      <c r="J786" s="107"/>
      <c r="K786" s="106"/>
      <c r="L786" s="106"/>
      <c r="M786" s="106"/>
      <c r="N786" s="77"/>
      <c r="O786" s="78"/>
      <c r="P786" s="78"/>
      <c r="Q786" s="78"/>
      <c r="R786" s="79"/>
      <c r="S786" s="80"/>
      <c r="T786" s="81"/>
      <c r="U786" s="77"/>
      <c r="V786" s="79"/>
      <c r="W786" s="79"/>
      <c r="X786" s="86"/>
      <c r="Y786" s="83"/>
      <c r="Z786" s="84"/>
      <c r="AA786" s="85"/>
      <c r="AB786" s="86"/>
    </row>
    <row r="787" spans="2:28" ht="16.5" customHeight="1" x14ac:dyDescent="0.25">
      <c r="B787" s="100" t="s">
        <v>205</v>
      </c>
      <c r="C787" s="101"/>
      <c r="D787" s="101"/>
      <c r="E787" s="101"/>
      <c r="F787" s="101"/>
      <c r="G787" s="102"/>
      <c r="H787" s="102" t="s">
        <v>210</v>
      </c>
      <c r="I787" s="102" t="s">
        <v>5681</v>
      </c>
      <c r="J787" s="102" t="s">
        <v>5682</v>
      </c>
      <c r="K787" s="102">
        <v>74</v>
      </c>
      <c r="L787" s="102">
        <v>1</v>
      </c>
      <c r="M787" s="102"/>
      <c r="N787" s="102"/>
      <c r="O787" s="102" t="s">
        <v>208</v>
      </c>
      <c r="P787" s="102" t="s">
        <v>209</v>
      </c>
      <c r="Q787" s="102" t="s">
        <v>139</v>
      </c>
      <c r="R787" s="102">
        <v>34160</v>
      </c>
      <c r="S787" s="102"/>
      <c r="T787" s="102">
        <v>80</v>
      </c>
      <c r="U787" s="102"/>
      <c r="V787" s="103"/>
      <c r="W787" s="101"/>
      <c r="X787" s="102"/>
      <c r="Y787" s="101"/>
      <c r="Z787" s="101"/>
      <c r="AA787" s="101"/>
      <c r="AB787" s="104"/>
    </row>
    <row r="788" spans="2:28" ht="16.5" customHeight="1" x14ac:dyDescent="0.25">
      <c r="B788" s="97">
        <v>2839</v>
      </c>
      <c r="C788" s="97" t="s">
        <v>5579</v>
      </c>
      <c r="D788" s="98">
        <v>149</v>
      </c>
      <c r="E788" s="99">
        <v>16</v>
      </c>
      <c r="F788" s="97"/>
      <c r="G788" s="97">
        <v>1</v>
      </c>
      <c r="H788" s="105">
        <v>8</v>
      </c>
      <c r="I788" s="105">
        <v>0</v>
      </c>
      <c r="J788" s="105">
        <v>0</v>
      </c>
      <c r="K788" s="95">
        <v>3200</v>
      </c>
      <c r="L788" s="106">
        <f>T787</f>
        <v>80</v>
      </c>
      <c r="M788" s="106">
        <f>K788*L788</f>
        <v>256000</v>
      </c>
      <c r="N788" s="77"/>
      <c r="O788" s="78"/>
      <c r="P788" s="78"/>
      <c r="Q788" s="78"/>
      <c r="R788" s="79"/>
      <c r="S788" s="80"/>
      <c r="T788" s="81"/>
      <c r="U788" s="77"/>
      <c r="V788" s="79"/>
      <c r="W788" s="79"/>
      <c r="X788" s="82"/>
      <c r="Y788" s="83">
        <f>M788</f>
        <v>256000</v>
      </c>
      <c r="Z788" s="84"/>
      <c r="AA788" s="87">
        <f>AB788*M788/100</f>
        <v>25.6</v>
      </c>
      <c r="AB788" s="82">
        <v>0.01</v>
      </c>
    </row>
    <row r="789" spans="2:28" ht="16.5" customHeight="1" x14ac:dyDescent="0.25">
      <c r="B789" s="99"/>
      <c r="C789" s="99"/>
      <c r="D789" s="99"/>
      <c r="E789" s="99"/>
      <c r="F789" s="99"/>
      <c r="G789" s="99"/>
      <c r="H789" s="107"/>
      <c r="I789" s="107"/>
      <c r="J789" s="107"/>
      <c r="K789" s="106"/>
      <c r="L789" s="106"/>
      <c r="M789" s="106"/>
      <c r="N789" s="77"/>
      <c r="O789" s="78"/>
      <c r="P789" s="78"/>
      <c r="Q789" s="78"/>
      <c r="R789" s="79"/>
      <c r="S789" s="80"/>
      <c r="T789" s="81"/>
      <c r="U789" s="77"/>
      <c r="V789" s="79"/>
      <c r="W789" s="79"/>
      <c r="X789" s="86"/>
      <c r="Y789" s="83"/>
      <c r="Z789" s="84"/>
      <c r="AA789" s="85"/>
      <c r="AB789" s="86"/>
    </row>
    <row r="790" spans="2:28" ht="16.5" customHeight="1" x14ac:dyDescent="0.25">
      <c r="B790" s="100" t="s">
        <v>205</v>
      </c>
      <c r="C790" s="101"/>
      <c r="D790" s="101"/>
      <c r="E790" s="101"/>
      <c r="F790" s="101"/>
      <c r="G790" s="102"/>
      <c r="H790" s="102" t="s">
        <v>207</v>
      </c>
      <c r="I790" s="102" t="s">
        <v>2150</v>
      </c>
      <c r="J790" s="102" t="s">
        <v>4336</v>
      </c>
      <c r="K790" s="102">
        <v>74</v>
      </c>
      <c r="L790" s="102">
        <v>1</v>
      </c>
      <c r="M790" s="102"/>
      <c r="N790" s="102"/>
      <c r="O790" s="102" t="s">
        <v>208</v>
      </c>
      <c r="P790" s="102" t="s">
        <v>209</v>
      </c>
      <c r="Q790" s="102" t="s">
        <v>139</v>
      </c>
      <c r="R790" s="102">
        <v>34160</v>
      </c>
      <c r="S790" s="102"/>
      <c r="T790" s="102">
        <v>80</v>
      </c>
      <c r="U790" s="102"/>
      <c r="V790" s="103"/>
      <c r="W790" s="101"/>
      <c r="X790" s="102"/>
      <c r="Y790" s="101"/>
      <c r="Z790" s="101"/>
      <c r="AA790" s="101"/>
      <c r="AB790" s="104"/>
    </row>
    <row r="791" spans="2:28" ht="16.5" customHeight="1" x14ac:dyDescent="0.25">
      <c r="B791" s="97">
        <v>2840</v>
      </c>
      <c r="C791" s="97" t="s">
        <v>5579</v>
      </c>
      <c r="D791" s="98">
        <v>97</v>
      </c>
      <c r="E791" s="99">
        <v>14</v>
      </c>
      <c r="F791" s="97"/>
      <c r="G791" s="97">
        <v>1</v>
      </c>
      <c r="H791" s="105">
        <v>2</v>
      </c>
      <c r="I791" s="105">
        <v>3</v>
      </c>
      <c r="J791" s="105">
        <v>92</v>
      </c>
      <c r="K791" s="95">
        <v>1192</v>
      </c>
      <c r="L791" s="106">
        <f>T790</f>
        <v>80</v>
      </c>
      <c r="M791" s="106">
        <f>K791*L791</f>
        <v>95360</v>
      </c>
      <c r="N791" s="77"/>
      <c r="O791" s="78"/>
      <c r="P791" s="78"/>
      <c r="Q791" s="78"/>
      <c r="R791" s="79"/>
      <c r="S791" s="80"/>
      <c r="T791" s="81"/>
      <c r="U791" s="77"/>
      <c r="V791" s="79"/>
      <c r="W791" s="79"/>
      <c r="X791" s="82"/>
      <c r="Y791" s="83">
        <f>M791</f>
        <v>95360</v>
      </c>
      <c r="Z791" s="84"/>
      <c r="AA791" s="87">
        <f>AB791*M791/100</f>
        <v>9.5359999999999996</v>
      </c>
      <c r="AB791" s="82">
        <v>0.01</v>
      </c>
    </row>
    <row r="792" spans="2:28" ht="16.5" customHeight="1" x14ac:dyDescent="0.25">
      <c r="B792" s="99"/>
      <c r="C792" s="99"/>
      <c r="D792" s="99"/>
      <c r="E792" s="99"/>
      <c r="F792" s="99"/>
      <c r="G792" s="99"/>
      <c r="H792" s="107"/>
      <c r="I792" s="107"/>
      <c r="J792" s="107"/>
      <c r="K792" s="106"/>
      <c r="L792" s="106"/>
      <c r="M792" s="106"/>
      <c r="N792" s="77"/>
      <c r="O792" s="78"/>
      <c r="P792" s="78"/>
      <c r="Q792" s="78"/>
      <c r="R792" s="79"/>
      <c r="S792" s="80"/>
      <c r="T792" s="81"/>
      <c r="U792" s="77"/>
      <c r="V792" s="79"/>
      <c r="W792" s="79"/>
      <c r="X792" s="86"/>
      <c r="Y792" s="83"/>
      <c r="Z792" s="84"/>
      <c r="AA792" s="85"/>
      <c r="AB792" s="86"/>
    </row>
    <row r="793" spans="2:28" ht="16.5" customHeight="1" x14ac:dyDescent="0.25">
      <c r="B793" s="100" t="s">
        <v>205</v>
      </c>
      <c r="C793" s="101"/>
      <c r="D793" s="101"/>
      <c r="E793" s="101"/>
      <c r="F793" s="101"/>
      <c r="G793" s="102"/>
      <c r="H793" s="102" t="s">
        <v>207</v>
      </c>
      <c r="I793" s="102" t="s">
        <v>5683</v>
      </c>
      <c r="J793" s="102" t="s">
        <v>4336</v>
      </c>
      <c r="K793" s="102">
        <v>74</v>
      </c>
      <c r="L793" s="102">
        <v>1</v>
      </c>
      <c r="M793" s="102"/>
      <c r="N793" s="102"/>
      <c r="O793" s="102" t="s">
        <v>208</v>
      </c>
      <c r="P793" s="102" t="s">
        <v>209</v>
      </c>
      <c r="Q793" s="102" t="s">
        <v>139</v>
      </c>
      <c r="R793" s="102">
        <v>34160</v>
      </c>
      <c r="S793" s="102"/>
      <c r="T793" s="102">
        <v>80</v>
      </c>
      <c r="U793" s="102"/>
      <c r="V793" s="103"/>
      <c r="W793" s="101"/>
      <c r="X793" s="102"/>
      <c r="Y793" s="101"/>
      <c r="Z793" s="101"/>
      <c r="AA793" s="101"/>
      <c r="AB793" s="104"/>
    </row>
    <row r="794" spans="2:28" ht="16.5" customHeight="1" x14ac:dyDescent="0.25">
      <c r="B794" s="97">
        <v>2841</v>
      </c>
      <c r="C794" s="97" t="s">
        <v>5579</v>
      </c>
      <c r="D794" s="98">
        <v>150</v>
      </c>
      <c r="E794" s="99">
        <v>17</v>
      </c>
      <c r="F794" s="97"/>
      <c r="G794" s="97">
        <v>1</v>
      </c>
      <c r="H794" s="105">
        <v>10</v>
      </c>
      <c r="I794" s="105">
        <v>0</v>
      </c>
      <c r="J794" s="105">
        <v>0</v>
      </c>
      <c r="K794" s="95">
        <v>4000</v>
      </c>
      <c r="L794" s="106">
        <f>T793</f>
        <v>80</v>
      </c>
      <c r="M794" s="106">
        <f>K794*L794</f>
        <v>320000</v>
      </c>
      <c r="N794" s="77"/>
      <c r="O794" s="78"/>
      <c r="P794" s="78"/>
      <c r="Q794" s="78"/>
      <c r="R794" s="79"/>
      <c r="S794" s="80"/>
      <c r="T794" s="81"/>
      <c r="U794" s="77"/>
      <c r="V794" s="79"/>
      <c r="W794" s="79"/>
      <c r="X794" s="82"/>
      <c r="Y794" s="83">
        <f>M794</f>
        <v>320000</v>
      </c>
      <c r="Z794" s="84"/>
      <c r="AA794" s="87">
        <f>AB794*M794/100</f>
        <v>32</v>
      </c>
      <c r="AB794" s="82">
        <v>0.01</v>
      </c>
    </row>
    <row r="795" spans="2:28" ht="16.5" customHeight="1" x14ac:dyDescent="0.25">
      <c r="B795" s="99"/>
      <c r="C795" s="99"/>
      <c r="D795" s="99"/>
      <c r="E795" s="99"/>
      <c r="F795" s="99"/>
      <c r="G795" s="99"/>
      <c r="H795" s="107"/>
      <c r="I795" s="107"/>
      <c r="J795" s="107"/>
      <c r="K795" s="106"/>
      <c r="L795" s="106"/>
      <c r="M795" s="106"/>
      <c r="N795" s="77"/>
      <c r="O795" s="78"/>
      <c r="P795" s="78"/>
      <c r="Q795" s="78"/>
      <c r="R795" s="79"/>
      <c r="S795" s="80"/>
      <c r="T795" s="81"/>
      <c r="U795" s="77"/>
      <c r="V795" s="79"/>
      <c r="W795" s="79"/>
      <c r="X795" s="86"/>
      <c r="Y795" s="83"/>
      <c r="Z795" s="84"/>
      <c r="AA795" s="85"/>
      <c r="AB795" s="86"/>
    </row>
    <row r="796" spans="2:28" ht="16.5" customHeight="1" x14ac:dyDescent="0.25">
      <c r="B796" s="100" t="s">
        <v>205</v>
      </c>
      <c r="C796" s="101"/>
      <c r="D796" s="101"/>
      <c r="E796" s="101"/>
      <c r="F796" s="101"/>
      <c r="G796" s="102"/>
      <c r="H796" s="102" t="s">
        <v>301</v>
      </c>
      <c r="I796" s="102" t="s">
        <v>5151</v>
      </c>
      <c r="J796" s="102" t="s">
        <v>4336</v>
      </c>
      <c r="K796" s="102">
        <v>74</v>
      </c>
      <c r="L796" s="102">
        <v>1</v>
      </c>
      <c r="M796" s="102"/>
      <c r="N796" s="102"/>
      <c r="O796" s="102" t="s">
        <v>208</v>
      </c>
      <c r="P796" s="102" t="s">
        <v>209</v>
      </c>
      <c r="Q796" s="102" t="s">
        <v>139</v>
      </c>
      <c r="R796" s="102">
        <v>34160</v>
      </c>
      <c r="S796" s="102"/>
      <c r="T796" s="102">
        <v>80</v>
      </c>
      <c r="U796" s="102"/>
      <c r="V796" s="103"/>
      <c r="W796" s="101"/>
      <c r="X796" s="102"/>
      <c r="Y796" s="101"/>
      <c r="Z796" s="101"/>
      <c r="AA796" s="101"/>
      <c r="AB796" s="104"/>
    </row>
    <row r="797" spans="2:28" ht="16.5" customHeight="1" x14ac:dyDescent="0.25">
      <c r="B797" s="97">
        <v>2842</v>
      </c>
      <c r="C797" s="97" t="s">
        <v>5579</v>
      </c>
      <c r="D797" s="98">
        <v>151</v>
      </c>
      <c r="E797" s="99">
        <v>18</v>
      </c>
      <c r="F797" s="97"/>
      <c r="G797" s="97">
        <v>1</v>
      </c>
      <c r="H797" s="105">
        <v>8</v>
      </c>
      <c r="I797" s="105">
        <v>0</v>
      </c>
      <c r="J797" s="105">
        <v>0</v>
      </c>
      <c r="K797" s="95">
        <v>3200</v>
      </c>
      <c r="L797" s="106">
        <f>T796</f>
        <v>80</v>
      </c>
      <c r="M797" s="106">
        <f>K797*L797</f>
        <v>256000</v>
      </c>
      <c r="N797" s="77"/>
      <c r="O797" s="78"/>
      <c r="P797" s="78"/>
      <c r="Q797" s="78"/>
      <c r="R797" s="79"/>
      <c r="S797" s="80"/>
      <c r="T797" s="81"/>
      <c r="U797" s="77"/>
      <c r="V797" s="79"/>
      <c r="W797" s="79"/>
      <c r="X797" s="82"/>
      <c r="Y797" s="83">
        <f>M797</f>
        <v>256000</v>
      </c>
      <c r="Z797" s="84"/>
      <c r="AA797" s="87">
        <f>AB797*M797/100</f>
        <v>25.6</v>
      </c>
      <c r="AB797" s="82">
        <v>0.01</v>
      </c>
    </row>
    <row r="798" spans="2:28" ht="16.5" customHeight="1" x14ac:dyDescent="0.25">
      <c r="B798" s="99"/>
      <c r="C798" s="99"/>
      <c r="D798" s="99"/>
      <c r="E798" s="99"/>
      <c r="F798" s="99"/>
      <c r="G798" s="99"/>
      <c r="H798" s="107"/>
      <c r="I798" s="107"/>
      <c r="J798" s="107"/>
      <c r="K798" s="106"/>
      <c r="L798" s="106"/>
      <c r="M798" s="106"/>
      <c r="N798" s="77"/>
      <c r="O798" s="78"/>
      <c r="P798" s="78"/>
      <c r="Q798" s="78"/>
      <c r="R798" s="79"/>
      <c r="S798" s="80"/>
      <c r="T798" s="81"/>
      <c r="U798" s="77"/>
      <c r="V798" s="79"/>
      <c r="W798" s="79"/>
      <c r="X798" s="86"/>
      <c r="Y798" s="83"/>
      <c r="Z798" s="84"/>
      <c r="AA798" s="85"/>
      <c r="AB798" s="86"/>
    </row>
    <row r="799" spans="2:28" ht="16.5" customHeight="1" x14ac:dyDescent="0.25">
      <c r="B799" s="100" t="s">
        <v>205</v>
      </c>
      <c r="C799" s="101"/>
      <c r="D799" s="101"/>
      <c r="E799" s="101"/>
      <c r="F799" s="101"/>
      <c r="G799" s="102"/>
      <c r="H799" s="102" t="s">
        <v>207</v>
      </c>
      <c r="I799" s="102" t="s">
        <v>352</v>
      </c>
      <c r="J799" s="102" t="s">
        <v>2928</v>
      </c>
      <c r="K799" s="102">
        <v>47</v>
      </c>
      <c r="L799" s="102">
        <v>1</v>
      </c>
      <c r="M799" s="102"/>
      <c r="N799" s="102"/>
      <c r="O799" s="102" t="s">
        <v>208</v>
      </c>
      <c r="P799" s="102" t="s">
        <v>209</v>
      </c>
      <c r="Q799" s="102" t="s">
        <v>139</v>
      </c>
      <c r="R799" s="102">
        <v>34160</v>
      </c>
      <c r="S799" s="102"/>
      <c r="T799" s="102">
        <v>250</v>
      </c>
      <c r="U799" s="102"/>
      <c r="V799" s="103"/>
      <c r="W799" s="101"/>
      <c r="X799" s="102"/>
      <c r="Y799" s="101"/>
      <c r="Z799" s="101"/>
      <c r="AA799" s="101"/>
      <c r="AB799" s="104"/>
    </row>
    <row r="800" spans="2:28" ht="16.5" customHeight="1" x14ac:dyDescent="0.25">
      <c r="B800" s="97">
        <v>2844</v>
      </c>
      <c r="C800" s="97" t="s">
        <v>5579</v>
      </c>
      <c r="D800" s="98">
        <v>6</v>
      </c>
      <c r="E800" s="99">
        <v>2</v>
      </c>
      <c r="F800" s="97"/>
      <c r="G800" s="97">
        <v>1</v>
      </c>
      <c r="H800" s="105">
        <v>9</v>
      </c>
      <c r="I800" s="105">
        <v>3</v>
      </c>
      <c r="J800" s="105">
        <v>15</v>
      </c>
      <c r="K800" s="95">
        <v>3915</v>
      </c>
      <c r="L800" s="106">
        <f>T799</f>
        <v>250</v>
      </c>
      <c r="M800" s="106">
        <f>K800*L800</f>
        <v>978750</v>
      </c>
      <c r="N800" s="77"/>
      <c r="O800" s="78"/>
      <c r="P800" s="78"/>
      <c r="Q800" s="78"/>
      <c r="R800" s="79"/>
      <c r="S800" s="80"/>
      <c r="T800" s="81"/>
      <c r="U800" s="77"/>
      <c r="V800" s="79"/>
      <c r="W800" s="79"/>
      <c r="X800" s="82"/>
      <c r="Y800" s="83">
        <f>M800</f>
        <v>978750</v>
      </c>
      <c r="Z800" s="84"/>
      <c r="AA800" s="87">
        <f>AB800*M800/100</f>
        <v>97.875</v>
      </c>
      <c r="AB800" s="82">
        <v>0.01</v>
      </c>
    </row>
    <row r="801" spans="2:28" ht="16.5" customHeight="1" x14ac:dyDescent="0.25">
      <c r="B801" s="99"/>
      <c r="C801" s="99"/>
      <c r="D801" s="99"/>
      <c r="E801" s="99"/>
      <c r="F801" s="99"/>
      <c r="G801" s="99"/>
      <c r="H801" s="107"/>
      <c r="I801" s="107"/>
      <c r="J801" s="107"/>
      <c r="K801" s="106"/>
      <c r="L801" s="106"/>
      <c r="M801" s="106"/>
      <c r="N801" s="77"/>
      <c r="O801" s="78"/>
      <c r="P801" s="78"/>
      <c r="Q801" s="78"/>
      <c r="R801" s="79"/>
      <c r="S801" s="80"/>
      <c r="T801" s="81"/>
      <c r="U801" s="77"/>
      <c r="V801" s="79"/>
      <c r="W801" s="79"/>
      <c r="X801" s="86"/>
      <c r="Y801" s="83"/>
      <c r="Z801" s="84"/>
      <c r="AA801" s="85"/>
      <c r="AB801" s="86"/>
    </row>
    <row r="802" spans="2:28" ht="16.5" customHeight="1" x14ac:dyDescent="0.25">
      <c r="B802" s="100" t="s">
        <v>205</v>
      </c>
      <c r="C802" s="101"/>
      <c r="D802" s="101"/>
      <c r="E802" s="101"/>
      <c r="F802" s="101"/>
      <c r="G802" s="102"/>
      <c r="H802" s="102" t="s">
        <v>207</v>
      </c>
      <c r="I802" s="102" t="s">
        <v>5687</v>
      </c>
      <c r="J802" s="102" t="s">
        <v>4336</v>
      </c>
      <c r="K802" s="102">
        <v>74</v>
      </c>
      <c r="L802" s="102">
        <v>1</v>
      </c>
      <c r="M802" s="102"/>
      <c r="N802" s="102"/>
      <c r="O802" s="102" t="s">
        <v>208</v>
      </c>
      <c r="P802" s="102" t="s">
        <v>209</v>
      </c>
      <c r="Q802" s="102" t="s">
        <v>139</v>
      </c>
      <c r="R802" s="102">
        <v>34160</v>
      </c>
      <c r="S802" s="102"/>
      <c r="T802" s="102">
        <v>80</v>
      </c>
      <c r="U802" s="102"/>
      <c r="V802" s="103"/>
      <c r="W802" s="101"/>
      <c r="X802" s="102"/>
      <c r="Y802" s="101"/>
      <c r="Z802" s="101"/>
      <c r="AA802" s="101"/>
      <c r="AB802" s="104"/>
    </row>
    <row r="803" spans="2:28" ht="16.5" customHeight="1" x14ac:dyDescent="0.25">
      <c r="B803" s="97">
        <v>2847</v>
      </c>
      <c r="C803" s="97" t="s">
        <v>5579</v>
      </c>
      <c r="D803" s="98">
        <v>148</v>
      </c>
      <c r="E803" s="99">
        <v>48</v>
      </c>
      <c r="F803" s="97"/>
      <c r="G803" s="97">
        <v>1</v>
      </c>
      <c r="H803" s="105">
        <v>8</v>
      </c>
      <c r="I803" s="105">
        <v>0</v>
      </c>
      <c r="J803" s="105">
        <v>0</v>
      </c>
      <c r="K803" s="95">
        <v>3200</v>
      </c>
      <c r="L803" s="106">
        <f>T802</f>
        <v>80</v>
      </c>
      <c r="M803" s="106">
        <f>K803*L803</f>
        <v>256000</v>
      </c>
      <c r="N803" s="77"/>
      <c r="O803" s="78"/>
      <c r="P803" s="78"/>
      <c r="Q803" s="78"/>
      <c r="R803" s="79"/>
      <c r="S803" s="80"/>
      <c r="T803" s="81"/>
      <c r="U803" s="77"/>
      <c r="V803" s="79"/>
      <c r="W803" s="79"/>
      <c r="X803" s="82"/>
      <c r="Y803" s="83">
        <f>M803</f>
        <v>256000</v>
      </c>
      <c r="Z803" s="84"/>
      <c r="AA803" s="87">
        <f>AB803*M803/100</f>
        <v>25.6</v>
      </c>
      <c r="AB803" s="82">
        <v>0.01</v>
      </c>
    </row>
    <row r="804" spans="2:28" ht="16.5" customHeight="1" x14ac:dyDescent="0.25">
      <c r="B804" s="99"/>
      <c r="C804" s="99"/>
      <c r="D804" s="99"/>
      <c r="E804" s="99"/>
      <c r="F804" s="99"/>
      <c r="G804" s="99"/>
      <c r="H804" s="107"/>
      <c r="I804" s="107"/>
      <c r="J804" s="107"/>
      <c r="K804" s="106"/>
      <c r="L804" s="106"/>
      <c r="M804" s="106"/>
      <c r="N804" s="77"/>
      <c r="O804" s="78"/>
      <c r="P804" s="78"/>
      <c r="Q804" s="78"/>
      <c r="R804" s="79"/>
      <c r="S804" s="80"/>
      <c r="T804" s="81"/>
      <c r="U804" s="77"/>
      <c r="V804" s="79"/>
      <c r="W804" s="79"/>
      <c r="X804" s="86"/>
      <c r="Y804" s="83"/>
      <c r="Z804" s="84"/>
      <c r="AA804" s="85"/>
      <c r="AB804" s="86"/>
    </row>
    <row r="805" spans="2:28" ht="16.5" customHeight="1" x14ac:dyDescent="0.25">
      <c r="B805" s="100" t="s">
        <v>205</v>
      </c>
      <c r="C805" s="101"/>
      <c r="D805" s="101"/>
      <c r="E805" s="101"/>
      <c r="F805" s="101"/>
      <c r="G805" s="102"/>
      <c r="H805" s="102" t="s">
        <v>210</v>
      </c>
      <c r="I805" s="102" t="s">
        <v>229</v>
      </c>
      <c r="J805" s="102" t="s">
        <v>230</v>
      </c>
      <c r="K805" s="102">
        <v>47</v>
      </c>
      <c r="L805" s="102">
        <v>1</v>
      </c>
      <c r="M805" s="102"/>
      <c r="N805" s="102"/>
      <c r="O805" s="102" t="s">
        <v>208</v>
      </c>
      <c r="P805" s="102" t="s">
        <v>209</v>
      </c>
      <c r="Q805" s="102" t="s">
        <v>139</v>
      </c>
      <c r="R805" s="102">
        <v>34160</v>
      </c>
      <c r="S805" s="102"/>
      <c r="T805" s="102">
        <v>250</v>
      </c>
      <c r="U805" s="102" t="s">
        <v>5697</v>
      </c>
      <c r="V805" s="103"/>
      <c r="W805" s="101"/>
      <c r="X805" s="102"/>
      <c r="Y805" s="101"/>
      <c r="Z805" s="101"/>
      <c r="AA805" s="101"/>
      <c r="AB805" s="104"/>
    </row>
    <row r="806" spans="2:28" ht="16.5" customHeight="1" x14ac:dyDescent="0.25">
      <c r="B806" s="97">
        <v>2854</v>
      </c>
      <c r="C806" s="97" t="s">
        <v>5696</v>
      </c>
      <c r="D806" s="98"/>
      <c r="E806" s="99"/>
      <c r="F806" s="97"/>
      <c r="G806" s="97"/>
      <c r="H806" s="105">
        <v>0</v>
      </c>
      <c r="I806" s="105">
        <v>3</v>
      </c>
      <c r="J806" s="105">
        <v>14</v>
      </c>
      <c r="K806" s="95">
        <v>314</v>
      </c>
      <c r="L806" s="106">
        <f>T805</f>
        <v>250</v>
      </c>
      <c r="M806" s="106">
        <f>K806*L806</f>
        <v>78500</v>
      </c>
      <c r="N806" s="77"/>
      <c r="O806" s="78"/>
      <c r="P806" s="78"/>
      <c r="Q806" s="78"/>
      <c r="R806" s="79"/>
      <c r="S806" s="80"/>
      <c r="T806" s="81"/>
      <c r="U806" s="77"/>
      <c r="V806" s="79"/>
      <c r="W806" s="79"/>
      <c r="X806" s="82"/>
      <c r="Y806" s="83">
        <f>M806</f>
        <v>78500</v>
      </c>
      <c r="Z806" s="84"/>
      <c r="AA806" s="87">
        <f>AB806*M806/100</f>
        <v>7.85</v>
      </c>
      <c r="AB806" s="82">
        <v>0.01</v>
      </c>
    </row>
    <row r="807" spans="2:28" ht="16.5" customHeight="1" x14ac:dyDescent="0.25">
      <c r="B807" s="97"/>
      <c r="C807" s="97"/>
      <c r="D807" s="98"/>
      <c r="E807" s="99"/>
      <c r="F807" s="97"/>
      <c r="G807" s="97"/>
      <c r="H807" s="105"/>
      <c r="I807" s="105">
        <v>2</v>
      </c>
      <c r="J807" s="105">
        <v>0</v>
      </c>
      <c r="K807" s="95">
        <v>200</v>
      </c>
      <c r="L807" s="106">
        <f>T805</f>
        <v>250</v>
      </c>
      <c r="M807" s="106">
        <f>K807*L807</f>
        <v>50000</v>
      </c>
      <c r="N807" s="77"/>
      <c r="O807" s="78" t="s">
        <v>203</v>
      </c>
      <c r="P807" s="78" t="s">
        <v>5</v>
      </c>
      <c r="Q807" s="78" t="s">
        <v>143</v>
      </c>
      <c r="R807" s="79">
        <v>120</v>
      </c>
      <c r="S807" s="80"/>
      <c r="T807" s="81">
        <v>8050</v>
      </c>
      <c r="U807" s="96" t="s">
        <v>5698</v>
      </c>
      <c r="V807" s="79">
        <f>R807*T807*16/100</f>
        <v>154560</v>
      </c>
      <c r="W807" s="79">
        <f>R807*T807-V807</f>
        <v>811440</v>
      </c>
      <c r="X807" s="82">
        <f>M807+W807</f>
        <v>861440</v>
      </c>
      <c r="Y807" s="83">
        <f>M807</f>
        <v>50000</v>
      </c>
      <c r="Z807" s="84"/>
      <c r="AA807" s="87">
        <f>AB807*M807/100</f>
        <v>10</v>
      </c>
      <c r="AB807" s="86">
        <v>0.02</v>
      </c>
    </row>
    <row r="808" spans="2:28" ht="16.5" customHeight="1" x14ac:dyDescent="0.25">
      <c r="B808" s="97"/>
      <c r="C808" s="97"/>
      <c r="D808" s="98"/>
      <c r="E808" s="99"/>
      <c r="F808" s="97"/>
      <c r="G808" s="97"/>
      <c r="H808" s="105"/>
      <c r="I808" s="105">
        <v>2</v>
      </c>
      <c r="J808" s="105">
        <v>0</v>
      </c>
      <c r="K808" s="95">
        <v>200</v>
      </c>
      <c r="L808" s="106">
        <f>T805</f>
        <v>250</v>
      </c>
      <c r="M808" s="106">
        <f>K808*L808</f>
        <v>50000</v>
      </c>
      <c r="N808" s="77"/>
      <c r="O808" s="78" t="s">
        <v>203</v>
      </c>
      <c r="P808" s="78" t="s">
        <v>5</v>
      </c>
      <c r="Q808" s="78" t="s">
        <v>143</v>
      </c>
      <c r="R808" s="79">
        <v>72</v>
      </c>
      <c r="S808" s="80"/>
      <c r="T808" s="81">
        <v>8050</v>
      </c>
      <c r="U808" s="96" t="s">
        <v>1114</v>
      </c>
      <c r="V808" s="79">
        <f>R808*T808*5/100</f>
        <v>28980</v>
      </c>
      <c r="W808" s="79">
        <f>R808*T808-V808</f>
        <v>550620</v>
      </c>
      <c r="X808" s="82">
        <f>M808+W808</f>
        <v>600620</v>
      </c>
      <c r="Y808" s="83">
        <f>M808</f>
        <v>50000</v>
      </c>
      <c r="Z808" s="84"/>
      <c r="AA808" s="87">
        <f>AB808*M808/100</f>
        <v>10</v>
      </c>
      <c r="AB808" s="86">
        <v>0.02</v>
      </c>
    </row>
    <row r="809" spans="2:28" ht="16.5" customHeight="1" x14ac:dyDescent="0.25">
      <c r="B809" s="97"/>
      <c r="C809" s="97"/>
      <c r="D809" s="98"/>
      <c r="E809" s="99"/>
      <c r="F809" s="97"/>
      <c r="G809" s="97"/>
      <c r="H809" s="105"/>
      <c r="I809" s="105">
        <v>2</v>
      </c>
      <c r="J809" s="105">
        <v>0</v>
      </c>
      <c r="K809" s="95">
        <v>200</v>
      </c>
      <c r="L809" s="106">
        <f>T805</f>
        <v>250</v>
      </c>
      <c r="M809" s="106">
        <f>K809*L809</f>
        <v>50000</v>
      </c>
      <c r="N809" s="77"/>
      <c r="O809" s="78" t="s">
        <v>203</v>
      </c>
      <c r="P809" s="78" t="s">
        <v>5</v>
      </c>
      <c r="Q809" s="78" t="s">
        <v>143</v>
      </c>
      <c r="R809" s="79">
        <v>120</v>
      </c>
      <c r="S809" s="80"/>
      <c r="T809" s="81">
        <v>8050</v>
      </c>
      <c r="U809" s="96" t="s">
        <v>5698</v>
      </c>
      <c r="V809" s="79">
        <f>R809*T809*16/100</f>
        <v>154560</v>
      </c>
      <c r="W809" s="79">
        <f>R809*T809-V809</f>
        <v>811440</v>
      </c>
      <c r="X809" s="82">
        <f>M809+W809</f>
        <v>861440</v>
      </c>
      <c r="Y809" s="83">
        <f>M809</f>
        <v>50000</v>
      </c>
      <c r="Z809" s="84"/>
      <c r="AA809" s="87">
        <f>AB809*M809/100</f>
        <v>10</v>
      </c>
      <c r="AB809" s="86">
        <v>0.02</v>
      </c>
    </row>
    <row r="810" spans="2:28" ht="16.5" customHeight="1" x14ac:dyDescent="0.25">
      <c r="B810" s="97"/>
      <c r="C810" s="97"/>
      <c r="D810" s="98"/>
      <c r="E810" s="99"/>
      <c r="F810" s="97"/>
      <c r="G810" s="97"/>
      <c r="H810" s="105"/>
      <c r="I810" s="105"/>
      <c r="J810" s="105">
        <v>20</v>
      </c>
      <c r="K810" s="95">
        <v>20</v>
      </c>
      <c r="L810" s="106">
        <f>T805</f>
        <v>250</v>
      </c>
      <c r="M810" s="106">
        <f>K810*L810</f>
        <v>5000</v>
      </c>
      <c r="N810" s="77"/>
      <c r="O810" s="78" t="s">
        <v>4</v>
      </c>
      <c r="P810" s="78" t="s">
        <v>5</v>
      </c>
      <c r="Q810" s="78"/>
      <c r="R810" s="79">
        <v>60</v>
      </c>
      <c r="S810" s="80"/>
      <c r="T810" s="81">
        <v>8900</v>
      </c>
      <c r="U810" s="96" t="s">
        <v>5699</v>
      </c>
      <c r="V810" s="79">
        <f>R810*T810*14/100</f>
        <v>74760</v>
      </c>
      <c r="W810" s="79">
        <f>R810*T810-V810</f>
        <v>459240</v>
      </c>
      <c r="X810" s="82">
        <f>M810+W810</f>
        <v>464240</v>
      </c>
      <c r="Y810" s="83">
        <f>M809</f>
        <v>50000</v>
      </c>
      <c r="Z810" s="84"/>
      <c r="AA810" s="87">
        <f>X810*AB810/100</f>
        <v>1392.72</v>
      </c>
      <c r="AB810" s="86">
        <v>0.3</v>
      </c>
    </row>
    <row r="811" spans="2:28" ht="16.5" customHeight="1" x14ac:dyDescent="0.25">
      <c r="B811" s="97"/>
      <c r="C811" s="97"/>
      <c r="D811" s="98"/>
      <c r="E811" s="99"/>
      <c r="F811" s="97"/>
      <c r="G811" s="97"/>
      <c r="H811" s="105">
        <v>2</v>
      </c>
      <c r="I811" s="105">
        <v>1</v>
      </c>
      <c r="J811" s="105">
        <v>14</v>
      </c>
      <c r="K811" s="95">
        <v>914</v>
      </c>
      <c r="L811" s="106"/>
      <c r="M811" s="106"/>
      <c r="N811" s="77"/>
      <c r="O811" s="78"/>
      <c r="P811" s="78"/>
      <c r="Q811" s="78"/>
      <c r="R811" s="79"/>
      <c r="S811" s="80"/>
      <c r="T811" s="81"/>
      <c r="U811" s="77"/>
      <c r="V811" s="79"/>
      <c r="W811" s="79"/>
      <c r="X811" s="82"/>
      <c r="Y811" s="83"/>
      <c r="Z811" s="84"/>
      <c r="AA811" s="87"/>
      <c r="AB811" s="82"/>
    </row>
    <row r="812" spans="2:28" ht="16.5" customHeight="1" x14ac:dyDescent="0.25">
      <c r="B812" s="99"/>
      <c r="C812" s="99"/>
      <c r="D812" s="99"/>
      <c r="E812" s="99"/>
      <c r="F812" s="99"/>
      <c r="G812" s="99"/>
      <c r="H812" s="107"/>
      <c r="I812" s="107"/>
      <c r="J812" s="107"/>
      <c r="K812" s="106"/>
      <c r="L812" s="106"/>
      <c r="M812" s="106"/>
      <c r="N812" s="77"/>
      <c r="O812" s="78"/>
      <c r="P812" s="78"/>
      <c r="Q812" s="78"/>
      <c r="R812" s="79"/>
      <c r="S812" s="80"/>
      <c r="T812" s="81"/>
      <c r="U812" s="77"/>
      <c r="V812" s="79"/>
      <c r="W812" s="79"/>
      <c r="X812" s="86"/>
      <c r="Y812" s="83"/>
      <c r="Z812" s="84"/>
      <c r="AA812" s="85"/>
      <c r="AB812" s="86"/>
    </row>
    <row r="813" spans="2:28" ht="16.5" customHeight="1" x14ac:dyDescent="0.25">
      <c r="B813" s="100" t="s">
        <v>205</v>
      </c>
      <c r="C813" s="101"/>
      <c r="D813" s="101"/>
      <c r="E813" s="101"/>
      <c r="F813" s="101"/>
      <c r="G813" s="102"/>
      <c r="H813" s="102" t="s">
        <v>207</v>
      </c>
      <c r="I813" s="102" t="s">
        <v>232</v>
      </c>
      <c r="J813" s="102" t="s">
        <v>222</v>
      </c>
      <c r="K813" s="102">
        <v>29</v>
      </c>
      <c r="L813" s="102">
        <v>1</v>
      </c>
      <c r="M813" s="102"/>
      <c r="N813" s="102"/>
      <c r="O813" s="102" t="s">
        <v>208</v>
      </c>
      <c r="P813" s="102" t="s">
        <v>209</v>
      </c>
      <c r="Q813" s="102" t="s">
        <v>139</v>
      </c>
      <c r="R813" s="102">
        <v>34160</v>
      </c>
      <c r="S813" s="102"/>
      <c r="T813" s="102">
        <v>250</v>
      </c>
      <c r="U813" s="102" t="s">
        <v>5700</v>
      </c>
      <c r="V813" s="103"/>
      <c r="W813" s="101"/>
      <c r="X813" s="102"/>
      <c r="Y813" s="101"/>
      <c r="Z813" s="101"/>
      <c r="AA813" s="101"/>
      <c r="AB813" s="104"/>
    </row>
    <row r="814" spans="2:28" ht="16.5" customHeight="1" x14ac:dyDescent="0.25">
      <c r="B814" s="97">
        <v>2855</v>
      </c>
      <c r="C814" s="97" t="s">
        <v>5696</v>
      </c>
      <c r="D814" s="98"/>
      <c r="E814" s="99"/>
      <c r="F814" s="97"/>
      <c r="G814" s="97"/>
      <c r="H814" s="105">
        <v>1</v>
      </c>
      <c r="I814" s="105">
        <v>0</v>
      </c>
      <c r="J814" s="105">
        <v>79</v>
      </c>
      <c r="K814" s="95">
        <v>479</v>
      </c>
      <c r="L814" s="106">
        <f>T813</f>
        <v>250</v>
      </c>
      <c r="M814" s="106">
        <f>K814*L814</f>
        <v>119750</v>
      </c>
      <c r="N814" s="77"/>
      <c r="O814" s="78"/>
      <c r="P814" s="78"/>
      <c r="Q814" s="78"/>
      <c r="R814" s="79"/>
      <c r="S814" s="80"/>
      <c r="T814" s="81"/>
      <c r="U814" s="77"/>
      <c r="V814" s="79"/>
      <c r="W814" s="79"/>
      <c r="X814" s="82"/>
      <c r="Y814" s="83">
        <f>M814</f>
        <v>119750</v>
      </c>
      <c r="Z814" s="84"/>
      <c r="AA814" s="87">
        <f>AB814*M814/100</f>
        <v>11.975</v>
      </c>
      <c r="AB814" s="82">
        <v>0.01</v>
      </c>
    </row>
    <row r="815" spans="2:28" ht="16.5" customHeight="1" x14ac:dyDescent="0.25">
      <c r="B815" s="97"/>
      <c r="C815" s="97"/>
      <c r="D815" s="98"/>
      <c r="E815" s="99"/>
      <c r="F815" s="97"/>
      <c r="G815" s="97"/>
      <c r="H815" s="105"/>
      <c r="I815" s="105">
        <v>2</v>
      </c>
      <c r="J815" s="105">
        <v>0</v>
      </c>
      <c r="K815" s="95">
        <v>200</v>
      </c>
      <c r="L815" s="106">
        <f>T813</f>
        <v>250</v>
      </c>
      <c r="M815" s="106">
        <f>K815*L815</f>
        <v>50000</v>
      </c>
      <c r="N815" s="77"/>
      <c r="O815" s="78" t="s">
        <v>203</v>
      </c>
      <c r="P815" s="78" t="s">
        <v>5</v>
      </c>
      <c r="Q815" s="78" t="s">
        <v>143</v>
      </c>
      <c r="R815" s="79">
        <v>36</v>
      </c>
      <c r="S815" s="80"/>
      <c r="T815" s="81">
        <v>8050</v>
      </c>
      <c r="U815" s="96" t="s">
        <v>5701</v>
      </c>
      <c r="V815" s="79">
        <f>R815*T815*33/100</f>
        <v>95634</v>
      </c>
      <c r="W815" s="79">
        <f>R815*T815-V815</f>
        <v>194166</v>
      </c>
      <c r="X815" s="82">
        <f>M815+W815</f>
        <v>244166</v>
      </c>
      <c r="Y815" s="83">
        <f>M815</f>
        <v>50000</v>
      </c>
      <c r="Z815" s="84"/>
      <c r="AA815" s="87">
        <f>AB815*M815/100</f>
        <v>10</v>
      </c>
      <c r="AB815" s="86">
        <v>0.02</v>
      </c>
    </row>
    <row r="816" spans="2:28" ht="16.5" customHeight="1" x14ac:dyDescent="0.25">
      <c r="B816" s="97"/>
      <c r="C816" s="97"/>
      <c r="D816" s="98"/>
      <c r="E816" s="99"/>
      <c r="F816" s="97"/>
      <c r="G816" s="97"/>
      <c r="H816" s="105"/>
      <c r="I816" s="105">
        <v>2</v>
      </c>
      <c r="J816" s="105">
        <v>0</v>
      </c>
      <c r="K816" s="95">
        <v>200</v>
      </c>
      <c r="L816" s="106">
        <f>T813</f>
        <v>250</v>
      </c>
      <c r="M816" s="106">
        <f>K816*L816</f>
        <v>50000</v>
      </c>
      <c r="N816" s="77"/>
      <c r="O816" s="78" t="s">
        <v>203</v>
      </c>
      <c r="P816" s="78" t="s">
        <v>5</v>
      </c>
      <c r="Q816" s="78" t="s">
        <v>143</v>
      </c>
      <c r="R816" s="79">
        <v>72</v>
      </c>
      <c r="S816" s="80"/>
      <c r="T816" s="81">
        <v>8050</v>
      </c>
      <c r="U816" s="96" t="s">
        <v>5701</v>
      </c>
      <c r="V816" s="79">
        <f>R816*T816*33/100</f>
        <v>191268</v>
      </c>
      <c r="W816" s="79">
        <f>R816*T816-V816</f>
        <v>388332</v>
      </c>
      <c r="X816" s="82">
        <f>M816+W816</f>
        <v>438332</v>
      </c>
      <c r="Y816" s="83">
        <f>M816</f>
        <v>50000</v>
      </c>
      <c r="Z816" s="84"/>
      <c r="AA816" s="87">
        <f>AB816*M816/100</f>
        <v>10</v>
      </c>
      <c r="AB816" s="86">
        <v>0.02</v>
      </c>
    </row>
    <row r="817" spans="2:28" ht="16.5" customHeight="1" x14ac:dyDescent="0.25">
      <c r="B817" s="97"/>
      <c r="C817" s="97"/>
      <c r="D817" s="98"/>
      <c r="E817" s="99"/>
      <c r="F817" s="97"/>
      <c r="G817" s="97"/>
      <c r="H817" s="105"/>
      <c r="I817" s="105">
        <v>2</v>
      </c>
      <c r="J817" s="105">
        <v>0</v>
      </c>
      <c r="K817" s="95">
        <v>36</v>
      </c>
      <c r="L817" s="106">
        <f>T813</f>
        <v>250</v>
      </c>
      <c r="M817" s="106">
        <f>K817*L817</f>
        <v>9000</v>
      </c>
      <c r="N817" s="77"/>
      <c r="O817" s="78" t="s">
        <v>215</v>
      </c>
      <c r="P817" s="78" t="s">
        <v>5</v>
      </c>
      <c r="Q817" s="78" t="s">
        <v>143</v>
      </c>
      <c r="R817" s="79">
        <v>144</v>
      </c>
      <c r="S817" s="80"/>
      <c r="T817" s="81">
        <v>7350</v>
      </c>
      <c r="U817" s="96" t="s">
        <v>5701</v>
      </c>
      <c r="V817" s="79">
        <f>R817*T817*33/100</f>
        <v>349272</v>
      </c>
      <c r="W817" s="79">
        <f>R817*T817-V817</f>
        <v>709128</v>
      </c>
      <c r="X817" s="82">
        <f>M817+W817</f>
        <v>718128</v>
      </c>
      <c r="Y817" s="83">
        <f>M817</f>
        <v>9000</v>
      </c>
      <c r="Z817" s="84"/>
      <c r="AA817" s="87">
        <f>X817*AB817/100</f>
        <v>2154.384</v>
      </c>
      <c r="AB817" s="86">
        <v>0.3</v>
      </c>
    </row>
    <row r="818" spans="2:28" ht="16.5" customHeight="1" x14ac:dyDescent="0.25">
      <c r="B818" s="97"/>
      <c r="C818" s="97"/>
      <c r="D818" s="98"/>
      <c r="E818" s="99"/>
      <c r="F818" s="97"/>
      <c r="G818" s="97"/>
      <c r="H818" s="105"/>
      <c r="I818" s="105"/>
      <c r="J818" s="105">
        <v>9</v>
      </c>
      <c r="K818" s="95">
        <v>9</v>
      </c>
      <c r="L818" s="106">
        <f>T813</f>
        <v>250</v>
      </c>
      <c r="M818" s="106">
        <f>K818*L818</f>
        <v>2250</v>
      </c>
      <c r="N818" s="77"/>
      <c r="O818" s="78" t="s">
        <v>233</v>
      </c>
      <c r="P818" s="78" t="s">
        <v>5</v>
      </c>
      <c r="Q818" s="78"/>
      <c r="R818" s="79">
        <v>36</v>
      </c>
      <c r="S818" s="80"/>
      <c r="T818" s="81">
        <v>5650</v>
      </c>
      <c r="U818" s="96" t="s">
        <v>5701</v>
      </c>
      <c r="V818" s="79">
        <f>R818*T818*33/100</f>
        <v>67122</v>
      </c>
      <c r="W818" s="79">
        <f>R818*T818-V818</f>
        <v>136278</v>
      </c>
      <c r="X818" s="82">
        <f>M818+W818</f>
        <v>138528</v>
      </c>
      <c r="Y818" s="83">
        <f>M817</f>
        <v>9000</v>
      </c>
      <c r="Z818" s="84"/>
      <c r="AA818" s="87">
        <f>X818*AB818/100</f>
        <v>415.584</v>
      </c>
      <c r="AB818" s="86">
        <v>0.3</v>
      </c>
    </row>
    <row r="819" spans="2:28" ht="16.5" customHeight="1" x14ac:dyDescent="0.25">
      <c r="B819" s="97"/>
      <c r="C819" s="97"/>
      <c r="D819" s="98"/>
      <c r="E819" s="99"/>
      <c r="F819" s="97"/>
      <c r="G819" s="97"/>
      <c r="H819" s="105">
        <v>2</v>
      </c>
      <c r="I819" s="105">
        <v>1</v>
      </c>
      <c r="J819" s="105">
        <v>24</v>
      </c>
      <c r="K819" s="95">
        <v>924</v>
      </c>
      <c r="L819" s="106"/>
      <c r="M819" s="106"/>
      <c r="N819" s="77"/>
      <c r="O819" s="78"/>
      <c r="P819" s="78"/>
      <c r="Q819" s="78"/>
      <c r="R819" s="79"/>
      <c r="S819" s="80"/>
      <c r="T819" s="81"/>
      <c r="U819" s="96"/>
      <c r="V819" s="79"/>
      <c r="W819" s="79"/>
      <c r="X819" s="82"/>
      <c r="Y819" s="83"/>
      <c r="Z819" s="84"/>
      <c r="AA819" s="87"/>
      <c r="AB819" s="86"/>
    </row>
    <row r="820" spans="2:28" ht="16.5" customHeight="1" x14ac:dyDescent="0.25">
      <c r="B820" s="99"/>
      <c r="C820" s="99"/>
      <c r="D820" s="99"/>
      <c r="E820" s="99"/>
      <c r="F820" s="99"/>
      <c r="G820" s="99"/>
      <c r="H820" s="107"/>
      <c r="I820" s="107"/>
      <c r="J820" s="107"/>
      <c r="K820" s="106"/>
      <c r="L820" s="106"/>
      <c r="M820" s="106"/>
      <c r="N820" s="77"/>
      <c r="O820" s="78"/>
      <c r="P820" s="78"/>
      <c r="Q820" s="78"/>
      <c r="R820" s="79"/>
      <c r="S820" s="80"/>
      <c r="T820" s="81"/>
      <c r="U820" s="77"/>
      <c r="V820" s="79"/>
      <c r="W820" s="79"/>
      <c r="X820" s="86"/>
      <c r="Y820" s="83"/>
      <c r="Z820" s="84"/>
      <c r="AA820" s="85"/>
      <c r="AB820" s="86"/>
    </row>
    <row r="821" spans="2:28" ht="16.5" customHeight="1" x14ac:dyDescent="0.25">
      <c r="B821" s="100" t="s">
        <v>205</v>
      </c>
      <c r="C821" s="101"/>
      <c r="D821" s="101"/>
      <c r="E821" s="101"/>
      <c r="F821" s="101"/>
      <c r="G821" s="102"/>
      <c r="H821" s="102" t="s">
        <v>210</v>
      </c>
      <c r="I821" s="102" t="s">
        <v>3509</v>
      </c>
      <c r="J821" s="102" t="s">
        <v>222</v>
      </c>
      <c r="K821" s="102">
        <v>179</v>
      </c>
      <c r="L821" s="102">
        <v>1</v>
      </c>
      <c r="M821" s="102"/>
      <c r="N821" s="102"/>
      <c r="O821" s="102" t="s">
        <v>208</v>
      </c>
      <c r="P821" s="102" t="s">
        <v>209</v>
      </c>
      <c r="Q821" s="102" t="s">
        <v>139</v>
      </c>
      <c r="R821" s="102">
        <v>34160</v>
      </c>
      <c r="S821" s="102"/>
      <c r="T821" s="102">
        <v>250</v>
      </c>
      <c r="U821" s="102" t="s">
        <v>5702</v>
      </c>
      <c r="V821" s="103"/>
      <c r="W821" s="101"/>
      <c r="X821" s="102"/>
      <c r="Y821" s="101"/>
      <c r="Z821" s="101"/>
      <c r="AA821" s="101"/>
      <c r="AB821" s="104"/>
    </row>
    <row r="822" spans="2:28" ht="16.5" customHeight="1" x14ac:dyDescent="0.25">
      <c r="B822" s="97">
        <v>2856</v>
      </c>
      <c r="C822" s="97" t="s">
        <v>5696</v>
      </c>
      <c r="D822" s="98"/>
      <c r="E822" s="99"/>
      <c r="F822" s="97"/>
      <c r="G822" s="97"/>
      <c r="H822" s="105">
        <v>0</v>
      </c>
      <c r="I822" s="105">
        <v>1</v>
      </c>
      <c r="J822" s="105">
        <v>88</v>
      </c>
      <c r="K822" s="95">
        <v>188</v>
      </c>
      <c r="L822" s="106">
        <f>T821</f>
        <v>250</v>
      </c>
      <c r="M822" s="106">
        <f>K822*L822</f>
        <v>47000</v>
      </c>
      <c r="N822" s="77"/>
      <c r="O822" s="78" t="s">
        <v>203</v>
      </c>
      <c r="P822" s="78" t="s">
        <v>211</v>
      </c>
      <c r="Q822" s="78" t="s">
        <v>143</v>
      </c>
      <c r="R822" s="79">
        <v>108</v>
      </c>
      <c r="S822" s="80"/>
      <c r="T822" s="81">
        <v>7450</v>
      </c>
      <c r="U822" s="96" t="s">
        <v>406</v>
      </c>
      <c r="V822" s="79">
        <f>R822*T822*85/100</f>
        <v>683910</v>
      </c>
      <c r="W822" s="79">
        <f>R822*T822-V822</f>
        <v>120690</v>
      </c>
      <c r="X822" s="82">
        <f>M822+W822</f>
        <v>167690</v>
      </c>
      <c r="Y822" s="83">
        <f>M822</f>
        <v>47000</v>
      </c>
      <c r="Z822" s="84"/>
      <c r="AA822" s="87">
        <f>AB822*M822/100</f>
        <v>9.4</v>
      </c>
      <c r="AB822" s="86">
        <v>0.02</v>
      </c>
    </row>
    <row r="823" spans="2:28" ht="16.5" customHeight="1" x14ac:dyDescent="0.25">
      <c r="B823" s="97"/>
      <c r="C823" s="97"/>
      <c r="D823" s="98"/>
      <c r="E823" s="99"/>
      <c r="F823" s="97"/>
      <c r="G823" s="97"/>
      <c r="H823" s="105"/>
      <c r="I823" s="105"/>
      <c r="J823" s="105"/>
      <c r="K823" s="95">
        <v>12</v>
      </c>
      <c r="L823" s="106">
        <f>T821</f>
        <v>250</v>
      </c>
      <c r="M823" s="106">
        <f>K823*L823</f>
        <v>3000</v>
      </c>
      <c r="N823" s="77"/>
      <c r="O823" s="78" t="s">
        <v>215</v>
      </c>
      <c r="P823" s="78" t="s">
        <v>5</v>
      </c>
      <c r="Q823" s="78"/>
      <c r="R823" s="79">
        <v>48</v>
      </c>
      <c r="S823" s="80"/>
      <c r="T823" s="81">
        <v>7350</v>
      </c>
      <c r="U823" s="96" t="s">
        <v>375</v>
      </c>
      <c r="V823" s="79">
        <f>R823*T823*36/100</f>
        <v>127008</v>
      </c>
      <c r="W823" s="79">
        <f>R823*T823-V823</f>
        <v>225792</v>
      </c>
      <c r="X823" s="82">
        <f>M823+W823</f>
        <v>228792</v>
      </c>
      <c r="Y823" s="83">
        <f>M823</f>
        <v>3000</v>
      </c>
      <c r="Z823" s="84"/>
      <c r="AA823" s="87">
        <f>X823*AB823/100</f>
        <v>686.37599999999986</v>
      </c>
      <c r="AB823" s="86">
        <v>0.3</v>
      </c>
    </row>
    <row r="824" spans="2:28" ht="16.5" customHeight="1" x14ac:dyDescent="0.25">
      <c r="B824" s="97"/>
      <c r="C824" s="97"/>
      <c r="D824" s="98"/>
      <c r="E824" s="99"/>
      <c r="F824" s="97"/>
      <c r="G824" s="97"/>
      <c r="H824" s="105"/>
      <c r="I824" s="105"/>
      <c r="J824" s="105"/>
      <c r="K824" s="95"/>
      <c r="L824" s="106"/>
      <c r="M824" s="106"/>
      <c r="N824" s="77"/>
      <c r="O824" s="78"/>
      <c r="P824" s="78"/>
      <c r="Q824" s="78"/>
      <c r="R824" s="79"/>
      <c r="S824" s="80"/>
      <c r="T824" s="81"/>
      <c r="U824" s="77"/>
      <c r="V824" s="79"/>
      <c r="W824" s="79"/>
      <c r="X824" s="82"/>
      <c r="Y824" s="83"/>
      <c r="Z824" s="84"/>
      <c r="AA824" s="87"/>
      <c r="AB824" s="82"/>
    </row>
    <row r="825" spans="2:28" ht="16.5" customHeight="1" x14ac:dyDescent="0.25">
      <c r="B825" s="99"/>
      <c r="C825" s="99"/>
      <c r="D825" s="99"/>
      <c r="E825" s="99"/>
      <c r="F825" s="99"/>
      <c r="G825" s="99"/>
      <c r="H825" s="107"/>
      <c r="I825" s="107"/>
      <c r="J825" s="107"/>
      <c r="K825" s="106"/>
      <c r="L825" s="106"/>
      <c r="M825" s="106"/>
      <c r="N825" s="77"/>
      <c r="O825" s="78"/>
      <c r="P825" s="78"/>
      <c r="Q825" s="78"/>
      <c r="R825" s="79"/>
      <c r="S825" s="80"/>
      <c r="T825" s="81"/>
      <c r="U825" s="77"/>
      <c r="V825" s="79"/>
      <c r="W825" s="79"/>
      <c r="X825" s="86"/>
      <c r="Y825" s="83"/>
      <c r="Z825" s="84"/>
      <c r="AA825" s="85"/>
      <c r="AB825" s="86"/>
    </row>
    <row r="826" spans="2:28" ht="16.5" customHeight="1" x14ac:dyDescent="0.25">
      <c r="B826" s="100" t="s">
        <v>205</v>
      </c>
      <c r="C826" s="101"/>
      <c r="D826" s="101"/>
      <c r="E826" s="101"/>
      <c r="F826" s="101"/>
      <c r="G826" s="102"/>
      <c r="H826" s="102" t="s">
        <v>207</v>
      </c>
      <c r="I826" s="102" t="s">
        <v>2734</v>
      </c>
      <c r="J826" s="102" t="s">
        <v>4679</v>
      </c>
      <c r="K826" s="102">
        <v>106</v>
      </c>
      <c r="L826" s="102">
        <v>1</v>
      </c>
      <c r="M826" s="102"/>
      <c r="N826" s="102"/>
      <c r="O826" s="102" t="s">
        <v>208</v>
      </c>
      <c r="P826" s="102" t="s">
        <v>209</v>
      </c>
      <c r="Q826" s="102" t="s">
        <v>139</v>
      </c>
      <c r="R826" s="102">
        <v>34160</v>
      </c>
      <c r="S826" s="102"/>
      <c r="T826" s="102">
        <v>250</v>
      </c>
      <c r="U826" s="102"/>
      <c r="V826" s="103"/>
      <c r="W826" s="101"/>
      <c r="X826" s="102"/>
      <c r="Y826" s="101"/>
      <c r="Z826" s="101"/>
      <c r="AA826" s="101"/>
      <c r="AB826" s="104"/>
    </row>
    <row r="827" spans="2:28" ht="16.5" customHeight="1" x14ac:dyDescent="0.25">
      <c r="B827" s="97">
        <v>2900</v>
      </c>
      <c r="C827" s="97" t="s">
        <v>5696</v>
      </c>
      <c r="D827" s="98" t="s">
        <v>5745</v>
      </c>
      <c r="E827" s="99"/>
      <c r="F827" s="97"/>
      <c r="G827" s="97"/>
      <c r="H827" s="105">
        <v>0</v>
      </c>
      <c r="I827" s="105">
        <v>2</v>
      </c>
      <c r="J827" s="105">
        <v>0</v>
      </c>
      <c r="K827" s="95">
        <v>200</v>
      </c>
      <c r="L827" s="106">
        <f>T826</f>
        <v>250</v>
      </c>
      <c r="M827" s="106">
        <f>K827*L827</f>
        <v>50000</v>
      </c>
      <c r="N827" s="77"/>
      <c r="O827" s="78"/>
      <c r="P827" s="78"/>
      <c r="Q827" s="78"/>
      <c r="R827" s="79"/>
      <c r="S827" s="80"/>
      <c r="T827" s="81"/>
      <c r="U827" s="77"/>
      <c r="V827" s="79"/>
      <c r="W827" s="79"/>
      <c r="X827" s="82"/>
      <c r="Y827" s="83">
        <f>M827</f>
        <v>50000</v>
      </c>
      <c r="Z827" s="84"/>
      <c r="AA827" s="87">
        <f>AB827*M827/100</f>
        <v>5</v>
      </c>
      <c r="AB827" s="82">
        <v>0.01</v>
      </c>
    </row>
    <row r="828" spans="2:28" ht="16.5" customHeight="1" x14ac:dyDescent="0.25">
      <c r="B828" s="99"/>
      <c r="C828" s="99"/>
      <c r="D828" s="99"/>
      <c r="E828" s="99"/>
      <c r="F828" s="99"/>
      <c r="G828" s="99"/>
      <c r="H828" s="107"/>
      <c r="I828" s="107"/>
      <c r="J828" s="107"/>
      <c r="K828" s="106"/>
      <c r="L828" s="106"/>
      <c r="M828" s="106"/>
      <c r="N828" s="77"/>
      <c r="O828" s="78"/>
      <c r="P828" s="78"/>
      <c r="Q828" s="78"/>
      <c r="R828" s="79"/>
      <c r="S828" s="80"/>
      <c r="T828" s="81"/>
      <c r="U828" s="77"/>
      <c r="V828" s="79"/>
      <c r="W828" s="79"/>
      <c r="X828" s="86"/>
      <c r="Y828" s="83"/>
      <c r="Z828" s="84"/>
      <c r="AA828" s="85"/>
      <c r="AB828" s="86"/>
    </row>
    <row r="829" spans="2:28" ht="16.5" customHeight="1" x14ac:dyDescent="0.25">
      <c r="B829" s="100" t="s">
        <v>205</v>
      </c>
      <c r="C829" s="101"/>
      <c r="D829" s="101"/>
      <c r="E829" s="101"/>
      <c r="F829" s="101"/>
      <c r="G829" s="102"/>
      <c r="H829" s="102" t="s">
        <v>207</v>
      </c>
      <c r="I829" s="102" t="s">
        <v>5760</v>
      </c>
      <c r="J829" s="102" t="s">
        <v>2619</v>
      </c>
      <c r="K829" s="102">
        <v>206</v>
      </c>
      <c r="L829" s="102">
        <v>1</v>
      </c>
      <c r="M829" s="102"/>
      <c r="N829" s="102"/>
      <c r="O829" s="102" t="s">
        <v>208</v>
      </c>
      <c r="P829" s="102" t="s">
        <v>209</v>
      </c>
      <c r="Q829" s="102" t="s">
        <v>139</v>
      </c>
      <c r="R829" s="102">
        <v>34160</v>
      </c>
      <c r="S829" s="102"/>
      <c r="T829" s="102">
        <v>80</v>
      </c>
      <c r="U829" s="102"/>
      <c r="V829" s="103"/>
      <c r="W829" s="101"/>
      <c r="X829" s="112" t="s">
        <v>212</v>
      </c>
      <c r="Y829" s="112" t="s">
        <v>3580</v>
      </c>
      <c r="Z829" s="101"/>
      <c r="AA829" s="101"/>
      <c r="AB829" s="104"/>
    </row>
    <row r="830" spans="2:28" ht="16.5" customHeight="1" x14ac:dyDescent="0.25">
      <c r="B830" s="97">
        <v>2911</v>
      </c>
      <c r="C830" s="97" t="s">
        <v>206</v>
      </c>
      <c r="D830" s="98">
        <v>4471</v>
      </c>
      <c r="E830" s="99">
        <v>4</v>
      </c>
      <c r="F830" s="97">
        <v>6</v>
      </c>
      <c r="G830" s="97">
        <v>1</v>
      </c>
      <c r="H830" s="105">
        <v>10</v>
      </c>
      <c r="I830" s="105">
        <v>0</v>
      </c>
      <c r="J830" s="105">
        <v>0</v>
      </c>
      <c r="K830" s="95">
        <v>4000</v>
      </c>
      <c r="L830" s="106">
        <f>T829</f>
        <v>80</v>
      </c>
      <c r="M830" s="106">
        <f>K830*L830</f>
        <v>320000</v>
      </c>
      <c r="N830" s="77"/>
      <c r="O830" s="78"/>
      <c r="P830" s="78"/>
      <c r="Q830" s="78"/>
      <c r="R830" s="79"/>
      <c r="S830" s="80"/>
      <c r="T830" s="81"/>
      <c r="U830" s="77"/>
      <c r="V830" s="79"/>
      <c r="W830" s="79"/>
      <c r="X830" s="82"/>
      <c r="Y830" s="83">
        <f>M830</f>
        <v>320000</v>
      </c>
      <c r="Z830" s="84"/>
      <c r="AA830" s="87">
        <f>AB830*M830/100</f>
        <v>32</v>
      </c>
      <c r="AB830" s="82">
        <v>0.01</v>
      </c>
    </row>
    <row r="831" spans="2:28" ht="16.5" customHeight="1" x14ac:dyDescent="0.25">
      <c r="B831" s="99"/>
      <c r="C831" s="99"/>
      <c r="D831" s="99"/>
      <c r="E831" s="99"/>
      <c r="F831" s="99"/>
      <c r="G831" s="99"/>
      <c r="H831" s="107"/>
      <c r="I831" s="107"/>
      <c r="J831" s="107"/>
      <c r="K831" s="106"/>
      <c r="L831" s="106"/>
      <c r="M831" s="106"/>
      <c r="N831" s="77"/>
      <c r="O831" s="78"/>
      <c r="P831" s="78"/>
      <c r="Q831" s="78"/>
      <c r="R831" s="79"/>
      <c r="S831" s="80"/>
      <c r="T831" s="81"/>
      <c r="U831" s="77"/>
      <c r="V831" s="79"/>
      <c r="W831" s="79"/>
      <c r="X831" s="86"/>
      <c r="Y831" s="83"/>
      <c r="Z831" s="84"/>
      <c r="AA831" s="85"/>
      <c r="AB831" s="86"/>
    </row>
    <row r="832" spans="2:28" ht="16.5" customHeight="1" x14ac:dyDescent="0.25">
      <c r="B832" s="100" t="s">
        <v>205</v>
      </c>
      <c r="C832" s="101"/>
      <c r="D832" s="101"/>
      <c r="E832" s="101"/>
      <c r="F832" s="101"/>
      <c r="G832" s="102"/>
      <c r="H832" s="102" t="s">
        <v>207</v>
      </c>
      <c r="I832" s="102" t="s">
        <v>5761</v>
      </c>
      <c r="J832" s="102" t="s">
        <v>2619</v>
      </c>
      <c r="K832" s="102">
        <v>206</v>
      </c>
      <c r="L832" s="102">
        <v>1</v>
      </c>
      <c r="M832" s="102"/>
      <c r="N832" s="102"/>
      <c r="O832" s="102" t="s">
        <v>208</v>
      </c>
      <c r="P832" s="102" t="s">
        <v>209</v>
      </c>
      <c r="Q832" s="102" t="s">
        <v>139</v>
      </c>
      <c r="R832" s="102">
        <v>34160</v>
      </c>
      <c r="S832" s="102"/>
      <c r="T832" s="102">
        <v>80</v>
      </c>
      <c r="U832" s="102"/>
      <c r="V832" s="103"/>
      <c r="W832" s="101"/>
      <c r="X832" s="102" t="s">
        <v>212</v>
      </c>
      <c r="Y832" s="101" t="s">
        <v>3580</v>
      </c>
      <c r="Z832" s="101"/>
      <c r="AA832" s="101"/>
      <c r="AB832" s="104"/>
    </row>
    <row r="833" spans="2:28" ht="16.5" customHeight="1" x14ac:dyDescent="0.25">
      <c r="B833" s="97">
        <v>2912</v>
      </c>
      <c r="C833" s="97" t="s">
        <v>206</v>
      </c>
      <c r="D833" s="98">
        <v>4651</v>
      </c>
      <c r="E833" s="99">
        <v>6</v>
      </c>
      <c r="F833" s="97">
        <v>6</v>
      </c>
      <c r="G833" s="97">
        <v>1</v>
      </c>
      <c r="H833" s="105">
        <v>10</v>
      </c>
      <c r="I833" s="105">
        <v>0</v>
      </c>
      <c r="J833" s="105">
        <v>0</v>
      </c>
      <c r="K833" s="95">
        <v>4000</v>
      </c>
      <c r="L833" s="106">
        <f>T832</f>
        <v>80</v>
      </c>
      <c r="M833" s="106">
        <f>K833*L833</f>
        <v>320000</v>
      </c>
      <c r="N833" s="77"/>
      <c r="O833" s="78"/>
      <c r="P833" s="78"/>
      <c r="Q833" s="78"/>
      <c r="R833" s="79"/>
      <c r="S833" s="80"/>
      <c r="T833" s="81"/>
      <c r="U833" s="77"/>
      <c r="V833" s="79"/>
      <c r="W833" s="79"/>
      <c r="X833" s="82"/>
      <c r="Y833" s="83">
        <f>M833</f>
        <v>320000</v>
      </c>
      <c r="Z833" s="84"/>
      <c r="AA833" s="87">
        <f>AB833*M833/100</f>
        <v>32</v>
      </c>
      <c r="AB833" s="82">
        <v>0.01</v>
      </c>
    </row>
    <row r="834" spans="2:28" ht="16.5" customHeight="1" x14ac:dyDescent="0.25">
      <c r="B834" s="99"/>
      <c r="C834" s="99"/>
      <c r="D834" s="99"/>
      <c r="E834" s="99"/>
      <c r="F834" s="99"/>
      <c r="G834" s="99"/>
      <c r="H834" s="107"/>
      <c r="I834" s="107"/>
      <c r="J834" s="107"/>
      <c r="K834" s="106"/>
      <c r="L834" s="106"/>
      <c r="M834" s="106"/>
      <c r="N834" s="77"/>
      <c r="O834" s="78"/>
      <c r="P834" s="78"/>
      <c r="Q834" s="78"/>
      <c r="R834" s="79"/>
      <c r="S834" s="80"/>
      <c r="T834" s="81"/>
      <c r="U834" s="77"/>
      <c r="V834" s="79"/>
      <c r="W834" s="79"/>
      <c r="X834" s="86"/>
      <c r="Y834" s="83"/>
      <c r="Z834" s="84"/>
      <c r="AA834" s="85"/>
      <c r="AB834" s="86"/>
    </row>
    <row r="835" spans="2:28" ht="16.5" customHeight="1" x14ac:dyDescent="0.25">
      <c r="B835" s="100" t="s">
        <v>205</v>
      </c>
      <c r="C835" s="101"/>
      <c r="D835" s="101"/>
      <c r="E835" s="101"/>
      <c r="F835" s="101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3"/>
      <c r="W835" s="101"/>
      <c r="X835" s="102"/>
      <c r="Y835" s="101"/>
      <c r="Z835" s="101"/>
      <c r="AA835" s="101"/>
      <c r="AB835" s="104"/>
    </row>
    <row r="836" spans="2:28" ht="16.5" customHeight="1" x14ac:dyDescent="0.25">
      <c r="B836" s="97"/>
      <c r="C836" s="97"/>
      <c r="D836" s="98"/>
      <c r="E836" s="99"/>
      <c r="F836" s="97"/>
      <c r="G836" s="97"/>
      <c r="H836" s="105"/>
      <c r="I836" s="105"/>
      <c r="J836" s="105"/>
      <c r="K836" s="95"/>
      <c r="L836" s="106">
        <f>T835</f>
        <v>0</v>
      </c>
      <c r="M836" s="106">
        <f>K836*L836</f>
        <v>0</v>
      </c>
      <c r="N836" s="77"/>
      <c r="O836" s="78"/>
      <c r="P836" s="78"/>
      <c r="Q836" s="78"/>
      <c r="R836" s="79"/>
      <c r="S836" s="80"/>
      <c r="T836" s="81"/>
      <c r="U836" s="77"/>
      <c r="V836" s="79"/>
      <c r="W836" s="79"/>
      <c r="X836" s="82"/>
      <c r="Y836" s="83">
        <f>M836</f>
        <v>0</v>
      </c>
      <c r="Z836" s="84"/>
      <c r="AA836" s="87">
        <f>AB836*M836/100</f>
        <v>0</v>
      </c>
      <c r="AB836" s="82">
        <v>0.01</v>
      </c>
    </row>
    <row r="837" spans="2:28" x14ac:dyDescent="0.25">
      <c r="B837" s="99"/>
      <c r="C837" s="99"/>
      <c r="D837" s="99"/>
      <c r="E837" s="99"/>
      <c r="F837" s="99"/>
      <c r="G837" s="99"/>
      <c r="H837" s="107"/>
      <c r="I837" s="107"/>
      <c r="J837" s="107"/>
      <c r="K837" s="106"/>
      <c r="L837" s="106"/>
      <c r="M837" s="106"/>
      <c r="N837" s="77"/>
      <c r="O837" s="78"/>
      <c r="P837" s="78"/>
      <c r="Q837" s="78"/>
      <c r="R837" s="79"/>
      <c r="S837" s="80"/>
      <c r="T837" s="81"/>
      <c r="U837" s="77"/>
      <c r="V837" s="79"/>
      <c r="W837" s="79"/>
      <c r="X837" s="86"/>
      <c r="Y837" s="83"/>
      <c r="Z837" s="84"/>
      <c r="AA837" s="85"/>
      <c r="AB837" s="86"/>
    </row>
    <row r="838" spans="2:28" x14ac:dyDescent="0.25">
      <c r="B838" s="100" t="s">
        <v>205</v>
      </c>
      <c r="C838" s="101"/>
      <c r="D838" s="101"/>
      <c r="E838" s="101"/>
      <c r="F838" s="101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3"/>
      <c r="W838" s="101"/>
      <c r="X838" s="102"/>
      <c r="Y838" s="101"/>
      <c r="Z838" s="101"/>
      <c r="AA838" s="101"/>
      <c r="AB838" s="104"/>
    </row>
    <row r="839" spans="2:28" x14ac:dyDescent="0.25">
      <c r="B839" s="97"/>
      <c r="C839" s="97"/>
      <c r="D839" s="98"/>
      <c r="E839" s="99"/>
      <c r="F839" s="97"/>
      <c r="G839" s="97"/>
      <c r="H839" s="105"/>
      <c r="I839" s="105"/>
      <c r="J839" s="105"/>
      <c r="K839" s="95"/>
      <c r="L839" s="106">
        <f>T838</f>
        <v>0</v>
      </c>
      <c r="M839" s="106">
        <f>K839*L839</f>
        <v>0</v>
      </c>
      <c r="N839" s="77"/>
      <c r="O839" s="78"/>
      <c r="P839" s="78"/>
      <c r="Q839" s="78"/>
      <c r="R839" s="79"/>
      <c r="S839" s="80"/>
      <c r="T839" s="81"/>
      <c r="U839" s="77"/>
      <c r="V839" s="79"/>
      <c r="W839" s="79"/>
      <c r="X839" s="82"/>
      <c r="Y839" s="83">
        <f>M839</f>
        <v>0</v>
      </c>
      <c r="Z839" s="84"/>
      <c r="AA839" s="87">
        <f>AB839*M839/100</f>
        <v>0</v>
      </c>
      <c r="AB839" s="82">
        <v>0.01</v>
      </c>
    </row>
    <row r="840" spans="2:28" x14ac:dyDescent="0.25">
      <c r="B840" s="99"/>
      <c r="C840" s="99"/>
      <c r="D840" s="99"/>
      <c r="E840" s="99"/>
      <c r="F840" s="99"/>
      <c r="G840" s="99"/>
      <c r="H840" s="107"/>
      <c r="I840" s="107"/>
      <c r="J840" s="107"/>
      <c r="K840" s="106"/>
      <c r="L840" s="106"/>
      <c r="M840" s="106"/>
      <c r="N840" s="77"/>
      <c r="O840" s="78"/>
      <c r="P840" s="78"/>
      <c r="Q840" s="78"/>
      <c r="R840" s="79"/>
      <c r="S840" s="80"/>
      <c r="T840" s="81"/>
      <c r="U840" s="77"/>
      <c r="V840" s="79"/>
      <c r="W840" s="79"/>
      <c r="X840" s="86"/>
      <c r="Y840" s="83"/>
      <c r="Z840" s="84"/>
      <c r="AA840" s="85"/>
      <c r="AB840" s="86"/>
    </row>
  </sheetData>
  <mergeCells count="32">
    <mergeCell ref="B2:AB2"/>
    <mergeCell ref="B3:B7"/>
    <mergeCell ref="C3:C7"/>
    <mergeCell ref="D3:D7"/>
    <mergeCell ref="E3:E7"/>
    <mergeCell ref="F3:F7"/>
    <mergeCell ref="G3:G7"/>
    <mergeCell ref="H3:M3"/>
    <mergeCell ref="N3:W3"/>
    <mergeCell ref="X3:X7"/>
    <mergeCell ref="K4:K7"/>
    <mergeCell ref="L4:L7"/>
    <mergeCell ref="Y3:Y7"/>
    <mergeCell ref="N4:N7"/>
    <mergeCell ref="AA3:AA7"/>
    <mergeCell ref="AB4:AB7"/>
    <mergeCell ref="H4:J4"/>
    <mergeCell ref="O4:O7"/>
    <mergeCell ref="H5:H7"/>
    <mergeCell ref="I5:I7"/>
    <mergeCell ref="J5:J7"/>
    <mergeCell ref="W4:W7"/>
    <mergeCell ref="P4:P7"/>
    <mergeCell ref="Z3:Z7"/>
    <mergeCell ref="M4:M7"/>
    <mergeCell ref="U5:U7"/>
    <mergeCell ref="V5:V7"/>
    <mergeCell ref="Q4:Q7"/>
    <mergeCell ref="R4:R7"/>
    <mergeCell ref="S4:S7"/>
    <mergeCell ref="T4:T7"/>
    <mergeCell ref="U4:V4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V808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G482"/>
  <sheetViews>
    <sheetView topLeftCell="A428" zoomScale="80" zoomScaleNormal="80" workbookViewId="0">
      <selection activeCell="AE448" sqref="AE448"/>
    </sheetView>
  </sheetViews>
  <sheetFormatPr defaultColWidth="13" defaultRowHeight="15.75" x14ac:dyDescent="0.25"/>
  <cols>
    <col min="1" max="1" width="34.375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75" style="75" customWidth="1"/>
    <col min="25" max="25" width="9.875" style="89" customWidth="1"/>
    <col min="26" max="26" width="6.87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210</v>
      </c>
      <c r="I9" s="102" t="s">
        <v>2578</v>
      </c>
      <c r="J9" s="102" t="s">
        <v>743</v>
      </c>
      <c r="K9" s="102">
        <v>29</v>
      </c>
      <c r="L9" s="102">
        <v>10</v>
      </c>
      <c r="M9" s="102"/>
      <c r="N9" s="102"/>
      <c r="O9" s="102" t="s">
        <v>208</v>
      </c>
      <c r="P9" s="102" t="s">
        <v>209</v>
      </c>
      <c r="Q9" s="102" t="s">
        <v>2577</v>
      </c>
      <c r="R9" s="102">
        <v>34160</v>
      </c>
      <c r="S9" s="102"/>
      <c r="T9" s="102">
        <v>80</v>
      </c>
      <c r="U9" s="102" t="s">
        <v>2579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1106</v>
      </c>
      <c r="C10" s="97" t="s">
        <v>206</v>
      </c>
      <c r="D10" s="98">
        <v>6164</v>
      </c>
      <c r="E10" s="99">
        <v>162</v>
      </c>
      <c r="F10" s="97">
        <v>1</v>
      </c>
      <c r="G10" s="97">
        <v>1</v>
      </c>
      <c r="H10" s="105">
        <v>7</v>
      </c>
      <c r="I10" s="105">
        <v>3</v>
      </c>
      <c r="J10" s="105">
        <v>1</v>
      </c>
      <c r="K10" s="95">
        <v>3101</v>
      </c>
      <c r="L10" s="106">
        <f>T9</f>
        <v>80</v>
      </c>
      <c r="M10" s="106">
        <f>K10*L10</f>
        <v>248080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248080</v>
      </c>
      <c r="Z10" s="84"/>
      <c r="AA10" s="87">
        <f>AB10*M10/100</f>
        <v>24.808000000000003</v>
      </c>
      <c r="AB10" s="82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213</v>
      </c>
      <c r="I12" s="102" t="s">
        <v>630</v>
      </c>
      <c r="J12" s="102" t="s">
        <v>2881</v>
      </c>
      <c r="K12" s="102">
        <v>6</v>
      </c>
      <c r="L12" s="102">
        <v>10</v>
      </c>
      <c r="M12" s="102"/>
      <c r="N12" s="102"/>
      <c r="O12" s="102" t="s">
        <v>208</v>
      </c>
      <c r="P12" s="102" t="s">
        <v>209</v>
      </c>
      <c r="Q12" s="102" t="s">
        <v>139</v>
      </c>
      <c r="R12" s="102">
        <v>34160</v>
      </c>
      <c r="S12" s="102"/>
      <c r="T12" s="102">
        <v>80</v>
      </c>
      <c r="U12" s="102"/>
      <c r="V12" s="103"/>
      <c r="W12" s="101"/>
      <c r="X12" s="102"/>
      <c r="Y12" s="101"/>
      <c r="Z12" s="101"/>
      <c r="AA12" s="101"/>
      <c r="AB12" s="104"/>
    </row>
    <row r="13" spans="2:33" ht="16.5" customHeight="1" x14ac:dyDescent="0.25">
      <c r="B13" s="97">
        <v>1322</v>
      </c>
      <c r="C13" s="97" t="s">
        <v>206</v>
      </c>
      <c r="D13" s="98">
        <v>953</v>
      </c>
      <c r="E13" s="99">
        <v>4</v>
      </c>
      <c r="F13" s="97">
        <v>6</v>
      </c>
      <c r="G13" s="97">
        <v>1</v>
      </c>
      <c r="H13" s="105">
        <v>8</v>
      </c>
      <c r="I13" s="105">
        <v>0</v>
      </c>
      <c r="J13" s="105">
        <v>16</v>
      </c>
      <c r="K13" s="95">
        <v>3216</v>
      </c>
      <c r="L13" s="106">
        <f>T12</f>
        <v>80</v>
      </c>
      <c r="M13" s="106">
        <f>K13*L13</f>
        <v>257280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257280</v>
      </c>
      <c r="Z13" s="84"/>
      <c r="AA13" s="87">
        <f>AB13*M13/100</f>
        <v>25.728000000000002</v>
      </c>
      <c r="AB13" s="82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207</v>
      </c>
      <c r="I15" s="102" t="s">
        <v>2937</v>
      </c>
      <c r="J15" s="102" t="s">
        <v>2395</v>
      </c>
      <c r="K15" s="102">
        <v>69</v>
      </c>
      <c r="L15" s="102">
        <v>10</v>
      </c>
      <c r="M15" s="102"/>
      <c r="N15" s="102"/>
      <c r="O15" s="102" t="s">
        <v>208</v>
      </c>
      <c r="P15" s="102" t="s">
        <v>209</v>
      </c>
      <c r="Q15" s="102" t="s">
        <v>139</v>
      </c>
      <c r="R15" s="102">
        <v>34160</v>
      </c>
      <c r="S15" s="102"/>
      <c r="T15" s="102">
        <v>80</v>
      </c>
      <c r="U15" s="102"/>
      <c r="V15" s="103"/>
      <c r="W15" s="101"/>
      <c r="X15" s="102" t="s">
        <v>212</v>
      </c>
      <c r="Y15" s="101" t="s">
        <v>2939</v>
      </c>
      <c r="Z15" s="101"/>
      <c r="AA15" s="102" t="s">
        <v>2938</v>
      </c>
      <c r="AB15" s="104"/>
    </row>
    <row r="16" spans="2:33" ht="16.5" customHeight="1" x14ac:dyDescent="0.25">
      <c r="B16" s="97">
        <v>1380</v>
      </c>
      <c r="C16" s="97" t="s">
        <v>206</v>
      </c>
      <c r="D16" s="98">
        <v>2108</v>
      </c>
      <c r="E16" s="99">
        <v>7</v>
      </c>
      <c r="F16" s="97">
        <v>6</v>
      </c>
      <c r="G16" s="97">
        <v>1</v>
      </c>
      <c r="H16" s="105">
        <v>55</v>
      </c>
      <c r="I16" s="105">
        <v>1</v>
      </c>
      <c r="J16" s="105">
        <v>38</v>
      </c>
      <c r="K16" s="95">
        <v>22138</v>
      </c>
      <c r="L16" s="106">
        <f>T15</f>
        <v>80</v>
      </c>
      <c r="M16" s="106">
        <f>K16*L16</f>
        <v>1771040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1771040</v>
      </c>
      <c r="Z16" s="84"/>
      <c r="AA16" s="87">
        <f>AB16*M16/100</f>
        <v>177.10400000000001</v>
      </c>
      <c r="AB16" s="82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213</v>
      </c>
      <c r="I18" s="102" t="s">
        <v>630</v>
      </c>
      <c r="J18" s="102" t="s">
        <v>2881</v>
      </c>
      <c r="K18" s="102">
        <v>6</v>
      </c>
      <c r="L18" s="102">
        <v>10</v>
      </c>
      <c r="M18" s="102"/>
      <c r="N18" s="102"/>
      <c r="O18" s="102" t="s">
        <v>208</v>
      </c>
      <c r="P18" s="102" t="s">
        <v>209</v>
      </c>
      <c r="Q18" s="102" t="s">
        <v>139</v>
      </c>
      <c r="R18" s="102">
        <v>34160</v>
      </c>
      <c r="S18" s="102"/>
      <c r="T18" s="102">
        <v>80</v>
      </c>
      <c r="U18" s="102" t="s">
        <v>3164</v>
      </c>
      <c r="V18" s="103"/>
      <c r="W18" s="101"/>
      <c r="X18" s="102"/>
      <c r="Y18" s="101"/>
      <c r="Z18" s="101"/>
      <c r="AA18" s="101"/>
      <c r="AB18" s="104"/>
    </row>
    <row r="19" spans="2:28" ht="16.5" customHeight="1" x14ac:dyDescent="0.25">
      <c r="B19" s="97">
        <v>1489</v>
      </c>
      <c r="C19" s="97" t="s">
        <v>206</v>
      </c>
      <c r="D19" s="98" t="s">
        <v>3162</v>
      </c>
      <c r="E19" s="99" t="s">
        <v>3163</v>
      </c>
      <c r="F19" s="97" t="s">
        <v>223</v>
      </c>
      <c r="G19" s="97">
        <v>2</v>
      </c>
      <c r="H19" s="105">
        <v>1</v>
      </c>
      <c r="I19" s="105">
        <v>0</v>
      </c>
      <c r="J19" s="105">
        <v>68</v>
      </c>
      <c r="K19" s="95">
        <v>468</v>
      </c>
      <c r="L19" s="106">
        <f>T18</f>
        <v>80</v>
      </c>
      <c r="M19" s="106">
        <f>K19*L19</f>
        <v>37440</v>
      </c>
      <c r="N19" s="77"/>
      <c r="O19" s="78" t="s">
        <v>203</v>
      </c>
      <c r="P19" s="78" t="s">
        <v>3118</v>
      </c>
      <c r="Q19" s="78" t="s">
        <v>143</v>
      </c>
      <c r="R19" s="79">
        <v>126</v>
      </c>
      <c r="S19" s="80"/>
      <c r="T19" s="81">
        <v>7450</v>
      </c>
      <c r="U19" s="96" t="s">
        <v>1234</v>
      </c>
      <c r="V19" s="79">
        <f>R19*T19*85/100</f>
        <v>797895</v>
      </c>
      <c r="W19" s="79">
        <f>R19*T19-V19</f>
        <v>140805</v>
      </c>
      <c r="X19" s="82">
        <f>M19+W19</f>
        <v>178245</v>
      </c>
      <c r="Y19" s="83">
        <f>M19</f>
        <v>37440</v>
      </c>
      <c r="Z19" s="84"/>
      <c r="AA19" s="87">
        <f>AB19*M19/100</f>
        <v>7.4880000000000004</v>
      </c>
      <c r="AB19" s="86">
        <v>0.02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213</v>
      </c>
      <c r="I21" s="102" t="s">
        <v>630</v>
      </c>
      <c r="J21" s="102" t="s">
        <v>2881</v>
      </c>
      <c r="K21" s="102">
        <v>6</v>
      </c>
      <c r="L21" s="102">
        <v>10</v>
      </c>
      <c r="M21" s="102"/>
      <c r="N21" s="102"/>
      <c r="O21" s="102" t="s">
        <v>208</v>
      </c>
      <c r="P21" s="102" t="s">
        <v>209</v>
      </c>
      <c r="Q21" s="102" t="s">
        <v>139</v>
      </c>
      <c r="R21" s="102">
        <v>34160</v>
      </c>
      <c r="S21" s="102"/>
      <c r="T21" s="102">
        <v>80</v>
      </c>
      <c r="U21" s="102"/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1490</v>
      </c>
      <c r="C22" s="97" t="s">
        <v>206</v>
      </c>
      <c r="D22" s="98" t="s">
        <v>3165</v>
      </c>
      <c r="E22" s="99" t="s">
        <v>3166</v>
      </c>
      <c r="F22" s="97" t="s">
        <v>223</v>
      </c>
      <c r="G22" s="97">
        <v>1</v>
      </c>
      <c r="H22" s="105">
        <v>4</v>
      </c>
      <c r="I22" s="105">
        <v>3</v>
      </c>
      <c r="J22" s="105">
        <v>30</v>
      </c>
      <c r="K22" s="95">
        <v>1930</v>
      </c>
      <c r="L22" s="106">
        <f>T21</f>
        <v>80</v>
      </c>
      <c r="M22" s="106">
        <f>K22*L22</f>
        <v>154400</v>
      </c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2"/>
      <c r="Y22" s="83">
        <f>M22</f>
        <v>154400</v>
      </c>
      <c r="Z22" s="84"/>
      <c r="AA22" s="87">
        <f>AB22*M22/100</f>
        <v>15.44</v>
      </c>
      <c r="AB22" s="82">
        <v>0.01</v>
      </c>
    </row>
    <row r="23" spans="2:28" ht="16.5" customHeight="1" x14ac:dyDescent="0.25">
      <c r="B23" s="99"/>
      <c r="C23" s="99"/>
      <c r="D23" s="99"/>
      <c r="E23" s="99"/>
      <c r="F23" s="99"/>
      <c r="G23" s="99"/>
      <c r="H23" s="107"/>
      <c r="I23" s="107"/>
      <c r="J23" s="107"/>
      <c r="K23" s="106"/>
      <c r="L23" s="106"/>
      <c r="M23" s="106"/>
      <c r="N23" s="77"/>
      <c r="O23" s="78"/>
      <c r="P23" s="78"/>
      <c r="Q23" s="78"/>
      <c r="R23" s="79"/>
      <c r="S23" s="80"/>
      <c r="T23" s="81"/>
      <c r="U23" s="77"/>
      <c r="V23" s="79"/>
      <c r="W23" s="79"/>
      <c r="X23" s="86"/>
      <c r="Y23" s="83"/>
      <c r="Z23" s="84"/>
      <c r="AA23" s="85"/>
      <c r="AB23" s="86"/>
    </row>
    <row r="24" spans="2:28" ht="16.5" customHeight="1" x14ac:dyDescent="0.25">
      <c r="B24" s="100" t="s">
        <v>205</v>
      </c>
      <c r="C24" s="101"/>
      <c r="D24" s="101"/>
      <c r="E24" s="101"/>
      <c r="F24" s="101"/>
      <c r="G24" s="102"/>
      <c r="H24" s="102" t="s">
        <v>210</v>
      </c>
      <c r="I24" s="102" t="s">
        <v>829</v>
      </c>
      <c r="J24" s="102" t="s">
        <v>1893</v>
      </c>
      <c r="K24" s="102">
        <v>6</v>
      </c>
      <c r="L24" s="102">
        <v>10</v>
      </c>
      <c r="M24" s="102"/>
      <c r="N24" s="102"/>
      <c r="O24" s="102" t="s">
        <v>208</v>
      </c>
      <c r="P24" s="102" t="s">
        <v>209</v>
      </c>
      <c r="Q24" s="102" t="s">
        <v>139</v>
      </c>
      <c r="R24" s="102">
        <v>34160</v>
      </c>
      <c r="S24" s="102"/>
      <c r="T24" s="102">
        <v>80</v>
      </c>
      <c r="U24" s="102"/>
      <c r="V24" s="103"/>
      <c r="W24" s="101"/>
      <c r="X24" s="102"/>
      <c r="Y24" s="101"/>
      <c r="Z24" s="101"/>
      <c r="AA24" s="101"/>
      <c r="AB24" s="104"/>
    </row>
    <row r="25" spans="2:28" ht="16.5" customHeight="1" x14ac:dyDescent="0.25">
      <c r="B25" s="97">
        <v>1491</v>
      </c>
      <c r="C25" s="97" t="s">
        <v>206</v>
      </c>
      <c r="D25" s="98" t="s">
        <v>3167</v>
      </c>
      <c r="E25" s="99" t="s">
        <v>3074</v>
      </c>
      <c r="F25" s="97" t="s">
        <v>223</v>
      </c>
      <c r="G25" s="97">
        <v>1</v>
      </c>
      <c r="H25" s="105">
        <v>13</v>
      </c>
      <c r="I25" s="105">
        <v>2</v>
      </c>
      <c r="J25" s="105">
        <v>29</v>
      </c>
      <c r="K25" s="95">
        <v>5429</v>
      </c>
      <c r="L25" s="106">
        <f>T24</f>
        <v>80</v>
      </c>
      <c r="M25" s="106">
        <f>K25*L25</f>
        <v>434320</v>
      </c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2"/>
      <c r="Y25" s="83">
        <f>M25</f>
        <v>434320</v>
      </c>
      <c r="Z25" s="84"/>
      <c r="AA25" s="87">
        <f>AB25*M25/100</f>
        <v>43.431999999999995</v>
      </c>
      <c r="AB25" s="82">
        <v>0.01</v>
      </c>
    </row>
    <row r="26" spans="2:28" ht="16.5" customHeight="1" x14ac:dyDescent="0.25">
      <c r="B26" s="99"/>
      <c r="C26" s="99"/>
      <c r="D26" s="99"/>
      <c r="E26" s="99"/>
      <c r="F26" s="99"/>
      <c r="G26" s="99"/>
      <c r="H26" s="107"/>
      <c r="I26" s="107"/>
      <c r="J26" s="107"/>
      <c r="K26" s="106"/>
      <c r="L26" s="106"/>
      <c r="M26" s="106"/>
      <c r="N26" s="77"/>
      <c r="O26" s="78"/>
      <c r="P26" s="78"/>
      <c r="Q26" s="78"/>
      <c r="R26" s="79"/>
      <c r="S26" s="80"/>
      <c r="T26" s="81"/>
      <c r="U26" s="77"/>
      <c r="V26" s="79"/>
      <c r="W26" s="79"/>
      <c r="X26" s="86"/>
      <c r="Y26" s="83"/>
      <c r="Z26" s="84"/>
      <c r="AA26" s="85"/>
      <c r="AB26" s="86"/>
    </row>
    <row r="27" spans="2:28" ht="16.5" customHeight="1" x14ac:dyDescent="0.25">
      <c r="B27" s="100" t="s">
        <v>205</v>
      </c>
      <c r="C27" s="101"/>
      <c r="D27" s="101"/>
      <c r="E27" s="101"/>
      <c r="F27" s="101"/>
      <c r="G27" s="102"/>
      <c r="H27" s="102" t="s">
        <v>213</v>
      </c>
      <c r="I27" s="102" t="s">
        <v>630</v>
      </c>
      <c r="J27" s="102" t="s">
        <v>2881</v>
      </c>
      <c r="K27" s="102">
        <v>6</v>
      </c>
      <c r="L27" s="102">
        <v>10</v>
      </c>
      <c r="M27" s="102"/>
      <c r="N27" s="102"/>
      <c r="O27" s="102" t="s">
        <v>208</v>
      </c>
      <c r="P27" s="102" t="s">
        <v>209</v>
      </c>
      <c r="Q27" s="102" t="s">
        <v>139</v>
      </c>
      <c r="R27" s="102">
        <v>34160</v>
      </c>
      <c r="S27" s="102"/>
      <c r="T27" s="102">
        <v>80</v>
      </c>
      <c r="U27" s="102"/>
      <c r="V27" s="103"/>
      <c r="W27" s="101"/>
      <c r="X27" s="102"/>
      <c r="Y27" s="101"/>
      <c r="Z27" s="101"/>
      <c r="AA27" s="101"/>
      <c r="AB27" s="104"/>
    </row>
    <row r="28" spans="2:28" ht="16.5" customHeight="1" x14ac:dyDescent="0.25">
      <c r="B28" s="97">
        <v>1492</v>
      </c>
      <c r="C28" s="97" t="s">
        <v>206</v>
      </c>
      <c r="D28" s="98" t="s">
        <v>3168</v>
      </c>
      <c r="E28" s="99" t="s">
        <v>3058</v>
      </c>
      <c r="F28" s="97" t="s">
        <v>223</v>
      </c>
      <c r="G28" s="97">
        <v>1</v>
      </c>
      <c r="H28" s="105">
        <v>1</v>
      </c>
      <c r="I28" s="105">
        <v>3</v>
      </c>
      <c r="J28" s="105">
        <v>24</v>
      </c>
      <c r="K28" s="95">
        <v>724</v>
      </c>
      <c r="L28" s="106">
        <f>T27</f>
        <v>80</v>
      </c>
      <c r="M28" s="106">
        <f>K28*L28</f>
        <v>57920</v>
      </c>
      <c r="N28" s="77"/>
      <c r="O28" s="78"/>
      <c r="P28" s="78"/>
      <c r="Q28" s="78"/>
      <c r="R28" s="79"/>
      <c r="S28" s="80"/>
      <c r="T28" s="81"/>
      <c r="U28" s="77"/>
      <c r="V28" s="79"/>
      <c r="W28" s="79"/>
      <c r="X28" s="82"/>
      <c r="Y28" s="83">
        <f>M28</f>
        <v>57920</v>
      </c>
      <c r="Z28" s="84"/>
      <c r="AA28" s="87">
        <f>AB28*M28/100</f>
        <v>5.7920000000000007</v>
      </c>
      <c r="AB28" s="82">
        <v>0.01</v>
      </c>
    </row>
    <row r="29" spans="2:28" ht="16.5" customHeight="1" x14ac:dyDescent="0.25">
      <c r="B29" s="99"/>
      <c r="C29" s="99"/>
      <c r="D29" s="99"/>
      <c r="E29" s="99"/>
      <c r="F29" s="99"/>
      <c r="G29" s="99"/>
      <c r="H29" s="107"/>
      <c r="I29" s="107"/>
      <c r="J29" s="107"/>
      <c r="K29" s="106"/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6"/>
      <c r="Y29" s="83"/>
      <c r="Z29" s="84"/>
      <c r="AA29" s="85"/>
      <c r="AB29" s="86"/>
    </row>
    <row r="30" spans="2:28" ht="16.5" customHeight="1" x14ac:dyDescent="0.25">
      <c r="B30" s="100" t="s">
        <v>205</v>
      </c>
      <c r="C30" s="101"/>
      <c r="D30" s="101"/>
      <c r="E30" s="101"/>
      <c r="F30" s="101"/>
      <c r="G30" s="102"/>
      <c r="H30" s="102" t="s">
        <v>207</v>
      </c>
      <c r="I30" s="102" t="s">
        <v>3170</v>
      </c>
      <c r="J30" s="102" t="s">
        <v>743</v>
      </c>
      <c r="K30" s="102">
        <v>27</v>
      </c>
      <c r="L30" s="102">
        <v>10</v>
      </c>
      <c r="M30" s="102"/>
      <c r="N30" s="102"/>
      <c r="O30" s="102" t="s">
        <v>208</v>
      </c>
      <c r="P30" s="102" t="s">
        <v>209</v>
      </c>
      <c r="Q30" s="102" t="s">
        <v>139</v>
      </c>
      <c r="R30" s="102">
        <v>34160</v>
      </c>
      <c r="S30" s="102"/>
      <c r="T30" s="102">
        <v>80</v>
      </c>
      <c r="U30" s="102" t="s">
        <v>3171</v>
      </c>
      <c r="V30" s="103"/>
      <c r="W30" s="101"/>
      <c r="X30" s="102" t="s">
        <v>212</v>
      </c>
      <c r="Y30" s="101" t="s">
        <v>3172</v>
      </c>
      <c r="Z30" s="101"/>
      <c r="AA30" s="101"/>
      <c r="AB30" s="104"/>
    </row>
    <row r="31" spans="2:28" ht="16.5" customHeight="1" x14ac:dyDescent="0.25">
      <c r="B31" s="97">
        <v>1493</v>
      </c>
      <c r="C31" s="97" t="s">
        <v>206</v>
      </c>
      <c r="D31" s="98" t="s">
        <v>3169</v>
      </c>
      <c r="E31" s="99" t="s">
        <v>3084</v>
      </c>
      <c r="F31" s="97" t="s">
        <v>223</v>
      </c>
      <c r="G31" s="97"/>
      <c r="H31" s="105">
        <v>21</v>
      </c>
      <c r="I31" s="105">
        <v>1</v>
      </c>
      <c r="J31" s="105">
        <v>82</v>
      </c>
      <c r="K31" s="95">
        <v>8582</v>
      </c>
      <c r="L31" s="106">
        <f>T30</f>
        <v>80</v>
      </c>
      <c r="M31" s="106">
        <f>K31*L31</f>
        <v>686560</v>
      </c>
      <c r="N31" s="77"/>
      <c r="O31" s="78"/>
      <c r="P31" s="78"/>
      <c r="Q31" s="78"/>
      <c r="R31" s="79"/>
      <c r="S31" s="80"/>
      <c r="T31" s="81"/>
      <c r="U31" s="77"/>
      <c r="V31" s="79"/>
      <c r="W31" s="79"/>
      <c r="X31" s="82"/>
      <c r="Y31" s="83">
        <f>M31</f>
        <v>686560</v>
      </c>
      <c r="Z31" s="84"/>
      <c r="AA31" s="87">
        <f>AB31*M31/100</f>
        <v>68.656000000000006</v>
      </c>
      <c r="AB31" s="82">
        <v>0.01</v>
      </c>
    </row>
    <row r="32" spans="2:28" ht="16.5" customHeight="1" x14ac:dyDescent="0.25">
      <c r="B32" s="97"/>
      <c r="C32" s="97"/>
      <c r="D32" s="98"/>
      <c r="E32" s="99"/>
      <c r="F32" s="97"/>
      <c r="G32" s="97"/>
      <c r="H32" s="105"/>
      <c r="I32" s="105"/>
      <c r="J32" s="105"/>
      <c r="K32" s="95">
        <v>100</v>
      </c>
      <c r="L32" s="106">
        <f>T30</f>
        <v>80</v>
      </c>
      <c r="M32" s="106">
        <f>K32*L32</f>
        <v>8000</v>
      </c>
      <c r="N32" s="77"/>
      <c r="O32" s="78" t="s">
        <v>203</v>
      </c>
      <c r="P32" s="78" t="s">
        <v>5</v>
      </c>
      <c r="Q32" s="78" t="s">
        <v>143</v>
      </c>
      <c r="R32" s="79">
        <v>90</v>
      </c>
      <c r="S32" s="80"/>
      <c r="T32" s="81">
        <v>8050</v>
      </c>
      <c r="U32" s="96" t="s">
        <v>375</v>
      </c>
      <c r="V32" s="79">
        <f>R32*T32*36/100</f>
        <v>260820</v>
      </c>
      <c r="W32" s="79">
        <f>R32*T32-V32</f>
        <v>463680</v>
      </c>
      <c r="X32" s="82">
        <f>M32+W32</f>
        <v>471680</v>
      </c>
      <c r="Y32" s="83">
        <f>M32</f>
        <v>8000</v>
      </c>
      <c r="Z32" s="84"/>
      <c r="AA32" s="87">
        <f>AB32*M32/100</f>
        <v>1.6</v>
      </c>
      <c r="AB32" s="86">
        <v>0.02</v>
      </c>
    </row>
    <row r="33" spans="2:28" ht="16.5" customHeight="1" x14ac:dyDescent="0.25">
      <c r="B33" s="97"/>
      <c r="C33" s="97"/>
      <c r="D33" s="98"/>
      <c r="E33" s="99"/>
      <c r="F33" s="97"/>
      <c r="G33" s="97"/>
      <c r="H33" s="105">
        <v>21</v>
      </c>
      <c r="I33" s="105">
        <v>2</v>
      </c>
      <c r="J33" s="105">
        <v>82</v>
      </c>
      <c r="K33" s="95">
        <v>8682</v>
      </c>
      <c r="L33" s="106"/>
      <c r="M33" s="106"/>
      <c r="N33" s="77"/>
      <c r="O33" s="78"/>
      <c r="P33" s="78"/>
      <c r="Q33" s="78"/>
      <c r="R33" s="79"/>
      <c r="S33" s="80"/>
      <c r="T33" s="81"/>
      <c r="U33" s="77"/>
      <c r="V33" s="79"/>
      <c r="W33" s="79"/>
      <c r="X33" s="82"/>
      <c r="Y33" s="83"/>
      <c r="Z33" s="84"/>
      <c r="AA33" s="87">
        <f>SUM(AA31:AA32)</f>
        <v>70.256</v>
      </c>
      <c r="AB33" s="82"/>
    </row>
    <row r="34" spans="2:28" ht="16.5" customHeight="1" x14ac:dyDescent="0.25">
      <c r="B34" s="99"/>
      <c r="C34" s="99"/>
      <c r="D34" s="99"/>
      <c r="E34" s="99"/>
      <c r="F34" s="99"/>
      <c r="G34" s="99"/>
      <c r="H34" s="107"/>
      <c r="I34" s="107"/>
      <c r="J34" s="107"/>
      <c r="K34" s="106"/>
      <c r="L34" s="106"/>
      <c r="M34" s="106"/>
      <c r="N34" s="77"/>
      <c r="O34" s="78"/>
      <c r="P34" s="78"/>
      <c r="Q34" s="78"/>
      <c r="R34" s="79"/>
      <c r="S34" s="80"/>
      <c r="T34" s="81"/>
      <c r="U34" s="77"/>
      <c r="V34" s="79"/>
      <c r="W34" s="79"/>
      <c r="X34" s="86"/>
      <c r="Y34" s="83"/>
      <c r="Z34" s="84"/>
      <c r="AA34" s="85"/>
      <c r="AB34" s="86"/>
    </row>
    <row r="35" spans="2:28" ht="16.5" customHeight="1" x14ac:dyDescent="0.25">
      <c r="B35" s="100" t="s">
        <v>205</v>
      </c>
      <c r="C35" s="101"/>
      <c r="D35" s="101"/>
      <c r="E35" s="101"/>
      <c r="F35" s="101"/>
      <c r="G35" s="102"/>
      <c r="H35" s="102" t="s">
        <v>210</v>
      </c>
      <c r="I35" s="102" t="s">
        <v>326</v>
      </c>
      <c r="J35" s="102" t="s">
        <v>3093</v>
      </c>
      <c r="K35" s="102">
        <v>40</v>
      </c>
      <c r="L35" s="102">
        <v>10</v>
      </c>
      <c r="M35" s="102"/>
      <c r="N35" s="102"/>
      <c r="O35" s="102" t="s">
        <v>208</v>
      </c>
      <c r="P35" s="102" t="s">
        <v>209</v>
      </c>
      <c r="Q35" s="102" t="s">
        <v>139</v>
      </c>
      <c r="R35" s="102">
        <v>34160</v>
      </c>
      <c r="S35" s="102"/>
      <c r="T35" s="102">
        <v>250</v>
      </c>
      <c r="U35" s="102" t="s">
        <v>3175</v>
      </c>
      <c r="V35" s="103"/>
      <c r="W35" s="101"/>
      <c r="X35" s="102"/>
      <c r="Y35" s="101"/>
      <c r="Z35" s="101"/>
      <c r="AA35" s="101"/>
      <c r="AB35" s="104"/>
    </row>
    <row r="36" spans="2:28" ht="16.5" customHeight="1" x14ac:dyDescent="0.25">
      <c r="B36" s="97">
        <v>1494</v>
      </c>
      <c r="C36" s="97" t="s">
        <v>206</v>
      </c>
      <c r="D36" s="98" t="s">
        <v>3173</v>
      </c>
      <c r="E36" s="99" t="s">
        <v>3174</v>
      </c>
      <c r="F36" s="97" t="s">
        <v>223</v>
      </c>
      <c r="G36" s="97">
        <v>2</v>
      </c>
      <c r="H36" s="105">
        <v>1</v>
      </c>
      <c r="I36" s="105">
        <v>1</v>
      </c>
      <c r="J36" s="105">
        <v>93</v>
      </c>
      <c r="K36" s="95">
        <v>593</v>
      </c>
      <c r="L36" s="106">
        <f>T35</f>
        <v>250</v>
      </c>
      <c r="M36" s="106">
        <f>K36*L36</f>
        <v>148250</v>
      </c>
      <c r="N36" s="77"/>
      <c r="O36" s="78" t="s">
        <v>203</v>
      </c>
      <c r="P36" s="78" t="s">
        <v>211</v>
      </c>
      <c r="Q36" s="78" t="s">
        <v>143</v>
      </c>
      <c r="R36" s="79">
        <v>108</v>
      </c>
      <c r="S36" s="80"/>
      <c r="T36" s="81">
        <v>7450</v>
      </c>
      <c r="U36" s="96" t="s">
        <v>411</v>
      </c>
      <c r="V36" s="79">
        <f>R36*T36*85/100</f>
        <v>683910</v>
      </c>
      <c r="W36" s="79">
        <f>R36*T36-V36</f>
        <v>120690</v>
      </c>
      <c r="X36" s="82">
        <f>M36+W36</f>
        <v>268940</v>
      </c>
      <c r="Y36" s="83">
        <f>M36</f>
        <v>148250</v>
      </c>
      <c r="Z36" s="84"/>
      <c r="AA36" s="87">
        <f>AB36*M36/100</f>
        <v>29.65</v>
      </c>
      <c r="AB36" s="86">
        <v>0.02</v>
      </c>
    </row>
    <row r="37" spans="2:28" ht="16.5" customHeight="1" x14ac:dyDescent="0.25">
      <c r="B37" s="99"/>
      <c r="C37" s="99"/>
      <c r="D37" s="99"/>
      <c r="E37" s="99"/>
      <c r="F37" s="99"/>
      <c r="G37" s="99"/>
      <c r="H37" s="107"/>
      <c r="I37" s="107"/>
      <c r="J37" s="107"/>
      <c r="K37" s="106"/>
      <c r="L37" s="106"/>
      <c r="M37" s="106"/>
      <c r="N37" s="77"/>
      <c r="O37" s="78"/>
      <c r="P37" s="78"/>
      <c r="Q37" s="78"/>
      <c r="R37" s="79"/>
      <c r="S37" s="80"/>
      <c r="T37" s="81"/>
      <c r="U37" s="77"/>
      <c r="V37" s="79"/>
      <c r="W37" s="79"/>
      <c r="X37" s="86"/>
      <c r="Y37" s="83"/>
      <c r="Z37" s="84"/>
      <c r="AA37" s="85"/>
      <c r="AB37" s="86"/>
    </row>
    <row r="38" spans="2:28" ht="16.5" customHeight="1" x14ac:dyDescent="0.25">
      <c r="B38" s="100" t="s">
        <v>205</v>
      </c>
      <c r="C38" s="101"/>
      <c r="D38" s="101"/>
      <c r="E38" s="101"/>
      <c r="F38" s="101"/>
      <c r="G38" s="102"/>
      <c r="H38" s="102" t="s">
        <v>207</v>
      </c>
      <c r="I38" s="102" t="s">
        <v>3178</v>
      </c>
      <c r="J38" s="102" t="s">
        <v>936</v>
      </c>
      <c r="K38" s="102">
        <v>12</v>
      </c>
      <c r="L38" s="102">
        <v>10</v>
      </c>
      <c r="M38" s="102"/>
      <c r="N38" s="102"/>
      <c r="O38" s="102" t="s">
        <v>208</v>
      </c>
      <c r="P38" s="102" t="s">
        <v>209</v>
      </c>
      <c r="Q38" s="102" t="s">
        <v>139</v>
      </c>
      <c r="R38" s="102">
        <v>34160</v>
      </c>
      <c r="S38" s="102"/>
      <c r="T38" s="102">
        <v>250</v>
      </c>
      <c r="U38" s="102" t="s">
        <v>3179</v>
      </c>
      <c r="V38" s="103"/>
      <c r="W38" s="101"/>
      <c r="X38" s="102"/>
      <c r="Y38" s="101"/>
      <c r="Z38" s="101"/>
      <c r="AA38" s="101"/>
      <c r="AB38" s="104"/>
    </row>
    <row r="39" spans="2:28" ht="16.5" customHeight="1" x14ac:dyDescent="0.25">
      <c r="B39" s="97">
        <v>1495</v>
      </c>
      <c r="C39" s="97" t="s">
        <v>206</v>
      </c>
      <c r="D39" s="98" t="s">
        <v>3176</v>
      </c>
      <c r="E39" s="99" t="s">
        <v>3177</v>
      </c>
      <c r="F39" s="97" t="s">
        <v>223</v>
      </c>
      <c r="G39" s="97">
        <v>1</v>
      </c>
      <c r="H39" s="105">
        <v>1</v>
      </c>
      <c r="I39" s="105">
        <v>0</v>
      </c>
      <c r="J39" s="105">
        <v>31</v>
      </c>
      <c r="K39" s="95">
        <v>431</v>
      </c>
      <c r="L39" s="106">
        <f>T38</f>
        <v>250</v>
      </c>
      <c r="M39" s="106">
        <f>K39*L39</f>
        <v>107750</v>
      </c>
      <c r="N39" s="77"/>
      <c r="O39" s="78"/>
      <c r="P39" s="78"/>
      <c r="Q39" s="78"/>
      <c r="R39" s="79"/>
      <c r="S39" s="80"/>
      <c r="T39" s="81"/>
      <c r="U39" s="77"/>
      <c r="V39" s="79"/>
      <c r="W39" s="79"/>
      <c r="X39" s="82"/>
      <c r="Y39" s="83">
        <f>M39</f>
        <v>107750</v>
      </c>
      <c r="Z39" s="84"/>
      <c r="AA39" s="87">
        <f>AB39*M39/100</f>
        <v>10.775</v>
      </c>
      <c r="AB39" s="82">
        <v>0.01</v>
      </c>
    </row>
    <row r="40" spans="2:28" ht="16.5" customHeight="1" x14ac:dyDescent="0.25">
      <c r="B40" s="99"/>
      <c r="C40" s="99"/>
      <c r="D40" s="99"/>
      <c r="E40" s="99"/>
      <c r="F40" s="99"/>
      <c r="G40" s="99"/>
      <c r="H40" s="107"/>
      <c r="I40" s="107"/>
      <c r="J40" s="107"/>
      <c r="K40" s="106"/>
      <c r="L40" s="106"/>
      <c r="M40" s="106"/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6"/>
      <c r="Y40" s="83"/>
      <c r="Z40" s="84"/>
      <c r="AA40" s="85"/>
      <c r="AB40" s="86"/>
    </row>
    <row r="41" spans="2:28" ht="16.5" customHeight="1" x14ac:dyDescent="0.25">
      <c r="B41" s="100" t="s">
        <v>205</v>
      </c>
      <c r="C41" s="101"/>
      <c r="D41" s="101"/>
      <c r="E41" s="101"/>
      <c r="F41" s="101"/>
      <c r="G41" s="102"/>
      <c r="H41" s="102" t="s">
        <v>210</v>
      </c>
      <c r="I41" s="102" t="s">
        <v>3182</v>
      </c>
      <c r="J41" s="102" t="s">
        <v>936</v>
      </c>
      <c r="K41" s="102">
        <v>12</v>
      </c>
      <c r="L41" s="102">
        <v>10</v>
      </c>
      <c r="M41" s="102"/>
      <c r="N41" s="102"/>
      <c r="O41" s="102" t="s">
        <v>208</v>
      </c>
      <c r="P41" s="102" t="s">
        <v>209</v>
      </c>
      <c r="Q41" s="102" t="s">
        <v>139</v>
      </c>
      <c r="R41" s="102">
        <v>34160</v>
      </c>
      <c r="S41" s="102"/>
      <c r="T41" s="102">
        <v>80</v>
      </c>
      <c r="U41" s="102"/>
      <c r="V41" s="103"/>
      <c r="W41" s="101"/>
      <c r="X41" s="102"/>
      <c r="Y41" s="101"/>
      <c r="Z41" s="101"/>
      <c r="AA41" s="101"/>
      <c r="AB41" s="104"/>
    </row>
    <row r="42" spans="2:28" ht="16.5" customHeight="1" x14ac:dyDescent="0.25">
      <c r="B42" s="97">
        <v>1496</v>
      </c>
      <c r="C42" s="97" t="s">
        <v>206</v>
      </c>
      <c r="D42" s="98" t="s">
        <v>3180</v>
      </c>
      <c r="E42" s="99" t="s">
        <v>3181</v>
      </c>
      <c r="F42" s="97" t="s">
        <v>223</v>
      </c>
      <c r="G42" s="97">
        <v>1</v>
      </c>
      <c r="H42" s="105">
        <v>7</v>
      </c>
      <c r="I42" s="105">
        <v>3</v>
      </c>
      <c r="J42" s="105">
        <v>37</v>
      </c>
      <c r="K42" s="95">
        <v>3137</v>
      </c>
      <c r="L42" s="106">
        <f>T41</f>
        <v>80</v>
      </c>
      <c r="M42" s="106">
        <f>K42*L42</f>
        <v>250960</v>
      </c>
      <c r="N42" s="77"/>
      <c r="O42" s="78"/>
      <c r="P42" s="78"/>
      <c r="Q42" s="78"/>
      <c r="R42" s="79"/>
      <c r="S42" s="80"/>
      <c r="T42" s="81"/>
      <c r="U42" s="77"/>
      <c r="V42" s="79"/>
      <c r="W42" s="79"/>
      <c r="X42" s="82"/>
      <c r="Y42" s="83">
        <f>M42</f>
        <v>250960</v>
      </c>
      <c r="Z42" s="84"/>
      <c r="AA42" s="87">
        <f>AB42*M42/100</f>
        <v>25.096</v>
      </c>
      <c r="AB42" s="82">
        <v>0.01</v>
      </c>
    </row>
    <row r="43" spans="2:28" ht="16.5" customHeight="1" x14ac:dyDescent="0.25">
      <c r="B43" s="97"/>
      <c r="C43" s="97"/>
      <c r="D43" s="98"/>
      <c r="E43" s="99"/>
      <c r="F43" s="97"/>
      <c r="G43" s="97"/>
      <c r="H43" s="105"/>
      <c r="I43" s="105"/>
      <c r="J43" s="105"/>
      <c r="K43" s="95"/>
      <c r="L43" s="106"/>
      <c r="M43" s="106"/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/>
      <c r="Z43" s="84"/>
      <c r="AA43" s="87"/>
      <c r="AB43" s="82"/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210</v>
      </c>
      <c r="I45" s="102" t="s">
        <v>3182</v>
      </c>
      <c r="J45" s="102" t="s">
        <v>936</v>
      </c>
      <c r="K45" s="102">
        <v>12</v>
      </c>
      <c r="L45" s="102">
        <v>10</v>
      </c>
      <c r="M45" s="102"/>
      <c r="N45" s="102"/>
      <c r="O45" s="102" t="s">
        <v>208</v>
      </c>
      <c r="P45" s="102" t="s">
        <v>209</v>
      </c>
      <c r="Q45" s="102" t="s">
        <v>139</v>
      </c>
      <c r="R45" s="102">
        <v>34160</v>
      </c>
      <c r="S45" s="102"/>
      <c r="T45" s="102">
        <v>80</v>
      </c>
      <c r="U45" s="102"/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1497</v>
      </c>
      <c r="C46" s="97" t="s">
        <v>206</v>
      </c>
      <c r="D46" s="98" t="s">
        <v>3183</v>
      </c>
      <c r="E46" s="99" t="s">
        <v>223</v>
      </c>
      <c r="F46" s="97" t="s">
        <v>223</v>
      </c>
      <c r="G46" s="97">
        <v>1</v>
      </c>
      <c r="H46" s="105">
        <v>19</v>
      </c>
      <c r="I46" s="105">
        <v>0</v>
      </c>
      <c r="J46" s="105">
        <v>9</v>
      </c>
      <c r="K46" s="95">
        <v>7609</v>
      </c>
      <c r="L46" s="106">
        <f>T45</f>
        <v>80</v>
      </c>
      <c r="M46" s="106">
        <f>K46*L46</f>
        <v>608720</v>
      </c>
      <c r="N46" s="77"/>
      <c r="O46" s="78"/>
      <c r="P46" s="78"/>
      <c r="Q46" s="78"/>
      <c r="R46" s="79"/>
      <c r="S46" s="80"/>
      <c r="T46" s="81"/>
      <c r="U46" s="77"/>
      <c r="V46" s="79"/>
      <c r="W46" s="79"/>
      <c r="X46" s="82"/>
      <c r="Y46" s="83">
        <f>M46</f>
        <v>608720</v>
      </c>
      <c r="Z46" s="84"/>
      <c r="AA46" s="87">
        <f>AB46*M46/100</f>
        <v>60.872</v>
      </c>
      <c r="AB46" s="82">
        <v>0.01</v>
      </c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210</v>
      </c>
      <c r="I48" s="102" t="s">
        <v>609</v>
      </c>
      <c r="J48" s="102" t="s">
        <v>936</v>
      </c>
      <c r="K48" s="102">
        <v>53</v>
      </c>
      <c r="L48" s="102">
        <v>10</v>
      </c>
      <c r="M48" s="102"/>
      <c r="N48" s="102"/>
      <c r="O48" s="102" t="s">
        <v>208</v>
      </c>
      <c r="P48" s="102" t="s">
        <v>209</v>
      </c>
      <c r="Q48" s="102" t="s">
        <v>139</v>
      </c>
      <c r="R48" s="102">
        <v>34160</v>
      </c>
      <c r="S48" s="102"/>
      <c r="T48" s="102">
        <v>80</v>
      </c>
      <c r="U48" s="102" t="s">
        <v>3186</v>
      </c>
      <c r="V48" s="103"/>
      <c r="W48" s="101"/>
      <c r="X48" s="102"/>
      <c r="Y48" s="101"/>
      <c r="Z48" s="101"/>
      <c r="AA48" s="101"/>
      <c r="AB48" s="104"/>
    </row>
    <row r="49" spans="2:28" ht="16.5" customHeight="1" x14ac:dyDescent="0.25">
      <c r="B49" s="97">
        <v>1498</v>
      </c>
      <c r="C49" s="97" t="s">
        <v>206</v>
      </c>
      <c r="D49" s="98" t="s">
        <v>3184</v>
      </c>
      <c r="E49" s="99" t="s">
        <v>3185</v>
      </c>
      <c r="F49" s="97" t="s">
        <v>223</v>
      </c>
      <c r="G49" s="97">
        <v>2</v>
      </c>
      <c r="H49" s="105">
        <v>0</v>
      </c>
      <c r="I49" s="105">
        <v>1</v>
      </c>
      <c r="J49" s="105">
        <v>51</v>
      </c>
      <c r="K49" s="95">
        <v>151</v>
      </c>
      <c r="L49" s="106">
        <f>T48</f>
        <v>80</v>
      </c>
      <c r="M49" s="106">
        <f>K49*L49</f>
        <v>12080</v>
      </c>
      <c r="N49" s="77"/>
      <c r="O49" s="78" t="s">
        <v>203</v>
      </c>
      <c r="P49" s="78" t="s">
        <v>211</v>
      </c>
      <c r="Q49" s="78" t="s">
        <v>143</v>
      </c>
      <c r="R49" s="79">
        <v>150</v>
      </c>
      <c r="S49" s="80"/>
      <c r="T49" s="81">
        <v>7450</v>
      </c>
      <c r="U49" s="96" t="s">
        <v>1234</v>
      </c>
      <c r="V49" s="79">
        <f>R49*T49*85/100</f>
        <v>949875</v>
      </c>
      <c r="W49" s="79">
        <f>R49*T49-V49</f>
        <v>167625</v>
      </c>
      <c r="X49" s="82">
        <f>M49+W49</f>
        <v>179705</v>
      </c>
      <c r="Y49" s="83">
        <f>M49</f>
        <v>12080</v>
      </c>
      <c r="Z49" s="84"/>
      <c r="AA49" s="87">
        <f>AB49*M49/100</f>
        <v>2.4159999999999999</v>
      </c>
      <c r="AB49" s="86">
        <v>0.02</v>
      </c>
    </row>
    <row r="50" spans="2:28" ht="16.5" customHeight="1" x14ac:dyDescent="0.25">
      <c r="B50" s="99"/>
      <c r="C50" s="99"/>
      <c r="D50" s="99"/>
      <c r="E50" s="99"/>
      <c r="F50" s="99"/>
      <c r="G50" s="99"/>
      <c r="H50" s="107"/>
      <c r="I50" s="107"/>
      <c r="J50" s="107"/>
      <c r="K50" s="106"/>
      <c r="L50" s="106"/>
      <c r="M50" s="106"/>
      <c r="N50" s="77"/>
      <c r="O50" s="78"/>
      <c r="P50" s="78"/>
      <c r="Q50" s="78"/>
      <c r="R50" s="79"/>
      <c r="S50" s="80"/>
      <c r="T50" s="81"/>
      <c r="U50" s="77"/>
      <c r="V50" s="79"/>
      <c r="W50" s="79"/>
      <c r="X50" s="86"/>
      <c r="Y50" s="83"/>
      <c r="Z50" s="84"/>
      <c r="AA50" s="85"/>
      <c r="AB50" s="86"/>
    </row>
    <row r="51" spans="2:28" ht="16.5" customHeight="1" x14ac:dyDescent="0.25">
      <c r="B51" s="100" t="s">
        <v>205</v>
      </c>
      <c r="C51" s="101"/>
      <c r="D51" s="101"/>
      <c r="E51" s="101"/>
      <c r="F51" s="101"/>
      <c r="G51" s="102"/>
      <c r="H51" s="102" t="s">
        <v>210</v>
      </c>
      <c r="I51" s="102" t="s">
        <v>2578</v>
      </c>
      <c r="J51" s="102" t="s">
        <v>743</v>
      </c>
      <c r="K51" s="102">
        <v>29</v>
      </c>
      <c r="L51" s="102">
        <v>10</v>
      </c>
      <c r="M51" s="102"/>
      <c r="N51" s="102"/>
      <c r="O51" s="102" t="s">
        <v>208</v>
      </c>
      <c r="P51" s="102" t="s">
        <v>209</v>
      </c>
      <c r="Q51" s="102" t="s">
        <v>139</v>
      </c>
      <c r="R51" s="102">
        <v>34160</v>
      </c>
      <c r="S51" s="102"/>
      <c r="T51" s="102">
        <v>80</v>
      </c>
      <c r="U51" s="102"/>
      <c r="V51" s="103"/>
      <c r="W51" s="101"/>
      <c r="X51" s="102"/>
      <c r="Y51" s="101"/>
      <c r="Z51" s="101"/>
      <c r="AA51" s="101"/>
      <c r="AB51" s="104"/>
    </row>
    <row r="52" spans="2:28" ht="16.5" customHeight="1" x14ac:dyDescent="0.25">
      <c r="B52" s="97">
        <v>1499</v>
      </c>
      <c r="C52" s="97" t="s">
        <v>206</v>
      </c>
      <c r="D52" s="98" t="s">
        <v>3187</v>
      </c>
      <c r="E52" s="99" t="s">
        <v>3058</v>
      </c>
      <c r="F52" s="97" t="s">
        <v>223</v>
      </c>
      <c r="G52" s="97">
        <v>1</v>
      </c>
      <c r="H52" s="105">
        <v>28</v>
      </c>
      <c r="I52" s="105">
        <v>3</v>
      </c>
      <c r="J52" s="105">
        <v>79</v>
      </c>
      <c r="K52" s="95">
        <v>11579</v>
      </c>
      <c r="L52" s="106">
        <f>T51</f>
        <v>80</v>
      </c>
      <c r="M52" s="106">
        <f>K52*L52</f>
        <v>926320</v>
      </c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2"/>
      <c r="Y52" s="83">
        <f>M52</f>
        <v>926320</v>
      </c>
      <c r="Z52" s="84"/>
      <c r="AA52" s="87">
        <f>AB52*M52/100</f>
        <v>92.632000000000005</v>
      </c>
      <c r="AB52" s="82">
        <v>0.01</v>
      </c>
    </row>
    <row r="53" spans="2:28" ht="16.5" customHeight="1" x14ac:dyDescent="0.25">
      <c r="B53" s="99"/>
      <c r="C53" s="99"/>
      <c r="D53" s="99"/>
      <c r="E53" s="99"/>
      <c r="F53" s="99"/>
      <c r="G53" s="99"/>
      <c r="H53" s="107"/>
      <c r="I53" s="107"/>
      <c r="J53" s="107"/>
      <c r="K53" s="106"/>
      <c r="L53" s="106"/>
      <c r="M53" s="106"/>
      <c r="N53" s="77"/>
      <c r="O53" s="78"/>
      <c r="P53" s="78"/>
      <c r="Q53" s="78"/>
      <c r="R53" s="79"/>
      <c r="S53" s="80"/>
      <c r="T53" s="81"/>
      <c r="U53" s="77"/>
      <c r="V53" s="79"/>
      <c r="W53" s="79"/>
      <c r="X53" s="86"/>
      <c r="Y53" s="83"/>
      <c r="Z53" s="84"/>
      <c r="AA53" s="85"/>
      <c r="AB53" s="86"/>
    </row>
    <row r="54" spans="2:28" ht="16.5" customHeight="1" x14ac:dyDescent="0.25">
      <c r="B54" s="100" t="s">
        <v>205</v>
      </c>
      <c r="C54" s="101"/>
      <c r="D54" s="101"/>
      <c r="E54" s="101"/>
      <c r="F54" s="101"/>
      <c r="G54" s="102"/>
      <c r="H54" s="102" t="s">
        <v>207</v>
      </c>
      <c r="I54" s="102" t="s">
        <v>461</v>
      </c>
      <c r="J54" s="102" t="s">
        <v>743</v>
      </c>
      <c r="K54" s="102">
        <v>29</v>
      </c>
      <c r="L54" s="102">
        <v>10</v>
      </c>
      <c r="M54" s="102"/>
      <c r="N54" s="102"/>
      <c r="O54" s="102" t="s">
        <v>208</v>
      </c>
      <c r="P54" s="102" t="s">
        <v>209</v>
      </c>
      <c r="Q54" s="102" t="s">
        <v>139</v>
      </c>
      <c r="R54" s="102">
        <v>34160</v>
      </c>
      <c r="S54" s="102"/>
      <c r="T54" s="102">
        <v>80</v>
      </c>
      <c r="U54" s="102"/>
      <c r="V54" s="103"/>
      <c r="W54" s="101"/>
      <c r="X54" s="102" t="s">
        <v>212</v>
      </c>
      <c r="Y54" s="101" t="s">
        <v>3189</v>
      </c>
      <c r="Z54" s="101"/>
      <c r="AA54" s="101"/>
      <c r="AB54" s="104"/>
    </row>
    <row r="55" spans="2:28" ht="16.5" customHeight="1" x14ac:dyDescent="0.25">
      <c r="B55" s="97">
        <v>1500</v>
      </c>
      <c r="C55" s="97" t="s">
        <v>206</v>
      </c>
      <c r="D55" s="98" t="s">
        <v>3188</v>
      </c>
      <c r="E55" s="99" t="s">
        <v>3074</v>
      </c>
      <c r="F55" s="97" t="s">
        <v>223</v>
      </c>
      <c r="G55" s="97">
        <v>1</v>
      </c>
      <c r="H55" s="105">
        <v>17</v>
      </c>
      <c r="I55" s="105">
        <v>2</v>
      </c>
      <c r="J55" s="105">
        <v>99</v>
      </c>
      <c r="K55" s="95">
        <v>7099</v>
      </c>
      <c r="L55" s="106">
        <f>T54</f>
        <v>80</v>
      </c>
      <c r="M55" s="106">
        <f>K55*L55</f>
        <v>567920</v>
      </c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2"/>
      <c r="Y55" s="83">
        <f>M55</f>
        <v>567920</v>
      </c>
      <c r="Z55" s="84"/>
      <c r="AA55" s="87">
        <f>AB55*M55/100</f>
        <v>56.792000000000002</v>
      </c>
      <c r="AB55" s="82">
        <v>0.01</v>
      </c>
    </row>
    <row r="56" spans="2:28" ht="16.5" customHeight="1" x14ac:dyDescent="0.25">
      <c r="B56" s="99"/>
      <c r="C56" s="99"/>
      <c r="D56" s="99"/>
      <c r="E56" s="99"/>
      <c r="F56" s="99"/>
      <c r="G56" s="99"/>
      <c r="H56" s="107"/>
      <c r="I56" s="107"/>
      <c r="J56" s="107"/>
      <c r="K56" s="106"/>
      <c r="L56" s="106"/>
      <c r="M56" s="106"/>
      <c r="N56" s="77"/>
      <c r="O56" s="78"/>
      <c r="P56" s="78"/>
      <c r="Q56" s="78"/>
      <c r="R56" s="79"/>
      <c r="S56" s="80"/>
      <c r="T56" s="81"/>
      <c r="U56" s="77"/>
      <c r="V56" s="79"/>
      <c r="W56" s="79"/>
      <c r="X56" s="86"/>
      <c r="Y56" s="83"/>
      <c r="Z56" s="84"/>
      <c r="AA56" s="85"/>
      <c r="AB56" s="86"/>
    </row>
    <row r="57" spans="2:28" ht="16.5" customHeight="1" x14ac:dyDescent="0.25">
      <c r="B57" s="100" t="s">
        <v>205</v>
      </c>
      <c r="C57" s="101"/>
      <c r="D57" s="101"/>
      <c r="E57" s="101"/>
      <c r="F57" s="101"/>
      <c r="G57" s="102"/>
      <c r="H57" s="102" t="s">
        <v>210</v>
      </c>
      <c r="I57" s="102" t="s">
        <v>1634</v>
      </c>
      <c r="J57" s="102" t="s">
        <v>3093</v>
      </c>
      <c r="K57" s="102">
        <v>16</v>
      </c>
      <c r="L57" s="102">
        <v>10</v>
      </c>
      <c r="M57" s="102"/>
      <c r="N57" s="102"/>
      <c r="O57" s="102" t="s">
        <v>208</v>
      </c>
      <c r="P57" s="102" t="s">
        <v>209</v>
      </c>
      <c r="Q57" s="102" t="s">
        <v>139</v>
      </c>
      <c r="R57" s="102">
        <v>34160</v>
      </c>
      <c r="S57" s="102"/>
      <c r="T57" s="102">
        <v>250</v>
      </c>
      <c r="U57" s="102" t="s">
        <v>3193</v>
      </c>
      <c r="V57" s="103"/>
      <c r="W57" s="101"/>
      <c r="X57" s="102"/>
      <c r="Y57" s="101"/>
      <c r="Z57" s="101"/>
      <c r="AA57" s="101"/>
      <c r="AB57" s="104"/>
    </row>
    <row r="58" spans="2:28" ht="16.5" customHeight="1" x14ac:dyDescent="0.25">
      <c r="B58" s="97">
        <v>1501</v>
      </c>
      <c r="C58" s="97" t="s">
        <v>206</v>
      </c>
      <c r="D58" s="98" t="s">
        <v>3190</v>
      </c>
      <c r="E58" s="99" t="s">
        <v>3191</v>
      </c>
      <c r="F58" s="97" t="s">
        <v>223</v>
      </c>
      <c r="G58" s="97"/>
      <c r="H58" s="105">
        <v>1</v>
      </c>
      <c r="I58" s="105">
        <v>1</v>
      </c>
      <c r="J58" s="105">
        <v>73</v>
      </c>
      <c r="K58" s="95">
        <v>573</v>
      </c>
      <c r="L58" s="106">
        <f>T57</f>
        <v>250</v>
      </c>
      <c r="M58" s="106">
        <f>K58*L58</f>
        <v>143250</v>
      </c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2"/>
      <c r="Y58" s="83">
        <f>M58</f>
        <v>143250</v>
      </c>
      <c r="Z58" s="84"/>
      <c r="AA58" s="87">
        <f>AB58*M58/100</f>
        <v>14.324999999999999</v>
      </c>
      <c r="AB58" s="82">
        <v>0.01</v>
      </c>
    </row>
    <row r="59" spans="2:28" ht="16.5" customHeight="1" x14ac:dyDescent="0.25">
      <c r="B59" s="97"/>
      <c r="C59" s="97"/>
      <c r="D59" s="98"/>
      <c r="E59" s="99"/>
      <c r="F59" s="97"/>
      <c r="G59" s="97"/>
      <c r="H59" s="105"/>
      <c r="I59" s="105">
        <v>1</v>
      </c>
      <c r="J59" s="105"/>
      <c r="K59" s="95">
        <v>100</v>
      </c>
      <c r="L59" s="106">
        <f>T57</f>
        <v>250</v>
      </c>
      <c r="M59" s="106">
        <f>K59*L59</f>
        <v>25000</v>
      </c>
      <c r="N59" s="77"/>
      <c r="O59" s="78" t="s">
        <v>203</v>
      </c>
      <c r="P59" s="78" t="s">
        <v>3192</v>
      </c>
      <c r="Q59" s="78" t="s">
        <v>143</v>
      </c>
      <c r="R59" s="79">
        <v>135</v>
      </c>
      <c r="S59" s="80"/>
      <c r="T59" s="81">
        <v>7450</v>
      </c>
      <c r="U59" s="96" t="s">
        <v>1445</v>
      </c>
      <c r="V59" s="79">
        <f>R59*T59*85/100</f>
        <v>854887.5</v>
      </c>
      <c r="W59" s="79">
        <f>R59*T59-V59</f>
        <v>150862.5</v>
      </c>
      <c r="X59" s="82">
        <f>M59+W59</f>
        <v>175862.5</v>
      </c>
      <c r="Y59" s="83">
        <f>M59</f>
        <v>25000</v>
      </c>
      <c r="Z59" s="84"/>
      <c r="AA59" s="87">
        <f>AB59*M59/100</f>
        <v>5</v>
      </c>
      <c r="AB59" s="86">
        <v>0.02</v>
      </c>
    </row>
    <row r="60" spans="2:28" ht="16.5" customHeight="1" x14ac:dyDescent="0.25">
      <c r="B60" s="97"/>
      <c r="C60" s="97"/>
      <c r="D60" s="98"/>
      <c r="E60" s="99"/>
      <c r="F60" s="97"/>
      <c r="G60" s="97"/>
      <c r="H60" s="105">
        <v>1</v>
      </c>
      <c r="I60" s="105">
        <v>2</v>
      </c>
      <c r="J60" s="105">
        <v>73</v>
      </c>
      <c r="K60" s="95">
        <v>673</v>
      </c>
      <c r="L60" s="106"/>
      <c r="M60" s="106"/>
      <c r="N60" s="77"/>
      <c r="O60" s="78"/>
      <c r="P60" s="78"/>
      <c r="Q60" s="78"/>
      <c r="R60" s="79"/>
      <c r="S60" s="80"/>
      <c r="T60" s="81"/>
      <c r="U60" s="77"/>
      <c r="V60" s="79"/>
      <c r="W60" s="79"/>
      <c r="X60" s="82"/>
      <c r="Y60" s="83"/>
      <c r="Z60" s="84"/>
      <c r="AA60" s="87">
        <f>SUM(AA58:AA59)</f>
        <v>19.324999999999999</v>
      </c>
      <c r="AB60" s="82"/>
    </row>
    <row r="61" spans="2:28" ht="16.5" customHeight="1" x14ac:dyDescent="0.25">
      <c r="B61" s="99"/>
      <c r="C61" s="99"/>
      <c r="D61" s="99"/>
      <c r="E61" s="99"/>
      <c r="F61" s="99"/>
      <c r="G61" s="99"/>
      <c r="H61" s="107"/>
      <c r="I61" s="107"/>
      <c r="J61" s="107"/>
      <c r="K61" s="106"/>
      <c r="L61" s="106"/>
      <c r="M61" s="106"/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6"/>
      <c r="Y61" s="83"/>
      <c r="Z61" s="84"/>
      <c r="AA61" s="85"/>
      <c r="AB61" s="86"/>
    </row>
    <row r="62" spans="2:28" ht="16.5" customHeight="1" x14ac:dyDescent="0.25">
      <c r="B62" s="100" t="s">
        <v>205</v>
      </c>
      <c r="C62" s="101"/>
      <c r="D62" s="101"/>
      <c r="E62" s="101"/>
      <c r="F62" s="101"/>
      <c r="G62" s="102"/>
      <c r="H62" s="102" t="s">
        <v>207</v>
      </c>
      <c r="I62" s="102" t="s">
        <v>2089</v>
      </c>
      <c r="J62" s="102" t="s">
        <v>3093</v>
      </c>
      <c r="K62" s="102">
        <v>16</v>
      </c>
      <c r="L62" s="102">
        <v>10</v>
      </c>
      <c r="M62" s="102"/>
      <c r="N62" s="102"/>
      <c r="O62" s="102" t="s">
        <v>208</v>
      </c>
      <c r="P62" s="102" t="s">
        <v>209</v>
      </c>
      <c r="Q62" s="102" t="s">
        <v>139</v>
      </c>
      <c r="R62" s="102">
        <v>34160</v>
      </c>
      <c r="S62" s="102"/>
      <c r="T62" s="102">
        <v>80</v>
      </c>
      <c r="U62" s="102"/>
      <c r="V62" s="103"/>
      <c r="W62" s="101"/>
      <c r="X62" s="102" t="s">
        <v>212</v>
      </c>
      <c r="Y62" s="101" t="s">
        <v>3195</v>
      </c>
      <c r="Z62" s="101"/>
      <c r="AA62" s="101"/>
      <c r="AB62" s="104"/>
    </row>
    <row r="63" spans="2:28" ht="16.5" customHeight="1" x14ac:dyDescent="0.25">
      <c r="B63" s="97">
        <v>1502</v>
      </c>
      <c r="C63" s="97" t="s">
        <v>206</v>
      </c>
      <c r="D63" s="98" t="s">
        <v>3194</v>
      </c>
      <c r="E63" s="99" t="s">
        <v>3106</v>
      </c>
      <c r="F63" s="97" t="s">
        <v>223</v>
      </c>
      <c r="G63" s="97">
        <v>1</v>
      </c>
      <c r="H63" s="105">
        <v>14</v>
      </c>
      <c r="I63" s="105">
        <v>2</v>
      </c>
      <c r="J63" s="105">
        <v>55</v>
      </c>
      <c r="K63" s="95">
        <v>5855</v>
      </c>
      <c r="L63" s="106">
        <f>T62</f>
        <v>80</v>
      </c>
      <c r="M63" s="106">
        <f>K63*L63</f>
        <v>468400</v>
      </c>
      <c r="N63" s="77"/>
      <c r="O63" s="78"/>
      <c r="P63" s="78"/>
      <c r="Q63" s="78"/>
      <c r="R63" s="79"/>
      <c r="S63" s="80"/>
      <c r="T63" s="81"/>
      <c r="U63" s="77"/>
      <c r="V63" s="79"/>
      <c r="W63" s="79"/>
      <c r="X63" s="82"/>
      <c r="Y63" s="83">
        <f>M63</f>
        <v>468400</v>
      </c>
      <c r="Z63" s="84"/>
      <c r="AA63" s="87">
        <f>AB63*M63/100</f>
        <v>46.84</v>
      </c>
      <c r="AB63" s="82">
        <v>0.01</v>
      </c>
    </row>
    <row r="64" spans="2:28" ht="16.5" customHeight="1" x14ac:dyDescent="0.25">
      <c r="B64" s="99"/>
      <c r="C64" s="99"/>
      <c r="D64" s="99"/>
      <c r="E64" s="99"/>
      <c r="F64" s="99"/>
      <c r="G64" s="99"/>
      <c r="H64" s="107"/>
      <c r="I64" s="107"/>
      <c r="J64" s="107"/>
      <c r="K64" s="106"/>
      <c r="L64" s="106"/>
      <c r="M64" s="106"/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6"/>
      <c r="Y64" s="83"/>
      <c r="Z64" s="84"/>
      <c r="AA64" s="85"/>
      <c r="AB64" s="86"/>
    </row>
    <row r="65" spans="2:28" ht="16.5" customHeight="1" x14ac:dyDescent="0.25">
      <c r="B65" s="100" t="s">
        <v>205</v>
      </c>
      <c r="C65" s="101"/>
      <c r="D65" s="101"/>
      <c r="E65" s="101"/>
      <c r="F65" s="101"/>
      <c r="G65" s="102"/>
      <c r="H65" s="102" t="s">
        <v>210</v>
      </c>
      <c r="I65" s="102" t="s">
        <v>3197</v>
      </c>
      <c r="J65" s="102" t="s">
        <v>3093</v>
      </c>
      <c r="K65" s="102">
        <v>16</v>
      </c>
      <c r="L65" s="102">
        <v>10</v>
      </c>
      <c r="M65" s="102"/>
      <c r="N65" s="102"/>
      <c r="O65" s="102" t="s">
        <v>208</v>
      </c>
      <c r="P65" s="102" t="s">
        <v>209</v>
      </c>
      <c r="Q65" s="102" t="s">
        <v>139</v>
      </c>
      <c r="R65" s="102">
        <v>34160</v>
      </c>
      <c r="S65" s="102"/>
      <c r="T65" s="102">
        <v>80</v>
      </c>
      <c r="U65" s="102"/>
      <c r="V65" s="103"/>
      <c r="W65" s="101"/>
      <c r="X65" s="102" t="s">
        <v>212</v>
      </c>
      <c r="Y65" s="101" t="s">
        <v>3198</v>
      </c>
      <c r="Z65" s="101"/>
      <c r="AA65" s="101"/>
      <c r="AB65" s="104"/>
    </row>
    <row r="66" spans="2:28" ht="16.5" customHeight="1" x14ac:dyDescent="0.25">
      <c r="B66" s="97">
        <v>1503</v>
      </c>
      <c r="C66" s="97" t="s">
        <v>206</v>
      </c>
      <c r="D66" s="98" t="s">
        <v>3196</v>
      </c>
      <c r="E66" s="99" t="s">
        <v>3084</v>
      </c>
      <c r="F66" s="97" t="s">
        <v>223</v>
      </c>
      <c r="G66" s="97">
        <v>1</v>
      </c>
      <c r="H66" s="105">
        <v>21</v>
      </c>
      <c r="I66" s="105">
        <v>0</v>
      </c>
      <c r="J66" s="105">
        <v>87</v>
      </c>
      <c r="K66" s="95">
        <v>8487</v>
      </c>
      <c r="L66" s="106">
        <f>T65</f>
        <v>80</v>
      </c>
      <c r="M66" s="106">
        <f>K66*L66</f>
        <v>678960</v>
      </c>
      <c r="N66" s="77"/>
      <c r="O66" s="78"/>
      <c r="P66" s="78"/>
      <c r="Q66" s="78"/>
      <c r="R66" s="79"/>
      <c r="S66" s="80"/>
      <c r="T66" s="81"/>
      <c r="U66" s="77"/>
      <c r="V66" s="79"/>
      <c r="W66" s="79"/>
      <c r="X66" s="82"/>
      <c r="Y66" s="83">
        <f>M66</f>
        <v>678960</v>
      </c>
      <c r="Z66" s="84"/>
      <c r="AA66" s="87">
        <f>AB66*M66/100</f>
        <v>67.896000000000001</v>
      </c>
      <c r="AB66" s="82">
        <v>0.01</v>
      </c>
    </row>
    <row r="67" spans="2:28" ht="16.5" customHeight="1" x14ac:dyDescent="0.25">
      <c r="B67" s="99"/>
      <c r="C67" s="99"/>
      <c r="D67" s="99"/>
      <c r="E67" s="99"/>
      <c r="F67" s="99"/>
      <c r="G67" s="99"/>
      <c r="H67" s="107"/>
      <c r="I67" s="107"/>
      <c r="J67" s="107"/>
      <c r="K67" s="106"/>
      <c r="L67" s="106"/>
      <c r="M67" s="106"/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6"/>
      <c r="Y67" s="83"/>
      <c r="Z67" s="84"/>
      <c r="AA67" s="85"/>
      <c r="AB67" s="86"/>
    </row>
    <row r="68" spans="2:28" ht="16.5" customHeight="1" x14ac:dyDescent="0.25">
      <c r="B68" s="100" t="s">
        <v>205</v>
      </c>
      <c r="C68" s="101"/>
      <c r="D68" s="101"/>
      <c r="E68" s="101"/>
      <c r="F68" s="101"/>
      <c r="G68" s="102"/>
      <c r="H68" s="102" t="s">
        <v>207</v>
      </c>
      <c r="I68" s="102" t="s">
        <v>3201</v>
      </c>
      <c r="J68" s="102" t="s">
        <v>3202</v>
      </c>
      <c r="K68" s="102">
        <v>34</v>
      </c>
      <c r="L68" s="102">
        <v>10</v>
      </c>
      <c r="M68" s="102"/>
      <c r="N68" s="102"/>
      <c r="O68" s="102" t="s">
        <v>208</v>
      </c>
      <c r="P68" s="102" t="s">
        <v>209</v>
      </c>
      <c r="Q68" s="102" t="s">
        <v>139</v>
      </c>
      <c r="R68" s="102">
        <v>34160</v>
      </c>
      <c r="S68" s="102"/>
      <c r="T68" s="102">
        <v>250</v>
      </c>
      <c r="U68" s="102" t="s">
        <v>3203</v>
      </c>
      <c r="V68" s="103"/>
      <c r="W68" s="101"/>
      <c r="X68" s="102"/>
      <c r="Y68" s="101"/>
      <c r="Z68" s="101"/>
      <c r="AA68" s="101"/>
      <c r="AB68" s="104"/>
    </row>
    <row r="69" spans="2:28" ht="16.5" customHeight="1" x14ac:dyDescent="0.25">
      <c r="B69" s="97">
        <v>1504</v>
      </c>
      <c r="C69" s="97" t="s">
        <v>206</v>
      </c>
      <c r="D69" s="98" t="s">
        <v>3199</v>
      </c>
      <c r="E69" s="99" t="s">
        <v>3200</v>
      </c>
      <c r="F69" s="97" t="s">
        <v>223</v>
      </c>
      <c r="G69" s="97">
        <v>2</v>
      </c>
      <c r="H69" s="105">
        <v>0</v>
      </c>
      <c r="I69" s="105">
        <v>3</v>
      </c>
      <c r="J69" s="105">
        <v>86</v>
      </c>
      <c r="K69" s="95">
        <v>386</v>
      </c>
      <c r="L69" s="106">
        <f>T68</f>
        <v>250</v>
      </c>
      <c r="M69" s="106">
        <f>K69*L69</f>
        <v>96500</v>
      </c>
      <c r="N69" s="77"/>
      <c r="O69" s="78" t="s">
        <v>203</v>
      </c>
      <c r="P69" s="78" t="s">
        <v>5</v>
      </c>
      <c r="Q69" s="78" t="s">
        <v>143</v>
      </c>
      <c r="R69" s="79">
        <v>162</v>
      </c>
      <c r="S69" s="80"/>
      <c r="T69" s="81">
        <v>8050</v>
      </c>
      <c r="U69" s="96" t="s">
        <v>3204</v>
      </c>
      <c r="V69" s="79">
        <f>R69*T69*76/100</f>
        <v>991116</v>
      </c>
      <c r="W69" s="79">
        <f>R69*T69-V69</f>
        <v>312984</v>
      </c>
      <c r="X69" s="82">
        <f>M69+W69</f>
        <v>409484</v>
      </c>
      <c r="Y69" s="83">
        <f>M69</f>
        <v>96500</v>
      </c>
      <c r="Z69" s="84"/>
      <c r="AA69" s="87">
        <f>AB69*M69/100</f>
        <v>19.3</v>
      </c>
      <c r="AB69" s="86">
        <v>0.02</v>
      </c>
    </row>
    <row r="70" spans="2:28" ht="16.5" customHeight="1" x14ac:dyDescent="0.25">
      <c r="B70" s="99"/>
      <c r="C70" s="99"/>
      <c r="D70" s="99"/>
      <c r="E70" s="99"/>
      <c r="F70" s="99"/>
      <c r="G70" s="99"/>
      <c r="H70" s="107"/>
      <c r="I70" s="107"/>
      <c r="J70" s="107"/>
      <c r="K70" s="106"/>
      <c r="L70" s="106"/>
      <c r="M70" s="106"/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6"/>
      <c r="Y70" s="83"/>
      <c r="Z70" s="84"/>
      <c r="AA70" s="85"/>
      <c r="AB70" s="86"/>
    </row>
    <row r="71" spans="2:28" ht="16.5" customHeight="1" x14ac:dyDescent="0.25">
      <c r="B71" s="100" t="s">
        <v>205</v>
      </c>
      <c r="C71" s="101"/>
      <c r="D71" s="101"/>
      <c r="E71" s="101"/>
      <c r="F71" s="101"/>
      <c r="G71" s="102"/>
      <c r="H71" s="102" t="s">
        <v>210</v>
      </c>
      <c r="I71" s="102" t="s">
        <v>3205</v>
      </c>
      <c r="J71" s="102" t="s">
        <v>3202</v>
      </c>
      <c r="K71" s="102">
        <v>34</v>
      </c>
      <c r="L71" s="102">
        <v>10</v>
      </c>
      <c r="M71" s="102"/>
      <c r="N71" s="102"/>
      <c r="O71" s="102" t="s">
        <v>208</v>
      </c>
      <c r="P71" s="102" t="s">
        <v>209</v>
      </c>
      <c r="Q71" s="102" t="s">
        <v>139</v>
      </c>
      <c r="R71" s="102">
        <v>34160</v>
      </c>
      <c r="S71" s="102"/>
      <c r="T71" s="102">
        <v>80</v>
      </c>
      <c r="U71" s="102"/>
      <c r="V71" s="103"/>
      <c r="W71" s="101"/>
      <c r="X71" s="102"/>
      <c r="Y71" s="101"/>
      <c r="Z71" s="101"/>
      <c r="AA71" s="101"/>
      <c r="AB71" s="104"/>
    </row>
    <row r="72" spans="2:28" ht="16.5" customHeight="1" x14ac:dyDescent="0.25">
      <c r="B72" s="97">
        <v>1505</v>
      </c>
      <c r="C72" s="97" t="s">
        <v>206</v>
      </c>
      <c r="D72" s="98">
        <v>170927</v>
      </c>
      <c r="E72" s="99">
        <v>7</v>
      </c>
      <c r="F72" s="97"/>
      <c r="G72" s="97">
        <v>1</v>
      </c>
      <c r="H72" s="105">
        <v>31</v>
      </c>
      <c r="I72" s="105">
        <v>3</v>
      </c>
      <c r="J72" s="105">
        <v>22</v>
      </c>
      <c r="K72" s="95">
        <v>12722</v>
      </c>
      <c r="L72" s="106">
        <f>T71</f>
        <v>80</v>
      </c>
      <c r="M72" s="106">
        <f>K72*L72</f>
        <v>1017760</v>
      </c>
      <c r="N72" s="77"/>
      <c r="O72" s="78" t="s">
        <v>203</v>
      </c>
      <c r="P72" s="78" t="s">
        <v>5</v>
      </c>
      <c r="Q72" s="78" t="s">
        <v>143</v>
      </c>
      <c r="R72" s="79">
        <v>162</v>
      </c>
      <c r="S72" s="80"/>
      <c r="T72" s="81">
        <v>8050</v>
      </c>
      <c r="U72" s="96" t="s">
        <v>3204</v>
      </c>
      <c r="V72" s="79">
        <f>R72*T72*76/100</f>
        <v>991116</v>
      </c>
      <c r="W72" s="79">
        <f>R72*T72-V72</f>
        <v>312984</v>
      </c>
      <c r="X72" s="82">
        <f>M72+W72</f>
        <v>1330744</v>
      </c>
      <c r="Y72" s="83">
        <f>M72</f>
        <v>1017760</v>
      </c>
      <c r="Z72" s="84"/>
      <c r="AA72" s="87">
        <f>AB72*M72/100</f>
        <v>203.55200000000002</v>
      </c>
      <c r="AB72" s="86">
        <v>0.02</v>
      </c>
    </row>
    <row r="73" spans="2:28" ht="16.5" customHeight="1" x14ac:dyDescent="0.25">
      <c r="B73" s="99"/>
      <c r="C73" s="99"/>
      <c r="D73" s="99"/>
      <c r="E73" s="99"/>
      <c r="F73" s="99"/>
      <c r="G73" s="99"/>
      <c r="H73" s="107"/>
      <c r="I73" s="107"/>
      <c r="J73" s="107"/>
      <c r="K73" s="106"/>
      <c r="L73" s="106"/>
      <c r="M73" s="106"/>
      <c r="N73" s="77"/>
      <c r="O73" s="78"/>
      <c r="P73" s="78"/>
      <c r="Q73" s="78"/>
      <c r="R73" s="79"/>
      <c r="S73" s="80"/>
      <c r="T73" s="81"/>
      <c r="U73" s="77"/>
      <c r="V73" s="79"/>
      <c r="W73" s="79"/>
      <c r="X73" s="86"/>
      <c r="Y73" s="83"/>
      <c r="Z73" s="84"/>
      <c r="AA73" s="85"/>
      <c r="AB73" s="86"/>
    </row>
    <row r="74" spans="2:28" ht="16.5" customHeight="1" x14ac:dyDescent="0.25">
      <c r="B74" s="100" t="s">
        <v>205</v>
      </c>
      <c r="C74" s="101"/>
      <c r="D74" s="101"/>
      <c r="E74" s="101"/>
      <c r="F74" s="101"/>
      <c r="G74" s="102"/>
      <c r="H74" s="102" t="s">
        <v>210</v>
      </c>
      <c r="I74" s="102" t="s">
        <v>3208</v>
      </c>
      <c r="J74" s="102" t="s">
        <v>275</v>
      </c>
      <c r="K74" s="102">
        <v>32</v>
      </c>
      <c r="L74" s="102">
        <v>10</v>
      </c>
      <c r="M74" s="102"/>
      <c r="N74" s="102"/>
      <c r="O74" s="102" t="s">
        <v>208</v>
      </c>
      <c r="P74" s="102" t="s">
        <v>209</v>
      </c>
      <c r="Q74" s="102" t="s">
        <v>139</v>
      </c>
      <c r="R74" s="102">
        <v>34160</v>
      </c>
      <c r="S74" s="102"/>
      <c r="T74" s="102">
        <v>80</v>
      </c>
      <c r="U74" s="102" t="s">
        <v>3209</v>
      </c>
      <c r="V74" s="103"/>
      <c r="W74" s="101"/>
      <c r="X74" s="102" t="s">
        <v>212</v>
      </c>
      <c r="Y74" s="101" t="s">
        <v>3210</v>
      </c>
      <c r="Z74" s="101"/>
      <c r="AA74" s="101"/>
      <c r="AB74" s="104"/>
    </row>
    <row r="75" spans="2:28" ht="16.5" customHeight="1" x14ac:dyDescent="0.25">
      <c r="B75" s="97">
        <v>1506</v>
      </c>
      <c r="C75" s="97" t="s">
        <v>206</v>
      </c>
      <c r="D75" s="98" t="s">
        <v>3206</v>
      </c>
      <c r="E75" s="99" t="s">
        <v>3207</v>
      </c>
      <c r="F75" s="97" t="s">
        <v>223</v>
      </c>
      <c r="G75" s="97">
        <v>2</v>
      </c>
      <c r="H75" s="105">
        <v>0</v>
      </c>
      <c r="I75" s="105">
        <v>3</v>
      </c>
      <c r="J75" s="105">
        <v>43</v>
      </c>
      <c r="K75" s="95">
        <v>343</v>
      </c>
      <c r="L75" s="106">
        <f>T74</f>
        <v>80</v>
      </c>
      <c r="M75" s="106">
        <f>K75*L75</f>
        <v>27440</v>
      </c>
      <c r="N75" s="77"/>
      <c r="O75" s="78" t="s">
        <v>203</v>
      </c>
      <c r="P75" s="78" t="s">
        <v>211</v>
      </c>
      <c r="Q75" s="78" t="s">
        <v>143</v>
      </c>
      <c r="R75" s="79">
        <v>72</v>
      </c>
      <c r="S75" s="80"/>
      <c r="T75" s="81">
        <v>7450</v>
      </c>
      <c r="U75" s="96" t="s">
        <v>406</v>
      </c>
      <c r="V75" s="79">
        <f>R75*T75*85/100</f>
        <v>455940</v>
      </c>
      <c r="W75" s="79">
        <f>R75*T75-V75</f>
        <v>80460</v>
      </c>
      <c r="X75" s="82">
        <f>M75+W75</f>
        <v>107900</v>
      </c>
      <c r="Y75" s="83">
        <f>M75</f>
        <v>27440</v>
      </c>
      <c r="Z75" s="84"/>
      <c r="AA75" s="87">
        <f>AB75*M75/100</f>
        <v>5.4880000000000004</v>
      </c>
      <c r="AB75" s="86">
        <v>0.02</v>
      </c>
    </row>
    <row r="76" spans="2:28" ht="16.5" customHeight="1" x14ac:dyDescent="0.25">
      <c r="B76" s="99"/>
      <c r="C76" s="99"/>
      <c r="D76" s="99"/>
      <c r="E76" s="99"/>
      <c r="F76" s="99"/>
      <c r="G76" s="99"/>
      <c r="H76" s="107"/>
      <c r="I76" s="107"/>
      <c r="J76" s="107"/>
      <c r="K76" s="106"/>
      <c r="L76" s="106"/>
      <c r="M76" s="106"/>
      <c r="N76" s="77"/>
      <c r="O76" s="78"/>
      <c r="P76" s="78"/>
      <c r="Q76" s="78"/>
      <c r="R76" s="79"/>
      <c r="S76" s="80"/>
      <c r="T76" s="81"/>
      <c r="U76" s="77"/>
      <c r="V76" s="79"/>
      <c r="W76" s="79"/>
      <c r="X76" s="86"/>
      <c r="Y76" s="83"/>
      <c r="Z76" s="84"/>
      <c r="AA76" s="85"/>
      <c r="AB76" s="86"/>
    </row>
    <row r="77" spans="2:28" ht="16.5" customHeight="1" x14ac:dyDescent="0.25">
      <c r="B77" s="100" t="s">
        <v>205</v>
      </c>
      <c r="C77" s="101"/>
      <c r="D77" s="101"/>
      <c r="E77" s="101"/>
      <c r="F77" s="101"/>
      <c r="G77" s="102"/>
      <c r="H77" s="102" t="s">
        <v>210</v>
      </c>
      <c r="I77" s="102" t="s">
        <v>3208</v>
      </c>
      <c r="J77" s="102" t="s">
        <v>275</v>
      </c>
      <c r="K77" s="102">
        <v>32</v>
      </c>
      <c r="L77" s="102">
        <v>10</v>
      </c>
      <c r="M77" s="102"/>
      <c r="N77" s="102"/>
      <c r="O77" s="102" t="s">
        <v>208</v>
      </c>
      <c r="P77" s="102" t="s">
        <v>209</v>
      </c>
      <c r="Q77" s="102" t="s">
        <v>139</v>
      </c>
      <c r="R77" s="102">
        <v>34160</v>
      </c>
      <c r="S77" s="102"/>
      <c r="T77" s="102">
        <v>80</v>
      </c>
      <c r="U77" s="102"/>
      <c r="V77" s="103"/>
      <c r="W77" s="101"/>
      <c r="X77" s="102" t="s">
        <v>212</v>
      </c>
      <c r="Y77" s="101" t="s">
        <v>3212</v>
      </c>
      <c r="Z77" s="101"/>
      <c r="AA77" s="101"/>
      <c r="AB77" s="104"/>
    </row>
    <row r="78" spans="2:28" ht="16.5" customHeight="1" x14ac:dyDescent="0.25">
      <c r="B78" s="97">
        <v>1507</v>
      </c>
      <c r="C78" s="97" t="s">
        <v>206</v>
      </c>
      <c r="D78" s="98" t="s">
        <v>3211</v>
      </c>
      <c r="E78" s="99" t="s">
        <v>3089</v>
      </c>
      <c r="F78" s="97" t="s">
        <v>223</v>
      </c>
      <c r="G78" s="97">
        <v>1</v>
      </c>
      <c r="H78" s="105">
        <v>22</v>
      </c>
      <c r="I78" s="105">
        <v>1</v>
      </c>
      <c r="J78" s="105">
        <v>49</v>
      </c>
      <c r="K78" s="95">
        <v>8949</v>
      </c>
      <c r="L78" s="106">
        <f>T77</f>
        <v>80</v>
      </c>
      <c r="M78" s="106">
        <f>K78*L78</f>
        <v>715920</v>
      </c>
      <c r="N78" s="77"/>
      <c r="O78" s="78"/>
      <c r="P78" s="78"/>
      <c r="Q78" s="78"/>
      <c r="R78" s="79"/>
      <c r="S78" s="80"/>
      <c r="T78" s="81"/>
      <c r="U78" s="77"/>
      <c r="V78" s="79"/>
      <c r="W78" s="79"/>
      <c r="X78" s="82"/>
      <c r="Y78" s="83">
        <f>M78</f>
        <v>715920</v>
      </c>
      <c r="Z78" s="84"/>
      <c r="AA78" s="87">
        <f>AB78*M78/100</f>
        <v>71.591999999999999</v>
      </c>
      <c r="AB78" s="82">
        <v>0.01</v>
      </c>
    </row>
    <row r="79" spans="2:28" ht="16.5" customHeight="1" x14ac:dyDescent="0.25">
      <c r="B79" s="97"/>
      <c r="C79" s="97"/>
      <c r="D79" s="98"/>
      <c r="E79" s="99"/>
      <c r="F79" s="97"/>
      <c r="G79" s="97"/>
      <c r="H79" s="105"/>
      <c r="I79" s="105"/>
      <c r="J79" s="105"/>
      <c r="K79" s="95"/>
      <c r="L79" s="106"/>
      <c r="M79" s="106"/>
      <c r="N79" s="77"/>
      <c r="O79" s="78"/>
      <c r="P79" s="78"/>
      <c r="Q79" s="78"/>
      <c r="R79" s="79"/>
      <c r="S79" s="80"/>
      <c r="T79" s="81"/>
      <c r="U79" s="77"/>
      <c r="V79" s="79"/>
      <c r="W79" s="79"/>
      <c r="X79" s="82"/>
      <c r="Y79" s="83"/>
      <c r="Z79" s="84"/>
      <c r="AA79" s="87"/>
      <c r="AB79" s="82"/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210</v>
      </c>
      <c r="I81" s="102" t="s">
        <v>3215</v>
      </c>
      <c r="J81" s="102" t="s">
        <v>3216</v>
      </c>
      <c r="K81" s="102">
        <v>51</v>
      </c>
      <c r="L81" s="102">
        <v>10</v>
      </c>
      <c r="M81" s="102"/>
      <c r="N81" s="102"/>
      <c r="O81" s="102" t="s">
        <v>208</v>
      </c>
      <c r="P81" s="102" t="s">
        <v>209</v>
      </c>
      <c r="Q81" s="102" t="s">
        <v>139</v>
      </c>
      <c r="R81" s="102">
        <v>34160</v>
      </c>
      <c r="S81" s="102"/>
      <c r="T81" s="102">
        <v>80</v>
      </c>
      <c r="U81" s="102" t="s">
        <v>3217</v>
      </c>
      <c r="V81" s="103"/>
      <c r="W81" s="101"/>
      <c r="X81" s="102"/>
      <c r="Y81" s="101"/>
      <c r="Z81" s="101"/>
      <c r="AA81" s="101"/>
      <c r="AB81" s="104"/>
    </row>
    <row r="82" spans="2:28" ht="16.5" customHeight="1" x14ac:dyDescent="0.25">
      <c r="B82" s="97">
        <v>1508</v>
      </c>
      <c r="C82" s="97" t="s">
        <v>206</v>
      </c>
      <c r="D82" s="98" t="s">
        <v>3213</v>
      </c>
      <c r="E82" s="99" t="s">
        <v>3214</v>
      </c>
      <c r="F82" s="97" t="s">
        <v>223</v>
      </c>
      <c r="G82" s="97">
        <v>2</v>
      </c>
      <c r="H82" s="105">
        <v>1</v>
      </c>
      <c r="I82" s="105">
        <v>0</v>
      </c>
      <c r="J82" s="105">
        <v>56</v>
      </c>
      <c r="K82" s="95">
        <v>456</v>
      </c>
      <c r="L82" s="106">
        <f>T81</f>
        <v>80</v>
      </c>
      <c r="M82" s="106">
        <f>K82*L82</f>
        <v>36480</v>
      </c>
      <c r="N82" s="77"/>
      <c r="O82" s="78" t="s">
        <v>203</v>
      </c>
      <c r="P82" s="78" t="s">
        <v>5</v>
      </c>
      <c r="Q82" s="78" t="s">
        <v>143</v>
      </c>
      <c r="R82" s="79">
        <v>72</v>
      </c>
      <c r="S82" s="80"/>
      <c r="T82" s="81">
        <v>8050</v>
      </c>
      <c r="U82" s="96" t="s">
        <v>2093</v>
      </c>
      <c r="V82" s="79">
        <f>R82*T82*76/100</f>
        <v>440496</v>
      </c>
      <c r="W82" s="79">
        <f>R82*T82-V82</f>
        <v>139104</v>
      </c>
      <c r="X82" s="82">
        <f>M82+W82</f>
        <v>175584</v>
      </c>
      <c r="Y82" s="83">
        <f>M82</f>
        <v>36480</v>
      </c>
      <c r="Z82" s="84"/>
      <c r="AA82" s="87">
        <f>AB82*M82/100</f>
        <v>7.2960000000000003</v>
      </c>
      <c r="AB82" s="86">
        <v>0.02</v>
      </c>
    </row>
    <row r="83" spans="2:28" ht="16.5" customHeight="1" x14ac:dyDescent="0.25">
      <c r="B83" s="99"/>
      <c r="C83" s="99"/>
      <c r="D83" s="99"/>
      <c r="E83" s="99"/>
      <c r="F83" s="99"/>
      <c r="G83" s="99"/>
      <c r="H83" s="107"/>
      <c r="I83" s="107"/>
      <c r="J83" s="107"/>
      <c r="K83" s="106"/>
      <c r="L83" s="106"/>
      <c r="M83" s="106"/>
      <c r="N83" s="77"/>
      <c r="O83" s="78"/>
      <c r="P83" s="78"/>
      <c r="Q83" s="78"/>
      <c r="R83" s="79"/>
      <c r="S83" s="80"/>
      <c r="T83" s="81"/>
      <c r="U83" s="77"/>
      <c r="V83" s="79"/>
      <c r="W83" s="79"/>
      <c r="X83" s="86"/>
      <c r="Y83" s="83"/>
      <c r="Z83" s="84"/>
      <c r="AA83" s="85"/>
      <c r="AB83" s="86"/>
    </row>
    <row r="84" spans="2:28" ht="16.5" customHeight="1" x14ac:dyDescent="0.25">
      <c r="B84" s="100" t="s">
        <v>205</v>
      </c>
      <c r="C84" s="101"/>
      <c r="D84" s="101"/>
      <c r="E84" s="101"/>
      <c r="F84" s="101"/>
      <c r="G84" s="102"/>
      <c r="H84" s="102" t="s">
        <v>210</v>
      </c>
      <c r="I84" s="102" t="s">
        <v>3220</v>
      </c>
      <c r="J84" s="102" t="s">
        <v>3221</v>
      </c>
      <c r="K84" s="102">
        <v>34</v>
      </c>
      <c r="L84" s="102">
        <v>10</v>
      </c>
      <c r="M84" s="102"/>
      <c r="N84" s="102"/>
      <c r="O84" s="102" t="s">
        <v>208</v>
      </c>
      <c r="P84" s="102" t="s">
        <v>209</v>
      </c>
      <c r="Q84" s="102" t="s">
        <v>139</v>
      </c>
      <c r="R84" s="102">
        <v>34160</v>
      </c>
      <c r="S84" s="102"/>
      <c r="T84" s="102">
        <v>80</v>
      </c>
      <c r="U84" s="102" t="s">
        <v>3222</v>
      </c>
      <c r="V84" s="103"/>
      <c r="W84" s="101"/>
      <c r="X84" s="102"/>
      <c r="Y84" s="101"/>
      <c r="Z84" s="101"/>
      <c r="AA84" s="101"/>
      <c r="AB84" s="104"/>
    </row>
    <row r="85" spans="2:28" ht="16.5" customHeight="1" x14ac:dyDescent="0.25">
      <c r="B85" s="97">
        <v>1509</v>
      </c>
      <c r="C85" s="97" t="s">
        <v>206</v>
      </c>
      <c r="D85" s="98" t="s">
        <v>3218</v>
      </c>
      <c r="E85" s="99" t="s">
        <v>3219</v>
      </c>
      <c r="F85" s="97" t="s">
        <v>223</v>
      </c>
      <c r="G85" s="97">
        <v>2</v>
      </c>
      <c r="H85" s="105">
        <v>0</v>
      </c>
      <c r="I85" s="105">
        <v>1</v>
      </c>
      <c r="J85" s="105">
        <v>73</v>
      </c>
      <c r="K85" s="95">
        <v>173</v>
      </c>
      <c r="L85" s="106">
        <f>T84</f>
        <v>80</v>
      </c>
      <c r="M85" s="106">
        <f>K85*L85</f>
        <v>13840</v>
      </c>
      <c r="N85" s="77"/>
      <c r="O85" s="78" t="s">
        <v>203</v>
      </c>
      <c r="P85" s="78" t="s">
        <v>211</v>
      </c>
      <c r="Q85" s="78" t="s">
        <v>143</v>
      </c>
      <c r="R85" s="79">
        <v>135</v>
      </c>
      <c r="S85" s="80"/>
      <c r="T85" s="81">
        <v>7450</v>
      </c>
      <c r="U85" s="96" t="s">
        <v>1207</v>
      </c>
      <c r="V85" s="79">
        <f>R85*T85*85/100</f>
        <v>854887.5</v>
      </c>
      <c r="W85" s="79">
        <f>R85*T85-V85</f>
        <v>150862.5</v>
      </c>
      <c r="X85" s="82">
        <f>M85+W85</f>
        <v>164702.5</v>
      </c>
      <c r="Y85" s="83">
        <f>M85</f>
        <v>13840</v>
      </c>
      <c r="Z85" s="84"/>
      <c r="AA85" s="87">
        <f>AB85*M85/100</f>
        <v>2.7680000000000002</v>
      </c>
      <c r="AB85" s="86">
        <v>0.02</v>
      </c>
    </row>
    <row r="86" spans="2:28" ht="16.5" customHeight="1" x14ac:dyDescent="0.25">
      <c r="B86" s="99"/>
      <c r="C86" s="99"/>
      <c r="D86" s="99"/>
      <c r="E86" s="99"/>
      <c r="F86" s="99"/>
      <c r="G86" s="99"/>
      <c r="H86" s="107"/>
      <c r="I86" s="107"/>
      <c r="J86" s="107"/>
      <c r="K86" s="106"/>
      <c r="L86" s="106"/>
      <c r="M86" s="106"/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6"/>
      <c r="Y86" s="83"/>
      <c r="Z86" s="84"/>
      <c r="AA86" s="85"/>
      <c r="AB86" s="86"/>
    </row>
    <row r="87" spans="2:28" ht="16.5" customHeight="1" x14ac:dyDescent="0.25">
      <c r="B87" s="100" t="s">
        <v>205</v>
      </c>
      <c r="C87" s="101"/>
      <c r="D87" s="101"/>
      <c r="E87" s="101"/>
      <c r="F87" s="101"/>
      <c r="G87" s="102"/>
      <c r="H87" s="102" t="s">
        <v>301</v>
      </c>
      <c r="I87" s="102" t="s">
        <v>3918</v>
      </c>
      <c r="J87" s="102" t="s">
        <v>3216</v>
      </c>
      <c r="K87" s="102">
        <v>77</v>
      </c>
      <c r="L87" s="102">
        <v>10</v>
      </c>
      <c r="M87" s="102"/>
      <c r="N87" s="102"/>
      <c r="O87" s="102" t="s">
        <v>208</v>
      </c>
      <c r="P87" s="102" t="s">
        <v>209</v>
      </c>
      <c r="Q87" s="102" t="s">
        <v>139</v>
      </c>
      <c r="R87" s="102">
        <v>34160</v>
      </c>
      <c r="S87" s="102"/>
      <c r="T87" s="102">
        <v>80</v>
      </c>
      <c r="U87" s="102"/>
      <c r="V87" s="120"/>
      <c r="W87" s="102"/>
      <c r="X87" s="102"/>
      <c r="Y87" s="102"/>
      <c r="Z87" s="102"/>
      <c r="AA87" s="101"/>
      <c r="AB87" s="104"/>
    </row>
    <row r="88" spans="2:28" ht="16.5" customHeight="1" x14ac:dyDescent="0.25">
      <c r="B88" s="121">
        <v>1759.1</v>
      </c>
      <c r="C88" s="97" t="s">
        <v>206</v>
      </c>
      <c r="D88" s="98" t="s">
        <v>3913</v>
      </c>
      <c r="E88" s="99" t="s">
        <v>3308</v>
      </c>
      <c r="F88" s="97" t="s">
        <v>223</v>
      </c>
      <c r="G88" s="97"/>
      <c r="H88" s="105">
        <v>6</v>
      </c>
      <c r="I88" s="105">
        <v>3</v>
      </c>
      <c r="J88" s="105">
        <v>0</v>
      </c>
      <c r="K88" s="95">
        <v>2600</v>
      </c>
      <c r="L88" s="106">
        <f>T87</f>
        <v>80</v>
      </c>
      <c r="M88" s="106">
        <f>K88*L88</f>
        <v>208000</v>
      </c>
      <c r="N88" s="77"/>
      <c r="O88" s="78"/>
      <c r="P88" s="78"/>
      <c r="Q88" s="78"/>
      <c r="R88" s="79"/>
      <c r="S88" s="80"/>
      <c r="T88" s="81"/>
      <c r="U88" s="77"/>
      <c r="V88" s="79"/>
      <c r="W88" s="79"/>
      <c r="X88" s="82"/>
      <c r="Y88" s="83">
        <f>M88</f>
        <v>208000</v>
      </c>
      <c r="Z88" s="84"/>
      <c r="AA88" s="87">
        <f>AB88*M88/100</f>
        <v>20.8</v>
      </c>
      <c r="AB88" s="82">
        <v>0.01</v>
      </c>
    </row>
    <row r="89" spans="2:28" ht="16.5" customHeight="1" x14ac:dyDescent="0.25">
      <c r="B89" s="97"/>
      <c r="C89" s="147" t="s">
        <v>3919</v>
      </c>
      <c r="D89" s="148"/>
      <c r="E89" s="148"/>
      <c r="F89" s="148"/>
      <c r="G89" s="148"/>
      <c r="H89" s="149"/>
      <c r="I89" s="105"/>
      <c r="J89" s="105"/>
      <c r="K89" s="95">
        <v>100</v>
      </c>
      <c r="L89" s="106">
        <f>T87</f>
        <v>80</v>
      </c>
      <c r="M89" s="106">
        <f>K89*L89</f>
        <v>8000</v>
      </c>
      <c r="N89" s="77"/>
      <c r="O89" s="78" t="s">
        <v>203</v>
      </c>
      <c r="P89" s="78" t="s">
        <v>5</v>
      </c>
      <c r="Q89" s="78" t="s">
        <v>143</v>
      </c>
      <c r="R89" s="79">
        <v>120</v>
      </c>
      <c r="S89" s="80"/>
      <c r="T89" s="81">
        <v>8050</v>
      </c>
      <c r="U89" s="96" t="s">
        <v>221</v>
      </c>
      <c r="V89" s="79">
        <f>R89*T89*3/100</f>
        <v>28980</v>
      </c>
      <c r="W89" s="79">
        <f>R89*T89-V89</f>
        <v>937020</v>
      </c>
      <c r="X89" s="82">
        <f>M89+W89</f>
        <v>945020</v>
      </c>
      <c r="Y89" s="83">
        <f>M89</f>
        <v>8000</v>
      </c>
      <c r="Z89" s="84"/>
      <c r="AA89" s="87">
        <f>AB89*M89/100</f>
        <v>1.6</v>
      </c>
      <c r="AB89" s="86">
        <v>0.02</v>
      </c>
    </row>
    <row r="90" spans="2:28" ht="16.5" customHeight="1" x14ac:dyDescent="0.25">
      <c r="B90" s="97"/>
      <c r="C90" s="97"/>
      <c r="D90" s="98"/>
      <c r="E90" s="99"/>
      <c r="F90" s="97"/>
      <c r="G90" s="97"/>
      <c r="H90" s="105"/>
      <c r="I90" s="105"/>
      <c r="J90" s="105"/>
      <c r="K90" s="95"/>
      <c r="L90" s="106"/>
      <c r="M90" s="106"/>
      <c r="N90" s="77"/>
      <c r="O90" s="78"/>
      <c r="P90" s="78"/>
      <c r="Q90" s="78"/>
      <c r="R90" s="79"/>
      <c r="S90" s="80"/>
      <c r="T90" s="81"/>
      <c r="U90" s="77"/>
      <c r="V90" s="79"/>
      <c r="W90" s="79"/>
      <c r="X90" s="82"/>
      <c r="Y90" s="83"/>
      <c r="Z90" s="84"/>
      <c r="AA90" s="87"/>
      <c r="AB90" s="82"/>
    </row>
    <row r="91" spans="2:28" ht="16.5" customHeight="1" x14ac:dyDescent="0.25">
      <c r="B91" s="100" t="s">
        <v>205</v>
      </c>
      <c r="C91" s="101"/>
      <c r="D91" s="101"/>
      <c r="E91" s="101"/>
      <c r="F91" s="101"/>
      <c r="G91" s="102"/>
      <c r="H91" s="102" t="s">
        <v>207</v>
      </c>
      <c r="I91" s="102" t="s">
        <v>3998</v>
      </c>
      <c r="J91" s="102" t="s">
        <v>3999</v>
      </c>
      <c r="K91" s="102">
        <v>46</v>
      </c>
      <c r="L91" s="102">
        <v>10</v>
      </c>
      <c r="M91" s="102"/>
      <c r="N91" s="102"/>
      <c r="O91" s="102" t="s">
        <v>208</v>
      </c>
      <c r="P91" s="102" t="s">
        <v>209</v>
      </c>
      <c r="Q91" s="102" t="s">
        <v>139</v>
      </c>
      <c r="R91" s="102">
        <v>34160</v>
      </c>
      <c r="S91" s="102"/>
      <c r="T91" s="102">
        <v>80</v>
      </c>
      <c r="U91" s="102"/>
      <c r="V91" s="103"/>
      <c r="W91" s="101"/>
      <c r="X91" s="102" t="s">
        <v>212</v>
      </c>
      <c r="Y91" s="101" t="s">
        <v>4000</v>
      </c>
      <c r="Z91" s="101"/>
      <c r="AA91" s="101"/>
      <c r="AB91" s="104"/>
    </row>
    <row r="92" spans="2:28" ht="16.5" customHeight="1" x14ac:dyDescent="0.25">
      <c r="B92" s="97">
        <v>1788</v>
      </c>
      <c r="C92" s="97" t="s">
        <v>206</v>
      </c>
      <c r="D92" s="98" t="s">
        <v>3997</v>
      </c>
      <c r="E92" s="99" t="s">
        <v>3058</v>
      </c>
      <c r="F92" s="97" t="s">
        <v>223</v>
      </c>
      <c r="G92" s="97">
        <v>1</v>
      </c>
      <c r="H92" s="105">
        <v>37</v>
      </c>
      <c r="I92" s="105">
        <v>0</v>
      </c>
      <c r="J92" s="105">
        <v>67</v>
      </c>
      <c r="K92" s="95">
        <v>14867</v>
      </c>
      <c r="L92" s="106">
        <f>T91</f>
        <v>80</v>
      </c>
      <c r="M92" s="106">
        <f>K92*L92</f>
        <v>1189360</v>
      </c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2"/>
      <c r="Y92" s="83">
        <f>M92</f>
        <v>1189360</v>
      </c>
      <c r="Z92" s="84"/>
      <c r="AA92" s="87">
        <f>AB92*M92/100</f>
        <v>118.93600000000001</v>
      </c>
      <c r="AB92" s="82">
        <v>0.01</v>
      </c>
    </row>
    <row r="93" spans="2:28" ht="16.5" customHeight="1" x14ac:dyDescent="0.25">
      <c r="B93" s="99"/>
      <c r="C93" s="99"/>
      <c r="D93" s="99"/>
      <c r="E93" s="99"/>
      <c r="F93" s="99"/>
      <c r="G93" s="99"/>
      <c r="H93" s="107"/>
      <c r="I93" s="107"/>
      <c r="J93" s="107"/>
      <c r="K93" s="106"/>
      <c r="L93" s="106"/>
      <c r="M93" s="106"/>
      <c r="N93" s="77"/>
      <c r="O93" s="78"/>
      <c r="P93" s="78"/>
      <c r="Q93" s="78"/>
      <c r="R93" s="79"/>
      <c r="S93" s="80"/>
      <c r="T93" s="81"/>
      <c r="U93" s="77"/>
      <c r="V93" s="79"/>
      <c r="W93" s="79"/>
      <c r="X93" s="86"/>
      <c r="Y93" s="83"/>
      <c r="Z93" s="84"/>
      <c r="AA93" s="85"/>
      <c r="AB93" s="86"/>
    </row>
    <row r="94" spans="2:28" ht="16.5" customHeight="1" x14ac:dyDescent="0.25">
      <c r="B94" s="100" t="s">
        <v>205</v>
      </c>
      <c r="C94" s="101"/>
      <c r="D94" s="101"/>
      <c r="E94" s="101"/>
      <c r="F94" s="101"/>
      <c r="G94" s="102"/>
      <c r="H94" s="102" t="s">
        <v>210</v>
      </c>
      <c r="I94" s="102" t="s">
        <v>4114</v>
      </c>
      <c r="J94" s="102" t="s">
        <v>4115</v>
      </c>
      <c r="K94" s="102" t="s">
        <v>3806</v>
      </c>
      <c r="L94" s="102" t="s">
        <v>3051</v>
      </c>
      <c r="M94" s="102"/>
      <c r="N94" s="102"/>
      <c r="O94" s="102" t="s">
        <v>208</v>
      </c>
      <c r="P94" s="102" t="s">
        <v>209</v>
      </c>
      <c r="Q94" s="102" t="s">
        <v>139</v>
      </c>
      <c r="R94" s="102">
        <v>34160</v>
      </c>
      <c r="S94" s="102"/>
      <c r="T94" s="102">
        <v>250</v>
      </c>
      <c r="U94" s="102" t="s">
        <v>4116</v>
      </c>
      <c r="V94" s="103"/>
      <c r="W94" s="101"/>
      <c r="X94" s="102"/>
      <c r="Y94" s="101"/>
      <c r="Z94" s="101"/>
      <c r="AA94" s="101"/>
      <c r="AB94" s="104"/>
    </row>
    <row r="95" spans="2:28" ht="16.5" customHeight="1" x14ac:dyDescent="0.25">
      <c r="B95" s="97">
        <v>1834</v>
      </c>
      <c r="C95" s="97" t="s">
        <v>206</v>
      </c>
      <c r="D95" s="98" t="s">
        <v>4113</v>
      </c>
      <c r="E95" s="99" t="s">
        <v>3089</v>
      </c>
      <c r="F95" s="97" t="s">
        <v>223</v>
      </c>
      <c r="G95" s="97"/>
      <c r="H95" s="105">
        <v>10</v>
      </c>
      <c r="I95" s="105">
        <v>2</v>
      </c>
      <c r="J95" s="105">
        <v>31</v>
      </c>
      <c r="K95" s="95">
        <v>4231</v>
      </c>
      <c r="L95" s="106">
        <f>T94</f>
        <v>250</v>
      </c>
      <c r="M95" s="106">
        <f>K95*L95</f>
        <v>1057750</v>
      </c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2"/>
      <c r="Y95" s="83">
        <f>M95</f>
        <v>1057750</v>
      </c>
      <c r="Z95" s="84"/>
      <c r="AA95" s="87">
        <f>AB95*M95/100</f>
        <v>105.77500000000001</v>
      </c>
      <c r="AB95" s="82">
        <v>0.01</v>
      </c>
    </row>
    <row r="96" spans="2:28" ht="16.5" customHeight="1" x14ac:dyDescent="0.25">
      <c r="B96" s="97"/>
      <c r="C96" s="97"/>
      <c r="D96" s="98"/>
      <c r="E96" s="99"/>
      <c r="F96" s="97"/>
      <c r="G96" s="97"/>
      <c r="H96" s="105"/>
      <c r="I96" s="105">
        <v>2</v>
      </c>
      <c r="J96" s="105">
        <v>0</v>
      </c>
      <c r="K96" s="95">
        <v>200</v>
      </c>
      <c r="L96" s="106">
        <f>T94</f>
        <v>250</v>
      </c>
      <c r="M96" s="106">
        <f>K96*L96</f>
        <v>50000</v>
      </c>
      <c r="N96" s="77"/>
      <c r="O96" s="78" t="s">
        <v>203</v>
      </c>
      <c r="P96" s="78" t="s">
        <v>211</v>
      </c>
      <c r="Q96" s="78" t="s">
        <v>143</v>
      </c>
      <c r="R96" s="79">
        <v>144</v>
      </c>
      <c r="S96" s="80"/>
      <c r="T96" s="81">
        <v>7450</v>
      </c>
      <c r="U96" s="96" t="s">
        <v>406</v>
      </c>
      <c r="V96" s="79">
        <f>R96*T96*85/100</f>
        <v>911880</v>
      </c>
      <c r="W96" s="79">
        <f>R96*T96-V96</f>
        <v>160920</v>
      </c>
      <c r="X96" s="82">
        <f>M96+W96</f>
        <v>210920</v>
      </c>
      <c r="Y96" s="83">
        <f>M96</f>
        <v>50000</v>
      </c>
      <c r="Z96" s="84"/>
      <c r="AA96" s="87">
        <f>AB96*M96/100</f>
        <v>10</v>
      </c>
      <c r="AB96" s="86">
        <v>0.02</v>
      </c>
    </row>
    <row r="97" spans="2:28" ht="16.5" customHeight="1" x14ac:dyDescent="0.25">
      <c r="B97" s="97"/>
      <c r="C97" s="97"/>
      <c r="D97" s="98"/>
      <c r="E97" s="99"/>
      <c r="F97" s="97"/>
      <c r="G97" s="97"/>
      <c r="H97" s="105">
        <v>11</v>
      </c>
      <c r="I97" s="105">
        <v>0</v>
      </c>
      <c r="J97" s="105">
        <v>31</v>
      </c>
      <c r="K97" s="95">
        <v>4431</v>
      </c>
      <c r="L97" s="106"/>
      <c r="M97" s="106"/>
      <c r="N97" s="77"/>
      <c r="O97" s="78"/>
      <c r="P97" s="78"/>
      <c r="Q97" s="78"/>
      <c r="R97" s="79"/>
      <c r="S97" s="80"/>
      <c r="T97" s="81"/>
      <c r="U97" s="77"/>
      <c r="V97" s="79"/>
      <c r="W97" s="79"/>
      <c r="X97" s="82"/>
      <c r="Y97" s="83"/>
      <c r="Z97" s="84"/>
      <c r="AA97" s="87"/>
      <c r="AB97" s="82"/>
    </row>
    <row r="98" spans="2:28" ht="16.5" customHeight="1" x14ac:dyDescent="0.25">
      <c r="B98" s="99"/>
      <c r="C98" s="99"/>
      <c r="D98" s="99"/>
      <c r="E98" s="99"/>
      <c r="F98" s="99"/>
      <c r="G98" s="99"/>
      <c r="H98" s="107"/>
      <c r="I98" s="107"/>
      <c r="J98" s="107"/>
      <c r="K98" s="106"/>
      <c r="L98" s="106"/>
      <c r="M98" s="106"/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6"/>
      <c r="Y98" s="83"/>
      <c r="Z98" s="84"/>
      <c r="AA98" s="85"/>
      <c r="AB98" s="86"/>
    </row>
    <row r="99" spans="2:28" ht="16.5" customHeight="1" x14ac:dyDescent="0.25">
      <c r="B99" s="100" t="s">
        <v>205</v>
      </c>
      <c r="C99" s="101"/>
      <c r="D99" s="101"/>
      <c r="E99" s="101"/>
      <c r="F99" s="101"/>
      <c r="G99" s="102"/>
      <c r="H99" s="102" t="s">
        <v>210</v>
      </c>
      <c r="I99" s="102" t="s">
        <v>4114</v>
      </c>
      <c r="J99" s="102" t="s">
        <v>3956</v>
      </c>
      <c r="K99" s="102" t="s">
        <v>3806</v>
      </c>
      <c r="L99" s="102" t="s">
        <v>3051</v>
      </c>
      <c r="M99" s="102"/>
      <c r="N99" s="102"/>
      <c r="O99" s="102" t="s">
        <v>208</v>
      </c>
      <c r="P99" s="102" t="s">
        <v>209</v>
      </c>
      <c r="Q99" s="102" t="s">
        <v>139</v>
      </c>
      <c r="R99" s="102">
        <v>34160</v>
      </c>
      <c r="S99" s="102"/>
      <c r="T99" s="102">
        <v>250</v>
      </c>
      <c r="U99" s="102"/>
      <c r="V99" s="103"/>
      <c r="W99" s="101"/>
      <c r="X99" s="102"/>
      <c r="Y99" s="101"/>
      <c r="Z99" s="101"/>
      <c r="AA99" s="101"/>
      <c r="AB99" s="104"/>
    </row>
    <row r="100" spans="2:28" ht="16.5" customHeight="1" x14ac:dyDescent="0.25">
      <c r="B100" s="97">
        <v>1835</v>
      </c>
      <c r="C100" s="97" t="s">
        <v>206</v>
      </c>
      <c r="D100" s="98" t="s">
        <v>4117</v>
      </c>
      <c r="E100" s="99" t="s">
        <v>3036</v>
      </c>
      <c r="F100" s="97" t="s">
        <v>223</v>
      </c>
      <c r="G100" s="97">
        <v>1</v>
      </c>
      <c r="H100" s="105">
        <v>9</v>
      </c>
      <c r="I100" s="105">
        <v>2</v>
      </c>
      <c r="J100" s="105">
        <v>42</v>
      </c>
      <c r="K100" s="95">
        <v>3842</v>
      </c>
      <c r="L100" s="106">
        <f>T99</f>
        <v>250</v>
      </c>
      <c r="M100" s="106">
        <f>K100*L100</f>
        <v>960500</v>
      </c>
      <c r="N100" s="77"/>
      <c r="O100" s="78"/>
      <c r="P100" s="78"/>
      <c r="Q100" s="78"/>
      <c r="R100" s="79"/>
      <c r="S100" s="80"/>
      <c r="T100" s="81"/>
      <c r="U100" s="77"/>
      <c r="V100" s="79"/>
      <c r="W100" s="79"/>
      <c r="X100" s="82"/>
      <c r="Y100" s="83">
        <f>M100</f>
        <v>960500</v>
      </c>
      <c r="Z100" s="84"/>
      <c r="AA100" s="87">
        <f>AB100*M100/100</f>
        <v>96.05</v>
      </c>
      <c r="AB100" s="82">
        <v>0.01</v>
      </c>
    </row>
    <row r="101" spans="2:28" ht="16.5" customHeight="1" x14ac:dyDescent="0.25">
      <c r="B101" s="99"/>
      <c r="C101" s="99"/>
      <c r="D101" s="99"/>
      <c r="E101" s="99"/>
      <c r="F101" s="99"/>
      <c r="G101" s="99"/>
      <c r="H101" s="107"/>
      <c r="I101" s="107"/>
      <c r="J101" s="107"/>
      <c r="K101" s="106"/>
      <c r="L101" s="106"/>
      <c r="M101" s="106"/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6"/>
      <c r="Y101" s="83"/>
      <c r="Z101" s="84"/>
      <c r="AA101" s="85"/>
      <c r="AB101" s="86"/>
    </row>
    <row r="102" spans="2:28" ht="16.5" customHeight="1" x14ac:dyDescent="0.25">
      <c r="B102" s="100" t="s">
        <v>205</v>
      </c>
      <c r="C102" s="101"/>
      <c r="D102" s="101"/>
      <c r="E102" s="101"/>
      <c r="F102" s="101"/>
      <c r="G102" s="102"/>
      <c r="H102" s="102" t="s">
        <v>207</v>
      </c>
      <c r="I102" s="102" t="s">
        <v>672</v>
      </c>
      <c r="J102" s="102" t="s">
        <v>3956</v>
      </c>
      <c r="K102" s="102">
        <v>55</v>
      </c>
      <c r="L102" s="102" t="s">
        <v>3051</v>
      </c>
      <c r="M102" s="102"/>
      <c r="N102" s="102"/>
      <c r="O102" s="102" t="s">
        <v>208</v>
      </c>
      <c r="P102" s="102" t="s">
        <v>209</v>
      </c>
      <c r="Q102" s="102" t="s">
        <v>139</v>
      </c>
      <c r="R102" s="102">
        <v>34160</v>
      </c>
      <c r="S102" s="102"/>
      <c r="T102" s="102">
        <v>250</v>
      </c>
      <c r="U102" s="102"/>
      <c r="V102" s="103"/>
      <c r="W102" s="101"/>
      <c r="X102" s="102"/>
      <c r="Y102" s="101"/>
      <c r="Z102" s="101"/>
      <c r="AA102" s="101"/>
      <c r="AB102" s="104"/>
    </row>
    <row r="103" spans="2:28" ht="16.5" customHeight="1" x14ac:dyDescent="0.25">
      <c r="B103" s="97">
        <v>1836</v>
      </c>
      <c r="C103" s="97" t="s">
        <v>206</v>
      </c>
      <c r="D103" s="98" t="s">
        <v>4118</v>
      </c>
      <c r="E103" s="99" t="s">
        <v>3138</v>
      </c>
      <c r="F103" s="97" t="s">
        <v>223</v>
      </c>
      <c r="G103" s="97"/>
      <c r="H103" s="105">
        <v>9</v>
      </c>
      <c r="I103" s="105">
        <v>0</v>
      </c>
      <c r="J103" s="105">
        <v>53</v>
      </c>
      <c r="K103" s="95">
        <v>3853</v>
      </c>
      <c r="L103" s="106">
        <f>T102</f>
        <v>250</v>
      </c>
      <c r="M103" s="106">
        <f>K103*L103</f>
        <v>963250</v>
      </c>
      <c r="N103" s="77"/>
      <c r="O103" s="78"/>
      <c r="P103" s="78"/>
      <c r="Q103" s="78"/>
      <c r="R103" s="79"/>
      <c r="S103" s="80"/>
      <c r="T103" s="81"/>
      <c r="U103" s="77"/>
      <c r="V103" s="79"/>
      <c r="W103" s="79"/>
      <c r="X103" s="82"/>
      <c r="Y103" s="83">
        <f>M103</f>
        <v>963250</v>
      </c>
      <c r="Z103" s="84"/>
      <c r="AA103" s="87">
        <f>AB103*M103/100</f>
        <v>96.325000000000003</v>
      </c>
      <c r="AB103" s="82">
        <v>0.01</v>
      </c>
    </row>
    <row r="104" spans="2:28" ht="16.5" customHeight="1" x14ac:dyDescent="0.25">
      <c r="B104" s="97"/>
      <c r="C104" s="97"/>
      <c r="D104" s="98"/>
      <c r="E104" s="99"/>
      <c r="F104" s="97"/>
      <c r="G104" s="97"/>
      <c r="H104" s="105"/>
      <c r="I104" s="105">
        <v>2</v>
      </c>
      <c r="J104" s="105">
        <v>0</v>
      </c>
      <c r="K104" s="95">
        <v>200</v>
      </c>
      <c r="L104" s="106">
        <f>T102</f>
        <v>250</v>
      </c>
      <c r="M104" s="106">
        <f>K104*L104</f>
        <v>50000</v>
      </c>
      <c r="N104" s="77"/>
      <c r="O104" s="78" t="s">
        <v>203</v>
      </c>
      <c r="P104" s="78" t="s">
        <v>5</v>
      </c>
      <c r="Q104" s="78" t="s">
        <v>143</v>
      </c>
      <c r="R104" s="79">
        <v>72</v>
      </c>
      <c r="S104" s="80"/>
      <c r="T104" s="81">
        <v>8050</v>
      </c>
      <c r="U104" s="96" t="s">
        <v>375</v>
      </c>
      <c r="V104" s="79">
        <f>R104*T104*36/100</f>
        <v>208656</v>
      </c>
      <c r="W104" s="79">
        <f>R104*T104-V104</f>
        <v>370944</v>
      </c>
      <c r="X104" s="82">
        <f>M104+W104</f>
        <v>420944</v>
      </c>
      <c r="Y104" s="83">
        <f>M104</f>
        <v>50000</v>
      </c>
      <c r="Z104" s="84"/>
      <c r="AA104" s="87">
        <f>AB104*M104/100</f>
        <v>10</v>
      </c>
      <c r="AB104" s="86">
        <v>0.02</v>
      </c>
    </row>
    <row r="105" spans="2:28" ht="16.5" customHeight="1" x14ac:dyDescent="0.25">
      <c r="B105" s="97"/>
      <c r="C105" s="97"/>
      <c r="D105" s="98"/>
      <c r="E105" s="99"/>
      <c r="F105" s="97"/>
      <c r="G105" s="97"/>
      <c r="H105" s="105">
        <v>9</v>
      </c>
      <c r="I105" s="105">
        <v>2</v>
      </c>
      <c r="J105" s="105">
        <v>53</v>
      </c>
      <c r="K105" s="95">
        <v>3853</v>
      </c>
      <c r="L105" s="106"/>
      <c r="M105" s="106"/>
      <c r="N105" s="77"/>
      <c r="O105" s="78"/>
      <c r="P105" s="78"/>
      <c r="Q105" s="78"/>
      <c r="R105" s="79"/>
      <c r="S105" s="80"/>
      <c r="T105" s="81"/>
      <c r="U105" s="77"/>
      <c r="V105" s="79"/>
      <c r="W105" s="79"/>
      <c r="X105" s="82"/>
      <c r="Y105" s="83"/>
      <c r="Z105" s="84"/>
      <c r="AA105" s="87"/>
      <c r="AB105" s="82"/>
    </row>
    <row r="106" spans="2:28" ht="16.5" customHeight="1" x14ac:dyDescent="0.25">
      <c r="B106" s="99"/>
      <c r="C106" s="99"/>
      <c r="D106" s="99"/>
      <c r="E106" s="99"/>
      <c r="F106" s="99"/>
      <c r="G106" s="99"/>
      <c r="H106" s="107"/>
      <c r="I106" s="107"/>
      <c r="J106" s="107"/>
      <c r="K106" s="106"/>
      <c r="L106" s="106"/>
      <c r="M106" s="106"/>
      <c r="N106" s="77"/>
      <c r="O106" s="78"/>
      <c r="P106" s="78"/>
      <c r="Q106" s="78"/>
      <c r="R106" s="79"/>
      <c r="S106" s="80"/>
      <c r="T106" s="81"/>
      <c r="U106" s="77"/>
      <c r="V106" s="79"/>
      <c r="W106" s="79"/>
      <c r="X106" s="86"/>
      <c r="Y106" s="83"/>
      <c r="Z106" s="84"/>
      <c r="AA106" s="85"/>
      <c r="AB106" s="86"/>
    </row>
    <row r="107" spans="2:28" ht="16.5" customHeight="1" x14ac:dyDescent="0.25">
      <c r="B107" s="100" t="s">
        <v>205</v>
      </c>
      <c r="C107" s="101"/>
      <c r="D107" s="101"/>
      <c r="E107" s="101"/>
      <c r="F107" s="101"/>
      <c r="G107" s="102"/>
      <c r="H107" s="102" t="s">
        <v>210</v>
      </c>
      <c r="I107" s="102" t="s">
        <v>1872</v>
      </c>
      <c r="J107" s="102" t="s">
        <v>4163</v>
      </c>
      <c r="K107" s="102" t="s">
        <v>4164</v>
      </c>
      <c r="L107" s="102" t="s">
        <v>3051</v>
      </c>
      <c r="M107" s="102"/>
      <c r="N107" s="102"/>
      <c r="O107" s="102" t="s">
        <v>208</v>
      </c>
      <c r="P107" s="102" t="s">
        <v>209</v>
      </c>
      <c r="Q107" s="102" t="s">
        <v>139</v>
      </c>
      <c r="R107" s="102">
        <v>34160</v>
      </c>
      <c r="S107" s="102"/>
      <c r="T107" s="102">
        <v>250</v>
      </c>
      <c r="U107" s="102" t="s">
        <v>4165</v>
      </c>
      <c r="V107" s="103"/>
      <c r="W107" s="101"/>
      <c r="X107" s="102"/>
      <c r="Y107" s="101"/>
      <c r="Z107" s="101"/>
      <c r="AA107" s="101"/>
      <c r="AB107" s="104"/>
    </row>
    <row r="108" spans="2:28" ht="16.5" customHeight="1" x14ac:dyDescent="0.25">
      <c r="B108" s="97">
        <v>1850</v>
      </c>
      <c r="C108" s="97" t="s">
        <v>206</v>
      </c>
      <c r="D108" s="98" t="s">
        <v>4162</v>
      </c>
      <c r="E108" s="99" t="s">
        <v>3071</v>
      </c>
      <c r="F108" s="97" t="s">
        <v>223</v>
      </c>
      <c r="G108" s="97">
        <v>2</v>
      </c>
      <c r="H108" s="105">
        <v>1</v>
      </c>
      <c r="I108" s="105">
        <v>0</v>
      </c>
      <c r="J108" s="105">
        <v>34</v>
      </c>
      <c r="K108" s="95">
        <v>434</v>
      </c>
      <c r="L108" s="106">
        <f>T107</f>
        <v>250</v>
      </c>
      <c r="M108" s="106">
        <f>K108*L108</f>
        <v>108500</v>
      </c>
      <c r="N108" s="77"/>
      <c r="O108" s="78"/>
      <c r="P108" s="78"/>
      <c r="Q108" s="78"/>
      <c r="R108" s="79"/>
      <c r="S108" s="80"/>
      <c r="T108" s="81"/>
      <c r="U108" s="77"/>
      <c r="V108" s="79"/>
      <c r="W108" s="79"/>
      <c r="X108" s="82"/>
      <c r="Y108" s="83">
        <f>M108</f>
        <v>108500</v>
      </c>
      <c r="Z108" s="84"/>
      <c r="AA108" s="87">
        <f>AB108*M108/100</f>
        <v>10.85</v>
      </c>
      <c r="AB108" s="82">
        <v>0.01</v>
      </c>
    </row>
    <row r="109" spans="2:28" ht="16.5" customHeight="1" x14ac:dyDescent="0.25">
      <c r="B109" s="97"/>
      <c r="C109" s="97"/>
      <c r="D109" s="98"/>
      <c r="E109" s="99"/>
      <c r="F109" s="97"/>
      <c r="G109" s="97"/>
      <c r="H109" s="105"/>
      <c r="I109" s="105"/>
      <c r="J109" s="105"/>
      <c r="K109" s="95">
        <v>200</v>
      </c>
      <c r="L109" s="106">
        <f>T107</f>
        <v>250</v>
      </c>
      <c r="M109" s="106">
        <f>K109*L109</f>
        <v>50000</v>
      </c>
      <c r="N109" s="77"/>
      <c r="O109" s="78" t="s">
        <v>203</v>
      </c>
      <c r="P109" s="78" t="s">
        <v>4166</v>
      </c>
      <c r="Q109" s="78" t="s">
        <v>143</v>
      </c>
      <c r="R109" s="79">
        <v>144</v>
      </c>
      <c r="S109" s="80"/>
      <c r="T109" s="81">
        <v>7450</v>
      </c>
      <c r="U109" s="96" t="s">
        <v>1445</v>
      </c>
      <c r="V109" s="79">
        <f>R109*T109*85/100</f>
        <v>911880</v>
      </c>
      <c r="W109" s="79">
        <f>R109*T109-V109</f>
        <v>160920</v>
      </c>
      <c r="X109" s="82">
        <f>M109+W109</f>
        <v>210920</v>
      </c>
      <c r="Y109" s="83">
        <f>M109</f>
        <v>50000</v>
      </c>
      <c r="Z109" s="84"/>
      <c r="AA109" s="87">
        <f>AB109*M109/100</f>
        <v>10</v>
      </c>
      <c r="AB109" s="86">
        <v>0.02</v>
      </c>
    </row>
    <row r="110" spans="2:28" ht="16.5" customHeight="1" x14ac:dyDescent="0.25">
      <c r="B110" s="97"/>
      <c r="C110" s="97"/>
      <c r="D110" s="98"/>
      <c r="E110" s="99"/>
      <c r="F110" s="97"/>
      <c r="G110" s="97"/>
      <c r="H110" s="105">
        <v>1</v>
      </c>
      <c r="I110" s="105">
        <v>2</v>
      </c>
      <c r="J110" s="105">
        <v>34</v>
      </c>
      <c r="K110" s="95">
        <v>634</v>
      </c>
      <c r="L110" s="106"/>
      <c r="M110" s="106"/>
      <c r="N110" s="77"/>
      <c r="O110" s="78"/>
      <c r="P110" s="78"/>
      <c r="Q110" s="78"/>
      <c r="R110" s="79"/>
      <c r="S110" s="80"/>
      <c r="T110" s="81"/>
      <c r="U110" s="96"/>
      <c r="V110" s="79"/>
      <c r="W110" s="79"/>
      <c r="X110" s="82"/>
      <c r="Y110" s="83"/>
      <c r="Z110" s="84"/>
      <c r="AA110" s="87"/>
      <c r="AB110" s="86"/>
    </row>
    <row r="111" spans="2:28" ht="16.5" customHeight="1" x14ac:dyDescent="0.25">
      <c r="B111" s="97"/>
      <c r="C111" s="97"/>
      <c r="D111" s="98"/>
      <c r="E111" s="99"/>
      <c r="F111" s="97"/>
      <c r="G111" s="97"/>
      <c r="H111" s="105"/>
      <c r="I111" s="105"/>
      <c r="J111" s="105"/>
      <c r="K111" s="95"/>
      <c r="L111" s="106"/>
      <c r="M111" s="106"/>
      <c r="N111" s="77"/>
      <c r="O111" s="78"/>
      <c r="P111" s="78"/>
      <c r="Q111" s="78"/>
      <c r="R111" s="79"/>
      <c r="S111" s="80"/>
      <c r="T111" s="81"/>
      <c r="U111" s="96"/>
      <c r="V111" s="79"/>
      <c r="W111" s="79"/>
      <c r="X111" s="82"/>
      <c r="Y111" s="83"/>
      <c r="Z111" s="84"/>
      <c r="AA111" s="87"/>
      <c r="AB111" s="86"/>
    </row>
    <row r="112" spans="2:28" ht="16.5" customHeight="1" x14ac:dyDescent="0.25">
      <c r="B112" s="99"/>
      <c r="C112" s="99"/>
      <c r="D112" s="99"/>
      <c r="E112" s="99"/>
      <c r="F112" s="99"/>
      <c r="G112" s="99"/>
      <c r="H112" s="107"/>
      <c r="I112" s="107"/>
      <c r="J112" s="107"/>
      <c r="K112" s="106"/>
      <c r="L112" s="106"/>
      <c r="M112" s="106"/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6"/>
      <c r="Y112" s="83"/>
      <c r="Z112" s="84"/>
      <c r="AA112" s="85"/>
      <c r="AB112" s="86"/>
    </row>
    <row r="113" spans="2:28" ht="16.5" customHeight="1" x14ac:dyDescent="0.25">
      <c r="B113" s="100" t="s">
        <v>205</v>
      </c>
      <c r="C113" s="101"/>
      <c r="D113" s="101"/>
      <c r="E113" s="101"/>
      <c r="F113" s="101"/>
      <c r="G113" s="102"/>
      <c r="H113" s="102" t="s">
        <v>207</v>
      </c>
      <c r="I113" s="102" t="s">
        <v>4168</v>
      </c>
      <c r="J113" s="102" t="s">
        <v>743</v>
      </c>
      <c r="K113" s="102" t="s">
        <v>3569</v>
      </c>
      <c r="L113" s="102" t="s">
        <v>3051</v>
      </c>
      <c r="M113" s="102"/>
      <c r="N113" s="102"/>
      <c r="O113" s="102" t="s">
        <v>208</v>
      </c>
      <c r="P113" s="102" t="s">
        <v>209</v>
      </c>
      <c r="Q113" s="102" t="s">
        <v>139</v>
      </c>
      <c r="R113" s="102">
        <v>34160</v>
      </c>
      <c r="S113" s="102"/>
      <c r="T113" s="102">
        <v>250</v>
      </c>
      <c r="U113" s="102" t="s">
        <v>4169</v>
      </c>
      <c r="V113" s="103"/>
      <c r="W113" s="101"/>
      <c r="X113" s="102"/>
      <c r="Y113" s="101"/>
      <c r="Z113" s="101"/>
      <c r="AA113" s="101"/>
      <c r="AB113" s="104"/>
    </row>
    <row r="114" spans="2:28" ht="16.5" customHeight="1" x14ac:dyDescent="0.25">
      <c r="B114" s="97">
        <v>1851</v>
      </c>
      <c r="C114" s="97" t="s">
        <v>206</v>
      </c>
      <c r="D114" s="98" t="s">
        <v>4167</v>
      </c>
      <c r="E114" s="99" t="s">
        <v>3040</v>
      </c>
      <c r="F114" s="97" t="s">
        <v>223</v>
      </c>
      <c r="G114" s="97">
        <v>2</v>
      </c>
      <c r="H114" s="105">
        <v>0</v>
      </c>
      <c r="I114" s="105">
        <v>3</v>
      </c>
      <c r="J114" s="105">
        <v>64</v>
      </c>
      <c r="K114" s="95">
        <v>364</v>
      </c>
      <c r="L114" s="106">
        <f>T113</f>
        <v>250</v>
      </c>
      <c r="M114" s="106">
        <f>K114*L114</f>
        <v>91000</v>
      </c>
      <c r="N114" s="77"/>
      <c r="O114" s="78" t="s">
        <v>203</v>
      </c>
      <c r="P114" s="78" t="s">
        <v>211</v>
      </c>
      <c r="Q114" s="78" t="s">
        <v>143</v>
      </c>
      <c r="R114" s="79">
        <v>108</v>
      </c>
      <c r="S114" s="80"/>
      <c r="T114" s="81">
        <v>7450</v>
      </c>
      <c r="U114" s="96" t="s">
        <v>411</v>
      </c>
      <c r="V114" s="79">
        <f>R114*T114*85/100</f>
        <v>683910</v>
      </c>
      <c r="W114" s="79">
        <f>R114*T114-V114</f>
        <v>120690</v>
      </c>
      <c r="X114" s="82">
        <f>M114+W114</f>
        <v>211690</v>
      </c>
      <c r="Y114" s="83">
        <f>M114</f>
        <v>91000</v>
      </c>
      <c r="Z114" s="84"/>
      <c r="AA114" s="87">
        <f>AB114*M114/100</f>
        <v>18.2</v>
      </c>
      <c r="AB114" s="86">
        <v>0.02</v>
      </c>
    </row>
    <row r="115" spans="2:28" ht="16.5" customHeight="1" x14ac:dyDescent="0.25">
      <c r="B115" s="97"/>
      <c r="C115" s="97"/>
      <c r="D115" s="98"/>
      <c r="E115" s="99"/>
      <c r="F115" s="97"/>
      <c r="G115" s="97"/>
      <c r="H115" s="105"/>
      <c r="I115" s="105"/>
      <c r="J115" s="105"/>
      <c r="K115" s="95"/>
      <c r="L115" s="106"/>
      <c r="M115" s="106"/>
      <c r="N115" s="77"/>
      <c r="O115" s="78"/>
      <c r="P115" s="78"/>
      <c r="Q115" s="78"/>
      <c r="R115" s="79"/>
      <c r="S115" s="80"/>
      <c r="T115" s="81"/>
      <c r="U115" s="96"/>
      <c r="V115" s="79"/>
      <c r="W115" s="79"/>
      <c r="X115" s="82"/>
      <c r="Y115" s="83"/>
      <c r="Z115" s="84"/>
      <c r="AA115" s="87"/>
      <c r="AB115" s="86"/>
    </row>
    <row r="116" spans="2:28" ht="16.5" customHeight="1" x14ac:dyDescent="0.25">
      <c r="B116" s="99"/>
      <c r="C116" s="99"/>
      <c r="D116" s="99"/>
      <c r="E116" s="99"/>
      <c r="F116" s="99"/>
      <c r="G116" s="99"/>
      <c r="H116" s="107"/>
      <c r="I116" s="107"/>
      <c r="J116" s="107"/>
      <c r="K116" s="106"/>
      <c r="L116" s="106"/>
      <c r="M116" s="106"/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6"/>
      <c r="Y116" s="83"/>
      <c r="Z116" s="84"/>
      <c r="AA116" s="85"/>
      <c r="AB116" s="86"/>
    </row>
    <row r="117" spans="2:28" ht="16.5" customHeight="1" x14ac:dyDescent="0.25">
      <c r="B117" s="100" t="s">
        <v>205</v>
      </c>
      <c r="C117" s="101"/>
      <c r="D117" s="101"/>
      <c r="E117" s="101"/>
      <c r="F117" s="101"/>
      <c r="G117" s="102"/>
      <c r="H117" s="102" t="s">
        <v>207</v>
      </c>
      <c r="I117" s="102" t="s">
        <v>4174</v>
      </c>
      <c r="J117" s="102" t="s">
        <v>2730</v>
      </c>
      <c r="K117" s="102" t="s">
        <v>3058</v>
      </c>
      <c r="L117" s="102" t="s">
        <v>3051</v>
      </c>
      <c r="M117" s="102"/>
      <c r="N117" s="102"/>
      <c r="O117" s="102" t="s">
        <v>208</v>
      </c>
      <c r="P117" s="102" t="s">
        <v>209</v>
      </c>
      <c r="Q117" s="102" t="s">
        <v>139</v>
      </c>
      <c r="R117" s="102">
        <v>34160</v>
      </c>
      <c r="S117" s="102"/>
      <c r="T117" s="102">
        <v>250</v>
      </c>
      <c r="U117" s="102" t="s">
        <v>4175</v>
      </c>
      <c r="V117" s="103"/>
      <c r="W117" s="101"/>
      <c r="X117" s="102"/>
      <c r="Y117" s="101"/>
      <c r="Z117" s="101"/>
      <c r="AA117" s="101"/>
      <c r="AB117" s="104"/>
    </row>
    <row r="118" spans="2:28" ht="16.5" customHeight="1" x14ac:dyDescent="0.25">
      <c r="B118" s="97">
        <v>1853</v>
      </c>
      <c r="C118" s="97" t="s">
        <v>206</v>
      </c>
      <c r="D118" s="98" t="s">
        <v>4173</v>
      </c>
      <c r="E118" s="99" t="s">
        <v>3285</v>
      </c>
      <c r="F118" s="97" t="s">
        <v>223</v>
      </c>
      <c r="G118" s="97"/>
      <c r="H118" s="105">
        <v>2</v>
      </c>
      <c r="I118" s="105">
        <v>0</v>
      </c>
      <c r="J118" s="105">
        <v>0</v>
      </c>
      <c r="K118" s="95">
        <v>900</v>
      </c>
      <c r="L118" s="106">
        <f>T117</f>
        <v>250</v>
      </c>
      <c r="M118" s="106">
        <f>K118*L118</f>
        <v>225000</v>
      </c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>
        <f>M118</f>
        <v>225000</v>
      </c>
      <c r="Z118" s="84"/>
      <c r="AA118" s="87">
        <f>AB118*M118/100</f>
        <v>22.5</v>
      </c>
      <c r="AB118" s="82">
        <v>0.01</v>
      </c>
    </row>
    <row r="119" spans="2:28" ht="16.5" customHeight="1" x14ac:dyDescent="0.25">
      <c r="B119" s="97"/>
      <c r="C119" s="97"/>
      <c r="D119" s="98"/>
      <c r="E119" s="99"/>
      <c r="F119" s="97"/>
      <c r="G119" s="97"/>
      <c r="H119" s="105"/>
      <c r="I119" s="105"/>
      <c r="J119" s="105"/>
      <c r="K119" s="95">
        <v>152</v>
      </c>
      <c r="L119" s="106">
        <f>T117</f>
        <v>250</v>
      </c>
      <c r="M119" s="106">
        <f>K119*L119</f>
        <v>38000</v>
      </c>
      <c r="N119" s="77"/>
      <c r="O119" s="78" t="s">
        <v>203</v>
      </c>
      <c r="P119" s="78" t="s">
        <v>4166</v>
      </c>
      <c r="Q119" s="78" t="s">
        <v>143</v>
      </c>
      <c r="R119" s="79">
        <v>144</v>
      </c>
      <c r="S119" s="80"/>
      <c r="T119" s="81">
        <v>7450</v>
      </c>
      <c r="U119" s="96" t="s">
        <v>1445</v>
      </c>
      <c r="V119" s="79">
        <f>R119*T119*85/100</f>
        <v>911880</v>
      </c>
      <c r="W119" s="79">
        <f>R119*T119-V119</f>
        <v>160920</v>
      </c>
      <c r="X119" s="82">
        <f>M119+W119</f>
        <v>198920</v>
      </c>
      <c r="Y119" s="83">
        <f>M119</f>
        <v>38000</v>
      </c>
      <c r="Z119" s="84"/>
      <c r="AA119" s="87">
        <f>AB119*M119/100</f>
        <v>7.6</v>
      </c>
      <c r="AB119" s="86">
        <v>0.02</v>
      </c>
    </row>
    <row r="120" spans="2:28" ht="16.5" customHeight="1" x14ac:dyDescent="0.25">
      <c r="B120" s="97"/>
      <c r="C120" s="97"/>
      <c r="D120" s="98"/>
      <c r="E120" s="99"/>
      <c r="F120" s="97"/>
      <c r="G120" s="97"/>
      <c r="H120" s="105">
        <v>2</v>
      </c>
      <c r="I120" s="105">
        <v>1</v>
      </c>
      <c r="J120" s="105">
        <v>52</v>
      </c>
      <c r="K120" s="95">
        <v>952</v>
      </c>
      <c r="L120" s="106"/>
      <c r="M120" s="106"/>
      <c r="N120" s="77"/>
      <c r="O120" s="78"/>
      <c r="P120" s="78"/>
      <c r="Q120" s="78"/>
      <c r="R120" s="79"/>
      <c r="S120" s="80"/>
      <c r="T120" s="81"/>
      <c r="U120" s="77"/>
      <c r="V120" s="79"/>
      <c r="W120" s="79"/>
      <c r="X120" s="82"/>
      <c r="Y120" s="83"/>
      <c r="Z120" s="84"/>
      <c r="AA120" s="87"/>
      <c r="AB120" s="82"/>
    </row>
    <row r="121" spans="2:28" ht="16.5" customHeight="1" x14ac:dyDescent="0.25">
      <c r="B121" s="99"/>
      <c r="C121" s="99"/>
      <c r="D121" s="99"/>
      <c r="E121" s="99"/>
      <c r="F121" s="99"/>
      <c r="G121" s="99"/>
      <c r="H121" s="107"/>
      <c r="I121" s="107"/>
      <c r="J121" s="107"/>
      <c r="K121" s="106"/>
      <c r="L121" s="106"/>
      <c r="M121" s="106"/>
      <c r="N121" s="77"/>
      <c r="O121" s="78"/>
      <c r="P121" s="78"/>
      <c r="Q121" s="78"/>
      <c r="R121" s="79"/>
      <c r="S121" s="80"/>
      <c r="T121" s="81"/>
      <c r="U121" s="77"/>
      <c r="V121" s="79"/>
      <c r="W121" s="79"/>
      <c r="X121" s="86"/>
      <c r="Y121" s="83"/>
      <c r="Z121" s="84"/>
      <c r="AA121" s="85"/>
      <c r="AB121" s="86"/>
    </row>
    <row r="122" spans="2:28" ht="16.5" customHeight="1" x14ac:dyDescent="0.25">
      <c r="B122" s="100" t="s">
        <v>205</v>
      </c>
      <c r="C122" s="101"/>
      <c r="D122" s="101"/>
      <c r="E122" s="101"/>
      <c r="F122" s="101"/>
      <c r="G122" s="102"/>
      <c r="H122" s="102" t="s">
        <v>210</v>
      </c>
      <c r="I122" s="102" t="s">
        <v>4182</v>
      </c>
      <c r="J122" s="102" t="s">
        <v>4183</v>
      </c>
      <c r="K122" s="102" t="s">
        <v>3036</v>
      </c>
      <c r="L122" s="102" t="s">
        <v>3051</v>
      </c>
      <c r="M122" s="102"/>
      <c r="N122" s="102"/>
      <c r="O122" s="102" t="s">
        <v>208</v>
      </c>
      <c r="P122" s="102" t="s">
        <v>209</v>
      </c>
      <c r="Q122" s="102" t="s">
        <v>139</v>
      </c>
      <c r="R122" s="102">
        <v>34160</v>
      </c>
      <c r="S122" s="102"/>
      <c r="T122" s="102">
        <v>250</v>
      </c>
      <c r="U122" s="102" t="s">
        <v>4184</v>
      </c>
      <c r="V122" s="103"/>
      <c r="W122" s="101"/>
      <c r="X122" s="102"/>
      <c r="Y122" s="101"/>
      <c r="Z122" s="101"/>
      <c r="AA122" s="101"/>
      <c r="AB122" s="104"/>
    </row>
    <row r="123" spans="2:28" ht="16.5" customHeight="1" x14ac:dyDescent="0.25">
      <c r="B123" s="97">
        <v>1856</v>
      </c>
      <c r="C123" s="97" t="s">
        <v>206</v>
      </c>
      <c r="D123" s="98" t="s">
        <v>4181</v>
      </c>
      <c r="E123" s="99" t="s">
        <v>4177</v>
      </c>
      <c r="F123" s="97" t="s">
        <v>223</v>
      </c>
      <c r="G123" s="97"/>
      <c r="H123" s="105">
        <v>0</v>
      </c>
      <c r="I123" s="105">
        <v>3</v>
      </c>
      <c r="J123" s="105">
        <v>7</v>
      </c>
      <c r="K123" s="95">
        <v>307</v>
      </c>
      <c r="L123" s="106">
        <f>T122</f>
        <v>250</v>
      </c>
      <c r="M123" s="106">
        <f>K123*L123</f>
        <v>76750</v>
      </c>
      <c r="N123" s="77"/>
      <c r="O123" s="78"/>
      <c r="P123" s="78"/>
      <c r="Q123" s="78"/>
      <c r="R123" s="79"/>
      <c r="S123" s="80"/>
      <c r="T123" s="81"/>
      <c r="U123" s="77"/>
      <c r="V123" s="79"/>
      <c r="W123" s="79"/>
      <c r="X123" s="82"/>
      <c r="Y123" s="83">
        <f>M123</f>
        <v>76750</v>
      </c>
      <c r="Z123" s="84"/>
      <c r="AA123" s="87">
        <f>AB123*M123/100</f>
        <v>7.6749999999999998</v>
      </c>
      <c r="AB123" s="82">
        <v>0.01</v>
      </c>
    </row>
    <row r="124" spans="2:28" ht="16.5" customHeight="1" x14ac:dyDescent="0.25">
      <c r="B124" s="97"/>
      <c r="C124" s="97"/>
      <c r="D124" s="98"/>
      <c r="E124" s="99"/>
      <c r="F124" s="97"/>
      <c r="G124" s="97"/>
      <c r="H124" s="105"/>
      <c r="I124" s="105"/>
      <c r="J124" s="105"/>
      <c r="K124" s="95">
        <v>100</v>
      </c>
      <c r="L124" s="106">
        <f>T122</f>
        <v>250</v>
      </c>
      <c r="M124" s="106">
        <f>K124*L124</f>
        <v>25000</v>
      </c>
      <c r="N124" s="77"/>
      <c r="O124" s="78" t="s">
        <v>203</v>
      </c>
      <c r="P124" s="78" t="s">
        <v>5</v>
      </c>
      <c r="Q124" s="78" t="s">
        <v>143</v>
      </c>
      <c r="R124" s="79">
        <v>114</v>
      </c>
      <c r="S124" s="80"/>
      <c r="T124" s="81">
        <v>8050</v>
      </c>
      <c r="U124" s="96" t="s">
        <v>1270</v>
      </c>
      <c r="V124" s="79">
        <f>R124*T124*8/100</f>
        <v>73416</v>
      </c>
      <c r="W124" s="79">
        <f>R124*T124-V124</f>
        <v>844284</v>
      </c>
      <c r="X124" s="82">
        <f>M124+W124</f>
        <v>869284</v>
      </c>
      <c r="Y124" s="83">
        <f>M124</f>
        <v>25000</v>
      </c>
      <c r="Z124" s="84"/>
      <c r="AA124" s="87">
        <f>AB124*M124/100</f>
        <v>5</v>
      </c>
      <c r="AB124" s="86">
        <v>0.02</v>
      </c>
    </row>
    <row r="125" spans="2:28" ht="16.5" customHeight="1" x14ac:dyDescent="0.25">
      <c r="B125" s="97"/>
      <c r="C125" s="97"/>
      <c r="D125" s="98"/>
      <c r="E125" s="99"/>
      <c r="F125" s="97"/>
      <c r="G125" s="97"/>
      <c r="H125" s="105">
        <v>1</v>
      </c>
      <c r="I125" s="105">
        <v>0</v>
      </c>
      <c r="J125" s="105">
        <v>7</v>
      </c>
      <c r="K125" s="95">
        <v>407</v>
      </c>
      <c r="L125" s="106"/>
      <c r="M125" s="106"/>
      <c r="N125" s="77"/>
      <c r="O125" s="78"/>
      <c r="P125" s="78"/>
      <c r="Q125" s="78"/>
      <c r="R125" s="79"/>
      <c r="S125" s="80"/>
      <c r="T125" s="81"/>
      <c r="U125" s="77"/>
      <c r="V125" s="79"/>
      <c r="W125" s="79"/>
      <c r="X125" s="82"/>
      <c r="Y125" s="83"/>
      <c r="Z125" s="84"/>
      <c r="AA125" s="87"/>
      <c r="AB125" s="82"/>
    </row>
    <row r="126" spans="2:28" ht="16.5" customHeight="1" x14ac:dyDescent="0.25">
      <c r="B126" s="99"/>
      <c r="C126" s="99"/>
      <c r="D126" s="99"/>
      <c r="E126" s="99"/>
      <c r="F126" s="99"/>
      <c r="G126" s="99"/>
      <c r="H126" s="107"/>
      <c r="I126" s="107"/>
      <c r="J126" s="107"/>
      <c r="K126" s="106"/>
      <c r="L126" s="106"/>
      <c r="M126" s="106"/>
      <c r="N126" s="77"/>
      <c r="O126" s="78"/>
      <c r="P126" s="78"/>
      <c r="Q126" s="78"/>
      <c r="R126" s="79"/>
      <c r="S126" s="80"/>
      <c r="T126" s="81"/>
      <c r="U126" s="77"/>
      <c r="V126" s="79"/>
      <c r="W126" s="79"/>
      <c r="X126" s="86"/>
      <c r="Y126" s="83"/>
      <c r="Z126" s="84"/>
      <c r="AA126" s="85"/>
      <c r="AB126" s="86"/>
    </row>
    <row r="127" spans="2:28" ht="16.5" customHeight="1" x14ac:dyDescent="0.25">
      <c r="B127" s="100" t="s">
        <v>205</v>
      </c>
      <c r="C127" s="101"/>
      <c r="D127" s="101"/>
      <c r="E127" s="101"/>
      <c r="F127" s="101"/>
      <c r="G127" s="102"/>
      <c r="H127" s="102" t="s">
        <v>210</v>
      </c>
      <c r="I127" s="102" t="s">
        <v>710</v>
      </c>
      <c r="J127" s="102" t="s">
        <v>3093</v>
      </c>
      <c r="K127" s="102" t="s">
        <v>3266</v>
      </c>
      <c r="L127" s="102" t="s">
        <v>3051</v>
      </c>
      <c r="M127" s="102"/>
      <c r="N127" s="102"/>
      <c r="O127" s="102" t="s">
        <v>208</v>
      </c>
      <c r="P127" s="102" t="s">
        <v>209</v>
      </c>
      <c r="Q127" s="102" t="s">
        <v>139</v>
      </c>
      <c r="R127" s="102">
        <v>34160</v>
      </c>
      <c r="S127" s="102"/>
      <c r="T127" s="102">
        <v>250</v>
      </c>
      <c r="U127" s="102" t="s">
        <v>4216</v>
      </c>
      <c r="V127" s="103"/>
      <c r="W127" s="101"/>
      <c r="X127" s="102"/>
      <c r="Y127" s="101"/>
      <c r="Z127" s="101"/>
      <c r="AA127" s="101"/>
      <c r="AB127" s="104"/>
    </row>
    <row r="128" spans="2:28" ht="16.5" customHeight="1" x14ac:dyDescent="0.25">
      <c r="B128" s="97">
        <v>1867</v>
      </c>
      <c r="C128" s="97" t="s">
        <v>206</v>
      </c>
      <c r="D128" s="98" t="s">
        <v>4215</v>
      </c>
      <c r="E128" s="99">
        <v>101</v>
      </c>
      <c r="F128" s="97" t="s">
        <v>223</v>
      </c>
      <c r="G128" s="97"/>
      <c r="H128" s="105">
        <v>0</v>
      </c>
      <c r="I128" s="105">
        <v>3</v>
      </c>
      <c r="J128" s="105">
        <v>13</v>
      </c>
      <c r="K128" s="95">
        <v>313</v>
      </c>
      <c r="L128" s="106">
        <f>T127</f>
        <v>250</v>
      </c>
      <c r="M128" s="106">
        <f>K128*L128</f>
        <v>78250</v>
      </c>
      <c r="N128" s="77"/>
      <c r="O128" s="78" t="s">
        <v>203</v>
      </c>
      <c r="P128" s="78" t="s">
        <v>211</v>
      </c>
      <c r="Q128" s="78" t="s">
        <v>143</v>
      </c>
      <c r="R128" s="79">
        <v>96</v>
      </c>
      <c r="S128" s="80"/>
      <c r="T128" s="81">
        <v>7450</v>
      </c>
      <c r="U128" s="96" t="s">
        <v>1249</v>
      </c>
      <c r="V128" s="79">
        <f>R128*T128*85/100</f>
        <v>607920</v>
      </c>
      <c r="W128" s="79">
        <f>R128*T128-V128</f>
        <v>107280</v>
      </c>
      <c r="X128" s="82">
        <f>M128+W128</f>
        <v>185530</v>
      </c>
      <c r="Y128" s="83">
        <f>M128</f>
        <v>78250</v>
      </c>
      <c r="Z128" s="84"/>
      <c r="AA128" s="87">
        <f>AB128*M128/100</f>
        <v>15.65</v>
      </c>
      <c r="AB128" s="86">
        <v>0.02</v>
      </c>
    </row>
    <row r="129" spans="2:28" ht="16.5" customHeight="1" x14ac:dyDescent="0.25">
      <c r="B129" s="97"/>
      <c r="C129" s="97"/>
      <c r="D129" s="98"/>
      <c r="E129" s="99"/>
      <c r="F129" s="97"/>
      <c r="G129" s="97"/>
      <c r="H129" s="105"/>
      <c r="I129" s="105"/>
      <c r="J129" s="105"/>
      <c r="K129" s="95">
        <v>9</v>
      </c>
      <c r="L129" s="106">
        <f>T127</f>
        <v>250</v>
      </c>
      <c r="M129" s="106">
        <f>K129*L129</f>
        <v>2250</v>
      </c>
      <c r="N129" s="77"/>
      <c r="O129" s="78" t="s">
        <v>233</v>
      </c>
      <c r="P129" s="78" t="s">
        <v>5</v>
      </c>
      <c r="Q129" s="78"/>
      <c r="R129" s="79">
        <v>36</v>
      </c>
      <c r="S129" s="80"/>
      <c r="T129" s="81">
        <v>5650</v>
      </c>
      <c r="U129" s="96" t="s">
        <v>716</v>
      </c>
      <c r="V129" s="79">
        <f>R129*T129*24/100</f>
        <v>48816</v>
      </c>
      <c r="W129" s="79">
        <f>R129*T129-V129</f>
        <v>154584</v>
      </c>
      <c r="X129" s="82">
        <f>M129+W129</f>
        <v>156834</v>
      </c>
      <c r="Y129" s="83">
        <f>M128</f>
        <v>78250</v>
      </c>
      <c r="Z129" s="84"/>
      <c r="AA129" s="87">
        <f>X129*AB129/100</f>
        <v>470.50199999999995</v>
      </c>
      <c r="AB129" s="86">
        <v>0.3</v>
      </c>
    </row>
    <row r="130" spans="2:28" ht="16.5" customHeight="1" x14ac:dyDescent="0.25">
      <c r="B130" s="97"/>
      <c r="C130" s="97"/>
      <c r="D130" s="98"/>
      <c r="E130" s="99"/>
      <c r="F130" s="97"/>
      <c r="G130" s="97"/>
      <c r="H130" s="105">
        <v>0</v>
      </c>
      <c r="I130" s="105">
        <v>3</v>
      </c>
      <c r="J130" s="105">
        <v>22</v>
      </c>
      <c r="K130" s="95">
        <v>322</v>
      </c>
      <c r="L130" s="106"/>
      <c r="M130" s="106"/>
      <c r="N130" s="77"/>
      <c r="O130" s="78"/>
      <c r="P130" s="78"/>
      <c r="Q130" s="78"/>
      <c r="R130" s="79"/>
      <c r="S130" s="80"/>
      <c r="T130" s="81"/>
      <c r="U130" s="77"/>
      <c r="V130" s="79"/>
      <c r="W130" s="79"/>
      <c r="X130" s="82"/>
      <c r="Y130" s="83"/>
      <c r="Z130" s="84"/>
      <c r="AA130" s="87"/>
      <c r="AB130" s="82"/>
    </row>
    <row r="131" spans="2:28" ht="16.5" customHeight="1" x14ac:dyDescent="0.25">
      <c r="B131" s="99"/>
      <c r="C131" s="99"/>
      <c r="D131" s="99"/>
      <c r="E131" s="99"/>
      <c r="F131" s="99"/>
      <c r="G131" s="99"/>
      <c r="H131" s="107"/>
      <c r="I131" s="107"/>
      <c r="J131" s="107"/>
      <c r="K131" s="106"/>
      <c r="L131" s="106"/>
      <c r="M131" s="106"/>
      <c r="N131" s="77"/>
      <c r="O131" s="78"/>
      <c r="P131" s="78"/>
      <c r="Q131" s="78"/>
      <c r="R131" s="79"/>
      <c r="S131" s="80"/>
      <c r="T131" s="81"/>
      <c r="U131" s="77"/>
      <c r="V131" s="79"/>
      <c r="W131" s="79"/>
      <c r="X131" s="86"/>
      <c r="Y131" s="83"/>
      <c r="Z131" s="84"/>
      <c r="AA131" s="85"/>
      <c r="AB131" s="86"/>
    </row>
    <row r="132" spans="2:28" ht="16.5" customHeight="1" x14ac:dyDescent="0.25">
      <c r="B132" s="100" t="s">
        <v>205</v>
      </c>
      <c r="C132" s="101"/>
      <c r="D132" s="101"/>
      <c r="E132" s="101"/>
      <c r="F132" s="101"/>
      <c r="G132" s="102"/>
      <c r="H132" s="102" t="s">
        <v>207</v>
      </c>
      <c r="I132" s="102" t="s">
        <v>4243</v>
      </c>
      <c r="J132" s="102" t="s">
        <v>310</v>
      </c>
      <c r="K132" s="102" t="s">
        <v>3942</v>
      </c>
      <c r="L132" s="102" t="s">
        <v>3051</v>
      </c>
      <c r="M132" s="102"/>
      <c r="N132" s="102"/>
      <c r="O132" s="102" t="s">
        <v>208</v>
      </c>
      <c r="P132" s="102" t="s">
        <v>209</v>
      </c>
      <c r="Q132" s="102" t="s">
        <v>139</v>
      </c>
      <c r="R132" s="102">
        <v>34160</v>
      </c>
      <c r="S132" s="102"/>
      <c r="T132" s="102">
        <v>80</v>
      </c>
      <c r="U132" s="102" t="s">
        <v>4244</v>
      </c>
      <c r="V132" s="103"/>
      <c r="W132" s="101"/>
      <c r="X132" s="102" t="s">
        <v>212</v>
      </c>
      <c r="Y132" s="101" t="s">
        <v>4245</v>
      </c>
      <c r="Z132" s="101"/>
      <c r="AA132" s="101"/>
      <c r="AB132" s="104"/>
    </row>
    <row r="133" spans="2:28" ht="16.5" customHeight="1" x14ac:dyDescent="0.25">
      <c r="B133" s="97">
        <v>1878</v>
      </c>
      <c r="C133" s="97" t="s">
        <v>206</v>
      </c>
      <c r="D133" s="98" t="s">
        <v>4241</v>
      </c>
      <c r="E133" s="99" t="s">
        <v>4242</v>
      </c>
      <c r="F133" s="97" t="s">
        <v>223</v>
      </c>
      <c r="G133" s="97">
        <v>2</v>
      </c>
      <c r="H133" s="105">
        <v>0</v>
      </c>
      <c r="I133" s="105">
        <v>0</v>
      </c>
      <c r="J133" s="105">
        <v>33</v>
      </c>
      <c r="K133" s="95">
        <v>33</v>
      </c>
      <c r="L133" s="106">
        <f>T132</f>
        <v>80</v>
      </c>
      <c r="M133" s="106">
        <f>K133*L133</f>
        <v>2640</v>
      </c>
      <c r="N133" s="77"/>
      <c r="O133" s="78" t="s">
        <v>203</v>
      </c>
      <c r="P133" s="78" t="s">
        <v>5</v>
      </c>
      <c r="Q133" s="78" t="s">
        <v>143</v>
      </c>
      <c r="R133" s="79">
        <v>54</v>
      </c>
      <c r="S133" s="80"/>
      <c r="T133" s="81">
        <v>8050</v>
      </c>
      <c r="U133" s="96" t="s">
        <v>4246</v>
      </c>
      <c r="V133" s="79">
        <f>R133*T133*76/100</f>
        <v>330372</v>
      </c>
      <c r="W133" s="79">
        <f>R133*T133-V133</f>
        <v>104328</v>
      </c>
      <c r="X133" s="82">
        <f>M133+W133</f>
        <v>106968</v>
      </c>
      <c r="Y133" s="83">
        <f>M133</f>
        <v>2640</v>
      </c>
      <c r="Z133" s="84"/>
      <c r="AA133" s="87">
        <f>AB133*M133/100</f>
        <v>0.52800000000000002</v>
      </c>
      <c r="AB133" s="86">
        <v>0.02</v>
      </c>
    </row>
    <row r="134" spans="2:28" ht="16.5" customHeight="1" x14ac:dyDescent="0.25">
      <c r="B134" s="99"/>
      <c r="C134" s="99"/>
      <c r="D134" s="99"/>
      <c r="E134" s="99"/>
      <c r="F134" s="99"/>
      <c r="G134" s="99"/>
      <c r="H134" s="107"/>
      <c r="I134" s="107"/>
      <c r="J134" s="107"/>
      <c r="K134" s="106"/>
      <c r="L134" s="106"/>
      <c r="M134" s="106"/>
      <c r="N134" s="77"/>
      <c r="O134" s="78"/>
      <c r="P134" s="78"/>
      <c r="Q134" s="78"/>
      <c r="R134" s="79"/>
      <c r="S134" s="80"/>
      <c r="T134" s="81"/>
      <c r="U134" s="77"/>
      <c r="V134" s="79"/>
      <c r="W134" s="79"/>
      <c r="X134" s="86"/>
      <c r="Y134" s="83"/>
      <c r="Z134" s="84"/>
      <c r="AA134" s="85"/>
      <c r="AB134" s="86"/>
    </row>
    <row r="135" spans="2:28" ht="16.5" customHeight="1" x14ac:dyDescent="0.25">
      <c r="B135" s="100" t="s">
        <v>205</v>
      </c>
      <c r="C135" s="101"/>
      <c r="D135" s="101"/>
      <c r="E135" s="101"/>
      <c r="F135" s="101"/>
      <c r="G135" s="102"/>
      <c r="H135" s="102" t="s">
        <v>210</v>
      </c>
      <c r="I135" s="102" t="s">
        <v>2403</v>
      </c>
      <c r="J135" s="102" t="s">
        <v>543</v>
      </c>
      <c r="K135" s="102" t="s">
        <v>3260</v>
      </c>
      <c r="L135" s="102" t="s">
        <v>3051</v>
      </c>
      <c r="M135" s="102"/>
      <c r="N135" s="102"/>
      <c r="O135" s="102" t="s">
        <v>208</v>
      </c>
      <c r="P135" s="102" t="s">
        <v>209</v>
      </c>
      <c r="Q135" s="102" t="s">
        <v>139</v>
      </c>
      <c r="R135" s="102">
        <v>34160</v>
      </c>
      <c r="S135" s="102"/>
      <c r="T135" s="102">
        <v>250</v>
      </c>
      <c r="U135" s="102" t="s">
        <v>4248</v>
      </c>
      <c r="V135" s="103"/>
      <c r="W135" s="101"/>
      <c r="X135" s="102"/>
      <c r="Y135" s="101"/>
      <c r="Z135" s="101"/>
      <c r="AA135" s="101"/>
      <c r="AB135" s="104"/>
    </row>
    <row r="136" spans="2:28" ht="16.5" customHeight="1" x14ac:dyDescent="0.25">
      <c r="B136" s="97">
        <v>1879</v>
      </c>
      <c r="C136" s="97" t="s">
        <v>206</v>
      </c>
      <c r="D136" s="98" t="s">
        <v>4247</v>
      </c>
      <c r="E136" s="99" t="s">
        <v>4232</v>
      </c>
      <c r="F136" s="97" t="s">
        <v>223</v>
      </c>
      <c r="G136" s="97">
        <v>2</v>
      </c>
      <c r="H136" s="105">
        <v>0</v>
      </c>
      <c r="I136" s="105">
        <v>0</v>
      </c>
      <c r="J136" s="105">
        <v>93</v>
      </c>
      <c r="K136" s="95">
        <v>93</v>
      </c>
      <c r="L136" s="106">
        <f>T135</f>
        <v>250</v>
      </c>
      <c r="M136" s="106">
        <f>K136*L136</f>
        <v>23250</v>
      </c>
      <c r="N136" s="77"/>
      <c r="O136" s="78" t="s">
        <v>203</v>
      </c>
      <c r="P136" s="78" t="s">
        <v>5</v>
      </c>
      <c r="Q136" s="78" t="s">
        <v>143</v>
      </c>
      <c r="R136" s="79">
        <v>18</v>
      </c>
      <c r="S136" s="80"/>
      <c r="T136" s="81">
        <v>8050</v>
      </c>
      <c r="U136" s="96" t="s">
        <v>375</v>
      </c>
      <c r="V136" s="79">
        <f>R136*T136*36/100</f>
        <v>52164</v>
      </c>
      <c r="W136" s="79">
        <f>R136*T136-V136</f>
        <v>92736</v>
      </c>
      <c r="X136" s="82">
        <f>M136+W136</f>
        <v>115986</v>
      </c>
      <c r="Y136" s="83">
        <f>M136</f>
        <v>23250</v>
      </c>
      <c r="Z136" s="84"/>
      <c r="AA136" s="87">
        <f>AB136*M136/100</f>
        <v>4.6500000000000004</v>
      </c>
      <c r="AB136" s="86">
        <v>0.02</v>
      </c>
    </row>
    <row r="137" spans="2:28" ht="16.5" customHeight="1" x14ac:dyDescent="0.25">
      <c r="B137" s="99"/>
      <c r="C137" s="99"/>
      <c r="D137" s="99"/>
      <c r="E137" s="99"/>
      <c r="F137" s="99"/>
      <c r="G137" s="99"/>
      <c r="H137" s="107"/>
      <c r="I137" s="107"/>
      <c r="J137" s="107"/>
      <c r="K137" s="106"/>
      <c r="L137" s="106"/>
      <c r="M137" s="106"/>
      <c r="N137" s="77"/>
      <c r="O137" s="78"/>
      <c r="P137" s="78"/>
      <c r="Q137" s="78"/>
      <c r="R137" s="79"/>
      <c r="S137" s="80"/>
      <c r="T137" s="81"/>
      <c r="U137" s="77"/>
      <c r="V137" s="79"/>
      <c r="W137" s="79"/>
      <c r="X137" s="86"/>
      <c r="Y137" s="83"/>
      <c r="Z137" s="84"/>
      <c r="AA137" s="85"/>
      <c r="AB137" s="86"/>
    </row>
    <row r="138" spans="2:28" ht="16.5" customHeight="1" x14ac:dyDescent="0.25">
      <c r="B138" s="100" t="s">
        <v>205</v>
      </c>
      <c r="C138" s="101"/>
      <c r="D138" s="101"/>
      <c r="E138" s="101"/>
      <c r="F138" s="101"/>
      <c r="G138" s="102"/>
      <c r="H138" s="102" t="s">
        <v>210</v>
      </c>
      <c r="I138" s="102" t="s">
        <v>2403</v>
      </c>
      <c r="J138" s="102" t="s">
        <v>543</v>
      </c>
      <c r="K138" s="102" t="s">
        <v>3260</v>
      </c>
      <c r="L138" s="102" t="s">
        <v>3051</v>
      </c>
      <c r="M138" s="102"/>
      <c r="N138" s="102"/>
      <c r="O138" s="102" t="s">
        <v>208</v>
      </c>
      <c r="P138" s="102" t="s">
        <v>209</v>
      </c>
      <c r="Q138" s="102" t="s">
        <v>139</v>
      </c>
      <c r="R138" s="102">
        <v>34160</v>
      </c>
      <c r="S138" s="102"/>
      <c r="T138" s="102">
        <v>250</v>
      </c>
      <c r="U138" s="102" t="s">
        <v>4254</v>
      </c>
      <c r="V138" s="103"/>
      <c r="W138" s="101"/>
      <c r="X138" s="102"/>
      <c r="Y138" s="101"/>
      <c r="Z138" s="101"/>
      <c r="AA138" s="101"/>
      <c r="AB138" s="104"/>
    </row>
    <row r="139" spans="2:28" ht="16.5" customHeight="1" x14ac:dyDescent="0.25">
      <c r="B139" s="97">
        <v>1882</v>
      </c>
      <c r="C139" s="97" t="s">
        <v>206</v>
      </c>
      <c r="D139" s="98" t="s">
        <v>4253</v>
      </c>
      <c r="E139" s="99" t="s">
        <v>3468</v>
      </c>
      <c r="F139" s="97" t="s">
        <v>223</v>
      </c>
      <c r="G139" s="97"/>
      <c r="H139" s="105">
        <v>0</v>
      </c>
      <c r="I139" s="105">
        <v>1</v>
      </c>
      <c r="J139" s="105">
        <v>79</v>
      </c>
      <c r="K139" s="95">
        <v>173</v>
      </c>
      <c r="L139" s="106">
        <f>T138</f>
        <v>250</v>
      </c>
      <c r="M139" s="106">
        <f>K139*L139</f>
        <v>43250</v>
      </c>
      <c r="N139" s="77"/>
      <c r="O139" s="78" t="s">
        <v>203</v>
      </c>
      <c r="P139" s="78" t="s">
        <v>5</v>
      </c>
      <c r="Q139" s="78" t="s">
        <v>143</v>
      </c>
      <c r="R139" s="79">
        <v>54</v>
      </c>
      <c r="S139" s="80"/>
      <c r="T139" s="81">
        <v>8050</v>
      </c>
      <c r="U139" s="96" t="s">
        <v>1334</v>
      </c>
      <c r="V139" s="79">
        <f>R139*T139*16/100</f>
        <v>69552</v>
      </c>
      <c r="W139" s="79">
        <f>R139*T139-V139</f>
        <v>365148</v>
      </c>
      <c r="X139" s="82">
        <f>M139+W139</f>
        <v>408398</v>
      </c>
      <c r="Y139" s="83">
        <f>M139</f>
        <v>43250</v>
      </c>
      <c r="Z139" s="84"/>
      <c r="AA139" s="87">
        <f>AB139*M139/100</f>
        <v>8.65</v>
      </c>
      <c r="AB139" s="86">
        <v>0.02</v>
      </c>
    </row>
    <row r="140" spans="2:28" ht="16.5" customHeight="1" x14ac:dyDescent="0.25">
      <c r="B140" s="97"/>
      <c r="C140" s="97"/>
      <c r="D140" s="98"/>
      <c r="E140" s="99"/>
      <c r="F140" s="97"/>
      <c r="G140" s="97"/>
      <c r="H140" s="105"/>
      <c r="I140" s="105"/>
      <c r="J140" s="105"/>
      <c r="K140" s="95">
        <v>6</v>
      </c>
      <c r="L140" s="106">
        <f>T138</f>
        <v>250</v>
      </c>
      <c r="M140" s="106">
        <f>K140*L140</f>
        <v>1500</v>
      </c>
      <c r="N140" s="77"/>
      <c r="O140" s="78" t="s">
        <v>215</v>
      </c>
      <c r="P140" s="78" t="s">
        <v>5</v>
      </c>
      <c r="Q140" s="78"/>
      <c r="R140" s="79">
        <v>28</v>
      </c>
      <c r="S140" s="80"/>
      <c r="T140" s="81">
        <v>7350</v>
      </c>
      <c r="U140" s="96" t="s">
        <v>217</v>
      </c>
      <c r="V140" s="79">
        <f>R140*T140*1/100</f>
        <v>2058</v>
      </c>
      <c r="W140" s="79">
        <f>R140*T140-V140</f>
        <v>203742</v>
      </c>
      <c r="X140" s="82">
        <f>M140+W140</f>
        <v>205242</v>
      </c>
      <c r="Y140" s="83">
        <f>M139</f>
        <v>43250</v>
      </c>
      <c r="Z140" s="84"/>
      <c r="AA140" s="87">
        <f>X140*AB140/100</f>
        <v>615.726</v>
      </c>
      <c r="AB140" s="86">
        <v>0.3</v>
      </c>
    </row>
    <row r="141" spans="2:28" ht="16.5" customHeight="1" x14ac:dyDescent="0.25">
      <c r="B141" s="97"/>
      <c r="C141" s="97"/>
      <c r="D141" s="98"/>
      <c r="E141" s="99"/>
      <c r="F141" s="97"/>
      <c r="G141" s="97"/>
      <c r="H141" s="105">
        <v>0</v>
      </c>
      <c r="I141" s="105">
        <v>1</v>
      </c>
      <c r="J141" s="105">
        <v>79</v>
      </c>
      <c r="K141" s="95">
        <v>179</v>
      </c>
      <c r="L141" s="106"/>
      <c r="M141" s="106"/>
      <c r="N141" s="77"/>
      <c r="O141" s="78"/>
      <c r="P141" s="78"/>
      <c r="Q141" s="78"/>
      <c r="R141" s="79"/>
      <c r="S141" s="80"/>
      <c r="T141" s="81"/>
      <c r="U141" s="77"/>
      <c r="V141" s="79"/>
      <c r="W141" s="79"/>
      <c r="X141" s="82"/>
      <c r="Y141" s="83"/>
      <c r="Z141" s="84"/>
      <c r="AA141" s="87"/>
      <c r="AB141" s="82"/>
    </row>
    <row r="142" spans="2:28" ht="16.5" customHeight="1" x14ac:dyDescent="0.25">
      <c r="B142" s="99"/>
      <c r="C142" s="99"/>
      <c r="D142" s="99"/>
      <c r="E142" s="99"/>
      <c r="F142" s="99"/>
      <c r="G142" s="99"/>
      <c r="H142" s="107"/>
      <c r="I142" s="107"/>
      <c r="J142" s="107"/>
      <c r="K142" s="106"/>
      <c r="L142" s="106"/>
      <c r="M142" s="106"/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6"/>
      <c r="Y142" s="83"/>
      <c r="Z142" s="84"/>
      <c r="AA142" s="85"/>
      <c r="AB142" s="86"/>
    </row>
    <row r="143" spans="2:28" ht="16.5" customHeight="1" x14ac:dyDescent="0.25">
      <c r="B143" s="100" t="s">
        <v>205</v>
      </c>
      <c r="C143" s="101"/>
      <c r="D143" s="101"/>
      <c r="E143" s="101"/>
      <c r="F143" s="101"/>
      <c r="G143" s="102"/>
      <c r="H143" s="102" t="s">
        <v>210</v>
      </c>
      <c r="I143" s="102" t="s">
        <v>710</v>
      </c>
      <c r="J143" s="102" t="s">
        <v>3093</v>
      </c>
      <c r="K143" s="102" t="s">
        <v>3266</v>
      </c>
      <c r="L143" s="102" t="s">
        <v>3051</v>
      </c>
      <c r="M143" s="102"/>
      <c r="N143" s="102"/>
      <c r="O143" s="102" t="s">
        <v>208</v>
      </c>
      <c r="P143" s="102" t="s">
        <v>209</v>
      </c>
      <c r="Q143" s="102" t="s">
        <v>139</v>
      </c>
      <c r="R143" s="102">
        <v>34160</v>
      </c>
      <c r="S143" s="102"/>
      <c r="T143" s="102">
        <v>80</v>
      </c>
      <c r="U143" s="102" t="s">
        <v>4256</v>
      </c>
      <c r="V143" s="103"/>
      <c r="W143" s="101"/>
      <c r="X143" s="102"/>
      <c r="Y143" s="101"/>
      <c r="Z143" s="101"/>
      <c r="AA143" s="101"/>
      <c r="AB143" s="104"/>
    </row>
    <row r="144" spans="2:28" ht="16.5" customHeight="1" x14ac:dyDescent="0.25">
      <c r="B144" s="97">
        <v>1883</v>
      </c>
      <c r="C144" s="97" t="s">
        <v>206</v>
      </c>
      <c r="D144" s="98" t="s">
        <v>4255</v>
      </c>
      <c r="E144" s="99" t="s">
        <v>3766</v>
      </c>
      <c r="F144" s="97" t="s">
        <v>223</v>
      </c>
      <c r="G144" s="97">
        <v>1</v>
      </c>
      <c r="H144" s="105">
        <v>0</v>
      </c>
      <c r="I144" s="105">
        <v>1</v>
      </c>
      <c r="J144" s="105">
        <v>45</v>
      </c>
      <c r="K144" s="95">
        <v>145</v>
      </c>
      <c r="L144" s="106">
        <f>T143</f>
        <v>80</v>
      </c>
      <c r="M144" s="106">
        <f>K144*L144</f>
        <v>11600</v>
      </c>
      <c r="N144" s="77"/>
      <c r="O144" s="78"/>
      <c r="P144" s="78"/>
      <c r="Q144" s="78"/>
      <c r="R144" s="79"/>
      <c r="S144" s="80"/>
      <c r="T144" s="81"/>
      <c r="U144" s="77"/>
      <c r="V144" s="79"/>
      <c r="W144" s="79"/>
      <c r="X144" s="82"/>
      <c r="Y144" s="83">
        <f>M144</f>
        <v>11600</v>
      </c>
      <c r="Z144" s="84"/>
      <c r="AA144" s="87">
        <f>AB144*M144/100</f>
        <v>1.1599999999999999</v>
      </c>
      <c r="AB144" s="82">
        <v>0.01</v>
      </c>
    </row>
    <row r="145" spans="2:28" ht="16.5" customHeight="1" x14ac:dyDescent="0.25">
      <c r="B145" s="97"/>
      <c r="C145" s="97"/>
      <c r="D145" s="98"/>
      <c r="E145" s="99"/>
      <c r="F145" s="97"/>
      <c r="G145" s="97"/>
      <c r="H145" s="105"/>
      <c r="I145" s="105"/>
      <c r="J145" s="105"/>
      <c r="K145" s="95"/>
      <c r="L145" s="106"/>
      <c r="M145" s="106"/>
      <c r="N145" s="77"/>
      <c r="O145" s="78"/>
      <c r="P145" s="78"/>
      <c r="Q145" s="78"/>
      <c r="R145" s="79"/>
      <c r="S145" s="80"/>
      <c r="T145" s="81"/>
      <c r="U145" s="77"/>
      <c r="V145" s="79"/>
      <c r="W145" s="79"/>
      <c r="X145" s="82"/>
      <c r="Y145" s="83"/>
      <c r="Z145" s="84"/>
      <c r="AA145" s="87"/>
      <c r="AB145" s="82"/>
    </row>
    <row r="146" spans="2:28" ht="16.5" customHeight="1" x14ac:dyDescent="0.25">
      <c r="B146" s="99"/>
      <c r="C146" s="99"/>
      <c r="D146" s="99"/>
      <c r="E146" s="99"/>
      <c r="F146" s="99"/>
      <c r="G146" s="99"/>
      <c r="H146" s="107"/>
      <c r="I146" s="107"/>
      <c r="J146" s="107"/>
      <c r="K146" s="106"/>
      <c r="L146" s="106"/>
      <c r="M146" s="106"/>
      <c r="N146" s="77"/>
      <c r="O146" s="78"/>
      <c r="P146" s="78"/>
      <c r="Q146" s="78"/>
      <c r="R146" s="79"/>
      <c r="S146" s="80"/>
      <c r="T146" s="81"/>
      <c r="U146" s="77"/>
      <c r="V146" s="79"/>
      <c r="W146" s="79"/>
      <c r="X146" s="86"/>
      <c r="Y146" s="83"/>
      <c r="Z146" s="84"/>
      <c r="AA146" s="85"/>
      <c r="AB146" s="86"/>
    </row>
    <row r="147" spans="2:28" ht="16.5" customHeight="1" x14ac:dyDescent="0.25">
      <c r="B147" s="100" t="s">
        <v>205</v>
      </c>
      <c r="C147" s="101"/>
      <c r="D147" s="101"/>
      <c r="E147" s="101"/>
      <c r="F147" s="101"/>
      <c r="G147" s="102"/>
      <c r="H147" s="102" t="s">
        <v>207</v>
      </c>
      <c r="I147" s="102" t="s">
        <v>811</v>
      </c>
      <c r="J147" s="102" t="s">
        <v>1493</v>
      </c>
      <c r="K147" s="102" t="s">
        <v>3143</v>
      </c>
      <c r="L147" s="102" t="s">
        <v>3051</v>
      </c>
      <c r="M147" s="102"/>
      <c r="N147" s="102"/>
      <c r="O147" s="102" t="s">
        <v>208</v>
      </c>
      <c r="P147" s="102" t="s">
        <v>209</v>
      </c>
      <c r="Q147" s="102" t="s">
        <v>139</v>
      </c>
      <c r="R147" s="102">
        <v>34160</v>
      </c>
      <c r="S147" s="102"/>
      <c r="T147" s="102">
        <v>80</v>
      </c>
      <c r="U147" s="102" t="s">
        <v>4263</v>
      </c>
      <c r="V147" s="103"/>
      <c r="W147" s="101"/>
      <c r="X147" s="102"/>
      <c r="Y147" s="101"/>
      <c r="Z147" s="101"/>
      <c r="AA147" s="101"/>
      <c r="AB147" s="104"/>
    </row>
    <row r="148" spans="2:28" ht="16.5" customHeight="1" x14ac:dyDescent="0.25">
      <c r="B148" s="97">
        <v>1886</v>
      </c>
      <c r="C148" s="97" t="s">
        <v>206</v>
      </c>
      <c r="D148" s="98" t="s">
        <v>4262</v>
      </c>
      <c r="E148" s="99" t="s">
        <v>3586</v>
      </c>
      <c r="F148" s="97" t="s">
        <v>223</v>
      </c>
      <c r="G148" s="97">
        <v>2</v>
      </c>
      <c r="H148" s="105">
        <v>0</v>
      </c>
      <c r="I148" s="105">
        <v>2</v>
      </c>
      <c r="J148" s="105">
        <v>30</v>
      </c>
      <c r="K148" s="95">
        <v>230</v>
      </c>
      <c r="L148" s="106">
        <f>T147</f>
        <v>80</v>
      </c>
      <c r="M148" s="106">
        <f>K148*L148</f>
        <v>18400</v>
      </c>
      <c r="N148" s="77"/>
      <c r="O148" s="78" t="s">
        <v>203</v>
      </c>
      <c r="P148" s="78" t="s">
        <v>5</v>
      </c>
      <c r="Q148" s="78" t="s">
        <v>143</v>
      </c>
      <c r="R148" s="79">
        <v>90</v>
      </c>
      <c r="S148" s="80"/>
      <c r="T148" s="81">
        <v>8050</v>
      </c>
      <c r="U148" s="96" t="s">
        <v>375</v>
      </c>
      <c r="V148" s="79">
        <f>R148*T148*36/100</f>
        <v>260820</v>
      </c>
      <c r="W148" s="79">
        <f>R148*T148-V148</f>
        <v>463680</v>
      </c>
      <c r="X148" s="82">
        <f>M148+W148</f>
        <v>482080</v>
      </c>
      <c r="Y148" s="83">
        <f>M148</f>
        <v>18400</v>
      </c>
      <c r="Z148" s="84"/>
      <c r="AA148" s="87">
        <f>AB148*M148/100</f>
        <v>3.68</v>
      </c>
      <c r="AB148" s="86">
        <v>0.02</v>
      </c>
    </row>
    <row r="149" spans="2:28" ht="16.5" customHeight="1" x14ac:dyDescent="0.25">
      <c r="B149" s="97"/>
      <c r="C149" s="97"/>
      <c r="D149" s="98"/>
      <c r="E149" s="99"/>
      <c r="F149" s="97"/>
      <c r="G149" s="97"/>
      <c r="H149" s="105"/>
      <c r="I149" s="105">
        <v>1</v>
      </c>
      <c r="J149" s="105"/>
      <c r="K149" s="95">
        <v>100</v>
      </c>
      <c r="L149" s="106">
        <f>T147</f>
        <v>80</v>
      </c>
      <c r="M149" s="106">
        <f>K149*L149</f>
        <v>8000</v>
      </c>
      <c r="N149" s="77"/>
      <c r="O149" s="78" t="s">
        <v>203</v>
      </c>
      <c r="P149" s="78" t="s">
        <v>211</v>
      </c>
      <c r="Q149" s="78" t="s">
        <v>143</v>
      </c>
      <c r="R149" s="79">
        <v>162</v>
      </c>
      <c r="S149" s="80"/>
      <c r="T149" s="81">
        <v>7450</v>
      </c>
      <c r="U149" s="96" t="s">
        <v>406</v>
      </c>
      <c r="V149" s="79">
        <f>R149*T149*85/100</f>
        <v>1025865</v>
      </c>
      <c r="W149" s="79">
        <f>R149*T149-V149</f>
        <v>181035</v>
      </c>
      <c r="X149" s="82">
        <f>M149+W149</f>
        <v>189035</v>
      </c>
      <c r="Y149" s="83">
        <f>M149</f>
        <v>8000</v>
      </c>
      <c r="Z149" s="84"/>
      <c r="AA149" s="87">
        <f>AB149*M149/100</f>
        <v>1.6</v>
      </c>
      <c r="AB149" s="86">
        <v>0.02</v>
      </c>
    </row>
    <row r="150" spans="2:28" ht="16.5" customHeight="1" x14ac:dyDescent="0.25">
      <c r="B150" s="97"/>
      <c r="C150" s="97"/>
      <c r="D150" s="98"/>
      <c r="E150" s="99"/>
      <c r="F150" s="97"/>
      <c r="G150" s="97"/>
      <c r="H150" s="105">
        <v>0</v>
      </c>
      <c r="I150" s="105">
        <v>3</v>
      </c>
      <c r="J150" s="105">
        <v>30</v>
      </c>
      <c r="K150" s="95">
        <v>330</v>
      </c>
      <c r="L150" s="106"/>
      <c r="M150" s="106"/>
      <c r="N150" s="77"/>
      <c r="O150" s="78"/>
      <c r="P150" s="78"/>
      <c r="Q150" s="78"/>
      <c r="R150" s="79"/>
      <c r="S150" s="80"/>
      <c r="T150" s="81"/>
      <c r="U150" s="77"/>
      <c r="V150" s="79"/>
      <c r="W150" s="79"/>
      <c r="X150" s="82"/>
      <c r="Y150" s="83"/>
      <c r="Z150" s="84"/>
      <c r="AA150" s="87"/>
      <c r="AB150" s="82"/>
    </row>
    <row r="151" spans="2:28" ht="16.5" customHeight="1" x14ac:dyDescent="0.25">
      <c r="B151" s="97"/>
      <c r="C151" s="97"/>
      <c r="D151" s="98"/>
      <c r="E151" s="99"/>
      <c r="F151" s="97"/>
      <c r="G151" s="97"/>
      <c r="H151" s="105"/>
      <c r="I151" s="105"/>
      <c r="J151" s="105"/>
      <c r="K151" s="95"/>
      <c r="L151" s="106"/>
      <c r="M151" s="106"/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2"/>
      <c r="Y151" s="83"/>
      <c r="Z151" s="84"/>
      <c r="AA151" s="87"/>
      <c r="AB151" s="82"/>
    </row>
    <row r="152" spans="2:28" ht="16.5" customHeight="1" x14ac:dyDescent="0.25">
      <c r="B152" s="99"/>
      <c r="C152" s="99"/>
      <c r="D152" s="99"/>
      <c r="E152" s="99"/>
      <c r="F152" s="99"/>
      <c r="G152" s="99"/>
      <c r="H152" s="107"/>
      <c r="I152" s="107"/>
      <c r="J152" s="107"/>
      <c r="K152" s="106"/>
      <c r="L152" s="106"/>
      <c r="M152" s="106"/>
      <c r="N152" s="77"/>
      <c r="O152" s="78"/>
      <c r="P152" s="78"/>
      <c r="Q152" s="78"/>
      <c r="R152" s="79"/>
      <c r="S152" s="80"/>
      <c r="T152" s="81"/>
      <c r="U152" s="77"/>
      <c r="V152" s="79"/>
      <c r="W152" s="79"/>
      <c r="X152" s="86"/>
      <c r="Y152" s="83"/>
      <c r="Z152" s="84"/>
      <c r="AA152" s="85"/>
      <c r="AB152" s="86"/>
    </row>
    <row r="153" spans="2:28" ht="16.5" customHeight="1" x14ac:dyDescent="0.25">
      <c r="B153" s="100" t="s">
        <v>205</v>
      </c>
      <c r="C153" s="101"/>
      <c r="D153" s="101"/>
      <c r="E153" s="101"/>
      <c r="F153" s="101"/>
      <c r="G153" s="102"/>
      <c r="H153" s="102" t="s">
        <v>210</v>
      </c>
      <c r="I153" s="102" t="s">
        <v>788</v>
      </c>
      <c r="J153" s="102" t="s">
        <v>4265</v>
      </c>
      <c r="K153" s="102" t="s">
        <v>3885</v>
      </c>
      <c r="L153" s="102" t="s">
        <v>3051</v>
      </c>
      <c r="M153" s="102"/>
      <c r="N153" s="102"/>
      <c r="O153" s="102" t="s">
        <v>208</v>
      </c>
      <c r="P153" s="102" t="s">
        <v>209</v>
      </c>
      <c r="Q153" s="102" t="s">
        <v>139</v>
      </c>
      <c r="R153" s="102">
        <v>34160</v>
      </c>
      <c r="S153" s="102"/>
      <c r="T153" s="102">
        <v>250</v>
      </c>
      <c r="U153" s="102" t="s">
        <v>4266</v>
      </c>
      <c r="V153" s="103"/>
      <c r="W153" s="101"/>
      <c r="X153" s="102" t="s">
        <v>212</v>
      </c>
      <c r="Y153" s="101" t="s">
        <v>4267</v>
      </c>
      <c r="Z153" s="101"/>
      <c r="AA153" s="101"/>
      <c r="AB153" s="104"/>
    </row>
    <row r="154" spans="2:28" ht="16.5" customHeight="1" x14ac:dyDescent="0.25">
      <c r="B154" s="97">
        <v>1887</v>
      </c>
      <c r="C154" s="97" t="s">
        <v>206</v>
      </c>
      <c r="D154" s="98" t="s">
        <v>4264</v>
      </c>
      <c r="E154" s="99" t="s">
        <v>4187</v>
      </c>
      <c r="F154" s="97" t="s">
        <v>223</v>
      </c>
      <c r="G154" s="97">
        <v>2</v>
      </c>
      <c r="H154" s="105">
        <v>0</v>
      </c>
      <c r="I154" s="105">
        <v>2</v>
      </c>
      <c r="J154" s="105">
        <v>30</v>
      </c>
      <c r="K154" s="95">
        <v>230</v>
      </c>
      <c r="L154" s="106">
        <f>T153</f>
        <v>250</v>
      </c>
      <c r="M154" s="106">
        <f>K154*L154</f>
        <v>57500</v>
      </c>
      <c r="N154" s="77"/>
      <c r="O154" s="78" t="s">
        <v>203</v>
      </c>
      <c r="P154" s="78" t="s">
        <v>211</v>
      </c>
      <c r="Q154" s="78" t="s">
        <v>143</v>
      </c>
      <c r="R154" s="79">
        <v>135</v>
      </c>
      <c r="S154" s="80"/>
      <c r="T154" s="81">
        <v>7450</v>
      </c>
      <c r="U154" s="96" t="s">
        <v>411</v>
      </c>
      <c r="V154" s="79">
        <f>R154*T154*85/100</f>
        <v>854887.5</v>
      </c>
      <c r="W154" s="79">
        <f>R154*T154-V154</f>
        <v>150862.5</v>
      </c>
      <c r="X154" s="82">
        <f>M154+W154</f>
        <v>208362.5</v>
      </c>
      <c r="Y154" s="83">
        <f>M154</f>
        <v>57500</v>
      </c>
      <c r="Z154" s="84"/>
      <c r="AA154" s="87">
        <f>AB154*M154/100</f>
        <v>11.5</v>
      </c>
      <c r="AB154" s="86">
        <v>0.02</v>
      </c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210</v>
      </c>
      <c r="I156" s="102" t="s">
        <v>4275</v>
      </c>
      <c r="J156" s="102" t="s">
        <v>4276</v>
      </c>
      <c r="K156" s="102">
        <v>56</v>
      </c>
      <c r="L156" s="102">
        <v>10</v>
      </c>
      <c r="M156" s="102"/>
      <c r="N156" s="102"/>
      <c r="O156" s="102" t="s">
        <v>208</v>
      </c>
      <c r="P156" s="102" t="s">
        <v>209</v>
      </c>
      <c r="Q156" s="102" t="s">
        <v>139</v>
      </c>
      <c r="R156" s="102">
        <v>34160</v>
      </c>
      <c r="S156" s="102"/>
      <c r="T156" s="102">
        <v>80</v>
      </c>
      <c r="U156" s="102" t="s">
        <v>4277</v>
      </c>
      <c r="V156" s="103"/>
      <c r="W156" s="101"/>
      <c r="X156" s="102"/>
      <c r="Y156" s="101"/>
      <c r="Z156" s="101"/>
      <c r="AA156" s="101"/>
      <c r="AB156" s="104"/>
    </row>
    <row r="157" spans="2:28" ht="16.5" customHeight="1" x14ac:dyDescent="0.25">
      <c r="B157" s="97">
        <v>1890</v>
      </c>
      <c r="C157" s="97" t="s">
        <v>206</v>
      </c>
      <c r="D157" s="98"/>
      <c r="E157" s="99" t="s">
        <v>3592</v>
      </c>
      <c r="F157" s="97" t="s">
        <v>4191</v>
      </c>
      <c r="G157" s="97"/>
      <c r="H157" s="105">
        <v>0</v>
      </c>
      <c r="I157" s="105">
        <v>0</v>
      </c>
      <c r="J157" s="105">
        <v>46</v>
      </c>
      <c r="K157" s="95">
        <v>46</v>
      </c>
      <c r="L157" s="106">
        <f>T156</f>
        <v>80</v>
      </c>
      <c r="M157" s="106">
        <f>K157*L157</f>
        <v>3680</v>
      </c>
      <c r="N157" s="77"/>
      <c r="O157" s="78" t="s">
        <v>203</v>
      </c>
      <c r="P157" s="78" t="s">
        <v>5</v>
      </c>
      <c r="Q157" s="78" t="s">
        <v>143</v>
      </c>
      <c r="R157" s="79">
        <v>54</v>
      </c>
      <c r="S157" s="80"/>
      <c r="T157" s="81">
        <v>8050</v>
      </c>
      <c r="U157" s="96" t="s">
        <v>2093</v>
      </c>
      <c r="V157" s="79">
        <f>R157*T157*76/100</f>
        <v>330372</v>
      </c>
      <c r="W157" s="79">
        <f>R157*T157-V157</f>
        <v>104328</v>
      </c>
      <c r="X157" s="82">
        <f>M157+W157</f>
        <v>108008</v>
      </c>
      <c r="Y157" s="83">
        <f>M157</f>
        <v>3680</v>
      </c>
      <c r="Z157" s="84"/>
      <c r="AA157" s="87">
        <f>AB157*M157/100</f>
        <v>0.7360000000000001</v>
      </c>
      <c r="AB157" s="86">
        <v>0.02</v>
      </c>
    </row>
    <row r="158" spans="2:28" ht="16.5" customHeight="1" x14ac:dyDescent="0.25">
      <c r="B158" s="97"/>
      <c r="C158" s="97"/>
      <c r="D158" s="98"/>
      <c r="E158" s="99"/>
      <c r="F158" s="97"/>
      <c r="G158" s="97"/>
      <c r="H158" s="105"/>
      <c r="I158" s="105">
        <v>1</v>
      </c>
      <c r="J158" s="105">
        <v>0</v>
      </c>
      <c r="K158" s="95">
        <v>100</v>
      </c>
      <c r="L158" s="106">
        <f>T156</f>
        <v>80</v>
      </c>
      <c r="M158" s="106">
        <f>K158*L158</f>
        <v>8000</v>
      </c>
      <c r="N158" s="77"/>
      <c r="O158" s="78" t="s">
        <v>203</v>
      </c>
      <c r="P158" s="78" t="s">
        <v>25</v>
      </c>
      <c r="Q158" s="78" t="s">
        <v>143</v>
      </c>
      <c r="R158" s="79">
        <v>72</v>
      </c>
      <c r="S158" s="80"/>
      <c r="T158" s="81">
        <v>7450</v>
      </c>
      <c r="U158" s="96" t="s">
        <v>1778</v>
      </c>
      <c r="V158" s="79">
        <f>R158*T158*15/100</f>
        <v>80460</v>
      </c>
      <c r="W158" s="79">
        <f>R158*T158-V158</f>
        <v>455940</v>
      </c>
      <c r="X158" s="82">
        <f>M158+W158</f>
        <v>463940</v>
      </c>
      <c r="Y158" s="83">
        <f>M158</f>
        <v>8000</v>
      </c>
      <c r="Z158" s="84"/>
      <c r="AA158" s="87">
        <f>AB158*M158/100</f>
        <v>1.6</v>
      </c>
      <c r="AB158" s="86">
        <v>0.02</v>
      </c>
    </row>
    <row r="159" spans="2:28" ht="16.5" customHeight="1" x14ac:dyDescent="0.25">
      <c r="B159" s="97"/>
      <c r="C159" s="97"/>
      <c r="D159" s="98"/>
      <c r="E159" s="99"/>
      <c r="F159" s="97"/>
      <c r="G159" s="97"/>
      <c r="H159" s="105"/>
      <c r="I159" s="105">
        <v>1</v>
      </c>
      <c r="J159" s="105">
        <v>0</v>
      </c>
      <c r="K159" s="95">
        <v>100</v>
      </c>
      <c r="L159" s="106">
        <f>T156</f>
        <v>80</v>
      </c>
      <c r="M159" s="106">
        <f>K159*L159</f>
        <v>8000</v>
      </c>
      <c r="N159" s="77"/>
      <c r="O159" s="78" t="s">
        <v>203</v>
      </c>
      <c r="P159" s="78" t="s">
        <v>211</v>
      </c>
      <c r="Q159" s="78" t="s">
        <v>143</v>
      </c>
      <c r="R159" s="79">
        <v>108</v>
      </c>
      <c r="S159" s="80"/>
      <c r="T159" s="81">
        <v>7450</v>
      </c>
      <c r="U159" s="96" t="s">
        <v>4278</v>
      </c>
      <c r="V159" s="79">
        <f>R159*T159*10/100</f>
        <v>80460</v>
      </c>
      <c r="W159" s="79">
        <f>R159*T159-V159</f>
        <v>724140</v>
      </c>
      <c r="X159" s="82">
        <f>M159+W159</f>
        <v>732140</v>
      </c>
      <c r="Y159" s="83">
        <f>M159</f>
        <v>8000</v>
      </c>
      <c r="Z159" s="84"/>
      <c r="AA159" s="87">
        <f>AB159*M159/100</f>
        <v>1.6</v>
      </c>
      <c r="AB159" s="86">
        <v>0.02</v>
      </c>
    </row>
    <row r="160" spans="2:28" ht="16.5" customHeight="1" x14ac:dyDescent="0.25">
      <c r="B160" s="97"/>
      <c r="C160" s="97"/>
      <c r="D160" s="98"/>
      <c r="E160" s="99"/>
      <c r="F160" s="97"/>
      <c r="G160" s="97"/>
      <c r="H160" s="105">
        <v>0</v>
      </c>
      <c r="I160" s="105">
        <v>2</v>
      </c>
      <c r="J160" s="105">
        <v>46</v>
      </c>
      <c r="K160" s="95">
        <v>246</v>
      </c>
      <c r="L160" s="106"/>
      <c r="M160" s="106"/>
      <c r="N160" s="77"/>
      <c r="O160" s="78"/>
      <c r="P160" s="78"/>
      <c r="Q160" s="78"/>
      <c r="R160" s="79"/>
      <c r="S160" s="80"/>
      <c r="T160" s="81"/>
      <c r="U160" s="77"/>
      <c r="V160" s="79"/>
      <c r="W160" s="79"/>
      <c r="X160" s="82"/>
      <c r="Y160" s="83"/>
      <c r="Z160" s="84"/>
      <c r="AA160" s="87"/>
      <c r="AB160" s="82"/>
    </row>
    <row r="161" spans="2:28" ht="16.5" customHeight="1" x14ac:dyDescent="0.25">
      <c r="B161" s="99"/>
      <c r="C161" s="99"/>
      <c r="D161" s="99"/>
      <c r="E161" s="99"/>
      <c r="F161" s="99"/>
      <c r="G161" s="99"/>
      <c r="H161" s="107"/>
      <c r="I161" s="107"/>
      <c r="J161" s="107"/>
      <c r="K161" s="106"/>
      <c r="L161" s="106"/>
      <c r="M161" s="106"/>
      <c r="N161" s="77"/>
      <c r="O161" s="78"/>
      <c r="P161" s="78"/>
      <c r="Q161" s="78"/>
      <c r="R161" s="79"/>
      <c r="S161" s="80"/>
      <c r="T161" s="81"/>
      <c r="U161" s="77"/>
      <c r="V161" s="79"/>
      <c r="W161" s="79"/>
      <c r="X161" s="86"/>
      <c r="Y161" s="83"/>
      <c r="Z161" s="84"/>
      <c r="AA161" s="85"/>
      <c r="AB161" s="86"/>
    </row>
    <row r="162" spans="2:28" ht="16.5" customHeight="1" x14ac:dyDescent="0.25">
      <c r="B162" s="100" t="s">
        <v>205</v>
      </c>
      <c r="C162" s="101"/>
      <c r="D162" s="101"/>
      <c r="E162" s="101"/>
      <c r="F162" s="101"/>
      <c r="G162" s="102"/>
      <c r="H162" s="102" t="s">
        <v>207</v>
      </c>
      <c r="I162" s="102" t="s">
        <v>4287</v>
      </c>
      <c r="J162" s="102" t="s">
        <v>601</v>
      </c>
      <c r="K162" s="102" t="s">
        <v>3089</v>
      </c>
      <c r="L162" s="102" t="s">
        <v>3051</v>
      </c>
      <c r="M162" s="102"/>
      <c r="N162" s="102"/>
      <c r="O162" s="102" t="s">
        <v>208</v>
      </c>
      <c r="P162" s="102" t="s">
        <v>209</v>
      </c>
      <c r="Q162" s="102" t="s">
        <v>139</v>
      </c>
      <c r="R162" s="102">
        <v>34160</v>
      </c>
      <c r="S162" s="102"/>
      <c r="T162" s="102">
        <v>80</v>
      </c>
      <c r="U162" s="102"/>
      <c r="V162" s="103"/>
      <c r="W162" s="101"/>
      <c r="X162" s="102"/>
      <c r="Y162" s="101"/>
      <c r="Z162" s="101"/>
      <c r="AA162" s="101"/>
      <c r="AB162" s="104"/>
    </row>
    <row r="163" spans="2:28" ht="16.5" customHeight="1" x14ac:dyDescent="0.25">
      <c r="B163" s="97">
        <v>1894</v>
      </c>
      <c r="C163" s="97" t="s">
        <v>206</v>
      </c>
      <c r="D163" s="98" t="s">
        <v>4286</v>
      </c>
      <c r="E163" s="99" t="s">
        <v>3079</v>
      </c>
      <c r="F163" s="97" t="s">
        <v>223</v>
      </c>
      <c r="G163" s="97">
        <v>1</v>
      </c>
      <c r="H163" s="105">
        <v>5</v>
      </c>
      <c r="I163" s="105">
        <v>3</v>
      </c>
      <c r="J163" s="105">
        <v>2</v>
      </c>
      <c r="K163" s="95">
        <v>2302</v>
      </c>
      <c r="L163" s="106">
        <f>T162</f>
        <v>80</v>
      </c>
      <c r="M163" s="106">
        <f>K163*L163</f>
        <v>184160</v>
      </c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2"/>
      <c r="Y163" s="83">
        <f>M163</f>
        <v>184160</v>
      </c>
      <c r="Z163" s="84"/>
      <c r="AA163" s="87">
        <f>AB163*M163/100</f>
        <v>18.416</v>
      </c>
      <c r="AB163" s="82">
        <v>0.01</v>
      </c>
    </row>
    <row r="164" spans="2:28" ht="16.5" customHeight="1" x14ac:dyDescent="0.25">
      <c r="B164" s="99"/>
      <c r="C164" s="99"/>
      <c r="D164" s="99"/>
      <c r="E164" s="99"/>
      <c r="F164" s="99"/>
      <c r="G164" s="99"/>
      <c r="H164" s="107"/>
      <c r="I164" s="107"/>
      <c r="J164" s="107"/>
      <c r="K164" s="106"/>
      <c r="L164" s="106"/>
      <c r="M164" s="106"/>
      <c r="N164" s="77"/>
      <c r="O164" s="78"/>
      <c r="P164" s="78"/>
      <c r="Q164" s="78"/>
      <c r="R164" s="79"/>
      <c r="S164" s="80"/>
      <c r="T164" s="81"/>
      <c r="U164" s="77"/>
      <c r="V164" s="79"/>
      <c r="W164" s="79"/>
      <c r="X164" s="86"/>
      <c r="Y164" s="83"/>
      <c r="Z164" s="84"/>
      <c r="AA164" s="85"/>
      <c r="AB164" s="86"/>
    </row>
    <row r="165" spans="2:28" ht="16.5" customHeight="1" x14ac:dyDescent="0.25">
      <c r="B165" s="100" t="s">
        <v>205</v>
      </c>
      <c r="C165" s="101"/>
      <c r="D165" s="101"/>
      <c r="E165" s="101"/>
      <c r="F165" s="101"/>
      <c r="G165" s="102"/>
      <c r="H165" s="102" t="s">
        <v>210</v>
      </c>
      <c r="I165" s="102" t="s">
        <v>4302</v>
      </c>
      <c r="J165" s="102" t="s">
        <v>2730</v>
      </c>
      <c r="K165" s="102" t="s">
        <v>3488</v>
      </c>
      <c r="L165" s="102" t="s">
        <v>3051</v>
      </c>
      <c r="M165" s="102"/>
      <c r="N165" s="102"/>
      <c r="O165" s="102" t="s">
        <v>208</v>
      </c>
      <c r="P165" s="102" t="s">
        <v>209</v>
      </c>
      <c r="Q165" s="102" t="s">
        <v>139</v>
      </c>
      <c r="R165" s="102">
        <v>34160</v>
      </c>
      <c r="S165" s="102"/>
      <c r="T165" s="102">
        <v>250</v>
      </c>
      <c r="U165" s="102" t="s">
        <v>4303</v>
      </c>
      <c r="V165" s="103"/>
      <c r="W165" s="101"/>
      <c r="X165" s="102"/>
      <c r="Y165" s="101"/>
      <c r="Z165" s="101"/>
      <c r="AA165" s="101"/>
      <c r="AB165" s="104"/>
    </row>
    <row r="166" spans="2:28" ht="16.5" customHeight="1" x14ac:dyDescent="0.25">
      <c r="B166" s="97">
        <v>1903</v>
      </c>
      <c r="C166" s="97" t="s">
        <v>206</v>
      </c>
      <c r="D166" s="98" t="s">
        <v>4301</v>
      </c>
      <c r="E166" s="99" t="s">
        <v>3546</v>
      </c>
      <c r="F166" s="97" t="s">
        <v>223</v>
      </c>
      <c r="G166" s="97">
        <v>2</v>
      </c>
      <c r="H166" s="105">
        <v>0</v>
      </c>
      <c r="I166" s="105">
        <v>1</v>
      </c>
      <c r="J166" s="105">
        <v>11</v>
      </c>
      <c r="K166" s="95">
        <v>111</v>
      </c>
      <c r="L166" s="106">
        <f>T165</f>
        <v>250</v>
      </c>
      <c r="M166" s="106">
        <f>K166*L166</f>
        <v>27750</v>
      </c>
      <c r="N166" s="77"/>
      <c r="O166" s="78" t="s">
        <v>203</v>
      </c>
      <c r="P166" s="78" t="s">
        <v>211</v>
      </c>
      <c r="Q166" s="78" t="s">
        <v>143</v>
      </c>
      <c r="R166" s="79">
        <v>114</v>
      </c>
      <c r="S166" s="80"/>
      <c r="T166" s="81">
        <v>7450</v>
      </c>
      <c r="U166" s="96" t="s">
        <v>1234</v>
      </c>
      <c r="V166" s="79">
        <f>R166*T166*85/100</f>
        <v>721905</v>
      </c>
      <c r="W166" s="79">
        <f>R166*T166-V166</f>
        <v>127395</v>
      </c>
      <c r="X166" s="82">
        <f>M166+W166</f>
        <v>155145</v>
      </c>
      <c r="Y166" s="83">
        <f>M166</f>
        <v>27750</v>
      </c>
      <c r="Z166" s="84"/>
      <c r="AA166" s="87">
        <f>AB166*M166/100</f>
        <v>5.55</v>
      </c>
      <c r="AB166" s="86">
        <v>0.02</v>
      </c>
    </row>
    <row r="167" spans="2:28" ht="16.5" customHeight="1" x14ac:dyDescent="0.25">
      <c r="B167" s="99"/>
      <c r="C167" s="99"/>
      <c r="D167" s="99"/>
      <c r="E167" s="99"/>
      <c r="F167" s="99"/>
      <c r="G167" s="99"/>
      <c r="H167" s="107"/>
      <c r="I167" s="107"/>
      <c r="J167" s="107"/>
      <c r="K167" s="106"/>
      <c r="L167" s="106"/>
      <c r="M167" s="106"/>
      <c r="N167" s="77"/>
      <c r="O167" s="78"/>
      <c r="P167" s="78"/>
      <c r="Q167" s="78"/>
      <c r="R167" s="79"/>
      <c r="S167" s="80"/>
      <c r="T167" s="81"/>
      <c r="U167" s="77"/>
      <c r="V167" s="79"/>
      <c r="W167" s="79"/>
      <c r="X167" s="86"/>
      <c r="Y167" s="83"/>
      <c r="Z167" s="84"/>
      <c r="AA167" s="85"/>
      <c r="AB167" s="86"/>
    </row>
    <row r="168" spans="2:28" ht="16.5" customHeight="1" x14ac:dyDescent="0.25">
      <c r="B168" s="100" t="s">
        <v>205</v>
      </c>
      <c r="C168" s="101"/>
      <c r="D168" s="101"/>
      <c r="E168" s="101"/>
      <c r="F168" s="101"/>
      <c r="G168" s="102"/>
      <c r="H168" s="102" t="s">
        <v>207</v>
      </c>
      <c r="I168" s="102" t="s">
        <v>2103</v>
      </c>
      <c r="J168" s="102" t="s">
        <v>4306</v>
      </c>
      <c r="K168" s="102" t="s">
        <v>4140</v>
      </c>
      <c r="L168" s="102" t="s">
        <v>3051</v>
      </c>
      <c r="M168" s="102"/>
      <c r="N168" s="102"/>
      <c r="O168" s="102" t="s">
        <v>208</v>
      </c>
      <c r="P168" s="102" t="s">
        <v>209</v>
      </c>
      <c r="Q168" s="102" t="s">
        <v>139</v>
      </c>
      <c r="R168" s="102">
        <v>34160</v>
      </c>
      <c r="S168" s="102"/>
      <c r="T168" s="102">
        <v>80</v>
      </c>
      <c r="U168" s="102" t="s">
        <v>4307</v>
      </c>
      <c r="V168" s="103"/>
      <c r="W168" s="101"/>
      <c r="X168" s="102"/>
      <c r="Y168" s="101"/>
      <c r="Z168" s="101"/>
      <c r="AA168" s="101"/>
      <c r="AB168" s="104"/>
    </row>
    <row r="169" spans="2:28" ht="16.5" customHeight="1" x14ac:dyDescent="0.25">
      <c r="B169" s="97">
        <v>1904</v>
      </c>
      <c r="C169" s="97" t="s">
        <v>206</v>
      </c>
      <c r="D169" s="98" t="s">
        <v>4304</v>
      </c>
      <c r="E169" s="99" t="s">
        <v>4305</v>
      </c>
      <c r="F169" s="97" t="s">
        <v>223</v>
      </c>
      <c r="G169" s="97">
        <v>2</v>
      </c>
      <c r="H169" s="105">
        <v>0</v>
      </c>
      <c r="I169" s="105">
        <v>1</v>
      </c>
      <c r="J169" s="105">
        <v>43</v>
      </c>
      <c r="K169" s="95">
        <v>143</v>
      </c>
      <c r="L169" s="106">
        <f>T168</f>
        <v>80</v>
      </c>
      <c r="M169" s="106">
        <f>K169*L169</f>
        <v>11440</v>
      </c>
      <c r="N169" s="77"/>
      <c r="O169" s="78" t="s">
        <v>203</v>
      </c>
      <c r="P169" s="78" t="s">
        <v>5</v>
      </c>
      <c r="Q169" s="78" t="s">
        <v>143</v>
      </c>
      <c r="R169" s="79">
        <v>126</v>
      </c>
      <c r="S169" s="80"/>
      <c r="T169" s="81">
        <v>8050</v>
      </c>
      <c r="U169" s="96" t="s">
        <v>4308</v>
      </c>
      <c r="V169" s="79">
        <f>R169*T169*74/100</f>
        <v>750582</v>
      </c>
      <c r="W169" s="79">
        <f>R169*T169-V169</f>
        <v>263718</v>
      </c>
      <c r="X169" s="82">
        <f>M169+W169</f>
        <v>275158</v>
      </c>
      <c r="Y169" s="83">
        <f>M169</f>
        <v>11440</v>
      </c>
      <c r="Z169" s="84"/>
      <c r="AA169" s="87">
        <f>AB169*M169/100</f>
        <v>2.2880000000000003</v>
      </c>
      <c r="AB169" s="86">
        <v>0.02</v>
      </c>
    </row>
    <row r="170" spans="2:28" ht="16.5" customHeight="1" x14ac:dyDescent="0.25">
      <c r="B170" s="99"/>
      <c r="C170" s="99"/>
      <c r="D170" s="99"/>
      <c r="E170" s="99"/>
      <c r="F170" s="99"/>
      <c r="G170" s="99"/>
      <c r="H170" s="107"/>
      <c r="I170" s="107"/>
      <c r="J170" s="107"/>
      <c r="K170" s="106"/>
      <c r="L170" s="106"/>
      <c r="M170" s="106"/>
      <c r="N170" s="77"/>
      <c r="O170" s="78"/>
      <c r="P170" s="78"/>
      <c r="Q170" s="78"/>
      <c r="R170" s="79"/>
      <c r="S170" s="80"/>
      <c r="T170" s="81"/>
      <c r="U170" s="77"/>
      <c r="V170" s="79"/>
      <c r="W170" s="79"/>
      <c r="X170" s="86"/>
      <c r="Y170" s="83"/>
      <c r="Z170" s="84"/>
      <c r="AA170" s="85"/>
      <c r="AB170" s="86"/>
    </row>
    <row r="171" spans="2:28" ht="16.5" customHeight="1" x14ac:dyDescent="0.25">
      <c r="B171" s="100" t="s">
        <v>205</v>
      </c>
      <c r="C171" s="101"/>
      <c r="D171" s="101"/>
      <c r="E171" s="101"/>
      <c r="F171" s="101"/>
      <c r="G171" s="102"/>
      <c r="H171" s="102" t="s">
        <v>207</v>
      </c>
      <c r="I171" s="102" t="s">
        <v>759</v>
      </c>
      <c r="J171" s="102" t="s">
        <v>1533</v>
      </c>
      <c r="K171" s="102" t="s">
        <v>3369</v>
      </c>
      <c r="L171" s="102" t="s">
        <v>3051</v>
      </c>
      <c r="M171" s="102"/>
      <c r="N171" s="102"/>
      <c r="O171" s="102" t="s">
        <v>208</v>
      </c>
      <c r="P171" s="102" t="s">
        <v>209</v>
      </c>
      <c r="Q171" s="102" t="s">
        <v>139</v>
      </c>
      <c r="R171" s="102">
        <v>34160</v>
      </c>
      <c r="S171" s="102"/>
      <c r="T171" s="102">
        <v>80</v>
      </c>
      <c r="U171" s="102" t="s">
        <v>3154</v>
      </c>
      <c r="V171" s="103"/>
      <c r="W171" s="101"/>
      <c r="X171" s="102"/>
      <c r="Y171" s="101"/>
      <c r="Z171" s="101"/>
      <c r="AA171" s="101"/>
      <c r="AB171" s="104"/>
    </row>
    <row r="172" spans="2:28" ht="16.5" customHeight="1" x14ac:dyDescent="0.25">
      <c r="B172" s="97">
        <v>1907</v>
      </c>
      <c r="C172" s="97" t="s">
        <v>206</v>
      </c>
      <c r="D172" s="98" t="s">
        <v>4314</v>
      </c>
      <c r="E172" s="99" t="s">
        <v>3619</v>
      </c>
      <c r="F172" s="97" t="s">
        <v>223</v>
      </c>
      <c r="G172" s="97">
        <v>2</v>
      </c>
      <c r="H172" s="105">
        <v>0</v>
      </c>
      <c r="I172" s="105">
        <v>0</v>
      </c>
      <c r="J172" s="105">
        <v>85</v>
      </c>
      <c r="K172" s="95">
        <v>85</v>
      </c>
      <c r="L172" s="106">
        <f>T171</f>
        <v>80</v>
      </c>
      <c r="M172" s="106">
        <f>K172*L172</f>
        <v>6800</v>
      </c>
      <c r="N172" s="77"/>
      <c r="O172" s="78" t="s">
        <v>203</v>
      </c>
      <c r="P172" s="78" t="s">
        <v>5</v>
      </c>
      <c r="Q172" s="78" t="s">
        <v>143</v>
      </c>
      <c r="R172" s="79">
        <v>90</v>
      </c>
      <c r="S172" s="80"/>
      <c r="T172" s="81">
        <v>8050</v>
      </c>
      <c r="U172" s="96" t="s">
        <v>2093</v>
      </c>
      <c r="V172" s="79">
        <f>R172*T172*76/100</f>
        <v>550620</v>
      </c>
      <c r="W172" s="79">
        <f>R172*T172-V172</f>
        <v>173880</v>
      </c>
      <c r="X172" s="82">
        <f>M172+W172</f>
        <v>180680</v>
      </c>
      <c r="Y172" s="83">
        <f>M172</f>
        <v>6800</v>
      </c>
      <c r="Z172" s="84"/>
      <c r="AA172" s="87">
        <f>AB172*M172/100</f>
        <v>1.36</v>
      </c>
      <c r="AB172" s="86">
        <v>0.02</v>
      </c>
    </row>
    <row r="173" spans="2:28" ht="16.5" customHeight="1" x14ac:dyDescent="0.25">
      <c r="B173" s="99"/>
      <c r="C173" s="99"/>
      <c r="D173" s="99"/>
      <c r="E173" s="99"/>
      <c r="F173" s="99"/>
      <c r="G173" s="99"/>
      <c r="H173" s="107"/>
      <c r="I173" s="107"/>
      <c r="J173" s="107"/>
      <c r="K173" s="106"/>
      <c r="L173" s="106"/>
      <c r="M173" s="106"/>
      <c r="N173" s="77"/>
      <c r="O173" s="78"/>
      <c r="P173" s="78"/>
      <c r="Q173" s="78"/>
      <c r="R173" s="79"/>
      <c r="S173" s="80"/>
      <c r="T173" s="81"/>
      <c r="U173" s="77"/>
      <c r="V173" s="79"/>
      <c r="W173" s="79"/>
      <c r="X173" s="86"/>
      <c r="Y173" s="83"/>
      <c r="Z173" s="84"/>
      <c r="AA173" s="85"/>
      <c r="AB173" s="86"/>
    </row>
    <row r="174" spans="2:28" ht="16.5" customHeight="1" x14ac:dyDescent="0.25">
      <c r="B174" s="100" t="s">
        <v>205</v>
      </c>
      <c r="C174" s="101"/>
      <c r="D174" s="101"/>
      <c r="E174" s="101"/>
      <c r="F174" s="101"/>
      <c r="G174" s="102"/>
      <c r="H174" s="102" t="s">
        <v>207</v>
      </c>
      <c r="I174" s="102" t="s">
        <v>1929</v>
      </c>
      <c r="J174" s="102" t="s">
        <v>4316</v>
      </c>
      <c r="K174" s="102" t="s">
        <v>3122</v>
      </c>
      <c r="L174" s="102" t="s">
        <v>3051</v>
      </c>
      <c r="M174" s="102"/>
      <c r="N174" s="102"/>
      <c r="O174" s="102" t="s">
        <v>208</v>
      </c>
      <c r="P174" s="102" t="s">
        <v>209</v>
      </c>
      <c r="Q174" s="102" t="s">
        <v>139</v>
      </c>
      <c r="R174" s="102">
        <v>34160</v>
      </c>
      <c r="S174" s="102"/>
      <c r="T174" s="102">
        <v>80</v>
      </c>
      <c r="U174" s="102" t="s">
        <v>4317</v>
      </c>
      <c r="V174" s="103"/>
      <c r="W174" s="101"/>
      <c r="X174" s="102"/>
      <c r="Y174" s="101"/>
      <c r="Z174" s="101"/>
      <c r="AA174" s="101"/>
      <c r="AB174" s="104"/>
    </row>
    <row r="175" spans="2:28" ht="16.5" customHeight="1" x14ac:dyDescent="0.25">
      <c r="B175" s="97">
        <v>1908</v>
      </c>
      <c r="C175" s="97" t="s">
        <v>206</v>
      </c>
      <c r="D175" s="98" t="s">
        <v>4315</v>
      </c>
      <c r="E175" s="99" t="s">
        <v>3582</v>
      </c>
      <c r="F175" s="97" t="s">
        <v>223</v>
      </c>
      <c r="G175" s="97">
        <v>2</v>
      </c>
      <c r="H175" s="105">
        <v>0</v>
      </c>
      <c r="I175" s="105">
        <v>1</v>
      </c>
      <c r="J175" s="105">
        <v>22</v>
      </c>
      <c r="K175" s="95">
        <v>122</v>
      </c>
      <c r="L175" s="106">
        <f>T174</f>
        <v>80</v>
      </c>
      <c r="M175" s="106">
        <f>K175*L175</f>
        <v>9760</v>
      </c>
      <c r="N175" s="77"/>
      <c r="O175" s="78" t="s">
        <v>203</v>
      </c>
      <c r="P175" s="78" t="s">
        <v>211</v>
      </c>
      <c r="Q175" s="78" t="s">
        <v>143</v>
      </c>
      <c r="R175" s="79">
        <v>126</v>
      </c>
      <c r="S175" s="80"/>
      <c r="T175" s="81">
        <v>7450</v>
      </c>
      <c r="U175" s="96" t="s">
        <v>1234</v>
      </c>
      <c r="V175" s="79">
        <f>R175*T175*85/100</f>
        <v>797895</v>
      </c>
      <c r="W175" s="79">
        <f>R175*T175-V175</f>
        <v>140805</v>
      </c>
      <c r="X175" s="82">
        <f>M175+W175</f>
        <v>150565</v>
      </c>
      <c r="Y175" s="83">
        <f>M175</f>
        <v>9760</v>
      </c>
      <c r="Z175" s="84"/>
      <c r="AA175" s="87">
        <f>AB175*M175/100</f>
        <v>1.9520000000000002</v>
      </c>
      <c r="AB175" s="86">
        <v>0.02</v>
      </c>
    </row>
    <row r="176" spans="2:28" ht="16.5" customHeight="1" x14ac:dyDescent="0.25">
      <c r="B176" s="97"/>
      <c r="C176" s="97"/>
      <c r="D176" s="98"/>
      <c r="E176" s="99"/>
      <c r="F176" s="97"/>
      <c r="G176" s="97"/>
      <c r="H176" s="105"/>
      <c r="I176" s="105"/>
      <c r="J176" s="105"/>
      <c r="K176" s="95"/>
      <c r="L176" s="106"/>
      <c r="M176" s="106"/>
      <c r="N176" s="77"/>
      <c r="O176" s="78"/>
      <c r="P176" s="78"/>
      <c r="Q176" s="78"/>
      <c r="R176" s="79"/>
      <c r="S176" s="80"/>
      <c r="T176" s="81"/>
      <c r="U176" s="96"/>
      <c r="V176" s="79"/>
      <c r="W176" s="79"/>
      <c r="X176" s="82"/>
      <c r="Y176" s="83"/>
      <c r="Z176" s="84"/>
      <c r="AA176" s="87"/>
      <c r="AB176" s="86"/>
    </row>
    <row r="177" spans="2:28" ht="16.5" customHeight="1" x14ac:dyDescent="0.25">
      <c r="B177" s="99"/>
      <c r="C177" s="99"/>
      <c r="D177" s="99"/>
      <c r="E177" s="99"/>
      <c r="F177" s="99"/>
      <c r="G177" s="99"/>
      <c r="H177" s="107"/>
      <c r="I177" s="107"/>
      <c r="J177" s="107"/>
      <c r="K177" s="106"/>
      <c r="L177" s="106"/>
      <c r="M177" s="106"/>
      <c r="N177" s="77"/>
      <c r="O177" s="78"/>
      <c r="P177" s="78"/>
      <c r="Q177" s="78"/>
      <c r="R177" s="79"/>
      <c r="S177" s="80"/>
      <c r="T177" s="81"/>
      <c r="U177" s="77"/>
      <c r="V177" s="79"/>
      <c r="W177" s="79"/>
      <c r="X177" s="86"/>
      <c r="Y177" s="83"/>
      <c r="Z177" s="84"/>
      <c r="AA177" s="85"/>
      <c r="AB177" s="86"/>
    </row>
    <row r="178" spans="2:28" ht="16.5" customHeight="1" x14ac:dyDescent="0.25">
      <c r="B178" s="100" t="s">
        <v>205</v>
      </c>
      <c r="C178" s="101"/>
      <c r="D178" s="101"/>
      <c r="E178" s="101"/>
      <c r="F178" s="101"/>
      <c r="G178" s="102"/>
      <c r="H178" s="102" t="s">
        <v>210</v>
      </c>
      <c r="I178" s="102" t="s">
        <v>938</v>
      </c>
      <c r="J178" s="102" t="s">
        <v>4320</v>
      </c>
      <c r="K178" s="102" t="s">
        <v>3140</v>
      </c>
      <c r="L178" s="102" t="s">
        <v>3051</v>
      </c>
      <c r="M178" s="102"/>
      <c r="N178" s="102"/>
      <c r="O178" s="102" t="s">
        <v>208</v>
      </c>
      <c r="P178" s="102" t="s">
        <v>209</v>
      </c>
      <c r="Q178" s="102" t="s">
        <v>139</v>
      </c>
      <c r="R178" s="102">
        <v>34160</v>
      </c>
      <c r="S178" s="102"/>
      <c r="T178" s="102">
        <v>250</v>
      </c>
      <c r="U178" s="102" t="s">
        <v>4321</v>
      </c>
      <c r="V178" s="103"/>
      <c r="W178" s="101"/>
      <c r="X178" s="102"/>
      <c r="Y178" s="101"/>
      <c r="Z178" s="101"/>
      <c r="AA178" s="101"/>
      <c r="AB178" s="104"/>
    </row>
    <row r="179" spans="2:28" ht="16.5" customHeight="1" x14ac:dyDescent="0.25">
      <c r="B179" s="97">
        <v>1909</v>
      </c>
      <c r="C179" s="97" t="s">
        <v>206</v>
      </c>
      <c r="D179" s="98" t="s">
        <v>4318</v>
      </c>
      <c r="E179" s="99" t="s">
        <v>4319</v>
      </c>
      <c r="F179" s="97" t="s">
        <v>223</v>
      </c>
      <c r="G179" s="97"/>
      <c r="H179" s="105">
        <v>0</v>
      </c>
      <c r="I179" s="105">
        <v>3</v>
      </c>
      <c r="J179" s="105">
        <v>67</v>
      </c>
      <c r="K179" s="95">
        <v>367</v>
      </c>
      <c r="L179" s="106">
        <f>T178</f>
        <v>250</v>
      </c>
      <c r="M179" s="106">
        <f>K179*L179</f>
        <v>91750</v>
      </c>
      <c r="N179" s="77"/>
      <c r="O179" s="78"/>
      <c r="P179" s="78"/>
      <c r="Q179" s="78"/>
      <c r="R179" s="79"/>
      <c r="S179" s="80"/>
      <c r="T179" s="81"/>
      <c r="U179" s="77"/>
      <c r="V179" s="79"/>
      <c r="W179" s="79"/>
      <c r="X179" s="82"/>
      <c r="Y179" s="83">
        <f>M179</f>
        <v>91750</v>
      </c>
      <c r="Z179" s="84"/>
      <c r="AA179" s="87">
        <f>AB179*M179/100</f>
        <v>9.1750000000000007</v>
      </c>
      <c r="AB179" s="82">
        <v>0.01</v>
      </c>
    </row>
    <row r="180" spans="2:28" ht="16.5" customHeight="1" x14ac:dyDescent="0.25">
      <c r="B180" s="97"/>
      <c r="C180" s="97"/>
      <c r="D180" s="98"/>
      <c r="E180" s="99"/>
      <c r="F180" s="97"/>
      <c r="G180" s="97"/>
      <c r="H180" s="105"/>
      <c r="I180" s="105"/>
      <c r="J180" s="105"/>
      <c r="K180" s="95">
        <v>100</v>
      </c>
      <c r="L180" s="106">
        <f>T178</f>
        <v>250</v>
      </c>
      <c r="M180" s="106">
        <f>K180*L180</f>
        <v>25000</v>
      </c>
      <c r="N180" s="77"/>
      <c r="O180" s="78" t="s">
        <v>203</v>
      </c>
      <c r="P180" s="78" t="s">
        <v>5</v>
      </c>
      <c r="Q180" s="78" t="s">
        <v>143</v>
      </c>
      <c r="R180" s="79">
        <v>120</v>
      </c>
      <c r="S180" s="80"/>
      <c r="T180" s="81">
        <v>8050</v>
      </c>
      <c r="U180" s="96" t="s">
        <v>3907</v>
      </c>
      <c r="V180" s="79">
        <f>R180*T180*13/100</f>
        <v>125580</v>
      </c>
      <c r="W180" s="79">
        <f>R180*T180-V180</f>
        <v>840420</v>
      </c>
      <c r="X180" s="82">
        <f>M180+W180</f>
        <v>865420</v>
      </c>
      <c r="Y180" s="83">
        <f>M180</f>
        <v>25000</v>
      </c>
      <c r="Z180" s="84"/>
      <c r="AA180" s="87">
        <f>AB180*M180/100</f>
        <v>5</v>
      </c>
      <c r="AB180" s="86">
        <v>0.02</v>
      </c>
    </row>
    <row r="181" spans="2:28" ht="16.5" customHeight="1" x14ac:dyDescent="0.25">
      <c r="B181" s="97"/>
      <c r="C181" s="97"/>
      <c r="D181" s="98"/>
      <c r="E181" s="99"/>
      <c r="F181" s="97"/>
      <c r="G181" s="97"/>
      <c r="H181" s="105"/>
      <c r="I181" s="105"/>
      <c r="J181" s="105"/>
      <c r="K181" s="95">
        <v>100</v>
      </c>
      <c r="L181" s="106">
        <f>T178</f>
        <v>250</v>
      </c>
      <c r="M181" s="106">
        <f>K181*L181</f>
        <v>25000</v>
      </c>
      <c r="N181" s="77"/>
      <c r="O181" s="78" t="s">
        <v>203</v>
      </c>
      <c r="P181" s="78" t="s">
        <v>5</v>
      </c>
      <c r="Q181" s="78" t="s">
        <v>143</v>
      </c>
      <c r="R181" s="79">
        <v>81</v>
      </c>
      <c r="S181" s="80"/>
      <c r="T181" s="81">
        <v>8050</v>
      </c>
      <c r="U181" s="96" t="s">
        <v>1270</v>
      </c>
      <c r="V181" s="79">
        <f>R181*T181*8/100</f>
        <v>52164</v>
      </c>
      <c r="W181" s="79">
        <f>R181*T181-V181</f>
        <v>599886</v>
      </c>
      <c r="X181" s="82">
        <f>M181+W181</f>
        <v>624886</v>
      </c>
      <c r="Y181" s="83">
        <f>M181</f>
        <v>25000</v>
      </c>
      <c r="Z181" s="84"/>
      <c r="AA181" s="87">
        <f>AB181*M181/100</f>
        <v>5</v>
      </c>
      <c r="AB181" s="86">
        <v>0.02</v>
      </c>
    </row>
    <row r="182" spans="2:28" ht="16.5" customHeight="1" x14ac:dyDescent="0.25">
      <c r="B182" s="97"/>
      <c r="C182" s="97"/>
      <c r="D182" s="98"/>
      <c r="E182" s="99"/>
      <c r="F182" s="97"/>
      <c r="G182" s="97"/>
      <c r="H182" s="105">
        <v>1</v>
      </c>
      <c r="I182" s="105">
        <v>1</v>
      </c>
      <c r="J182" s="105">
        <v>67</v>
      </c>
      <c r="K182" s="95">
        <v>567</v>
      </c>
      <c r="L182" s="106"/>
      <c r="M182" s="106"/>
      <c r="N182" s="77"/>
      <c r="O182" s="78"/>
      <c r="P182" s="78"/>
      <c r="Q182" s="78"/>
      <c r="R182" s="79"/>
      <c r="S182" s="80"/>
      <c r="T182" s="81"/>
      <c r="U182" s="77"/>
      <c r="V182" s="79"/>
      <c r="W182" s="79"/>
      <c r="X182" s="82"/>
      <c r="Y182" s="83"/>
      <c r="Z182" s="84"/>
      <c r="AA182" s="87"/>
      <c r="AB182" s="82"/>
    </row>
    <row r="183" spans="2:28" ht="16.5" customHeight="1" x14ac:dyDescent="0.25">
      <c r="B183" s="97"/>
      <c r="C183" s="97"/>
      <c r="D183" s="98"/>
      <c r="E183" s="99"/>
      <c r="F183" s="97"/>
      <c r="G183" s="97"/>
      <c r="H183" s="105"/>
      <c r="I183" s="105"/>
      <c r="J183" s="105"/>
      <c r="K183" s="95"/>
      <c r="L183" s="106"/>
      <c r="M183" s="106"/>
      <c r="N183" s="77"/>
      <c r="O183" s="78"/>
      <c r="P183" s="78"/>
      <c r="Q183" s="78"/>
      <c r="R183" s="79"/>
      <c r="S183" s="80"/>
      <c r="T183" s="81"/>
      <c r="U183" s="77"/>
      <c r="V183" s="79"/>
      <c r="W183" s="79"/>
      <c r="X183" s="82"/>
      <c r="Y183" s="83"/>
      <c r="Z183" s="84"/>
      <c r="AA183" s="87"/>
      <c r="AB183" s="82"/>
    </row>
    <row r="184" spans="2:28" ht="16.5" customHeight="1" x14ac:dyDescent="0.25">
      <c r="B184" s="99"/>
      <c r="C184" s="99"/>
      <c r="D184" s="99"/>
      <c r="E184" s="99"/>
      <c r="F184" s="99"/>
      <c r="G184" s="99"/>
      <c r="H184" s="107"/>
      <c r="I184" s="107"/>
      <c r="J184" s="107"/>
      <c r="K184" s="106"/>
      <c r="L184" s="106"/>
      <c r="M184" s="106"/>
      <c r="N184" s="77"/>
      <c r="O184" s="78"/>
      <c r="P184" s="78"/>
      <c r="Q184" s="78"/>
      <c r="R184" s="79"/>
      <c r="S184" s="80"/>
      <c r="T184" s="81"/>
      <c r="U184" s="77"/>
      <c r="V184" s="79"/>
      <c r="W184" s="79"/>
      <c r="X184" s="86"/>
      <c r="Y184" s="83"/>
      <c r="Z184" s="84"/>
      <c r="AA184" s="85"/>
      <c r="AB184" s="86"/>
    </row>
    <row r="185" spans="2:28" ht="16.5" customHeight="1" x14ac:dyDescent="0.25">
      <c r="B185" s="100" t="s">
        <v>205</v>
      </c>
      <c r="C185" s="101"/>
      <c r="D185" s="101"/>
      <c r="E185" s="101"/>
      <c r="F185" s="101"/>
      <c r="G185" s="102"/>
      <c r="H185" s="102" t="s">
        <v>207</v>
      </c>
      <c r="I185" s="102" t="s">
        <v>759</v>
      </c>
      <c r="J185" s="102" t="s">
        <v>310</v>
      </c>
      <c r="K185" s="102" t="s">
        <v>3403</v>
      </c>
      <c r="L185" s="102" t="s">
        <v>3051</v>
      </c>
      <c r="M185" s="102"/>
      <c r="N185" s="102"/>
      <c r="O185" s="102" t="s">
        <v>208</v>
      </c>
      <c r="P185" s="102" t="s">
        <v>209</v>
      </c>
      <c r="Q185" s="102" t="s">
        <v>139</v>
      </c>
      <c r="R185" s="102">
        <v>34160</v>
      </c>
      <c r="S185" s="102"/>
      <c r="T185" s="102">
        <v>80</v>
      </c>
      <c r="U185" s="102" t="s">
        <v>4324</v>
      </c>
      <c r="V185" s="103"/>
      <c r="W185" s="101"/>
      <c r="X185" s="102"/>
      <c r="Y185" s="101"/>
      <c r="Z185" s="101"/>
      <c r="AA185" s="101"/>
      <c r="AB185" s="104"/>
    </row>
    <row r="186" spans="2:28" ht="16.5" customHeight="1" x14ac:dyDescent="0.25">
      <c r="B186" s="97">
        <v>1910</v>
      </c>
      <c r="C186" s="97" t="s">
        <v>206</v>
      </c>
      <c r="D186" s="98" t="s">
        <v>4322</v>
      </c>
      <c r="E186" s="99" t="s">
        <v>4323</v>
      </c>
      <c r="F186" s="97" t="s">
        <v>223</v>
      </c>
      <c r="G186" s="97">
        <v>1</v>
      </c>
      <c r="H186" s="105">
        <v>0</v>
      </c>
      <c r="I186" s="105">
        <v>1</v>
      </c>
      <c r="J186" s="105">
        <v>38</v>
      </c>
      <c r="K186" s="95">
        <v>138</v>
      </c>
      <c r="L186" s="106">
        <f>T185</f>
        <v>80</v>
      </c>
      <c r="M186" s="106">
        <f>K186*L186</f>
        <v>11040</v>
      </c>
      <c r="N186" s="77"/>
      <c r="O186" s="78"/>
      <c r="P186" s="78"/>
      <c r="Q186" s="78"/>
      <c r="R186" s="79"/>
      <c r="S186" s="80"/>
      <c r="T186" s="81"/>
      <c r="U186" s="77"/>
      <c r="V186" s="79"/>
      <c r="W186" s="79"/>
      <c r="X186" s="82"/>
      <c r="Y186" s="83">
        <f>M186</f>
        <v>11040</v>
      </c>
      <c r="Z186" s="84"/>
      <c r="AA186" s="87">
        <f>AB186*M186/100</f>
        <v>1.1040000000000001</v>
      </c>
      <c r="AB186" s="82">
        <v>0.01</v>
      </c>
    </row>
    <row r="187" spans="2:28" ht="16.5" customHeight="1" x14ac:dyDescent="0.25">
      <c r="B187" s="97"/>
      <c r="C187" s="97"/>
      <c r="D187" s="98"/>
      <c r="E187" s="99"/>
      <c r="F187" s="97"/>
      <c r="G187" s="97"/>
      <c r="H187" s="105"/>
      <c r="I187" s="105"/>
      <c r="J187" s="105"/>
      <c r="K187" s="95"/>
      <c r="L187" s="106"/>
      <c r="M187" s="106"/>
      <c r="N187" s="77"/>
      <c r="O187" s="78"/>
      <c r="P187" s="78"/>
      <c r="Q187" s="78"/>
      <c r="R187" s="79"/>
      <c r="S187" s="80"/>
      <c r="T187" s="81"/>
      <c r="U187" s="77"/>
      <c r="V187" s="79"/>
      <c r="W187" s="79"/>
      <c r="X187" s="82"/>
      <c r="Y187" s="83"/>
      <c r="Z187" s="84"/>
      <c r="AA187" s="87"/>
      <c r="AB187" s="82"/>
    </row>
    <row r="188" spans="2:28" ht="16.5" customHeight="1" x14ac:dyDescent="0.25">
      <c r="B188" s="99"/>
      <c r="C188" s="99"/>
      <c r="D188" s="99"/>
      <c r="E188" s="99"/>
      <c r="F188" s="99"/>
      <c r="G188" s="99"/>
      <c r="H188" s="107"/>
      <c r="I188" s="107"/>
      <c r="J188" s="107"/>
      <c r="K188" s="106"/>
      <c r="L188" s="106"/>
      <c r="M188" s="106"/>
      <c r="N188" s="77"/>
      <c r="O188" s="78"/>
      <c r="P188" s="78"/>
      <c r="Q188" s="78"/>
      <c r="R188" s="79"/>
      <c r="S188" s="80"/>
      <c r="T188" s="81"/>
      <c r="U188" s="77"/>
      <c r="V188" s="79"/>
      <c r="W188" s="79"/>
      <c r="X188" s="86"/>
      <c r="Y188" s="83"/>
      <c r="Z188" s="84"/>
      <c r="AA188" s="85"/>
      <c r="AB188" s="86"/>
    </row>
    <row r="189" spans="2:28" ht="16.5" customHeight="1" x14ac:dyDescent="0.25">
      <c r="B189" s="100" t="s">
        <v>205</v>
      </c>
      <c r="C189" s="101"/>
      <c r="D189" s="101"/>
      <c r="E189" s="101"/>
      <c r="F189" s="101"/>
      <c r="G189" s="102"/>
      <c r="H189" s="102" t="s">
        <v>210</v>
      </c>
      <c r="I189" s="102" t="s">
        <v>1009</v>
      </c>
      <c r="J189" s="102" t="s">
        <v>601</v>
      </c>
      <c r="K189" s="102" t="s">
        <v>3089</v>
      </c>
      <c r="L189" s="102" t="s">
        <v>3051</v>
      </c>
      <c r="M189" s="102"/>
      <c r="N189" s="102"/>
      <c r="O189" s="102" t="s">
        <v>208</v>
      </c>
      <c r="P189" s="102" t="s">
        <v>209</v>
      </c>
      <c r="Q189" s="102" t="s">
        <v>139</v>
      </c>
      <c r="R189" s="102">
        <v>34160</v>
      </c>
      <c r="S189" s="102"/>
      <c r="T189" s="102">
        <v>250</v>
      </c>
      <c r="U189" s="102" t="s">
        <v>4330</v>
      </c>
      <c r="V189" s="103"/>
      <c r="W189" s="101"/>
      <c r="X189" s="102"/>
      <c r="Y189" s="101"/>
      <c r="Z189" s="101"/>
      <c r="AA189" s="101"/>
      <c r="AB189" s="104"/>
    </row>
    <row r="190" spans="2:28" ht="16.5" customHeight="1" x14ac:dyDescent="0.25">
      <c r="B190" s="97">
        <v>1912</v>
      </c>
      <c r="C190" s="97" t="s">
        <v>206</v>
      </c>
      <c r="D190" s="98" t="s">
        <v>4329</v>
      </c>
      <c r="E190" s="99" t="s">
        <v>3616</v>
      </c>
      <c r="F190" s="97" t="s">
        <v>223</v>
      </c>
      <c r="G190" s="97"/>
      <c r="H190" s="105">
        <v>1</v>
      </c>
      <c r="I190" s="105">
        <v>0</v>
      </c>
      <c r="J190" s="105">
        <v>87</v>
      </c>
      <c r="K190" s="95">
        <v>587</v>
      </c>
      <c r="L190" s="106">
        <f>T189</f>
        <v>250</v>
      </c>
      <c r="M190" s="106">
        <f>K190*L190</f>
        <v>146750</v>
      </c>
      <c r="N190" s="77"/>
      <c r="O190" s="78"/>
      <c r="P190" s="78"/>
      <c r="Q190" s="78"/>
      <c r="R190" s="79"/>
      <c r="S190" s="80"/>
      <c r="T190" s="81"/>
      <c r="U190" s="77"/>
      <c r="V190" s="79"/>
      <c r="W190" s="79"/>
      <c r="X190" s="82"/>
      <c r="Y190" s="83">
        <f>M190</f>
        <v>146750</v>
      </c>
      <c r="Z190" s="84"/>
      <c r="AA190" s="87">
        <f>AB190*M190/100</f>
        <v>14.675000000000001</v>
      </c>
      <c r="AB190" s="82">
        <v>0.01</v>
      </c>
    </row>
    <row r="191" spans="2:28" ht="16.5" customHeight="1" x14ac:dyDescent="0.25">
      <c r="B191" s="97"/>
      <c r="C191" s="97"/>
      <c r="D191" s="98"/>
      <c r="E191" s="99"/>
      <c r="F191" s="97"/>
      <c r="G191" s="97"/>
      <c r="H191" s="105"/>
      <c r="I191" s="105">
        <v>1</v>
      </c>
      <c r="J191" s="105">
        <v>0</v>
      </c>
      <c r="K191" s="95">
        <v>100</v>
      </c>
      <c r="L191" s="106">
        <f>T189</f>
        <v>250</v>
      </c>
      <c r="M191" s="106">
        <f>K191*L191</f>
        <v>25000</v>
      </c>
      <c r="N191" s="77"/>
      <c r="O191" s="78" t="s">
        <v>203</v>
      </c>
      <c r="P191" s="78" t="s">
        <v>211</v>
      </c>
      <c r="Q191" s="78" t="s">
        <v>143</v>
      </c>
      <c r="R191" s="79">
        <v>126</v>
      </c>
      <c r="S191" s="80"/>
      <c r="T191" s="81">
        <v>7450</v>
      </c>
      <c r="U191" s="96" t="s">
        <v>1158</v>
      </c>
      <c r="V191" s="79">
        <f>R191*T191*85/100</f>
        <v>797895</v>
      </c>
      <c r="W191" s="79">
        <f>R191*T191-V191</f>
        <v>140805</v>
      </c>
      <c r="X191" s="82">
        <f>M191+W191</f>
        <v>165805</v>
      </c>
      <c r="Y191" s="83">
        <f>M191</f>
        <v>25000</v>
      </c>
      <c r="Z191" s="84"/>
      <c r="AA191" s="87">
        <f>AB191*M191/100</f>
        <v>5</v>
      </c>
      <c r="AB191" s="86">
        <v>0.02</v>
      </c>
    </row>
    <row r="192" spans="2:28" ht="16.5" customHeight="1" x14ac:dyDescent="0.25">
      <c r="B192" s="97"/>
      <c r="C192" s="97"/>
      <c r="D192" s="98"/>
      <c r="E192" s="99"/>
      <c r="F192" s="97"/>
      <c r="G192" s="97"/>
      <c r="H192" s="105">
        <v>1</v>
      </c>
      <c r="I192" s="105">
        <v>1</v>
      </c>
      <c r="J192" s="105">
        <v>87</v>
      </c>
      <c r="K192" s="95">
        <v>587</v>
      </c>
      <c r="L192" s="106"/>
      <c r="M192" s="106"/>
      <c r="N192" s="77"/>
      <c r="O192" s="78"/>
      <c r="P192" s="78"/>
      <c r="Q192" s="78"/>
      <c r="R192" s="79"/>
      <c r="S192" s="80"/>
      <c r="T192" s="81"/>
      <c r="U192" s="96"/>
      <c r="V192" s="79"/>
      <c r="W192" s="79"/>
      <c r="X192" s="82"/>
      <c r="Y192" s="83"/>
      <c r="Z192" s="84"/>
      <c r="AA192" s="87"/>
      <c r="AB192" s="86"/>
    </row>
    <row r="193" spans="2:28" ht="16.5" customHeight="1" x14ac:dyDescent="0.25">
      <c r="B193" s="99"/>
      <c r="C193" s="99"/>
      <c r="D193" s="99"/>
      <c r="E193" s="99"/>
      <c r="F193" s="99"/>
      <c r="G193" s="99"/>
      <c r="H193" s="107"/>
      <c r="I193" s="107"/>
      <c r="J193" s="107"/>
      <c r="K193" s="106"/>
      <c r="L193" s="106"/>
      <c r="M193" s="106"/>
      <c r="N193" s="77"/>
      <c r="O193" s="78"/>
      <c r="P193" s="78"/>
      <c r="Q193" s="78"/>
      <c r="R193" s="79"/>
      <c r="S193" s="80"/>
      <c r="T193" s="81"/>
      <c r="U193" s="96"/>
      <c r="V193" s="79"/>
      <c r="W193" s="79"/>
      <c r="X193" s="82"/>
      <c r="Y193" s="83"/>
      <c r="Z193" s="84"/>
      <c r="AA193" s="87"/>
      <c r="AB193" s="86"/>
    </row>
    <row r="194" spans="2:28" ht="16.5" customHeight="1" x14ac:dyDescent="0.25">
      <c r="B194" s="100" t="s">
        <v>205</v>
      </c>
      <c r="C194" s="101"/>
      <c r="D194" s="101"/>
      <c r="E194" s="101"/>
      <c r="F194" s="101"/>
      <c r="G194" s="102"/>
      <c r="H194" s="102" t="s">
        <v>210</v>
      </c>
      <c r="I194" s="102" t="s">
        <v>4332</v>
      </c>
      <c r="J194" s="102" t="s">
        <v>936</v>
      </c>
      <c r="K194" s="102" t="s">
        <v>3062</v>
      </c>
      <c r="L194" s="102" t="s">
        <v>3051</v>
      </c>
      <c r="M194" s="102"/>
      <c r="N194" s="102"/>
      <c r="O194" s="102" t="s">
        <v>208</v>
      </c>
      <c r="P194" s="102" t="s">
        <v>209</v>
      </c>
      <c r="Q194" s="102" t="s">
        <v>139</v>
      </c>
      <c r="R194" s="102">
        <v>34160</v>
      </c>
      <c r="S194" s="102"/>
      <c r="T194" s="102">
        <v>250</v>
      </c>
      <c r="U194" s="102" t="s">
        <v>4333</v>
      </c>
      <c r="V194" s="103"/>
      <c r="W194" s="101"/>
      <c r="X194" s="102"/>
      <c r="Y194" s="101"/>
      <c r="Z194" s="101"/>
      <c r="AA194" s="101"/>
      <c r="AB194" s="104"/>
    </row>
    <row r="195" spans="2:28" ht="16.5" customHeight="1" x14ac:dyDescent="0.25">
      <c r="B195" s="97">
        <v>1913</v>
      </c>
      <c r="C195" s="97" t="s">
        <v>206</v>
      </c>
      <c r="D195" s="98" t="s">
        <v>4331</v>
      </c>
      <c r="E195" s="99" t="s">
        <v>3695</v>
      </c>
      <c r="F195" s="97" t="s">
        <v>223</v>
      </c>
      <c r="G195" s="97"/>
      <c r="H195" s="105">
        <v>1</v>
      </c>
      <c r="I195" s="105">
        <v>0</v>
      </c>
      <c r="J195" s="105">
        <v>0</v>
      </c>
      <c r="K195" s="95">
        <v>400</v>
      </c>
      <c r="L195" s="106">
        <f>T194</f>
        <v>250</v>
      </c>
      <c r="M195" s="106">
        <f>K195*L195</f>
        <v>100000</v>
      </c>
      <c r="N195" s="77"/>
      <c r="O195" s="78"/>
      <c r="P195" s="78"/>
      <c r="Q195" s="78"/>
      <c r="R195" s="79"/>
      <c r="S195" s="80"/>
      <c r="T195" s="81"/>
      <c r="U195" s="77"/>
      <c r="V195" s="79"/>
      <c r="W195" s="79"/>
      <c r="X195" s="82"/>
      <c r="Y195" s="83">
        <f>M195</f>
        <v>100000</v>
      </c>
      <c r="Z195" s="84"/>
      <c r="AA195" s="87">
        <f>AB195*M195/100</f>
        <v>10</v>
      </c>
      <c r="AB195" s="82">
        <v>0.01</v>
      </c>
    </row>
    <row r="196" spans="2:28" ht="16.5" customHeight="1" x14ac:dyDescent="0.25">
      <c r="B196" s="97"/>
      <c r="C196" s="97"/>
      <c r="D196" s="98"/>
      <c r="E196" s="99"/>
      <c r="F196" s="97"/>
      <c r="G196" s="97"/>
      <c r="H196" s="105"/>
      <c r="I196" s="105"/>
      <c r="J196" s="105">
        <v>95</v>
      </c>
      <c r="K196" s="95">
        <v>95</v>
      </c>
      <c r="L196" s="106">
        <f>T194</f>
        <v>250</v>
      </c>
      <c r="M196" s="106">
        <f>K196*L196</f>
        <v>23750</v>
      </c>
      <c r="N196" s="77"/>
      <c r="O196" s="78" t="s">
        <v>203</v>
      </c>
      <c r="P196" s="78" t="s">
        <v>3118</v>
      </c>
      <c r="Q196" s="78" t="s">
        <v>143</v>
      </c>
      <c r="R196" s="79">
        <v>126</v>
      </c>
      <c r="S196" s="80"/>
      <c r="T196" s="81">
        <v>7450</v>
      </c>
      <c r="U196" s="96" t="s">
        <v>411</v>
      </c>
      <c r="V196" s="79">
        <f>R196*T196*85/100</f>
        <v>797895</v>
      </c>
      <c r="W196" s="79">
        <f>R196*T196-V196</f>
        <v>140805</v>
      </c>
      <c r="X196" s="82">
        <f>M196+W196</f>
        <v>164555</v>
      </c>
      <c r="Y196" s="83">
        <f>M196</f>
        <v>23750</v>
      </c>
      <c r="Z196" s="84"/>
      <c r="AA196" s="87">
        <f>AB196*M196/100</f>
        <v>4.75</v>
      </c>
      <c r="AB196" s="86">
        <v>0.02</v>
      </c>
    </row>
    <row r="197" spans="2:28" ht="16.5" customHeight="1" x14ac:dyDescent="0.25">
      <c r="B197" s="97"/>
      <c r="C197" s="97"/>
      <c r="D197" s="98"/>
      <c r="E197" s="99"/>
      <c r="F197" s="97"/>
      <c r="G197" s="97"/>
      <c r="H197" s="105">
        <v>1</v>
      </c>
      <c r="I197" s="105">
        <v>0</v>
      </c>
      <c r="J197" s="105">
        <v>95</v>
      </c>
      <c r="K197" s="95">
        <v>495</v>
      </c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2"/>
      <c r="Y197" s="83"/>
      <c r="Z197" s="84"/>
      <c r="AA197" s="87"/>
      <c r="AB197" s="82"/>
    </row>
    <row r="198" spans="2:28" ht="16.5" customHeight="1" x14ac:dyDescent="0.25">
      <c r="B198" s="99"/>
      <c r="C198" s="99"/>
      <c r="D198" s="99"/>
      <c r="E198" s="99"/>
      <c r="F198" s="99"/>
      <c r="G198" s="99"/>
      <c r="H198" s="107"/>
      <c r="I198" s="107"/>
      <c r="J198" s="107"/>
      <c r="K198" s="106"/>
      <c r="L198" s="106"/>
      <c r="M198" s="106"/>
      <c r="N198" s="77"/>
      <c r="O198" s="78"/>
      <c r="P198" s="78"/>
      <c r="Q198" s="78"/>
      <c r="R198" s="79"/>
      <c r="S198" s="80"/>
      <c r="T198" s="81"/>
      <c r="U198" s="77"/>
      <c r="V198" s="79"/>
      <c r="W198" s="79"/>
      <c r="X198" s="86"/>
      <c r="Y198" s="83"/>
      <c r="Z198" s="84"/>
      <c r="AA198" s="85"/>
      <c r="AB198" s="86"/>
    </row>
    <row r="199" spans="2:28" ht="16.5" customHeight="1" x14ac:dyDescent="0.25">
      <c r="B199" s="100" t="s">
        <v>205</v>
      </c>
      <c r="C199" s="101"/>
      <c r="D199" s="101"/>
      <c r="E199" s="101"/>
      <c r="F199" s="101"/>
      <c r="G199" s="102"/>
      <c r="H199" s="102" t="s">
        <v>210</v>
      </c>
      <c r="I199" s="102" t="s">
        <v>4345</v>
      </c>
      <c r="J199" s="102" t="s">
        <v>743</v>
      </c>
      <c r="K199" s="102" t="s">
        <v>3079</v>
      </c>
      <c r="L199" s="102" t="s">
        <v>3051</v>
      </c>
      <c r="M199" s="102"/>
      <c r="N199" s="102"/>
      <c r="O199" s="102" t="s">
        <v>208</v>
      </c>
      <c r="P199" s="102" t="s">
        <v>209</v>
      </c>
      <c r="Q199" s="102" t="s">
        <v>139</v>
      </c>
      <c r="R199" s="102">
        <v>34160</v>
      </c>
      <c r="S199" s="102"/>
      <c r="T199" s="102">
        <v>250</v>
      </c>
      <c r="U199" s="102" t="s">
        <v>4346</v>
      </c>
      <c r="V199" s="103"/>
      <c r="W199" s="101"/>
      <c r="X199" s="102"/>
      <c r="Y199" s="101"/>
      <c r="Z199" s="101"/>
      <c r="AA199" s="101"/>
      <c r="AB199" s="104"/>
    </row>
    <row r="200" spans="2:28" ht="16.5" customHeight="1" x14ac:dyDescent="0.25">
      <c r="B200" s="97">
        <v>1917</v>
      </c>
      <c r="C200" s="97" t="s">
        <v>206</v>
      </c>
      <c r="D200" s="98" t="s">
        <v>4343</v>
      </c>
      <c r="E200" s="99" t="s">
        <v>4344</v>
      </c>
      <c r="F200" s="97" t="s">
        <v>223</v>
      </c>
      <c r="G200" s="97">
        <v>2</v>
      </c>
      <c r="H200" s="105">
        <v>0</v>
      </c>
      <c r="I200" s="105">
        <v>2</v>
      </c>
      <c r="J200" s="105">
        <v>9</v>
      </c>
      <c r="K200" s="95">
        <v>209</v>
      </c>
      <c r="L200" s="106">
        <f>T199</f>
        <v>250</v>
      </c>
      <c r="M200" s="106">
        <f>K200*L200</f>
        <v>52250</v>
      </c>
      <c r="N200" s="77"/>
      <c r="O200" s="78" t="s">
        <v>203</v>
      </c>
      <c r="P200" s="78" t="s">
        <v>3118</v>
      </c>
      <c r="Q200" s="78" t="s">
        <v>143</v>
      </c>
      <c r="R200" s="79">
        <v>126</v>
      </c>
      <c r="S200" s="80"/>
      <c r="T200" s="81">
        <v>7450</v>
      </c>
      <c r="U200" s="96" t="s">
        <v>411</v>
      </c>
      <c r="V200" s="79">
        <f>R200*T200*85/100</f>
        <v>797895</v>
      </c>
      <c r="W200" s="79">
        <f>R200*T200-V200</f>
        <v>140805</v>
      </c>
      <c r="X200" s="82">
        <f>M200+W200</f>
        <v>193055</v>
      </c>
      <c r="Y200" s="83">
        <f>M200</f>
        <v>52250</v>
      </c>
      <c r="Z200" s="84"/>
      <c r="AA200" s="87">
        <f>AB200*M200/100</f>
        <v>10.45</v>
      </c>
      <c r="AB200" s="86">
        <v>0.02</v>
      </c>
    </row>
    <row r="201" spans="2:28" ht="16.5" customHeight="1" x14ac:dyDescent="0.25">
      <c r="B201" s="99"/>
      <c r="C201" s="99"/>
      <c r="D201" s="99"/>
      <c r="E201" s="99"/>
      <c r="F201" s="99"/>
      <c r="G201" s="99"/>
      <c r="H201" s="107"/>
      <c r="I201" s="107"/>
      <c r="J201" s="107"/>
      <c r="K201" s="106"/>
      <c r="L201" s="106"/>
      <c r="M201" s="106"/>
      <c r="N201" s="77"/>
      <c r="O201" s="78"/>
      <c r="P201" s="78"/>
      <c r="Q201" s="78"/>
      <c r="R201" s="79"/>
      <c r="S201" s="80"/>
      <c r="T201" s="81"/>
      <c r="U201" s="77"/>
      <c r="V201" s="79"/>
      <c r="W201" s="79"/>
      <c r="X201" s="86"/>
      <c r="Y201" s="83"/>
      <c r="Z201" s="84"/>
      <c r="AA201" s="85"/>
      <c r="AB201" s="86"/>
    </row>
    <row r="202" spans="2:28" ht="16.5" customHeight="1" x14ac:dyDescent="0.25">
      <c r="B202" s="100" t="s">
        <v>205</v>
      </c>
      <c r="C202" s="101"/>
      <c r="D202" s="101"/>
      <c r="E202" s="101"/>
      <c r="F202" s="101"/>
      <c r="G202" s="102"/>
      <c r="H202" s="102" t="s">
        <v>210</v>
      </c>
      <c r="I202" s="102" t="s">
        <v>4348</v>
      </c>
      <c r="J202" s="102" t="s">
        <v>4349</v>
      </c>
      <c r="K202" s="102" t="s">
        <v>3038</v>
      </c>
      <c r="L202" s="102" t="s">
        <v>3051</v>
      </c>
      <c r="M202" s="102"/>
      <c r="N202" s="102"/>
      <c r="O202" s="102" t="s">
        <v>208</v>
      </c>
      <c r="P202" s="102" t="s">
        <v>209</v>
      </c>
      <c r="Q202" s="102" t="s">
        <v>139</v>
      </c>
      <c r="R202" s="102">
        <v>34160</v>
      </c>
      <c r="S202" s="102"/>
      <c r="T202" s="102">
        <v>80</v>
      </c>
      <c r="U202" s="102" t="s">
        <v>4350</v>
      </c>
      <c r="V202" s="103"/>
      <c r="W202" s="101"/>
      <c r="X202" s="102"/>
      <c r="Y202" s="101"/>
      <c r="Z202" s="101"/>
      <c r="AA202" s="101"/>
      <c r="AB202" s="104"/>
    </row>
    <row r="203" spans="2:28" ht="16.5" customHeight="1" x14ac:dyDescent="0.25">
      <c r="B203" s="97">
        <v>1918</v>
      </c>
      <c r="C203" s="97" t="s">
        <v>206</v>
      </c>
      <c r="D203" s="98" t="s">
        <v>4347</v>
      </c>
      <c r="E203" s="99" t="s">
        <v>3601</v>
      </c>
      <c r="F203" s="97" t="s">
        <v>223</v>
      </c>
      <c r="G203" s="97">
        <v>1</v>
      </c>
      <c r="H203" s="105">
        <v>0</v>
      </c>
      <c r="I203" s="105">
        <v>3</v>
      </c>
      <c r="J203" s="105">
        <v>33</v>
      </c>
      <c r="K203" s="95">
        <v>333</v>
      </c>
      <c r="L203" s="106">
        <f>T202</f>
        <v>80</v>
      </c>
      <c r="M203" s="106">
        <f>K203*L203</f>
        <v>26640</v>
      </c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2"/>
      <c r="Y203" s="83">
        <f>M203</f>
        <v>26640</v>
      </c>
      <c r="Z203" s="84"/>
      <c r="AA203" s="87">
        <f>AB203*M203/100</f>
        <v>2.6639999999999997</v>
      </c>
      <c r="AB203" s="82">
        <v>0.01</v>
      </c>
    </row>
    <row r="204" spans="2:28" ht="16.5" customHeight="1" x14ac:dyDescent="0.25">
      <c r="B204" s="99"/>
      <c r="C204" s="99"/>
      <c r="D204" s="99"/>
      <c r="E204" s="99"/>
      <c r="F204" s="99"/>
      <c r="G204" s="99"/>
      <c r="H204" s="107"/>
      <c r="I204" s="107"/>
      <c r="J204" s="107"/>
      <c r="K204" s="106"/>
      <c r="L204" s="106"/>
      <c r="M204" s="106"/>
      <c r="N204" s="77"/>
      <c r="O204" s="78"/>
      <c r="P204" s="78"/>
      <c r="Q204" s="78"/>
      <c r="R204" s="79"/>
      <c r="S204" s="80"/>
      <c r="T204" s="81"/>
      <c r="U204" s="77"/>
      <c r="V204" s="79"/>
      <c r="W204" s="79"/>
      <c r="X204" s="86"/>
      <c r="Y204" s="83"/>
      <c r="Z204" s="84"/>
      <c r="AA204" s="85"/>
      <c r="AB204" s="86"/>
    </row>
    <row r="205" spans="2:28" ht="16.5" customHeight="1" x14ac:dyDescent="0.25">
      <c r="B205" s="100" t="s">
        <v>205</v>
      </c>
      <c r="C205" s="101"/>
      <c r="D205" s="101"/>
      <c r="E205" s="101"/>
      <c r="F205" s="101"/>
      <c r="G205" s="102"/>
      <c r="H205" s="102" t="s">
        <v>210</v>
      </c>
      <c r="I205" s="102" t="s">
        <v>4353</v>
      </c>
      <c r="J205" s="102" t="s">
        <v>2870</v>
      </c>
      <c r="K205" s="102" t="s">
        <v>3038</v>
      </c>
      <c r="L205" s="102" t="s">
        <v>3051</v>
      </c>
      <c r="M205" s="102"/>
      <c r="N205" s="102"/>
      <c r="O205" s="102" t="s">
        <v>208</v>
      </c>
      <c r="P205" s="102" t="s">
        <v>209</v>
      </c>
      <c r="Q205" s="102" t="s">
        <v>139</v>
      </c>
      <c r="R205" s="102">
        <v>34160</v>
      </c>
      <c r="S205" s="102"/>
      <c r="T205" s="102">
        <v>250</v>
      </c>
      <c r="U205" s="102" t="s">
        <v>4354</v>
      </c>
      <c r="V205" s="103"/>
      <c r="W205" s="101"/>
      <c r="X205" s="102"/>
      <c r="Y205" s="101"/>
      <c r="Z205" s="101"/>
      <c r="AA205" s="101"/>
      <c r="AB205" s="104"/>
    </row>
    <row r="206" spans="2:28" ht="16.5" customHeight="1" x14ac:dyDescent="0.25">
      <c r="B206" s="97">
        <v>1919</v>
      </c>
      <c r="C206" s="97" t="s">
        <v>206</v>
      </c>
      <c r="D206" s="98" t="s">
        <v>4351</v>
      </c>
      <c r="E206" s="99" t="s">
        <v>4352</v>
      </c>
      <c r="F206" s="97" t="s">
        <v>223</v>
      </c>
      <c r="G206" s="97">
        <v>2</v>
      </c>
      <c r="H206" s="105">
        <v>0</v>
      </c>
      <c r="I206" s="105">
        <v>3</v>
      </c>
      <c r="J206" s="105">
        <v>83</v>
      </c>
      <c r="K206" s="95">
        <v>383</v>
      </c>
      <c r="L206" s="106">
        <f>T205</f>
        <v>250</v>
      </c>
      <c r="M206" s="106">
        <f>K206*L206</f>
        <v>95750</v>
      </c>
      <c r="N206" s="77"/>
      <c r="O206" s="78" t="s">
        <v>203</v>
      </c>
      <c r="P206" s="78" t="s">
        <v>211</v>
      </c>
      <c r="Q206" s="78" t="s">
        <v>143</v>
      </c>
      <c r="R206" s="79">
        <v>200</v>
      </c>
      <c r="S206" s="80"/>
      <c r="T206" s="81">
        <v>7450</v>
      </c>
      <c r="U206" s="96" t="s">
        <v>411</v>
      </c>
      <c r="V206" s="79">
        <f>R206*T206*85/100</f>
        <v>1266500</v>
      </c>
      <c r="W206" s="79">
        <f>R206*T206-V206</f>
        <v>223500</v>
      </c>
      <c r="X206" s="82">
        <f>M206+W206</f>
        <v>319250</v>
      </c>
      <c r="Y206" s="83">
        <f>M206</f>
        <v>95750</v>
      </c>
      <c r="Z206" s="84"/>
      <c r="AA206" s="87">
        <f>AB206*M206/100</f>
        <v>19.149999999999999</v>
      </c>
      <c r="AB206" s="86">
        <v>0.02</v>
      </c>
    </row>
    <row r="207" spans="2:28" ht="16.5" customHeight="1" x14ac:dyDescent="0.25">
      <c r="B207" s="99"/>
      <c r="C207" s="99"/>
      <c r="D207" s="99"/>
      <c r="E207" s="99"/>
      <c r="F207" s="99"/>
      <c r="G207" s="99"/>
      <c r="H207" s="107"/>
      <c r="I207" s="107"/>
      <c r="J207" s="107"/>
      <c r="K207" s="106"/>
      <c r="L207" s="106"/>
      <c r="M207" s="106"/>
      <c r="N207" s="77"/>
      <c r="O207" s="78"/>
      <c r="P207" s="78"/>
      <c r="Q207" s="78"/>
      <c r="R207" s="79"/>
      <c r="S207" s="80"/>
      <c r="T207" s="81"/>
      <c r="U207" s="77"/>
      <c r="V207" s="79"/>
      <c r="W207" s="79"/>
      <c r="X207" s="86"/>
      <c r="Y207" s="83"/>
      <c r="Z207" s="84"/>
      <c r="AA207" s="85"/>
      <c r="AB207" s="86"/>
    </row>
    <row r="208" spans="2:28" ht="16.5" customHeight="1" x14ac:dyDescent="0.25">
      <c r="B208" s="100" t="s">
        <v>205</v>
      </c>
      <c r="C208" s="101"/>
      <c r="D208" s="101"/>
      <c r="E208" s="101"/>
      <c r="F208" s="101"/>
      <c r="G208" s="102"/>
      <c r="H208" s="102" t="s">
        <v>210</v>
      </c>
      <c r="I208" s="102" t="s">
        <v>4353</v>
      </c>
      <c r="J208" s="102" t="s">
        <v>2870</v>
      </c>
      <c r="K208" s="102" t="s">
        <v>3038</v>
      </c>
      <c r="L208" s="102" t="s">
        <v>3051</v>
      </c>
      <c r="M208" s="102"/>
      <c r="N208" s="102"/>
      <c r="O208" s="102" t="s">
        <v>208</v>
      </c>
      <c r="P208" s="102" t="s">
        <v>209</v>
      </c>
      <c r="Q208" s="102" t="s">
        <v>139</v>
      </c>
      <c r="R208" s="102">
        <v>34160</v>
      </c>
      <c r="S208" s="102"/>
      <c r="T208" s="102">
        <v>80</v>
      </c>
      <c r="U208" s="102" t="s">
        <v>4361</v>
      </c>
      <c r="V208" s="103"/>
      <c r="W208" s="101"/>
      <c r="X208" s="102"/>
      <c r="Y208" s="101"/>
      <c r="Z208" s="101"/>
      <c r="AA208" s="101"/>
      <c r="AB208" s="104"/>
    </row>
    <row r="209" spans="2:28" ht="16.5" customHeight="1" x14ac:dyDescent="0.25">
      <c r="B209" s="97">
        <v>1921</v>
      </c>
      <c r="C209" s="97" t="s">
        <v>206</v>
      </c>
      <c r="D209" s="98" t="s">
        <v>4360</v>
      </c>
      <c r="E209" s="99" t="s">
        <v>3549</v>
      </c>
      <c r="F209" s="97" t="s">
        <v>223</v>
      </c>
      <c r="G209" s="97">
        <v>1</v>
      </c>
      <c r="H209" s="105">
        <v>0</v>
      </c>
      <c r="I209" s="105">
        <v>2</v>
      </c>
      <c r="J209" s="105">
        <v>28</v>
      </c>
      <c r="K209" s="95">
        <v>228</v>
      </c>
      <c r="L209" s="106">
        <f>T208</f>
        <v>80</v>
      </c>
      <c r="M209" s="106">
        <f>K209*L209</f>
        <v>18240</v>
      </c>
      <c r="N209" s="77"/>
      <c r="O209" s="78"/>
      <c r="P209" s="78"/>
      <c r="Q209" s="78"/>
      <c r="R209" s="79"/>
      <c r="S209" s="80"/>
      <c r="T209" s="81"/>
      <c r="U209" s="77"/>
      <c r="V209" s="79"/>
      <c r="W209" s="79"/>
      <c r="X209" s="82"/>
      <c r="Y209" s="83">
        <f>M209</f>
        <v>18240</v>
      </c>
      <c r="Z209" s="84"/>
      <c r="AA209" s="87">
        <f>AB209*M209/100</f>
        <v>1.8240000000000001</v>
      </c>
      <c r="AB209" s="82">
        <v>0.01</v>
      </c>
    </row>
    <row r="210" spans="2:28" ht="16.5" customHeight="1" x14ac:dyDescent="0.25">
      <c r="B210" s="99"/>
      <c r="C210" s="99"/>
      <c r="D210" s="99"/>
      <c r="E210" s="99"/>
      <c r="F210" s="99"/>
      <c r="G210" s="99"/>
      <c r="H210" s="107"/>
      <c r="I210" s="107"/>
      <c r="J210" s="107"/>
      <c r="K210" s="106"/>
      <c r="L210" s="106"/>
      <c r="M210" s="106"/>
      <c r="N210" s="77"/>
      <c r="O210" s="78"/>
      <c r="P210" s="78"/>
      <c r="Q210" s="78"/>
      <c r="R210" s="79"/>
      <c r="S210" s="80"/>
      <c r="T210" s="81"/>
      <c r="U210" s="77"/>
      <c r="V210" s="79"/>
      <c r="W210" s="79"/>
      <c r="X210" s="86"/>
      <c r="Y210" s="83"/>
      <c r="Z210" s="84"/>
      <c r="AA210" s="85"/>
      <c r="AB210" s="86"/>
    </row>
    <row r="211" spans="2:28" ht="16.5" customHeight="1" x14ac:dyDescent="0.25">
      <c r="B211" s="100" t="s">
        <v>205</v>
      </c>
      <c r="C211" s="101"/>
      <c r="D211" s="101"/>
      <c r="E211" s="101"/>
      <c r="F211" s="101"/>
      <c r="G211" s="102"/>
      <c r="H211" s="102" t="s">
        <v>210</v>
      </c>
      <c r="I211" s="102" t="s">
        <v>4353</v>
      </c>
      <c r="J211" s="102" t="s">
        <v>2870</v>
      </c>
      <c r="K211" s="102">
        <v>80</v>
      </c>
      <c r="L211" s="102" t="s">
        <v>3051</v>
      </c>
      <c r="M211" s="102"/>
      <c r="N211" s="102"/>
      <c r="O211" s="102" t="s">
        <v>208</v>
      </c>
      <c r="P211" s="102" t="s">
        <v>209</v>
      </c>
      <c r="Q211" s="102" t="s">
        <v>139</v>
      </c>
      <c r="R211" s="102">
        <v>34160</v>
      </c>
      <c r="S211" s="102"/>
      <c r="T211" s="102">
        <v>80</v>
      </c>
      <c r="U211" s="102" t="s">
        <v>4368</v>
      </c>
      <c r="V211" s="103"/>
      <c r="W211" s="101"/>
      <c r="X211" s="102" t="s">
        <v>212</v>
      </c>
      <c r="Y211" s="101" t="s">
        <v>4369</v>
      </c>
      <c r="Z211" s="101"/>
      <c r="AA211" s="101"/>
      <c r="AB211" s="104"/>
    </row>
    <row r="212" spans="2:28" ht="16.5" customHeight="1" x14ac:dyDescent="0.25">
      <c r="B212" s="97">
        <v>1924</v>
      </c>
      <c r="C212" s="97" t="s">
        <v>206</v>
      </c>
      <c r="D212" s="98" t="s">
        <v>4366</v>
      </c>
      <c r="E212" s="99" t="s">
        <v>4367</v>
      </c>
      <c r="F212" s="97" t="s">
        <v>223</v>
      </c>
      <c r="G212" s="97">
        <v>2</v>
      </c>
      <c r="H212" s="105">
        <v>0</v>
      </c>
      <c r="I212" s="105">
        <v>2</v>
      </c>
      <c r="J212" s="105">
        <v>13</v>
      </c>
      <c r="K212" s="95">
        <v>213</v>
      </c>
      <c r="L212" s="106">
        <f>T211</f>
        <v>80</v>
      </c>
      <c r="M212" s="106">
        <f>K212*L212</f>
        <v>17040</v>
      </c>
      <c r="N212" s="77"/>
      <c r="O212" s="78" t="s">
        <v>203</v>
      </c>
      <c r="P212" s="78" t="s">
        <v>211</v>
      </c>
      <c r="Q212" s="78" t="s">
        <v>143</v>
      </c>
      <c r="R212" s="79">
        <v>99</v>
      </c>
      <c r="S212" s="80"/>
      <c r="T212" s="81">
        <v>7450</v>
      </c>
      <c r="U212" s="96" t="s">
        <v>1161</v>
      </c>
      <c r="V212" s="79">
        <f>R212*T212*8/100</f>
        <v>59004</v>
      </c>
      <c r="W212" s="79">
        <f>R212*T212-V212</f>
        <v>678546</v>
      </c>
      <c r="X212" s="82">
        <f>M212+W212</f>
        <v>695586</v>
      </c>
      <c r="Y212" s="83">
        <f>M212</f>
        <v>17040</v>
      </c>
      <c r="Z212" s="84"/>
      <c r="AA212" s="87">
        <f>AB212*M212/100</f>
        <v>3.4079999999999999</v>
      </c>
      <c r="AB212" s="86">
        <v>0.02</v>
      </c>
    </row>
    <row r="213" spans="2:28" ht="16.5" customHeight="1" x14ac:dyDescent="0.25">
      <c r="B213" s="99"/>
      <c r="C213" s="99"/>
      <c r="D213" s="99"/>
      <c r="E213" s="99"/>
      <c r="F213" s="99"/>
      <c r="G213" s="99"/>
      <c r="H213" s="107"/>
      <c r="I213" s="107"/>
      <c r="J213" s="107"/>
      <c r="K213" s="106"/>
      <c r="L213" s="106"/>
      <c r="M213" s="106"/>
      <c r="N213" s="77"/>
      <c r="O213" s="78"/>
      <c r="P213" s="78"/>
      <c r="Q213" s="78"/>
      <c r="R213" s="79"/>
      <c r="S213" s="80"/>
      <c r="T213" s="81"/>
      <c r="U213" s="77"/>
      <c r="V213" s="79"/>
      <c r="W213" s="79"/>
      <c r="X213" s="86"/>
      <c r="Y213" s="83"/>
      <c r="Z213" s="84"/>
      <c r="AA213" s="85"/>
      <c r="AB213" s="86"/>
    </row>
    <row r="214" spans="2:28" ht="16.5" customHeight="1" x14ac:dyDescent="0.25">
      <c r="B214" s="100" t="s">
        <v>205</v>
      </c>
      <c r="C214" s="101"/>
      <c r="D214" s="101"/>
      <c r="E214" s="101"/>
      <c r="F214" s="101"/>
      <c r="G214" s="102"/>
      <c r="H214" s="102" t="s">
        <v>210</v>
      </c>
      <c r="I214" s="102" t="s">
        <v>829</v>
      </c>
      <c r="J214" s="102" t="s">
        <v>1893</v>
      </c>
      <c r="K214" s="102" t="s">
        <v>3949</v>
      </c>
      <c r="L214" s="102" t="s">
        <v>3051</v>
      </c>
      <c r="M214" s="102"/>
      <c r="N214" s="102"/>
      <c r="O214" s="102" t="s">
        <v>208</v>
      </c>
      <c r="P214" s="102" t="s">
        <v>209</v>
      </c>
      <c r="Q214" s="102" t="s">
        <v>139</v>
      </c>
      <c r="R214" s="102">
        <v>34160</v>
      </c>
      <c r="S214" s="102"/>
      <c r="T214" s="102">
        <v>80</v>
      </c>
      <c r="U214" s="102" t="s">
        <v>4372</v>
      </c>
      <c r="V214" s="103"/>
      <c r="W214" s="101"/>
      <c r="X214" s="102"/>
      <c r="Y214" s="101"/>
      <c r="Z214" s="101"/>
      <c r="AA214" s="101"/>
      <c r="AB214" s="104"/>
    </row>
    <row r="215" spans="2:28" ht="16.5" customHeight="1" x14ac:dyDescent="0.25">
      <c r="B215" s="97">
        <v>1925</v>
      </c>
      <c r="C215" s="97" t="s">
        <v>206</v>
      </c>
      <c r="D215" s="98" t="s">
        <v>4370</v>
      </c>
      <c r="E215" s="99" t="s">
        <v>4371</v>
      </c>
      <c r="F215" s="97" t="s">
        <v>223</v>
      </c>
      <c r="G215" s="97">
        <v>2</v>
      </c>
      <c r="H215" s="105">
        <v>0</v>
      </c>
      <c r="I215" s="105">
        <v>3</v>
      </c>
      <c r="J215" s="105">
        <v>29</v>
      </c>
      <c r="K215" s="95">
        <v>329</v>
      </c>
      <c r="L215" s="106">
        <f>T214</f>
        <v>80</v>
      </c>
      <c r="M215" s="106">
        <f>K215*L215</f>
        <v>26320</v>
      </c>
      <c r="N215" s="77"/>
      <c r="O215" s="78" t="s">
        <v>203</v>
      </c>
      <c r="P215" s="78" t="s">
        <v>211</v>
      </c>
      <c r="Q215" s="78" t="s">
        <v>143</v>
      </c>
      <c r="R215" s="79">
        <v>108</v>
      </c>
      <c r="S215" s="80"/>
      <c r="T215" s="81">
        <v>7450</v>
      </c>
      <c r="U215" s="96" t="s">
        <v>1269</v>
      </c>
      <c r="V215" s="79">
        <f>R215*T215*65/100</f>
        <v>522990</v>
      </c>
      <c r="W215" s="79">
        <f>R215*T215-V215</f>
        <v>281610</v>
      </c>
      <c r="X215" s="82">
        <f>M215+W215</f>
        <v>307930</v>
      </c>
      <c r="Y215" s="83">
        <f>M215</f>
        <v>26320</v>
      </c>
      <c r="Z215" s="84"/>
      <c r="AA215" s="87">
        <f>AB215*M215/100</f>
        <v>5.2639999999999993</v>
      </c>
      <c r="AB215" s="86">
        <v>0.02</v>
      </c>
    </row>
    <row r="216" spans="2:28" ht="16.5" customHeight="1" x14ac:dyDescent="0.25">
      <c r="B216" s="99"/>
      <c r="C216" s="99"/>
      <c r="D216" s="99"/>
      <c r="E216" s="99"/>
      <c r="F216" s="99"/>
      <c r="G216" s="99"/>
      <c r="H216" s="107"/>
      <c r="I216" s="107"/>
      <c r="J216" s="107"/>
      <c r="K216" s="106"/>
      <c r="L216" s="106"/>
      <c r="M216" s="106"/>
      <c r="N216" s="77"/>
      <c r="O216" s="78"/>
      <c r="P216" s="78"/>
      <c r="Q216" s="78"/>
      <c r="R216" s="79"/>
      <c r="S216" s="80"/>
      <c r="T216" s="81"/>
      <c r="U216" s="77"/>
      <c r="V216" s="79"/>
      <c r="W216" s="79"/>
      <c r="X216" s="86"/>
      <c r="Y216" s="83"/>
      <c r="Z216" s="84"/>
      <c r="AA216" s="85"/>
      <c r="AB216" s="86"/>
    </row>
    <row r="217" spans="2:28" ht="16.5" customHeight="1" x14ac:dyDescent="0.25">
      <c r="B217" s="100" t="s">
        <v>205</v>
      </c>
      <c r="C217" s="101"/>
      <c r="D217" s="101"/>
      <c r="E217" s="101"/>
      <c r="F217" s="101"/>
      <c r="G217" s="102"/>
      <c r="H217" s="102" t="s">
        <v>210</v>
      </c>
      <c r="I217" s="102" t="s">
        <v>829</v>
      </c>
      <c r="J217" s="102" t="s">
        <v>1893</v>
      </c>
      <c r="K217" s="102" t="s">
        <v>3949</v>
      </c>
      <c r="L217" s="102" t="s">
        <v>3051</v>
      </c>
      <c r="M217" s="102"/>
      <c r="N217" s="102"/>
      <c r="O217" s="102" t="s">
        <v>208</v>
      </c>
      <c r="P217" s="102" t="s">
        <v>209</v>
      </c>
      <c r="Q217" s="102" t="s">
        <v>139</v>
      </c>
      <c r="R217" s="102">
        <v>34160</v>
      </c>
      <c r="S217" s="102"/>
      <c r="T217" s="102">
        <v>80</v>
      </c>
      <c r="U217" s="102" t="s">
        <v>4378</v>
      </c>
      <c r="V217" s="103"/>
      <c r="W217" s="101"/>
      <c r="X217" s="102"/>
      <c r="Y217" s="101"/>
      <c r="Z217" s="101"/>
      <c r="AA217" s="101"/>
      <c r="AB217" s="104"/>
    </row>
    <row r="218" spans="2:28" ht="16.5" customHeight="1" x14ac:dyDescent="0.25">
      <c r="B218" s="97">
        <v>1927</v>
      </c>
      <c r="C218" s="97" t="s">
        <v>206</v>
      </c>
      <c r="D218" s="98" t="s">
        <v>4377</v>
      </c>
      <c r="E218" s="99" t="s">
        <v>225</v>
      </c>
      <c r="F218" s="97" t="s">
        <v>223</v>
      </c>
      <c r="G218" s="97">
        <v>1</v>
      </c>
      <c r="H218" s="105">
        <v>0</v>
      </c>
      <c r="I218" s="105">
        <v>1</v>
      </c>
      <c r="J218" s="105">
        <v>38</v>
      </c>
      <c r="K218" s="95">
        <v>138</v>
      </c>
      <c r="L218" s="106">
        <f>T217</f>
        <v>80</v>
      </c>
      <c r="M218" s="106">
        <f>K218*L218</f>
        <v>11040</v>
      </c>
      <c r="N218" s="77"/>
      <c r="O218" s="78"/>
      <c r="P218" s="78"/>
      <c r="Q218" s="78"/>
      <c r="R218" s="79"/>
      <c r="S218" s="80"/>
      <c r="T218" s="81"/>
      <c r="U218" s="77"/>
      <c r="V218" s="79"/>
      <c r="W218" s="79"/>
      <c r="X218" s="82"/>
      <c r="Y218" s="83">
        <f>M218</f>
        <v>11040</v>
      </c>
      <c r="Z218" s="84"/>
      <c r="AA218" s="87">
        <f>AB218*M218/100</f>
        <v>1.1040000000000001</v>
      </c>
      <c r="AB218" s="82">
        <v>0.01</v>
      </c>
    </row>
    <row r="219" spans="2:28" ht="16.5" customHeight="1" x14ac:dyDescent="0.25">
      <c r="B219" s="97"/>
      <c r="C219" s="97"/>
      <c r="D219" s="98"/>
      <c r="E219" s="99"/>
      <c r="F219" s="97"/>
      <c r="G219" s="97"/>
      <c r="H219" s="105"/>
      <c r="I219" s="105"/>
      <c r="J219" s="105"/>
      <c r="K219" s="95"/>
      <c r="L219" s="106"/>
      <c r="M219" s="106"/>
      <c r="N219" s="77"/>
      <c r="O219" s="78"/>
      <c r="P219" s="78"/>
      <c r="Q219" s="78"/>
      <c r="R219" s="79"/>
      <c r="S219" s="80"/>
      <c r="T219" s="81"/>
      <c r="U219" s="77"/>
      <c r="V219" s="79"/>
      <c r="W219" s="79"/>
      <c r="X219" s="82"/>
      <c r="Y219" s="83"/>
      <c r="Z219" s="84"/>
      <c r="AA219" s="87"/>
      <c r="AB219" s="82"/>
    </row>
    <row r="220" spans="2:28" ht="16.5" customHeight="1" x14ac:dyDescent="0.25">
      <c r="B220" s="99"/>
      <c r="C220" s="99"/>
      <c r="D220" s="99"/>
      <c r="E220" s="99"/>
      <c r="F220" s="99"/>
      <c r="G220" s="99"/>
      <c r="H220" s="107"/>
      <c r="I220" s="107"/>
      <c r="J220" s="107"/>
      <c r="K220" s="106"/>
      <c r="L220" s="106"/>
      <c r="M220" s="106"/>
      <c r="N220" s="77"/>
      <c r="O220" s="78"/>
      <c r="P220" s="78"/>
      <c r="Q220" s="78"/>
      <c r="R220" s="79"/>
      <c r="S220" s="80"/>
      <c r="T220" s="81"/>
      <c r="U220" s="77"/>
      <c r="V220" s="79"/>
      <c r="W220" s="79"/>
      <c r="X220" s="86"/>
      <c r="Y220" s="83"/>
      <c r="Z220" s="84"/>
      <c r="AA220" s="85"/>
      <c r="AB220" s="86"/>
    </row>
    <row r="221" spans="2:28" ht="16.5" customHeight="1" x14ac:dyDescent="0.25">
      <c r="B221" s="100" t="s">
        <v>205</v>
      </c>
      <c r="C221" s="101"/>
      <c r="D221" s="101"/>
      <c r="E221" s="101"/>
      <c r="F221" s="101"/>
      <c r="G221" s="102"/>
      <c r="H221" s="102" t="s">
        <v>207</v>
      </c>
      <c r="I221" s="102" t="s">
        <v>4148</v>
      </c>
      <c r="J221" s="102" t="s">
        <v>4306</v>
      </c>
      <c r="K221" s="102" t="s">
        <v>3181</v>
      </c>
      <c r="L221" s="102" t="s">
        <v>3051</v>
      </c>
      <c r="M221" s="102"/>
      <c r="N221" s="102"/>
      <c r="O221" s="102" t="s">
        <v>208</v>
      </c>
      <c r="P221" s="102" t="s">
        <v>209</v>
      </c>
      <c r="Q221" s="102" t="s">
        <v>139</v>
      </c>
      <c r="R221" s="102">
        <v>34160</v>
      </c>
      <c r="S221" s="102"/>
      <c r="T221" s="102">
        <v>250</v>
      </c>
      <c r="U221" s="102" t="s">
        <v>4381</v>
      </c>
      <c r="V221" s="103"/>
      <c r="W221" s="101"/>
      <c r="X221" s="102"/>
      <c r="Y221" s="101"/>
      <c r="Z221" s="101"/>
      <c r="AA221" s="101"/>
      <c r="AB221" s="104"/>
    </row>
    <row r="222" spans="2:28" ht="16.5" customHeight="1" x14ac:dyDescent="0.25">
      <c r="B222" s="97">
        <v>1928</v>
      </c>
      <c r="C222" s="97" t="s">
        <v>206</v>
      </c>
      <c r="D222" s="98" t="s">
        <v>4379</v>
      </c>
      <c r="E222" s="99" t="s">
        <v>4380</v>
      </c>
      <c r="F222" s="97" t="s">
        <v>223</v>
      </c>
      <c r="G222" s="97">
        <v>2</v>
      </c>
      <c r="H222" s="105">
        <v>0</v>
      </c>
      <c r="I222" s="105">
        <v>1</v>
      </c>
      <c r="J222" s="105">
        <v>80</v>
      </c>
      <c r="K222" s="95">
        <v>180</v>
      </c>
      <c r="L222" s="106">
        <f>T221</f>
        <v>250</v>
      </c>
      <c r="M222" s="106">
        <f>K222*L222</f>
        <v>45000</v>
      </c>
      <c r="N222" s="77"/>
      <c r="O222" s="78" t="s">
        <v>203</v>
      </c>
      <c r="P222" s="78" t="s">
        <v>5</v>
      </c>
      <c r="Q222" s="78" t="s">
        <v>143</v>
      </c>
      <c r="R222" s="79">
        <v>90</v>
      </c>
      <c r="S222" s="80"/>
      <c r="T222" s="81">
        <v>8050</v>
      </c>
      <c r="U222" s="96" t="s">
        <v>4382</v>
      </c>
      <c r="V222" s="79">
        <f>R222*T222*76/100</f>
        <v>550620</v>
      </c>
      <c r="W222" s="79">
        <f>R222*T222-V222</f>
        <v>173880</v>
      </c>
      <c r="X222" s="82">
        <f>M222+W222</f>
        <v>218880</v>
      </c>
      <c r="Y222" s="83">
        <f>M222</f>
        <v>45000</v>
      </c>
      <c r="Z222" s="84"/>
      <c r="AA222" s="87">
        <f>AB222*M222/100</f>
        <v>9</v>
      </c>
      <c r="AB222" s="86">
        <v>0.02</v>
      </c>
    </row>
    <row r="223" spans="2:28" ht="16.5" customHeight="1" x14ac:dyDescent="0.25">
      <c r="B223" s="97"/>
      <c r="C223" s="97"/>
      <c r="D223" s="98"/>
      <c r="E223" s="99"/>
      <c r="F223" s="97"/>
      <c r="G223" s="97"/>
      <c r="H223" s="105"/>
      <c r="I223" s="105"/>
      <c r="J223" s="105"/>
      <c r="K223" s="95"/>
      <c r="L223" s="106"/>
      <c r="M223" s="106"/>
      <c r="N223" s="77"/>
      <c r="O223" s="78"/>
      <c r="P223" s="78"/>
      <c r="Q223" s="78"/>
      <c r="R223" s="79"/>
      <c r="S223" s="80"/>
      <c r="T223" s="81"/>
      <c r="U223" s="96"/>
      <c r="V223" s="79"/>
      <c r="W223" s="79"/>
      <c r="X223" s="82"/>
      <c r="Y223" s="83"/>
      <c r="Z223" s="84"/>
      <c r="AA223" s="87"/>
      <c r="AB223" s="86"/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207</v>
      </c>
      <c r="I225" s="102" t="s">
        <v>461</v>
      </c>
      <c r="J225" s="102" t="s">
        <v>743</v>
      </c>
      <c r="K225" s="102" t="s">
        <v>4391</v>
      </c>
      <c r="L225" s="102" t="s">
        <v>3051</v>
      </c>
      <c r="M225" s="102"/>
      <c r="N225" s="102"/>
      <c r="O225" s="102" t="s">
        <v>208</v>
      </c>
      <c r="P225" s="102" t="s">
        <v>209</v>
      </c>
      <c r="Q225" s="102" t="s">
        <v>139</v>
      </c>
      <c r="R225" s="102">
        <v>34160</v>
      </c>
      <c r="S225" s="102"/>
      <c r="T225" s="102">
        <v>250</v>
      </c>
      <c r="U225" s="102" t="s">
        <v>4392</v>
      </c>
      <c r="V225" s="103"/>
      <c r="W225" s="101"/>
      <c r="X225" s="102"/>
      <c r="Y225" s="101"/>
      <c r="Z225" s="101"/>
      <c r="AA225" s="101"/>
      <c r="AB225" s="104"/>
    </row>
    <row r="226" spans="2:28" ht="16.5" customHeight="1" x14ac:dyDescent="0.25">
      <c r="B226" s="97">
        <v>1932</v>
      </c>
      <c r="C226" s="97" t="s">
        <v>206</v>
      </c>
      <c r="D226" s="98" t="s">
        <v>4390</v>
      </c>
      <c r="E226" s="99" t="s">
        <v>3496</v>
      </c>
      <c r="F226" s="97" t="s">
        <v>223</v>
      </c>
      <c r="G226" s="97">
        <v>1</v>
      </c>
      <c r="H226" s="105">
        <v>1</v>
      </c>
      <c r="I226" s="105">
        <v>0</v>
      </c>
      <c r="J226" s="105">
        <v>34</v>
      </c>
      <c r="K226" s="95">
        <v>434</v>
      </c>
      <c r="L226" s="106">
        <f>T225</f>
        <v>250</v>
      </c>
      <c r="M226" s="106">
        <f>K226*L226</f>
        <v>108500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108500</v>
      </c>
      <c r="Z226" s="84"/>
      <c r="AA226" s="87">
        <f>AB226*M226/100</f>
        <v>10.85</v>
      </c>
      <c r="AB226" s="82">
        <v>0.01</v>
      </c>
    </row>
    <row r="227" spans="2:28" ht="16.5" customHeight="1" x14ac:dyDescent="0.25">
      <c r="B227" s="99"/>
      <c r="C227" s="99"/>
      <c r="D227" s="99"/>
      <c r="E227" s="99"/>
      <c r="F227" s="99"/>
      <c r="G227" s="99"/>
      <c r="H227" s="107"/>
      <c r="I227" s="107"/>
      <c r="J227" s="107"/>
      <c r="K227" s="106"/>
      <c r="L227" s="106"/>
      <c r="M227" s="106"/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6"/>
      <c r="Y227" s="83"/>
      <c r="Z227" s="84"/>
      <c r="AA227" s="85"/>
      <c r="AB227" s="86"/>
    </row>
    <row r="228" spans="2:28" ht="16.5" customHeight="1" x14ac:dyDescent="0.25">
      <c r="B228" s="100" t="s">
        <v>205</v>
      </c>
      <c r="C228" s="101"/>
      <c r="D228" s="101"/>
      <c r="E228" s="101"/>
      <c r="F228" s="101"/>
      <c r="G228" s="102"/>
      <c r="H228" s="102" t="s">
        <v>207</v>
      </c>
      <c r="I228" s="102" t="s">
        <v>4410</v>
      </c>
      <c r="J228" s="102" t="s">
        <v>719</v>
      </c>
      <c r="K228" s="102" t="s">
        <v>3084</v>
      </c>
      <c r="L228" s="102" t="s">
        <v>3051</v>
      </c>
      <c r="M228" s="102"/>
      <c r="N228" s="102"/>
      <c r="O228" s="102" t="s">
        <v>208</v>
      </c>
      <c r="P228" s="102" t="s">
        <v>209</v>
      </c>
      <c r="Q228" s="102" t="s">
        <v>139</v>
      </c>
      <c r="R228" s="102">
        <v>34160</v>
      </c>
      <c r="S228" s="102"/>
      <c r="T228" s="102">
        <v>250</v>
      </c>
      <c r="U228" s="102" t="s">
        <v>4411</v>
      </c>
      <c r="V228" s="103"/>
      <c r="W228" s="101"/>
      <c r="X228" s="102"/>
      <c r="Y228" s="101"/>
      <c r="Z228" s="101"/>
      <c r="AA228" s="101"/>
      <c r="AB228" s="104"/>
    </row>
    <row r="229" spans="2:28" ht="16.5" customHeight="1" x14ac:dyDescent="0.25">
      <c r="B229" s="97">
        <v>1938</v>
      </c>
      <c r="C229" s="97" t="s">
        <v>206</v>
      </c>
      <c r="D229" s="98" t="s">
        <v>4409</v>
      </c>
      <c r="E229" s="99" t="s">
        <v>4218</v>
      </c>
      <c r="F229" s="97" t="s">
        <v>223</v>
      </c>
      <c r="G229" s="97"/>
      <c r="H229" s="105">
        <v>1</v>
      </c>
      <c r="I229" s="105">
        <v>1</v>
      </c>
      <c r="J229" s="105">
        <v>38</v>
      </c>
      <c r="K229" s="95">
        <v>538</v>
      </c>
      <c r="L229" s="106">
        <f>T228</f>
        <v>250</v>
      </c>
      <c r="M229" s="106">
        <f>K229*L229</f>
        <v>134500</v>
      </c>
      <c r="N229" s="77"/>
      <c r="O229" s="78"/>
      <c r="P229" s="78"/>
      <c r="Q229" s="78"/>
      <c r="R229" s="79"/>
      <c r="S229" s="80"/>
      <c r="T229" s="81"/>
      <c r="U229" s="77"/>
      <c r="V229" s="79"/>
      <c r="W229" s="79"/>
      <c r="X229" s="82"/>
      <c r="Y229" s="83">
        <f>M229</f>
        <v>134500</v>
      </c>
      <c r="Z229" s="84"/>
      <c r="AA229" s="87">
        <f>AB229*M229/100</f>
        <v>13.45</v>
      </c>
      <c r="AB229" s="82">
        <v>0.01</v>
      </c>
    </row>
    <row r="230" spans="2:28" ht="16.5" customHeight="1" x14ac:dyDescent="0.25">
      <c r="B230" s="97"/>
      <c r="C230" s="97"/>
      <c r="D230" s="98"/>
      <c r="E230" s="99"/>
      <c r="F230" s="97"/>
      <c r="G230" s="97"/>
      <c r="H230" s="105"/>
      <c r="I230" s="105"/>
      <c r="J230" s="105"/>
      <c r="K230" s="95">
        <v>100</v>
      </c>
      <c r="L230" s="106">
        <f>T228</f>
        <v>250</v>
      </c>
      <c r="M230" s="106">
        <f>K230*L230</f>
        <v>25000</v>
      </c>
      <c r="N230" s="77"/>
      <c r="O230" s="78" t="s">
        <v>203</v>
      </c>
      <c r="P230" s="78" t="s">
        <v>211</v>
      </c>
      <c r="Q230" s="78" t="s">
        <v>143</v>
      </c>
      <c r="R230" s="79">
        <v>162</v>
      </c>
      <c r="S230" s="80"/>
      <c r="T230" s="81">
        <v>7450</v>
      </c>
      <c r="U230" s="96" t="s">
        <v>1207</v>
      </c>
      <c r="V230" s="79">
        <f>R230*T230*85/100</f>
        <v>1025865</v>
      </c>
      <c r="W230" s="79">
        <f>R230*T230-V230</f>
        <v>181035</v>
      </c>
      <c r="X230" s="82">
        <f>M230+W230</f>
        <v>206035</v>
      </c>
      <c r="Y230" s="83">
        <f>M230</f>
        <v>25000</v>
      </c>
      <c r="Z230" s="84"/>
      <c r="AA230" s="87">
        <f>AB230*M230/100</f>
        <v>5</v>
      </c>
      <c r="AB230" s="86">
        <v>0.02</v>
      </c>
    </row>
    <row r="231" spans="2:28" ht="16.5" customHeight="1" x14ac:dyDescent="0.25">
      <c r="B231" s="97"/>
      <c r="C231" s="97"/>
      <c r="D231" s="98"/>
      <c r="E231" s="99"/>
      <c r="F231" s="97"/>
      <c r="G231" s="97"/>
      <c r="H231" s="105">
        <v>1</v>
      </c>
      <c r="I231" s="105">
        <v>2</v>
      </c>
      <c r="J231" s="105">
        <v>38</v>
      </c>
      <c r="K231" s="95">
        <v>638</v>
      </c>
      <c r="L231" s="106"/>
      <c r="M231" s="106"/>
      <c r="N231" s="77"/>
      <c r="O231" s="78"/>
      <c r="P231" s="78"/>
      <c r="Q231" s="78"/>
      <c r="R231" s="79"/>
      <c r="S231" s="80"/>
      <c r="T231" s="81"/>
      <c r="U231" s="77"/>
      <c r="V231" s="79"/>
      <c r="W231" s="79"/>
      <c r="X231" s="82"/>
      <c r="Y231" s="83"/>
      <c r="Z231" s="84"/>
      <c r="AA231" s="87"/>
      <c r="AB231" s="82"/>
    </row>
    <row r="232" spans="2:28" ht="16.5" customHeight="1" x14ac:dyDescent="0.25">
      <c r="B232" s="99"/>
      <c r="C232" s="99"/>
      <c r="D232" s="99"/>
      <c r="E232" s="99"/>
      <c r="F232" s="99"/>
      <c r="G232" s="99"/>
      <c r="H232" s="107"/>
      <c r="I232" s="107"/>
      <c r="J232" s="107"/>
      <c r="K232" s="106"/>
      <c r="L232" s="106"/>
      <c r="M232" s="106"/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6"/>
      <c r="Y232" s="83"/>
      <c r="Z232" s="84"/>
      <c r="AA232" s="85"/>
      <c r="AB232" s="86"/>
    </row>
    <row r="233" spans="2:28" ht="16.5" customHeight="1" x14ac:dyDescent="0.25">
      <c r="B233" s="100" t="s">
        <v>205</v>
      </c>
      <c r="C233" s="101"/>
      <c r="D233" s="101"/>
      <c r="E233" s="101"/>
      <c r="F233" s="101"/>
      <c r="G233" s="102"/>
      <c r="H233" s="102" t="s">
        <v>210</v>
      </c>
      <c r="I233" s="102" t="s">
        <v>4416</v>
      </c>
      <c r="J233" s="102" t="s">
        <v>3202</v>
      </c>
      <c r="K233" s="102" t="s">
        <v>4417</v>
      </c>
      <c r="L233" s="102" t="s">
        <v>3051</v>
      </c>
      <c r="M233" s="102"/>
      <c r="N233" s="102"/>
      <c r="O233" s="102" t="s">
        <v>208</v>
      </c>
      <c r="P233" s="102" t="s">
        <v>209</v>
      </c>
      <c r="Q233" s="102" t="s">
        <v>139</v>
      </c>
      <c r="R233" s="102">
        <v>34160</v>
      </c>
      <c r="S233" s="102"/>
      <c r="T233" s="102">
        <v>250</v>
      </c>
      <c r="U233" s="102" t="s">
        <v>4418</v>
      </c>
      <c r="V233" s="103"/>
      <c r="W233" s="101"/>
      <c r="X233" s="102"/>
      <c r="Y233" s="101"/>
      <c r="Z233" s="101"/>
      <c r="AA233" s="101"/>
      <c r="AB233" s="104"/>
    </row>
    <row r="234" spans="2:28" ht="16.5" customHeight="1" x14ac:dyDescent="0.25">
      <c r="B234" s="97">
        <v>1940</v>
      </c>
      <c r="C234" s="97" t="s">
        <v>206</v>
      </c>
      <c r="D234" s="98" t="s">
        <v>4415</v>
      </c>
      <c r="E234" s="99" t="s">
        <v>4400</v>
      </c>
      <c r="F234" s="97" t="s">
        <v>223</v>
      </c>
      <c r="G234" s="97"/>
      <c r="H234" s="105">
        <v>1</v>
      </c>
      <c r="I234" s="105">
        <v>1</v>
      </c>
      <c r="J234" s="105">
        <v>12</v>
      </c>
      <c r="K234" s="95">
        <v>512</v>
      </c>
      <c r="L234" s="106">
        <f>T233</f>
        <v>250</v>
      </c>
      <c r="M234" s="106">
        <f>K234*L234</f>
        <v>128000</v>
      </c>
      <c r="N234" s="77"/>
      <c r="O234" s="78"/>
      <c r="P234" s="78"/>
      <c r="Q234" s="78"/>
      <c r="R234" s="79"/>
      <c r="S234" s="80"/>
      <c r="T234" s="81"/>
      <c r="U234" s="77"/>
      <c r="V234" s="79"/>
      <c r="W234" s="79"/>
      <c r="X234" s="82"/>
      <c r="Y234" s="83">
        <f>M234</f>
        <v>128000</v>
      </c>
      <c r="Z234" s="84"/>
      <c r="AA234" s="87">
        <f>AB234*M234/100</f>
        <v>12.8</v>
      </c>
      <c r="AB234" s="82">
        <v>0.01</v>
      </c>
    </row>
    <row r="235" spans="2:28" ht="16.5" customHeight="1" x14ac:dyDescent="0.25">
      <c r="B235" s="97"/>
      <c r="C235" s="97"/>
      <c r="D235" s="98"/>
      <c r="E235" s="99"/>
      <c r="F235" s="97"/>
      <c r="G235" s="97"/>
      <c r="H235" s="105"/>
      <c r="I235" s="105"/>
      <c r="J235" s="105"/>
      <c r="K235" s="95">
        <v>100</v>
      </c>
      <c r="L235" s="106">
        <f>T233</f>
        <v>250</v>
      </c>
      <c r="M235" s="106">
        <f>K235*L235</f>
        <v>25000</v>
      </c>
      <c r="N235" s="77"/>
      <c r="O235" s="78" t="s">
        <v>203</v>
      </c>
      <c r="P235" s="78" t="s">
        <v>5</v>
      </c>
      <c r="Q235" s="78" t="s">
        <v>143</v>
      </c>
      <c r="R235" s="79">
        <v>72</v>
      </c>
      <c r="S235" s="80"/>
      <c r="T235" s="81">
        <v>8050</v>
      </c>
      <c r="U235" s="96" t="s">
        <v>1155</v>
      </c>
      <c r="V235" s="79">
        <f>R235*T235*40/100</f>
        <v>231840</v>
      </c>
      <c r="W235" s="79">
        <f>R235*T235-V235</f>
        <v>347760</v>
      </c>
      <c r="X235" s="82">
        <f>M235+W235</f>
        <v>372760</v>
      </c>
      <c r="Y235" s="83">
        <f>M235</f>
        <v>25000</v>
      </c>
      <c r="Z235" s="84"/>
      <c r="AA235" s="87">
        <f>AB235*M235/100</f>
        <v>5</v>
      </c>
      <c r="AB235" s="86">
        <v>0.02</v>
      </c>
    </row>
    <row r="236" spans="2:28" ht="16.5" customHeight="1" x14ac:dyDescent="0.25">
      <c r="B236" s="97"/>
      <c r="C236" s="97"/>
      <c r="D236" s="98"/>
      <c r="E236" s="99"/>
      <c r="F236" s="97"/>
      <c r="G236" s="97"/>
      <c r="H236" s="105">
        <v>1</v>
      </c>
      <c r="I236" s="105">
        <v>2</v>
      </c>
      <c r="J236" s="105">
        <v>12</v>
      </c>
      <c r="K236" s="95">
        <v>612</v>
      </c>
      <c r="L236" s="106"/>
      <c r="M236" s="106"/>
      <c r="N236" s="77"/>
      <c r="O236" s="78"/>
      <c r="P236" s="78"/>
      <c r="Q236" s="78"/>
      <c r="R236" s="79"/>
      <c r="S236" s="80"/>
      <c r="T236" s="81"/>
      <c r="U236" s="77"/>
      <c r="V236" s="79"/>
      <c r="W236" s="79"/>
      <c r="X236" s="82"/>
      <c r="Y236" s="83"/>
      <c r="Z236" s="84"/>
      <c r="AA236" s="87"/>
      <c r="AB236" s="82"/>
    </row>
    <row r="237" spans="2:28" ht="16.5" customHeight="1" x14ac:dyDescent="0.25">
      <c r="B237" s="99"/>
      <c r="C237" s="99"/>
      <c r="D237" s="99"/>
      <c r="E237" s="99"/>
      <c r="F237" s="99"/>
      <c r="G237" s="99"/>
      <c r="H237" s="107"/>
      <c r="I237" s="107"/>
      <c r="J237" s="107"/>
      <c r="K237" s="106"/>
      <c r="L237" s="106"/>
      <c r="M237" s="106"/>
      <c r="N237" s="77"/>
      <c r="O237" s="78"/>
      <c r="P237" s="78"/>
      <c r="Q237" s="78"/>
      <c r="R237" s="79"/>
      <c r="S237" s="80"/>
      <c r="T237" s="81"/>
      <c r="U237" s="77"/>
      <c r="V237" s="79"/>
      <c r="W237" s="79"/>
      <c r="X237" s="86"/>
      <c r="Y237" s="83"/>
      <c r="Z237" s="84"/>
      <c r="AA237" s="85"/>
      <c r="AB237" s="86"/>
    </row>
    <row r="238" spans="2:28" ht="16.5" customHeight="1" x14ac:dyDescent="0.25">
      <c r="B238" s="100" t="s">
        <v>205</v>
      </c>
      <c r="C238" s="101"/>
      <c r="D238" s="101"/>
      <c r="E238" s="101"/>
      <c r="F238" s="101"/>
      <c r="G238" s="102"/>
      <c r="H238" s="102" t="s">
        <v>210</v>
      </c>
      <c r="I238" s="102" t="s">
        <v>759</v>
      </c>
      <c r="J238" s="102" t="s">
        <v>3954</v>
      </c>
      <c r="K238" s="102" t="s">
        <v>3308</v>
      </c>
      <c r="L238" s="102" t="s">
        <v>3051</v>
      </c>
      <c r="M238" s="102"/>
      <c r="N238" s="102"/>
      <c r="O238" s="102" t="s">
        <v>208</v>
      </c>
      <c r="P238" s="102" t="s">
        <v>209</v>
      </c>
      <c r="Q238" s="102" t="s">
        <v>139</v>
      </c>
      <c r="R238" s="102">
        <v>34160</v>
      </c>
      <c r="S238" s="102"/>
      <c r="T238" s="102">
        <v>250</v>
      </c>
      <c r="U238" s="102" t="s">
        <v>4421</v>
      </c>
      <c r="V238" s="103"/>
      <c r="W238" s="101"/>
      <c r="X238" s="102"/>
      <c r="Y238" s="101"/>
      <c r="Z238" s="101"/>
      <c r="AA238" s="101"/>
      <c r="AB238" s="104"/>
    </row>
    <row r="239" spans="2:28" ht="16.5" customHeight="1" x14ac:dyDescent="0.25">
      <c r="B239" s="97">
        <v>1941</v>
      </c>
      <c r="C239" s="97" t="s">
        <v>206</v>
      </c>
      <c r="D239" s="98" t="s">
        <v>4419</v>
      </c>
      <c r="E239" s="99" t="s">
        <v>3770</v>
      </c>
      <c r="F239" s="97" t="s">
        <v>223</v>
      </c>
      <c r="G239" s="97"/>
      <c r="H239" s="105">
        <v>1</v>
      </c>
      <c r="I239" s="105">
        <v>0</v>
      </c>
      <c r="J239" s="105">
        <v>55</v>
      </c>
      <c r="K239" s="95">
        <v>455</v>
      </c>
      <c r="L239" s="106">
        <f>T238</f>
        <v>250</v>
      </c>
      <c r="M239" s="106">
        <f>K239*L239</f>
        <v>113750</v>
      </c>
      <c r="N239" s="77"/>
      <c r="O239" s="78"/>
      <c r="P239" s="78"/>
      <c r="Q239" s="78"/>
      <c r="R239" s="79"/>
      <c r="S239" s="80"/>
      <c r="T239" s="81"/>
      <c r="U239" s="77"/>
      <c r="V239" s="79"/>
      <c r="W239" s="79"/>
      <c r="X239" s="82"/>
      <c r="Y239" s="83">
        <f>M239</f>
        <v>113750</v>
      </c>
      <c r="Z239" s="84"/>
      <c r="AA239" s="87">
        <f>AB239*M239/100</f>
        <v>11.375</v>
      </c>
      <c r="AB239" s="82">
        <v>0.01</v>
      </c>
    </row>
    <row r="240" spans="2:28" ht="16.5" customHeight="1" x14ac:dyDescent="0.25">
      <c r="B240" s="97"/>
      <c r="C240" s="97"/>
      <c r="D240" s="98"/>
      <c r="E240" s="99"/>
      <c r="F240" s="97"/>
      <c r="G240" s="97"/>
      <c r="H240" s="105"/>
      <c r="I240" s="105">
        <v>1</v>
      </c>
      <c r="J240" s="105">
        <v>0</v>
      </c>
      <c r="K240" s="95">
        <v>100</v>
      </c>
      <c r="L240" s="106">
        <f>T238</f>
        <v>250</v>
      </c>
      <c r="M240" s="106">
        <f>K240*L240</f>
        <v>25000</v>
      </c>
      <c r="N240" s="77"/>
      <c r="O240" s="78" t="s">
        <v>203</v>
      </c>
      <c r="P240" s="78" t="s">
        <v>211</v>
      </c>
      <c r="Q240" s="78" t="s">
        <v>143</v>
      </c>
      <c r="R240" s="79">
        <v>120</v>
      </c>
      <c r="S240" s="80"/>
      <c r="T240" s="81">
        <v>7450</v>
      </c>
      <c r="U240" s="96" t="s">
        <v>4420</v>
      </c>
      <c r="V240" s="79">
        <f>R240*T240*4/100</f>
        <v>35760</v>
      </c>
      <c r="W240" s="79">
        <f>R240*T240-V240</f>
        <v>858240</v>
      </c>
      <c r="X240" s="82">
        <f>M240+W240</f>
        <v>883240</v>
      </c>
      <c r="Y240" s="83">
        <f>M240</f>
        <v>25000</v>
      </c>
      <c r="Z240" s="84"/>
      <c r="AA240" s="87">
        <f>AB240*M240/100</f>
        <v>5</v>
      </c>
      <c r="AB240" s="86">
        <v>0.02</v>
      </c>
    </row>
    <row r="241" spans="1:28" ht="16.5" customHeight="1" x14ac:dyDescent="0.25">
      <c r="B241" s="97"/>
      <c r="C241" s="97"/>
      <c r="D241" s="98"/>
      <c r="E241" s="99"/>
      <c r="F241" s="97"/>
      <c r="G241" s="97"/>
      <c r="H241" s="105">
        <v>1</v>
      </c>
      <c r="I241" s="105">
        <v>1</v>
      </c>
      <c r="J241" s="105">
        <v>55</v>
      </c>
      <c r="K241" s="95">
        <v>555</v>
      </c>
      <c r="L241" s="106"/>
      <c r="M241" s="106"/>
      <c r="N241" s="77"/>
      <c r="O241" s="78"/>
      <c r="P241" s="78"/>
      <c r="Q241" s="78"/>
      <c r="R241" s="79"/>
      <c r="S241" s="80"/>
      <c r="T241" s="81"/>
      <c r="U241" s="77"/>
      <c r="V241" s="79"/>
      <c r="W241" s="79"/>
      <c r="X241" s="82"/>
      <c r="Y241" s="83"/>
      <c r="Z241" s="84"/>
      <c r="AA241" s="87"/>
      <c r="AB241" s="82"/>
    </row>
    <row r="242" spans="1:28" ht="16.5" customHeight="1" x14ac:dyDescent="0.25">
      <c r="B242" s="99"/>
      <c r="C242" s="99"/>
      <c r="D242" s="99"/>
      <c r="E242" s="99"/>
      <c r="F242" s="99"/>
      <c r="G242" s="99"/>
      <c r="H242" s="107"/>
      <c r="I242" s="107"/>
      <c r="J242" s="107"/>
      <c r="K242" s="106"/>
      <c r="L242" s="106"/>
      <c r="M242" s="106"/>
      <c r="N242" s="77"/>
      <c r="O242" s="78"/>
      <c r="P242" s="78"/>
      <c r="Q242" s="78"/>
      <c r="R242" s="79"/>
      <c r="S242" s="80"/>
      <c r="T242" s="81"/>
      <c r="U242" s="77"/>
      <c r="V242" s="79"/>
      <c r="W242" s="79"/>
      <c r="X242" s="86"/>
      <c r="Y242" s="83"/>
      <c r="Z242" s="84"/>
      <c r="AA242" s="85"/>
      <c r="AB242" s="86"/>
    </row>
    <row r="243" spans="1:28" ht="16.5" customHeight="1" x14ac:dyDescent="0.25">
      <c r="B243" s="100" t="s">
        <v>205</v>
      </c>
      <c r="C243" s="101"/>
      <c r="D243" s="101"/>
      <c r="E243" s="101"/>
      <c r="F243" s="101"/>
      <c r="G243" s="102"/>
      <c r="H243" s="102" t="s">
        <v>207</v>
      </c>
      <c r="I243" s="102" t="s">
        <v>1283</v>
      </c>
      <c r="J243" s="102" t="s">
        <v>3465</v>
      </c>
      <c r="K243" s="102" t="s">
        <v>3051</v>
      </c>
      <c r="L243" s="102" t="s">
        <v>3051</v>
      </c>
      <c r="M243" s="102"/>
      <c r="N243" s="102"/>
      <c r="O243" s="102" t="s">
        <v>208</v>
      </c>
      <c r="P243" s="102" t="s">
        <v>209</v>
      </c>
      <c r="Q243" s="102" t="s">
        <v>139</v>
      </c>
      <c r="R243" s="102">
        <v>34160</v>
      </c>
      <c r="S243" s="102"/>
      <c r="T243" s="102">
        <v>250</v>
      </c>
      <c r="U243" s="102" t="s">
        <v>4429</v>
      </c>
      <c r="V243" s="103"/>
      <c r="W243" s="101"/>
      <c r="X243" s="102" t="s">
        <v>212</v>
      </c>
      <c r="Y243" s="101" t="s">
        <v>4430</v>
      </c>
      <c r="Z243" s="101"/>
      <c r="AA243" s="101"/>
      <c r="AB243" s="104"/>
    </row>
    <row r="244" spans="1:28" ht="16.5" customHeight="1" x14ac:dyDescent="0.25">
      <c r="B244" s="97">
        <v>1944</v>
      </c>
      <c r="C244" s="97" t="s">
        <v>206</v>
      </c>
      <c r="D244" s="98" t="s">
        <v>4428</v>
      </c>
      <c r="E244" s="99" t="s">
        <v>4137</v>
      </c>
      <c r="F244" s="97" t="s">
        <v>223</v>
      </c>
      <c r="G244" s="97"/>
      <c r="H244" s="105">
        <v>1</v>
      </c>
      <c r="I244" s="105">
        <v>0</v>
      </c>
      <c r="J244" s="105">
        <v>12</v>
      </c>
      <c r="K244" s="95">
        <v>412</v>
      </c>
      <c r="L244" s="106">
        <f>T243</f>
        <v>250</v>
      </c>
      <c r="M244" s="106">
        <f>K244*L244</f>
        <v>103000</v>
      </c>
      <c r="N244" s="77"/>
      <c r="O244" s="78"/>
      <c r="P244" s="78"/>
      <c r="Q244" s="78"/>
      <c r="R244" s="79"/>
      <c r="S244" s="80"/>
      <c r="T244" s="81"/>
      <c r="U244" s="77"/>
      <c r="V244" s="79"/>
      <c r="W244" s="79"/>
      <c r="X244" s="82"/>
      <c r="Y244" s="83">
        <f>M244</f>
        <v>103000</v>
      </c>
      <c r="Z244" s="84"/>
      <c r="AA244" s="87">
        <f>AB244*M244/100</f>
        <v>10.3</v>
      </c>
      <c r="AB244" s="82">
        <v>0.01</v>
      </c>
    </row>
    <row r="245" spans="1:28" ht="16.5" customHeight="1" x14ac:dyDescent="0.25">
      <c r="B245" s="97"/>
      <c r="C245" s="97"/>
      <c r="D245" s="98"/>
      <c r="E245" s="99"/>
      <c r="F245" s="97"/>
      <c r="G245" s="97"/>
      <c r="H245" s="105"/>
      <c r="I245" s="105"/>
      <c r="J245" s="105"/>
      <c r="K245" s="95">
        <v>200</v>
      </c>
      <c r="L245" s="106">
        <f>T243</f>
        <v>250</v>
      </c>
      <c r="M245" s="106">
        <f>K245*L245</f>
        <v>50000</v>
      </c>
      <c r="N245" s="77"/>
      <c r="O245" s="78" t="s">
        <v>203</v>
      </c>
      <c r="P245" s="78" t="s">
        <v>211</v>
      </c>
      <c r="Q245" s="78" t="s">
        <v>143</v>
      </c>
      <c r="R245" s="79">
        <v>180</v>
      </c>
      <c r="S245" s="80"/>
      <c r="T245" s="81">
        <v>7450</v>
      </c>
      <c r="U245" s="96" t="s">
        <v>406</v>
      </c>
      <c r="V245" s="79">
        <f>R245*T245*85/100</f>
        <v>1139850</v>
      </c>
      <c r="W245" s="79">
        <f>R245*T245-V245</f>
        <v>201150</v>
      </c>
      <c r="X245" s="82">
        <f>M245+W245</f>
        <v>251150</v>
      </c>
      <c r="Y245" s="83">
        <f>M245</f>
        <v>50000</v>
      </c>
      <c r="Z245" s="84"/>
      <c r="AA245" s="87">
        <f>AB245*M245/100</f>
        <v>10</v>
      </c>
      <c r="AB245" s="86">
        <v>0.02</v>
      </c>
    </row>
    <row r="246" spans="1:28" ht="16.5" customHeight="1" x14ac:dyDescent="0.25">
      <c r="B246" s="97"/>
      <c r="C246" s="97"/>
      <c r="D246" s="98"/>
      <c r="E246" s="99"/>
      <c r="F246" s="97"/>
      <c r="G246" s="97"/>
      <c r="H246" s="105">
        <v>1</v>
      </c>
      <c r="I246" s="105">
        <v>2</v>
      </c>
      <c r="J246" s="105">
        <v>12</v>
      </c>
      <c r="K246" s="95">
        <v>612</v>
      </c>
      <c r="L246" s="106"/>
      <c r="M246" s="106"/>
      <c r="N246" s="77"/>
      <c r="O246" s="78"/>
      <c r="P246" s="78"/>
      <c r="Q246" s="78"/>
      <c r="R246" s="79"/>
      <c r="S246" s="80"/>
      <c r="T246" s="81"/>
      <c r="U246" s="77"/>
      <c r="V246" s="79"/>
      <c r="W246" s="79"/>
      <c r="X246" s="82"/>
      <c r="Y246" s="83"/>
      <c r="Z246" s="84"/>
      <c r="AA246" s="87"/>
      <c r="AB246" s="82"/>
    </row>
    <row r="247" spans="1:28" ht="16.5" customHeight="1" x14ac:dyDescent="0.25">
      <c r="B247" s="99"/>
      <c r="C247" s="99"/>
      <c r="D247" s="99"/>
      <c r="E247" s="99"/>
      <c r="F247" s="99"/>
      <c r="G247" s="99"/>
      <c r="H247" s="107"/>
      <c r="I247" s="107"/>
      <c r="J247" s="107"/>
      <c r="K247" s="106"/>
      <c r="L247" s="106"/>
      <c r="M247" s="106"/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6"/>
      <c r="Y247" s="83"/>
      <c r="Z247" s="84"/>
      <c r="AA247" s="85"/>
      <c r="AB247" s="86"/>
    </row>
    <row r="248" spans="1:28" ht="16.5" customHeight="1" x14ac:dyDescent="0.25">
      <c r="B248" s="100" t="s">
        <v>205</v>
      </c>
      <c r="C248" s="101"/>
      <c r="D248" s="101"/>
      <c r="E248" s="101"/>
      <c r="F248" s="101"/>
      <c r="G248" s="102"/>
      <c r="H248" s="102" t="s">
        <v>207</v>
      </c>
      <c r="I248" s="102" t="s">
        <v>4433</v>
      </c>
      <c r="J248" s="102" t="s">
        <v>743</v>
      </c>
      <c r="K248" s="102" t="s">
        <v>3079</v>
      </c>
      <c r="L248" s="102" t="s">
        <v>3051</v>
      </c>
      <c r="M248" s="102"/>
      <c r="N248" s="102"/>
      <c r="O248" s="102" t="s">
        <v>208</v>
      </c>
      <c r="P248" s="102" t="s">
        <v>209</v>
      </c>
      <c r="Q248" s="102" t="s">
        <v>139</v>
      </c>
      <c r="R248" s="102">
        <v>34160</v>
      </c>
      <c r="S248" s="102"/>
      <c r="T248" s="102">
        <v>250</v>
      </c>
      <c r="U248" s="102" t="s">
        <v>4434</v>
      </c>
      <c r="V248" s="103"/>
      <c r="W248" s="101"/>
      <c r="X248" s="102"/>
      <c r="Y248" s="101"/>
      <c r="Z248" s="101"/>
      <c r="AA248" s="101"/>
      <c r="AB248" s="104"/>
    </row>
    <row r="249" spans="1:28" ht="16.5" customHeight="1" x14ac:dyDescent="0.25">
      <c r="B249" s="97">
        <v>1945</v>
      </c>
      <c r="C249" s="97" t="s">
        <v>206</v>
      </c>
      <c r="D249" s="98" t="s">
        <v>4431</v>
      </c>
      <c r="E249" s="99" t="s">
        <v>4432</v>
      </c>
      <c r="F249" s="97" t="s">
        <v>223</v>
      </c>
      <c r="G249" s="97">
        <v>1</v>
      </c>
      <c r="H249" s="105">
        <v>1</v>
      </c>
      <c r="I249" s="105">
        <v>0</v>
      </c>
      <c r="J249" s="105">
        <v>1</v>
      </c>
      <c r="K249" s="95">
        <v>401</v>
      </c>
      <c r="L249" s="106">
        <f>T248</f>
        <v>250</v>
      </c>
      <c r="M249" s="106">
        <f>K249*L249</f>
        <v>100250</v>
      </c>
      <c r="N249" s="77"/>
      <c r="O249" s="78"/>
      <c r="P249" s="78"/>
      <c r="Q249" s="78"/>
      <c r="R249" s="79"/>
      <c r="S249" s="80"/>
      <c r="T249" s="81"/>
      <c r="U249" s="77"/>
      <c r="V249" s="79"/>
      <c r="W249" s="79"/>
      <c r="X249" s="82"/>
      <c r="Y249" s="83">
        <f>M249</f>
        <v>100250</v>
      </c>
      <c r="Z249" s="84"/>
      <c r="AA249" s="87">
        <f>AB249*M249/100</f>
        <v>10.025</v>
      </c>
      <c r="AB249" s="82">
        <v>0.01</v>
      </c>
    </row>
    <row r="250" spans="1:28" ht="16.5" customHeight="1" x14ac:dyDescent="0.25">
      <c r="B250" s="99"/>
      <c r="C250" s="99"/>
      <c r="D250" s="99"/>
      <c r="E250" s="99"/>
      <c r="F250" s="99"/>
      <c r="G250" s="99"/>
      <c r="H250" s="107"/>
      <c r="I250" s="107"/>
      <c r="J250" s="107"/>
      <c r="K250" s="106"/>
      <c r="L250" s="106"/>
      <c r="M250" s="106"/>
      <c r="N250" s="77"/>
      <c r="O250" s="78"/>
      <c r="P250" s="78"/>
      <c r="Q250" s="78"/>
      <c r="R250" s="79"/>
      <c r="S250" s="80"/>
      <c r="T250" s="81"/>
      <c r="U250" s="77"/>
      <c r="V250" s="79"/>
      <c r="W250" s="79"/>
      <c r="X250" s="86"/>
      <c r="Y250" s="83"/>
      <c r="Z250" s="84"/>
      <c r="AA250" s="85"/>
      <c r="AB250" s="86"/>
    </row>
    <row r="251" spans="1:28" ht="16.5" customHeight="1" x14ac:dyDescent="0.25">
      <c r="B251" s="100" t="s">
        <v>205</v>
      </c>
      <c r="C251" s="101"/>
      <c r="D251" s="101"/>
      <c r="E251" s="101"/>
      <c r="F251" s="101"/>
      <c r="G251" s="102"/>
      <c r="H251" s="102" t="s">
        <v>207</v>
      </c>
      <c r="I251" s="102" t="s">
        <v>4437</v>
      </c>
      <c r="J251" s="102" t="s">
        <v>743</v>
      </c>
      <c r="K251" s="102" t="s">
        <v>4164</v>
      </c>
      <c r="L251" s="102" t="s">
        <v>3051</v>
      </c>
      <c r="M251" s="102"/>
      <c r="N251" s="102"/>
      <c r="O251" s="102" t="s">
        <v>208</v>
      </c>
      <c r="P251" s="102" t="s">
        <v>209</v>
      </c>
      <c r="Q251" s="102" t="s">
        <v>139</v>
      </c>
      <c r="R251" s="102">
        <v>34160</v>
      </c>
      <c r="S251" s="102"/>
      <c r="T251" s="102">
        <v>250</v>
      </c>
      <c r="U251" s="102" t="s">
        <v>4438</v>
      </c>
      <c r="V251" s="103"/>
      <c r="W251" s="101"/>
      <c r="X251" s="102"/>
      <c r="Y251" s="101"/>
      <c r="Z251" s="101"/>
      <c r="AA251" s="101"/>
      <c r="AB251" s="104"/>
    </row>
    <row r="252" spans="1:28" ht="16.5" customHeight="1" x14ac:dyDescent="0.25">
      <c r="A252" s="126"/>
      <c r="B252" s="127">
        <v>1946</v>
      </c>
      <c r="C252" s="127" t="s">
        <v>206</v>
      </c>
      <c r="D252" s="98" t="s">
        <v>4435</v>
      </c>
      <c r="E252" s="99" t="s">
        <v>4436</v>
      </c>
      <c r="F252" s="97" t="s">
        <v>223</v>
      </c>
      <c r="G252" s="97">
        <v>1</v>
      </c>
      <c r="H252" s="105">
        <v>1</v>
      </c>
      <c r="I252" s="105">
        <v>1</v>
      </c>
      <c r="J252" s="105">
        <v>43</v>
      </c>
      <c r="K252" s="95">
        <v>543</v>
      </c>
      <c r="L252" s="106">
        <f>T251</f>
        <v>250</v>
      </c>
      <c r="M252" s="106">
        <f>K252*L252</f>
        <v>135750</v>
      </c>
      <c r="N252" s="77"/>
      <c r="O252" s="78"/>
      <c r="P252" s="78"/>
      <c r="Q252" s="78"/>
      <c r="R252" s="79"/>
      <c r="S252" s="80"/>
      <c r="T252" s="81"/>
      <c r="U252" s="77"/>
      <c r="V252" s="79"/>
      <c r="W252" s="79"/>
      <c r="X252" s="82"/>
      <c r="Y252" s="83">
        <f>M252</f>
        <v>135750</v>
      </c>
      <c r="Z252" s="84"/>
      <c r="AA252" s="87">
        <f>AB252*M252/100</f>
        <v>13.574999999999999</v>
      </c>
      <c r="AB252" s="82">
        <v>0.01</v>
      </c>
    </row>
    <row r="253" spans="1:28" ht="16.5" customHeight="1" x14ac:dyDescent="0.25">
      <c r="B253" s="99"/>
      <c r="C253" s="99"/>
      <c r="D253" s="99"/>
      <c r="E253" s="99"/>
      <c r="F253" s="99"/>
      <c r="G253" s="99"/>
      <c r="H253" s="107"/>
      <c r="I253" s="107"/>
      <c r="J253" s="107"/>
      <c r="K253" s="106"/>
      <c r="L253" s="106"/>
      <c r="M253" s="106"/>
      <c r="N253" s="77"/>
      <c r="O253" s="78"/>
      <c r="P253" s="78"/>
      <c r="Q253" s="78"/>
      <c r="R253" s="79"/>
      <c r="S253" s="80"/>
      <c r="T253" s="81"/>
      <c r="U253" s="77"/>
      <c r="V253" s="79"/>
      <c r="W253" s="79"/>
      <c r="X253" s="86"/>
      <c r="Y253" s="83"/>
      <c r="Z253" s="84"/>
      <c r="AA253" s="85"/>
      <c r="AB253" s="86"/>
    </row>
    <row r="254" spans="1:28" ht="16.5" customHeight="1" x14ac:dyDescent="0.25">
      <c r="B254" s="100" t="s">
        <v>205</v>
      </c>
      <c r="C254" s="101"/>
      <c r="D254" s="101"/>
      <c r="E254" s="101"/>
      <c r="F254" s="101"/>
      <c r="G254" s="102"/>
      <c r="H254" s="102" t="s">
        <v>210</v>
      </c>
      <c r="I254" s="102" t="s">
        <v>4445</v>
      </c>
      <c r="J254" s="102" t="s">
        <v>2010</v>
      </c>
      <c r="K254" s="102" t="s">
        <v>3650</v>
      </c>
      <c r="L254" s="102" t="s">
        <v>3051</v>
      </c>
      <c r="M254" s="102"/>
      <c r="N254" s="102"/>
      <c r="O254" s="102" t="s">
        <v>208</v>
      </c>
      <c r="P254" s="102" t="s">
        <v>209</v>
      </c>
      <c r="Q254" s="102" t="s">
        <v>139</v>
      </c>
      <c r="R254" s="102">
        <v>34160</v>
      </c>
      <c r="S254" s="102"/>
      <c r="T254" s="102">
        <v>250</v>
      </c>
      <c r="U254" s="102" t="s">
        <v>4446</v>
      </c>
      <c r="V254" s="103"/>
      <c r="W254" s="101"/>
      <c r="X254" s="102"/>
      <c r="Y254" s="101"/>
      <c r="Z254" s="101"/>
      <c r="AA254" s="101"/>
      <c r="AB254" s="104"/>
    </row>
    <row r="255" spans="1:28" ht="16.5" customHeight="1" x14ac:dyDescent="0.25">
      <c r="B255" s="97">
        <v>1949</v>
      </c>
      <c r="C255" s="97" t="s">
        <v>206</v>
      </c>
      <c r="D255" s="98" t="s">
        <v>4444</v>
      </c>
      <c r="E255" s="99" t="s">
        <v>3033</v>
      </c>
      <c r="F255" s="97" t="s">
        <v>223</v>
      </c>
      <c r="G255" s="97">
        <v>2</v>
      </c>
      <c r="H255" s="105">
        <v>0</v>
      </c>
      <c r="I255" s="105">
        <v>2</v>
      </c>
      <c r="J255" s="105">
        <v>27</v>
      </c>
      <c r="K255" s="95">
        <v>227</v>
      </c>
      <c r="L255" s="106">
        <f>T254</f>
        <v>250</v>
      </c>
      <c r="M255" s="106">
        <f>K255*L255</f>
        <v>56750</v>
      </c>
      <c r="N255" s="77"/>
      <c r="O255" s="78" t="s">
        <v>120</v>
      </c>
      <c r="P255" s="78" t="s">
        <v>5</v>
      </c>
      <c r="Q255" s="78"/>
      <c r="R255" s="79">
        <v>18</v>
      </c>
      <c r="S255" s="80"/>
      <c r="T255" s="81">
        <v>2600</v>
      </c>
      <c r="U255" s="96" t="s">
        <v>1270</v>
      </c>
      <c r="V255" s="79">
        <f>R255*T255*8/100</f>
        <v>3744</v>
      </c>
      <c r="W255" s="79">
        <f>R255*T255-V255</f>
        <v>43056</v>
      </c>
      <c r="X255" s="82">
        <f>M255+W255</f>
        <v>99806</v>
      </c>
      <c r="Y255" s="83">
        <f>M255</f>
        <v>56750</v>
      </c>
      <c r="Z255" s="84"/>
      <c r="AA255" s="87">
        <f>AB255*M255/100</f>
        <v>11.35</v>
      </c>
      <c r="AB255" s="86">
        <v>0.02</v>
      </c>
    </row>
    <row r="256" spans="1:28" ht="16.5" customHeight="1" x14ac:dyDescent="0.25">
      <c r="B256" s="99"/>
      <c r="C256" s="99"/>
      <c r="D256" s="99"/>
      <c r="E256" s="99"/>
      <c r="F256" s="99"/>
      <c r="G256" s="99"/>
      <c r="H256" s="107"/>
      <c r="I256" s="107"/>
      <c r="J256" s="107"/>
      <c r="K256" s="106"/>
      <c r="L256" s="106"/>
      <c r="M256" s="106"/>
      <c r="N256" s="77"/>
      <c r="O256" s="78"/>
      <c r="P256" s="78"/>
      <c r="Q256" s="78"/>
      <c r="R256" s="79"/>
      <c r="S256" s="80"/>
      <c r="T256" s="81"/>
      <c r="U256" s="77"/>
      <c r="V256" s="79"/>
      <c r="W256" s="79"/>
      <c r="X256" s="86"/>
      <c r="Y256" s="83"/>
      <c r="Z256" s="84"/>
      <c r="AA256" s="85"/>
      <c r="AB256" s="86"/>
    </row>
    <row r="257" spans="2:28" ht="16.5" customHeight="1" x14ac:dyDescent="0.25">
      <c r="B257" s="100" t="s">
        <v>205</v>
      </c>
      <c r="C257" s="101"/>
      <c r="D257" s="101"/>
      <c r="E257" s="101"/>
      <c r="F257" s="101"/>
      <c r="G257" s="102"/>
      <c r="H257" s="102" t="s">
        <v>210</v>
      </c>
      <c r="I257" s="102" t="s">
        <v>4445</v>
      </c>
      <c r="J257" s="102" t="s">
        <v>2010</v>
      </c>
      <c r="K257" s="102" t="s">
        <v>3650</v>
      </c>
      <c r="L257" s="102" t="s">
        <v>3051</v>
      </c>
      <c r="M257" s="102"/>
      <c r="N257" s="102"/>
      <c r="O257" s="102" t="s">
        <v>208</v>
      </c>
      <c r="P257" s="102" t="s">
        <v>209</v>
      </c>
      <c r="Q257" s="102" t="s">
        <v>139</v>
      </c>
      <c r="R257" s="102">
        <v>34160</v>
      </c>
      <c r="S257" s="102"/>
      <c r="T257" s="102">
        <v>250</v>
      </c>
      <c r="U257" s="102" t="s">
        <v>4448</v>
      </c>
      <c r="V257" s="103"/>
      <c r="W257" s="101"/>
      <c r="X257" s="102"/>
      <c r="Y257" s="101"/>
      <c r="Z257" s="101"/>
      <c r="AA257" s="101"/>
      <c r="AB257" s="104"/>
    </row>
    <row r="258" spans="2:28" ht="16.5" customHeight="1" x14ac:dyDescent="0.25">
      <c r="B258" s="97">
        <v>1950</v>
      </c>
      <c r="C258" s="97" t="s">
        <v>206</v>
      </c>
      <c r="D258" s="98" t="s">
        <v>4447</v>
      </c>
      <c r="E258" s="99" t="s">
        <v>3116</v>
      </c>
      <c r="F258" s="97" t="s">
        <v>223</v>
      </c>
      <c r="G258" s="97">
        <v>2</v>
      </c>
      <c r="H258" s="105">
        <v>0</v>
      </c>
      <c r="I258" s="105">
        <v>3</v>
      </c>
      <c r="J258" s="105">
        <v>77</v>
      </c>
      <c r="K258" s="95">
        <v>477</v>
      </c>
      <c r="L258" s="106">
        <f>T257</f>
        <v>250</v>
      </c>
      <c r="M258" s="106">
        <f>K258*L258</f>
        <v>119250</v>
      </c>
      <c r="N258" s="77"/>
      <c r="O258" s="78"/>
      <c r="P258" s="78"/>
      <c r="Q258" s="78"/>
      <c r="R258" s="79"/>
      <c r="S258" s="80"/>
      <c r="T258" s="81"/>
      <c r="U258" s="77"/>
      <c r="V258" s="79"/>
      <c r="W258" s="79"/>
      <c r="X258" s="82"/>
      <c r="Y258" s="83">
        <f>M258</f>
        <v>119250</v>
      </c>
      <c r="Z258" s="84"/>
      <c r="AA258" s="87">
        <f>AB258*M258/100</f>
        <v>11.925000000000001</v>
      </c>
      <c r="AB258" s="82">
        <v>0.01</v>
      </c>
    </row>
    <row r="259" spans="2:28" ht="16.5" customHeight="1" x14ac:dyDescent="0.25">
      <c r="B259" s="97"/>
      <c r="C259" s="97"/>
      <c r="D259" s="98"/>
      <c r="E259" s="99"/>
      <c r="F259" s="97"/>
      <c r="G259" s="97"/>
      <c r="H259" s="105"/>
      <c r="I259" s="105"/>
      <c r="J259" s="105"/>
      <c r="K259" s="95">
        <v>100</v>
      </c>
      <c r="L259" s="106">
        <f>T257</f>
        <v>250</v>
      </c>
      <c r="M259" s="106">
        <f>K259*L259</f>
        <v>25000</v>
      </c>
      <c r="N259" s="77"/>
      <c r="O259" s="78" t="s">
        <v>203</v>
      </c>
      <c r="P259" s="78" t="s">
        <v>211</v>
      </c>
      <c r="Q259" s="78" t="s">
        <v>143</v>
      </c>
      <c r="R259" s="79">
        <v>144</v>
      </c>
      <c r="S259" s="80"/>
      <c r="T259" s="81">
        <v>7450</v>
      </c>
      <c r="U259" s="96" t="s">
        <v>406</v>
      </c>
      <c r="V259" s="79">
        <f>R259*T259*85/100</f>
        <v>911880</v>
      </c>
      <c r="W259" s="79">
        <f>R259*T259-V259</f>
        <v>160920</v>
      </c>
      <c r="X259" s="82">
        <f>M259+W259</f>
        <v>185920</v>
      </c>
      <c r="Y259" s="83">
        <f>M259</f>
        <v>25000</v>
      </c>
      <c r="Z259" s="84"/>
      <c r="AA259" s="87">
        <f>AB259*M259/100</f>
        <v>5</v>
      </c>
      <c r="AB259" s="86">
        <v>0.02</v>
      </c>
    </row>
    <row r="260" spans="2:28" ht="16.5" customHeight="1" x14ac:dyDescent="0.25">
      <c r="B260" s="97"/>
      <c r="C260" s="97"/>
      <c r="D260" s="98"/>
      <c r="E260" s="99"/>
      <c r="F260" s="97"/>
      <c r="G260" s="97"/>
      <c r="H260" s="105">
        <v>1</v>
      </c>
      <c r="I260" s="105">
        <v>0</v>
      </c>
      <c r="J260" s="105">
        <v>77</v>
      </c>
      <c r="K260" s="95">
        <v>477</v>
      </c>
      <c r="L260" s="106"/>
      <c r="M260" s="106"/>
      <c r="N260" s="77"/>
      <c r="O260" s="78"/>
      <c r="P260" s="78"/>
      <c r="Q260" s="78"/>
      <c r="R260" s="79"/>
      <c r="S260" s="80"/>
      <c r="T260" s="81"/>
      <c r="U260" s="77"/>
      <c r="V260" s="79"/>
      <c r="W260" s="79"/>
      <c r="X260" s="82"/>
      <c r="Y260" s="83"/>
      <c r="Z260" s="84"/>
      <c r="AA260" s="87"/>
      <c r="AB260" s="82"/>
    </row>
    <row r="261" spans="2:28" ht="16.5" customHeight="1" x14ac:dyDescent="0.25">
      <c r="B261" s="100" t="s">
        <v>205</v>
      </c>
      <c r="C261" s="101"/>
      <c r="D261" s="101"/>
      <c r="E261" s="101"/>
      <c r="F261" s="101"/>
      <c r="G261" s="102"/>
      <c r="H261" s="102" t="s">
        <v>207</v>
      </c>
      <c r="I261" s="102" t="s">
        <v>4454</v>
      </c>
      <c r="J261" s="102" t="s">
        <v>2955</v>
      </c>
      <c r="K261" s="102" t="s">
        <v>3134</v>
      </c>
      <c r="L261" s="102" t="s">
        <v>3051</v>
      </c>
      <c r="M261" s="102"/>
      <c r="N261" s="102"/>
      <c r="O261" s="102" t="s">
        <v>208</v>
      </c>
      <c r="P261" s="102" t="s">
        <v>209</v>
      </c>
      <c r="Q261" s="102" t="s">
        <v>139</v>
      </c>
      <c r="R261" s="102">
        <v>34160</v>
      </c>
      <c r="S261" s="102"/>
      <c r="T261" s="102">
        <v>80</v>
      </c>
      <c r="U261" s="102"/>
      <c r="V261" s="103"/>
      <c r="W261" s="101"/>
      <c r="X261" s="102"/>
      <c r="Y261" s="101"/>
      <c r="Z261" s="101"/>
      <c r="AA261" s="101"/>
      <c r="AB261" s="104"/>
    </row>
    <row r="262" spans="2:28" ht="16.5" customHeight="1" x14ac:dyDescent="0.25">
      <c r="B262" s="97">
        <v>1952</v>
      </c>
      <c r="C262" s="97" t="s">
        <v>206</v>
      </c>
      <c r="D262" s="98" t="s">
        <v>4452</v>
      </c>
      <c r="E262" s="99" t="s">
        <v>4453</v>
      </c>
      <c r="F262" s="97" t="s">
        <v>223</v>
      </c>
      <c r="G262" s="97">
        <v>2</v>
      </c>
      <c r="H262" s="105">
        <v>0</v>
      </c>
      <c r="I262" s="105">
        <v>1</v>
      </c>
      <c r="J262" s="105">
        <v>57</v>
      </c>
      <c r="K262" s="95">
        <v>157</v>
      </c>
      <c r="L262" s="106">
        <f>T261</f>
        <v>80</v>
      </c>
      <c r="M262" s="106">
        <f>K262*L262</f>
        <v>12560</v>
      </c>
      <c r="N262" s="77"/>
      <c r="O262" s="78" t="s">
        <v>203</v>
      </c>
      <c r="P262" s="78" t="s">
        <v>5</v>
      </c>
      <c r="Q262" s="78" t="s">
        <v>143</v>
      </c>
      <c r="R262" s="79">
        <v>216</v>
      </c>
      <c r="S262" s="80"/>
      <c r="T262" s="81">
        <v>8050</v>
      </c>
      <c r="U262" s="96" t="s">
        <v>2038</v>
      </c>
      <c r="V262" s="79">
        <f>R262*T262*56/100</f>
        <v>973728</v>
      </c>
      <c r="W262" s="79">
        <f>R262*T262-V262</f>
        <v>765072</v>
      </c>
      <c r="X262" s="82">
        <f>M262+W262</f>
        <v>777632</v>
      </c>
      <c r="Y262" s="83">
        <f>M262</f>
        <v>12560</v>
      </c>
      <c r="Z262" s="84"/>
      <c r="AA262" s="87">
        <f>AB262*M262/100</f>
        <v>2.512</v>
      </c>
      <c r="AB262" s="86">
        <v>0.02</v>
      </c>
    </row>
    <row r="263" spans="2:28" ht="16.5" customHeight="1" x14ac:dyDescent="0.25">
      <c r="B263" s="99"/>
      <c r="C263" s="99"/>
      <c r="D263" s="99"/>
      <c r="E263" s="99"/>
      <c r="F263" s="99"/>
      <c r="G263" s="99"/>
      <c r="H263" s="107"/>
      <c r="I263" s="107"/>
      <c r="J263" s="107"/>
      <c r="K263" s="106"/>
      <c r="L263" s="106"/>
      <c r="M263" s="106"/>
      <c r="N263" s="77"/>
      <c r="O263" s="78"/>
      <c r="P263" s="78"/>
      <c r="Q263" s="78"/>
      <c r="R263" s="79"/>
      <c r="S263" s="80"/>
      <c r="T263" s="81"/>
      <c r="U263" s="77"/>
      <c r="V263" s="79"/>
      <c r="W263" s="79"/>
      <c r="X263" s="86"/>
      <c r="Y263" s="83"/>
      <c r="Z263" s="84"/>
      <c r="AA263" s="85"/>
      <c r="AB263" s="86"/>
    </row>
    <row r="264" spans="2:28" ht="16.5" customHeight="1" x14ac:dyDescent="0.25">
      <c r="B264" s="100" t="s">
        <v>205</v>
      </c>
      <c r="C264" s="101"/>
      <c r="D264" s="101"/>
      <c r="E264" s="101"/>
      <c r="F264" s="101"/>
      <c r="G264" s="102"/>
      <c r="H264" s="102" t="s">
        <v>207</v>
      </c>
      <c r="I264" s="102" t="s">
        <v>1929</v>
      </c>
      <c r="J264" s="102" t="s">
        <v>4316</v>
      </c>
      <c r="K264" s="102" t="s">
        <v>3122</v>
      </c>
      <c r="L264" s="102" t="s">
        <v>3051</v>
      </c>
      <c r="M264" s="102"/>
      <c r="N264" s="102"/>
      <c r="O264" s="102" t="s">
        <v>208</v>
      </c>
      <c r="P264" s="102" t="s">
        <v>209</v>
      </c>
      <c r="Q264" s="102" t="s">
        <v>139</v>
      </c>
      <c r="R264" s="102">
        <v>34160</v>
      </c>
      <c r="S264" s="102"/>
      <c r="T264" s="102">
        <v>80</v>
      </c>
      <c r="U264" s="102" t="s">
        <v>4457</v>
      </c>
      <c r="V264" s="103"/>
      <c r="W264" s="101"/>
      <c r="X264" s="102"/>
      <c r="Y264" s="101"/>
      <c r="Z264" s="101"/>
      <c r="AA264" s="101"/>
      <c r="AB264" s="104"/>
    </row>
    <row r="265" spans="2:28" ht="16.5" customHeight="1" x14ac:dyDescent="0.25">
      <c r="B265" s="97">
        <v>1953</v>
      </c>
      <c r="C265" s="97" t="s">
        <v>206</v>
      </c>
      <c r="D265" s="98" t="s">
        <v>4455</v>
      </c>
      <c r="E265" s="99" t="s">
        <v>4456</v>
      </c>
      <c r="F265" s="97" t="s">
        <v>223</v>
      </c>
      <c r="G265" s="97">
        <v>1</v>
      </c>
      <c r="H265" s="105">
        <v>0</v>
      </c>
      <c r="I265" s="105">
        <v>1</v>
      </c>
      <c r="J265" s="105">
        <v>11</v>
      </c>
      <c r="K265" s="95">
        <v>111</v>
      </c>
      <c r="L265" s="106">
        <f>T264</f>
        <v>80</v>
      </c>
      <c r="M265" s="106">
        <f>K265*L265</f>
        <v>8880</v>
      </c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2"/>
      <c r="Y265" s="83">
        <f>M265</f>
        <v>8880</v>
      </c>
      <c r="Z265" s="84"/>
      <c r="AA265" s="87">
        <f>AB265*M265/100</f>
        <v>0.88800000000000001</v>
      </c>
      <c r="AB265" s="82">
        <v>0.01</v>
      </c>
    </row>
    <row r="266" spans="2:28" ht="16.5" customHeight="1" x14ac:dyDescent="0.25">
      <c r="B266" s="99"/>
      <c r="C266" s="99"/>
      <c r="D266" s="99"/>
      <c r="E266" s="99"/>
      <c r="F266" s="99"/>
      <c r="G266" s="99"/>
      <c r="H266" s="107"/>
      <c r="I266" s="107"/>
      <c r="J266" s="107"/>
      <c r="K266" s="106"/>
      <c r="L266" s="106"/>
      <c r="M266" s="106"/>
      <c r="N266" s="77"/>
      <c r="O266" s="78"/>
      <c r="P266" s="78"/>
      <c r="Q266" s="78"/>
      <c r="R266" s="79"/>
      <c r="S266" s="80"/>
      <c r="T266" s="81"/>
      <c r="U266" s="77"/>
      <c r="V266" s="79"/>
      <c r="W266" s="79"/>
      <c r="X266" s="86"/>
      <c r="Y266" s="83"/>
      <c r="Z266" s="84"/>
      <c r="AA266" s="85"/>
      <c r="AB266" s="86"/>
    </row>
    <row r="267" spans="2:28" ht="16.5" customHeight="1" x14ac:dyDescent="0.25">
      <c r="B267" s="100" t="s">
        <v>205</v>
      </c>
      <c r="C267" s="101"/>
      <c r="D267" s="101"/>
      <c r="E267" s="101"/>
      <c r="F267" s="101"/>
      <c r="G267" s="102"/>
      <c r="H267" s="102" t="s">
        <v>210</v>
      </c>
      <c r="I267" s="102" t="s">
        <v>4459</v>
      </c>
      <c r="J267" s="102" t="s">
        <v>4460</v>
      </c>
      <c r="K267" s="102" t="s">
        <v>3096</v>
      </c>
      <c r="L267" s="102" t="s">
        <v>3051</v>
      </c>
      <c r="M267" s="102"/>
      <c r="N267" s="102"/>
      <c r="O267" s="102" t="s">
        <v>208</v>
      </c>
      <c r="P267" s="102" t="s">
        <v>209</v>
      </c>
      <c r="Q267" s="102" t="s">
        <v>139</v>
      </c>
      <c r="R267" s="102">
        <v>34160</v>
      </c>
      <c r="S267" s="102"/>
      <c r="T267" s="102">
        <v>80</v>
      </c>
      <c r="U267" s="102" t="s">
        <v>4461</v>
      </c>
      <c r="V267" s="103"/>
      <c r="W267" s="101"/>
      <c r="X267" s="102"/>
      <c r="Y267" s="101"/>
      <c r="Z267" s="101"/>
      <c r="AA267" s="101"/>
      <c r="AB267" s="104"/>
    </row>
    <row r="268" spans="2:28" ht="16.5" customHeight="1" x14ac:dyDescent="0.25">
      <c r="B268" s="97">
        <v>1954</v>
      </c>
      <c r="C268" s="97" t="s">
        <v>206</v>
      </c>
      <c r="D268" s="98" t="s">
        <v>4458</v>
      </c>
      <c r="E268" s="99" t="s">
        <v>3798</v>
      </c>
      <c r="F268" s="97" t="s">
        <v>223</v>
      </c>
      <c r="G268" s="97"/>
      <c r="H268" s="105">
        <v>0</v>
      </c>
      <c r="I268" s="105">
        <v>1</v>
      </c>
      <c r="J268" s="105">
        <v>21</v>
      </c>
      <c r="K268" s="95">
        <v>121</v>
      </c>
      <c r="L268" s="106">
        <f>T267</f>
        <v>80</v>
      </c>
      <c r="M268" s="106">
        <f>K268*L268</f>
        <v>9680</v>
      </c>
      <c r="N268" s="77"/>
      <c r="O268" s="78" t="s">
        <v>203</v>
      </c>
      <c r="P268" s="78" t="s">
        <v>5</v>
      </c>
      <c r="Q268" s="78" t="s">
        <v>143</v>
      </c>
      <c r="R268" s="79">
        <v>144</v>
      </c>
      <c r="S268" s="80"/>
      <c r="T268" s="81">
        <v>8050</v>
      </c>
      <c r="U268" s="96" t="s">
        <v>4462</v>
      </c>
      <c r="V268" s="79">
        <f>R268*T268*66/100</f>
        <v>765072</v>
      </c>
      <c r="W268" s="79">
        <f>R268*T268-V268</f>
        <v>394128</v>
      </c>
      <c r="X268" s="82">
        <f>M268+W268</f>
        <v>403808</v>
      </c>
      <c r="Y268" s="83">
        <f>M268</f>
        <v>9680</v>
      </c>
      <c r="Z268" s="84"/>
      <c r="AA268" s="87">
        <f>AB268*M268/100</f>
        <v>1.9359999999999999</v>
      </c>
      <c r="AB268" s="86">
        <v>0.02</v>
      </c>
    </row>
    <row r="269" spans="2:28" ht="16.5" customHeight="1" x14ac:dyDescent="0.25">
      <c r="B269" s="97"/>
      <c r="C269" s="97"/>
      <c r="D269" s="98"/>
      <c r="E269" s="99"/>
      <c r="F269" s="97"/>
      <c r="G269" s="97"/>
      <c r="H269" s="105"/>
      <c r="I269" s="105"/>
      <c r="J269" s="105"/>
      <c r="K269" s="95">
        <v>21</v>
      </c>
      <c r="L269" s="106">
        <f>T267</f>
        <v>80</v>
      </c>
      <c r="M269" s="106">
        <f>K269*L269</f>
        <v>1680</v>
      </c>
      <c r="N269" s="77"/>
      <c r="O269" s="78" t="s">
        <v>120</v>
      </c>
      <c r="P269" s="78" t="s">
        <v>5</v>
      </c>
      <c r="Q269" s="78" t="s">
        <v>143</v>
      </c>
      <c r="R269" s="79">
        <v>24</v>
      </c>
      <c r="S269" s="80"/>
      <c r="T269" s="81">
        <v>2600</v>
      </c>
      <c r="U269" s="96" t="s">
        <v>375</v>
      </c>
      <c r="V269" s="79">
        <f>R269*T269*36/100</f>
        <v>22464</v>
      </c>
      <c r="W269" s="79">
        <f>R269*T269-V269</f>
        <v>39936</v>
      </c>
      <c r="X269" s="82">
        <f>M269+W269</f>
        <v>41616</v>
      </c>
      <c r="Y269" s="83">
        <f>M269</f>
        <v>1680</v>
      </c>
      <c r="Z269" s="84"/>
      <c r="AA269" s="87">
        <f>AB269*M269/100</f>
        <v>0.33600000000000002</v>
      </c>
      <c r="AB269" s="86">
        <v>0.02</v>
      </c>
    </row>
    <row r="270" spans="2:28" ht="16.5" customHeight="1" x14ac:dyDescent="0.25">
      <c r="B270" s="97"/>
      <c r="C270" s="97"/>
      <c r="D270" s="98"/>
      <c r="E270" s="99"/>
      <c r="F270" s="97"/>
      <c r="G270" s="97"/>
      <c r="H270" s="105">
        <v>0</v>
      </c>
      <c r="I270" s="105">
        <v>1</v>
      </c>
      <c r="J270" s="105">
        <v>21</v>
      </c>
      <c r="K270" s="95">
        <v>121</v>
      </c>
      <c r="L270" s="106"/>
      <c r="M270" s="106"/>
      <c r="N270" s="77"/>
      <c r="O270" s="78"/>
      <c r="P270" s="78"/>
      <c r="Q270" s="78"/>
      <c r="R270" s="79"/>
      <c r="S270" s="80"/>
      <c r="T270" s="81"/>
      <c r="U270" s="77"/>
      <c r="V270" s="79"/>
      <c r="W270" s="79"/>
      <c r="X270" s="82"/>
      <c r="Y270" s="83"/>
      <c r="Z270" s="84"/>
      <c r="AA270" s="87"/>
      <c r="AB270" s="82"/>
    </row>
    <row r="271" spans="2:28" ht="16.5" customHeight="1" x14ac:dyDescent="0.25">
      <c r="B271" s="99"/>
      <c r="C271" s="99"/>
      <c r="D271" s="99"/>
      <c r="E271" s="99"/>
      <c r="F271" s="99"/>
      <c r="G271" s="99"/>
      <c r="H271" s="107"/>
      <c r="I271" s="107"/>
      <c r="J271" s="107"/>
      <c r="K271" s="106"/>
      <c r="L271" s="106"/>
      <c r="M271" s="106"/>
      <c r="N271" s="77"/>
      <c r="O271" s="78"/>
      <c r="P271" s="78"/>
      <c r="Q271" s="78"/>
      <c r="R271" s="79"/>
      <c r="S271" s="80"/>
      <c r="T271" s="81"/>
      <c r="U271" s="77"/>
      <c r="V271" s="79"/>
      <c r="W271" s="79"/>
      <c r="X271" s="86"/>
      <c r="Y271" s="83"/>
      <c r="Z271" s="84"/>
      <c r="AA271" s="85"/>
      <c r="AB271" s="86"/>
    </row>
    <row r="272" spans="2:28" ht="16.5" customHeight="1" x14ac:dyDescent="0.25">
      <c r="B272" s="100" t="s">
        <v>205</v>
      </c>
      <c r="C272" s="101"/>
      <c r="D272" s="101"/>
      <c r="E272" s="101"/>
      <c r="F272" s="101"/>
      <c r="G272" s="102"/>
      <c r="H272" s="102" t="s">
        <v>210</v>
      </c>
      <c r="I272" s="102" t="s">
        <v>4469</v>
      </c>
      <c r="J272" s="102" t="s">
        <v>4470</v>
      </c>
      <c r="K272" s="102" t="s">
        <v>3666</v>
      </c>
      <c r="L272" s="102" t="s">
        <v>3051</v>
      </c>
      <c r="M272" s="102"/>
      <c r="N272" s="102"/>
      <c r="O272" s="102" t="s">
        <v>208</v>
      </c>
      <c r="P272" s="102" t="s">
        <v>209</v>
      </c>
      <c r="Q272" s="102" t="s">
        <v>139</v>
      </c>
      <c r="R272" s="102">
        <v>34160</v>
      </c>
      <c r="S272" s="102"/>
      <c r="T272" s="102">
        <v>80</v>
      </c>
      <c r="U272" s="102" t="s">
        <v>4471</v>
      </c>
      <c r="V272" s="103"/>
      <c r="W272" s="101"/>
      <c r="X272" s="102"/>
      <c r="Y272" s="101"/>
      <c r="Z272" s="101"/>
      <c r="AA272" s="101"/>
      <c r="AB272" s="104"/>
    </row>
    <row r="273" spans="2:28" ht="16.5" customHeight="1" x14ac:dyDescent="0.25">
      <c r="B273" s="97">
        <v>1956</v>
      </c>
      <c r="C273" s="97" t="s">
        <v>206</v>
      </c>
      <c r="D273" s="98" t="s">
        <v>4467</v>
      </c>
      <c r="E273" s="99" t="s">
        <v>4468</v>
      </c>
      <c r="F273" s="97" t="s">
        <v>223</v>
      </c>
      <c r="G273" s="97">
        <v>2</v>
      </c>
      <c r="H273" s="105">
        <v>0</v>
      </c>
      <c r="I273" s="105">
        <v>1</v>
      </c>
      <c r="J273" s="105">
        <v>17</v>
      </c>
      <c r="K273" s="95">
        <v>117</v>
      </c>
      <c r="L273" s="106">
        <f>T272</f>
        <v>80</v>
      </c>
      <c r="M273" s="106">
        <f>K273*L273</f>
        <v>9360</v>
      </c>
      <c r="N273" s="77"/>
      <c r="O273" s="78" t="s">
        <v>203</v>
      </c>
      <c r="P273" s="78" t="s">
        <v>5</v>
      </c>
      <c r="Q273" s="78" t="s">
        <v>143</v>
      </c>
      <c r="R273" s="79">
        <v>90</v>
      </c>
      <c r="S273" s="80"/>
      <c r="T273" s="81">
        <v>8050</v>
      </c>
      <c r="U273" s="96" t="s">
        <v>4359</v>
      </c>
      <c r="V273" s="79">
        <f>R273*T273*42/100</f>
        <v>304290</v>
      </c>
      <c r="W273" s="79">
        <f>R273*T273-V273</f>
        <v>420210</v>
      </c>
      <c r="X273" s="82">
        <f>M273+W273</f>
        <v>429570</v>
      </c>
      <c r="Y273" s="83">
        <f>M273</f>
        <v>9360</v>
      </c>
      <c r="Z273" s="84"/>
      <c r="AA273" s="87">
        <f>AB273*M273/100</f>
        <v>1.8720000000000001</v>
      </c>
      <c r="AB273" s="86">
        <v>0.02</v>
      </c>
    </row>
    <row r="274" spans="2:28" ht="16.5" customHeight="1" x14ac:dyDescent="0.25">
      <c r="B274" s="99"/>
      <c r="C274" s="99"/>
      <c r="D274" s="99"/>
      <c r="E274" s="99"/>
      <c r="F274" s="99"/>
      <c r="G274" s="99"/>
      <c r="H274" s="107"/>
      <c r="I274" s="107"/>
      <c r="J274" s="107"/>
      <c r="K274" s="106"/>
      <c r="L274" s="106"/>
      <c r="M274" s="106"/>
      <c r="N274" s="77"/>
      <c r="O274" s="78"/>
      <c r="P274" s="78"/>
      <c r="Q274" s="78"/>
      <c r="R274" s="79"/>
      <c r="S274" s="80"/>
      <c r="T274" s="81"/>
      <c r="U274" s="77"/>
      <c r="V274" s="79"/>
      <c r="W274" s="79"/>
      <c r="X274" s="86"/>
      <c r="Y274" s="83"/>
      <c r="Z274" s="84"/>
      <c r="AA274" s="85"/>
      <c r="AB274" s="86"/>
    </row>
    <row r="275" spans="2:28" ht="16.5" customHeight="1" x14ac:dyDescent="0.25">
      <c r="B275" s="100" t="s">
        <v>205</v>
      </c>
      <c r="C275" s="101"/>
      <c r="D275" s="101"/>
      <c r="E275" s="101"/>
      <c r="F275" s="101"/>
      <c r="G275" s="102"/>
      <c r="H275" s="102" t="s">
        <v>210</v>
      </c>
      <c r="I275" s="102" t="s">
        <v>4476</v>
      </c>
      <c r="J275" s="102" t="s">
        <v>1533</v>
      </c>
      <c r="K275" s="102" t="s">
        <v>3166</v>
      </c>
      <c r="L275" s="102" t="s">
        <v>3051</v>
      </c>
      <c r="M275" s="102"/>
      <c r="N275" s="102"/>
      <c r="O275" s="102" t="s">
        <v>208</v>
      </c>
      <c r="P275" s="102" t="s">
        <v>209</v>
      </c>
      <c r="Q275" s="102" t="s">
        <v>139</v>
      </c>
      <c r="R275" s="102">
        <v>34160</v>
      </c>
      <c r="S275" s="102"/>
      <c r="T275" s="102">
        <v>80</v>
      </c>
      <c r="U275" s="102" t="s">
        <v>4477</v>
      </c>
      <c r="V275" s="103"/>
      <c r="W275" s="101"/>
      <c r="X275" s="102"/>
      <c r="Y275" s="101"/>
      <c r="Z275" s="101"/>
      <c r="AA275" s="101"/>
      <c r="AB275" s="104"/>
    </row>
    <row r="276" spans="2:28" ht="16.5" customHeight="1" x14ac:dyDescent="0.25">
      <c r="B276" s="97">
        <v>1958</v>
      </c>
      <c r="C276" s="97" t="s">
        <v>206</v>
      </c>
      <c r="D276" s="98" t="s">
        <v>4474</v>
      </c>
      <c r="E276" s="99" t="s">
        <v>4475</v>
      </c>
      <c r="F276" s="97" t="s">
        <v>223</v>
      </c>
      <c r="G276" s="97">
        <v>2</v>
      </c>
      <c r="H276" s="105">
        <v>0</v>
      </c>
      <c r="I276" s="105">
        <v>1</v>
      </c>
      <c r="J276" s="105">
        <v>40</v>
      </c>
      <c r="K276" s="95">
        <v>140</v>
      </c>
      <c r="L276" s="106">
        <f>T275</f>
        <v>80</v>
      </c>
      <c r="M276" s="106">
        <f>K276*L276</f>
        <v>11200</v>
      </c>
      <c r="N276" s="77"/>
      <c r="O276" s="78" t="s">
        <v>203</v>
      </c>
      <c r="P276" s="78" t="s">
        <v>5</v>
      </c>
      <c r="Q276" s="78" t="s">
        <v>143</v>
      </c>
      <c r="R276" s="79">
        <v>90</v>
      </c>
      <c r="S276" s="80"/>
      <c r="T276" s="81">
        <v>8050</v>
      </c>
      <c r="U276" s="96" t="s">
        <v>4359</v>
      </c>
      <c r="V276" s="79">
        <f>R276*T276*42/100</f>
        <v>304290</v>
      </c>
      <c r="W276" s="79">
        <f>R276*T276-V276</f>
        <v>420210</v>
      </c>
      <c r="X276" s="82">
        <f>M276+W276</f>
        <v>431410</v>
      </c>
      <c r="Y276" s="83">
        <f>M276</f>
        <v>11200</v>
      </c>
      <c r="Z276" s="84"/>
      <c r="AA276" s="87">
        <f>AB276*M276/100</f>
        <v>2.2400000000000002</v>
      </c>
      <c r="AB276" s="86">
        <v>0.02</v>
      </c>
    </row>
    <row r="277" spans="2:28" ht="16.5" customHeight="1" x14ac:dyDescent="0.25">
      <c r="B277" s="99"/>
      <c r="C277" s="99"/>
      <c r="D277" s="99"/>
      <c r="E277" s="99"/>
      <c r="F277" s="99"/>
      <c r="G277" s="99"/>
      <c r="H277" s="107"/>
      <c r="I277" s="107"/>
      <c r="J277" s="107"/>
      <c r="K277" s="106"/>
      <c r="L277" s="106"/>
      <c r="M277" s="106"/>
      <c r="N277" s="77"/>
      <c r="O277" s="78"/>
      <c r="P277" s="78"/>
      <c r="Q277" s="78"/>
      <c r="R277" s="79"/>
      <c r="S277" s="80"/>
      <c r="T277" s="81"/>
      <c r="U277" s="77"/>
      <c r="V277" s="79"/>
      <c r="W277" s="79"/>
      <c r="X277" s="86"/>
      <c r="Y277" s="83"/>
      <c r="Z277" s="84"/>
      <c r="AA277" s="85"/>
      <c r="AB277" s="86"/>
    </row>
    <row r="278" spans="2:28" ht="16.5" customHeight="1" x14ac:dyDescent="0.25">
      <c r="B278" s="100" t="s">
        <v>205</v>
      </c>
      <c r="C278" s="101"/>
      <c r="D278" s="101"/>
      <c r="E278" s="101"/>
      <c r="F278" s="101"/>
      <c r="G278" s="102"/>
      <c r="H278" s="102" t="s">
        <v>207</v>
      </c>
      <c r="I278" s="102" t="s">
        <v>2103</v>
      </c>
      <c r="J278" s="102" t="s">
        <v>4306</v>
      </c>
      <c r="K278" s="102" t="s">
        <v>4140</v>
      </c>
      <c r="L278" s="102" t="s">
        <v>3051</v>
      </c>
      <c r="M278" s="102"/>
      <c r="N278" s="102"/>
      <c r="O278" s="102" t="s">
        <v>208</v>
      </c>
      <c r="P278" s="102" t="s">
        <v>209</v>
      </c>
      <c r="Q278" s="102" t="s">
        <v>139</v>
      </c>
      <c r="R278" s="102">
        <v>34160</v>
      </c>
      <c r="S278" s="102"/>
      <c r="T278" s="102">
        <v>80</v>
      </c>
      <c r="U278" s="102" t="s">
        <v>4482</v>
      </c>
      <c r="V278" s="103"/>
      <c r="W278" s="101"/>
      <c r="X278" s="102"/>
      <c r="Y278" s="101"/>
      <c r="Z278" s="101"/>
      <c r="AA278" s="101"/>
      <c r="AB278" s="104"/>
    </row>
    <row r="279" spans="2:28" ht="16.5" customHeight="1" x14ac:dyDescent="0.25">
      <c r="B279" s="97">
        <v>1960</v>
      </c>
      <c r="C279" s="97" t="s">
        <v>206</v>
      </c>
      <c r="D279" s="98" t="s">
        <v>4481</v>
      </c>
      <c r="E279" s="99" t="s">
        <v>3048</v>
      </c>
      <c r="F279" s="97" t="s">
        <v>223</v>
      </c>
      <c r="G279" s="97">
        <v>2</v>
      </c>
      <c r="H279" s="105">
        <v>0</v>
      </c>
      <c r="I279" s="105">
        <v>1</v>
      </c>
      <c r="J279" s="105">
        <v>37</v>
      </c>
      <c r="K279" s="95">
        <v>137</v>
      </c>
      <c r="L279" s="106">
        <f>T278</f>
        <v>80</v>
      </c>
      <c r="M279" s="106">
        <f>K279*L279</f>
        <v>10960</v>
      </c>
      <c r="N279" s="77"/>
      <c r="O279" s="78" t="s">
        <v>203</v>
      </c>
      <c r="P279" s="78" t="s">
        <v>5</v>
      </c>
      <c r="Q279" s="78" t="s">
        <v>143</v>
      </c>
      <c r="R279" s="79">
        <v>72</v>
      </c>
      <c r="S279" s="80"/>
      <c r="T279" s="81">
        <v>8050</v>
      </c>
      <c r="U279" s="96" t="s">
        <v>1152</v>
      </c>
      <c r="V279" s="79">
        <f>R279*T279*4/100</f>
        <v>23184</v>
      </c>
      <c r="W279" s="79">
        <f>R279*T279-V279</f>
        <v>556416</v>
      </c>
      <c r="X279" s="82">
        <f>M279+W279</f>
        <v>567376</v>
      </c>
      <c r="Y279" s="83">
        <f>M279</f>
        <v>10960</v>
      </c>
      <c r="Z279" s="84"/>
      <c r="AA279" s="87">
        <f>AB279*M279/100</f>
        <v>2.1920000000000002</v>
      </c>
      <c r="AB279" s="86">
        <v>0.02</v>
      </c>
    </row>
    <row r="280" spans="2:28" ht="16.5" customHeight="1" x14ac:dyDescent="0.25">
      <c r="B280" s="99"/>
      <c r="C280" s="99"/>
      <c r="D280" s="99"/>
      <c r="E280" s="99"/>
      <c r="F280" s="99"/>
      <c r="G280" s="99"/>
      <c r="H280" s="107"/>
      <c r="I280" s="107"/>
      <c r="J280" s="107"/>
      <c r="K280" s="106"/>
      <c r="L280" s="106"/>
      <c r="M280" s="106"/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6"/>
      <c r="Y280" s="83"/>
      <c r="Z280" s="84"/>
      <c r="AA280" s="85"/>
      <c r="AB280" s="86"/>
    </row>
    <row r="281" spans="2:28" ht="16.5" customHeight="1" x14ac:dyDescent="0.25">
      <c r="B281" s="100" t="s">
        <v>205</v>
      </c>
      <c r="C281" s="101"/>
      <c r="D281" s="101"/>
      <c r="E281" s="101"/>
      <c r="F281" s="101"/>
      <c r="G281" s="102"/>
      <c r="H281" s="102" t="s">
        <v>210</v>
      </c>
      <c r="I281" s="102" t="s">
        <v>4493</v>
      </c>
      <c r="J281" s="102" t="s">
        <v>2846</v>
      </c>
      <c r="K281" s="102">
        <v>54</v>
      </c>
      <c r="L281" s="102" t="s">
        <v>3051</v>
      </c>
      <c r="M281" s="102"/>
      <c r="N281" s="102"/>
      <c r="O281" s="102" t="s">
        <v>208</v>
      </c>
      <c r="P281" s="102" t="s">
        <v>209</v>
      </c>
      <c r="Q281" s="102" t="s">
        <v>139</v>
      </c>
      <c r="R281" s="102">
        <v>34160</v>
      </c>
      <c r="S281" s="102"/>
      <c r="T281" s="102">
        <v>80</v>
      </c>
      <c r="U281" s="102" t="s">
        <v>4494</v>
      </c>
      <c r="V281" s="103"/>
      <c r="W281" s="101"/>
      <c r="X281" s="102"/>
      <c r="Y281" s="101"/>
      <c r="Z281" s="101"/>
      <c r="AA281" s="101"/>
      <c r="AB281" s="104"/>
    </row>
    <row r="282" spans="2:28" ht="16.5" customHeight="1" x14ac:dyDescent="0.25">
      <c r="B282" s="97">
        <v>1964</v>
      </c>
      <c r="C282" s="97" t="s">
        <v>206</v>
      </c>
      <c r="D282" s="98" t="s">
        <v>4492</v>
      </c>
      <c r="E282" s="99" t="s">
        <v>3554</v>
      </c>
      <c r="F282" s="97" t="s">
        <v>223</v>
      </c>
      <c r="G282" s="97">
        <v>2</v>
      </c>
      <c r="H282" s="105">
        <v>1</v>
      </c>
      <c r="I282" s="105">
        <v>0</v>
      </c>
      <c r="J282" s="105">
        <v>51</v>
      </c>
      <c r="K282" s="95">
        <f t="shared" ref="K282" si="0">((H282*400)+(I282*100)+J282)</f>
        <v>451</v>
      </c>
      <c r="L282" s="106">
        <f>T281</f>
        <v>80</v>
      </c>
      <c r="M282" s="106">
        <f>K282*L282</f>
        <v>36080</v>
      </c>
      <c r="N282" s="77"/>
      <c r="O282" s="78" t="s">
        <v>203</v>
      </c>
      <c r="P282" s="78" t="s">
        <v>5</v>
      </c>
      <c r="Q282" s="78" t="s">
        <v>143</v>
      </c>
      <c r="R282" s="79">
        <v>54</v>
      </c>
      <c r="S282" s="80"/>
      <c r="T282" s="81">
        <v>8050</v>
      </c>
      <c r="U282" s="96" t="s">
        <v>379</v>
      </c>
      <c r="V282" s="79">
        <f>R282*T282*46/100</f>
        <v>199962</v>
      </c>
      <c r="W282" s="79">
        <f>R282*T282-V282</f>
        <v>234738</v>
      </c>
      <c r="X282" s="82">
        <f>M282+W282</f>
        <v>270818</v>
      </c>
      <c r="Y282" s="83">
        <f>M282</f>
        <v>36080</v>
      </c>
      <c r="Z282" s="84"/>
      <c r="AA282" s="87">
        <f>AB282*M282/100</f>
        <v>7.2160000000000002</v>
      </c>
      <c r="AB282" s="86">
        <v>0.02</v>
      </c>
    </row>
    <row r="283" spans="2:28" ht="16.5" customHeight="1" x14ac:dyDescent="0.25">
      <c r="B283" s="99"/>
      <c r="C283" s="99"/>
      <c r="D283" s="99"/>
      <c r="E283" s="99"/>
      <c r="F283" s="99"/>
      <c r="G283" s="99"/>
      <c r="H283" s="107"/>
      <c r="I283" s="107"/>
      <c r="J283" s="107"/>
      <c r="K283" s="106"/>
      <c r="L283" s="106"/>
      <c r="M283" s="106"/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6"/>
      <c r="Y283" s="83"/>
      <c r="Z283" s="84"/>
      <c r="AA283" s="85"/>
      <c r="AB283" s="86"/>
    </row>
    <row r="284" spans="2:28" ht="16.5" customHeight="1" x14ac:dyDescent="0.25">
      <c r="B284" s="100" t="s">
        <v>205</v>
      </c>
      <c r="C284" s="101"/>
      <c r="D284" s="101"/>
      <c r="E284" s="101"/>
      <c r="F284" s="101"/>
      <c r="G284" s="102"/>
      <c r="H284" s="102" t="s">
        <v>207</v>
      </c>
      <c r="I284" s="102" t="s">
        <v>2705</v>
      </c>
      <c r="J284" s="102" t="s">
        <v>4512</v>
      </c>
      <c r="K284" s="102" t="s">
        <v>4513</v>
      </c>
      <c r="L284" s="102" t="s">
        <v>3051</v>
      </c>
      <c r="M284" s="102"/>
      <c r="N284" s="102"/>
      <c r="O284" s="102" t="s">
        <v>208</v>
      </c>
      <c r="P284" s="102" t="s">
        <v>209</v>
      </c>
      <c r="Q284" s="102" t="s">
        <v>139</v>
      </c>
      <c r="R284" s="102">
        <v>34160</v>
      </c>
      <c r="S284" s="102"/>
      <c r="T284" s="102">
        <v>250</v>
      </c>
      <c r="U284" s="102" t="s">
        <v>4514</v>
      </c>
      <c r="V284" s="103"/>
      <c r="W284" s="101"/>
      <c r="X284" s="102"/>
      <c r="Y284" s="101"/>
      <c r="Z284" s="101"/>
      <c r="AA284" s="101"/>
      <c r="AB284" s="104"/>
    </row>
    <row r="285" spans="2:28" ht="16.5" customHeight="1" x14ac:dyDescent="0.25">
      <c r="B285" s="97">
        <v>1971</v>
      </c>
      <c r="C285" s="97" t="s">
        <v>206</v>
      </c>
      <c r="D285" s="98" t="s">
        <v>4510</v>
      </c>
      <c r="E285" s="99" t="s">
        <v>3108</v>
      </c>
      <c r="F285" s="97" t="s">
        <v>223</v>
      </c>
      <c r="G285" s="97">
        <v>3</v>
      </c>
      <c r="H285" s="105">
        <v>0</v>
      </c>
      <c r="I285" s="105">
        <v>2</v>
      </c>
      <c r="J285" s="105">
        <v>64</v>
      </c>
      <c r="K285" s="95">
        <v>464</v>
      </c>
      <c r="L285" s="106">
        <f>T284</f>
        <v>250</v>
      </c>
      <c r="M285" s="106">
        <f>K285*L285</f>
        <v>116000</v>
      </c>
      <c r="N285" s="77"/>
      <c r="O285" s="78" t="s">
        <v>215</v>
      </c>
      <c r="P285" s="78" t="s">
        <v>5</v>
      </c>
      <c r="Q285" s="78"/>
      <c r="R285" s="79">
        <v>200</v>
      </c>
      <c r="S285" s="80"/>
      <c r="T285" s="81">
        <v>7350</v>
      </c>
      <c r="U285" s="96" t="s">
        <v>220</v>
      </c>
      <c r="V285" s="79">
        <f>R285*T285*6/100</f>
        <v>88200</v>
      </c>
      <c r="W285" s="79">
        <f>R285*T285-V285</f>
        <v>1381800</v>
      </c>
      <c r="X285" s="82">
        <f>M285+W285</f>
        <v>1497800</v>
      </c>
      <c r="Y285" s="83">
        <f>M285</f>
        <v>116000</v>
      </c>
      <c r="Z285" s="84"/>
      <c r="AA285" s="87">
        <f>X285*AB285/100</f>
        <v>4493.3999999999996</v>
      </c>
      <c r="AB285" s="86">
        <v>0.3</v>
      </c>
    </row>
    <row r="286" spans="2:28" ht="16.5" customHeight="1" x14ac:dyDescent="0.25">
      <c r="B286" s="97"/>
      <c r="C286" s="97"/>
      <c r="D286" s="98"/>
      <c r="E286" s="99"/>
      <c r="F286" s="97"/>
      <c r="G286" s="97"/>
      <c r="H286" s="105"/>
      <c r="I286" s="105">
        <v>2</v>
      </c>
      <c r="J286" s="105">
        <v>0</v>
      </c>
      <c r="K286" s="95">
        <v>200</v>
      </c>
      <c r="L286" s="106">
        <f>T284</f>
        <v>250</v>
      </c>
      <c r="M286" s="106">
        <f>K286*L286</f>
        <v>50000</v>
      </c>
      <c r="N286" s="77"/>
      <c r="O286" s="78" t="s">
        <v>4511</v>
      </c>
      <c r="P286" s="78"/>
      <c r="Q286" s="78"/>
      <c r="R286" s="79">
        <v>400</v>
      </c>
      <c r="S286" s="80"/>
      <c r="T286" s="81">
        <v>3650</v>
      </c>
      <c r="U286" s="96" t="s">
        <v>220</v>
      </c>
      <c r="V286" s="79">
        <f>R286*T286*6/100</f>
        <v>87600</v>
      </c>
      <c r="W286" s="79">
        <f>R286*T286-V286</f>
        <v>1372400</v>
      </c>
      <c r="X286" s="82">
        <f>M286+W286</f>
        <v>1422400</v>
      </c>
      <c r="Y286" s="83">
        <f>M285</f>
        <v>116000</v>
      </c>
      <c r="Z286" s="84"/>
      <c r="AA286" s="87">
        <f>X286*AB286/100</f>
        <v>4267.2</v>
      </c>
      <c r="AB286" s="86">
        <v>0.3</v>
      </c>
    </row>
    <row r="287" spans="2:28" ht="16.5" customHeight="1" x14ac:dyDescent="0.25">
      <c r="B287" s="97"/>
      <c r="C287" s="97"/>
      <c r="D287" s="98"/>
      <c r="E287" s="99"/>
      <c r="F287" s="97"/>
      <c r="G287" s="97"/>
      <c r="H287" s="105">
        <v>1</v>
      </c>
      <c r="I287" s="105">
        <v>0</v>
      </c>
      <c r="J287" s="105">
        <v>64</v>
      </c>
      <c r="K287" s="95">
        <v>464</v>
      </c>
      <c r="L287" s="106"/>
      <c r="M287" s="106"/>
      <c r="N287" s="77"/>
      <c r="O287" s="78"/>
      <c r="P287" s="78"/>
      <c r="Q287" s="78"/>
      <c r="R287" s="79"/>
      <c r="S287" s="80"/>
      <c r="T287" s="81"/>
      <c r="U287" s="77"/>
      <c r="V287" s="79"/>
      <c r="W287" s="79"/>
      <c r="X287" s="82"/>
      <c r="Y287" s="83"/>
      <c r="Z287" s="84"/>
      <c r="AA287" s="87"/>
      <c r="AB287" s="82"/>
    </row>
    <row r="288" spans="2:28" ht="16.5" customHeight="1" x14ac:dyDescent="0.25">
      <c r="B288" s="99"/>
      <c r="C288" s="99"/>
      <c r="D288" s="99"/>
      <c r="E288" s="99"/>
      <c r="F288" s="99"/>
      <c r="G288" s="99"/>
      <c r="H288" s="107"/>
      <c r="I288" s="107"/>
      <c r="J288" s="107"/>
      <c r="K288" s="106"/>
      <c r="L288" s="106"/>
      <c r="M288" s="106"/>
      <c r="N288" s="77"/>
      <c r="O288" s="78"/>
      <c r="P288" s="78"/>
      <c r="Q288" s="78"/>
      <c r="R288" s="79"/>
      <c r="S288" s="80"/>
      <c r="T288" s="81"/>
      <c r="U288" s="77"/>
      <c r="V288" s="79"/>
      <c r="W288" s="79"/>
      <c r="X288" s="86"/>
      <c r="Y288" s="83"/>
      <c r="Z288" s="84"/>
      <c r="AA288" s="85"/>
      <c r="AB288" s="86"/>
    </row>
    <row r="289" spans="2:28" ht="16.5" customHeight="1" x14ac:dyDescent="0.25">
      <c r="B289" s="100" t="s">
        <v>205</v>
      </c>
      <c r="C289" s="101"/>
      <c r="D289" s="101"/>
      <c r="E289" s="101"/>
      <c r="F289" s="101"/>
      <c r="G289" s="102"/>
      <c r="H289" s="102" t="s">
        <v>207</v>
      </c>
      <c r="I289" s="102" t="s">
        <v>4595</v>
      </c>
      <c r="J289" s="102" t="s">
        <v>4596</v>
      </c>
      <c r="K289" s="102" t="s">
        <v>4177</v>
      </c>
      <c r="L289" s="102">
        <v>10</v>
      </c>
      <c r="M289" s="102"/>
      <c r="N289" s="102"/>
      <c r="O289" s="102" t="s">
        <v>208</v>
      </c>
      <c r="P289" s="102" t="s">
        <v>209</v>
      </c>
      <c r="Q289" s="102" t="s">
        <v>139</v>
      </c>
      <c r="R289" s="102">
        <v>34160</v>
      </c>
      <c r="S289" s="102"/>
      <c r="T289" s="102">
        <v>250</v>
      </c>
      <c r="U289" s="102" t="s">
        <v>4597</v>
      </c>
      <c r="V289" s="103"/>
      <c r="W289" s="101"/>
      <c r="X289" s="102"/>
      <c r="Y289" s="101"/>
      <c r="Z289" s="101"/>
      <c r="AA289" s="101"/>
      <c r="AB289" s="104"/>
    </row>
    <row r="290" spans="2:28" ht="16.5" customHeight="1" x14ac:dyDescent="0.25">
      <c r="B290" s="97">
        <v>1999</v>
      </c>
      <c r="C290" s="97" t="s">
        <v>206</v>
      </c>
      <c r="D290" s="98">
        <v>618</v>
      </c>
      <c r="E290" s="99" t="s">
        <v>3058</v>
      </c>
      <c r="F290" s="97" t="s">
        <v>223</v>
      </c>
      <c r="G290" s="97"/>
      <c r="H290" s="105">
        <v>23</v>
      </c>
      <c r="I290" s="105">
        <v>0</v>
      </c>
      <c r="J290" s="105">
        <v>85</v>
      </c>
      <c r="K290" s="95">
        <v>9285</v>
      </c>
      <c r="L290" s="106">
        <f>T289</f>
        <v>250</v>
      </c>
      <c r="M290" s="106">
        <f>K290*L290</f>
        <v>2321250</v>
      </c>
      <c r="N290" s="77"/>
      <c r="O290" s="78"/>
      <c r="P290" s="78"/>
      <c r="Q290" s="78"/>
      <c r="R290" s="79"/>
      <c r="S290" s="80"/>
      <c r="T290" s="81"/>
      <c r="U290" s="77"/>
      <c r="V290" s="79"/>
      <c r="W290" s="79"/>
      <c r="X290" s="82"/>
      <c r="Y290" s="83">
        <f>M290</f>
        <v>2321250</v>
      </c>
      <c r="Z290" s="84"/>
      <c r="AA290" s="87">
        <f>AB290*M290/100</f>
        <v>232.125</v>
      </c>
      <c r="AB290" s="82">
        <v>0.01</v>
      </c>
    </row>
    <row r="291" spans="2:28" ht="16.5" customHeight="1" x14ac:dyDescent="0.25">
      <c r="B291" s="97"/>
      <c r="C291" s="97"/>
      <c r="D291" s="98"/>
      <c r="E291" s="99"/>
      <c r="F291" s="97"/>
      <c r="G291" s="97"/>
      <c r="H291" s="105"/>
      <c r="I291" s="105"/>
      <c r="J291" s="105"/>
      <c r="K291" s="95">
        <v>100</v>
      </c>
      <c r="L291" s="106">
        <f>T289</f>
        <v>250</v>
      </c>
      <c r="M291" s="106">
        <f>K291*L291</f>
        <v>25000</v>
      </c>
      <c r="N291" s="77"/>
      <c r="O291" s="78" t="s">
        <v>203</v>
      </c>
      <c r="P291" s="78" t="s">
        <v>5</v>
      </c>
      <c r="Q291" s="78" t="s">
        <v>143</v>
      </c>
      <c r="R291" s="79">
        <v>108</v>
      </c>
      <c r="S291" s="80"/>
      <c r="T291" s="81">
        <v>8050</v>
      </c>
      <c r="U291" s="96" t="s">
        <v>3907</v>
      </c>
      <c r="V291" s="79">
        <f>R291*T291*13/100</f>
        <v>113022</v>
      </c>
      <c r="W291" s="79">
        <f>R291*T291-V291</f>
        <v>756378</v>
      </c>
      <c r="X291" s="82">
        <f>M291+W291</f>
        <v>781378</v>
      </c>
      <c r="Y291" s="83">
        <f>M291</f>
        <v>25000</v>
      </c>
      <c r="Z291" s="84"/>
      <c r="AA291" s="87">
        <f>AB291*M291/100</f>
        <v>5</v>
      </c>
      <c r="AB291" s="86">
        <v>0.02</v>
      </c>
    </row>
    <row r="292" spans="2:28" ht="16.5" customHeight="1" x14ac:dyDescent="0.25">
      <c r="B292" s="97"/>
      <c r="C292" s="97"/>
      <c r="D292" s="98"/>
      <c r="E292" s="99"/>
      <c r="F292" s="97"/>
      <c r="G292" s="97"/>
      <c r="H292" s="105"/>
      <c r="I292" s="105"/>
      <c r="J292" s="105"/>
      <c r="K292" s="95">
        <v>100</v>
      </c>
      <c r="L292" s="106">
        <f>T289</f>
        <v>250</v>
      </c>
      <c r="M292" s="106">
        <f>K292*L292</f>
        <v>25000</v>
      </c>
      <c r="N292" s="77"/>
      <c r="O292" s="78" t="s">
        <v>203</v>
      </c>
      <c r="P292" s="78" t="s">
        <v>5</v>
      </c>
      <c r="Q292" s="78" t="s">
        <v>143</v>
      </c>
      <c r="R292" s="79">
        <v>108</v>
      </c>
      <c r="S292" s="80"/>
      <c r="T292" s="81">
        <v>8050</v>
      </c>
      <c r="U292" s="96" t="s">
        <v>220</v>
      </c>
      <c r="V292" s="79">
        <f>R292*T292*6/100</f>
        <v>52164</v>
      </c>
      <c r="W292" s="79">
        <f>R292*T292-V292</f>
        <v>817236</v>
      </c>
      <c r="X292" s="82">
        <f>M292+W292</f>
        <v>842236</v>
      </c>
      <c r="Y292" s="83">
        <f>M292</f>
        <v>25000</v>
      </c>
      <c r="Z292" s="84"/>
      <c r="AA292" s="87">
        <f>AB292*M292/100</f>
        <v>5</v>
      </c>
      <c r="AB292" s="86">
        <v>0.02</v>
      </c>
    </row>
    <row r="293" spans="2:28" ht="16.5" customHeight="1" x14ac:dyDescent="0.25">
      <c r="B293" s="97"/>
      <c r="C293" s="97"/>
      <c r="D293" s="98"/>
      <c r="E293" s="99"/>
      <c r="F293" s="97"/>
      <c r="G293" s="97"/>
      <c r="H293" s="105"/>
      <c r="I293" s="105"/>
      <c r="J293" s="105"/>
      <c r="K293" s="95">
        <v>100</v>
      </c>
      <c r="L293" s="106">
        <f>T289</f>
        <v>250</v>
      </c>
      <c r="M293" s="106">
        <f>K293*L293</f>
        <v>25000</v>
      </c>
      <c r="N293" s="77"/>
      <c r="O293" s="78" t="s">
        <v>4598</v>
      </c>
      <c r="P293" s="78"/>
      <c r="Q293" s="78"/>
      <c r="R293" s="79">
        <v>100</v>
      </c>
      <c r="S293" s="80"/>
      <c r="T293" s="81">
        <v>5350</v>
      </c>
      <c r="U293" s="96" t="s">
        <v>3907</v>
      </c>
      <c r="V293" s="79">
        <f>R293*T293*13/100</f>
        <v>69550</v>
      </c>
      <c r="W293" s="79">
        <f>R293*T293-V293</f>
        <v>465450</v>
      </c>
      <c r="X293" s="82">
        <f>M293+W293</f>
        <v>490450</v>
      </c>
      <c r="Y293" s="83">
        <f>M292</f>
        <v>25000</v>
      </c>
      <c r="Z293" s="84"/>
      <c r="AA293" s="87">
        <f>X293*AB293/100</f>
        <v>1471.35</v>
      </c>
      <c r="AB293" s="86">
        <v>0.3</v>
      </c>
    </row>
    <row r="294" spans="2:28" ht="16.5" customHeight="1" x14ac:dyDescent="0.25">
      <c r="B294" s="97"/>
      <c r="C294" s="97"/>
      <c r="D294" s="98"/>
      <c r="E294" s="99"/>
      <c r="F294" s="97"/>
      <c r="G294" s="97"/>
      <c r="H294" s="105">
        <v>23</v>
      </c>
      <c r="I294" s="105">
        <v>3</v>
      </c>
      <c r="J294" s="105">
        <v>85</v>
      </c>
      <c r="K294" s="95">
        <v>9585</v>
      </c>
      <c r="L294" s="106"/>
      <c r="M294" s="106"/>
      <c r="N294" s="77"/>
      <c r="O294" s="78"/>
      <c r="P294" s="78"/>
      <c r="Q294" s="78"/>
      <c r="R294" s="79"/>
      <c r="S294" s="80"/>
      <c r="T294" s="81"/>
      <c r="U294" s="77"/>
      <c r="V294" s="79"/>
      <c r="W294" s="79"/>
      <c r="X294" s="82"/>
      <c r="Y294" s="83"/>
      <c r="Z294" s="84"/>
      <c r="AA294" s="87"/>
      <c r="AB294" s="82"/>
    </row>
    <row r="295" spans="2:28" ht="16.5" customHeight="1" x14ac:dyDescent="0.25">
      <c r="B295" s="97"/>
      <c r="C295" s="97"/>
      <c r="D295" s="98"/>
      <c r="E295" s="99"/>
      <c r="F295" s="97"/>
      <c r="G295" s="97"/>
      <c r="H295" s="105"/>
      <c r="I295" s="105"/>
      <c r="J295" s="105"/>
      <c r="K295" s="95"/>
      <c r="L295" s="106"/>
      <c r="M295" s="106"/>
      <c r="N295" s="77"/>
      <c r="O295" s="78"/>
      <c r="P295" s="78"/>
      <c r="Q295" s="78"/>
      <c r="R295" s="79"/>
      <c r="S295" s="80"/>
      <c r="T295" s="81"/>
      <c r="U295" s="77"/>
      <c r="V295" s="79"/>
      <c r="W295" s="79"/>
      <c r="X295" s="82"/>
      <c r="Y295" s="83"/>
      <c r="Z295" s="84"/>
      <c r="AA295" s="87"/>
      <c r="AB295" s="82"/>
    </row>
    <row r="296" spans="2:28" ht="16.5" customHeight="1" x14ac:dyDescent="0.25">
      <c r="B296" s="99"/>
      <c r="C296" s="99"/>
      <c r="D296" s="99"/>
      <c r="E296" s="99"/>
      <c r="F296" s="99"/>
      <c r="G296" s="99"/>
      <c r="H296" s="107"/>
      <c r="I296" s="107"/>
      <c r="J296" s="107"/>
      <c r="K296" s="106"/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6"/>
      <c r="Y296" s="83"/>
      <c r="Z296" s="84"/>
      <c r="AA296" s="85"/>
      <c r="AB296" s="86"/>
    </row>
    <row r="297" spans="2:28" ht="16.5" customHeight="1" x14ac:dyDescent="0.25">
      <c r="B297" s="100" t="s">
        <v>205</v>
      </c>
      <c r="C297" s="101"/>
      <c r="D297" s="101"/>
      <c r="E297" s="101"/>
      <c r="F297" s="101"/>
      <c r="G297" s="102"/>
      <c r="H297" s="102" t="s">
        <v>207</v>
      </c>
      <c r="I297" s="102" t="s">
        <v>4630</v>
      </c>
      <c r="J297" s="102" t="s">
        <v>743</v>
      </c>
      <c r="K297" s="102" t="s">
        <v>3695</v>
      </c>
      <c r="L297" s="102">
        <v>10</v>
      </c>
      <c r="M297" s="102"/>
      <c r="N297" s="102"/>
      <c r="O297" s="102" t="s">
        <v>208</v>
      </c>
      <c r="P297" s="102" t="s">
        <v>209</v>
      </c>
      <c r="Q297" s="102" t="s">
        <v>139</v>
      </c>
      <c r="R297" s="102">
        <v>34160</v>
      </c>
      <c r="S297" s="102"/>
      <c r="T297" s="102">
        <v>250</v>
      </c>
      <c r="U297" s="102" t="s">
        <v>4631</v>
      </c>
      <c r="V297" s="103"/>
      <c r="W297" s="101"/>
      <c r="X297" s="102"/>
      <c r="Y297" s="101"/>
      <c r="Z297" s="101"/>
      <c r="AA297" s="101"/>
      <c r="AB297" s="104"/>
    </row>
    <row r="298" spans="2:28" ht="16.5" customHeight="1" x14ac:dyDescent="0.25">
      <c r="B298" s="97">
        <v>2012</v>
      </c>
      <c r="C298" s="97" t="s">
        <v>206</v>
      </c>
      <c r="D298" s="98" t="s">
        <v>4629</v>
      </c>
      <c r="E298" s="99" t="s">
        <v>3821</v>
      </c>
      <c r="F298" s="97" t="s">
        <v>223</v>
      </c>
      <c r="G298" s="97"/>
      <c r="H298" s="105">
        <v>3</v>
      </c>
      <c r="I298" s="105">
        <v>3</v>
      </c>
      <c r="J298" s="105">
        <v>36</v>
      </c>
      <c r="K298" s="95">
        <v>1536</v>
      </c>
      <c r="L298" s="106">
        <f>T297</f>
        <v>250</v>
      </c>
      <c r="M298" s="106">
        <f>K298*L298</f>
        <v>384000</v>
      </c>
      <c r="N298" s="77"/>
      <c r="O298" s="78"/>
      <c r="P298" s="78"/>
      <c r="Q298" s="78"/>
      <c r="R298" s="79"/>
      <c r="S298" s="80"/>
      <c r="T298" s="81"/>
      <c r="U298" s="77"/>
      <c r="V298" s="79"/>
      <c r="W298" s="79"/>
      <c r="X298" s="82"/>
      <c r="Y298" s="83">
        <f>M298</f>
        <v>384000</v>
      </c>
      <c r="Z298" s="84"/>
      <c r="AA298" s="87">
        <f>AB298*M298/100</f>
        <v>38.4</v>
      </c>
      <c r="AB298" s="82">
        <v>0.01</v>
      </c>
    </row>
    <row r="299" spans="2:28" ht="16.5" customHeight="1" x14ac:dyDescent="0.25">
      <c r="B299" s="97"/>
      <c r="C299" s="108" t="s">
        <v>3189</v>
      </c>
      <c r="D299" s="98"/>
      <c r="E299" s="99"/>
      <c r="F299" s="97"/>
      <c r="G299" s="97"/>
      <c r="H299" s="105">
        <v>1</v>
      </c>
      <c r="I299" s="105">
        <v>0</v>
      </c>
      <c r="J299" s="105">
        <v>0</v>
      </c>
      <c r="K299" s="95">
        <v>400</v>
      </c>
      <c r="L299" s="106">
        <f>T297</f>
        <v>250</v>
      </c>
      <c r="M299" s="106">
        <f>K299*L299</f>
        <v>100000</v>
      </c>
      <c r="N299" s="77"/>
      <c r="O299" s="78" t="s">
        <v>203</v>
      </c>
      <c r="P299" s="78" t="s">
        <v>5</v>
      </c>
      <c r="Q299" s="78" t="s">
        <v>143</v>
      </c>
      <c r="R299" s="79">
        <v>108</v>
      </c>
      <c r="S299" s="80"/>
      <c r="T299" s="81">
        <v>8050</v>
      </c>
      <c r="U299" s="96" t="s">
        <v>217</v>
      </c>
      <c r="V299" s="79">
        <f>R299*T299*1/100</f>
        <v>8694</v>
      </c>
      <c r="W299" s="79">
        <f>R299*T299-V299</f>
        <v>860706</v>
      </c>
      <c r="X299" s="82">
        <f>M299+W299</f>
        <v>960706</v>
      </c>
      <c r="Y299" s="83">
        <f>M299</f>
        <v>100000</v>
      </c>
      <c r="Z299" s="84"/>
      <c r="AA299" s="87">
        <f>AB299*M299/100</f>
        <v>20</v>
      </c>
      <c r="AB299" s="86">
        <v>0.02</v>
      </c>
    </row>
    <row r="300" spans="2:28" ht="16.5" customHeight="1" x14ac:dyDescent="0.25">
      <c r="B300" s="97"/>
      <c r="C300" s="108" t="s">
        <v>4267</v>
      </c>
      <c r="D300" s="98"/>
      <c r="E300" s="99"/>
      <c r="F300" s="97"/>
      <c r="G300" s="97"/>
      <c r="H300" s="105">
        <v>1</v>
      </c>
      <c r="I300" s="105">
        <v>0</v>
      </c>
      <c r="J300" s="105">
        <v>0</v>
      </c>
      <c r="K300" s="95">
        <v>400</v>
      </c>
      <c r="L300" s="106">
        <f>T297</f>
        <v>250</v>
      </c>
      <c r="M300" s="106">
        <f>K300*L300</f>
        <v>100000</v>
      </c>
      <c r="N300" s="77"/>
      <c r="O300" s="78" t="s">
        <v>203</v>
      </c>
      <c r="P300" s="78" t="s">
        <v>5</v>
      </c>
      <c r="Q300" s="78" t="s">
        <v>143</v>
      </c>
      <c r="R300" s="79">
        <v>108</v>
      </c>
      <c r="S300" s="80"/>
      <c r="T300" s="81">
        <v>8050</v>
      </c>
      <c r="U300" s="96" t="s">
        <v>1063</v>
      </c>
      <c r="V300" s="79">
        <f>R300*T300*10/100</f>
        <v>86940</v>
      </c>
      <c r="W300" s="79">
        <f>R300*T300-V300</f>
        <v>782460</v>
      </c>
      <c r="X300" s="82">
        <f>M300+W300</f>
        <v>882460</v>
      </c>
      <c r="Y300" s="83">
        <f>M300</f>
        <v>100000</v>
      </c>
      <c r="Z300" s="84"/>
      <c r="AA300" s="87">
        <f>AB300*M300/100</f>
        <v>20</v>
      </c>
      <c r="AB300" s="86">
        <v>0.02</v>
      </c>
    </row>
    <row r="301" spans="2:28" ht="16.5" customHeight="1" x14ac:dyDescent="0.25">
      <c r="B301" s="97"/>
      <c r="C301" s="108" t="s">
        <v>4632</v>
      </c>
      <c r="D301" s="98"/>
      <c r="E301" s="99"/>
      <c r="F301" s="97"/>
      <c r="G301" s="97"/>
      <c r="H301" s="105">
        <v>1</v>
      </c>
      <c r="I301" s="105">
        <v>0</v>
      </c>
      <c r="J301" s="105">
        <v>0</v>
      </c>
      <c r="K301" s="95">
        <v>400</v>
      </c>
      <c r="L301" s="106">
        <f>T297</f>
        <v>250</v>
      </c>
      <c r="M301" s="106">
        <f>K301*L301</f>
        <v>100000</v>
      </c>
      <c r="N301" s="77"/>
      <c r="O301" s="78" t="s">
        <v>203</v>
      </c>
      <c r="P301" s="78" t="s">
        <v>5</v>
      </c>
      <c r="Q301" s="78" t="s">
        <v>143</v>
      </c>
      <c r="R301" s="79">
        <v>108</v>
      </c>
      <c r="S301" s="80"/>
      <c r="T301" s="81">
        <v>8050</v>
      </c>
      <c r="U301" s="96" t="s">
        <v>1334</v>
      </c>
      <c r="V301" s="79">
        <f>R301*T301*16/100</f>
        <v>139104</v>
      </c>
      <c r="W301" s="79">
        <f>R301*T301-V301</f>
        <v>730296</v>
      </c>
      <c r="X301" s="82">
        <f>M301+W301</f>
        <v>830296</v>
      </c>
      <c r="Y301" s="83">
        <f>M301</f>
        <v>100000</v>
      </c>
      <c r="Z301" s="84"/>
      <c r="AA301" s="87">
        <f>AB301*M301/100</f>
        <v>20</v>
      </c>
      <c r="AB301" s="86">
        <v>0.02</v>
      </c>
    </row>
    <row r="302" spans="2:28" ht="16.5" customHeight="1" x14ac:dyDescent="0.25">
      <c r="B302" s="97"/>
      <c r="C302" s="108" t="s">
        <v>4633</v>
      </c>
      <c r="D302" s="98"/>
      <c r="E302" s="99"/>
      <c r="F302" s="97"/>
      <c r="G302" s="97"/>
      <c r="H302" s="105">
        <v>1</v>
      </c>
      <c r="I302" s="105">
        <v>0</v>
      </c>
      <c r="J302" s="105">
        <v>0</v>
      </c>
      <c r="K302" s="95">
        <v>400</v>
      </c>
      <c r="L302" s="106">
        <f>T297</f>
        <v>250</v>
      </c>
      <c r="M302" s="106">
        <f>K302*L302</f>
        <v>100000</v>
      </c>
      <c r="N302" s="77"/>
      <c r="O302" s="78" t="s">
        <v>203</v>
      </c>
      <c r="P302" s="78" t="s">
        <v>5</v>
      </c>
      <c r="Q302" s="78" t="s">
        <v>143</v>
      </c>
      <c r="R302" s="79">
        <v>108</v>
      </c>
      <c r="S302" s="80"/>
      <c r="T302" s="81">
        <v>8050</v>
      </c>
      <c r="U302" s="96" t="s">
        <v>4634</v>
      </c>
      <c r="V302" s="79">
        <f>R302*T302*22/100</f>
        <v>191268</v>
      </c>
      <c r="W302" s="79">
        <f>R302*T302-V302</f>
        <v>678132</v>
      </c>
      <c r="X302" s="82">
        <f>M302+W302</f>
        <v>778132</v>
      </c>
      <c r="Y302" s="83">
        <f>M302</f>
        <v>100000</v>
      </c>
      <c r="Z302" s="84"/>
      <c r="AA302" s="87">
        <f>AB302*M302/100</f>
        <v>20</v>
      </c>
      <c r="AB302" s="86">
        <v>0.02</v>
      </c>
    </row>
    <row r="303" spans="2:28" ht="16.5" customHeight="1" x14ac:dyDescent="0.25">
      <c r="B303" s="97"/>
      <c r="C303" s="97"/>
      <c r="D303" s="98"/>
      <c r="E303" s="99"/>
      <c r="F303" s="97"/>
      <c r="G303" s="97"/>
      <c r="H303" s="105">
        <v>7</v>
      </c>
      <c r="I303" s="105">
        <v>3</v>
      </c>
      <c r="J303" s="105">
        <v>36</v>
      </c>
      <c r="K303" s="95">
        <v>3136</v>
      </c>
      <c r="L303" s="106"/>
      <c r="M303" s="106"/>
      <c r="N303" s="77"/>
      <c r="O303" s="78"/>
      <c r="P303" s="78"/>
      <c r="Q303" s="78"/>
      <c r="R303" s="79"/>
      <c r="S303" s="80"/>
      <c r="T303" s="81"/>
      <c r="U303" s="77"/>
      <c r="V303" s="79"/>
      <c r="W303" s="79"/>
      <c r="X303" s="82"/>
      <c r="Y303" s="83"/>
      <c r="Z303" s="84"/>
      <c r="AA303" s="87"/>
      <c r="AB303" s="82"/>
    </row>
    <row r="304" spans="2:28" ht="16.5" customHeight="1" x14ac:dyDescent="0.25">
      <c r="B304" s="99"/>
      <c r="C304" s="99"/>
      <c r="D304" s="99"/>
      <c r="E304" s="99"/>
      <c r="F304" s="99"/>
      <c r="G304" s="99"/>
      <c r="H304" s="107"/>
      <c r="I304" s="107"/>
      <c r="J304" s="107"/>
      <c r="K304" s="106"/>
      <c r="L304" s="106"/>
      <c r="M304" s="106"/>
      <c r="N304" s="77"/>
      <c r="O304" s="78"/>
      <c r="P304" s="78"/>
      <c r="Q304" s="78"/>
      <c r="R304" s="79"/>
      <c r="S304" s="80"/>
      <c r="T304" s="81"/>
      <c r="U304" s="77"/>
      <c r="V304" s="79"/>
      <c r="W304" s="79"/>
      <c r="X304" s="86"/>
      <c r="Y304" s="83"/>
      <c r="Z304" s="84"/>
      <c r="AA304" s="85"/>
      <c r="AB304" s="86"/>
    </row>
    <row r="305" spans="2:28" ht="16.5" customHeight="1" x14ac:dyDescent="0.25">
      <c r="B305" s="100" t="s">
        <v>205</v>
      </c>
      <c r="C305" s="101"/>
      <c r="D305" s="101"/>
      <c r="E305" s="101"/>
      <c r="F305" s="101"/>
      <c r="G305" s="102"/>
      <c r="H305" s="102" t="s">
        <v>210</v>
      </c>
      <c r="I305" s="102" t="s">
        <v>1364</v>
      </c>
      <c r="J305" s="102" t="s">
        <v>4769</v>
      </c>
      <c r="K305" s="102" t="s">
        <v>3074</v>
      </c>
      <c r="L305" s="102" t="s">
        <v>3051</v>
      </c>
      <c r="M305" s="102"/>
      <c r="N305" s="102"/>
      <c r="O305" s="102" t="s">
        <v>208</v>
      </c>
      <c r="P305" s="102" t="s">
        <v>209</v>
      </c>
      <c r="Q305" s="102" t="s">
        <v>139</v>
      </c>
      <c r="R305" s="102">
        <v>34160</v>
      </c>
      <c r="S305" s="102"/>
      <c r="T305" s="102">
        <v>250</v>
      </c>
      <c r="U305" s="102" t="s">
        <v>4770</v>
      </c>
      <c r="V305" s="103"/>
      <c r="W305" s="101"/>
      <c r="X305" s="102"/>
      <c r="Y305" s="101"/>
      <c r="Z305" s="101"/>
      <c r="AA305" s="101"/>
      <c r="AB305" s="104"/>
    </row>
    <row r="306" spans="2:28" ht="16.5" customHeight="1" x14ac:dyDescent="0.25">
      <c r="B306" s="97">
        <v>2054</v>
      </c>
      <c r="C306" s="97" t="s">
        <v>206</v>
      </c>
      <c r="D306" s="98"/>
      <c r="E306" s="99" t="s">
        <v>4391</v>
      </c>
      <c r="F306" s="97" t="s">
        <v>223</v>
      </c>
      <c r="G306" s="97"/>
      <c r="H306" s="105">
        <v>11</v>
      </c>
      <c r="I306" s="105">
        <v>2</v>
      </c>
      <c r="J306" s="105">
        <v>3</v>
      </c>
      <c r="K306" s="95">
        <v>4603</v>
      </c>
      <c r="L306" s="106">
        <f>T305</f>
        <v>250</v>
      </c>
      <c r="M306" s="106">
        <f>K306*L306</f>
        <v>1150750</v>
      </c>
      <c r="N306" s="77"/>
      <c r="O306" s="78"/>
      <c r="P306" s="78"/>
      <c r="Q306" s="78"/>
      <c r="R306" s="79"/>
      <c r="S306" s="80"/>
      <c r="T306" s="81"/>
      <c r="U306" s="77"/>
      <c r="V306" s="79"/>
      <c r="W306" s="79"/>
      <c r="X306" s="82"/>
      <c r="Y306" s="83">
        <f>M306</f>
        <v>1150750</v>
      </c>
      <c r="Z306" s="84"/>
      <c r="AA306" s="87">
        <f>AB306*M306/100</f>
        <v>115.075</v>
      </c>
      <c r="AB306" s="82">
        <v>0.01</v>
      </c>
    </row>
    <row r="307" spans="2:28" ht="16.5" customHeight="1" x14ac:dyDescent="0.25">
      <c r="B307" s="97"/>
      <c r="C307" s="97"/>
      <c r="D307" s="98"/>
      <c r="E307" s="99"/>
      <c r="F307" s="97"/>
      <c r="G307" s="97"/>
      <c r="H307" s="105"/>
      <c r="I307" s="105"/>
      <c r="J307" s="105"/>
      <c r="K307" s="95">
        <v>100</v>
      </c>
      <c r="L307" s="106">
        <f>T305</f>
        <v>250</v>
      </c>
      <c r="M307" s="106">
        <f>K307*L307</f>
        <v>25000</v>
      </c>
      <c r="N307" s="77"/>
      <c r="O307" s="78" t="s">
        <v>203</v>
      </c>
      <c r="P307" s="78" t="s">
        <v>3118</v>
      </c>
      <c r="Q307" s="78" t="s">
        <v>143</v>
      </c>
      <c r="R307" s="79">
        <v>80</v>
      </c>
      <c r="S307" s="80"/>
      <c r="T307" s="81">
        <v>7450</v>
      </c>
      <c r="U307" s="96" t="s">
        <v>1425</v>
      </c>
      <c r="V307" s="79">
        <f>R307*T307*85/100</f>
        <v>506600</v>
      </c>
      <c r="W307" s="79">
        <f>R307*T307-V307</f>
        <v>89400</v>
      </c>
      <c r="X307" s="82">
        <f>M307+W307</f>
        <v>114400</v>
      </c>
      <c r="Y307" s="83">
        <f>M307</f>
        <v>25000</v>
      </c>
      <c r="Z307" s="84"/>
      <c r="AA307" s="87">
        <f>AB307*M307/100</f>
        <v>5</v>
      </c>
      <c r="AB307" s="86">
        <v>0.02</v>
      </c>
    </row>
    <row r="308" spans="2:28" ht="16.5" customHeight="1" x14ac:dyDescent="0.25">
      <c r="B308" s="97"/>
      <c r="C308" s="97"/>
      <c r="D308" s="98"/>
      <c r="E308" s="99"/>
      <c r="F308" s="97"/>
      <c r="G308" s="97"/>
      <c r="H308" s="105"/>
      <c r="I308" s="105"/>
      <c r="J308" s="105"/>
      <c r="K308" s="95">
        <v>100</v>
      </c>
      <c r="L308" s="106">
        <f>T305</f>
        <v>250</v>
      </c>
      <c r="M308" s="106">
        <f>K308*L308</f>
        <v>25000</v>
      </c>
      <c r="N308" s="77"/>
      <c r="O308" s="78" t="s">
        <v>203</v>
      </c>
      <c r="P308" s="78" t="s">
        <v>5</v>
      </c>
      <c r="Q308" s="78" t="s">
        <v>143</v>
      </c>
      <c r="R308" s="79">
        <v>108</v>
      </c>
      <c r="S308" s="80"/>
      <c r="T308" s="81">
        <v>8050</v>
      </c>
      <c r="U308" s="96" t="s">
        <v>1114</v>
      </c>
      <c r="V308" s="79">
        <f>R308*T308*5/100</f>
        <v>43470</v>
      </c>
      <c r="W308" s="79">
        <f>R308*T308-V308</f>
        <v>825930</v>
      </c>
      <c r="X308" s="82">
        <f>M308+W308</f>
        <v>850930</v>
      </c>
      <c r="Y308" s="83">
        <f>M308</f>
        <v>25000</v>
      </c>
      <c r="Z308" s="84"/>
      <c r="AA308" s="87">
        <f>AB308*M308/100</f>
        <v>5</v>
      </c>
      <c r="AB308" s="86">
        <v>0.02</v>
      </c>
    </row>
    <row r="309" spans="2:28" ht="16.5" customHeight="1" x14ac:dyDescent="0.25">
      <c r="B309" s="97"/>
      <c r="C309" s="97"/>
      <c r="D309" s="98"/>
      <c r="E309" s="99"/>
      <c r="F309" s="97"/>
      <c r="G309" s="97"/>
      <c r="H309" s="105">
        <v>12</v>
      </c>
      <c r="I309" s="105">
        <v>0</v>
      </c>
      <c r="J309" s="105">
        <v>3</v>
      </c>
      <c r="K309" s="95">
        <v>4803</v>
      </c>
      <c r="L309" s="106"/>
      <c r="M309" s="106"/>
      <c r="N309" s="77"/>
      <c r="O309" s="78"/>
      <c r="P309" s="78"/>
      <c r="Q309" s="78"/>
      <c r="R309" s="79"/>
      <c r="S309" s="80"/>
      <c r="T309" s="81"/>
      <c r="U309" s="77"/>
      <c r="V309" s="79"/>
      <c r="W309" s="79"/>
      <c r="X309" s="82"/>
      <c r="Y309" s="83"/>
      <c r="Z309" s="84"/>
      <c r="AA309" s="87"/>
      <c r="AB309" s="82"/>
    </row>
    <row r="310" spans="2:28" ht="16.5" customHeight="1" x14ac:dyDescent="0.25">
      <c r="B310" s="99"/>
      <c r="C310" s="99"/>
      <c r="D310" s="99"/>
      <c r="E310" s="99"/>
      <c r="F310" s="99"/>
      <c r="G310" s="99"/>
      <c r="H310" s="107"/>
      <c r="I310" s="107"/>
      <c r="J310" s="107"/>
      <c r="K310" s="106"/>
      <c r="L310" s="106"/>
      <c r="M310" s="106"/>
      <c r="N310" s="77"/>
      <c r="O310" s="78"/>
      <c r="P310" s="78"/>
      <c r="Q310" s="78"/>
      <c r="R310" s="79"/>
      <c r="S310" s="80"/>
      <c r="T310" s="81"/>
      <c r="U310" s="77"/>
      <c r="V310" s="79"/>
      <c r="W310" s="79"/>
      <c r="X310" s="86"/>
      <c r="Y310" s="83"/>
      <c r="Z310" s="84"/>
      <c r="AA310" s="85"/>
      <c r="AB310" s="86"/>
    </row>
    <row r="311" spans="2:28" ht="16.5" customHeight="1" x14ac:dyDescent="0.25">
      <c r="B311" s="100" t="s">
        <v>205</v>
      </c>
      <c r="C311" s="101"/>
      <c r="D311" s="101"/>
      <c r="E311" s="101"/>
      <c r="F311" s="101"/>
      <c r="G311" s="102"/>
      <c r="H311" s="102" t="s">
        <v>210</v>
      </c>
      <c r="I311" s="102" t="s">
        <v>4802</v>
      </c>
      <c r="J311" s="102" t="s">
        <v>3404</v>
      </c>
      <c r="K311" s="102" t="s">
        <v>4019</v>
      </c>
      <c r="L311" s="102" t="s">
        <v>3051</v>
      </c>
      <c r="M311" s="102"/>
      <c r="N311" s="102"/>
      <c r="O311" s="102" t="s">
        <v>208</v>
      </c>
      <c r="P311" s="102" t="s">
        <v>209</v>
      </c>
      <c r="Q311" s="102" t="s">
        <v>139</v>
      </c>
      <c r="R311" s="102">
        <v>34160</v>
      </c>
      <c r="S311" s="102"/>
      <c r="T311" s="102">
        <v>250</v>
      </c>
      <c r="U311" s="102" t="s">
        <v>4803</v>
      </c>
      <c r="V311" s="103"/>
      <c r="W311" s="101"/>
      <c r="X311" s="102"/>
      <c r="Y311" s="101"/>
      <c r="Z311" s="101"/>
      <c r="AA311" s="101"/>
      <c r="AB311" s="104"/>
    </row>
    <row r="312" spans="2:28" ht="16.5" customHeight="1" x14ac:dyDescent="0.25">
      <c r="B312" s="97">
        <v>2066</v>
      </c>
      <c r="C312" s="97" t="s">
        <v>206</v>
      </c>
      <c r="D312" s="98"/>
      <c r="E312" s="99" t="s">
        <v>3885</v>
      </c>
      <c r="F312" s="97" t="s">
        <v>223</v>
      </c>
      <c r="G312" s="97">
        <v>3</v>
      </c>
      <c r="H312" s="105">
        <v>2</v>
      </c>
      <c r="I312" s="105">
        <v>2</v>
      </c>
      <c r="J312" s="105">
        <v>81</v>
      </c>
      <c r="K312" s="95">
        <v>1028</v>
      </c>
      <c r="L312" s="106">
        <f>T311</f>
        <v>250</v>
      </c>
      <c r="M312" s="106">
        <f>K312*L312</f>
        <v>257000</v>
      </c>
      <c r="N312" s="77"/>
      <c r="O312" s="78"/>
      <c r="P312" s="78"/>
      <c r="Q312" s="78"/>
      <c r="R312" s="79"/>
      <c r="S312" s="80"/>
      <c r="T312" s="81"/>
      <c r="U312" s="77"/>
      <c r="V312" s="79"/>
      <c r="W312" s="79"/>
      <c r="X312" s="82"/>
      <c r="Y312" s="83">
        <f>M312</f>
        <v>257000</v>
      </c>
      <c r="Z312" s="84"/>
      <c r="AA312" s="87">
        <f>AB312*M312/100</f>
        <v>25.7</v>
      </c>
      <c r="AB312" s="82">
        <v>0.01</v>
      </c>
    </row>
    <row r="313" spans="2:28" ht="16.5" customHeight="1" x14ac:dyDescent="0.25">
      <c r="B313" s="97"/>
      <c r="C313" s="97"/>
      <c r="D313" s="98"/>
      <c r="E313" s="99"/>
      <c r="F313" s="97"/>
      <c r="G313" s="97"/>
      <c r="H313" s="105"/>
      <c r="I313" s="105"/>
      <c r="J313" s="105"/>
      <c r="K313" s="95">
        <v>100</v>
      </c>
      <c r="L313" s="106">
        <f>T311</f>
        <v>250</v>
      </c>
      <c r="M313" s="106">
        <f>K313*L313</f>
        <v>25000</v>
      </c>
      <c r="N313" s="77"/>
      <c r="O313" s="78" t="s">
        <v>203</v>
      </c>
      <c r="P313" s="78" t="s">
        <v>25</v>
      </c>
      <c r="Q313" s="78" t="s">
        <v>143</v>
      </c>
      <c r="R313" s="79">
        <v>36</v>
      </c>
      <c r="S313" s="80"/>
      <c r="T313" s="81">
        <v>7650</v>
      </c>
      <c r="U313" s="96" t="s">
        <v>1773</v>
      </c>
      <c r="V313" s="79">
        <f>R313*T313*55/100</f>
        <v>151470</v>
      </c>
      <c r="W313" s="79">
        <f>R313*T313-V313</f>
        <v>123930</v>
      </c>
      <c r="X313" s="82">
        <f>M313+W313</f>
        <v>148930</v>
      </c>
      <c r="Y313" s="83">
        <f>M313</f>
        <v>25000</v>
      </c>
      <c r="Z313" s="84"/>
      <c r="AA313" s="87">
        <f>AB313*M313/100</f>
        <v>5</v>
      </c>
      <c r="AB313" s="86">
        <v>0.02</v>
      </c>
    </row>
    <row r="314" spans="2:28" ht="16.5" customHeight="1" x14ac:dyDescent="0.25">
      <c r="B314" s="97"/>
      <c r="C314" s="97"/>
      <c r="D314" s="98"/>
      <c r="E314" s="99"/>
      <c r="F314" s="97"/>
      <c r="G314" s="97"/>
      <c r="H314" s="105"/>
      <c r="I314" s="105"/>
      <c r="J314" s="105"/>
      <c r="K314" s="95">
        <v>100</v>
      </c>
      <c r="L314" s="106">
        <f>T311</f>
        <v>250</v>
      </c>
      <c r="M314" s="106">
        <f>K314*L314</f>
        <v>25000</v>
      </c>
      <c r="N314" s="77"/>
      <c r="O314" s="78" t="s">
        <v>203</v>
      </c>
      <c r="P314" s="78" t="s">
        <v>5</v>
      </c>
      <c r="Q314" s="78" t="s">
        <v>143</v>
      </c>
      <c r="R314" s="79">
        <v>36</v>
      </c>
      <c r="S314" s="80"/>
      <c r="T314" s="81">
        <v>8050</v>
      </c>
      <c r="U314" s="96" t="s">
        <v>1114</v>
      </c>
      <c r="V314" s="79">
        <f>R314*T314*5/100</f>
        <v>14490</v>
      </c>
      <c r="W314" s="79">
        <f>R314*T314-V314</f>
        <v>275310</v>
      </c>
      <c r="X314" s="82">
        <f>M314+W314</f>
        <v>300310</v>
      </c>
      <c r="Y314" s="83">
        <f>M314</f>
        <v>25000</v>
      </c>
      <c r="Z314" s="84"/>
      <c r="AA314" s="87">
        <f>AB314*M314/100</f>
        <v>5</v>
      </c>
      <c r="AB314" s="86">
        <v>0.02</v>
      </c>
    </row>
    <row r="315" spans="2:28" ht="16.5" customHeight="1" x14ac:dyDescent="0.25">
      <c r="B315" s="97"/>
      <c r="C315" s="97"/>
      <c r="D315" s="98"/>
      <c r="E315" s="99"/>
      <c r="F315" s="97"/>
      <c r="G315" s="97"/>
      <c r="H315" s="105">
        <v>3</v>
      </c>
      <c r="I315" s="105">
        <v>0</v>
      </c>
      <c r="J315" s="105">
        <v>81</v>
      </c>
      <c r="K315" s="95">
        <v>1281</v>
      </c>
      <c r="L315" s="106"/>
      <c r="M315" s="106"/>
      <c r="N315" s="77"/>
      <c r="O315" s="78"/>
      <c r="P315" s="78"/>
      <c r="Q315" s="78"/>
      <c r="R315" s="79"/>
      <c r="S315" s="80"/>
      <c r="T315" s="81"/>
      <c r="U315" s="77"/>
      <c r="V315" s="79"/>
      <c r="W315" s="79"/>
      <c r="X315" s="82"/>
      <c r="Y315" s="83"/>
      <c r="Z315" s="84"/>
      <c r="AA315" s="87"/>
      <c r="AB315" s="82"/>
    </row>
    <row r="316" spans="2:28" ht="16.5" customHeight="1" x14ac:dyDescent="0.25">
      <c r="B316" s="99"/>
      <c r="C316" s="99"/>
      <c r="D316" s="99"/>
      <c r="E316" s="99"/>
      <c r="F316" s="99"/>
      <c r="G316" s="99"/>
      <c r="H316" s="107"/>
      <c r="I316" s="107"/>
      <c r="J316" s="107"/>
      <c r="K316" s="106"/>
      <c r="L316" s="106"/>
      <c r="M316" s="106"/>
      <c r="N316" s="77"/>
      <c r="O316" s="78"/>
      <c r="P316" s="78"/>
      <c r="Q316" s="78"/>
      <c r="R316" s="79"/>
      <c r="S316" s="80"/>
      <c r="T316" s="81"/>
      <c r="U316" s="77"/>
      <c r="V316" s="79"/>
      <c r="W316" s="79"/>
      <c r="X316" s="86"/>
      <c r="Y316" s="83"/>
      <c r="Z316" s="84"/>
      <c r="AA316" s="85"/>
      <c r="AB316" s="86"/>
    </row>
    <row r="317" spans="2:28" ht="16.5" customHeight="1" x14ac:dyDescent="0.25">
      <c r="B317" s="100" t="s">
        <v>205</v>
      </c>
      <c r="C317" s="101"/>
      <c r="D317" s="101"/>
      <c r="E317" s="101"/>
      <c r="F317" s="101"/>
      <c r="G317" s="102"/>
      <c r="H317" s="102" t="s">
        <v>213</v>
      </c>
      <c r="I317" s="102" t="s">
        <v>5068</v>
      </c>
      <c r="J317" s="102" t="s">
        <v>2881</v>
      </c>
      <c r="K317" s="102">
        <v>6</v>
      </c>
      <c r="L317" s="102">
        <v>10</v>
      </c>
      <c r="M317" s="102"/>
      <c r="N317" s="102"/>
      <c r="O317" s="102" t="s">
        <v>208</v>
      </c>
      <c r="P317" s="102" t="s">
        <v>209</v>
      </c>
      <c r="Q317" s="102" t="s">
        <v>139</v>
      </c>
      <c r="R317" s="102">
        <v>34160</v>
      </c>
      <c r="S317" s="102"/>
      <c r="T317" s="102">
        <v>80</v>
      </c>
      <c r="U317" s="102"/>
      <c r="V317" s="103"/>
      <c r="W317" s="101"/>
      <c r="X317" s="102"/>
      <c r="Y317" s="101"/>
      <c r="Z317" s="101"/>
      <c r="AA317" s="101"/>
      <c r="AB317" s="104"/>
    </row>
    <row r="318" spans="2:28" ht="16.5" customHeight="1" x14ac:dyDescent="0.25">
      <c r="B318" s="97">
        <v>2176</v>
      </c>
      <c r="C318" s="97" t="s">
        <v>206</v>
      </c>
      <c r="D318" s="98"/>
      <c r="E318" s="99" t="s">
        <v>3138</v>
      </c>
      <c r="F318" s="97" t="s">
        <v>223</v>
      </c>
      <c r="G318" s="97">
        <v>1</v>
      </c>
      <c r="H318" s="105">
        <v>14</v>
      </c>
      <c r="I318" s="105">
        <v>3</v>
      </c>
      <c r="J318" s="105">
        <v>63</v>
      </c>
      <c r="K318" s="95">
        <v>5963</v>
      </c>
      <c r="L318" s="106">
        <f>T317</f>
        <v>80</v>
      </c>
      <c r="M318" s="106">
        <f>K318*L318</f>
        <v>477040</v>
      </c>
      <c r="N318" s="77"/>
      <c r="O318" s="78"/>
      <c r="P318" s="78"/>
      <c r="Q318" s="78"/>
      <c r="R318" s="79"/>
      <c r="S318" s="80"/>
      <c r="T318" s="81"/>
      <c r="U318" s="77"/>
      <c r="V318" s="79"/>
      <c r="W318" s="79"/>
      <c r="X318" s="82"/>
      <c r="Y318" s="83">
        <f>M318</f>
        <v>477040</v>
      </c>
      <c r="Z318" s="84"/>
      <c r="AA318" s="87">
        <f>AB318*M318/100</f>
        <v>47.704000000000008</v>
      </c>
      <c r="AB318" s="82">
        <v>0.01</v>
      </c>
    </row>
    <row r="319" spans="2:28" ht="16.5" customHeight="1" x14ac:dyDescent="0.25">
      <c r="B319" s="99"/>
      <c r="C319" s="99"/>
      <c r="D319" s="99"/>
      <c r="E319" s="99"/>
      <c r="F319" s="99"/>
      <c r="G319" s="99"/>
      <c r="H319" s="107"/>
      <c r="I319" s="107"/>
      <c r="J319" s="107"/>
      <c r="K319" s="106"/>
      <c r="L319" s="106"/>
      <c r="M319" s="106"/>
      <c r="N319" s="77"/>
      <c r="O319" s="78"/>
      <c r="P319" s="78"/>
      <c r="Q319" s="78"/>
      <c r="R319" s="79"/>
      <c r="S319" s="80"/>
      <c r="T319" s="81"/>
      <c r="U319" s="77"/>
      <c r="V319" s="79"/>
      <c r="W319" s="79"/>
      <c r="X319" s="86"/>
      <c r="Y319" s="83"/>
      <c r="Z319" s="84"/>
      <c r="AA319" s="85"/>
      <c r="AB319" s="86"/>
    </row>
    <row r="320" spans="2:28" ht="16.5" customHeight="1" x14ac:dyDescent="0.25">
      <c r="B320" s="100" t="s">
        <v>205</v>
      </c>
      <c r="C320" s="101"/>
      <c r="D320" s="101"/>
      <c r="E320" s="101"/>
      <c r="F320" s="101"/>
      <c r="G320" s="102"/>
      <c r="H320" s="102" t="s">
        <v>207</v>
      </c>
      <c r="I320" s="102" t="s">
        <v>1349</v>
      </c>
      <c r="J320" s="102" t="s">
        <v>4769</v>
      </c>
      <c r="K320" s="102">
        <v>49</v>
      </c>
      <c r="L320" s="102">
        <v>10</v>
      </c>
      <c r="M320" s="102"/>
      <c r="N320" s="102"/>
      <c r="O320" s="102" t="s">
        <v>208</v>
      </c>
      <c r="P320" s="102" t="s">
        <v>209</v>
      </c>
      <c r="Q320" s="102" t="s">
        <v>139</v>
      </c>
      <c r="R320" s="102">
        <v>34160</v>
      </c>
      <c r="S320" s="102"/>
      <c r="T320" s="102">
        <v>80</v>
      </c>
      <c r="U320" s="102"/>
      <c r="V320" s="103"/>
      <c r="W320" s="101"/>
      <c r="X320" s="102"/>
      <c r="Y320" s="101"/>
      <c r="Z320" s="101"/>
      <c r="AA320" s="101"/>
      <c r="AB320" s="104"/>
    </row>
    <row r="321" spans="2:28" ht="16.5" customHeight="1" x14ac:dyDescent="0.25">
      <c r="B321" s="97">
        <v>2330</v>
      </c>
      <c r="C321" s="97" t="s">
        <v>206</v>
      </c>
      <c r="D321" s="98"/>
      <c r="E321" s="99">
        <v>28</v>
      </c>
      <c r="F321" s="97">
        <v>6</v>
      </c>
      <c r="G321" s="97">
        <v>1</v>
      </c>
      <c r="H321" s="105">
        <v>12</v>
      </c>
      <c r="I321" s="105">
        <v>0</v>
      </c>
      <c r="J321" s="105">
        <v>3</v>
      </c>
      <c r="K321" s="95">
        <v>4803</v>
      </c>
      <c r="L321" s="106">
        <f>T320</f>
        <v>80</v>
      </c>
      <c r="M321" s="106">
        <f>K321*L321</f>
        <v>384240</v>
      </c>
      <c r="N321" s="77"/>
      <c r="O321" s="78"/>
      <c r="P321" s="78"/>
      <c r="Q321" s="78"/>
      <c r="R321" s="79"/>
      <c r="S321" s="80"/>
      <c r="T321" s="81"/>
      <c r="U321" s="77"/>
      <c r="V321" s="79"/>
      <c r="W321" s="79"/>
      <c r="X321" s="82"/>
      <c r="Y321" s="83">
        <f>M321</f>
        <v>384240</v>
      </c>
      <c r="Z321" s="84"/>
      <c r="AA321" s="87">
        <f>AB321*M321/100</f>
        <v>38.423999999999999</v>
      </c>
      <c r="AB321" s="82">
        <v>0.01</v>
      </c>
    </row>
    <row r="322" spans="2:28" ht="16.5" customHeight="1" x14ac:dyDescent="0.25">
      <c r="B322" s="99"/>
      <c r="C322" s="99"/>
      <c r="D322" s="99"/>
      <c r="E322" s="99"/>
      <c r="F322" s="99"/>
      <c r="G322" s="99"/>
      <c r="H322" s="107"/>
      <c r="I322" s="107"/>
      <c r="J322" s="107"/>
      <c r="K322" s="106"/>
      <c r="L322" s="106"/>
      <c r="M322" s="106"/>
      <c r="N322" s="77"/>
      <c r="O322" s="78"/>
      <c r="P322" s="78"/>
      <c r="Q322" s="78"/>
      <c r="R322" s="79"/>
      <c r="S322" s="80"/>
      <c r="T322" s="81"/>
      <c r="U322" s="77"/>
      <c r="V322" s="79"/>
      <c r="W322" s="79"/>
      <c r="X322" s="86"/>
      <c r="Y322" s="83"/>
      <c r="Z322" s="84"/>
      <c r="AA322" s="85"/>
      <c r="AB322" s="86"/>
    </row>
    <row r="323" spans="2:28" ht="16.5" customHeight="1" x14ac:dyDescent="0.25">
      <c r="B323" s="100" t="s">
        <v>205</v>
      </c>
      <c r="C323" s="101"/>
      <c r="D323" s="101"/>
      <c r="E323" s="101"/>
      <c r="F323" s="101"/>
      <c r="G323" s="102"/>
      <c r="H323" s="102" t="s">
        <v>210</v>
      </c>
      <c r="I323" s="102" t="s">
        <v>2025</v>
      </c>
      <c r="J323" s="102" t="s">
        <v>2799</v>
      </c>
      <c r="K323" s="102">
        <v>2</v>
      </c>
      <c r="L323" s="102">
        <v>10</v>
      </c>
      <c r="M323" s="102"/>
      <c r="N323" s="102"/>
      <c r="O323" s="102" t="s">
        <v>208</v>
      </c>
      <c r="P323" s="102" t="s">
        <v>209</v>
      </c>
      <c r="Q323" s="102" t="s">
        <v>139</v>
      </c>
      <c r="R323" s="102">
        <v>34160</v>
      </c>
      <c r="S323" s="102"/>
      <c r="T323" s="102">
        <v>80</v>
      </c>
      <c r="U323" s="102"/>
      <c r="V323" s="103"/>
      <c r="W323" s="101"/>
      <c r="X323" s="102"/>
      <c r="Y323" s="101"/>
      <c r="Z323" s="101"/>
      <c r="AA323" s="101"/>
      <c r="AB323" s="104"/>
    </row>
    <row r="324" spans="2:28" ht="16.5" customHeight="1" x14ac:dyDescent="0.25">
      <c r="B324" s="97">
        <v>2331</v>
      </c>
      <c r="C324" s="97" t="s">
        <v>206</v>
      </c>
      <c r="D324" s="98"/>
      <c r="E324" s="99">
        <v>30</v>
      </c>
      <c r="F324" s="97">
        <v>6</v>
      </c>
      <c r="G324" s="97">
        <v>1</v>
      </c>
      <c r="H324" s="105">
        <v>12</v>
      </c>
      <c r="I324" s="105">
        <v>0</v>
      </c>
      <c r="J324" s="105">
        <v>3</v>
      </c>
      <c r="K324" s="95">
        <v>4803</v>
      </c>
      <c r="L324" s="106">
        <f>T323</f>
        <v>80</v>
      </c>
      <c r="M324" s="106">
        <f>K324*L324</f>
        <v>384240</v>
      </c>
      <c r="N324" s="77"/>
      <c r="O324" s="78"/>
      <c r="P324" s="78"/>
      <c r="Q324" s="78"/>
      <c r="R324" s="79"/>
      <c r="S324" s="80"/>
      <c r="T324" s="81"/>
      <c r="U324" s="77"/>
      <c r="V324" s="79"/>
      <c r="W324" s="79"/>
      <c r="X324" s="82"/>
      <c r="Y324" s="83">
        <f>M324</f>
        <v>384240</v>
      </c>
      <c r="Z324" s="84"/>
      <c r="AA324" s="87">
        <f>AB324*M324/100</f>
        <v>38.423999999999999</v>
      </c>
      <c r="AB324" s="82">
        <v>0.01</v>
      </c>
    </row>
    <row r="325" spans="2:28" ht="16.5" customHeight="1" x14ac:dyDescent="0.25">
      <c r="B325" s="99"/>
      <c r="C325" s="99"/>
      <c r="D325" s="99"/>
      <c r="E325" s="99"/>
      <c r="F325" s="99"/>
      <c r="G325" s="99"/>
      <c r="H325" s="107"/>
      <c r="I325" s="107"/>
      <c r="J325" s="107"/>
      <c r="K325" s="106"/>
      <c r="L325" s="106"/>
      <c r="M325" s="106"/>
      <c r="N325" s="77"/>
      <c r="O325" s="78"/>
      <c r="P325" s="78"/>
      <c r="Q325" s="78"/>
      <c r="R325" s="79"/>
      <c r="S325" s="80"/>
      <c r="T325" s="81"/>
      <c r="U325" s="77"/>
      <c r="V325" s="79"/>
      <c r="W325" s="79"/>
      <c r="X325" s="86"/>
      <c r="Y325" s="83"/>
      <c r="Z325" s="84"/>
      <c r="AA325" s="85"/>
      <c r="AB325" s="86"/>
    </row>
    <row r="326" spans="2:28" ht="16.5" customHeight="1" x14ac:dyDescent="0.25">
      <c r="B326" s="100" t="s">
        <v>205</v>
      </c>
      <c r="C326" s="101"/>
      <c r="D326" s="101"/>
      <c r="E326" s="101"/>
      <c r="F326" s="101"/>
      <c r="G326" s="102"/>
      <c r="H326" s="102" t="s">
        <v>210</v>
      </c>
      <c r="I326" s="102" t="s">
        <v>4302</v>
      </c>
      <c r="J326" s="102" t="s">
        <v>2730</v>
      </c>
      <c r="K326" s="102">
        <v>15</v>
      </c>
      <c r="L326" s="102">
        <v>10</v>
      </c>
      <c r="M326" s="102"/>
      <c r="N326" s="102"/>
      <c r="O326" s="102" t="s">
        <v>208</v>
      </c>
      <c r="P326" s="102" t="s">
        <v>209</v>
      </c>
      <c r="Q326" s="102" t="s">
        <v>139</v>
      </c>
      <c r="R326" s="102">
        <v>34160</v>
      </c>
      <c r="S326" s="102"/>
      <c r="T326" s="102">
        <v>80</v>
      </c>
      <c r="U326" s="102"/>
      <c r="V326" s="103"/>
      <c r="W326" s="101"/>
      <c r="X326" s="102"/>
      <c r="Y326" s="101"/>
      <c r="Z326" s="101"/>
      <c r="AA326" s="101"/>
      <c r="AB326" s="104"/>
    </row>
    <row r="327" spans="2:28" ht="16.5" customHeight="1" x14ac:dyDescent="0.25">
      <c r="B327" s="97">
        <v>2332</v>
      </c>
      <c r="C327" s="97" t="s">
        <v>206</v>
      </c>
      <c r="D327" s="98">
        <v>5978</v>
      </c>
      <c r="E327" s="99">
        <v>5</v>
      </c>
      <c r="F327" s="97">
        <v>6</v>
      </c>
      <c r="G327" s="97">
        <v>1</v>
      </c>
      <c r="H327" s="105">
        <v>14</v>
      </c>
      <c r="I327" s="105">
        <v>0</v>
      </c>
      <c r="J327" s="105">
        <v>97</v>
      </c>
      <c r="K327" s="95">
        <v>5697</v>
      </c>
      <c r="L327" s="106">
        <f>T326</f>
        <v>80</v>
      </c>
      <c r="M327" s="106">
        <f>K327*L327</f>
        <v>455760</v>
      </c>
      <c r="N327" s="77"/>
      <c r="O327" s="78"/>
      <c r="P327" s="78"/>
      <c r="Q327" s="78"/>
      <c r="R327" s="79"/>
      <c r="S327" s="80"/>
      <c r="T327" s="81"/>
      <c r="U327" s="77"/>
      <c r="V327" s="79"/>
      <c r="W327" s="79"/>
      <c r="X327" s="82"/>
      <c r="Y327" s="83">
        <f>M327</f>
        <v>455760</v>
      </c>
      <c r="Z327" s="84"/>
      <c r="AA327" s="87">
        <f>AB327*M327/100</f>
        <v>45.576000000000001</v>
      </c>
      <c r="AB327" s="82">
        <v>0.01</v>
      </c>
    </row>
    <row r="328" spans="2:28" ht="16.5" customHeight="1" x14ac:dyDescent="0.25">
      <c r="B328" s="99"/>
      <c r="C328" s="99"/>
      <c r="D328" s="99"/>
      <c r="E328" s="99"/>
      <c r="F328" s="99"/>
      <c r="G328" s="99"/>
      <c r="H328" s="107"/>
      <c r="I328" s="107"/>
      <c r="J328" s="107"/>
      <c r="K328" s="106"/>
      <c r="L328" s="106"/>
      <c r="M328" s="106"/>
      <c r="N328" s="77"/>
      <c r="O328" s="78"/>
      <c r="P328" s="78"/>
      <c r="Q328" s="78"/>
      <c r="R328" s="79"/>
      <c r="S328" s="80"/>
      <c r="T328" s="81"/>
      <c r="U328" s="77"/>
      <c r="V328" s="79"/>
      <c r="W328" s="79"/>
      <c r="X328" s="86"/>
      <c r="Y328" s="83"/>
      <c r="Z328" s="84"/>
      <c r="AA328" s="85"/>
      <c r="AB328" s="86"/>
    </row>
    <row r="329" spans="2:28" ht="16.5" customHeight="1" x14ac:dyDescent="0.25">
      <c r="B329" s="100" t="s">
        <v>205</v>
      </c>
      <c r="C329" s="101"/>
      <c r="D329" s="101"/>
      <c r="E329" s="101"/>
      <c r="F329" s="101"/>
      <c r="G329" s="102"/>
      <c r="H329" s="102" t="s">
        <v>210</v>
      </c>
      <c r="I329" s="102" t="s">
        <v>5262</v>
      </c>
      <c r="J329" s="102" t="s">
        <v>4306</v>
      </c>
      <c r="K329" s="102">
        <v>7</v>
      </c>
      <c r="L329" s="102">
        <v>10</v>
      </c>
      <c r="M329" s="102"/>
      <c r="N329" s="102"/>
      <c r="O329" s="102" t="s">
        <v>208</v>
      </c>
      <c r="P329" s="102" t="s">
        <v>209</v>
      </c>
      <c r="Q329" s="102" t="s">
        <v>139</v>
      </c>
      <c r="R329" s="102">
        <v>34160</v>
      </c>
      <c r="S329" s="102"/>
      <c r="T329" s="102">
        <v>80</v>
      </c>
      <c r="U329" s="102"/>
      <c r="V329" s="103"/>
      <c r="W329" s="101"/>
      <c r="X329" s="102"/>
      <c r="Y329" s="101"/>
      <c r="Z329" s="101"/>
      <c r="AA329" s="101"/>
      <c r="AB329" s="104"/>
    </row>
    <row r="330" spans="2:28" ht="16.5" customHeight="1" x14ac:dyDescent="0.25">
      <c r="B330" s="97">
        <v>2333</v>
      </c>
      <c r="C330" s="97" t="s">
        <v>206</v>
      </c>
      <c r="D330" s="98">
        <v>7978</v>
      </c>
      <c r="E330" s="99">
        <v>20</v>
      </c>
      <c r="F330" s="97">
        <v>6</v>
      </c>
      <c r="G330" s="97">
        <v>1</v>
      </c>
      <c r="H330" s="105">
        <v>8</v>
      </c>
      <c r="I330" s="105">
        <v>0</v>
      </c>
      <c r="J330" s="105">
        <v>0</v>
      </c>
      <c r="K330" s="95">
        <v>3200</v>
      </c>
      <c r="L330" s="106">
        <f>T329</f>
        <v>80</v>
      </c>
      <c r="M330" s="106">
        <f>K330*L330</f>
        <v>256000</v>
      </c>
      <c r="N330" s="77"/>
      <c r="O330" s="78"/>
      <c r="P330" s="78"/>
      <c r="Q330" s="78"/>
      <c r="R330" s="79"/>
      <c r="S330" s="80"/>
      <c r="T330" s="81"/>
      <c r="U330" s="77"/>
      <c r="V330" s="79"/>
      <c r="W330" s="79"/>
      <c r="X330" s="82"/>
      <c r="Y330" s="83">
        <f>M330</f>
        <v>256000</v>
      </c>
      <c r="Z330" s="84"/>
      <c r="AA330" s="87">
        <f>AB330*M330/100</f>
        <v>25.6</v>
      </c>
      <c r="AB330" s="82">
        <v>0.01</v>
      </c>
    </row>
    <row r="331" spans="2:28" ht="16.5" customHeight="1" x14ac:dyDescent="0.25">
      <c r="B331" s="97"/>
      <c r="C331" s="97"/>
      <c r="D331" s="98"/>
      <c r="E331" s="99"/>
      <c r="F331" s="97"/>
      <c r="G331" s="97"/>
      <c r="H331" s="105"/>
      <c r="I331" s="105"/>
      <c r="J331" s="105"/>
      <c r="K331" s="95"/>
      <c r="L331" s="106"/>
      <c r="M331" s="106"/>
      <c r="N331" s="77"/>
      <c r="O331" s="78"/>
      <c r="P331" s="78"/>
      <c r="Q331" s="78"/>
      <c r="R331" s="79"/>
      <c r="S331" s="80"/>
      <c r="T331" s="81"/>
      <c r="U331" s="77"/>
      <c r="V331" s="79"/>
      <c r="W331" s="79"/>
      <c r="X331" s="82"/>
      <c r="Y331" s="83"/>
      <c r="Z331" s="84"/>
      <c r="AA331" s="87"/>
      <c r="AB331" s="82"/>
    </row>
    <row r="332" spans="2:28" ht="16.5" customHeight="1" x14ac:dyDescent="0.25">
      <c r="B332" s="99"/>
      <c r="C332" s="99"/>
      <c r="D332" s="99"/>
      <c r="E332" s="99"/>
      <c r="F332" s="99"/>
      <c r="G332" s="99"/>
      <c r="H332" s="107"/>
      <c r="I332" s="107"/>
      <c r="J332" s="107"/>
      <c r="K332" s="106"/>
      <c r="L332" s="106"/>
      <c r="M332" s="106"/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6"/>
      <c r="Y332" s="83"/>
      <c r="Z332" s="84"/>
      <c r="AA332" s="85"/>
      <c r="AB332" s="86"/>
    </row>
    <row r="333" spans="2:28" ht="16.5" customHeight="1" x14ac:dyDescent="0.25">
      <c r="B333" s="100" t="s">
        <v>205</v>
      </c>
      <c r="C333" s="101"/>
      <c r="D333" s="101"/>
      <c r="E333" s="101"/>
      <c r="F333" s="101"/>
      <c r="G333" s="102"/>
      <c r="H333" s="102" t="s">
        <v>207</v>
      </c>
      <c r="I333" s="102" t="s">
        <v>1763</v>
      </c>
      <c r="J333" s="102" t="s">
        <v>2730</v>
      </c>
      <c r="K333" s="102">
        <v>1</v>
      </c>
      <c r="L333" s="102">
        <v>10</v>
      </c>
      <c r="M333" s="102"/>
      <c r="N333" s="102"/>
      <c r="O333" s="102" t="s">
        <v>208</v>
      </c>
      <c r="P333" s="102" t="s">
        <v>209</v>
      </c>
      <c r="Q333" s="102" t="s">
        <v>139</v>
      </c>
      <c r="R333" s="102">
        <v>34160</v>
      </c>
      <c r="S333" s="102"/>
      <c r="T333" s="102">
        <v>80</v>
      </c>
      <c r="U333" s="102"/>
      <c r="V333" s="103"/>
      <c r="W333" s="101"/>
      <c r="X333" s="102"/>
      <c r="Y333" s="101"/>
      <c r="Z333" s="101"/>
      <c r="AA333" s="101"/>
      <c r="AB333" s="104"/>
    </row>
    <row r="334" spans="2:28" ht="16.5" customHeight="1" x14ac:dyDescent="0.25">
      <c r="B334" s="97">
        <v>2334</v>
      </c>
      <c r="C334" s="97" t="s">
        <v>206</v>
      </c>
      <c r="D334" s="98">
        <v>7973</v>
      </c>
      <c r="E334" s="99">
        <v>15</v>
      </c>
      <c r="F334" s="97">
        <v>6</v>
      </c>
      <c r="G334" s="97">
        <v>1</v>
      </c>
      <c r="H334" s="105">
        <v>8</v>
      </c>
      <c r="I334" s="105">
        <v>0</v>
      </c>
      <c r="J334" s="105">
        <v>0</v>
      </c>
      <c r="K334" s="95">
        <v>3200</v>
      </c>
      <c r="L334" s="106">
        <f>T333</f>
        <v>80</v>
      </c>
      <c r="M334" s="106">
        <f>K334*L334</f>
        <v>256000</v>
      </c>
      <c r="N334" s="77"/>
      <c r="O334" s="78"/>
      <c r="P334" s="78"/>
      <c r="Q334" s="78"/>
      <c r="R334" s="79"/>
      <c r="S334" s="80"/>
      <c r="T334" s="81"/>
      <c r="U334" s="77"/>
      <c r="V334" s="79"/>
      <c r="W334" s="79"/>
      <c r="X334" s="82"/>
      <c r="Y334" s="83">
        <f>M334</f>
        <v>256000</v>
      </c>
      <c r="Z334" s="84"/>
      <c r="AA334" s="87">
        <f>AB334*M334/100</f>
        <v>25.6</v>
      </c>
      <c r="AB334" s="82">
        <v>0.01</v>
      </c>
    </row>
    <row r="335" spans="2:28" ht="16.5" customHeight="1" x14ac:dyDescent="0.25">
      <c r="B335" s="99"/>
      <c r="C335" s="99"/>
      <c r="D335" s="99"/>
      <c r="E335" s="99"/>
      <c r="F335" s="99"/>
      <c r="G335" s="99"/>
      <c r="H335" s="107"/>
      <c r="I335" s="107"/>
      <c r="J335" s="107"/>
      <c r="K335" s="106"/>
      <c r="L335" s="106"/>
      <c r="M335" s="106"/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6"/>
      <c r="Y335" s="83"/>
      <c r="Z335" s="84"/>
      <c r="AA335" s="85"/>
      <c r="AB335" s="86"/>
    </row>
    <row r="336" spans="2:28" ht="16.5" customHeight="1" x14ac:dyDescent="0.25">
      <c r="B336" s="100" t="s">
        <v>205</v>
      </c>
      <c r="C336" s="101"/>
      <c r="D336" s="101"/>
      <c r="E336" s="101"/>
      <c r="F336" s="101"/>
      <c r="G336" s="102"/>
      <c r="H336" s="102" t="s">
        <v>213</v>
      </c>
      <c r="I336" s="102" t="s">
        <v>3815</v>
      </c>
      <c r="J336" s="102" t="s">
        <v>2730</v>
      </c>
      <c r="K336" s="102">
        <v>1</v>
      </c>
      <c r="L336" s="102">
        <v>10</v>
      </c>
      <c r="M336" s="102"/>
      <c r="N336" s="102"/>
      <c r="O336" s="102" t="s">
        <v>208</v>
      </c>
      <c r="P336" s="102" t="s">
        <v>209</v>
      </c>
      <c r="Q336" s="102" t="s">
        <v>139</v>
      </c>
      <c r="R336" s="102">
        <v>34160</v>
      </c>
      <c r="S336" s="102"/>
      <c r="T336" s="102">
        <v>80</v>
      </c>
      <c r="U336" s="102"/>
      <c r="V336" s="103"/>
      <c r="W336" s="101"/>
      <c r="X336" s="102"/>
      <c r="Y336" s="101"/>
      <c r="Z336" s="101"/>
      <c r="AA336" s="101"/>
      <c r="AB336" s="104"/>
    </row>
    <row r="337" spans="2:28" ht="16.5" customHeight="1" x14ac:dyDescent="0.25">
      <c r="B337" s="97">
        <v>2335</v>
      </c>
      <c r="C337" s="97" t="s">
        <v>206</v>
      </c>
      <c r="D337" s="98">
        <v>7974</v>
      </c>
      <c r="E337" s="99">
        <v>16</v>
      </c>
      <c r="F337" s="97">
        <v>6</v>
      </c>
      <c r="G337" s="97">
        <v>1</v>
      </c>
      <c r="H337" s="105">
        <v>18</v>
      </c>
      <c r="I337" s="105">
        <v>2</v>
      </c>
      <c r="J337" s="105">
        <v>45</v>
      </c>
      <c r="K337" s="95">
        <v>7445</v>
      </c>
      <c r="L337" s="106">
        <f>T336</f>
        <v>80</v>
      </c>
      <c r="M337" s="106">
        <f>K337*L337</f>
        <v>595600</v>
      </c>
      <c r="N337" s="77"/>
      <c r="O337" s="78"/>
      <c r="P337" s="78"/>
      <c r="Q337" s="78"/>
      <c r="R337" s="79"/>
      <c r="S337" s="80"/>
      <c r="T337" s="81"/>
      <c r="U337" s="77"/>
      <c r="V337" s="79"/>
      <c r="W337" s="79"/>
      <c r="X337" s="82"/>
      <c r="Y337" s="83">
        <f>M337</f>
        <v>595600</v>
      </c>
      <c r="Z337" s="84"/>
      <c r="AA337" s="87">
        <f>AB337*M337/100</f>
        <v>59.56</v>
      </c>
      <c r="AB337" s="82">
        <v>0.01</v>
      </c>
    </row>
    <row r="338" spans="2:28" ht="16.5" customHeight="1" x14ac:dyDescent="0.25">
      <c r="B338" s="99"/>
      <c r="C338" s="99"/>
      <c r="D338" s="99"/>
      <c r="E338" s="99"/>
      <c r="F338" s="99"/>
      <c r="G338" s="99"/>
      <c r="H338" s="107"/>
      <c r="I338" s="107"/>
      <c r="J338" s="107"/>
      <c r="K338" s="106"/>
      <c r="L338" s="106"/>
      <c r="M338" s="106"/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6"/>
      <c r="Y338" s="83"/>
      <c r="Z338" s="84"/>
      <c r="AA338" s="85"/>
      <c r="AB338" s="86"/>
    </row>
    <row r="339" spans="2:28" ht="16.5" customHeight="1" x14ac:dyDescent="0.25">
      <c r="B339" s="100" t="s">
        <v>205</v>
      </c>
      <c r="C339" s="101"/>
      <c r="D339" s="101"/>
      <c r="E339" s="101"/>
      <c r="F339" s="101"/>
      <c r="G339" s="102"/>
      <c r="H339" s="102" t="s">
        <v>210</v>
      </c>
      <c r="I339" s="102" t="s">
        <v>2154</v>
      </c>
      <c r="J339" s="102" t="s">
        <v>4708</v>
      </c>
      <c r="K339" s="102">
        <v>3</v>
      </c>
      <c r="L339" s="102">
        <v>10</v>
      </c>
      <c r="M339" s="102"/>
      <c r="N339" s="102"/>
      <c r="O339" s="102" t="s">
        <v>208</v>
      </c>
      <c r="P339" s="102" t="s">
        <v>209</v>
      </c>
      <c r="Q339" s="102" t="s">
        <v>139</v>
      </c>
      <c r="R339" s="102">
        <v>34160</v>
      </c>
      <c r="S339" s="102"/>
      <c r="T339" s="102">
        <v>80</v>
      </c>
      <c r="U339" s="102"/>
      <c r="V339" s="103"/>
      <c r="W339" s="101"/>
      <c r="X339" s="102"/>
      <c r="Y339" s="101"/>
      <c r="Z339" s="101"/>
      <c r="AA339" s="101"/>
      <c r="AB339" s="104"/>
    </row>
    <row r="340" spans="2:28" ht="16.5" customHeight="1" x14ac:dyDescent="0.25">
      <c r="B340" s="97">
        <v>2336</v>
      </c>
      <c r="C340" s="97" t="s">
        <v>206</v>
      </c>
      <c r="D340" s="98">
        <v>7972</v>
      </c>
      <c r="E340" s="99">
        <v>14</v>
      </c>
      <c r="F340" s="97">
        <v>6</v>
      </c>
      <c r="G340" s="97">
        <v>1</v>
      </c>
      <c r="H340" s="105">
        <v>8</v>
      </c>
      <c r="I340" s="105">
        <v>0</v>
      </c>
      <c r="J340" s="105">
        <v>0</v>
      </c>
      <c r="K340" s="95">
        <v>3200</v>
      </c>
      <c r="L340" s="106">
        <f>T339</f>
        <v>80</v>
      </c>
      <c r="M340" s="106">
        <f>K340*L340</f>
        <v>256000</v>
      </c>
      <c r="N340" s="77"/>
      <c r="O340" s="78"/>
      <c r="P340" s="78"/>
      <c r="Q340" s="78"/>
      <c r="R340" s="79"/>
      <c r="S340" s="80"/>
      <c r="T340" s="81"/>
      <c r="U340" s="77"/>
      <c r="V340" s="79"/>
      <c r="W340" s="79"/>
      <c r="X340" s="82"/>
      <c r="Y340" s="83">
        <f>M340</f>
        <v>256000</v>
      </c>
      <c r="Z340" s="84"/>
      <c r="AA340" s="87">
        <f>AB340*M340/100</f>
        <v>25.6</v>
      </c>
      <c r="AB340" s="82">
        <v>0.01</v>
      </c>
    </row>
    <row r="341" spans="2:28" ht="16.5" customHeight="1" x14ac:dyDescent="0.25">
      <c r="B341" s="99"/>
      <c r="C341" s="99"/>
      <c r="D341" s="99"/>
      <c r="E341" s="99"/>
      <c r="F341" s="99"/>
      <c r="G341" s="99"/>
      <c r="H341" s="107"/>
      <c r="I341" s="107"/>
      <c r="J341" s="107"/>
      <c r="K341" s="106"/>
      <c r="L341" s="106"/>
      <c r="M341" s="106"/>
      <c r="N341" s="77"/>
      <c r="O341" s="78"/>
      <c r="P341" s="78"/>
      <c r="Q341" s="78"/>
      <c r="R341" s="79"/>
      <c r="S341" s="80"/>
      <c r="T341" s="81"/>
      <c r="U341" s="77"/>
      <c r="V341" s="79"/>
      <c r="W341" s="79"/>
      <c r="X341" s="86"/>
      <c r="Y341" s="83"/>
      <c r="Z341" s="84"/>
      <c r="AA341" s="85"/>
      <c r="AB341" s="86"/>
    </row>
    <row r="342" spans="2:28" ht="16.5" customHeight="1" x14ac:dyDescent="0.25">
      <c r="B342" s="100" t="s">
        <v>205</v>
      </c>
      <c r="C342" s="101"/>
      <c r="D342" s="101"/>
      <c r="E342" s="101"/>
      <c r="F342" s="101"/>
      <c r="G342" s="102"/>
      <c r="H342" s="102" t="s">
        <v>210</v>
      </c>
      <c r="I342" s="102" t="s">
        <v>4182</v>
      </c>
      <c r="J342" s="102" t="s">
        <v>4183</v>
      </c>
      <c r="K342" s="102">
        <v>4</v>
      </c>
      <c r="L342" s="102">
        <v>10</v>
      </c>
      <c r="M342" s="102"/>
      <c r="N342" s="102"/>
      <c r="O342" s="102" t="s">
        <v>208</v>
      </c>
      <c r="P342" s="102" t="s">
        <v>209</v>
      </c>
      <c r="Q342" s="102" t="s">
        <v>139</v>
      </c>
      <c r="R342" s="102">
        <v>34160</v>
      </c>
      <c r="S342" s="102"/>
      <c r="T342" s="102">
        <v>80</v>
      </c>
      <c r="U342" s="102"/>
      <c r="V342" s="103"/>
      <c r="W342" s="101"/>
      <c r="X342" s="102"/>
      <c r="Y342" s="101"/>
      <c r="Z342" s="101"/>
      <c r="AA342" s="101"/>
      <c r="AB342" s="104"/>
    </row>
    <row r="343" spans="2:28" ht="16.5" customHeight="1" x14ac:dyDescent="0.25">
      <c r="B343" s="97">
        <v>2337</v>
      </c>
      <c r="C343" s="97" t="s">
        <v>206</v>
      </c>
      <c r="D343" s="98">
        <v>7075</v>
      </c>
      <c r="E343" s="99">
        <v>17</v>
      </c>
      <c r="F343" s="97">
        <v>6</v>
      </c>
      <c r="G343" s="97">
        <v>1</v>
      </c>
      <c r="H343" s="105">
        <v>8</v>
      </c>
      <c r="I343" s="105">
        <v>0</v>
      </c>
      <c r="J343" s="105">
        <v>0</v>
      </c>
      <c r="K343" s="95">
        <v>3200</v>
      </c>
      <c r="L343" s="106">
        <f>T342</f>
        <v>80</v>
      </c>
      <c r="M343" s="106">
        <f>K343*L343</f>
        <v>256000</v>
      </c>
      <c r="N343" s="77"/>
      <c r="O343" s="78"/>
      <c r="P343" s="78"/>
      <c r="Q343" s="78"/>
      <c r="R343" s="79"/>
      <c r="S343" s="80"/>
      <c r="T343" s="81"/>
      <c r="U343" s="77"/>
      <c r="V343" s="79"/>
      <c r="W343" s="79"/>
      <c r="X343" s="82"/>
      <c r="Y343" s="83">
        <f>M343</f>
        <v>256000</v>
      </c>
      <c r="Z343" s="84"/>
      <c r="AA343" s="87">
        <f>AB343*M343/100</f>
        <v>25.6</v>
      </c>
      <c r="AB343" s="82">
        <v>0.01</v>
      </c>
    </row>
    <row r="344" spans="2:28" ht="16.5" customHeight="1" x14ac:dyDescent="0.25">
      <c r="B344" s="99"/>
      <c r="C344" s="99"/>
      <c r="D344" s="99"/>
      <c r="E344" s="99"/>
      <c r="F344" s="99"/>
      <c r="G344" s="99"/>
      <c r="H344" s="107"/>
      <c r="I344" s="107"/>
      <c r="J344" s="107"/>
      <c r="K344" s="106"/>
      <c r="L344" s="106"/>
      <c r="M344" s="106"/>
      <c r="N344" s="77"/>
      <c r="O344" s="78"/>
      <c r="P344" s="78"/>
      <c r="Q344" s="78"/>
      <c r="R344" s="79"/>
      <c r="S344" s="80"/>
      <c r="T344" s="81"/>
      <c r="U344" s="77"/>
      <c r="V344" s="79"/>
      <c r="W344" s="79"/>
      <c r="X344" s="86"/>
      <c r="Y344" s="83"/>
      <c r="Z344" s="84"/>
      <c r="AA344" s="85"/>
      <c r="AB344" s="86"/>
    </row>
    <row r="345" spans="2:28" ht="16.5" customHeight="1" x14ac:dyDescent="0.25">
      <c r="B345" s="100" t="s">
        <v>205</v>
      </c>
      <c r="C345" s="101"/>
      <c r="D345" s="101"/>
      <c r="E345" s="101"/>
      <c r="F345" s="101"/>
      <c r="G345" s="102"/>
      <c r="H345" s="102" t="s">
        <v>207</v>
      </c>
      <c r="I345" s="102" t="s">
        <v>1929</v>
      </c>
      <c r="J345" s="102" t="s">
        <v>4316</v>
      </c>
      <c r="K345" s="102">
        <v>23</v>
      </c>
      <c r="L345" s="102">
        <v>10</v>
      </c>
      <c r="M345" s="102"/>
      <c r="N345" s="102"/>
      <c r="O345" s="102" t="s">
        <v>208</v>
      </c>
      <c r="P345" s="102" t="s">
        <v>209</v>
      </c>
      <c r="Q345" s="102" t="s">
        <v>139</v>
      </c>
      <c r="R345" s="102">
        <v>34160</v>
      </c>
      <c r="S345" s="102"/>
      <c r="T345" s="102">
        <v>80</v>
      </c>
      <c r="U345" s="102"/>
      <c r="V345" s="103"/>
      <c r="W345" s="101"/>
      <c r="X345" s="102"/>
      <c r="Y345" s="101"/>
      <c r="Z345" s="101"/>
      <c r="AA345" s="101"/>
      <c r="AB345" s="104"/>
    </row>
    <row r="346" spans="2:28" ht="16.5" customHeight="1" x14ac:dyDescent="0.25">
      <c r="B346" s="97">
        <v>2338</v>
      </c>
      <c r="C346" s="97" t="s">
        <v>206</v>
      </c>
      <c r="D346" s="98">
        <v>956</v>
      </c>
      <c r="E346" s="99">
        <v>6</v>
      </c>
      <c r="F346" s="97">
        <v>6</v>
      </c>
      <c r="G346" s="97">
        <v>1</v>
      </c>
      <c r="H346" s="105">
        <v>15</v>
      </c>
      <c r="I346" s="105">
        <v>1</v>
      </c>
      <c r="J346" s="105">
        <v>10</v>
      </c>
      <c r="K346" s="95">
        <v>6110</v>
      </c>
      <c r="L346" s="106">
        <f>T345</f>
        <v>80</v>
      </c>
      <c r="M346" s="106">
        <f>K346*L346</f>
        <v>488800</v>
      </c>
      <c r="N346" s="77"/>
      <c r="O346" s="78"/>
      <c r="P346" s="78"/>
      <c r="Q346" s="78"/>
      <c r="R346" s="79"/>
      <c r="S346" s="80"/>
      <c r="T346" s="81"/>
      <c r="U346" s="77"/>
      <c r="V346" s="79"/>
      <c r="W346" s="79"/>
      <c r="X346" s="82"/>
      <c r="Y346" s="83">
        <f>M346</f>
        <v>488800</v>
      </c>
      <c r="Z346" s="84"/>
      <c r="AA346" s="87">
        <f>AB346*M346/100</f>
        <v>48.88</v>
      </c>
      <c r="AB346" s="82">
        <v>0.01</v>
      </c>
    </row>
    <row r="347" spans="2:28" ht="16.5" customHeight="1" x14ac:dyDescent="0.25">
      <c r="B347" s="99"/>
      <c r="C347" s="99"/>
      <c r="D347" s="99"/>
      <c r="E347" s="99"/>
      <c r="F347" s="99"/>
      <c r="G347" s="99"/>
      <c r="H347" s="107"/>
      <c r="I347" s="107"/>
      <c r="J347" s="107"/>
      <c r="K347" s="106"/>
      <c r="L347" s="106"/>
      <c r="M347" s="106"/>
      <c r="N347" s="77"/>
      <c r="O347" s="78"/>
      <c r="P347" s="78"/>
      <c r="Q347" s="78"/>
      <c r="R347" s="79"/>
      <c r="S347" s="80"/>
      <c r="T347" s="81"/>
      <c r="U347" s="77"/>
      <c r="V347" s="79"/>
      <c r="W347" s="79"/>
      <c r="X347" s="86"/>
      <c r="Y347" s="83"/>
      <c r="Z347" s="84"/>
      <c r="AA347" s="85"/>
      <c r="AB347" s="86"/>
    </row>
    <row r="348" spans="2:28" ht="16.5" customHeight="1" x14ac:dyDescent="0.25">
      <c r="B348" s="100" t="s">
        <v>205</v>
      </c>
      <c r="C348" s="101"/>
      <c r="D348" s="101"/>
      <c r="E348" s="101"/>
      <c r="F348" s="101"/>
      <c r="G348" s="102"/>
      <c r="H348" s="102" t="s">
        <v>210</v>
      </c>
      <c r="I348" s="102" t="s">
        <v>4353</v>
      </c>
      <c r="J348" s="102" t="s">
        <v>2870</v>
      </c>
      <c r="K348" s="102">
        <v>5</v>
      </c>
      <c r="L348" s="102">
        <v>10</v>
      </c>
      <c r="M348" s="102"/>
      <c r="N348" s="102"/>
      <c r="O348" s="102" t="s">
        <v>208</v>
      </c>
      <c r="P348" s="102" t="s">
        <v>209</v>
      </c>
      <c r="Q348" s="102" t="s">
        <v>139</v>
      </c>
      <c r="R348" s="102">
        <v>34160</v>
      </c>
      <c r="S348" s="102"/>
      <c r="T348" s="102">
        <v>250</v>
      </c>
      <c r="U348" s="102" t="s">
        <v>5263</v>
      </c>
      <c r="V348" s="103"/>
      <c r="W348" s="101"/>
      <c r="X348" s="102"/>
      <c r="Y348" s="101"/>
      <c r="Z348" s="101"/>
      <c r="AA348" s="101"/>
      <c r="AB348" s="104"/>
    </row>
    <row r="349" spans="2:28" ht="16.5" customHeight="1" x14ac:dyDescent="0.25">
      <c r="B349" s="97">
        <v>2339</v>
      </c>
      <c r="C349" s="97" t="s">
        <v>206</v>
      </c>
      <c r="D349" s="98">
        <v>635</v>
      </c>
      <c r="E349" s="99">
        <v>19</v>
      </c>
      <c r="F349" s="97">
        <v>6</v>
      </c>
      <c r="G349" s="97"/>
      <c r="H349" s="105">
        <v>10</v>
      </c>
      <c r="I349" s="105">
        <v>3</v>
      </c>
      <c r="J349" s="105">
        <v>88</v>
      </c>
      <c r="K349" s="95">
        <v>4388</v>
      </c>
      <c r="L349" s="106">
        <f>T348</f>
        <v>250</v>
      </c>
      <c r="M349" s="106">
        <f>K349*L349</f>
        <v>1097000</v>
      </c>
      <c r="N349" s="77"/>
      <c r="O349" s="78"/>
      <c r="P349" s="78"/>
      <c r="Q349" s="78"/>
      <c r="R349" s="79"/>
      <c r="S349" s="80"/>
      <c r="T349" s="81"/>
      <c r="U349" s="77"/>
      <c r="V349" s="79"/>
      <c r="W349" s="79"/>
      <c r="X349" s="82"/>
      <c r="Y349" s="83">
        <f>M349</f>
        <v>1097000</v>
      </c>
      <c r="Z349" s="84"/>
      <c r="AA349" s="87">
        <f>AB349*M349/100</f>
        <v>109.7</v>
      </c>
      <c r="AB349" s="82">
        <v>0.01</v>
      </c>
    </row>
    <row r="350" spans="2:28" ht="16.5" customHeight="1" x14ac:dyDescent="0.25">
      <c r="B350" s="97"/>
      <c r="C350" s="97"/>
      <c r="D350" s="98"/>
      <c r="E350" s="99"/>
      <c r="F350" s="97"/>
      <c r="G350" s="97"/>
      <c r="H350" s="105">
        <v>1</v>
      </c>
      <c r="I350" s="105">
        <v>0</v>
      </c>
      <c r="J350" s="105">
        <v>0</v>
      </c>
      <c r="K350" s="95">
        <v>400</v>
      </c>
      <c r="L350" s="106">
        <f>T348</f>
        <v>250</v>
      </c>
      <c r="M350" s="106">
        <f>K350*L350</f>
        <v>100000</v>
      </c>
      <c r="N350" s="77"/>
      <c r="O350" s="78" t="s">
        <v>203</v>
      </c>
      <c r="P350" s="78" t="s">
        <v>5</v>
      </c>
      <c r="Q350" s="78" t="s">
        <v>143</v>
      </c>
      <c r="R350" s="79">
        <v>110</v>
      </c>
      <c r="S350" s="80"/>
      <c r="T350" s="81">
        <v>8050</v>
      </c>
      <c r="U350" s="96" t="s">
        <v>221</v>
      </c>
      <c r="V350" s="79">
        <f>R350*T350*3/100</f>
        <v>26565</v>
      </c>
      <c r="W350" s="79">
        <f>R350*T350-V350</f>
        <v>858935</v>
      </c>
      <c r="X350" s="82">
        <f>M350+W350</f>
        <v>958935</v>
      </c>
      <c r="Y350" s="83">
        <f>M350</f>
        <v>100000</v>
      </c>
      <c r="Z350" s="84"/>
      <c r="AA350" s="87">
        <f>AB350*M350/100</f>
        <v>20</v>
      </c>
      <c r="AB350" s="86">
        <v>0.02</v>
      </c>
    </row>
    <row r="351" spans="2:28" ht="16.5" customHeight="1" x14ac:dyDescent="0.25">
      <c r="B351" s="97"/>
      <c r="C351" s="97"/>
      <c r="D351" s="98"/>
      <c r="E351" s="99"/>
      <c r="F351" s="97"/>
      <c r="G351" s="97"/>
      <c r="H351" s="105">
        <v>11</v>
      </c>
      <c r="I351" s="105">
        <v>3</v>
      </c>
      <c r="J351" s="105">
        <v>88</v>
      </c>
      <c r="K351" s="95">
        <v>4788</v>
      </c>
      <c r="L351" s="106"/>
      <c r="M351" s="106"/>
      <c r="N351" s="77"/>
      <c r="O351" s="78"/>
      <c r="P351" s="78"/>
      <c r="Q351" s="78"/>
      <c r="R351" s="79"/>
      <c r="S351" s="80"/>
      <c r="T351" s="81"/>
      <c r="U351" s="77"/>
      <c r="V351" s="79"/>
      <c r="W351" s="79"/>
      <c r="X351" s="82"/>
      <c r="Y351" s="83"/>
      <c r="Z351" s="84"/>
      <c r="AA351" s="87"/>
      <c r="AB351" s="82"/>
    </row>
    <row r="352" spans="2:28" ht="16.5" customHeight="1" x14ac:dyDescent="0.25">
      <c r="B352" s="99"/>
      <c r="C352" s="99"/>
      <c r="D352" s="99"/>
      <c r="E352" s="99"/>
      <c r="F352" s="99"/>
      <c r="G352" s="99"/>
      <c r="H352" s="107"/>
      <c r="I352" s="107"/>
      <c r="J352" s="107"/>
      <c r="K352" s="106"/>
      <c r="L352" s="106"/>
      <c r="M352" s="106"/>
      <c r="N352" s="77"/>
      <c r="O352" s="78"/>
      <c r="P352" s="78"/>
      <c r="Q352" s="78"/>
      <c r="R352" s="79"/>
      <c r="S352" s="80"/>
      <c r="T352" s="81"/>
      <c r="U352" s="77"/>
      <c r="V352" s="79"/>
      <c r="W352" s="79"/>
      <c r="X352" s="86"/>
      <c r="Y352" s="83"/>
      <c r="Z352" s="84"/>
      <c r="AA352" s="85"/>
      <c r="AB352" s="86"/>
    </row>
    <row r="353" spans="2:28" ht="16.5" customHeight="1" x14ac:dyDescent="0.25">
      <c r="B353" s="100" t="s">
        <v>205</v>
      </c>
      <c r="C353" s="101"/>
      <c r="D353" s="101"/>
      <c r="E353" s="101"/>
      <c r="F353" s="101"/>
      <c r="G353" s="102"/>
      <c r="H353" s="102" t="s">
        <v>210</v>
      </c>
      <c r="I353" s="102" t="s">
        <v>4353</v>
      </c>
      <c r="J353" s="102" t="s">
        <v>2870</v>
      </c>
      <c r="K353" s="102">
        <v>5</v>
      </c>
      <c r="L353" s="102">
        <v>10</v>
      </c>
      <c r="M353" s="102"/>
      <c r="N353" s="102"/>
      <c r="O353" s="102" t="s">
        <v>208</v>
      </c>
      <c r="P353" s="102" t="s">
        <v>209</v>
      </c>
      <c r="Q353" s="102" t="s">
        <v>139</v>
      </c>
      <c r="R353" s="102">
        <v>34160</v>
      </c>
      <c r="S353" s="102"/>
      <c r="T353" s="102">
        <v>80</v>
      </c>
      <c r="U353" s="102"/>
      <c r="V353" s="103"/>
      <c r="W353" s="101"/>
      <c r="X353" s="102"/>
      <c r="Y353" s="101"/>
      <c r="Z353" s="101"/>
      <c r="AA353" s="101"/>
      <c r="AB353" s="104"/>
    </row>
    <row r="354" spans="2:28" ht="16.5" customHeight="1" x14ac:dyDescent="0.25">
      <c r="B354" s="97">
        <v>2340</v>
      </c>
      <c r="C354" s="97" t="s">
        <v>206</v>
      </c>
      <c r="D354" s="98">
        <v>1773</v>
      </c>
      <c r="E354" s="99">
        <v>1</v>
      </c>
      <c r="F354" s="97">
        <v>6</v>
      </c>
      <c r="G354" s="97">
        <v>1</v>
      </c>
      <c r="H354" s="105">
        <v>11</v>
      </c>
      <c r="I354" s="105">
        <v>3</v>
      </c>
      <c r="J354" s="105">
        <v>75</v>
      </c>
      <c r="K354" s="95">
        <v>4775</v>
      </c>
      <c r="L354" s="106">
        <f>T353</f>
        <v>80</v>
      </c>
      <c r="M354" s="106">
        <f>K354*L354</f>
        <v>382000</v>
      </c>
      <c r="N354" s="77"/>
      <c r="O354" s="78"/>
      <c r="P354" s="78"/>
      <c r="Q354" s="78"/>
      <c r="R354" s="79"/>
      <c r="S354" s="80"/>
      <c r="T354" s="81"/>
      <c r="U354" s="77"/>
      <c r="V354" s="79"/>
      <c r="W354" s="79"/>
      <c r="X354" s="82"/>
      <c r="Y354" s="83">
        <f>M354</f>
        <v>382000</v>
      </c>
      <c r="Z354" s="84"/>
      <c r="AA354" s="87">
        <f>AB354*M354/100</f>
        <v>38.200000000000003</v>
      </c>
      <c r="AB354" s="82">
        <v>0.01</v>
      </c>
    </row>
    <row r="355" spans="2:28" ht="16.5" customHeight="1" x14ac:dyDescent="0.25">
      <c r="B355" s="99"/>
      <c r="C355" s="99"/>
      <c r="D355" s="99"/>
      <c r="E355" s="99"/>
      <c r="F355" s="99"/>
      <c r="G355" s="99"/>
      <c r="H355" s="107"/>
      <c r="I355" s="107"/>
      <c r="J355" s="107"/>
      <c r="K355" s="106"/>
      <c r="L355" s="106"/>
      <c r="M355" s="106"/>
      <c r="N355" s="77"/>
      <c r="O355" s="78"/>
      <c r="P355" s="78"/>
      <c r="Q355" s="78"/>
      <c r="R355" s="79"/>
      <c r="S355" s="80"/>
      <c r="T355" s="81"/>
      <c r="U355" s="77"/>
      <c r="V355" s="79"/>
      <c r="W355" s="79"/>
      <c r="X355" s="86"/>
      <c r="Y355" s="83"/>
      <c r="Z355" s="84"/>
      <c r="AA355" s="85"/>
      <c r="AB355" s="86"/>
    </row>
    <row r="356" spans="2:28" ht="16.5" customHeight="1" x14ac:dyDescent="0.25">
      <c r="B356" s="100" t="s">
        <v>205</v>
      </c>
      <c r="C356" s="101"/>
      <c r="D356" s="101"/>
      <c r="E356" s="101"/>
      <c r="F356" s="101"/>
      <c r="G356" s="102"/>
      <c r="H356" s="102" t="s">
        <v>210</v>
      </c>
      <c r="I356" s="102" t="s">
        <v>4802</v>
      </c>
      <c r="J356" s="102" t="s">
        <v>3404</v>
      </c>
      <c r="K356" s="102">
        <v>48</v>
      </c>
      <c r="L356" s="102">
        <v>10</v>
      </c>
      <c r="M356" s="102"/>
      <c r="N356" s="102"/>
      <c r="O356" s="102" t="s">
        <v>208</v>
      </c>
      <c r="P356" s="102" t="s">
        <v>209</v>
      </c>
      <c r="Q356" s="102" t="s">
        <v>139</v>
      </c>
      <c r="R356" s="102">
        <v>34160</v>
      </c>
      <c r="S356" s="102"/>
      <c r="T356" s="102">
        <v>80</v>
      </c>
      <c r="U356" s="102"/>
      <c r="V356" s="103"/>
      <c r="W356" s="101"/>
      <c r="X356" s="102"/>
      <c r="Y356" s="101"/>
      <c r="Z356" s="101"/>
      <c r="AA356" s="101"/>
      <c r="AB356" s="104"/>
    </row>
    <row r="357" spans="2:28" ht="16.5" customHeight="1" x14ac:dyDescent="0.25">
      <c r="B357" s="97">
        <v>2341</v>
      </c>
      <c r="C357" s="97" t="s">
        <v>206</v>
      </c>
      <c r="D357" s="98">
        <v>605</v>
      </c>
      <c r="E357" s="99">
        <v>27</v>
      </c>
      <c r="F357" s="97">
        <v>6</v>
      </c>
      <c r="G357" s="97">
        <v>1</v>
      </c>
      <c r="H357" s="105">
        <v>9</v>
      </c>
      <c r="I357" s="105">
        <v>0</v>
      </c>
      <c r="J357" s="105">
        <v>0</v>
      </c>
      <c r="K357" s="95">
        <v>3600</v>
      </c>
      <c r="L357" s="106">
        <f>T356</f>
        <v>80</v>
      </c>
      <c r="M357" s="106">
        <f>K357*L357</f>
        <v>288000</v>
      </c>
      <c r="N357" s="77"/>
      <c r="O357" s="78"/>
      <c r="P357" s="78"/>
      <c r="Q357" s="78"/>
      <c r="R357" s="79"/>
      <c r="S357" s="80"/>
      <c r="T357" s="81"/>
      <c r="U357" s="77"/>
      <c r="V357" s="79"/>
      <c r="W357" s="79"/>
      <c r="X357" s="82"/>
      <c r="Y357" s="83">
        <f>M357</f>
        <v>288000</v>
      </c>
      <c r="Z357" s="84"/>
      <c r="AA357" s="87">
        <f>AB357*M357/100</f>
        <v>28.8</v>
      </c>
      <c r="AB357" s="82">
        <v>0.01</v>
      </c>
    </row>
    <row r="358" spans="2:28" ht="16.5" customHeight="1" x14ac:dyDescent="0.25">
      <c r="B358" s="99"/>
      <c r="C358" s="99"/>
      <c r="D358" s="99"/>
      <c r="E358" s="99"/>
      <c r="F358" s="99"/>
      <c r="G358" s="99"/>
      <c r="H358" s="107"/>
      <c r="I358" s="107"/>
      <c r="J358" s="107"/>
      <c r="K358" s="106"/>
      <c r="L358" s="106"/>
      <c r="M358" s="106"/>
      <c r="N358" s="77"/>
      <c r="O358" s="78"/>
      <c r="P358" s="78"/>
      <c r="Q358" s="78"/>
      <c r="R358" s="79"/>
      <c r="S358" s="80"/>
      <c r="T358" s="81"/>
      <c r="U358" s="77"/>
      <c r="V358" s="79"/>
      <c r="W358" s="79"/>
      <c r="X358" s="86"/>
      <c r="Y358" s="83"/>
      <c r="Z358" s="84"/>
      <c r="AA358" s="85"/>
      <c r="AB358" s="86"/>
    </row>
    <row r="359" spans="2:28" ht="16.5" customHeight="1" x14ac:dyDescent="0.25">
      <c r="B359" s="100" t="s">
        <v>205</v>
      </c>
      <c r="C359" s="101"/>
      <c r="D359" s="101"/>
      <c r="E359" s="101"/>
      <c r="F359" s="101"/>
      <c r="G359" s="102"/>
      <c r="H359" s="102" t="s">
        <v>207</v>
      </c>
      <c r="I359" s="102" t="s">
        <v>4410</v>
      </c>
      <c r="J359" s="102" t="s">
        <v>719</v>
      </c>
      <c r="K359" s="102">
        <v>8</v>
      </c>
      <c r="L359" s="102">
        <v>10</v>
      </c>
      <c r="M359" s="102"/>
      <c r="N359" s="102"/>
      <c r="O359" s="102" t="s">
        <v>208</v>
      </c>
      <c r="P359" s="102" t="s">
        <v>209</v>
      </c>
      <c r="Q359" s="102" t="s">
        <v>139</v>
      </c>
      <c r="R359" s="102">
        <v>34160</v>
      </c>
      <c r="S359" s="102"/>
      <c r="T359" s="102">
        <v>80</v>
      </c>
      <c r="U359" s="102"/>
      <c r="V359" s="103"/>
      <c r="W359" s="101"/>
      <c r="X359" s="102"/>
      <c r="Y359" s="101"/>
      <c r="Z359" s="101"/>
      <c r="AA359" s="101"/>
      <c r="AB359" s="104"/>
    </row>
    <row r="360" spans="2:28" ht="16.5" customHeight="1" x14ac:dyDescent="0.25">
      <c r="B360" s="97">
        <v>2342</v>
      </c>
      <c r="C360" s="97" t="s">
        <v>206</v>
      </c>
      <c r="D360" s="98">
        <v>969</v>
      </c>
      <c r="E360" s="99">
        <v>9</v>
      </c>
      <c r="F360" s="97">
        <v>6</v>
      </c>
      <c r="G360" s="97">
        <v>1</v>
      </c>
      <c r="H360" s="105">
        <v>29</v>
      </c>
      <c r="I360" s="105">
        <v>1</v>
      </c>
      <c r="J360" s="105">
        <v>99</v>
      </c>
      <c r="K360" s="95">
        <v>11799</v>
      </c>
      <c r="L360" s="106">
        <f>T359</f>
        <v>80</v>
      </c>
      <c r="M360" s="106">
        <f>K360*L360</f>
        <v>943920</v>
      </c>
      <c r="N360" s="77"/>
      <c r="O360" s="78"/>
      <c r="P360" s="78"/>
      <c r="Q360" s="78"/>
      <c r="R360" s="79"/>
      <c r="S360" s="80"/>
      <c r="T360" s="81"/>
      <c r="U360" s="77"/>
      <c r="V360" s="79"/>
      <c r="W360" s="79"/>
      <c r="X360" s="82"/>
      <c r="Y360" s="83">
        <f>M360</f>
        <v>943920</v>
      </c>
      <c r="Z360" s="84"/>
      <c r="AA360" s="87">
        <f>AB360*M360/100</f>
        <v>94.39200000000001</v>
      </c>
      <c r="AB360" s="82">
        <v>0.01</v>
      </c>
    </row>
    <row r="361" spans="2:28" ht="16.5" customHeight="1" x14ac:dyDescent="0.25">
      <c r="B361" s="99"/>
      <c r="C361" s="99"/>
      <c r="D361" s="99"/>
      <c r="E361" s="99"/>
      <c r="F361" s="99"/>
      <c r="G361" s="99"/>
      <c r="H361" s="107"/>
      <c r="I361" s="107"/>
      <c r="J361" s="107"/>
      <c r="K361" s="106"/>
      <c r="L361" s="106"/>
      <c r="M361" s="106"/>
      <c r="N361" s="77"/>
      <c r="O361" s="78"/>
      <c r="P361" s="78"/>
      <c r="Q361" s="78"/>
      <c r="R361" s="79"/>
      <c r="S361" s="80"/>
      <c r="T361" s="81"/>
      <c r="U361" s="77"/>
      <c r="V361" s="79"/>
      <c r="W361" s="79"/>
      <c r="X361" s="86"/>
      <c r="Y361" s="83"/>
      <c r="Z361" s="84"/>
      <c r="AA361" s="85"/>
      <c r="AB361" s="86"/>
    </row>
    <row r="362" spans="2:28" ht="16.5" customHeight="1" x14ac:dyDescent="0.25">
      <c r="B362" s="100" t="s">
        <v>205</v>
      </c>
      <c r="C362" s="101"/>
      <c r="D362" s="101"/>
      <c r="E362" s="101"/>
      <c r="F362" s="101"/>
      <c r="G362" s="102"/>
      <c r="H362" s="102" t="s">
        <v>210</v>
      </c>
      <c r="I362" s="102" t="s">
        <v>4469</v>
      </c>
      <c r="J362" s="102" t="s">
        <v>4470</v>
      </c>
      <c r="K362" s="102">
        <v>47</v>
      </c>
      <c r="L362" s="102">
        <v>10</v>
      </c>
      <c r="M362" s="102"/>
      <c r="N362" s="102"/>
      <c r="O362" s="102" t="s">
        <v>208</v>
      </c>
      <c r="P362" s="102" t="s">
        <v>209</v>
      </c>
      <c r="Q362" s="102" t="s">
        <v>139</v>
      </c>
      <c r="R362" s="102">
        <v>34160</v>
      </c>
      <c r="S362" s="102"/>
      <c r="T362" s="102">
        <v>80</v>
      </c>
      <c r="U362" s="102"/>
      <c r="V362" s="103"/>
      <c r="W362" s="101"/>
      <c r="X362" s="102"/>
      <c r="Y362" s="101"/>
      <c r="Z362" s="101"/>
      <c r="AA362" s="101"/>
      <c r="AB362" s="104"/>
    </row>
    <row r="363" spans="2:28" ht="16.5" customHeight="1" x14ac:dyDescent="0.25">
      <c r="B363" s="97">
        <v>2343</v>
      </c>
      <c r="C363" s="97" t="s">
        <v>206</v>
      </c>
      <c r="D363" s="98">
        <v>7982</v>
      </c>
      <c r="E363" s="99">
        <v>9</v>
      </c>
      <c r="F363" s="97">
        <v>6</v>
      </c>
      <c r="G363" s="97">
        <v>1</v>
      </c>
      <c r="H363" s="105">
        <v>14</v>
      </c>
      <c r="I363" s="105">
        <v>0</v>
      </c>
      <c r="J363" s="105">
        <v>0</v>
      </c>
      <c r="K363" s="95">
        <v>5600</v>
      </c>
      <c r="L363" s="106">
        <f>T362</f>
        <v>80</v>
      </c>
      <c r="M363" s="106">
        <f>K363*L363</f>
        <v>448000</v>
      </c>
      <c r="N363" s="77"/>
      <c r="O363" s="78"/>
      <c r="P363" s="78"/>
      <c r="Q363" s="78"/>
      <c r="R363" s="79"/>
      <c r="S363" s="80"/>
      <c r="T363" s="81"/>
      <c r="U363" s="77"/>
      <c r="V363" s="79"/>
      <c r="W363" s="79"/>
      <c r="X363" s="82"/>
      <c r="Y363" s="83">
        <f>M363</f>
        <v>448000</v>
      </c>
      <c r="Z363" s="84"/>
      <c r="AA363" s="87">
        <f>AB363*M363/100</f>
        <v>44.8</v>
      </c>
      <c r="AB363" s="82">
        <v>0.01</v>
      </c>
    </row>
    <row r="364" spans="2:28" ht="16.5" customHeight="1" x14ac:dyDescent="0.25">
      <c r="B364" s="99"/>
      <c r="C364" s="99"/>
      <c r="D364" s="99"/>
      <c r="E364" s="99"/>
      <c r="F364" s="99"/>
      <c r="G364" s="99"/>
      <c r="H364" s="107"/>
      <c r="I364" s="107"/>
      <c r="J364" s="107"/>
      <c r="K364" s="106"/>
      <c r="L364" s="106"/>
      <c r="M364" s="106"/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6"/>
      <c r="Y364" s="83"/>
      <c r="Z364" s="84"/>
      <c r="AA364" s="85"/>
      <c r="AB364" s="86"/>
    </row>
    <row r="365" spans="2:28" ht="16.5" customHeight="1" x14ac:dyDescent="0.25">
      <c r="B365" s="100" t="s">
        <v>205</v>
      </c>
      <c r="C365" s="101"/>
      <c r="D365" s="101"/>
      <c r="E365" s="101"/>
      <c r="F365" s="101"/>
      <c r="G365" s="102"/>
      <c r="H365" s="102" t="s">
        <v>207</v>
      </c>
      <c r="I365" s="102" t="s">
        <v>4287</v>
      </c>
      <c r="J365" s="102" t="s">
        <v>601</v>
      </c>
      <c r="K365" s="102">
        <v>14</v>
      </c>
      <c r="L365" s="102">
        <v>10</v>
      </c>
      <c r="M365" s="102"/>
      <c r="N365" s="102"/>
      <c r="O365" s="102" t="s">
        <v>208</v>
      </c>
      <c r="P365" s="102" t="s">
        <v>209</v>
      </c>
      <c r="Q365" s="102" t="s">
        <v>139</v>
      </c>
      <c r="R365" s="102">
        <v>34160</v>
      </c>
      <c r="S365" s="102"/>
      <c r="T365" s="102">
        <v>80</v>
      </c>
      <c r="U365" s="102"/>
      <c r="V365" s="103"/>
      <c r="W365" s="101"/>
      <c r="X365" s="102"/>
      <c r="Y365" s="101"/>
      <c r="Z365" s="101"/>
      <c r="AA365" s="101"/>
      <c r="AB365" s="104"/>
    </row>
    <row r="366" spans="2:28" ht="16.5" customHeight="1" x14ac:dyDescent="0.25">
      <c r="B366" s="97">
        <v>2345</v>
      </c>
      <c r="C366" s="97" t="s">
        <v>206</v>
      </c>
      <c r="D366" s="98">
        <v>7687</v>
      </c>
      <c r="E366" s="99">
        <v>10</v>
      </c>
      <c r="F366" s="97">
        <v>6</v>
      </c>
      <c r="G366" s="97">
        <v>1</v>
      </c>
      <c r="H366" s="105">
        <v>11</v>
      </c>
      <c r="I366" s="105">
        <v>1</v>
      </c>
      <c r="J366" s="105">
        <v>68</v>
      </c>
      <c r="K366" s="95">
        <v>4568</v>
      </c>
      <c r="L366" s="106">
        <f>T365</f>
        <v>80</v>
      </c>
      <c r="M366" s="106">
        <f>K366*L366</f>
        <v>365440</v>
      </c>
      <c r="N366" s="77"/>
      <c r="O366" s="78"/>
      <c r="P366" s="78"/>
      <c r="Q366" s="78"/>
      <c r="R366" s="79"/>
      <c r="S366" s="80"/>
      <c r="T366" s="81"/>
      <c r="U366" s="77"/>
      <c r="V366" s="79"/>
      <c r="W366" s="79"/>
      <c r="X366" s="82"/>
      <c r="Y366" s="83">
        <f>M366</f>
        <v>365440</v>
      </c>
      <c r="Z366" s="84"/>
      <c r="AA366" s="87">
        <f>AB366*M366/100</f>
        <v>36.544000000000004</v>
      </c>
      <c r="AB366" s="82">
        <v>0.01</v>
      </c>
    </row>
    <row r="367" spans="2:28" ht="16.5" customHeight="1" x14ac:dyDescent="0.25">
      <c r="B367" s="97"/>
      <c r="C367" s="97"/>
      <c r="D367" s="98"/>
      <c r="E367" s="99"/>
      <c r="F367" s="97"/>
      <c r="G367" s="97"/>
      <c r="H367" s="105"/>
      <c r="I367" s="105"/>
      <c r="J367" s="105"/>
      <c r="K367" s="95"/>
      <c r="L367" s="106"/>
      <c r="M367" s="106"/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2"/>
      <c r="Y367" s="83"/>
      <c r="Z367" s="84"/>
      <c r="AA367" s="87"/>
      <c r="AB367" s="82"/>
    </row>
    <row r="368" spans="2:28" ht="16.5" customHeight="1" x14ac:dyDescent="0.25">
      <c r="B368" s="99"/>
      <c r="C368" s="99"/>
      <c r="D368" s="99"/>
      <c r="E368" s="99"/>
      <c r="F368" s="99"/>
      <c r="G368" s="99"/>
      <c r="H368" s="107"/>
      <c r="I368" s="107"/>
      <c r="J368" s="107"/>
      <c r="K368" s="106"/>
      <c r="L368" s="106"/>
      <c r="M368" s="106"/>
      <c r="N368" s="77"/>
      <c r="O368" s="78"/>
      <c r="P368" s="78"/>
      <c r="Q368" s="78"/>
      <c r="R368" s="79"/>
      <c r="S368" s="80"/>
      <c r="T368" s="81"/>
      <c r="U368" s="77"/>
      <c r="V368" s="79"/>
      <c r="W368" s="79"/>
      <c r="X368" s="86"/>
      <c r="Y368" s="83"/>
      <c r="Z368" s="84"/>
      <c r="AA368" s="85"/>
      <c r="AB368" s="86"/>
    </row>
    <row r="369" spans="2:28" ht="16.5" customHeight="1" x14ac:dyDescent="0.25">
      <c r="B369" s="100" t="s">
        <v>205</v>
      </c>
      <c r="C369" s="101"/>
      <c r="D369" s="101"/>
      <c r="E369" s="101"/>
      <c r="F369" s="101"/>
      <c r="G369" s="102"/>
      <c r="H369" s="102" t="s">
        <v>207</v>
      </c>
      <c r="I369" s="102" t="s">
        <v>4168</v>
      </c>
      <c r="J369" s="102" t="s">
        <v>743</v>
      </c>
      <c r="K369" s="102">
        <v>41</v>
      </c>
      <c r="L369" s="102">
        <v>10</v>
      </c>
      <c r="M369" s="102"/>
      <c r="N369" s="102"/>
      <c r="O369" s="102" t="s">
        <v>208</v>
      </c>
      <c r="P369" s="102" t="s">
        <v>209</v>
      </c>
      <c r="Q369" s="102" t="s">
        <v>139</v>
      </c>
      <c r="R369" s="102">
        <v>34160</v>
      </c>
      <c r="S369" s="102"/>
      <c r="T369" s="102">
        <v>80</v>
      </c>
      <c r="U369" s="102"/>
      <c r="V369" s="103"/>
      <c r="W369" s="101"/>
      <c r="X369" s="102"/>
      <c r="Y369" s="101"/>
      <c r="Z369" s="101"/>
      <c r="AA369" s="101"/>
      <c r="AB369" s="104"/>
    </row>
    <row r="370" spans="2:28" ht="16.5" customHeight="1" x14ac:dyDescent="0.25">
      <c r="B370" s="97">
        <v>2440</v>
      </c>
      <c r="C370" s="97" t="s">
        <v>206</v>
      </c>
      <c r="D370" s="98">
        <v>961</v>
      </c>
      <c r="E370" s="99">
        <v>7</v>
      </c>
      <c r="F370" s="97">
        <v>6</v>
      </c>
      <c r="G370" s="97">
        <v>1</v>
      </c>
      <c r="H370" s="105">
        <v>10</v>
      </c>
      <c r="I370" s="105">
        <v>2</v>
      </c>
      <c r="J370" s="105">
        <v>44</v>
      </c>
      <c r="K370" s="95">
        <v>4244</v>
      </c>
      <c r="L370" s="106">
        <f>T369</f>
        <v>80</v>
      </c>
      <c r="M370" s="106">
        <f>K370*L370</f>
        <v>339520</v>
      </c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2"/>
      <c r="Y370" s="83">
        <f>M370</f>
        <v>339520</v>
      </c>
      <c r="Z370" s="84"/>
      <c r="AA370" s="87">
        <f>AB370*M370/100</f>
        <v>33.952000000000005</v>
      </c>
      <c r="AB370" s="82">
        <v>0.01</v>
      </c>
    </row>
    <row r="371" spans="2:28" ht="16.5" customHeight="1" x14ac:dyDescent="0.25">
      <c r="B371" s="99"/>
      <c r="C371" s="99"/>
      <c r="D371" s="99"/>
      <c r="E371" s="99"/>
      <c r="F371" s="99"/>
      <c r="G371" s="99"/>
      <c r="H371" s="107"/>
      <c r="I371" s="107"/>
      <c r="J371" s="107"/>
      <c r="K371" s="106"/>
      <c r="L371" s="106"/>
      <c r="M371" s="106"/>
      <c r="N371" s="77"/>
      <c r="O371" s="78"/>
      <c r="P371" s="78"/>
      <c r="Q371" s="78"/>
      <c r="R371" s="79"/>
      <c r="S371" s="80"/>
      <c r="T371" s="81"/>
      <c r="U371" s="77"/>
      <c r="V371" s="79"/>
      <c r="W371" s="79"/>
      <c r="X371" s="86"/>
      <c r="Y371" s="83"/>
      <c r="Z371" s="84"/>
      <c r="AA371" s="85"/>
      <c r="AB371" s="86"/>
    </row>
    <row r="372" spans="2:28" ht="16.5" customHeight="1" x14ac:dyDescent="0.25">
      <c r="B372" s="100" t="s">
        <v>205</v>
      </c>
      <c r="C372" s="101"/>
      <c r="D372" s="101"/>
      <c r="E372" s="101"/>
      <c r="F372" s="101"/>
      <c r="G372" s="102"/>
      <c r="H372" s="102" t="s">
        <v>213</v>
      </c>
      <c r="I372" s="102" t="s">
        <v>5353</v>
      </c>
      <c r="J372" s="102" t="s">
        <v>4320</v>
      </c>
      <c r="K372" s="102">
        <v>13</v>
      </c>
      <c r="L372" s="102">
        <v>10</v>
      </c>
      <c r="M372" s="102"/>
      <c r="N372" s="102"/>
      <c r="O372" s="102" t="s">
        <v>208</v>
      </c>
      <c r="P372" s="102" t="s">
        <v>209</v>
      </c>
      <c r="Q372" s="102" t="s">
        <v>139</v>
      </c>
      <c r="R372" s="102">
        <v>34160</v>
      </c>
      <c r="S372" s="102"/>
      <c r="T372" s="102">
        <v>80</v>
      </c>
      <c r="U372" s="102"/>
      <c r="V372" s="103"/>
      <c r="W372" s="101"/>
      <c r="X372" s="102"/>
      <c r="Y372" s="101"/>
      <c r="Z372" s="101"/>
      <c r="AA372" s="101"/>
      <c r="AB372" s="104"/>
    </row>
    <row r="373" spans="2:28" ht="16.5" customHeight="1" x14ac:dyDescent="0.25">
      <c r="B373" s="97">
        <v>2465</v>
      </c>
      <c r="C373" s="97" t="s">
        <v>206</v>
      </c>
      <c r="D373" s="98">
        <v>14077</v>
      </c>
      <c r="E373" s="99">
        <v>26</v>
      </c>
      <c r="F373" s="97">
        <v>6</v>
      </c>
      <c r="G373" s="97">
        <v>1</v>
      </c>
      <c r="H373" s="105">
        <v>7</v>
      </c>
      <c r="I373" s="105">
        <v>0</v>
      </c>
      <c r="J373" s="105">
        <v>47</v>
      </c>
      <c r="K373" s="95">
        <v>2847</v>
      </c>
      <c r="L373" s="106">
        <f>T372</f>
        <v>80</v>
      </c>
      <c r="M373" s="106">
        <f>K373*L373</f>
        <v>227760</v>
      </c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2"/>
      <c r="Y373" s="83">
        <f>M373</f>
        <v>227760</v>
      </c>
      <c r="Z373" s="84"/>
      <c r="AA373" s="87">
        <f>AB373*M373/100</f>
        <v>22.776</v>
      </c>
      <c r="AB373" s="82">
        <v>0.01</v>
      </c>
    </row>
    <row r="374" spans="2:28" ht="16.5" customHeight="1" x14ac:dyDescent="0.25">
      <c r="B374" s="99"/>
      <c r="C374" s="99"/>
      <c r="D374" s="99"/>
      <c r="E374" s="99"/>
      <c r="F374" s="99"/>
      <c r="G374" s="99"/>
      <c r="H374" s="107"/>
      <c r="I374" s="107"/>
      <c r="J374" s="107"/>
      <c r="K374" s="106"/>
      <c r="L374" s="106"/>
      <c r="M374" s="106"/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6"/>
      <c r="Y374" s="83"/>
      <c r="Z374" s="84"/>
      <c r="AA374" s="85"/>
      <c r="AB374" s="86"/>
    </row>
    <row r="375" spans="2:28" ht="16.5" customHeight="1" x14ac:dyDescent="0.25">
      <c r="B375" s="100" t="s">
        <v>205</v>
      </c>
      <c r="C375" s="101"/>
      <c r="D375" s="101"/>
      <c r="E375" s="101"/>
      <c r="F375" s="101"/>
      <c r="G375" s="102"/>
      <c r="H375" s="102" t="s">
        <v>207</v>
      </c>
      <c r="I375" s="102" t="s">
        <v>5357</v>
      </c>
      <c r="J375" s="102" t="s">
        <v>3954</v>
      </c>
      <c r="K375" s="102">
        <v>9</v>
      </c>
      <c r="L375" s="102">
        <v>10</v>
      </c>
      <c r="M375" s="102"/>
      <c r="N375" s="102"/>
      <c r="O375" s="102" t="s">
        <v>208</v>
      </c>
      <c r="P375" s="102" t="s">
        <v>209</v>
      </c>
      <c r="Q375" s="102" t="s">
        <v>139</v>
      </c>
      <c r="R375" s="102">
        <v>34160</v>
      </c>
      <c r="S375" s="102"/>
      <c r="T375" s="102">
        <v>80</v>
      </c>
      <c r="U375" s="102"/>
      <c r="V375" s="103"/>
      <c r="W375" s="101"/>
      <c r="X375" s="102"/>
      <c r="Y375" s="101"/>
      <c r="Z375" s="101"/>
      <c r="AA375" s="101"/>
      <c r="AB375" s="104"/>
    </row>
    <row r="376" spans="2:28" ht="16.5" customHeight="1" x14ac:dyDescent="0.25">
      <c r="B376" s="97">
        <v>2469</v>
      </c>
      <c r="C376" s="97" t="s">
        <v>206</v>
      </c>
      <c r="D376" s="98">
        <v>872</v>
      </c>
      <c r="E376" s="99">
        <v>5</v>
      </c>
      <c r="F376" s="97">
        <v>6</v>
      </c>
      <c r="G376" s="97">
        <v>1</v>
      </c>
      <c r="H376" s="105">
        <v>11</v>
      </c>
      <c r="I376" s="105">
        <v>0</v>
      </c>
      <c r="J376" s="105">
        <v>4</v>
      </c>
      <c r="K376" s="95">
        <v>4404</v>
      </c>
      <c r="L376" s="106">
        <f>T375</f>
        <v>80</v>
      </c>
      <c r="M376" s="106">
        <f>K376*L376</f>
        <v>352320</v>
      </c>
      <c r="N376" s="77"/>
      <c r="O376" s="78"/>
      <c r="P376" s="78"/>
      <c r="Q376" s="78"/>
      <c r="R376" s="79"/>
      <c r="S376" s="80"/>
      <c r="T376" s="81"/>
      <c r="U376" s="77"/>
      <c r="V376" s="79"/>
      <c r="W376" s="79"/>
      <c r="X376" s="82"/>
      <c r="Y376" s="83">
        <f>M376</f>
        <v>352320</v>
      </c>
      <c r="Z376" s="84"/>
      <c r="AA376" s="87">
        <f>AB376*M376/100</f>
        <v>35.231999999999999</v>
      </c>
      <c r="AB376" s="82">
        <v>0.01</v>
      </c>
    </row>
    <row r="377" spans="2:28" ht="16.5" customHeight="1" x14ac:dyDescent="0.25">
      <c r="B377" s="99"/>
      <c r="C377" s="99"/>
      <c r="D377" s="99"/>
      <c r="E377" s="99"/>
      <c r="F377" s="99"/>
      <c r="G377" s="99"/>
      <c r="H377" s="107"/>
      <c r="I377" s="107"/>
      <c r="J377" s="107"/>
      <c r="K377" s="106"/>
      <c r="L377" s="106"/>
      <c r="M377" s="106"/>
      <c r="N377" s="77"/>
      <c r="O377" s="78"/>
      <c r="P377" s="78"/>
      <c r="Q377" s="78"/>
      <c r="R377" s="79"/>
      <c r="S377" s="80"/>
      <c r="T377" s="81"/>
      <c r="U377" s="77"/>
      <c r="V377" s="79"/>
      <c r="W377" s="79"/>
      <c r="X377" s="86"/>
      <c r="Y377" s="83"/>
      <c r="Z377" s="84"/>
      <c r="AA377" s="85"/>
      <c r="AB377" s="86"/>
    </row>
    <row r="378" spans="2:28" ht="16.5" customHeight="1" x14ac:dyDescent="0.25">
      <c r="B378" s="100" t="s">
        <v>205</v>
      </c>
      <c r="C378" s="101"/>
      <c r="D378" s="101"/>
      <c r="E378" s="101"/>
      <c r="F378" s="101"/>
      <c r="G378" s="102"/>
      <c r="H378" s="102" t="s">
        <v>210</v>
      </c>
      <c r="I378" s="102" t="s">
        <v>2403</v>
      </c>
      <c r="J378" s="102" t="s">
        <v>543</v>
      </c>
      <c r="K378" s="102">
        <v>39</v>
      </c>
      <c r="L378" s="102">
        <v>10</v>
      </c>
      <c r="M378" s="102"/>
      <c r="N378" s="102"/>
      <c r="O378" s="102" t="s">
        <v>208</v>
      </c>
      <c r="P378" s="102" t="s">
        <v>209</v>
      </c>
      <c r="Q378" s="102" t="s">
        <v>139</v>
      </c>
      <c r="R378" s="102">
        <v>34160</v>
      </c>
      <c r="S378" s="102"/>
      <c r="T378" s="102">
        <v>80</v>
      </c>
      <c r="U378" s="102"/>
      <c r="V378" s="103"/>
      <c r="W378" s="101"/>
      <c r="X378" s="102"/>
      <c r="Y378" s="101"/>
      <c r="Z378" s="101"/>
      <c r="AA378" s="101"/>
      <c r="AB378" s="104"/>
    </row>
    <row r="379" spans="2:28" ht="16.5" customHeight="1" x14ac:dyDescent="0.25">
      <c r="B379" s="97">
        <v>2531</v>
      </c>
      <c r="C379" s="97" t="s">
        <v>206</v>
      </c>
      <c r="D379" s="98">
        <v>653</v>
      </c>
      <c r="E379" s="99">
        <v>15</v>
      </c>
      <c r="F379" s="97">
        <v>6</v>
      </c>
      <c r="G379" s="97">
        <v>1</v>
      </c>
      <c r="H379" s="105">
        <v>22</v>
      </c>
      <c r="I379" s="105">
        <v>0</v>
      </c>
      <c r="J379" s="105">
        <v>50</v>
      </c>
      <c r="K379" s="95">
        <v>8850</v>
      </c>
      <c r="L379" s="106">
        <f>T378</f>
        <v>80</v>
      </c>
      <c r="M379" s="106">
        <f>K379*L379</f>
        <v>708000</v>
      </c>
      <c r="N379" s="77"/>
      <c r="O379" s="78"/>
      <c r="P379" s="78"/>
      <c r="Q379" s="78"/>
      <c r="R379" s="79"/>
      <c r="S379" s="80"/>
      <c r="T379" s="81"/>
      <c r="U379" s="77"/>
      <c r="V379" s="79"/>
      <c r="W379" s="79"/>
      <c r="X379" s="82"/>
      <c r="Y379" s="83">
        <f>M379</f>
        <v>708000</v>
      </c>
      <c r="Z379" s="84"/>
      <c r="AA379" s="87">
        <f>AB379*M379/100</f>
        <v>70.8</v>
      </c>
      <c r="AB379" s="82">
        <v>0.01</v>
      </c>
    </row>
    <row r="380" spans="2:28" ht="16.5" customHeight="1" x14ac:dyDescent="0.25">
      <c r="B380" s="99"/>
      <c r="C380" s="99"/>
      <c r="D380" s="99"/>
      <c r="E380" s="99"/>
      <c r="F380" s="99"/>
      <c r="G380" s="99"/>
      <c r="H380" s="107"/>
      <c r="I380" s="107"/>
      <c r="J380" s="107"/>
      <c r="K380" s="106"/>
      <c r="L380" s="106"/>
      <c r="M380" s="106"/>
      <c r="N380" s="77"/>
      <c r="O380" s="78"/>
      <c r="P380" s="78"/>
      <c r="Q380" s="78"/>
      <c r="R380" s="79"/>
      <c r="S380" s="80"/>
      <c r="T380" s="81"/>
      <c r="U380" s="77"/>
      <c r="V380" s="79"/>
      <c r="W380" s="79"/>
      <c r="X380" s="86"/>
      <c r="Y380" s="83"/>
      <c r="Z380" s="84"/>
      <c r="AA380" s="85"/>
      <c r="AB380" s="86"/>
    </row>
    <row r="381" spans="2:28" ht="16.5" customHeight="1" x14ac:dyDescent="0.25">
      <c r="B381" s="100" t="s">
        <v>205</v>
      </c>
      <c r="C381" s="101"/>
      <c r="D381" s="101"/>
      <c r="E381" s="101"/>
      <c r="F381" s="101"/>
      <c r="G381" s="102"/>
      <c r="H381" s="102" t="s">
        <v>207</v>
      </c>
      <c r="I381" s="102" t="s">
        <v>5401</v>
      </c>
      <c r="J381" s="102" t="s">
        <v>5388</v>
      </c>
      <c r="K381" s="102">
        <v>61</v>
      </c>
      <c r="L381" s="102">
        <v>10</v>
      </c>
      <c r="M381" s="102"/>
      <c r="N381" s="102"/>
      <c r="O381" s="102" t="s">
        <v>208</v>
      </c>
      <c r="P381" s="102" t="s">
        <v>209</v>
      </c>
      <c r="Q381" s="102" t="s">
        <v>139</v>
      </c>
      <c r="R381" s="102">
        <v>34160</v>
      </c>
      <c r="S381" s="102"/>
      <c r="T381" s="102">
        <v>80</v>
      </c>
      <c r="U381" s="102"/>
      <c r="V381" s="103"/>
      <c r="W381" s="101"/>
      <c r="X381" s="102" t="s">
        <v>4059</v>
      </c>
      <c r="Y381" s="101" t="s">
        <v>5402</v>
      </c>
      <c r="Z381" s="101"/>
      <c r="AA381" s="101"/>
      <c r="AB381" s="104"/>
    </row>
    <row r="382" spans="2:28" ht="16.5" customHeight="1" x14ac:dyDescent="0.25">
      <c r="B382" s="97">
        <v>2532</v>
      </c>
      <c r="C382" s="97" t="s">
        <v>206</v>
      </c>
      <c r="D382" s="98">
        <v>3899</v>
      </c>
      <c r="E382" s="99">
        <v>6</v>
      </c>
      <c r="F382" s="97">
        <v>6</v>
      </c>
      <c r="G382" s="97">
        <v>1</v>
      </c>
      <c r="H382" s="105">
        <v>6</v>
      </c>
      <c r="I382" s="105">
        <v>2</v>
      </c>
      <c r="J382" s="105">
        <v>0</v>
      </c>
      <c r="K382" s="95">
        <v>2600</v>
      </c>
      <c r="L382" s="106">
        <f>T381</f>
        <v>80</v>
      </c>
      <c r="M382" s="106">
        <f>K382*L382</f>
        <v>208000</v>
      </c>
      <c r="N382" s="77"/>
      <c r="O382" s="78"/>
      <c r="P382" s="78"/>
      <c r="Q382" s="78"/>
      <c r="R382" s="79"/>
      <c r="S382" s="80"/>
      <c r="T382" s="81"/>
      <c r="U382" s="77"/>
      <c r="V382" s="79"/>
      <c r="W382" s="79"/>
      <c r="X382" s="82"/>
      <c r="Y382" s="83">
        <f>M382</f>
        <v>208000</v>
      </c>
      <c r="Z382" s="84"/>
      <c r="AA382" s="87">
        <f>AB382*M382/100</f>
        <v>20.8</v>
      </c>
      <c r="AB382" s="82">
        <v>0.01</v>
      </c>
    </row>
    <row r="383" spans="2:28" ht="16.5" customHeight="1" x14ac:dyDescent="0.25">
      <c r="B383" s="99"/>
      <c r="C383" s="99"/>
      <c r="D383" s="99"/>
      <c r="E383" s="99"/>
      <c r="F383" s="99"/>
      <c r="G383" s="99"/>
      <c r="H383" s="107"/>
      <c r="I383" s="107"/>
      <c r="J383" s="107"/>
      <c r="K383" s="106"/>
      <c r="L383" s="106"/>
      <c r="M383" s="106"/>
      <c r="N383" s="77"/>
      <c r="O383" s="78"/>
      <c r="P383" s="78"/>
      <c r="Q383" s="78"/>
      <c r="R383" s="79"/>
      <c r="S383" s="80"/>
      <c r="T383" s="81"/>
      <c r="U383" s="77"/>
      <c r="V383" s="79"/>
      <c r="W383" s="79"/>
      <c r="X383" s="86"/>
      <c r="Y383" s="83"/>
      <c r="Z383" s="84"/>
      <c r="AA383" s="85"/>
      <c r="AB383" s="86"/>
    </row>
    <row r="384" spans="2:28" ht="16.5" customHeight="1" x14ac:dyDescent="0.25">
      <c r="B384" s="100" t="s">
        <v>205</v>
      </c>
      <c r="C384" s="101"/>
      <c r="D384" s="101"/>
      <c r="E384" s="101"/>
      <c r="F384" s="101"/>
      <c r="G384" s="102"/>
      <c r="H384" s="102" t="s">
        <v>210</v>
      </c>
      <c r="I384" s="102" t="s">
        <v>5470</v>
      </c>
      <c r="J384" s="102" t="s">
        <v>743</v>
      </c>
      <c r="K384" s="102">
        <v>40</v>
      </c>
      <c r="L384" s="102">
        <v>10</v>
      </c>
      <c r="M384" s="102"/>
      <c r="N384" s="102"/>
      <c r="O384" s="102" t="s">
        <v>208</v>
      </c>
      <c r="P384" s="102" t="s">
        <v>209</v>
      </c>
      <c r="Q384" s="102" t="s">
        <v>139</v>
      </c>
      <c r="R384" s="102">
        <v>34160</v>
      </c>
      <c r="S384" s="102"/>
      <c r="T384" s="102">
        <v>80</v>
      </c>
      <c r="U384" s="102"/>
      <c r="V384" s="103"/>
      <c r="W384" s="101"/>
      <c r="X384" s="102" t="s">
        <v>212</v>
      </c>
      <c r="Y384" s="101" t="s">
        <v>5471</v>
      </c>
      <c r="Z384" s="101"/>
      <c r="AA384" s="101"/>
      <c r="AB384" s="104"/>
    </row>
    <row r="385" spans="2:28" ht="16.5" customHeight="1" x14ac:dyDescent="0.25">
      <c r="B385" s="97">
        <v>2588</v>
      </c>
      <c r="C385" s="97" t="s">
        <v>206</v>
      </c>
      <c r="D385" s="98">
        <v>1769</v>
      </c>
      <c r="E385" s="99">
        <v>1</v>
      </c>
      <c r="F385" s="97">
        <v>6</v>
      </c>
      <c r="G385" s="97">
        <v>1</v>
      </c>
      <c r="H385" s="105">
        <v>49</v>
      </c>
      <c r="I385" s="105">
        <v>2</v>
      </c>
      <c r="J385" s="105">
        <v>72</v>
      </c>
      <c r="K385" s="95">
        <v>19872</v>
      </c>
      <c r="L385" s="106">
        <f>T384</f>
        <v>80</v>
      </c>
      <c r="M385" s="106">
        <f>K385*L385</f>
        <v>1589760</v>
      </c>
      <c r="N385" s="77"/>
      <c r="O385" s="78"/>
      <c r="P385" s="78"/>
      <c r="Q385" s="78"/>
      <c r="R385" s="79"/>
      <c r="S385" s="80"/>
      <c r="T385" s="81"/>
      <c r="U385" s="77"/>
      <c r="V385" s="79"/>
      <c r="W385" s="79"/>
      <c r="X385" s="82"/>
      <c r="Y385" s="83">
        <f>M385</f>
        <v>1589760</v>
      </c>
      <c r="Z385" s="84"/>
      <c r="AA385" s="87">
        <f>AB385*M385/100</f>
        <v>158.976</v>
      </c>
      <c r="AB385" s="82">
        <v>0.01</v>
      </c>
    </row>
    <row r="386" spans="2:28" ht="16.5" customHeight="1" x14ac:dyDescent="0.25">
      <c r="B386" s="99"/>
      <c r="C386" s="99"/>
      <c r="D386" s="99"/>
      <c r="E386" s="99"/>
      <c r="F386" s="99"/>
      <c r="G386" s="99"/>
      <c r="H386" s="107"/>
      <c r="I386" s="107"/>
      <c r="J386" s="107"/>
      <c r="K386" s="106"/>
      <c r="L386" s="106"/>
      <c r="M386" s="106"/>
      <c r="N386" s="77"/>
      <c r="O386" s="78"/>
      <c r="P386" s="78"/>
      <c r="Q386" s="78"/>
      <c r="R386" s="79"/>
      <c r="S386" s="80"/>
      <c r="T386" s="81"/>
      <c r="U386" s="77"/>
      <c r="V386" s="79"/>
      <c r="W386" s="79"/>
      <c r="X386" s="86"/>
      <c r="Y386" s="83"/>
      <c r="Z386" s="84"/>
      <c r="AA386" s="85"/>
      <c r="AB386" s="86"/>
    </row>
    <row r="387" spans="2:28" ht="16.5" customHeight="1" x14ac:dyDescent="0.25">
      <c r="B387" s="100" t="s">
        <v>205</v>
      </c>
      <c r="C387" s="101"/>
      <c r="D387" s="101"/>
      <c r="E387" s="101"/>
      <c r="F387" s="101"/>
      <c r="G387" s="102"/>
      <c r="H387" s="102" t="s">
        <v>210</v>
      </c>
      <c r="I387" s="102" t="s">
        <v>1246</v>
      </c>
      <c r="J387" s="102" t="s">
        <v>5472</v>
      </c>
      <c r="K387" s="102">
        <v>27</v>
      </c>
      <c r="L387" s="102">
        <v>10</v>
      </c>
      <c r="M387" s="102"/>
      <c r="N387" s="102"/>
      <c r="O387" s="102" t="s">
        <v>208</v>
      </c>
      <c r="P387" s="102" t="s">
        <v>209</v>
      </c>
      <c r="Q387" s="102" t="s">
        <v>139</v>
      </c>
      <c r="R387" s="102">
        <v>34160</v>
      </c>
      <c r="S387" s="102"/>
      <c r="T387" s="102">
        <v>80</v>
      </c>
      <c r="U387" s="102"/>
      <c r="V387" s="103"/>
      <c r="W387" s="101"/>
      <c r="X387" s="102"/>
      <c r="Y387" s="101"/>
      <c r="Z387" s="101"/>
      <c r="AA387" s="101"/>
      <c r="AB387" s="104"/>
    </row>
    <row r="388" spans="2:28" ht="16.5" customHeight="1" x14ac:dyDescent="0.25">
      <c r="B388" s="97">
        <v>2589</v>
      </c>
      <c r="C388" s="97" t="s">
        <v>206</v>
      </c>
      <c r="D388" s="98">
        <v>877</v>
      </c>
      <c r="E388" s="99">
        <v>10</v>
      </c>
      <c r="F388" s="97">
        <v>6</v>
      </c>
      <c r="G388" s="97">
        <v>1</v>
      </c>
      <c r="H388" s="105">
        <v>6</v>
      </c>
      <c r="I388" s="105">
        <v>1</v>
      </c>
      <c r="J388" s="105">
        <v>16</v>
      </c>
      <c r="K388" s="95">
        <v>2516</v>
      </c>
      <c r="L388" s="106">
        <f>T387</f>
        <v>80</v>
      </c>
      <c r="M388" s="106">
        <f>K388*L388</f>
        <v>201280</v>
      </c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2"/>
      <c r="Y388" s="83">
        <f>M388</f>
        <v>201280</v>
      </c>
      <c r="Z388" s="84"/>
      <c r="AA388" s="87">
        <f>AB388*M388/100</f>
        <v>20.128</v>
      </c>
      <c r="AB388" s="82">
        <v>0.01</v>
      </c>
    </row>
    <row r="389" spans="2:28" ht="16.5" customHeight="1" x14ac:dyDescent="0.25">
      <c r="B389" s="99"/>
      <c r="C389" s="99"/>
      <c r="D389" s="99"/>
      <c r="E389" s="99"/>
      <c r="F389" s="99"/>
      <c r="G389" s="99"/>
      <c r="H389" s="107"/>
      <c r="I389" s="107"/>
      <c r="J389" s="107"/>
      <c r="K389" s="106"/>
      <c r="L389" s="106"/>
      <c r="M389" s="106"/>
      <c r="N389" s="77"/>
      <c r="O389" s="78"/>
      <c r="P389" s="78"/>
      <c r="Q389" s="78"/>
      <c r="R389" s="79"/>
      <c r="S389" s="80"/>
      <c r="T389" s="81"/>
      <c r="U389" s="77"/>
      <c r="V389" s="79"/>
      <c r="W389" s="79"/>
      <c r="X389" s="86"/>
      <c r="Y389" s="83"/>
      <c r="Z389" s="84"/>
      <c r="AA389" s="85"/>
      <c r="AB389" s="86"/>
    </row>
    <row r="390" spans="2:28" ht="16.5" customHeight="1" x14ac:dyDescent="0.25">
      <c r="B390" s="100" t="s">
        <v>205</v>
      </c>
      <c r="C390" s="101"/>
      <c r="D390" s="101"/>
      <c r="E390" s="101"/>
      <c r="F390" s="101"/>
      <c r="G390" s="102"/>
      <c r="H390" s="102" t="s">
        <v>207</v>
      </c>
      <c r="I390" s="102" t="s">
        <v>464</v>
      </c>
      <c r="J390" s="102" t="s">
        <v>3202</v>
      </c>
      <c r="K390" s="102">
        <v>52</v>
      </c>
      <c r="L390" s="102">
        <v>10</v>
      </c>
      <c r="M390" s="102"/>
      <c r="N390" s="102"/>
      <c r="O390" s="102" t="s">
        <v>208</v>
      </c>
      <c r="P390" s="102" t="s">
        <v>209</v>
      </c>
      <c r="Q390" s="102" t="s">
        <v>139</v>
      </c>
      <c r="R390" s="102">
        <v>34160</v>
      </c>
      <c r="S390" s="102"/>
      <c r="T390" s="102">
        <v>80</v>
      </c>
      <c r="U390" s="102"/>
      <c r="V390" s="103"/>
      <c r="W390" s="101"/>
      <c r="X390" s="102"/>
      <c r="Y390" s="101"/>
      <c r="Z390" s="101"/>
      <c r="AA390" s="101"/>
      <c r="AB390" s="104"/>
    </row>
    <row r="391" spans="2:28" ht="16.5" customHeight="1" x14ac:dyDescent="0.25">
      <c r="B391" s="97">
        <v>2590</v>
      </c>
      <c r="C391" s="97" t="s">
        <v>206</v>
      </c>
      <c r="D391" s="98">
        <v>1784</v>
      </c>
      <c r="E391" s="99">
        <v>10</v>
      </c>
      <c r="F391" s="97">
        <v>6</v>
      </c>
      <c r="G391" s="97">
        <v>1</v>
      </c>
      <c r="H391" s="105">
        <v>3</v>
      </c>
      <c r="I391" s="105">
        <v>2</v>
      </c>
      <c r="J391" s="105">
        <v>77</v>
      </c>
      <c r="K391" s="95">
        <v>1477</v>
      </c>
      <c r="L391" s="106">
        <f>T390</f>
        <v>80</v>
      </c>
      <c r="M391" s="106">
        <f>K391*L391</f>
        <v>118160</v>
      </c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2"/>
      <c r="Y391" s="83">
        <f>M391</f>
        <v>118160</v>
      </c>
      <c r="Z391" s="84"/>
      <c r="AA391" s="87">
        <f>AB391*M391/100</f>
        <v>11.816000000000001</v>
      </c>
      <c r="AB391" s="82">
        <v>0.01</v>
      </c>
    </row>
    <row r="392" spans="2:28" ht="16.5" customHeight="1" x14ac:dyDescent="0.25">
      <c r="B392" s="99"/>
      <c r="C392" s="99"/>
      <c r="D392" s="99"/>
      <c r="E392" s="99"/>
      <c r="F392" s="99"/>
      <c r="G392" s="99"/>
      <c r="H392" s="107"/>
      <c r="I392" s="107"/>
      <c r="J392" s="107"/>
      <c r="K392" s="106"/>
      <c r="L392" s="106"/>
      <c r="M392" s="106"/>
      <c r="N392" s="77"/>
      <c r="O392" s="78"/>
      <c r="P392" s="78"/>
      <c r="Q392" s="78"/>
      <c r="R392" s="79"/>
      <c r="S392" s="80"/>
      <c r="T392" s="81"/>
      <c r="U392" s="77"/>
      <c r="V392" s="79"/>
      <c r="W392" s="79"/>
      <c r="X392" s="86"/>
      <c r="Y392" s="83"/>
      <c r="Z392" s="84"/>
      <c r="AA392" s="85"/>
      <c r="AB392" s="86"/>
    </row>
    <row r="393" spans="2:28" ht="16.5" customHeight="1" x14ac:dyDescent="0.25">
      <c r="B393" s="100" t="s">
        <v>205</v>
      </c>
      <c r="C393" s="101"/>
      <c r="D393" s="101"/>
      <c r="E393" s="101"/>
      <c r="F393" s="101"/>
      <c r="G393" s="102"/>
      <c r="H393" s="102" t="s">
        <v>207</v>
      </c>
      <c r="I393" s="102" t="s">
        <v>4243</v>
      </c>
      <c r="J393" s="102" t="s">
        <v>310</v>
      </c>
      <c r="K393" s="102">
        <v>33</v>
      </c>
      <c r="L393" s="102">
        <v>10</v>
      </c>
      <c r="M393" s="102"/>
      <c r="N393" s="102"/>
      <c r="O393" s="102" t="s">
        <v>208</v>
      </c>
      <c r="P393" s="102" t="s">
        <v>209</v>
      </c>
      <c r="Q393" s="102" t="s">
        <v>139</v>
      </c>
      <c r="R393" s="102">
        <v>34160</v>
      </c>
      <c r="S393" s="102"/>
      <c r="T393" s="102">
        <v>80</v>
      </c>
      <c r="U393" s="102"/>
      <c r="V393" s="103"/>
      <c r="W393" s="101"/>
      <c r="X393" s="102"/>
      <c r="Y393" s="101"/>
      <c r="Z393" s="101"/>
      <c r="AA393" s="101"/>
      <c r="AB393" s="104"/>
    </row>
    <row r="394" spans="2:28" ht="16.5" customHeight="1" x14ac:dyDescent="0.25">
      <c r="B394" s="97">
        <v>2617</v>
      </c>
      <c r="C394" s="97" t="s">
        <v>206</v>
      </c>
      <c r="D394" s="98">
        <v>3909</v>
      </c>
      <c r="E394" s="99">
        <v>5</v>
      </c>
      <c r="F394" s="97">
        <v>6</v>
      </c>
      <c r="G394" s="97">
        <v>1</v>
      </c>
      <c r="H394" s="105">
        <v>36</v>
      </c>
      <c r="I394" s="105">
        <v>3</v>
      </c>
      <c r="J394" s="105">
        <v>62</v>
      </c>
      <c r="K394" s="95">
        <v>14762</v>
      </c>
      <c r="L394" s="106">
        <f>T393</f>
        <v>80</v>
      </c>
      <c r="M394" s="106">
        <f>K394*L394</f>
        <v>1180960</v>
      </c>
      <c r="N394" s="77"/>
      <c r="O394" s="78"/>
      <c r="P394" s="78"/>
      <c r="Q394" s="78"/>
      <c r="R394" s="79"/>
      <c r="S394" s="80"/>
      <c r="T394" s="81"/>
      <c r="U394" s="77"/>
      <c r="V394" s="79"/>
      <c r="W394" s="79"/>
      <c r="X394" s="82"/>
      <c r="Y394" s="83">
        <f>M394</f>
        <v>1180960</v>
      </c>
      <c r="Z394" s="84"/>
      <c r="AA394" s="87">
        <f>AB394*M394/100</f>
        <v>118.096</v>
      </c>
      <c r="AB394" s="82">
        <v>0.01</v>
      </c>
    </row>
    <row r="395" spans="2:28" ht="16.5" customHeight="1" x14ac:dyDescent="0.25">
      <c r="B395" s="99"/>
      <c r="C395" s="99"/>
      <c r="D395" s="99"/>
      <c r="E395" s="99"/>
      <c r="F395" s="99"/>
      <c r="G395" s="99"/>
      <c r="H395" s="107"/>
      <c r="I395" s="107"/>
      <c r="J395" s="107"/>
      <c r="K395" s="106"/>
      <c r="L395" s="106"/>
      <c r="M395" s="106"/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6"/>
      <c r="Y395" s="83"/>
      <c r="Z395" s="84"/>
      <c r="AA395" s="85"/>
      <c r="AB395" s="86"/>
    </row>
    <row r="396" spans="2:28" ht="16.5" customHeight="1" x14ac:dyDescent="0.25">
      <c r="B396" s="100" t="s">
        <v>205</v>
      </c>
      <c r="C396" s="101"/>
      <c r="D396" s="101"/>
      <c r="E396" s="101"/>
      <c r="F396" s="101"/>
      <c r="G396" s="102"/>
      <c r="H396" s="102" t="s">
        <v>210</v>
      </c>
      <c r="I396" s="102" t="s">
        <v>5498</v>
      </c>
      <c r="J396" s="102" t="s">
        <v>2955</v>
      </c>
      <c r="K396" s="102">
        <v>18</v>
      </c>
      <c r="L396" s="102">
        <v>10</v>
      </c>
      <c r="M396" s="102"/>
      <c r="N396" s="102"/>
      <c r="O396" s="102" t="s">
        <v>208</v>
      </c>
      <c r="P396" s="102" t="s">
        <v>209</v>
      </c>
      <c r="Q396" s="102" t="s">
        <v>139</v>
      </c>
      <c r="R396" s="102">
        <v>34160</v>
      </c>
      <c r="S396" s="102"/>
      <c r="T396" s="102">
        <v>80</v>
      </c>
      <c r="U396" s="102"/>
      <c r="V396" s="103"/>
      <c r="W396" s="101"/>
      <c r="X396" s="102"/>
      <c r="Y396" s="101"/>
      <c r="Z396" s="101"/>
      <c r="AA396" s="101"/>
      <c r="AB396" s="104"/>
    </row>
    <row r="397" spans="2:28" ht="16.5" customHeight="1" x14ac:dyDescent="0.25">
      <c r="B397" s="97">
        <v>2629</v>
      </c>
      <c r="C397" s="97" t="s">
        <v>206</v>
      </c>
      <c r="D397" s="98"/>
      <c r="E397" s="99">
        <v>152</v>
      </c>
      <c r="F397" s="97">
        <v>0</v>
      </c>
      <c r="G397" s="97">
        <v>1</v>
      </c>
      <c r="H397" s="105">
        <v>0</v>
      </c>
      <c r="I397" s="105">
        <v>2</v>
      </c>
      <c r="J397" s="105">
        <v>21</v>
      </c>
      <c r="K397" s="95">
        <v>221</v>
      </c>
      <c r="L397" s="106">
        <f>T396</f>
        <v>80</v>
      </c>
      <c r="M397" s="106">
        <f>K397*L397</f>
        <v>17680</v>
      </c>
      <c r="N397" s="77"/>
      <c r="O397" s="78" t="s">
        <v>203</v>
      </c>
      <c r="P397" s="78" t="s">
        <v>5</v>
      </c>
      <c r="Q397" s="78" t="s">
        <v>143</v>
      </c>
      <c r="R397" s="79">
        <v>120</v>
      </c>
      <c r="S397" s="80"/>
      <c r="T397" s="81">
        <v>8050</v>
      </c>
      <c r="U397" s="96" t="s">
        <v>228</v>
      </c>
      <c r="V397" s="79">
        <f>R397*T397*14/100</f>
        <v>135240</v>
      </c>
      <c r="W397" s="79">
        <f>R397*T397-V397</f>
        <v>830760</v>
      </c>
      <c r="X397" s="82">
        <f>M397+W397</f>
        <v>848440</v>
      </c>
      <c r="Y397" s="83">
        <f>M397</f>
        <v>17680</v>
      </c>
      <c r="Z397" s="84"/>
      <c r="AA397" s="87">
        <f>AB397*M397/100</f>
        <v>3.536</v>
      </c>
      <c r="AB397" s="86">
        <v>0.02</v>
      </c>
    </row>
    <row r="398" spans="2:28" ht="16.5" customHeight="1" x14ac:dyDescent="0.25">
      <c r="B398" s="99"/>
      <c r="C398" s="99"/>
      <c r="D398" s="99"/>
      <c r="E398" s="99"/>
      <c r="F398" s="99"/>
      <c r="G398" s="99"/>
      <c r="H398" s="107"/>
      <c r="I398" s="107"/>
      <c r="J398" s="107"/>
      <c r="K398" s="106"/>
      <c r="L398" s="106"/>
      <c r="M398" s="106"/>
      <c r="N398" s="77"/>
      <c r="O398" s="78"/>
      <c r="P398" s="78"/>
      <c r="Q398" s="78"/>
      <c r="R398" s="79"/>
      <c r="S398" s="80"/>
      <c r="T398" s="81"/>
      <c r="U398" s="77"/>
      <c r="V398" s="79"/>
      <c r="W398" s="79"/>
      <c r="X398" s="86"/>
      <c r="Y398" s="83"/>
      <c r="Z398" s="84"/>
      <c r="AA398" s="85"/>
      <c r="AB398" s="86"/>
    </row>
    <row r="399" spans="2:28" ht="16.5" customHeight="1" x14ac:dyDescent="0.25">
      <c r="B399" s="100" t="s">
        <v>205</v>
      </c>
      <c r="C399" s="101"/>
      <c r="D399" s="101"/>
      <c r="E399" s="101"/>
      <c r="F399" s="101"/>
      <c r="G399" s="102"/>
      <c r="H399" s="102" t="s">
        <v>210</v>
      </c>
      <c r="I399" s="102" t="s">
        <v>5498</v>
      </c>
      <c r="J399" s="102" t="s">
        <v>2955</v>
      </c>
      <c r="K399" s="102">
        <v>18</v>
      </c>
      <c r="L399" s="102">
        <v>10</v>
      </c>
      <c r="M399" s="102"/>
      <c r="N399" s="102"/>
      <c r="O399" s="102" t="s">
        <v>208</v>
      </c>
      <c r="P399" s="102" t="s">
        <v>209</v>
      </c>
      <c r="Q399" s="102" t="s">
        <v>139</v>
      </c>
      <c r="R399" s="102">
        <v>34160</v>
      </c>
      <c r="S399" s="102"/>
      <c r="T399" s="102">
        <v>80</v>
      </c>
      <c r="U399" s="102"/>
      <c r="V399" s="103"/>
      <c r="W399" s="101"/>
      <c r="X399" s="102"/>
      <c r="Y399" s="101"/>
      <c r="Z399" s="101"/>
      <c r="AA399" s="101"/>
      <c r="AB399" s="104"/>
    </row>
    <row r="400" spans="2:28" ht="16.5" customHeight="1" x14ac:dyDescent="0.25">
      <c r="B400" s="97">
        <v>2630</v>
      </c>
      <c r="C400" s="97" t="s">
        <v>206</v>
      </c>
      <c r="D400" s="98">
        <v>955</v>
      </c>
      <c r="E400" s="99">
        <v>2</v>
      </c>
      <c r="F400" s="97">
        <v>6</v>
      </c>
      <c r="G400" s="97">
        <v>1</v>
      </c>
      <c r="H400" s="105">
        <v>13</v>
      </c>
      <c r="I400" s="105">
        <v>3</v>
      </c>
      <c r="J400" s="105">
        <v>50</v>
      </c>
      <c r="K400" s="95">
        <v>5550</v>
      </c>
      <c r="L400" s="106">
        <f>T399</f>
        <v>80</v>
      </c>
      <c r="M400" s="106">
        <f>K400*L400</f>
        <v>444000</v>
      </c>
      <c r="N400" s="77"/>
      <c r="O400" s="78"/>
      <c r="P400" s="78"/>
      <c r="Q400" s="78"/>
      <c r="R400" s="79"/>
      <c r="S400" s="80"/>
      <c r="T400" s="81"/>
      <c r="U400" s="77"/>
      <c r="V400" s="79"/>
      <c r="W400" s="79"/>
      <c r="X400" s="82"/>
      <c r="Y400" s="83">
        <f>M400</f>
        <v>444000</v>
      </c>
      <c r="Z400" s="84"/>
      <c r="AA400" s="87">
        <f>AB400*M400/100</f>
        <v>44.4</v>
      </c>
      <c r="AB400" s="82">
        <v>0.01</v>
      </c>
    </row>
    <row r="401" spans="2:28" ht="16.5" customHeight="1" x14ac:dyDescent="0.25">
      <c r="B401" s="99"/>
      <c r="C401" s="99"/>
      <c r="D401" s="99"/>
      <c r="E401" s="99"/>
      <c r="F401" s="99"/>
      <c r="G401" s="99"/>
      <c r="H401" s="107"/>
      <c r="I401" s="107"/>
      <c r="J401" s="107"/>
      <c r="K401" s="106"/>
      <c r="L401" s="106"/>
      <c r="M401" s="106"/>
      <c r="N401" s="77"/>
      <c r="O401" s="78"/>
      <c r="P401" s="78"/>
      <c r="Q401" s="78"/>
      <c r="R401" s="79"/>
      <c r="S401" s="80"/>
      <c r="T401" s="81"/>
      <c r="U401" s="77"/>
      <c r="V401" s="79"/>
      <c r="W401" s="79"/>
      <c r="X401" s="86"/>
      <c r="Y401" s="83"/>
      <c r="Z401" s="84"/>
      <c r="AA401" s="85"/>
      <c r="AB401" s="86"/>
    </row>
    <row r="402" spans="2:28" ht="16.5" customHeight="1" x14ac:dyDescent="0.25">
      <c r="B402" s="100" t="s">
        <v>205</v>
      </c>
      <c r="C402" s="101"/>
      <c r="D402" s="101"/>
      <c r="E402" s="101"/>
      <c r="F402" s="101"/>
      <c r="G402" s="102"/>
      <c r="H402" s="102" t="s">
        <v>207</v>
      </c>
      <c r="I402" s="102" t="s">
        <v>4433</v>
      </c>
      <c r="J402" s="102" t="s">
        <v>743</v>
      </c>
      <c r="K402" s="102">
        <v>11</v>
      </c>
      <c r="L402" s="102">
        <v>10</v>
      </c>
      <c r="M402" s="102"/>
      <c r="N402" s="102"/>
      <c r="O402" s="102" t="s">
        <v>208</v>
      </c>
      <c r="P402" s="102" t="s">
        <v>209</v>
      </c>
      <c r="Q402" s="102" t="s">
        <v>139</v>
      </c>
      <c r="R402" s="102">
        <v>34160</v>
      </c>
      <c r="S402" s="102"/>
      <c r="T402" s="102">
        <v>80</v>
      </c>
      <c r="U402" s="102"/>
      <c r="V402" s="103"/>
      <c r="W402" s="101"/>
      <c r="X402" s="102"/>
      <c r="Y402" s="101"/>
      <c r="Z402" s="101"/>
      <c r="AA402" s="101"/>
      <c r="AB402" s="104"/>
    </row>
    <row r="403" spans="2:28" ht="16.5" customHeight="1" x14ac:dyDescent="0.25">
      <c r="B403" s="97">
        <v>2647</v>
      </c>
      <c r="C403" s="97" t="s">
        <v>206</v>
      </c>
      <c r="D403" s="98">
        <v>1732</v>
      </c>
      <c r="E403" s="99">
        <v>2</v>
      </c>
      <c r="F403" s="97">
        <v>6</v>
      </c>
      <c r="G403" s="97">
        <v>1</v>
      </c>
      <c r="H403" s="105">
        <v>12</v>
      </c>
      <c r="I403" s="105">
        <v>3</v>
      </c>
      <c r="J403" s="105">
        <v>70</v>
      </c>
      <c r="K403" s="95">
        <v>5170</v>
      </c>
      <c r="L403" s="106">
        <f>T402</f>
        <v>80</v>
      </c>
      <c r="M403" s="106">
        <f>K403*L403</f>
        <v>413600</v>
      </c>
      <c r="N403" s="77"/>
      <c r="O403" s="78"/>
      <c r="P403" s="78"/>
      <c r="Q403" s="78"/>
      <c r="R403" s="79"/>
      <c r="S403" s="80"/>
      <c r="T403" s="81"/>
      <c r="U403" s="77"/>
      <c r="V403" s="79"/>
      <c r="W403" s="79"/>
      <c r="X403" s="82"/>
      <c r="Y403" s="83">
        <f>M403</f>
        <v>413600</v>
      </c>
      <c r="Z403" s="84"/>
      <c r="AA403" s="87">
        <f>AB403*M403/100</f>
        <v>41.36</v>
      </c>
      <c r="AB403" s="82">
        <v>0.01</v>
      </c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>
      <c r="B405" s="100" t="s">
        <v>205</v>
      </c>
      <c r="C405" s="101"/>
      <c r="D405" s="101"/>
      <c r="E405" s="101"/>
      <c r="F405" s="101"/>
      <c r="G405" s="102"/>
      <c r="H405" s="102" t="s">
        <v>210</v>
      </c>
      <c r="I405" s="102" t="s">
        <v>4182</v>
      </c>
      <c r="J405" s="102" t="s">
        <v>4183</v>
      </c>
      <c r="K405" s="102">
        <v>4</v>
      </c>
      <c r="L405" s="102">
        <v>10</v>
      </c>
      <c r="M405" s="102"/>
      <c r="N405" s="102"/>
      <c r="O405" s="102" t="s">
        <v>208</v>
      </c>
      <c r="P405" s="102" t="s">
        <v>209</v>
      </c>
      <c r="Q405" s="102" t="s">
        <v>139</v>
      </c>
      <c r="R405" s="102">
        <v>34160</v>
      </c>
      <c r="S405" s="102"/>
      <c r="T405" s="102">
        <v>80</v>
      </c>
      <c r="U405" s="102"/>
      <c r="V405" s="103"/>
      <c r="W405" s="101"/>
      <c r="X405" s="102"/>
      <c r="Y405" s="101"/>
      <c r="Z405" s="101"/>
      <c r="AA405" s="101"/>
      <c r="AB405" s="104"/>
    </row>
    <row r="406" spans="2:28" ht="16.5" customHeight="1" x14ac:dyDescent="0.25">
      <c r="B406" s="97">
        <v>2648</v>
      </c>
      <c r="C406" s="97" t="s">
        <v>206</v>
      </c>
      <c r="D406" s="98">
        <v>7971</v>
      </c>
      <c r="E406" s="99">
        <v>13</v>
      </c>
      <c r="F406" s="97">
        <v>80</v>
      </c>
      <c r="G406" s="97">
        <v>1</v>
      </c>
      <c r="H406" s="105">
        <v>8</v>
      </c>
      <c r="I406" s="105">
        <v>0</v>
      </c>
      <c r="J406" s="105">
        <v>0</v>
      </c>
      <c r="K406" s="95">
        <v>3200</v>
      </c>
      <c r="L406" s="106">
        <f>T405</f>
        <v>80</v>
      </c>
      <c r="M406" s="106">
        <f>K406*L406</f>
        <v>256000</v>
      </c>
      <c r="N406" s="77"/>
      <c r="O406" s="78"/>
      <c r="P406" s="78"/>
      <c r="Q406" s="78"/>
      <c r="R406" s="79"/>
      <c r="S406" s="80"/>
      <c r="T406" s="81"/>
      <c r="U406" s="77"/>
      <c r="V406" s="79"/>
      <c r="W406" s="79"/>
      <c r="X406" s="82"/>
      <c r="Y406" s="83">
        <f>M406</f>
        <v>256000</v>
      </c>
      <c r="Z406" s="84"/>
      <c r="AA406" s="87">
        <f>AB406*M406/100</f>
        <v>25.6</v>
      </c>
      <c r="AB406" s="82">
        <v>0.01</v>
      </c>
    </row>
    <row r="407" spans="2:28" ht="16.5" customHeight="1" x14ac:dyDescent="0.25">
      <c r="B407" s="99"/>
      <c r="C407" s="99"/>
      <c r="D407" s="99"/>
      <c r="E407" s="99"/>
      <c r="F407" s="99"/>
      <c r="G407" s="99"/>
      <c r="H407" s="107"/>
      <c r="I407" s="107"/>
      <c r="J407" s="107"/>
      <c r="K407" s="106"/>
      <c r="L407" s="106"/>
      <c r="M407" s="106"/>
      <c r="N407" s="77"/>
      <c r="O407" s="78"/>
      <c r="P407" s="78"/>
      <c r="Q407" s="78"/>
      <c r="R407" s="79"/>
      <c r="S407" s="80"/>
      <c r="T407" s="81"/>
      <c r="U407" s="77"/>
      <c r="V407" s="79"/>
      <c r="W407" s="79"/>
      <c r="X407" s="86"/>
      <c r="Y407" s="83"/>
      <c r="Z407" s="84"/>
      <c r="AA407" s="85"/>
      <c r="AB407" s="86"/>
    </row>
    <row r="408" spans="2:28" ht="16.5" customHeight="1" x14ac:dyDescent="0.25">
      <c r="B408" s="100" t="s">
        <v>205</v>
      </c>
      <c r="C408" s="101"/>
      <c r="D408" s="101"/>
      <c r="E408" s="101"/>
      <c r="F408" s="101"/>
      <c r="G408" s="102"/>
      <c r="H408" s="102" t="s">
        <v>210</v>
      </c>
      <c r="I408" s="102" t="s">
        <v>4416</v>
      </c>
      <c r="J408" s="102" t="s">
        <v>3202</v>
      </c>
      <c r="K408" s="102">
        <v>52</v>
      </c>
      <c r="L408" s="102">
        <v>10</v>
      </c>
      <c r="M408" s="102"/>
      <c r="N408" s="102"/>
      <c r="O408" s="102" t="s">
        <v>208</v>
      </c>
      <c r="P408" s="102" t="s">
        <v>209</v>
      </c>
      <c r="Q408" s="102" t="s">
        <v>139</v>
      </c>
      <c r="R408" s="102">
        <v>34160</v>
      </c>
      <c r="S408" s="102"/>
      <c r="T408" s="102">
        <v>80</v>
      </c>
      <c r="U408" s="102"/>
      <c r="V408" s="103"/>
      <c r="W408" s="101"/>
      <c r="X408" s="102"/>
      <c r="Y408" s="101"/>
      <c r="Z408" s="101"/>
      <c r="AA408" s="101"/>
      <c r="AB408" s="104"/>
    </row>
    <row r="409" spans="2:28" ht="16.5" customHeight="1" x14ac:dyDescent="0.25">
      <c r="B409" s="97">
        <v>2653</v>
      </c>
      <c r="C409" s="97" t="s">
        <v>206</v>
      </c>
      <c r="D409" s="98">
        <v>12994</v>
      </c>
      <c r="E409" s="99">
        <v>169</v>
      </c>
      <c r="F409" s="97">
        <v>6</v>
      </c>
      <c r="G409" s="97">
        <v>1</v>
      </c>
      <c r="H409" s="105">
        <v>1</v>
      </c>
      <c r="I409" s="105">
        <v>0</v>
      </c>
      <c r="J409" s="105">
        <v>90</v>
      </c>
      <c r="K409" s="95">
        <v>490</v>
      </c>
      <c r="L409" s="106">
        <f>T408</f>
        <v>80</v>
      </c>
      <c r="M409" s="106">
        <f>K409*L409</f>
        <v>39200</v>
      </c>
      <c r="N409" s="77"/>
      <c r="O409" s="78"/>
      <c r="P409" s="78"/>
      <c r="Q409" s="78"/>
      <c r="R409" s="79"/>
      <c r="S409" s="80"/>
      <c r="T409" s="81"/>
      <c r="U409" s="77"/>
      <c r="V409" s="79"/>
      <c r="W409" s="79"/>
      <c r="X409" s="82"/>
      <c r="Y409" s="83">
        <f>M409</f>
        <v>39200</v>
      </c>
      <c r="Z409" s="84"/>
      <c r="AA409" s="87">
        <f>AB409*M409/100</f>
        <v>3.92</v>
      </c>
      <c r="AB409" s="82">
        <v>0.01</v>
      </c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210</v>
      </c>
      <c r="I411" s="102" t="s">
        <v>4416</v>
      </c>
      <c r="J411" s="102" t="s">
        <v>3202</v>
      </c>
      <c r="K411" s="102">
        <v>52</v>
      </c>
      <c r="L411" s="102">
        <v>10</v>
      </c>
      <c r="M411" s="102"/>
      <c r="N411" s="102"/>
      <c r="O411" s="102" t="s">
        <v>208</v>
      </c>
      <c r="P411" s="102" t="s">
        <v>209</v>
      </c>
      <c r="Q411" s="102" t="s">
        <v>139</v>
      </c>
      <c r="R411" s="102">
        <v>34160</v>
      </c>
      <c r="S411" s="102"/>
      <c r="T411" s="102">
        <v>80</v>
      </c>
      <c r="U411" s="102"/>
      <c r="V411" s="103"/>
      <c r="W411" s="101"/>
      <c r="X411" s="102"/>
      <c r="Y411" s="101"/>
      <c r="Z411" s="101"/>
      <c r="AA411" s="101"/>
      <c r="AB411" s="104"/>
    </row>
    <row r="412" spans="2:28" ht="16.5" customHeight="1" x14ac:dyDescent="0.25">
      <c r="B412" s="97">
        <v>2654</v>
      </c>
      <c r="C412" s="97" t="s">
        <v>206</v>
      </c>
      <c r="D412" s="98">
        <v>1771</v>
      </c>
      <c r="E412" s="99">
        <v>3</v>
      </c>
      <c r="F412" s="97">
        <v>6</v>
      </c>
      <c r="G412" s="97">
        <v>1</v>
      </c>
      <c r="H412" s="105">
        <v>14</v>
      </c>
      <c r="I412" s="105">
        <v>2</v>
      </c>
      <c r="J412" s="105">
        <v>26</v>
      </c>
      <c r="K412" s="95">
        <v>5826</v>
      </c>
      <c r="L412" s="106">
        <f>T411</f>
        <v>80</v>
      </c>
      <c r="M412" s="106">
        <f>K412*L412</f>
        <v>466080</v>
      </c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2"/>
      <c r="Y412" s="83">
        <f>M412</f>
        <v>466080</v>
      </c>
      <c r="Z412" s="84"/>
      <c r="AA412" s="87">
        <f>AB412*M412/100</f>
        <v>46.608000000000004</v>
      </c>
      <c r="AB412" s="82">
        <v>0.01</v>
      </c>
    </row>
    <row r="413" spans="2:28" ht="16.5" customHeight="1" x14ac:dyDescent="0.25">
      <c r="B413" s="99"/>
      <c r="C413" s="99"/>
      <c r="D413" s="99"/>
      <c r="E413" s="99"/>
      <c r="F413" s="99"/>
      <c r="G413" s="99"/>
      <c r="H413" s="107"/>
      <c r="I413" s="107"/>
      <c r="J413" s="107"/>
      <c r="K413" s="106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6"/>
      <c r="Y413" s="83"/>
      <c r="Z413" s="84"/>
      <c r="AA413" s="85"/>
      <c r="AB413" s="86"/>
    </row>
    <row r="414" spans="2:28" ht="16.5" customHeight="1" x14ac:dyDescent="0.25">
      <c r="B414" s="100" t="s">
        <v>205</v>
      </c>
      <c r="C414" s="101"/>
      <c r="D414" s="101"/>
      <c r="E414" s="101"/>
      <c r="F414" s="101"/>
      <c r="G414" s="102"/>
      <c r="H414" s="102" t="s">
        <v>210</v>
      </c>
      <c r="I414" s="102" t="s">
        <v>759</v>
      </c>
      <c r="J414" s="102" t="s">
        <v>3954</v>
      </c>
      <c r="K414" s="102">
        <v>9</v>
      </c>
      <c r="L414" s="102">
        <v>10</v>
      </c>
      <c r="M414" s="102"/>
      <c r="N414" s="102"/>
      <c r="O414" s="102" t="s">
        <v>208</v>
      </c>
      <c r="P414" s="102" t="s">
        <v>209</v>
      </c>
      <c r="Q414" s="102" t="s">
        <v>139</v>
      </c>
      <c r="R414" s="102">
        <v>34160</v>
      </c>
      <c r="S414" s="102"/>
      <c r="T414" s="102">
        <v>80</v>
      </c>
      <c r="U414" s="102"/>
      <c r="V414" s="103"/>
      <c r="W414" s="101"/>
      <c r="X414" s="102"/>
      <c r="Y414" s="101"/>
      <c r="Z414" s="101"/>
      <c r="AA414" s="101"/>
      <c r="AB414" s="104"/>
    </row>
    <row r="415" spans="2:28" ht="16.5" customHeight="1" x14ac:dyDescent="0.25">
      <c r="B415" s="97">
        <v>2683</v>
      </c>
      <c r="C415" s="97" t="s">
        <v>206</v>
      </c>
      <c r="D415" s="98">
        <v>3922</v>
      </c>
      <c r="E415" s="99">
        <v>4</v>
      </c>
      <c r="F415" s="97">
        <v>6</v>
      </c>
      <c r="G415" s="97">
        <v>1</v>
      </c>
      <c r="H415" s="105">
        <v>14</v>
      </c>
      <c r="I415" s="105">
        <v>1</v>
      </c>
      <c r="J415" s="105">
        <v>62</v>
      </c>
      <c r="K415" s="95">
        <v>5762</v>
      </c>
      <c r="L415" s="106">
        <f>T414</f>
        <v>80</v>
      </c>
      <c r="M415" s="106">
        <f>K415*L415</f>
        <v>460960</v>
      </c>
      <c r="N415" s="77"/>
      <c r="O415" s="78"/>
      <c r="P415" s="78"/>
      <c r="Q415" s="78"/>
      <c r="R415" s="79"/>
      <c r="S415" s="80"/>
      <c r="T415" s="81"/>
      <c r="U415" s="77"/>
      <c r="V415" s="79"/>
      <c r="W415" s="79"/>
      <c r="X415" s="82"/>
      <c r="Y415" s="83">
        <f>M415</f>
        <v>460960</v>
      </c>
      <c r="Z415" s="84"/>
      <c r="AA415" s="87">
        <f>AB415*M415/100</f>
        <v>46.096000000000004</v>
      </c>
      <c r="AB415" s="82">
        <v>0.01</v>
      </c>
    </row>
    <row r="416" spans="2:28" ht="16.5" customHeight="1" x14ac:dyDescent="0.25">
      <c r="B416" s="99"/>
      <c r="C416" s="99"/>
      <c r="D416" s="99"/>
      <c r="E416" s="99"/>
      <c r="F416" s="99"/>
      <c r="G416" s="99"/>
      <c r="H416" s="107"/>
      <c r="I416" s="107"/>
      <c r="J416" s="107"/>
      <c r="K416" s="106"/>
      <c r="L416" s="106"/>
      <c r="M416" s="106"/>
      <c r="N416" s="77"/>
      <c r="O416" s="78"/>
      <c r="P416" s="78"/>
      <c r="Q416" s="78"/>
      <c r="R416" s="79"/>
      <c r="S416" s="80"/>
      <c r="T416" s="81"/>
      <c r="U416" s="77"/>
      <c r="V416" s="79"/>
      <c r="W416" s="79"/>
      <c r="X416" s="86"/>
      <c r="Y416" s="83"/>
      <c r="Z416" s="84"/>
      <c r="AA416" s="85"/>
      <c r="AB416" s="86"/>
    </row>
    <row r="417" spans="2:28" ht="16.5" customHeight="1" x14ac:dyDescent="0.25">
      <c r="B417" s="100" t="s">
        <v>205</v>
      </c>
      <c r="C417" s="101"/>
      <c r="D417" s="101"/>
      <c r="E417" s="101"/>
      <c r="F417" s="101"/>
      <c r="G417" s="102"/>
      <c r="H417" s="102" t="s">
        <v>210</v>
      </c>
      <c r="I417" s="102" t="s">
        <v>788</v>
      </c>
      <c r="J417" s="102" t="s">
        <v>5536</v>
      </c>
      <c r="K417" s="102">
        <v>31</v>
      </c>
      <c r="L417" s="102">
        <v>10</v>
      </c>
      <c r="M417" s="102"/>
      <c r="N417" s="102"/>
      <c r="O417" s="102" t="s">
        <v>208</v>
      </c>
      <c r="P417" s="102" t="s">
        <v>209</v>
      </c>
      <c r="Q417" s="102" t="s">
        <v>139</v>
      </c>
      <c r="R417" s="102">
        <v>34160</v>
      </c>
      <c r="S417" s="102"/>
      <c r="T417" s="102">
        <v>80</v>
      </c>
      <c r="U417" s="102"/>
      <c r="V417" s="103"/>
      <c r="W417" s="101"/>
      <c r="X417" s="102"/>
      <c r="Y417" s="101"/>
      <c r="Z417" s="101"/>
      <c r="AA417" s="101"/>
      <c r="AB417" s="104"/>
    </row>
    <row r="418" spans="2:28" ht="16.5" customHeight="1" x14ac:dyDescent="0.25">
      <c r="B418" s="97">
        <v>2684</v>
      </c>
      <c r="C418" s="97" t="s">
        <v>206</v>
      </c>
      <c r="D418" s="98">
        <v>842</v>
      </c>
      <c r="E418" s="99">
        <v>7</v>
      </c>
      <c r="F418" s="97">
        <v>6</v>
      </c>
      <c r="G418" s="97">
        <v>1</v>
      </c>
      <c r="H418" s="105">
        <v>45</v>
      </c>
      <c r="I418" s="105">
        <v>3</v>
      </c>
      <c r="J418" s="105">
        <v>77</v>
      </c>
      <c r="K418" s="95">
        <v>18377</v>
      </c>
      <c r="L418" s="106">
        <f>T417</f>
        <v>80</v>
      </c>
      <c r="M418" s="106">
        <f>K418*L418</f>
        <v>1470160</v>
      </c>
      <c r="N418" s="77"/>
      <c r="O418" s="78"/>
      <c r="P418" s="78"/>
      <c r="Q418" s="78"/>
      <c r="R418" s="79"/>
      <c r="S418" s="80"/>
      <c r="T418" s="81"/>
      <c r="U418" s="77"/>
      <c r="V418" s="79"/>
      <c r="W418" s="79"/>
      <c r="X418" s="82"/>
      <c r="Y418" s="83">
        <f>M418</f>
        <v>1470160</v>
      </c>
      <c r="Z418" s="84"/>
      <c r="AA418" s="87">
        <f>AB418*M418/100</f>
        <v>147.01599999999999</v>
      </c>
      <c r="AB418" s="82">
        <v>0.01</v>
      </c>
    </row>
    <row r="419" spans="2:28" ht="16.5" customHeight="1" x14ac:dyDescent="0.25">
      <c r="B419" s="99"/>
      <c r="C419" s="99"/>
      <c r="D419" s="99"/>
      <c r="E419" s="99"/>
      <c r="F419" s="99"/>
      <c r="G419" s="99"/>
      <c r="H419" s="107"/>
      <c r="I419" s="107"/>
      <c r="J419" s="107"/>
      <c r="K419" s="106"/>
      <c r="L419" s="106"/>
      <c r="M419" s="106"/>
      <c r="N419" s="77"/>
      <c r="O419" s="78"/>
      <c r="P419" s="78"/>
      <c r="Q419" s="78"/>
      <c r="R419" s="79"/>
      <c r="S419" s="80"/>
      <c r="T419" s="81"/>
      <c r="U419" s="77"/>
      <c r="V419" s="79"/>
      <c r="W419" s="79"/>
      <c r="X419" s="86"/>
      <c r="Y419" s="83"/>
      <c r="Z419" s="84"/>
      <c r="AA419" s="85"/>
      <c r="AB419" s="86"/>
    </row>
    <row r="420" spans="2:28" ht="16.5" customHeight="1" x14ac:dyDescent="0.25">
      <c r="B420" s="100" t="s">
        <v>205</v>
      </c>
      <c r="C420" s="101"/>
      <c r="D420" s="101"/>
      <c r="E420" s="101"/>
      <c r="F420" s="101"/>
      <c r="G420" s="102"/>
      <c r="H420" s="102" t="s">
        <v>207</v>
      </c>
      <c r="I420" s="102" t="s">
        <v>464</v>
      </c>
      <c r="J420" s="102" t="s">
        <v>3202</v>
      </c>
      <c r="K420" s="102">
        <v>34</v>
      </c>
      <c r="L420" s="102">
        <v>10</v>
      </c>
      <c r="M420" s="102"/>
      <c r="N420" s="102"/>
      <c r="O420" s="102" t="s">
        <v>208</v>
      </c>
      <c r="P420" s="102" t="s">
        <v>209</v>
      </c>
      <c r="Q420" s="102" t="s">
        <v>139</v>
      </c>
      <c r="R420" s="102">
        <v>34160</v>
      </c>
      <c r="S420" s="102"/>
      <c r="T420" s="102">
        <v>250</v>
      </c>
      <c r="U420" s="102" t="s">
        <v>5571</v>
      </c>
      <c r="V420" s="103"/>
      <c r="W420" s="101"/>
      <c r="X420" s="102"/>
      <c r="Y420" s="101"/>
      <c r="Z420" s="101"/>
      <c r="AA420" s="101"/>
      <c r="AB420" s="104"/>
    </row>
    <row r="421" spans="2:28" ht="16.5" customHeight="1" x14ac:dyDescent="0.25">
      <c r="B421" s="97">
        <v>2736</v>
      </c>
      <c r="C421" s="97" t="s">
        <v>206</v>
      </c>
      <c r="D421" s="98" t="s">
        <v>5570</v>
      </c>
      <c r="E421" s="99" t="s">
        <v>3181</v>
      </c>
      <c r="F421" s="97" t="s">
        <v>223</v>
      </c>
      <c r="G421" s="97"/>
      <c r="H421" s="105">
        <v>6</v>
      </c>
      <c r="I421" s="105">
        <v>0</v>
      </c>
      <c r="J421" s="105">
        <v>47</v>
      </c>
      <c r="K421" s="95">
        <v>2447</v>
      </c>
      <c r="L421" s="106">
        <f>T420</f>
        <v>250</v>
      </c>
      <c r="M421" s="106">
        <f>K421*L421</f>
        <v>611750</v>
      </c>
      <c r="N421" s="77"/>
      <c r="O421" s="78"/>
      <c r="P421" s="78"/>
      <c r="Q421" s="78"/>
      <c r="R421" s="79"/>
      <c r="S421" s="80"/>
      <c r="T421" s="81"/>
      <c r="U421" s="77"/>
      <c r="V421" s="79"/>
      <c r="W421" s="79"/>
      <c r="X421" s="82"/>
      <c r="Y421" s="83">
        <f>M421</f>
        <v>611750</v>
      </c>
      <c r="Z421" s="84"/>
      <c r="AA421" s="87">
        <f>AB421*M421/100</f>
        <v>61.174999999999997</v>
      </c>
      <c r="AB421" s="82">
        <v>0.01</v>
      </c>
    </row>
    <row r="422" spans="2:28" ht="16.5" customHeight="1" x14ac:dyDescent="0.25">
      <c r="B422" s="99"/>
      <c r="C422" s="99"/>
      <c r="D422" s="99"/>
      <c r="E422" s="99"/>
      <c r="F422" s="99"/>
      <c r="G422" s="99"/>
      <c r="H422" s="107"/>
      <c r="I422" s="107"/>
      <c r="J422" s="107"/>
      <c r="K422" s="106"/>
      <c r="L422" s="106"/>
      <c r="M422" s="106"/>
      <c r="N422" s="77"/>
      <c r="O422" s="78"/>
      <c r="P422" s="78"/>
      <c r="Q422" s="78"/>
      <c r="R422" s="79"/>
      <c r="S422" s="80"/>
      <c r="T422" s="81"/>
      <c r="U422" s="77"/>
      <c r="V422" s="79"/>
      <c r="W422" s="79"/>
      <c r="X422" s="86"/>
      <c r="Y422" s="83"/>
      <c r="Z422" s="84"/>
      <c r="AA422" s="85"/>
      <c r="AB422" s="86"/>
    </row>
    <row r="423" spans="2:28" ht="16.5" customHeight="1" x14ac:dyDescent="0.25">
      <c r="B423" s="100" t="s">
        <v>205</v>
      </c>
      <c r="C423" s="101"/>
      <c r="D423" s="101"/>
      <c r="E423" s="101"/>
      <c r="F423" s="101"/>
      <c r="G423" s="102"/>
      <c r="H423" s="102" t="s">
        <v>210</v>
      </c>
      <c r="I423" s="102" t="s">
        <v>5573</v>
      </c>
      <c r="J423" s="102" t="s">
        <v>3202</v>
      </c>
      <c r="K423" s="102">
        <v>34</v>
      </c>
      <c r="L423" s="102">
        <v>10</v>
      </c>
      <c r="M423" s="102"/>
      <c r="N423" s="102"/>
      <c r="O423" s="102" t="s">
        <v>208</v>
      </c>
      <c r="P423" s="102" t="s">
        <v>209</v>
      </c>
      <c r="Q423" s="102" t="s">
        <v>139</v>
      </c>
      <c r="R423" s="102">
        <v>34160</v>
      </c>
      <c r="S423" s="102"/>
      <c r="T423" s="102">
        <v>250</v>
      </c>
      <c r="U423" s="102"/>
      <c r="V423" s="103"/>
      <c r="W423" s="101"/>
      <c r="X423" s="102"/>
      <c r="Y423" s="101"/>
      <c r="Z423" s="101"/>
      <c r="AA423" s="101"/>
      <c r="AB423" s="104"/>
    </row>
    <row r="424" spans="2:28" ht="16.5" customHeight="1" x14ac:dyDescent="0.25">
      <c r="B424" s="97">
        <v>2737</v>
      </c>
      <c r="C424" s="97" t="s">
        <v>206</v>
      </c>
      <c r="D424" s="98" t="s">
        <v>5572</v>
      </c>
      <c r="E424" s="99" t="s">
        <v>3181</v>
      </c>
      <c r="F424" s="97" t="s">
        <v>223</v>
      </c>
      <c r="G424" s="97"/>
      <c r="H424" s="105">
        <v>7</v>
      </c>
      <c r="I424" s="105">
        <v>2</v>
      </c>
      <c r="J424" s="105">
        <v>63</v>
      </c>
      <c r="K424" s="95">
        <v>3063</v>
      </c>
      <c r="L424" s="106">
        <f>T423</f>
        <v>250</v>
      </c>
      <c r="M424" s="106">
        <f>K424*L424</f>
        <v>765750</v>
      </c>
      <c r="N424" s="77"/>
      <c r="O424" s="78"/>
      <c r="P424" s="78"/>
      <c r="Q424" s="78"/>
      <c r="R424" s="79"/>
      <c r="S424" s="80"/>
      <c r="T424" s="81"/>
      <c r="U424" s="77"/>
      <c r="V424" s="79"/>
      <c r="W424" s="79"/>
      <c r="X424" s="82"/>
      <c r="Y424" s="83">
        <f>M424</f>
        <v>765750</v>
      </c>
      <c r="Z424" s="84"/>
      <c r="AA424" s="87">
        <f>AB424*M424/100</f>
        <v>76.575000000000003</v>
      </c>
      <c r="AB424" s="116">
        <v>0.01</v>
      </c>
    </row>
    <row r="425" spans="2:28" ht="16.5" customHeight="1" x14ac:dyDescent="0.25">
      <c r="B425" s="97"/>
      <c r="C425" s="97"/>
      <c r="D425" s="98"/>
      <c r="E425" s="99"/>
      <c r="F425" s="97"/>
      <c r="G425" s="97"/>
      <c r="H425" s="105"/>
      <c r="I425" s="105"/>
      <c r="J425" s="105"/>
      <c r="K425" s="95">
        <v>17</v>
      </c>
      <c r="L425" s="106">
        <f>T423</f>
        <v>250</v>
      </c>
      <c r="M425" s="106">
        <f>K425*L425</f>
        <v>4250</v>
      </c>
      <c r="N425" s="77"/>
      <c r="O425" s="78" t="s">
        <v>4</v>
      </c>
      <c r="P425" s="78" t="s">
        <v>5</v>
      </c>
      <c r="Q425" s="78"/>
      <c r="R425" s="79">
        <v>66</v>
      </c>
      <c r="S425" s="80"/>
      <c r="T425" s="81">
        <v>8900</v>
      </c>
      <c r="U425" s="96" t="s">
        <v>217</v>
      </c>
      <c r="V425" s="79">
        <f>R425*T425*1/100</f>
        <v>5874</v>
      </c>
      <c r="W425" s="79">
        <f>R425*T425-V425</f>
        <v>581526</v>
      </c>
      <c r="X425" s="82">
        <f>M425+W425</f>
        <v>585776</v>
      </c>
      <c r="Y425" s="83">
        <f>M424</f>
        <v>765750</v>
      </c>
      <c r="Z425" s="84"/>
      <c r="AA425" s="87">
        <f>X425*AB425/100</f>
        <v>1757.328</v>
      </c>
      <c r="AB425" s="86">
        <v>0.3</v>
      </c>
    </row>
    <row r="426" spans="2:28" ht="16.5" customHeight="1" x14ac:dyDescent="0.25">
      <c r="B426" s="97"/>
      <c r="C426" s="97"/>
      <c r="D426" s="98"/>
      <c r="E426" s="99"/>
      <c r="F426" s="97"/>
      <c r="G426" s="97"/>
      <c r="H426" s="105"/>
      <c r="I426" s="105"/>
      <c r="J426" s="105"/>
      <c r="K426" s="95">
        <v>12</v>
      </c>
      <c r="L426" s="106">
        <f>T423</f>
        <v>250</v>
      </c>
      <c r="M426" s="106">
        <f>K426*L426</f>
        <v>3000</v>
      </c>
      <c r="N426" s="77"/>
      <c r="O426" s="78" t="s">
        <v>215</v>
      </c>
      <c r="P426" s="78" t="s">
        <v>5</v>
      </c>
      <c r="Q426" s="78"/>
      <c r="R426" s="79">
        <v>45</v>
      </c>
      <c r="S426" s="80"/>
      <c r="T426" s="81">
        <v>7350</v>
      </c>
      <c r="U426" s="96" t="s">
        <v>217</v>
      </c>
      <c r="V426" s="79">
        <f>R426*T426*1/100</f>
        <v>3307.5</v>
      </c>
      <c r="W426" s="79">
        <f>R426*T426-V426</f>
        <v>327442.5</v>
      </c>
      <c r="X426" s="82">
        <f>M426+W426</f>
        <v>330442.5</v>
      </c>
      <c r="Y426" s="83">
        <f>M425</f>
        <v>4250</v>
      </c>
      <c r="Z426" s="84"/>
      <c r="AA426" s="87">
        <f>X426*AB426/100</f>
        <v>991.32749999999999</v>
      </c>
      <c r="AB426" s="86">
        <v>0.3</v>
      </c>
    </row>
    <row r="427" spans="2:28" ht="16.5" customHeight="1" x14ac:dyDescent="0.25">
      <c r="B427" s="97"/>
      <c r="C427" s="97"/>
      <c r="D427" s="98"/>
      <c r="E427" s="99"/>
      <c r="F427" s="97"/>
      <c r="G427" s="97"/>
      <c r="H427" s="105">
        <v>7</v>
      </c>
      <c r="I427" s="105">
        <v>2</v>
      </c>
      <c r="J427" s="105">
        <v>92</v>
      </c>
      <c r="K427" s="95">
        <v>3092</v>
      </c>
      <c r="L427" s="106"/>
      <c r="M427" s="106"/>
      <c r="N427" s="77"/>
      <c r="O427" s="78"/>
      <c r="P427" s="78"/>
      <c r="Q427" s="78"/>
      <c r="R427" s="79"/>
      <c r="S427" s="80"/>
      <c r="T427" s="81"/>
      <c r="U427" s="77"/>
      <c r="V427" s="79"/>
      <c r="W427" s="79"/>
      <c r="X427" s="82"/>
      <c r="Y427" s="83"/>
      <c r="Z427" s="84"/>
      <c r="AA427" s="87"/>
      <c r="AB427" s="82"/>
    </row>
    <row r="428" spans="2:28" ht="16.5" customHeight="1" x14ac:dyDescent="0.25">
      <c r="B428" s="99"/>
      <c r="C428" s="99"/>
      <c r="D428" s="99"/>
      <c r="E428" s="99"/>
      <c r="F428" s="99"/>
      <c r="G428" s="99"/>
      <c r="H428" s="107"/>
      <c r="I428" s="107"/>
      <c r="J428" s="107"/>
      <c r="K428" s="106"/>
      <c r="L428" s="106"/>
      <c r="M428" s="106"/>
      <c r="N428" s="77"/>
      <c r="O428" s="78"/>
      <c r="P428" s="78"/>
      <c r="Q428" s="78"/>
      <c r="R428" s="79"/>
      <c r="S428" s="80"/>
      <c r="T428" s="81"/>
      <c r="U428" s="77"/>
      <c r="V428" s="79"/>
      <c r="W428" s="79"/>
      <c r="X428" s="86"/>
      <c r="Y428" s="83"/>
      <c r="Z428" s="84"/>
      <c r="AA428" s="85"/>
      <c r="AB428" s="86"/>
    </row>
    <row r="429" spans="2:28" ht="16.5" customHeight="1" x14ac:dyDescent="0.25">
      <c r="B429" s="100" t="s">
        <v>205</v>
      </c>
      <c r="C429" s="101"/>
      <c r="D429" s="101"/>
      <c r="E429" s="101"/>
      <c r="F429" s="101"/>
      <c r="G429" s="102"/>
      <c r="H429" s="102" t="s">
        <v>207</v>
      </c>
      <c r="I429" s="102" t="s">
        <v>3178</v>
      </c>
      <c r="J429" s="102" t="s">
        <v>936</v>
      </c>
      <c r="K429" s="102">
        <v>12</v>
      </c>
      <c r="L429" s="102">
        <v>10</v>
      </c>
      <c r="M429" s="102"/>
      <c r="N429" s="102"/>
      <c r="O429" s="102" t="s">
        <v>208</v>
      </c>
      <c r="P429" s="102" t="s">
        <v>209</v>
      </c>
      <c r="Q429" s="102" t="s">
        <v>139</v>
      </c>
      <c r="R429" s="102">
        <v>34160</v>
      </c>
      <c r="S429" s="102"/>
      <c r="T429" s="102">
        <v>80</v>
      </c>
      <c r="U429" s="102" t="s">
        <v>5600</v>
      </c>
      <c r="V429" s="103"/>
      <c r="W429" s="101"/>
      <c r="X429" s="102"/>
      <c r="Y429" s="101"/>
      <c r="Z429" s="101"/>
      <c r="AA429" s="101"/>
      <c r="AB429" s="104"/>
    </row>
    <row r="430" spans="2:28" ht="16.5" customHeight="1" x14ac:dyDescent="0.25">
      <c r="B430" s="97">
        <v>2754</v>
      </c>
      <c r="C430" s="97" t="s">
        <v>5599</v>
      </c>
      <c r="D430" s="98">
        <v>8</v>
      </c>
      <c r="E430" s="99">
        <v>4</v>
      </c>
      <c r="F430" s="97"/>
      <c r="G430" s="97">
        <v>1</v>
      </c>
      <c r="H430" s="105">
        <v>5</v>
      </c>
      <c r="I430" s="105">
        <v>3</v>
      </c>
      <c r="J430" s="105">
        <v>50</v>
      </c>
      <c r="K430" s="95">
        <v>2350</v>
      </c>
      <c r="L430" s="106">
        <f>T429</f>
        <v>80</v>
      </c>
      <c r="M430" s="106">
        <f>K430*L430</f>
        <v>188000</v>
      </c>
      <c r="N430" s="77"/>
      <c r="O430" s="78"/>
      <c r="P430" s="78"/>
      <c r="Q430" s="78"/>
      <c r="R430" s="79"/>
      <c r="S430" s="80"/>
      <c r="T430" s="81"/>
      <c r="U430" s="77"/>
      <c r="V430" s="79"/>
      <c r="W430" s="79"/>
      <c r="X430" s="82"/>
      <c r="Y430" s="83">
        <f>M430</f>
        <v>188000</v>
      </c>
      <c r="Z430" s="84"/>
      <c r="AA430" s="87">
        <f>AB430*M430/100</f>
        <v>18.8</v>
      </c>
      <c r="AB430" s="82">
        <v>0.01</v>
      </c>
    </row>
    <row r="431" spans="2:28" ht="16.5" customHeight="1" x14ac:dyDescent="0.25">
      <c r="B431" s="99"/>
      <c r="C431" s="99"/>
      <c r="D431" s="99"/>
      <c r="E431" s="99"/>
      <c r="F431" s="99"/>
      <c r="G431" s="99"/>
      <c r="H431" s="107"/>
      <c r="I431" s="107"/>
      <c r="J431" s="107"/>
      <c r="K431" s="106"/>
      <c r="L431" s="106"/>
      <c r="M431" s="106"/>
      <c r="N431" s="77"/>
      <c r="O431" s="78"/>
      <c r="P431" s="78"/>
      <c r="Q431" s="78"/>
      <c r="R431" s="79"/>
      <c r="S431" s="80"/>
      <c r="T431" s="81"/>
      <c r="U431" s="77"/>
      <c r="V431" s="79"/>
      <c r="W431" s="79"/>
      <c r="X431" s="86"/>
      <c r="Y431" s="83"/>
      <c r="Z431" s="84"/>
      <c r="AA431" s="85"/>
      <c r="AB431" s="86"/>
    </row>
    <row r="432" spans="2:28" ht="16.5" customHeight="1" x14ac:dyDescent="0.25">
      <c r="B432" s="100" t="s">
        <v>205</v>
      </c>
      <c r="C432" s="101"/>
      <c r="D432" s="101"/>
      <c r="E432" s="101"/>
      <c r="F432" s="101"/>
      <c r="G432" s="102"/>
      <c r="H432" s="102" t="s">
        <v>207</v>
      </c>
      <c r="I432" s="102" t="s">
        <v>5615</v>
      </c>
      <c r="J432" s="102" t="s">
        <v>936</v>
      </c>
      <c r="K432" s="102">
        <v>53</v>
      </c>
      <c r="L432" s="102">
        <v>10</v>
      </c>
      <c r="M432" s="102"/>
      <c r="N432" s="102"/>
      <c r="O432" s="102" t="s">
        <v>208</v>
      </c>
      <c r="P432" s="102" t="s">
        <v>209</v>
      </c>
      <c r="Q432" s="102" t="s">
        <v>139</v>
      </c>
      <c r="R432" s="102">
        <v>34160</v>
      </c>
      <c r="S432" s="102"/>
      <c r="T432" s="102">
        <v>80</v>
      </c>
      <c r="U432" s="102"/>
      <c r="V432" s="103"/>
      <c r="W432" s="101"/>
      <c r="X432" s="102" t="s">
        <v>212</v>
      </c>
      <c r="Y432" s="101" t="s">
        <v>5616</v>
      </c>
      <c r="Z432" s="101"/>
      <c r="AA432" s="101"/>
      <c r="AB432" s="104"/>
    </row>
    <row r="433" spans="2:28" ht="16.5" customHeight="1" x14ac:dyDescent="0.25">
      <c r="B433" s="97">
        <v>2769</v>
      </c>
      <c r="C433" s="97" t="s">
        <v>5579</v>
      </c>
      <c r="D433" s="98">
        <v>9</v>
      </c>
      <c r="E433" s="99">
        <v>5</v>
      </c>
      <c r="F433" s="97"/>
      <c r="G433" s="97">
        <v>1</v>
      </c>
      <c r="H433" s="105">
        <v>6</v>
      </c>
      <c r="I433" s="105">
        <v>3</v>
      </c>
      <c r="J433" s="105">
        <v>37</v>
      </c>
      <c r="K433" s="95">
        <v>2737</v>
      </c>
      <c r="L433" s="106">
        <f>T432</f>
        <v>80</v>
      </c>
      <c r="M433" s="106">
        <f>K433*L433</f>
        <v>218960</v>
      </c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2"/>
      <c r="Y433" s="83">
        <f>M433</f>
        <v>218960</v>
      </c>
      <c r="Z433" s="84"/>
      <c r="AA433" s="87">
        <f>AB433*M433/100</f>
        <v>21.896000000000001</v>
      </c>
      <c r="AB433" s="82">
        <v>0.01</v>
      </c>
    </row>
    <row r="434" spans="2:28" ht="16.5" customHeight="1" x14ac:dyDescent="0.25">
      <c r="B434" s="99"/>
      <c r="C434" s="99"/>
      <c r="D434" s="99"/>
      <c r="E434" s="99"/>
      <c r="F434" s="99"/>
      <c r="G434" s="99"/>
      <c r="H434" s="107"/>
      <c r="I434" s="107"/>
      <c r="J434" s="107"/>
      <c r="K434" s="106"/>
      <c r="L434" s="106"/>
      <c r="M434" s="106"/>
      <c r="N434" s="77"/>
      <c r="O434" s="78"/>
      <c r="P434" s="78"/>
      <c r="Q434" s="78"/>
      <c r="R434" s="79"/>
      <c r="S434" s="80"/>
      <c r="T434" s="81"/>
      <c r="U434" s="77"/>
      <c r="V434" s="79"/>
      <c r="W434" s="79"/>
      <c r="X434" s="86"/>
      <c r="Y434" s="83"/>
      <c r="Z434" s="84"/>
      <c r="AA434" s="85"/>
      <c r="AB434" s="86"/>
    </row>
    <row r="435" spans="2:28" ht="16.5" customHeight="1" x14ac:dyDescent="0.25">
      <c r="B435" s="100" t="s">
        <v>205</v>
      </c>
      <c r="C435" s="101"/>
      <c r="D435" s="101"/>
      <c r="E435" s="101"/>
      <c r="F435" s="101"/>
      <c r="G435" s="102"/>
      <c r="H435" s="102" t="s">
        <v>210</v>
      </c>
      <c r="I435" s="102" t="s">
        <v>3220</v>
      </c>
      <c r="J435" s="102" t="s">
        <v>3221</v>
      </c>
      <c r="K435" s="102">
        <v>34</v>
      </c>
      <c r="L435" s="102">
        <v>10</v>
      </c>
      <c r="M435" s="102"/>
      <c r="N435" s="102"/>
      <c r="O435" s="102" t="s">
        <v>208</v>
      </c>
      <c r="P435" s="102" t="s">
        <v>209</v>
      </c>
      <c r="Q435" s="102" t="s">
        <v>139</v>
      </c>
      <c r="R435" s="102">
        <v>34160</v>
      </c>
      <c r="S435" s="102"/>
      <c r="T435" s="102">
        <v>80</v>
      </c>
      <c r="U435" s="102"/>
      <c r="V435" s="103"/>
      <c r="W435" s="101"/>
      <c r="X435" s="102"/>
      <c r="Y435" s="101"/>
      <c r="Z435" s="101"/>
      <c r="AA435" s="101"/>
      <c r="AB435" s="104"/>
    </row>
    <row r="436" spans="2:28" ht="16.5" customHeight="1" x14ac:dyDescent="0.25">
      <c r="B436" s="97">
        <v>2770</v>
      </c>
      <c r="C436" s="97" t="s">
        <v>5579</v>
      </c>
      <c r="D436" s="98">
        <v>18</v>
      </c>
      <c r="E436" s="99">
        <v>9</v>
      </c>
      <c r="F436" s="97"/>
      <c r="G436" s="97">
        <v>1</v>
      </c>
      <c r="H436" s="105">
        <v>8</v>
      </c>
      <c r="I436" s="105">
        <v>0</v>
      </c>
      <c r="J436" s="105">
        <v>0</v>
      </c>
      <c r="K436" s="95">
        <v>3200</v>
      </c>
      <c r="L436" s="106">
        <f>T435</f>
        <v>80</v>
      </c>
      <c r="M436" s="106">
        <f>K436*L436</f>
        <v>256000</v>
      </c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2"/>
      <c r="Y436" s="83">
        <f>M436</f>
        <v>256000</v>
      </c>
      <c r="Z436" s="84"/>
      <c r="AA436" s="87">
        <f>AB436*M436/100</f>
        <v>25.6</v>
      </c>
      <c r="AB436" s="82">
        <v>0.01</v>
      </c>
    </row>
    <row r="437" spans="2:28" ht="16.5" customHeight="1" x14ac:dyDescent="0.25">
      <c r="B437" s="99"/>
      <c r="C437" s="99"/>
      <c r="D437" s="99"/>
      <c r="E437" s="99"/>
      <c r="F437" s="99"/>
      <c r="G437" s="99"/>
      <c r="H437" s="107"/>
      <c r="I437" s="107"/>
      <c r="J437" s="107"/>
      <c r="K437" s="106"/>
      <c r="L437" s="106"/>
      <c r="M437" s="106"/>
      <c r="N437" s="77"/>
      <c r="O437" s="78"/>
      <c r="P437" s="78"/>
      <c r="Q437" s="78"/>
      <c r="R437" s="79"/>
      <c r="S437" s="80"/>
      <c r="T437" s="81"/>
      <c r="U437" s="77"/>
      <c r="V437" s="79"/>
      <c r="W437" s="79"/>
      <c r="X437" s="86"/>
      <c r="Y437" s="83"/>
      <c r="Z437" s="84"/>
      <c r="AA437" s="85"/>
      <c r="AB437" s="86"/>
    </row>
    <row r="438" spans="2:28" ht="16.5" customHeight="1" x14ac:dyDescent="0.25">
      <c r="B438" s="100" t="s">
        <v>205</v>
      </c>
      <c r="C438" s="101"/>
      <c r="D438" s="101"/>
      <c r="E438" s="101"/>
      <c r="F438" s="101"/>
      <c r="G438" s="102"/>
      <c r="H438" s="102" t="s">
        <v>210</v>
      </c>
      <c r="I438" s="102" t="s">
        <v>710</v>
      </c>
      <c r="J438" s="102" t="s">
        <v>3202</v>
      </c>
      <c r="K438" s="102">
        <v>83</v>
      </c>
      <c r="L438" s="102">
        <v>10</v>
      </c>
      <c r="M438" s="102"/>
      <c r="N438" s="102"/>
      <c r="O438" s="102" t="s">
        <v>208</v>
      </c>
      <c r="P438" s="102" t="s">
        <v>209</v>
      </c>
      <c r="Q438" s="102" t="s">
        <v>139</v>
      </c>
      <c r="R438" s="102">
        <v>34160</v>
      </c>
      <c r="S438" s="102"/>
      <c r="T438" s="102">
        <v>80</v>
      </c>
      <c r="U438" s="102"/>
      <c r="V438" s="103"/>
      <c r="W438" s="101"/>
      <c r="X438" s="102"/>
      <c r="Y438" s="101"/>
      <c r="Z438" s="101"/>
      <c r="AA438" s="101"/>
      <c r="AB438" s="104"/>
    </row>
    <row r="439" spans="2:28" ht="16.5" customHeight="1" x14ac:dyDescent="0.25">
      <c r="B439" s="97">
        <v>2771</v>
      </c>
      <c r="C439" s="97" t="s">
        <v>5579</v>
      </c>
      <c r="D439" s="98">
        <v>16</v>
      </c>
      <c r="E439" s="99">
        <v>7</v>
      </c>
      <c r="F439" s="97"/>
      <c r="G439" s="97">
        <v>1</v>
      </c>
      <c r="H439" s="105">
        <v>18</v>
      </c>
      <c r="I439" s="105">
        <v>0</v>
      </c>
      <c r="J439" s="105">
        <v>0</v>
      </c>
      <c r="K439" s="95">
        <v>7200</v>
      </c>
      <c r="L439" s="106">
        <f>T438</f>
        <v>80</v>
      </c>
      <c r="M439" s="106">
        <f>K439*L439</f>
        <v>576000</v>
      </c>
      <c r="N439" s="77"/>
      <c r="O439" s="78"/>
      <c r="P439" s="78"/>
      <c r="Q439" s="78"/>
      <c r="R439" s="79"/>
      <c r="S439" s="80"/>
      <c r="T439" s="81"/>
      <c r="U439" s="77"/>
      <c r="V439" s="79"/>
      <c r="W439" s="79"/>
      <c r="X439" s="82"/>
      <c r="Y439" s="83">
        <f>M439</f>
        <v>576000</v>
      </c>
      <c r="Z439" s="84"/>
      <c r="AA439" s="87">
        <f>AB439*M439/100</f>
        <v>57.6</v>
      </c>
      <c r="AB439" s="82">
        <v>0.01</v>
      </c>
    </row>
    <row r="440" spans="2:28" ht="16.5" customHeight="1" x14ac:dyDescent="0.25">
      <c r="B440" s="99"/>
      <c r="C440" s="99"/>
      <c r="D440" s="99"/>
      <c r="E440" s="99"/>
      <c r="F440" s="99"/>
      <c r="G440" s="99"/>
      <c r="H440" s="107"/>
      <c r="I440" s="107"/>
      <c r="J440" s="107"/>
      <c r="K440" s="106"/>
      <c r="L440" s="106"/>
      <c r="M440" s="106"/>
      <c r="N440" s="77"/>
      <c r="O440" s="78"/>
      <c r="P440" s="78"/>
      <c r="Q440" s="78"/>
      <c r="R440" s="79"/>
      <c r="S440" s="80"/>
      <c r="T440" s="81"/>
      <c r="U440" s="77"/>
      <c r="V440" s="79"/>
      <c r="W440" s="79"/>
      <c r="X440" s="86"/>
      <c r="Y440" s="83"/>
      <c r="Z440" s="84"/>
      <c r="AA440" s="85"/>
      <c r="AB440" s="86"/>
    </row>
    <row r="441" spans="2:28" ht="16.5" customHeight="1" x14ac:dyDescent="0.25">
      <c r="B441" s="100" t="s">
        <v>205</v>
      </c>
      <c r="C441" s="101"/>
      <c r="D441" s="101"/>
      <c r="E441" s="101"/>
      <c r="F441" s="101"/>
      <c r="G441" s="102"/>
      <c r="H441" s="102" t="s">
        <v>210</v>
      </c>
      <c r="I441" s="102" t="s">
        <v>3208</v>
      </c>
      <c r="J441" s="102" t="s">
        <v>275</v>
      </c>
      <c r="K441" s="102">
        <v>32</v>
      </c>
      <c r="L441" s="102">
        <v>10</v>
      </c>
      <c r="M441" s="102"/>
      <c r="N441" s="102"/>
      <c r="O441" s="102" t="s">
        <v>208</v>
      </c>
      <c r="P441" s="102" t="s">
        <v>209</v>
      </c>
      <c r="Q441" s="102" t="s">
        <v>139</v>
      </c>
      <c r="R441" s="102">
        <v>34160</v>
      </c>
      <c r="S441" s="102"/>
      <c r="T441" s="102">
        <v>80</v>
      </c>
      <c r="U441" s="102"/>
      <c r="V441" s="103"/>
      <c r="W441" s="101"/>
      <c r="X441" s="102"/>
      <c r="Y441" s="101"/>
      <c r="Z441" s="101"/>
      <c r="AA441" s="101"/>
      <c r="AB441" s="104"/>
    </row>
    <row r="442" spans="2:28" ht="16.5" customHeight="1" x14ac:dyDescent="0.25">
      <c r="B442" s="97">
        <v>2827</v>
      </c>
      <c r="C442" s="97" t="s">
        <v>5579</v>
      </c>
      <c r="D442" s="98">
        <v>17</v>
      </c>
      <c r="E442" s="99">
        <v>8</v>
      </c>
      <c r="F442" s="97"/>
      <c r="G442" s="97">
        <v>1</v>
      </c>
      <c r="H442" s="105">
        <v>8</v>
      </c>
      <c r="I442" s="105">
        <v>0</v>
      </c>
      <c r="J442" s="105">
        <v>0</v>
      </c>
      <c r="K442" s="95">
        <v>3200</v>
      </c>
      <c r="L442" s="106">
        <f>T441</f>
        <v>80</v>
      </c>
      <c r="M442" s="106">
        <f>K442*L442</f>
        <v>256000</v>
      </c>
      <c r="N442" s="77"/>
      <c r="O442" s="78"/>
      <c r="P442" s="78"/>
      <c r="Q442" s="78"/>
      <c r="R442" s="79"/>
      <c r="S442" s="80"/>
      <c r="T442" s="81"/>
      <c r="U442" s="77"/>
      <c r="V442" s="79"/>
      <c r="W442" s="79"/>
      <c r="X442" s="82"/>
      <c r="Y442" s="83">
        <f>M442</f>
        <v>256000</v>
      </c>
      <c r="Z442" s="84"/>
      <c r="AA442" s="87">
        <f>AB442*M442/100</f>
        <v>25.6</v>
      </c>
      <c r="AB442" s="82">
        <v>0.01</v>
      </c>
    </row>
    <row r="443" spans="2:28" ht="16.5" customHeight="1" x14ac:dyDescent="0.25">
      <c r="B443" s="99"/>
      <c r="C443" s="99"/>
      <c r="D443" s="99"/>
      <c r="E443" s="99"/>
      <c r="F443" s="99"/>
      <c r="G443" s="99"/>
      <c r="H443" s="107"/>
      <c r="I443" s="107"/>
      <c r="J443" s="107"/>
      <c r="K443" s="106"/>
      <c r="L443" s="106"/>
      <c r="M443" s="106"/>
      <c r="N443" s="77"/>
      <c r="O443" s="78"/>
      <c r="P443" s="78"/>
      <c r="Q443" s="78"/>
      <c r="R443" s="79"/>
      <c r="S443" s="80"/>
      <c r="T443" s="81"/>
      <c r="U443" s="77"/>
      <c r="V443" s="79"/>
      <c r="W443" s="79"/>
      <c r="X443" s="86"/>
      <c r="Y443" s="83"/>
      <c r="Z443" s="84"/>
      <c r="AA443" s="85"/>
      <c r="AB443" s="86"/>
    </row>
    <row r="444" spans="2:28" ht="16.5" customHeight="1" x14ac:dyDescent="0.25">
      <c r="B444" s="100" t="s">
        <v>205</v>
      </c>
      <c r="C444" s="101"/>
      <c r="D444" s="101"/>
      <c r="E444" s="101"/>
      <c r="F444" s="101"/>
      <c r="G444" s="102"/>
      <c r="H444" s="102" t="s">
        <v>210</v>
      </c>
      <c r="I444" s="102" t="s">
        <v>2403</v>
      </c>
      <c r="J444" s="102" t="s">
        <v>543</v>
      </c>
      <c r="K444" s="102">
        <v>39</v>
      </c>
      <c r="L444" s="102">
        <v>10</v>
      </c>
      <c r="M444" s="102"/>
      <c r="N444" s="102"/>
      <c r="O444" s="102" t="s">
        <v>208</v>
      </c>
      <c r="P444" s="102" t="s">
        <v>209</v>
      </c>
      <c r="Q444" s="102" t="s">
        <v>139</v>
      </c>
      <c r="R444" s="102">
        <v>34160</v>
      </c>
      <c r="S444" s="102"/>
      <c r="T444" s="102">
        <v>250</v>
      </c>
      <c r="U444" s="102" t="s">
        <v>5679</v>
      </c>
      <c r="V444" s="103"/>
      <c r="W444" s="101"/>
      <c r="X444" s="102"/>
      <c r="Y444" s="101"/>
      <c r="Z444" s="101"/>
      <c r="AA444" s="101"/>
      <c r="AB444" s="104"/>
    </row>
    <row r="445" spans="2:28" ht="16.5" customHeight="1" x14ac:dyDescent="0.25">
      <c r="B445" s="97">
        <v>2836</v>
      </c>
      <c r="C445" s="97" t="s">
        <v>5579</v>
      </c>
      <c r="D445" s="98">
        <v>20</v>
      </c>
      <c r="E445" s="99">
        <v>11</v>
      </c>
      <c r="F445" s="97"/>
      <c r="G445" s="97">
        <v>1</v>
      </c>
      <c r="H445" s="105">
        <v>8</v>
      </c>
      <c r="I445" s="105">
        <v>0</v>
      </c>
      <c r="J445" s="105">
        <v>0</v>
      </c>
      <c r="K445" s="95">
        <v>3200</v>
      </c>
      <c r="L445" s="106">
        <f>T444</f>
        <v>250</v>
      </c>
      <c r="M445" s="106">
        <f>K445*L445</f>
        <v>800000</v>
      </c>
      <c r="N445" s="77"/>
      <c r="O445" s="78"/>
      <c r="P445" s="78"/>
      <c r="Q445" s="78"/>
      <c r="R445" s="79"/>
      <c r="S445" s="80"/>
      <c r="T445" s="81"/>
      <c r="U445" s="77"/>
      <c r="V445" s="79"/>
      <c r="W445" s="79"/>
      <c r="X445" s="82"/>
      <c r="Y445" s="83">
        <f>M445</f>
        <v>800000</v>
      </c>
      <c r="Z445" s="84"/>
      <c r="AA445" s="87">
        <f>AB445*M445/100</f>
        <v>80</v>
      </c>
      <c r="AB445" s="82">
        <v>0.01</v>
      </c>
    </row>
    <row r="446" spans="2:28" ht="16.5" customHeight="1" x14ac:dyDescent="0.25">
      <c r="B446" s="99"/>
      <c r="C446" s="99"/>
      <c r="D446" s="99"/>
      <c r="E446" s="99"/>
      <c r="F446" s="99"/>
      <c r="G446" s="99"/>
      <c r="H446" s="107"/>
      <c r="I446" s="107"/>
      <c r="J446" s="107"/>
      <c r="K446" s="106"/>
      <c r="L446" s="106"/>
      <c r="M446" s="106"/>
      <c r="N446" s="77"/>
      <c r="O446" s="78"/>
      <c r="P446" s="78"/>
      <c r="Q446" s="78"/>
      <c r="R446" s="79"/>
      <c r="S446" s="80"/>
      <c r="T446" s="81"/>
      <c r="U446" s="77"/>
      <c r="V446" s="79"/>
      <c r="W446" s="79"/>
      <c r="X446" s="86"/>
      <c r="Y446" s="83"/>
      <c r="Z446" s="84"/>
      <c r="AA446" s="85"/>
      <c r="AB446" s="86"/>
    </row>
    <row r="447" spans="2:28" ht="16.5" customHeight="1" x14ac:dyDescent="0.25">
      <c r="B447" s="100" t="s">
        <v>205</v>
      </c>
      <c r="C447" s="101"/>
      <c r="D447" s="101"/>
      <c r="E447" s="101"/>
      <c r="F447" s="101"/>
      <c r="G447" s="102"/>
      <c r="H447" s="102" t="s">
        <v>210</v>
      </c>
      <c r="I447" s="102" t="s">
        <v>2403</v>
      </c>
      <c r="J447" s="102" t="s">
        <v>543</v>
      </c>
      <c r="K447" s="102">
        <v>39</v>
      </c>
      <c r="L447" s="102">
        <v>10</v>
      </c>
      <c r="M447" s="102"/>
      <c r="N447" s="102"/>
      <c r="O447" s="102" t="s">
        <v>208</v>
      </c>
      <c r="P447" s="102" t="s">
        <v>209</v>
      </c>
      <c r="Q447" s="102" t="s">
        <v>139</v>
      </c>
      <c r="R447" s="102">
        <v>34160</v>
      </c>
      <c r="S447" s="102"/>
      <c r="T447" s="102">
        <v>250</v>
      </c>
      <c r="U447" s="102" t="s">
        <v>5680</v>
      </c>
      <c r="V447" s="103"/>
      <c r="W447" s="101"/>
      <c r="X447" s="102"/>
      <c r="Y447" s="101"/>
      <c r="Z447" s="101"/>
      <c r="AA447" s="101"/>
      <c r="AB447" s="104"/>
    </row>
    <row r="448" spans="2:28" ht="16.5" customHeight="1" x14ac:dyDescent="0.25">
      <c r="B448" s="97">
        <v>2837</v>
      </c>
      <c r="C448" s="97" t="s">
        <v>5579</v>
      </c>
      <c r="D448" s="98">
        <v>14</v>
      </c>
      <c r="E448" s="99">
        <v>6</v>
      </c>
      <c r="F448" s="97"/>
      <c r="G448" s="97">
        <v>1</v>
      </c>
      <c r="H448" s="105">
        <v>28</v>
      </c>
      <c r="I448" s="105">
        <v>0</v>
      </c>
      <c r="J448" s="105">
        <v>0</v>
      </c>
      <c r="K448" s="95">
        <v>11200</v>
      </c>
      <c r="L448" s="106">
        <f>T447</f>
        <v>250</v>
      </c>
      <c r="M448" s="106">
        <f>K448*L448</f>
        <v>2800000</v>
      </c>
      <c r="N448" s="77"/>
      <c r="O448" s="78"/>
      <c r="P448" s="78"/>
      <c r="Q448" s="78"/>
      <c r="R448" s="79"/>
      <c r="S448" s="80"/>
      <c r="T448" s="81"/>
      <c r="U448" s="77"/>
      <c r="V448" s="79"/>
      <c r="W448" s="79"/>
      <c r="X448" s="82"/>
      <c r="Y448" s="83">
        <f>M448</f>
        <v>2800000</v>
      </c>
      <c r="Z448" s="84"/>
      <c r="AA448" s="87">
        <f>AB448*M448/100</f>
        <v>280</v>
      </c>
      <c r="AB448" s="82">
        <v>0.01</v>
      </c>
    </row>
    <row r="449" spans="2:28" ht="16.5" customHeight="1" x14ac:dyDescent="0.25">
      <c r="B449" s="99"/>
      <c r="C449" s="99"/>
      <c r="D449" s="99"/>
      <c r="E449" s="99"/>
      <c r="F449" s="99"/>
      <c r="G449" s="99"/>
      <c r="H449" s="107"/>
      <c r="I449" s="107"/>
      <c r="J449" s="107"/>
      <c r="K449" s="106"/>
      <c r="L449" s="106"/>
      <c r="M449" s="106"/>
      <c r="N449" s="77"/>
      <c r="O449" s="78"/>
      <c r="P449" s="78"/>
      <c r="Q449" s="78"/>
      <c r="R449" s="79"/>
      <c r="S449" s="80"/>
      <c r="T449" s="81"/>
      <c r="U449" s="77"/>
      <c r="V449" s="79"/>
      <c r="W449" s="79"/>
      <c r="X449" s="86"/>
      <c r="Y449" s="83"/>
      <c r="Z449" s="84"/>
      <c r="AA449" s="85"/>
      <c r="AB449" s="86"/>
    </row>
    <row r="450" spans="2:28" ht="16.5" customHeight="1" x14ac:dyDescent="0.25">
      <c r="B450" s="100" t="s">
        <v>205</v>
      </c>
      <c r="C450" s="101"/>
      <c r="D450" s="101"/>
      <c r="E450" s="101"/>
      <c r="F450" s="101"/>
      <c r="G450" s="102"/>
      <c r="H450" s="102" t="s">
        <v>207</v>
      </c>
      <c r="I450" s="102" t="s">
        <v>464</v>
      </c>
      <c r="J450" s="102" t="s">
        <v>3202</v>
      </c>
      <c r="K450" s="102">
        <v>52</v>
      </c>
      <c r="L450" s="102">
        <v>10</v>
      </c>
      <c r="M450" s="102"/>
      <c r="N450" s="102"/>
      <c r="O450" s="102" t="s">
        <v>208</v>
      </c>
      <c r="P450" s="102" t="s">
        <v>209</v>
      </c>
      <c r="Q450" s="102" t="s">
        <v>139</v>
      </c>
      <c r="R450" s="102">
        <v>34160</v>
      </c>
      <c r="S450" s="102"/>
      <c r="T450" s="102">
        <v>80</v>
      </c>
      <c r="U450" s="102"/>
      <c r="V450" s="103"/>
      <c r="W450" s="101"/>
      <c r="X450" s="102"/>
      <c r="Y450" s="101"/>
      <c r="Z450" s="101"/>
      <c r="AA450" s="101"/>
      <c r="AB450" s="104"/>
    </row>
    <row r="451" spans="2:28" ht="16.5" customHeight="1" x14ac:dyDescent="0.25">
      <c r="B451" s="97">
        <v>2845</v>
      </c>
      <c r="C451" s="97" t="s">
        <v>5579</v>
      </c>
      <c r="D451" s="98">
        <v>19</v>
      </c>
      <c r="E451" s="99">
        <v>10</v>
      </c>
      <c r="F451" s="97"/>
      <c r="G451" s="97">
        <v>1</v>
      </c>
      <c r="H451" s="105">
        <v>8</v>
      </c>
      <c r="I451" s="105">
        <v>0</v>
      </c>
      <c r="J451" s="105">
        <v>0</v>
      </c>
      <c r="K451" s="95">
        <v>3200</v>
      </c>
      <c r="L451" s="106">
        <f>T450</f>
        <v>80</v>
      </c>
      <c r="M451" s="106">
        <f>K451*L451</f>
        <v>256000</v>
      </c>
      <c r="N451" s="77"/>
      <c r="O451" s="78"/>
      <c r="P451" s="78"/>
      <c r="Q451" s="78"/>
      <c r="R451" s="79"/>
      <c r="S451" s="80"/>
      <c r="T451" s="81"/>
      <c r="U451" s="77"/>
      <c r="V451" s="79"/>
      <c r="W451" s="79"/>
      <c r="X451" s="82"/>
      <c r="Y451" s="83">
        <f>M451</f>
        <v>256000</v>
      </c>
      <c r="Z451" s="84"/>
      <c r="AA451" s="87">
        <f>AB451*M451/100</f>
        <v>25.6</v>
      </c>
      <c r="AB451" s="82">
        <v>0.01</v>
      </c>
    </row>
    <row r="452" spans="2:28" ht="16.5" customHeight="1" x14ac:dyDescent="0.25">
      <c r="B452" s="99"/>
      <c r="C452" s="99"/>
      <c r="D452" s="99"/>
      <c r="E452" s="99"/>
      <c r="F452" s="99"/>
      <c r="G452" s="99"/>
      <c r="H452" s="107"/>
      <c r="I452" s="107"/>
      <c r="J452" s="107"/>
      <c r="K452" s="106"/>
      <c r="L452" s="106"/>
      <c r="M452" s="106"/>
      <c r="N452" s="77"/>
      <c r="O452" s="78"/>
      <c r="P452" s="78"/>
      <c r="Q452" s="78"/>
      <c r="R452" s="79"/>
      <c r="S452" s="80"/>
      <c r="T452" s="81"/>
      <c r="U452" s="77"/>
      <c r="V452" s="79"/>
      <c r="W452" s="79"/>
      <c r="X452" s="86"/>
      <c r="Y452" s="83"/>
      <c r="Z452" s="84"/>
      <c r="AA452" s="85"/>
      <c r="AB452" s="86"/>
    </row>
    <row r="453" spans="2:28" ht="16.5" customHeight="1" x14ac:dyDescent="0.25">
      <c r="B453" s="100" t="s">
        <v>205</v>
      </c>
      <c r="C453" s="101"/>
      <c r="D453" s="101"/>
      <c r="E453" s="101"/>
      <c r="F453" s="101"/>
      <c r="G453" s="102"/>
      <c r="H453" s="102" t="s">
        <v>207</v>
      </c>
      <c r="I453" s="102" t="s">
        <v>765</v>
      </c>
      <c r="J453" s="102" t="s">
        <v>2090</v>
      </c>
      <c r="K453" s="102">
        <v>56</v>
      </c>
      <c r="L453" s="102">
        <v>10</v>
      </c>
      <c r="M453" s="102"/>
      <c r="N453" s="102"/>
      <c r="O453" s="102" t="s">
        <v>208</v>
      </c>
      <c r="P453" s="102" t="s">
        <v>209</v>
      </c>
      <c r="Q453" s="102" t="s">
        <v>139</v>
      </c>
      <c r="R453" s="102">
        <v>34160</v>
      </c>
      <c r="S453" s="102"/>
      <c r="T453" s="102">
        <v>250</v>
      </c>
      <c r="U453" s="102"/>
      <c r="V453" s="103"/>
      <c r="W453" s="101"/>
      <c r="X453" s="102" t="s">
        <v>212</v>
      </c>
      <c r="Y453" s="101" t="s">
        <v>5734</v>
      </c>
      <c r="Z453" s="101"/>
      <c r="AA453" s="101"/>
      <c r="AB453" s="104"/>
    </row>
    <row r="454" spans="2:28" ht="16.5" customHeight="1" x14ac:dyDescent="0.25">
      <c r="B454" s="97">
        <v>2877</v>
      </c>
      <c r="C454" s="97" t="s">
        <v>206</v>
      </c>
      <c r="D454" s="98">
        <v>665</v>
      </c>
      <c r="E454" s="99">
        <v>4</v>
      </c>
      <c r="F454" s="97">
        <v>6</v>
      </c>
      <c r="G454" s="97">
        <v>8</v>
      </c>
      <c r="H454" s="105">
        <v>18</v>
      </c>
      <c r="I454" s="105">
        <v>1</v>
      </c>
      <c r="J454" s="105">
        <v>58</v>
      </c>
      <c r="K454" s="95">
        <v>7358</v>
      </c>
      <c r="L454" s="106">
        <f>T453</f>
        <v>250</v>
      </c>
      <c r="M454" s="106">
        <f>K454*L454</f>
        <v>1839500</v>
      </c>
      <c r="N454" s="77"/>
      <c r="O454" s="78"/>
      <c r="P454" s="78"/>
      <c r="Q454" s="78"/>
      <c r="R454" s="79"/>
      <c r="S454" s="80"/>
      <c r="T454" s="81"/>
      <c r="U454" s="77"/>
      <c r="V454" s="79"/>
      <c r="W454" s="79"/>
      <c r="X454" s="82"/>
      <c r="Y454" s="83">
        <f>M454</f>
        <v>1839500</v>
      </c>
      <c r="Z454" s="84"/>
      <c r="AA454" s="87">
        <f>AB454*M454/100</f>
        <v>183.95</v>
      </c>
      <c r="AB454" s="82">
        <v>0.01</v>
      </c>
    </row>
    <row r="455" spans="2:28" ht="16.5" customHeight="1" x14ac:dyDescent="0.25">
      <c r="B455" s="99"/>
      <c r="C455" s="99"/>
      <c r="D455" s="99"/>
      <c r="E455" s="99"/>
      <c r="F455" s="99"/>
      <c r="G455" s="99"/>
      <c r="H455" s="107"/>
      <c r="I455" s="107"/>
      <c r="J455" s="107"/>
      <c r="K455" s="106"/>
      <c r="L455" s="106"/>
      <c r="M455" s="106"/>
      <c r="N455" s="77"/>
      <c r="O455" s="78"/>
      <c r="P455" s="78"/>
      <c r="Q455" s="78"/>
      <c r="R455" s="79"/>
      <c r="S455" s="80"/>
      <c r="T455" s="81"/>
      <c r="U455" s="77"/>
      <c r="V455" s="79"/>
      <c r="W455" s="79"/>
      <c r="X455" s="86"/>
      <c r="Y455" s="83"/>
      <c r="Z455" s="84"/>
      <c r="AA455" s="85"/>
      <c r="AB455" s="86"/>
    </row>
    <row r="456" spans="2:28" ht="16.5" customHeight="1" x14ac:dyDescent="0.25">
      <c r="B456" s="100" t="s">
        <v>205</v>
      </c>
      <c r="C456" s="101"/>
      <c r="D456" s="101"/>
      <c r="E456" s="101"/>
      <c r="F456" s="101"/>
      <c r="G456" s="102"/>
      <c r="H456" s="102" t="s">
        <v>210</v>
      </c>
      <c r="I456" s="102" t="s">
        <v>2154</v>
      </c>
      <c r="J456" s="102" t="s">
        <v>4708</v>
      </c>
      <c r="K456" s="102">
        <v>3</v>
      </c>
      <c r="L456" s="102">
        <v>10</v>
      </c>
      <c r="M456" s="102"/>
      <c r="N456" s="102"/>
      <c r="O456" s="102" t="s">
        <v>208</v>
      </c>
      <c r="P456" s="102" t="s">
        <v>209</v>
      </c>
      <c r="Q456" s="102" t="s">
        <v>139</v>
      </c>
      <c r="R456" s="102">
        <v>34160</v>
      </c>
      <c r="S456" s="102"/>
      <c r="T456" s="102">
        <v>80</v>
      </c>
      <c r="U456" s="102"/>
      <c r="V456" s="103"/>
      <c r="W456" s="101"/>
      <c r="X456" s="102"/>
      <c r="Y456" s="101"/>
      <c r="Z456" s="101"/>
      <c r="AA456" s="101"/>
      <c r="AB456" s="104"/>
    </row>
    <row r="457" spans="2:28" ht="16.5" customHeight="1" x14ac:dyDescent="0.25">
      <c r="B457" s="97">
        <v>2901</v>
      </c>
      <c r="C457" s="97" t="s">
        <v>206</v>
      </c>
      <c r="D457" s="98">
        <v>7976</v>
      </c>
      <c r="E457" s="99">
        <v>18</v>
      </c>
      <c r="F457" s="97">
        <v>6</v>
      </c>
      <c r="G457" s="97">
        <v>10</v>
      </c>
      <c r="H457" s="105">
        <v>8</v>
      </c>
      <c r="I457" s="105">
        <v>0</v>
      </c>
      <c r="J457" s="105">
        <v>0</v>
      </c>
      <c r="K457" s="95">
        <v>3200</v>
      </c>
      <c r="L457" s="106">
        <f>T456</f>
        <v>80</v>
      </c>
      <c r="M457" s="106">
        <f>K457*L457</f>
        <v>256000</v>
      </c>
      <c r="N457" s="77"/>
      <c r="O457" s="78"/>
      <c r="P457" s="78"/>
      <c r="Q457" s="78"/>
      <c r="R457" s="79"/>
      <c r="S457" s="80"/>
      <c r="T457" s="81"/>
      <c r="U457" s="77"/>
      <c r="V457" s="79"/>
      <c r="W457" s="79"/>
      <c r="X457" s="82"/>
      <c r="Y457" s="83">
        <f>M457</f>
        <v>256000</v>
      </c>
      <c r="Z457" s="84"/>
      <c r="AA457" s="87">
        <f>AB457*M457/100</f>
        <v>25.6</v>
      </c>
      <c r="AB457" s="82">
        <v>0.01</v>
      </c>
    </row>
    <row r="458" spans="2:28" ht="16.5" customHeight="1" x14ac:dyDescent="0.25">
      <c r="B458" s="99"/>
      <c r="C458" s="99"/>
      <c r="D458" s="99"/>
      <c r="E458" s="99"/>
      <c r="F458" s="99"/>
      <c r="G458" s="99"/>
      <c r="H458" s="107"/>
      <c r="I458" s="107"/>
      <c r="J458" s="107"/>
      <c r="K458" s="106"/>
      <c r="L458" s="106"/>
      <c r="M458" s="106"/>
      <c r="N458" s="77"/>
      <c r="O458" s="78"/>
      <c r="P458" s="78"/>
      <c r="Q458" s="78"/>
      <c r="R458" s="79"/>
      <c r="S458" s="80"/>
      <c r="T458" s="81"/>
      <c r="U458" s="77"/>
      <c r="V458" s="79"/>
      <c r="W458" s="79"/>
      <c r="X458" s="86"/>
      <c r="Y458" s="83"/>
      <c r="Z458" s="84"/>
      <c r="AA458" s="85"/>
      <c r="AB458" s="86"/>
    </row>
    <row r="459" spans="2:28" ht="16.5" customHeight="1" x14ac:dyDescent="0.25">
      <c r="B459" s="100" t="s">
        <v>205</v>
      </c>
      <c r="C459" s="101"/>
      <c r="D459" s="101"/>
      <c r="E459" s="101"/>
      <c r="F459" s="101"/>
      <c r="G459" s="102"/>
      <c r="H459" s="102" t="s">
        <v>301</v>
      </c>
      <c r="I459" s="102" t="s">
        <v>5752</v>
      </c>
      <c r="J459" s="102" t="s">
        <v>3202</v>
      </c>
      <c r="K459" s="102">
        <v>34</v>
      </c>
      <c r="L459" s="102">
        <v>10</v>
      </c>
      <c r="M459" s="102"/>
      <c r="N459" s="102"/>
      <c r="O459" s="102" t="s">
        <v>208</v>
      </c>
      <c r="P459" s="102" t="s">
        <v>209</v>
      </c>
      <c r="Q459" s="102" t="s">
        <v>139</v>
      </c>
      <c r="R459" s="102">
        <v>34160</v>
      </c>
      <c r="S459" s="102"/>
      <c r="T459" s="102">
        <v>250</v>
      </c>
      <c r="U459" s="102"/>
      <c r="V459" s="103"/>
      <c r="W459" s="101"/>
      <c r="X459" s="102"/>
      <c r="Y459" s="101"/>
      <c r="Z459" s="101"/>
      <c r="AA459" s="101"/>
      <c r="AB459" s="104"/>
    </row>
    <row r="460" spans="2:28" ht="16.5" customHeight="1" x14ac:dyDescent="0.25">
      <c r="B460" s="97">
        <v>2905</v>
      </c>
      <c r="C460" s="97" t="s">
        <v>206</v>
      </c>
      <c r="D460" s="98">
        <v>15457</v>
      </c>
      <c r="E460" s="99"/>
      <c r="F460" s="97"/>
      <c r="G460" s="97"/>
      <c r="H460" s="105">
        <v>7</v>
      </c>
      <c r="I460" s="105">
        <v>2</v>
      </c>
      <c r="J460" s="105">
        <v>21</v>
      </c>
      <c r="K460" s="95">
        <v>3021</v>
      </c>
      <c r="L460" s="106">
        <f>T459</f>
        <v>250</v>
      </c>
      <c r="M460" s="106">
        <f>K460*L460</f>
        <v>755250</v>
      </c>
      <c r="N460" s="77"/>
      <c r="O460" s="78"/>
      <c r="P460" s="78"/>
      <c r="Q460" s="78"/>
      <c r="R460" s="79"/>
      <c r="S460" s="80"/>
      <c r="T460" s="81"/>
      <c r="U460" s="77"/>
      <c r="V460" s="79"/>
      <c r="W460" s="79"/>
      <c r="X460" s="82"/>
      <c r="Y460" s="83">
        <f>M460</f>
        <v>755250</v>
      </c>
      <c r="Z460" s="84"/>
      <c r="AA460" s="87">
        <f>AB460*M460/100</f>
        <v>75.525000000000006</v>
      </c>
      <c r="AB460" s="82">
        <v>0.01</v>
      </c>
    </row>
    <row r="461" spans="2:28" ht="16.5" customHeight="1" x14ac:dyDescent="0.25">
      <c r="B461" s="99"/>
      <c r="C461" s="99"/>
      <c r="D461" s="99"/>
      <c r="E461" s="99"/>
      <c r="F461" s="99"/>
      <c r="G461" s="99"/>
      <c r="H461" s="107"/>
      <c r="I461" s="107"/>
      <c r="J461" s="107"/>
      <c r="K461" s="106"/>
      <c r="L461" s="106"/>
      <c r="M461" s="106"/>
      <c r="N461" s="77"/>
      <c r="O461" s="78"/>
      <c r="P461" s="78"/>
      <c r="Q461" s="78"/>
      <c r="R461" s="79"/>
      <c r="S461" s="80"/>
      <c r="T461" s="81"/>
      <c r="U461" s="77"/>
      <c r="V461" s="79"/>
      <c r="W461" s="79"/>
      <c r="X461" s="86"/>
      <c r="Y461" s="83"/>
      <c r="Z461" s="84"/>
      <c r="AA461" s="85"/>
      <c r="AB461" s="86"/>
    </row>
    <row r="462" spans="2:28" ht="16.5" customHeight="1" x14ac:dyDescent="0.25">
      <c r="B462" s="100" t="s">
        <v>205</v>
      </c>
      <c r="C462" s="101"/>
      <c r="D462" s="101"/>
      <c r="E462" s="101"/>
      <c r="F462" s="101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3"/>
      <c r="W462" s="101"/>
      <c r="X462" s="102"/>
      <c r="Y462" s="101"/>
      <c r="Z462" s="101"/>
      <c r="AA462" s="101"/>
      <c r="AB462" s="104"/>
    </row>
    <row r="463" spans="2:28" ht="16.5" customHeight="1" x14ac:dyDescent="0.25">
      <c r="B463" s="97"/>
      <c r="C463" s="97"/>
      <c r="D463" s="98"/>
      <c r="E463" s="99"/>
      <c r="F463" s="97"/>
      <c r="G463" s="97"/>
      <c r="H463" s="105"/>
      <c r="I463" s="105"/>
      <c r="J463" s="105"/>
      <c r="K463" s="95"/>
      <c r="L463" s="106"/>
      <c r="M463" s="106"/>
      <c r="N463" s="77"/>
      <c r="O463" s="78"/>
      <c r="P463" s="78"/>
      <c r="Q463" s="78"/>
      <c r="R463" s="79"/>
      <c r="S463" s="80"/>
      <c r="T463" s="81"/>
      <c r="U463" s="77"/>
      <c r="V463" s="79"/>
      <c r="W463" s="79"/>
      <c r="X463" s="82"/>
      <c r="Y463" s="83"/>
      <c r="Z463" s="84"/>
      <c r="AA463" s="87"/>
      <c r="AB463" s="82"/>
    </row>
    <row r="464" spans="2:28" x14ac:dyDescent="0.25">
      <c r="B464" s="99"/>
      <c r="C464" s="99"/>
      <c r="D464" s="99"/>
      <c r="E464" s="99"/>
      <c r="F464" s="99"/>
      <c r="G464" s="99"/>
      <c r="H464" s="107"/>
      <c r="I464" s="107"/>
      <c r="J464" s="107"/>
      <c r="K464" s="106"/>
      <c r="L464" s="106"/>
      <c r="M464" s="106"/>
      <c r="N464" s="77"/>
      <c r="O464" s="78"/>
      <c r="P464" s="78"/>
      <c r="Q464" s="78"/>
      <c r="R464" s="79"/>
      <c r="S464" s="80"/>
      <c r="T464" s="81"/>
      <c r="U464" s="77"/>
      <c r="V464" s="79"/>
      <c r="W464" s="79"/>
      <c r="X464" s="86"/>
      <c r="Y464" s="83"/>
      <c r="Z464" s="84"/>
      <c r="AA464" s="85"/>
      <c r="AB464" s="86"/>
    </row>
    <row r="465" spans="2:28" x14ac:dyDescent="0.25">
      <c r="B465" s="100" t="s">
        <v>205</v>
      </c>
      <c r="C465" s="101"/>
      <c r="D465" s="101"/>
      <c r="E465" s="101"/>
      <c r="F465" s="101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3"/>
      <c r="W465" s="101"/>
      <c r="X465" s="102"/>
      <c r="Y465" s="101"/>
      <c r="Z465" s="101"/>
      <c r="AA465" s="101"/>
      <c r="AB465" s="104"/>
    </row>
    <row r="466" spans="2:28" x14ac:dyDescent="0.25">
      <c r="B466" s="97"/>
      <c r="C466" s="97"/>
      <c r="D466" s="98"/>
      <c r="E466" s="99"/>
      <c r="F466" s="97"/>
      <c r="G466" s="97"/>
      <c r="H466" s="105"/>
      <c r="I466" s="105"/>
      <c r="J466" s="105"/>
      <c r="K466" s="95"/>
      <c r="L466" s="106"/>
      <c r="M466" s="106"/>
      <c r="N466" s="77"/>
      <c r="O466" s="78"/>
      <c r="P466" s="78"/>
      <c r="Q466" s="78"/>
      <c r="R466" s="79"/>
      <c r="S466" s="80"/>
      <c r="T466" s="81"/>
      <c r="U466" s="77"/>
      <c r="V466" s="79"/>
      <c r="W466" s="79"/>
      <c r="X466" s="82"/>
      <c r="Y466" s="83"/>
      <c r="Z466" s="84"/>
      <c r="AA466" s="87"/>
      <c r="AB466" s="82"/>
    </row>
    <row r="467" spans="2:28" x14ac:dyDescent="0.25">
      <c r="B467" s="99"/>
      <c r="C467" s="99"/>
      <c r="D467" s="99"/>
      <c r="E467" s="99"/>
      <c r="F467" s="99"/>
      <c r="G467" s="99"/>
      <c r="H467" s="107"/>
      <c r="I467" s="107"/>
      <c r="J467" s="107"/>
      <c r="K467" s="106"/>
      <c r="L467" s="106"/>
      <c r="M467" s="106"/>
      <c r="N467" s="77"/>
      <c r="O467" s="78"/>
      <c r="P467" s="78"/>
      <c r="Q467" s="78"/>
      <c r="R467" s="79"/>
      <c r="S467" s="80"/>
      <c r="T467" s="81"/>
      <c r="U467" s="77"/>
      <c r="V467" s="79"/>
      <c r="W467" s="79"/>
      <c r="X467" s="86"/>
      <c r="Y467" s="83"/>
      <c r="Z467" s="84"/>
      <c r="AA467" s="85"/>
      <c r="AB467" s="86"/>
    </row>
    <row r="468" spans="2:28" x14ac:dyDescent="0.25">
      <c r="B468" s="100" t="s">
        <v>205</v>
      </c>
      <c r="C468" s="101"/>
      <c r="D468" s="101"/>
      <c r="E468" s="101"/>
      <c r="F468" s="101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3"/>
      <c r="W468" s="101"/>
      <c r="X468" s="102"/>
      <c r="Y468" s="101"/>
      <c r="Z468" s="101"/>
      <c r="AA468" s="101"/>
      <c r="AB468" s="104"/>
    </row>
    <row r="469" spans="2:28" x14ac:dyDescent="0.25">
      <c r="B469" s="97"/>
      <c r="C469" s="97"/>
      <c r="D469" s="98"/>
      <c r="E469" s="99"/>
      <c r="F469" s="97"/>
      <c r="G469" s="97"/>
      <c r="H469" s="105"/>
      <c r="I469" s="105"/>
      <c r="J469" s="105"/>
      <c r="K469" s="95"/>
      <c r="L469" s="106"/>
      <c r="M469" s="106"/>
      <c r="N469" s="77"/>
      <c r="O469" s="78"/>
      <c r="P469" s="78"/>
      <c r="Q469" s="78"/>
      <c r="R469" s="79"/>
      <c r="S469" s="80"/>
      <c r="T469" s="81"/>
      <c r="U469" s="77"/>
      <c r="V469" s="79"/>
      <c r="W469" s="79"/>
      <c r="X469" s="82"/>
      <c r="Y469" s="83"/>
      <c r="Z469" s="84"/>
      <c r="AA469" s="87"/>
      <c r="AB469" s="82"/>
    </row>
    <row r="470" spans="2:28" x14ac:dyDescent="0.25">
      <c r="B470" s="99"/>
      <c r="C470" s="99"/>
      <c r="D470" s="99"/>
      <c r="E470" s="99"/>
      <c r="F470" s="99"/>
      <c r="G470" s="99"/>
      <c r="H470" s="107"/>
      <c r="I470" s="107"/>
      <c r="J470" s="107"/>
      <c r="K470" s="106"/>
      <c r="L470" s="106"/>
      <c r="M470" s="106"/>
      <c r="N470" s="77"/>
      <c r="O470" s="78"/>
      <c r="P470" s="78"/>
      <c r="Q470" s="78"/>
      <c r="R470" s="79"/>
      <c r="S470" s="80"/>
      <c r="T470" s="81"/>
      <c r="U470" s="77"/>
      <c r="V470" s="79"/>
      <c r="W470" s="79"/>
      <c r="X470" s="86"/>
      <c r="Y470" s="83"/>
      <c r="Z470" s="84"/>
      <c r="AA470" s="85"/>
      <c r="AB470" s="86"/>
    </row>
    <row r="471" spans="2:28" x14ac:dyDescent="0.25">
      <c r="B471" s="100" t="s">
        <v>205</v>
      </c>
      <c r="C471" s="101"/>
      <c r="D471" s="101"/>
      <c r="E471" s="101"/>
      <c r="F471" s="101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3"/>
      <c r="W471" s="101"/>
      <c r="X471" s="102"/>
      <c r="Y471" s="101"/>
      <c r="Z471" s="101"/>
      <c r="AA471" s="101"/>
      <c r="AB471" s="104"/>
    </row>
    <row r="472" spans="2:28" x14ac:dyDescent="0.25">
      <c r="B472" s="97"/>
      <c r="C472" s="97"/>
      <c r="D472" s="98"/>
      <c r="E472" s="99"/>
      <c r="F472" s="97"/>
      <c r="G472" s="97"/>
      <c r="H472" s="105"/>
      <c r="I472" s="105"/>
      <c r="J472" s="105"/>
      <c r="K472" s="95"/>
      <c r="L472" s="106"/>
      <c r="M472" s="106"/>
      <c r="N472" s="77"/>
      <c r="O472" s="78"/>
      <c r="P472" s="78"/>
      <c r="Q472" s="78"/>
      <c r="R472" s="79"/>
      <c r="S472" s="80"/>
      <c r="T472" s="81"/>
      <c r="U472" s="77"/>
      <c r="V472" s="79"/>
      <c r="W472" s="79"/>
      <c r="X472" s="82"/>
      <c r="Y472" s="83"/>
      <c r="Z472" s="84"/>
      <c r="AA472" s="87"/>
      <c r="AB472" s="82"/>
    </row>
    <row r="473" spans="2:28" x14ac:dyDescent="0.25">
      <c r="B473" s="99"/>
      <c r="C473" s="99"/>
      <c r="D473" s="99"/>
      <c r="E473" s="99"/>
      <c r="F473" s="99"/>
      <c r="G473" s="99"/>
      <c r="H473" s="107"/>
      <c r="I473" s="107"/>
      <c r="J473" s="107"/>
      <c r="K473" s="106"/>
      <c r="L473" s="106"/>
      <c r="M473" s="106"/>
      <c r="N473" s="77"/>
      <c r="O473" s="78"/>
      <c r="P473" s="78"/>
      <c r="Q473" s="78"/>
      <c r="R473" s="79"/>
      <c r="S473" s="80"/>
      <c r="T473" s="81"/>
      <c r="U473" s="77"/>
      <c r="V473" s="79"/>
      <c r="W473" s="79"/>
      <c r="X473" s="86"/>
      <c r="Y473" s="83"/>
      <c r="Z473" s="84"/>
      <c r="AA473" s="85"/>
      <c r="AB473" s="86"/>
    </row>
    <row r="474" spans="2:28" x14ac:dyDescent="0.25">
      <c r="B474" s="100" t="s">
        <v>205</v>
      </c>
      <c r="C474" s="101"/>
      <c r="D474" s="101"/>
      <c r="E474" s="101"/>
      <c r="F474" s="101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3"/>
      <c r="W474" s="101"/>
      <c r="X474" s="102"/>
      <c r="Y474" s="101"/>
      <c r="Z474" s="101"/>
      <c r="AA474" s="101"/>
      <c r="AB474" s="104"/>
    </row>
    <row r="475" spans="2:28" x14ac:dyDescent="0.25">
      <c r="B475" s="97"/>
      <c r="C475" s="97"/>
      <c r="D475" s="98"/>
      <c r="E475" s="99"/>
      <c r="F475" s="97"/>
      <c r="G475" s="97"/>
      <c r="H475" s="105"/>
      <c r="I475" s="105"/>
      <c r="J475" s="105"/>
      <c r="K475" s="95"/>
      <c r="L475" s="106"/>
      <c r="M475" s="106"/>
      <c r="N475" s="77"/>
      <c r="O475" s="78"/>
      <c r="P475" s="78"/>
      <c r="Q475" s="78"/>
      <c r="R475" s="79"/>
      <c r="S475" s="80"/>
      <c r="T475" s="81"/>
      <c r="U475" s="77"/>
      <c r="V475" s="79"/>
      <c r="W475" s="79"/>
      <c r="X475" s="82"/>
      <c r="Y475" s="83"/>
      <c r="Z475" s="84"/>
      <c r="AA475" s="87"/>
      <c r="AB475" s="82"/>
    </row>
    <row r="476" spans="2:28" x14ac:dyDescent="0.25">
      <c r="B476" s="99"/>
      <c r="C476" s="99"/>
      <c r="D476" s="99"/>
      <c r="E476" s="99"/>
      <c r="F476" s="99"/>
      <c r="G476" s="99"/>
      <c r="H476" s="107"/>
      <c r="I476" s="107"/>
      <c r="J476" s="107"/>
      <c r="K476" s="106"/>
      <c r="L476" s="106"/>
      <c r="M476" s="106"/>
      <c r="N476" s="77"/>
      <c r="O476" s="78"/>
      <c r="P476" s="78"/>
      <c r="Q476" s="78"/>
      <c r="R476" s="79"/>
      <c r="S476" s="80"/>
      <c r="T476" s="81"/>
      <c r="U476" s="77"/>
      <c r="V476" s="79"/>
      <c r="W476" s="79"/>
      <c r="X476" s="86"/>
      <c r="Y476" s="83"/>
      <c r="Z476" s="84"/>
      <c r="AA476" s="85"/>
      <c r="AB476" s="86"/>
    </row>
    <row r="477" spans="2:28" x14ac:dyDescent="0.25">
      <c r="B477" s="100" t="s">
        <v>205</v>
      </c>
      <c r="C477" s="101"/>
      <c r="D477" s="101"/>
      <c r="E477" s="101"/>
      <c r="F477" s="101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3"/>
      <c r="W477" s="101"/>
      <c r="X477" s="102"/>
      <c r="Y477" s="101"/>
      <c r="Z477" s="101"/>
      <c r="AA477" s="101"/>
      <c r="AB477" s="104"/>
    </row>
    <row r="478" spans="2:28" x14ac:dyDescent="0.25">
      <c r="B478" s="97"/>
      <c r="C478" s="97"/>
      <c r="D478" s="98"/>
      <c r="E478" s="99"/>
      <c r="F478" s="97"/>
      <c r="G478" s="97"/>
      <c r="H478" s="105"/>
      <c r="I478" s="105"/>
      <c r="J478" s="105"/>
      <c r="K478" s="95"/>
      <c r="L478" s="106"/>
      <c r="M478" s="106"/>
      <c r="N478" s="77"/>
      <c r="O478" s="78"/>
      <c r="P478" s="78"/>
      <c r="Q478" s="78"/>
      <c r="R478" s="79"/>
      <c r="S478" s="80"/>
      <c r="T478" s="81"/>
      <c r="U478" s="77"/>
      <c r="V478" s="79"/>
      <c r="W478" s="79"/>
      <c r="X478" s="82"/>
      <c r="Y478" s="83"/>
      <c r="Z478" s="84"/>
      <c r="AA478" s="87"/>
      <c r="AB478" s="82"/>
    </row>
    <row r="479" spans="2:28" x14ac:dyDescent="0.25">
      <c r="B479" s="99"/>
      <c r="C479" s="99"/>
      <c r="D479" s="99"/>
      <c r="E479" s="99"/>
      <c r="F479" s="99"/>
      <c r="G479" s="99"/>
      <c r="H479" s="107"/>
      <c r="I479" s="107"/>
      <c r="J479" s="107"/>
      <c r="K479" s="106"/>
      <c r="L479" s="106"/>
      <c r="M479" s="106"/>
      <c r="N479" s="77"/>
      <c r="O479" s="78"/>
      <c r="P479" s="78"/>
      <c r="Q479" s="78"/>
      <c r="R479" s="79"/>
      <c r="S479" s="80"/>
      <c r="T479" s="81"/>
      <c r="U479" s="77"/>
      <c r="V479" s="79"/>
      <c r="W479" s="79"/>
      <c r="X479" s="86"/>
      <c r="Y479" s="83"/>
      <c r="Z479" s="84"/>
      <c r="AA479" s="85"/>
      <c r="AB479" s="86"/>
    </row>
    <row r="480" spans="2:28" x14ac:dyDescent="0.25">
      <c r="B480" s="100" t="s">
        <v>205</v>
      </c>
      <c r="C480" s="101"/>
      <c r="D480" s="101"/>
      <c r="E480" s="101"/>
      <c r="F480" s="101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3"/>
      <c r="W480" s="101"/>
      <c r="X480" s="102"/>
      <c r="Y480" s="101"/>
      <c r="Z480" s="101"/>
      <c r="AA480" s="101"/>
      <c r="AB480" s="104"/>
    </row>
    <row r="481" spans="2:28" x14ac:dyDescent="0.25">
      <c r="B481" s="97"/>
      <c r="C481" s="97"/>
      <c r="D481" s="98"/>
      <c r="E481" s="99"/>
      <c r="F481" s="97"/>
      <c r="G481" s="97"/>
      <c r="H481" s="105"/>
      <c r="I481" s="105"/>
      <c r="J481" s="105"/>
      <c r="K481" s="95"/>
      <c r="L481" s="106"/>
      <c r="M481" s="106"/>
      <c r="N481" s="77"/>
      <c r="O481" s="78"/>
      <c r="P481" s="78"/>
      <c r="Q481" s="78"/>
      <c r="R481" s="79"/>
      <c r="S481" s="80"/>
      <c r="T481" s="81"/>
      <c r="U481" s="77"/>
      <c r="V481" s="79"/>
      <c r="W481" s="79"/>
      <c r="X481" s="82"/>
      <c r="Y481" s="83"/>
      <c r="Z481" s="84"/>
      <c r="AA481" s="87"/>
      <c r="AB481" s="82"/>
    </row>
    <row r="482" spans="2:28" x14ac:dyDescent="0.25">
      <c r="B482" s="99"/>
      <c r="C482" s="99"/>
      <c r="D482" s="99"/>
      <c r="E482" s="99"/>
      <c r="F482" s="99"/>
      <c r="G482" s="99"/>
      <c r="H482" s="107"/>
      <c r="I482" s="107"/>
      <c r="J482" s="107"/>
      <c r="K482" s="106"/>
      <c r="L482" s="106"/>
      <c r="M482" s="106"/>
      <c r="N482" s="77"/>
      <c r="O482" s="78"/>
      <c r="P482" s="78"/>
      <c r="Q482" s="78"/>
      <c r="R482" s="79"/>
      <c r="S482" s="80"/>
      <c r="T482" s="81"/>
      <c r="U482" s="77"/>
      <c r="V482" s="79"/>
      <c r="W482" s="79"/>
      <c r="X482" s="86"/>
      <c r="Y482" s="83"/>
      <c r="Z482" s="84"/>
      <c r="AA482" s="85"/>
      <c r="AB482" s="86"/>
    </row>
  </sheetData>
  <mergeCells count="33">
    <mergeCell ref="AA4:AA8"/>
    <mergeCell ref="U5:V5"/>
    <mergeCell ref="H6:H8"/>
    <mergeCell ref="Z4:Z8"/>
    <mergeCell ref="Y4:Y8"/>
    <mergeCell ref="C89:H89"/>
    <mergeCell ref="W5:W8"/>
    <mergeCell ref="M5:M8"/>
    <mergeCell ref="O5:O8"/>
    <mergeCell ref="P5:P8"/>
    <mergeCell ref="N5:N8"/>
    <mergeCell ref="J6:J8"/>
    <mergeCell ref="U6:U8"/>
    <mergeCell ref="V6:V8"/>
    <mergeCell ref="Q5:Q8"/>
    <mergeCell ref="R5:R8"/>
    <mergeCell ref="S5:S8"/>
    <mergeCell ref="AB5:AB8"/>
    <mergeCell ref="T5:T8"/>
    <mergeCell ref="I6:I8"/>
    <mergeCell ref="H5:J5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D19:G36" numberStoredAsText="1"/>
    <ignoredError sqref="V292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G1066"/>
  <sheetViews>
    <sheetView topLeftCell="A1029" zoomScale="80" zoomScaleNormal="80" workbookViewId="0">
      <selection activeCell="P1068" sqref="P1068"/>
    </sheetView>
  </sheetViews>
  <sheetFormatPr defaultColWidth="13" defaultRowHeight="15.75" x14ac:dyDescent="0.25"/>
  <cols>
    <col min="1" max="1" width="37.25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75" style="75" customWidth="1"/>
    <col min="25" max="25" width="9.875" style="89" customWidth="1"/>
    <col min="26" max="26" width="6.87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210</v>
      </c>
      <c r="I9" s="102" t="s">
        <v>270</v>
      </c>
      <c r="J9" s="102" t="s">
        <v>271</v>
      </c>
      <c r="K9" s="102">
        <v>13</v>
      </c>
      <c r="L9" s="102">
        <v>11</v>
      </c>
      <c r="M9" s="102"/>
      <c r="N9" s="102"/>
      <c r="O9" s="102" t="s">
        <v>208</v>
      </c>
      <c r="P9" s="102" t="s">
        <v>209</v>
      </c>
      <c r="Q9" s="102" t="s">
        <v>139</v>
      </c>
      <c r="R9" s="102">
        <v>34160</v>
      </c>
      <c r="S9" s="102" t="s">
        <v>236</v>
      </c>
      <c r="T9" s="102">
        <v>75</v>
      </c>
      <c r="U9" s="102" t="s">
        <v>273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14</v>
      </c>
      <c r="C10" s="97" t="s">
        <v>55</v>
      </c>
      <c r="D10" s="98">
        <v>43322</v>
      </c>
      <c r="E10" s="99">
        <v>3179</v>
      </c>
      <c r="F10" s="97">
        <v>5</v>
      </c>
      <c r="G10" s="97">
        <v>1</v>
      </c>
      <c r="H10" s="105">
        <v>12</v>
      </c>
      <c r="I10" s="105">
        <v>3</v>
      </c>
      <c r="J10" s="105">
        <v>61</v>
      </c>
      <c r="K10" s="95">
        <v>5161</v>
      </c>
      <c r="L10" s="106">
        <f>T9</f>
        <v>75</v>
      </c>
      <c r="M10" s="106">
        <f>K10*L10</f>
        <v>387075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387075</v>
      </c>
      <c r="Z10" s="84"/>
      <c r="AA10" s="87">
        <f>AB10*M10/100</f>
        <v>38.707500000000003</v>
      </c>
      <c r="AB10" s="82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210</v>
      </c>
      <c r="I12" s="102" t="s">
        <v>600</v>
      </c>
      <c r="J12" s="102" t="s">
        <v>601</v>
      </c>
      <c r="K12" s="102">
        <v>50</v>
      </c>
      <c r="L12" s="102">
        <v>11</v>
      </c>
      <c r="M12" s="102"/>
      <c r="N12" s="102"/>
      <c r="O12" s="102" t="s">
        <v>208</v>
      </c>
      <c r="P12" s="102" t="s">
        <v>209</v>
      </c>
      <c r="Q12" s="102" t="s">
        <v>139</v>
      </c>
      <c r="R12" s="102">
        <v>34160</v>
      </c>
      <c r="S12" s="102" t="s">
        <v>236</v>
      </c>
      <c r="T12" s="102">
        <v>130</v>
      </c>
      <c r="U12" s="102" t="s">
        <v>602</v>
      </c>
      <c r="V12" s="103"/>
      <c r="W12" s="101"/>
      <c r="X12" s="102" t="s">
        <v>212</v>
      </c>
      <c r="Y12" s="101" t="s">
        <v>603</v>
      </c>
      <c r="Z12" s="101"/>
      <c r="AA12" s="101"/>
      <c r="AB12" s="104"/>
    </row>
    <row r="13" spans="2:33" ht="16.5" customHeight="1" x14ac:dyDescent="0.25">
      <c r="B13" s="97">
        <v>158</v>
      </c>
      <c r="C13" s="97" t="s">
        <v>55</v>
      </c>
      <c r="D13" s="98">
        <v>37796</v>
      </c>
      <c r="E13" s="99">
        <v>135</v>
      </c>
      <c r="F13" s="97">
        <v>5</v>
      </c>
      <c r="G13" s="97">
        <v>1</v>
      </c>
      <c r="H13" s="105">
        <v>20</v>
      </c>
      <c r="I13" s="105">
        <v>2</v>
      </c>
      <c r="J13" s="105">
        <v>90</v>
      </c>
      <c r="K13" s="95">
        <v>8290</v>
      </c>
      <c r="L13" s="106">
        <f>T12</f>
        <v>130</v>
      </c>
      <c r="M13" s="106">
        <f>K13*L13</f>
        <v>1077700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1077700</v>
      </c>
      <c r="Z13" s="84"/>
      <c r="AA13" s="87">
        <f>AB13*M13/100</f>
        <v>107.77</v>
      </c>
      <c r="AB13" s="82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210</v>
      </c>
      <c r="I15" s="102" t="s">
        <v>653</v>
      </c>
      <c r="J15" s="102" t="s">
        <v>271</v>
      </c>
      <c r="K15" s="102">
        <v>12</v>
      </c>
      <c r="L15" s="102">
        <v>11</v>
      </c>
      <c r="M15" s="102"/>
      <c r="N15" s="102"/>
      <c r="O15" s="102" t="s">
        <v>208</v>
      </c>
      <c r="P15" s="102" t="s">
        <v>209</v>
      </c>
      <c r="Q15" s="102" t="s">
        <v>139</v>
      </c>
      <c r="R15" s="102">
        <v>34160</v>
      </c>
      <c r="S15" s="102" t="s">
        <v>236</v>
      </c>
      <c r="T15" s="102">
        <v>100</v>
      </c>
      <c r="U15" s="102" t="s">
        <v>654</v>
      </c>
      <c r="V15" s="103"/>
      <c r="W15" s="101"/>
      <c r="X15" s="102"/>
      <c r="Y15" s="101"/>
      <c r="Z15" s="101"/>
      <c r="AA15" s="101"/>
      <c r="AB15" s="104"/>
    </row>
    <row r="16" spans="2:33" ht="16.5" customHeight="1" x14ac:dyDescent="0.25">
      <c r="B16" s="97">
        <v>183</v>
      </c>
      <c r="C16" s="97" t="s">
        <v>55</v>
      </c>
      <c r="D16" s="98">
        <v>44183</v>
      </c>
      <c r="E16" s="99">
        <v>184</v>
      </c>
      <c r="F16" s="97">
        <v>9</v>
      </c>
      <c r="G16" s="97">
        <v>1</v>
      </c>
      <c r="H16" s="105">
        <v>10</v>
      </c>
      <c r="I16" s="105">
        <v>1</v>
      </c>
      <c r="J16" s="105">
        <v>40</v>
      </c>
      <c r="K16" s="95">
        <v>4140</v>
      </c>
      <c r="L16" s="106">
        <f>T15</f>
        <v>100</v>
      </c>
      <c r="M16" s="106">
        <f>K16*L16</f>
        <v>414000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414000</v>
      </c>
      <c r="Z16" s="84"/>
      <c r="AA16" s="87">
        <f>AB16*M16/100</f>
        <v>41.4</v>
      </c>
      <c r="AB16" s="82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210</v>
      </c>
      <c r="I18" s="102" t="s">
        <v>600</v>
      </c>
      <c r="J18" s="102" t="s">
        <v>601</v>
      </c>
      <c r="K18" s="102">
        <v>50</v>
      </c>
      <c r="L18" s="102">
        <v>11</v>
      </c>
      <c r="M18" s="102"/>
      <c r="N18" s="102"/>
      <c r="O18" s="102" t="s">
        <v>208</v>
      </c>
      <c r="P18" s="102" t="s">
        <v>209</v>
      </c>
      <c r="Q18" s="102" t="s">
        <v>139</v>
      </c>
      <c r="R18" s="102">
        <v>34160</v>
      </c>
      <c r="S18" s="102" t="s">
        <v>236</v>
      </c>
      <c r="T18" s="102">
        <v>100</v>
      </c>
      <c r="U18" s="102" t="s">
        <v>709</v>
      </c>
      <c r="V18" s="103"/>
      <c r="W18" s="101"/>
      <c r="X18" s="102" t="s">
        <v>212</v>
      </c>
      <c r="Y18" s="101" t="s">
        <v>603</v>
      </c>
      <c r="Z18" s="101"/>
      <c r="AA18" s="101"/>
      <c r="AB18" s="104"/>
    </row>
    <row r="19" spans="2:28" ht="16.5" customHeight="1" x14ac:dyDescent="0.25">
      <c r="B19" s="97">
        <v>209</v>
      </c>
      <c r="C19" s="97" t="s">
        <v>55</v>
      </c>
      <c r="D19" s="98">
        <v>37797</v>
      </c>
      <c r="E19" s="99">
        <v>4</v>
      </c>
      <c r="F19" s="97">
        <v>9</v>
      </c>
      <c r="G19" s="97">
        <v>1</v>
      </c>
      <c r="H19" s="105">
        <v>5</v>
      </c>
      <c r="I19" s="105">
        <v>2</v>
      </c>
      <c r="J19" s="105">
        <v>87</v>
      </c>
      <c r="K19" s="95">
        <v>2287</v>
      </c>
      <c r="L19" s="106">
        <f>T18</f>
        <v>100</v>
      </c>
      <c r="M19" s="106">
        <f>K19*L19</f>
        <v>228700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228700</v>
      </c>
      <c r="Z19" s="84"/>
      <c r="AA19" s="87">
        <f>AB19*M19/100</f>
        <v>22.87</v>
      </c>
      <c r="AB19" s="82">
        <v>0.01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207</v>
      </c>
      <c r="I21" s="102" t="s">
        <v>1290</v>
      </c>
      <c r="J21" s="102" t="s">
        <v>1287</v>
      </c>
      <c r="K21" s="102">
        <v>53</v>
      </c>
      <c r="L21" s="102">
        <v>11</v>
      </c>
      <c r="M21" s="102"/>
      <c r="N21" s="102"/>
      <c r="O21" s="102" t="s">
        <v>208</v>
      </c>
      <c r="P21" s="102" t="s">
        <v>209</v>
      </c>
      <c r="Q21" s="102" t="s">
        <v>139</v>
      </c>
      <c r="R21" s="102">
        <v>34160</v>
      </c>
      <c r="S21" s="102" t="s">
        <v>236</v>
      </c>
      <c r="T21" s="102">
        <v>100</v>
      </c>
      <c r="U21" s="102" t="s">
        <v>1291</v>
      </c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461</v>
      </c>
      <c r="C22" s="97" t="s">
        <v>55</v>
      </c>
      <c r="D22" s="98">
        <v>6791</v>
      </c>
      <c r="E22" s="99">
        <v>3</v>
      </c>
      <c r="F22" s="97">
        <v>11</v>
      </c>
      <c r="G22" s="97">
        <v>1</v>
      </c>
      <c r="H22" s="105">
        <v>4</v>
      </c>
      <c r="I22" s="105">
        <v>3</v>
      </c>
      <c r="J22" s="105">
        <v>20</v>
      </c>
      <c r="K22" s="95">
        <v>1920</v>
      </c>
      <c r="L22" s="106">
        <f>T21</f>
        <v>100</v>
      </c>
      <c r="M22" s="106">
        <f>K22*L22</f>
        <v>192000</v>
      </c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2"/>
      <c r="Y22" s="83">
        <f>M22</f>
        <v>192000</v>
      </c>
      <c r="Z22" s="84"/>
      <c r="AA22" s="87">
        <f>AB22*M22/100</f>
        <v>19.2</v>
      </c>
      <c r="AB22" s="82">
        <v>0.01</v>
      </c>
    </row>
    <row r="23" spans="2:28" ht="16.5" customHeight="1" x14ac:dyDescent="0.25">
      <c r="B23" s="99"/>
      <c r="C23" s="99"/>
      <c r="D23" s="99"/>
      <c r="E23" s="99"/>
      <c r="F23" s="99"/>
      <c r="G23" s="99"/>
      <c r="H23" s="107"/>
      <c r="I23" s="107"/>
      <c r="J23" s="107"/>
      <c r="K23" s="106"/>
      <c r="L23" s="106"/>
      <c r="M23" s="106"/>
      <c r="N23" s="77"/>
      <c r="O23" s="78"/>
      <c r="P23" s="78"/>
      <c r="Q23" s="78"/>
      <c r="R23" s="79"/>
      <c r="S23" s="80"/>
      <c r="T23" s="81"/>
      <c r="U23" s="77"/>
      <c r="V23" s="79"/>
      <c r="W23" s="79"/>
      <c r="X23" s="86"/>
      <c r="Y23" s="83"/>
      <c r="Z23" s="84"/>
      <c r="AA23" s="85"/>
      <c r="AB23" s="86"/>
    </row>
    <row r="24" spans="2:28" ht="16.5" customHeight="1" x14ac:dyDescent="0.25">
      <c r="B24" s="100" t="s">
        <v>205</v>
      </c>
      <c r="C24" s="101"/>
      <c r="D24" s="101"/>
      <c r="E24" s="101"/>
      <c r="F24" s="101"/>
      <c r="G24" s="102"/>
      <c r="H24" s="102" t="s">
        <v>210</v>
      </c>
      <c r="I24" s="102" t="s">
        <v>2204</v>
      </c>
      <c r="J24" s="102" t="s">
        <v>2205</v>
      </c>
      <c r="K24" s="102">
        <v>24</v>
      </c>
      <c r="L24" s="102">
        <v>11</v>
      </c>
      <c r="M24" s="102"/>
      <c r="N24" s="102"/>
      <c r="O24" s="102" t="s">
        <v>208</v>
      </c>
      <c r="P24" s="102" t="s">
        <v>209</v>
      </c>
      <c r="Q24" s="102" t="s">
        <v>139</v>
      </c>
      <c r="R24" s="102">
        <v>34160</v>
      </c>
      <c r="S24" s="102"/>
      <c r="T24" s="102">
        <v>80</v>
      </c>
      <c r="U24" s="102" t="s">
        <v>2206</v>
      </c>
      <c r="V24" s="103"/>
      <c r="W24" s="101"/>
      <c r="X24" s="102"/>
      <c r="Y24" s="101"/>
      <c r="Z24" s="101"/>
      <c r="AA24" s="101"/>
      <c r="AB24" s="104"/>
    </row>
    <row r="25" spans="2:28" ht="16.5" customHeight="1" x14ac:dyDescent="0.25">
      <c r="B25" s="97">
        <v>867</v>
      </c>
      <c r="C25" s="97" t="s">
        <v>55</v>
      </c>
      <c r="D25" s="98">
        <v>6596</v>
      </c>
      <c r="E25" s="99">
        <v>3</v>
      </c>
      <c r="F25" s="97">
        <v>11</v>
      </c>
      <c r="G25" s="97">
        <v>1</v>
      </c>
      <c r="H25" s="105">
        <v>10</v>
      </c>
      <c r="I25" s="105">
        <v>0</v>
      </c>
      <c r="J25" s="105">
        <v>10</v>
      </c>
      <c r="K25" s="95">
        <v>4029</v>
      </c>
      <c r="L25" s="106">
        <f>T24</f>
        <v>80</v>
      </c>
      <c r="M25" s="106">
        <f>K25*L25</f>
        <v>322320</v>
      </c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2"/>
      <c r="Y25" s="83">
        <f>M25</f>
        <v>322320</v>
      </c>
      <c r="Z25" s="84"/>
      <c r="AA25" s="87">
        <f>AB25*M25/100</f>
        <v>32.231999999999999</v>
      </c>
      <c r="AB25" s="82">
        <v>0.01</v>
      </c>
    </row>
    <row r="26" spans="2:28" ht="16.5" customHeight="1" x14ac:dyDescent="0.25">
      <c r="B26" s="99"/>
      <c r="C26" s="99"/>
      <c r="D26" s="99"/>
      <c r="E26" s="99"/>
      <c r="F26" s="99"/>
      <c r="G26" s="99"/>
      <c r="H26" s="107"/>
      <c r="I26" s="107"/>
      <c r="J26" s="107"/>
      <c r="K26" s="106"/>
      <c r="L26" s="106"/>
      <c r="M26" s="106"/>
      <c r="N26" s="77"/>
      <c r="O26" s="78"/>
      <c r="P26" s="78"/>
      <c r="Q26" s="78"/>
      <c r="R26" s="79"/>
      <c r="S26" s="80"/>
      <c r="T26" s="81"/>
      <c r="U26" s="77"/>
      <c r="V26" s="79"/>
      <c r="W26" s="79"/>
      <c r="X26" s="86"/>
      <c r="Y26" s="83"/>
      <c r="Z26" s="84"/>
      <c r="AA26" s="85"/>
      <c r="AB26" s="86"/>
    </row>
    <row r="27" spans="2:28" ht="16.5" customHeight="1" x14ac:dyDescent="0.25">
      <c r="B27" s="100" t="s">
        <v>205</v>
      </c>
      <c r="C27" s="101"/>
      <c r="D27" s="101"/>
      <c r="E27" s="101"/>
      <c r="F27" s="101"/>
      <c r="G27" s="102"/>
      <c r="H27" s="102" t="s">
        <v>210</v>
      </c>
      <c r="I27" s="102" t="s">
        <v>2207</v>
      </c>
      <c r="J27" s="102" t="s">
        <v>743</v>
      </c>
      <c r="K27" s="102">
        <v>42</v>
      </c>
      <c r="L27" s="102">
        <v>11</v>
      </c>
      <c r="M27" s="102"/>
      <c r="N27" s="102"/>
      <c r="O27" s="102" t="s">
        <v>208</v>
      </c>
      <c r="P27" s="102" t="s">
        <v>209</v>
      </c>
      <c r="Q27" s="102" t="s">
        <v>139</v>
      </c>
      <c r="R27" s="102">
        <v>34160</v>
      </c>
      <c r="S27" s="102" t="s">
        <v>236</v>
      </c>
      <c r="T27" s="102">
        <v>180</v>
      </c>
      <c r="U27" s="102" t="s">
        <v>2208</v>
      </c>
      <c r="V27" s="103"/>
      <c r="W27" s="101"/>
      <c r="X27" s="102"/>
      <c r="Y27" s="101"/>
      <c r="Z27" s="101"/>
      <c r="AA27" s="101"/>
      <c r="AB27" s="104"/>
    </row>
    <row r="28" spans="2:28" ht="16.5" customHeight="1" x14ac:dyDescent="0.25">
      <c r="B28" s="97">
        <v>868</v>
      </c>
      <c r="C28" s="97" t="s">
        <v>55</v>
      </c>
      <c r="D28" s="98">
        <v>6576</v>
      </c>
      <c r="E28" s="99">
        <v>6</v>
      </c>
      <c r="F28" s="97">
        <v>11</v>
      </c>
      <c r="G28" s="97">
        <v>1</v>
      </c>
      <c r="H28" s="105">
        <v>10</v>
      </c>
      <c r="I28" s="105">
        <v>3</v>
      </c>
      <c r="J28" s="105">
        <v>12</v>
      </c>
      <c r="K28" s="95">
        <v>4312</v>
      </c>
      <c r="L28" s="106">
        <f>T27</f>
        <v>180</v>
      </c>
      <c r="M28" s="106">
        <f>K28*L28</f>
        <v>776160</v>
      </c>
      <c r="N28" s="77"/>
      <c r="O28" s="78"/>
      <c r="P28" s="78"/>
      <c r="Q28" s="78"/>
      <c r="R28" s="79"/>
      <c r="S28" s="80"/>
      <c r="T28" s="81"/>
      <c r="U28" s="77"/>
      <c r="V28" s="79"/>
      <c r="W28" s="79"/>
      <c r="X28" s="82"/>
      <c r="Y28" s="83">
        <f>M28</f>
        <v>776160</v>
      </c>
      <c r="Z28" s="84"/>
      <c r="AA28" s="87">
        <f>AB28*M28/100</f>
        <v>77.616</v>
      </c>
      <c r="AB28" s="82">
        <v>0.01</v>
      </c>
    </row>
    <row r="29" spans="2:28" ht="16.5" customHeight="1" x14ac:dyDescent="0.25">
      <c r="B29" s="99"/>
      <c r="C29" s="99"/>
      <c r="D29" s="99"/>
      <c r="E29" s="99"/>
      <c r="F29" s="99"/>
      <c r="G29" s="99"/>
      <c r="H29" s="107"/>
      <c r="I29" s="107"/>
      <c r="J29" s="107"/>
      <c r="K29" s="106"/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6"/>
      <c r="Y29" s="83"/>
      <c r="Z29" s="84"/>
      <c r="AA29" s="85"/>
      <c r="AB29" s="86"/>
    </row>
    <row r="30" spans="2:28" ht="16.5" customHeight="1" x14ac:dyDescent="0.25">
      <c r="B30" s="100" t="s">
        <v>205</v>
      </c>
      <c r="C30" s="101"/>
      <c r="D30" s="101"/>
      <c r="E30" s="101"/>
      <c r="F30" s="101"/>
      <c r="G30" s="102"/>
      <c r="H30" s="102" t="s">
        <v>210</v>
      </c>
      <c r="I30" s="102" t="s">
        <v>461</v>
      </c>
      <c r="J30" s="102" t="s">
        <v>1287</v>
      </c>
      <c r="K30" s="102">
        <v>53</v>
      </c>
      <c r="L30" s="102">
        <v>11</v>
      </c>
      <c r="M30" s="102"/>
      <c r="N30" s="102"/>
      <c r="O30" s="102" t="s">
        <v>208</v>
      </c>
      <c r="P30" s="102" t="s">
        <v>209</v>
      </c>
      <c r="Q30" s="102" t="s">
        <v>139</v>
      </c>
      <c r="R30" s="102">
        <v>34160</v>
      </c>
      <c r="S30" s="102" t="s">
        <v>236</v>
      </c>
      <c r="T30" s="102">
        <v>600</v>
      </c>
      <c r="U30" s="102" t="s">
        <v>2248</v>
      </c>
      <c r="V30" s="103"/>
      <c r="W30" s="101"/>
      <c r="X30" s="102"/>
      <c r="Y30" s="101"/>
      <c r="Z30" s="101"/>
      <c r="AA30" s="101"/>
      <c r="AB30" s="104"/>
    </row>
    <row r="31" spans="2:28" ht="16.5" customHeight="1" x14ac:dyDescent="0.25">
      <c r="B31" s="97">
        <v>903</v>
      </c>
      <c r="C31" s="97" t="s">
        <v>55</v>
      </c>
      <c r="D31" s="98">
        <v>7331</v>
      </c>
      <c r="E31" s="99">
        <v>20</v>
      </c>
      <c r="F31" s="97">
        <v>10</v>
      </c>
      <c r="G31" s="97">
        <v>1</v>
      </c>
      <c r="H31" s="105">
        <v>6</v>
      </c>
      <c r="I31" s="105">
        <v>0</v>
      </c>
      <c r="J31" s="105">
        <v>0</v>
      </c>
      <c r="K31" s="95">
        <v>2400</v>
      </c>
      <c r="L31" s="106">
        <f>T30</f>
        <v>600</v>
      </c>
      <c r="M31" s="106">
        <f>K31*L31</f>
        <v>1440000</v>
      </c>
      <c r="N31" s="77"/>
      <c r="O31" s="78"/>
      <c r="P31" s="78"/>
      <c r="Q31" s="78"/>
      <c r="R31" s="79"/>
      <c r="S31" s="80"/>
      <c r="T31" s="81"/>
      <c r="U31" s="77"/>
      <c r="V31" s="79"/>
      <c r="W31" s="79"/>
      <c r="X31" s="82"/>
      <c r="Y31" s="83">
        <f>M31</f>
        <v>1440000</v>
      </c>
      <c r="Z31" s="84"/>
      <c r="AA31" s="87">
        <f>AB31*M31/100</f>
        <v>144</v>
      </c>
      <c r="AB31" s="82">
        <v>0.01</v>
      </c>
    </row>
    <row r="32" spans="2:28" ht="16.5" customHeight="1" x14ac:dyDescent="0.25">
      <c r="B32" s="99"/>
      <c r="C32" s="99"/>
      <c r="D32" s="99"/>
      <c r="E32" s="99"/>
      <c r="F32" s="99"/>
      <c r="G32" s="99"/>
      <c r="H32" s="107"/>
      <c r="I32" s="107"/>
      <c r="J32" s="107"/>
      <c r="K32" s="106"/>
      <c r="L32" s="106"/>
      <c r="M32" s="106"/>
      <c r="N32" s="77"/>
      <c r="O32" s="78"/>
      <c r="P32" s="78"/>
      <c r="Q32" s="78"/>
      <c r="R32" s="79"/>
      <c r="S32" s="80"/>
      <c r="T32" s="81"/>
      <c r="U32" s="77"/>
      <c r="V32" s="79"/>
      <c r="W32" s="79"/>
      <c r="X32" s="86"/>
      <c r="Y32" s="83"/>
      <c r="Z32" s="84"/>
      <c r="AA32" s="85"/>
      <c r="AB32" s="86"/>
    </row>
    <row r="33" spans="2:28" ht="16.5" customHeight="1" x14ac:dyDescent="0.25">
      <c r="B33" s="100" t="s">
        <v>205</v>
      </c>
      <c r="C33" s="101"/>
      <c r="D33" s="101"/>
      <c r="E33" s="101"/>
      <c r="F33" s="101"/>
      <c r="G33" s="102"/>
      <c r="H33" s="102" t="s">
        <v>301</v>
      </c>
      <c r="I33" s="102" t="s">
        <v>2249</v>
      </c>
      <c r="J33" s="102" t="s">
        <v>2250</v>
      </c>
      <c r="K33" s="102">
        <v>13</v>
      </c>
      <c r="L33" s="102">
        <v>11</v>
      </c>
      <c r="M33" s="102"/>
      <c r="N33" s="102"/>
      <c r="O33" s="102" t="s">
        <v>208</v>
      </c>
      <c r="P33" s="102" t="s">
        <v>209</v>
      </c>
      <c r="Q33" s="102" t="s">
        <v>139</v>
      </c>
      <c r="R33" s="102">
        <v>34160</v>
      </c>
      <c r="S33" s="102" t="s">
        <v>236</v>
      </c>
      <c r="T33" s="102">
        <v>75</v>
      </c>
      <c r="U33" s="102"/>
      <c r="V33" s="103"/>
      <c r="W33" s="101"/>
      <c r="X33" s="102" t="s">
        <v>212</v>
      </c>
      <c r="Y33" s="101" t="s">
        <v>2251</v>
      </c>
      <c r="Z33" s="101"/>
      <c r="AA33" s="101"/>
      <c r="AB33" s="104"/>
    </row>
    <row r="34" spans="2:28" ht="16.5" customHeight="1" x14ac:dyDescent="0.25">
      <c r="B34" s="97">
        <v>904</v>
      </c>
      <c r="C34" s="97" t="s">
        <v>55</v>
      </c>
      <c r="D34" s="98">
        <v>59686</v>
      </c>
      <c r="E34" s="99">
        <v>133</v>
      </c>
      <c r="F34" s="97">
        <v>5</v>
      </c>
      <c r="G34" s="97">
        <v>1</v>
      </c>
      <c r="H34" s="105">
        <v>1</v>
      </c>
      <c r="I34" s="105">
        <v>3</v>
      </c>
      <c r="J34" s="105">
        <v>0</v>
      </c>
      <c r="K34" s="95">
        <v>700</v>
      </c>
      <c r="L34" s="106">
        <f>T33</f>
        <v>75</v>
      </c>
      <c r="M34" s="106">
        <f>K34*L34</f>
        <v>52500</v>
      </c>
      <c r="N34" s="77"/>
      <c r="O34" s="78"/>
      <c r="P34" s="78"/>
      <c r="Q34" s="78"/>
      <c r="R34" s="79"/>
      <c r="S34" s="80"/>
      <c r="T34" s="81"/>
      <c r="U34" s="77"/>
      <c r="V34" s="79"/>
      <c r="W34" s="79"/>
      <c r="X34" s="82"/>
      <c r="Y34" s="83">
        <f>M34</f>
        <v>52500</v>
      </c>
      <c r="Z34" s="84"/>
      <c r="AA34" s="87">
        <f>AB34*M34/100</f>
        <v>5.25</v>
      </c>
      <c r="AB34" s="82">
        <v>0.01</v>
      </c>
    </row>
    <row r="35" spans="2:28" ht="16.5" customHeight="1" x14ac:dyDescent="0.25">
      <c r="B35" s="97"/>
      <c r="C35" s="97"/>
      <c r="D35" s="98"/>
      <c r="E35" s="99"/>
      <c r="F35" s="97"/>
      <c r="G35" s="97"/>
      <c r="H35" s="105"/>
      <c r="I35" s="105"/>
      <c r="J35" s="105"/>
      <c r="K35" s="95"/>
      <c r="L35" s="106"/>
      <c r="M35" s="106"/>
      <c r="N35" s="77"/>
      <c r="O35" s="78"/>
      <c r="P35" s="78"/>
      <c r="Q35" s="78"/>
      <c r="R35" s="79"/>
      <c r="S35" s="80"/>
      <c r="T35" s="81"/>
      <c r="U35" s="77"/>
      <c r="V35" s="79"/>
      <c r="W35" s="79"/>
      <c r="X35" s="82"/>
      <c r="Y35" s="83"/>
      <c r="Z35" s="84"/>
      <c r="AA35" s="87"/>
      <c r="AB35" s="82"/>
    </row>
    <row r="36" spans="2:28" ht="16.5" customHeight="1" x14ac:dyDescent="0.25">
      <c r="B36" s="99"/>
      <c r="C36" s="99"/>
      <c r="D36" s="99"/>
      <c r="E36" s="99"/>
      <c r="F36" s="99"/>
      <c r="G36" s="99"/>
      <c r="H36" s="107"/>
      <c r="I36" s="107"/>
      <c r="J36" s="107"/>
      <c r="K36" s="106"/>
      <c r="L36" s="106"/>
      <c r="M36" s="106"/>
      <c r="N36" s="77"/>
      <c r="O36" s="78"/>
      <c r="P36" s="78"/>
      <c r="Q36" s="78"/>
      <c r="R36" s="79"/>
      <c r="S36" s="80"/>
      <c r="T36" s="81"/>
      <c r="U36" s="77"/>
      <c r="V36" s="79"/>
      <c r="W36" s="79"/>
      <c r="X36" s="86"/>
      <c r="Y36" s="83"/>
      <c r="Z36" s="84"/>
      <c r="AA36" s="85"/>
      <c r="AB36" s="86"/>
    </row>
    <row r="37" spans="2:28" ht="16.5" customHeight="1" x14ac:dyDescent="0.25">
      <c r="B37" s="100" t="s">
        <v>205</v>
      </c>
      <c r="C37" s="101"/>
      <c r="D37" s="101"/>
      <c r="E37" s="101"/>
      <c r="F37" s="101"/>
      <c r="G37" s="102"/>
      <c r="H37" s="102" t="s">
        <v>210</v>
      </c>
      <c r="I37" s="102" t="s">
        <v>461</v>
      </c>
      <c r="J37" s="102" t="s">
        <v>1287</v>
      </c>
      <c r="K37" s="102">
        <v>53</v>
      </c>
      <c r="L37" s="102">
        <v>11</v>
      </c>
      <c r="M37" s="102"/>
      <c r="N37" s="102"/>
      <c r="O37" s="102" t="s">
        <v>208</v>
      </c>
      <c r="P37" s="102" t="s">
        <v>209</v>
      </c>
      <c r="Q37" s="102" t="s">
        <v>139</v>
      </c>
      <c r="R37" s="102">
        <v>34160</v>
      </c>
      <c r="S37" s="102"/>
      <c r="T37" s="102">
        <v>100</v>
      </c>
      <c r="U37" s="102"/>
      <c r="V37" s="103"/>
      <c r="W37" s="101"/>
      <c r="X37" s="102"/>
      <c r="Y37" s="101"/>
      <c r="Z37" s="101"/>
      <c r="AA37" s="101"/>
      <c r="AB37" s="104"/>
    </row>
    <row r="38" spans="2:28" ht="16.5" customHeight="1" x14ac:dyDescent="0.25">
      <c r="B38" s="97">
        <v>922</v>
      </c>
      <c r="C38" s="97" t="s">
        <v>55</v>
      </c>
      <c r="D38" s="98">
        <v>7170</v>
      </c>
      <c r="E38" s="99">
        <v>19</v>
      </c>
      <c r="F38" s="97">
        <v>11</v>
      </c>
      <c r="G38" s="97">
        <v>1</v>
      </c>
      <c r="H38" s="105">
        <v>2</v>
      </c>
      <c r="I38" s="105">
        <v>0</v>
      </c>
      <c r="J38" s="105">
        <v>0</v>
      </c>
      <c r="K38" s="95">
        <v>800</v>
      </c>
      <c r="L38" s="106">
        <f>T37</f>
        <v>100</v>
      </c>
      <c r="M38" s="106">
        <f>K38*L38</f>
        <v>80000</v>
      </c>
      <c r="N38" s="77"/>
      <c r="O38" s="78"/>
      <c r="P38" s="78"/>
      <c r="Q38" s="78"/>
      <c r="R38" s="79"/>
      <c r="S38" s="80"/>
      <c r="T38" s="81"/>
      <c r="U38" s="77"/>
      <c r="V38" s="79"/>
      <c r="W38" s="79"/>
      <c r="X38" s="82"/>
      <c r="Y38" s="83">
        <f>M38</f>
        <v>80000</v>
      </c>
      <c r="Z38" s="84"/>
      <c r="AA38" s="87">
        <f>AB38*M38/100</f>
        <v>8</v>
      </c>
      <c r="AB38" s="82">
        <v>0.01</v>
      </c>
    </row>
    <row r="39" spans="2:28" ht="16.5" customHeight="1" x14ac:dyDescent="0.25">
      <c r="B39" s="97"/>
      <c r="C39" s="97"/>
      <c r="D39" s="98"/>
      <c r="E39" s="99"/>
      <c r="F39" s="97"/>
      <c r="G39" s="97"/>
      <c r="H39" s="105"/>
      <c r="I39" s="105"/>
      <c r="J39" s="105"/>
      <c r="K39" s="95"/>
      <c r="L39" s="106"/>
      <c r="M39" s="106"/>
      <c r="N39" s="77"/>
      <c r="O39" s="78"/>
      <c r="P39" s="78"/>
      <c r="Q39" s="78"/>
      <c r="R39" s="79"/>
      <c r="S39" s="80"/>
      <c r="T39" s="81"/>
      <c r="U39" s="77"/>
      <c r="V39" s="79"/>
      <c r="W39" s="79"/>
      <c r="X39" s="82"/>
      <c r="Y39" s="83"/>
      <c r="Z39" s="84"/>
      <c r="AA39" s="87"/>
      <c r="AB39" s="82"/>
    </row>
    <row r="40" spans="2:28" ht="16.5" customHeight="1" x14ac:dyDescent="0.25">
      <c r="B40" s="99"/>
      <c r="C40" s="99"/>
      <c r="D40" s="99"/>
      <c r="E40" s="99"/>
      <c r="F40" s="99"/>
      <c r="G40" s="99"/>
      <c r="H40" s="107"/>
      <c r="I40" s="107"/>
      <c r="J40" s="107"/>
      <c r="K40" s="106"/>
      <c r="L40" s="106"/>
      <c r="M40" s="106"/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6"/>
      <c r="Y40" s="83"/>
      <c r="Z40" s="84"/>
      <c r="AA40" s="85"/>
      <c r="AB40" s="86"/>
    </row>
    <row r="41" spans="2:28" ht="16.5" customHeight="1" x14ac:dyDescent="0.25">
      <c r="B41" s="100" t="s">
        <v>205</v>
      </c>
      <c r="C41" s="101"/>
      <c r="D41" s="101"/>
      <c r="E41" s="101"/>
      <c r="F41" s="101"/>
      <c r="G41" s="102"/>
      <c r="H41" s="102" t="s">
        <v>210</v>
      </c>
      <c r="I41" s="102" t="s">
        <v>461</v>
      </c>
      <c r="J41" s="102" t="s">
        <v>1287</v>
      </c>
      <c r="K41" s="102">
        <v>53</v>
      </c>
      <c r="L41" s="102">
        <v>11</v>
      </c>
      <c r="M41" s="102"/>
      <c r="N41" s="102"/>
      <c r="O41" s="102" t="s">
        <v>208</v>
      </c>
      <c r="P41" s="102" t="s">
        <v>209</v>
      </c>
      <c r="Q41" s="102" t="s">
        <v>139</v>
      </c>
      <c r="R41" s="102">
        <v>34160</v>
      </c>
      <c r="S41" s="102"/>
      <c r="T41" s="102">
        <v>100</v>
      </c>
      <c r="U41" s="102"/>
      <c r="V41" s="103"/>
      <c r="W41" s="101"/>
      <c r="X41" s="102"/>
      <c r="Y41" s="101"/>
      <c r="Z41" s="101"/>
      <c r="AA41" s="101"/>
      <c r="AB41" s="104"/>
    </row>
    <row r="42" spans="2:28" ht="16.5" customHeight="1" x14ac:dyDescent="0.25">
      <c r="B42" s="97">
        <v>924</v>
      </c>
      <c r="C42" s="97" t="s">
        <v>55</v>
      </c>
      <c r="D42" s="98">
        <v>69069</v>
      </c>
      <c r="E42" s="99">
        <v>245</v>
      </c>
      <c r="F42" s="97">
        <v>5</v>
      </c>
      <c r="G42" s="97">
        <v>1</v>
      </c>
      <c r="H42" s="105">
        <v>23</v>
      </c>
      <c r="I42" s="105">
        <v>0</v>
      </c>
      <c r="J42" s="105">
        <v>67</v>
      </c>
      <c r="K42" s="95">
        <v>9267</v>
      </c>
      <c r="L42" s="106">
        <f>T41</f>
        <v>100</v>
      </c>
      <c r="M42" s="106">
        <f>K42*L42</f>
        <v>926700</v>
      </c>
      <c r="N42" s="77"/>
      <c r="O42" s="78"/>
      <c r="P42" s="78"/>
      <c r="Q42" s="78"/>
      <c r="R42" s="79"/>
      <c r="S42" s="80"/>
      <c r="T42" s="81"/>
      <c r="U42" s="77"/>
      <c r="V42" s="79"/>
      <c r="W42" s="79"/>
      <c r="X42" s="82"/>
      <c r="Y42" s="83">
        <f>M42</f>
        <v>926700</v>
      </c>
      <c r="Z42" s="84"/>
      <c r="AA42" s="87">
        <f>AB42*M42/100</f>
        <v>92.67</v>
      </c>
      <c r="AB42" s="82">
        <v>0.01</v>
      </c>
    </row>
    <row r="43" spans="2:28" ht="16.5" customHeight="1" x14ac:dyDescent="0.25">
      <c r="B43" s="97"/>
      <c r="C43" s="97"/>
      <c r="D43" s="98"/>
      <c r="E43" s="99"/>
      <c r="F43" s="97"/>
      <c r="G43" s="97"/>
      <c r="H43" s="105"/>
      <c r="I43" s="105"/>
      <c r="J43" s="105"/>
      <c r="K43" s="95"/>
      <c r="L43" s="106"/>
      <c r="M43" s="106"/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/>
      <c r="Z43" s="84"/>
      <c r="AA43" s="87"/>
      <c r="AB43" s="82"/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207</v>
      </c>
      <c r="I45" s="102" t="s">
        <v>2277</v>
      </c>
      <c r="J45" s="102" t="s">
        <v>1950</v>
      </c>
      <c r="K45" s="102">
        <v>1</v>
      </c>
      <c r="L45" s="102">
        <v>11</v>
      </c>
      <c r="M45" s="102"/>
      <c r="N45" s="102"/>
      <c r="O45" s="102" t="s">
        <v>208</v>
      </c>
      <c r="P45" s="102" t="s">
        <v>209</v>
      </c>
      <c r="Q45" s="102" t="s">
        <v>139</v>
      </c>
      <c r="R45" s="102">
        <v>34160</v>
      </c>
      <c r="S45" s="102" t="s">
        <v>236</v>
      </c>
      <c r="T45" s="102">
        <v>530</v>
      </c>
      <c r="U45" s="102" t="s">
        <v>2278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933</v>
      </c>
      <c r="C46" s="97" t="s">
        <v>55</v>
      </c>
      <c r="D46" s="98">
        <v>6595</v>
      </c>
      <c r="E46" s="99">
        <v>2</v>
      </c>
      <c r="F46" s="97">
        <v>11</v>
      </c>
      <c r="G46" s="97"/>
      <c r="H46" s="105">
        <v>12</v>
      </c>
      <c r="I46" s="105">
        <v>2</v>
      </c>
      <c r="J46" s="105">
        <v>65</v>
      </c>
      <c r="K46" s="95">
        <v>5065</v>
      </c>
      <c r="L46" s="106">
        <f>T45</f>
        <v>530</v>
      </c>
      <c r="M46" s="106">
        <f>K46*L46</f>
        <v>2684450</v>
      </c>
      <c r="N46" s="77"/>
      <c r="O46" s="78"/>
      <c r="P46" s="78"/>
      <c r="Q46" s="78"/>
      <c r="R46" s="79"/>
      <c r="S46" s="80"/>
      <c r="T46" s="81"/>
      <c r="U46" s="77"/>
      <c r="V46" s="79"/>
      <c r="W46" s="79"/>
      <c r="X46" s="82"/>
      <c r="Y46" s="83">
        <f>M46</f>
        <v>2684450</v>
      </c>
      <c r="Z46" s="84"/>
      <c r="AA46" s="87">
        <f>AB46*M46/100</f>
        <v>268.44499999999999</v>
      </c>
      <c r="AB46" s="82">
        <v>0.01</v>
      </c>
    </row>
    <row r="47" spans="2:28" ht="16.5" customHeight="1" x14ac:dyDescent="0.25">
      <c r="B47" s="97"/>
      <c r="C47" s="97"/>
      <c r="D47" s="98"/>
      <c r="E47" s="99"/>
      <c r="F47" s="97"/>
      <c r="G47" s="97"/>
      <c r="H47" s="105"/>
      <c r="I47" s="105"/>
      <c r="J47" s="105"/>
      <c r="K47" s="95">
        <v>18</v>
      </c>
      <c r="L47" s="106">
        <f>T45</f>
        <v>530</v>
      </c>
      <c r="M47" s="106">
        <f>K47*L47</f>
        <v>9540</v>
      </c>
      <c r="N47" s="77"/>
      <c r="O47" s="78" t="s">
        <v>203</v>
      </c>
      <c r="P47" s="78" t="s">
        <v>5</v>
      </c>
      <c r="Q47" s="78" t="s">
        <v>143</v>
      </c>
      <c r="R47" s="79">
        <v>77</v>
      </c>
      <c r="S47" s="80"/>
      <c r="T47" s="81">
        <v>8050</v>
      </c>
      <c r="U47" s="96" t="s">
        <v>375</v>
      </c>
      <c r="V47" s="79">
        <f>R47*T47*36/100</f>
        <v>223146</v>
      </c>
      <c r="W47" s="79">
        <f>R47*T47-V47</f>
        <v>396704</v>
      </c>
      <c r="X47" s="82">
        <f>M47+W47</f>
        <v>406244</v>
      </c>
      <c r="Y47" s="83">
        <f>M47</f>
        <v>9540</v>
      </c>
      <c r="Z47" s="84"/>
      <c r="AA47" s="87">
        <f>AB47*M47/100</f>
        <v>1.9080000000000001</v>
      </c>
      <c r="AB47" s="86">
        <v>0.02</v>
      </c>
    </row>
    <row r="48" spans="2:28" ht="16.5" customHeight="1" x14ac:dyDescent="0.25">
      <c r="B48" s="97"/>
      <c r="C48" s="97"/>
      <c r="D48" s="98"/>
      <c r="E48" s="99"/>
      <c r="F48" s="97"/>
      <c r="G48" s="97"/>
      <c r="H48" s="105">
        <v>1</v>
      </c>
      <c r="I48" s="105">
        <v>0</v>
      </c>
      <c r="J48" s="105">
        <v>0</v>
      </c>
      <c r="K48" s="95">
        <v>400</v>
      </c>
      <c r="L48" s="106">
        <f>T45</f>
        <v>530</v>
      </c>
      <c r="M48" s="106">
        <f>K48*L48</f>
        <v>212000</v>
      </c>
      <c r="N48" s="77"/>
      <c r="O48" s="78"/>
      <c r="P48" s="78"/>
      <c r="Q48" s="78"/>
      <c r="R48" s="79"/>
      <c r="S48" s="80"/>
      <c r="T48" s="81"/>
      <c r="U48" s="77"/>
      <c r="V48" s="79"/>
      <c r="W48" s="79"/>
      <c r="X48" s="82"/>
      <c r="Y48" s="83">
        <f>M48</f>
        <v>212000</v>
      </c>
      <c r="Z48" s="84"/>
      <c r="AA48" s="87">
        <f>AB48*M48/100</f>
        <v>636</v>
      </c>
      <c r="AB48" s="110">
        <v>0.3</v>
      </c>
    </row>
    <row r="49" spans="2:28" ht="16.5" customHeight="1" x14ac:dyDescent="0.25">
      <c r="B49" s="97"/>
      <c r="C49" s="97"/>
      <c r="D49" s="98"/>
      <c r="E49" s="99"/>
      <c r="F49" s="97"/>
      <c r="G49" s="97"/>
      <c r="H49" s="105">
        <v>12</v>
      </c>
      <c r="I49" s="105">
        <v>2</v>
      </c>
      <c r="J49" s="105">
        <v>65</v>
      </c>
      <c r="K49" s="95">
        <v>5065</v>
      </c>
      <c r="L49" s="106"/>
      <c r="M49" s="106"/>
      <c r="N49" s="77"/>
      <c r="O49" s="78"/>
      <c r="P49" s="78"/>
      <c r="Q49" s="78"/>
      <c r="R49" s="79"/>
      <c r="S49" s="80"/>
      <c r="T49" s="81"/>
      <c r="U49" s="77"/>
      <c r="V49" s="79"/>
      <c r="W49" s="79"/>
      <c r="X49" s="82"/>
      <c r="Y49" s="83"/>
      <c r="Z49" s="84"/>
      <c r="AA49" s="87"/>
      <c r="AB49" s="82"/>
    </row>
    <row r="50" spans="2:28" ht="16.5" customHeight="1" x14ac:dyDescent="0.25">
      <c r="B50" s="99"/>
      <c r="C50" s="99"/>
      <c r="D50" s="99"/>
      <c r="E50" s="99"/>
      <c r="F50" s="99"/>
      <c r="G50" s="99"/>
      <c r="H50" s="107"/>
      <c r="I50" s="107"/>
      <c r="J50" s="107"/>
      <c r="K50" s="106"/>
      <c r="L50" s="106"/>
      <c r="M50" s="106"/>
      <c r="N50" s="77"/>
      <c r="O50" s="78"/>
      <c r="P50" s="78"/>
      <c r="Q50" s="78"/>
      <c r="R50" s="79"/>
      <c r="S50" s="80"/>
      <c r="T50" s="81"/>
      <c r="U50" s="77"/>
      <c r="V50" s="79"/>
      <c r="W50" s="79"/>
      <c r="X50" s="86"/>
      <c r="Y50" s="83"/>
      <c r="Z50" s="84"/>
      <c r="AA50" s="85"/>
      <c r="AB50" s="86"/>
    </row>
    <row r="51" spans="2:28" ht="16.5" customHeight="1" x14ac:dyDescent="0.25">
      <c r="B51" s="100" t="s">
        <v>205</v>
      </c>
      <c r="C51" s="101"/>
      <c r="D51" s="101"/>
      <c r="E51" s="101"/>
      <c r="F51" s="101"/>
      <c r="G51" s="102"/>
      <c r="H51" s="102" t="s">
        <v>210</v>
      </c>
      <c r="I51" s="102" t="s">
        <v>2204</v>
      </c>
      <c r="J51" s="102" t="s">
        <v>2205</v>
      </c>
      <c r="K51" s="102">
        <v>24</v>
      </c>
      <c r="L51" s="102">
        <v>11</v>
      </c>
      <c r="M51" s="102"/>
      <c r="N51" s="102"/>
      <c r="O51" s="102" t="s">
        <v>208</v>
      </c>
      <c r="P51" s="102" t="s">
        <v>209</v>
      </c>
      <c r="Q51" s="102" t="s">
        <v>139</v>
      </c>
      <c r="R51" s="102">
        <v>34160</v>
      </c>
      <c r="S51" s="102"/>
      <c r="T51" s="102">
        <v>100</v>
      </c>
      <c r="U51" s="102" t="s">
        <v>2288</v>
      </c>
      <c r="V51" s="103"/>
      <c r="W51" s="101"/>
      <c r="X51" s="102"/>
      <c r="Y51" s="101"/>
      <c r="Z51" s="101"/>
      <c r="AA51" s="101"/>
      <c r="AB51" s="104"/>
    </row>
    <row r="52" spans="2:28" ht="16.5" customHeight="1" x14ac:dyDescent="0.25">
      <c r="B52" s="97">
        <v>949</v>
      </c>
      <c r="C52" s="97" t="s">
        <v>55</v>
      </c>
      <c r="D52" s="98">
        <v>6932</v>
      </c>
      <c r="E52" s="99">
        <v>8</v>
      </c>
      <c r="F52" s="97">
        <v>1</v>
      </c>
      <c r="G52" s="97">
        <v>1</v>
      </c>
      <c r="H52" s="105">
        <v>2</v>
      </c>
      <c r="I52" s="105">
        <v>2</v>
      </c>
      <c r="J52" s="105">
        <v>0.7</v>
      </c>
      <c r="K52" s="95">
        <v>1000.7</v>
      </c>
      <c r="L52" s="106">
        <f>T51</f>
        <v>100</v>
      </c>
      <c r="M52" s="106">
        <f>K52*L52</f>
        <v>100070</v>
      </c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2"/>
      <c r="Y52" s="83">
        <f>M52</f>
        <v>100070</v>
      </c>
      <c r="Z52" s="84"/>
      <c r="AA52" s="87">
        <f>AB52*M52/100</f>
        <v>10.007</v>
      </c>
      <c r="AB52" s="82">
        <v>0.01</v>
      </c>
    </row>
    <row r="53" spans="2:28" ht="16.5" customHeight="1" x14ac:dyDescent="0.25">
      <c r="B53" s="99"/>
      <c r="C53" s="99"/>
      <c r="D53" s="99"/>
      <c r="E53" s="99"/>
      <c r="F53" s="99"/>
      <c r="G53" s="99"/>
      <c r="H53" s="107"/>
      <c r="I53" s="107"/>
      <c r="J53" s="107"/>
      <c r="K53" s="106"/>
      <c r="L53" s="106"/>
      <c r="M53" s="106"/>
      <c r="N53" s="77"/>
      <c r="O53" s="78"/>
      <c r="P53" s="78"/>
      <c r="Q53" s="78"/>
      <c r="R53" s="79"/>
      <c r="S53" s="80"/>
      <c r="T53" s="81"/>
      <c r="U53" s="77"/>
      <c r="V53" s="79"/>
      <c r="W53" s="79"/>
      <c r="X53" s="86"/>
      <c r="Y53" s="83"/>
      <c r="Z53" s="84"/>
      <c r="AA53" s="85"/>
      <c r="AB53" s="86"/>
    </row>
    <row r="54" spans="2:28" ht="16.5" customHeight="1" x14ac:dyDescent="0.25">
      <c r="B54" s="100" t="s">
        <v>205</v>
      </c>
      <c r="C54" s="101"/>
      <c r="D54" s="101"/>
      <c r="E54" s="101"/>
      <c r="F54" s="101"/>
      <c r="G54" s="102"/>
      <c r="H54" s="102" t="s">
        <v>207</v>
      </c>
      <c r="I54" s="102" t="s">
        <v>2086</v>
      </c>
      <c r="J54" s="102" t="s">
        <v>2339</v>
      </c>
      <c r="K54" s="102">
        <v>49</v>
      </c>
      <c r="L54" s="102">
        <v>11</v>
      </c>
      <c r="M54" s="102"/>
      <c r="N54" s="102"/>
      <c r="O54" s="102" t="s">
        <v>208</v>
      </c>
      <c r="P54" s="102" t="s">
        <v>209</v>
      </c>
      <c r="Q54" s="102" t="s">
        <v>139</v>
      </c>
      <c r="R54" s="102">
        <v>34160</v>
      </c>
      <c r="S54" s="102"/>
      <c r="T54" s="102">
        <v>80</v>
      </c>
      <c r="U54" s="102"/>
      <c r="V54" s="103"/>
      <c r="W54" s="101"/>
      <c r="X54" s="102" t="s">
        <v>212</v>
      </c>
      <c r="Y54" s="101" t="s">
        <v>2340</v>
      </c>
      <c r="Z54" s="101"/>
      <c r="AA54" s="101"/>
      <c r="AB54" s="104"/>
    </row>
    <row r="55" spans="2:28" ht="16.5" customHeight="1" x14ac:dyDescent="0.25">
      <c r="B55" s="97">
        <v>986</v>
      </c>
      <c r="C55" s="97" t="s">
        <v>206</v>
      </c>
      <c r="D55" s="98">
        <v>894</v>
      </c>
      <c r="E55" s="99">
        <v>10</v>
      </c>
      <c r="F55" s="97">
        <v>6</v>
      </c>
      <c r="G55" s="97">
        <v>1</v>
      </c>
      <c r="H55" s="105">
        <v>4</v>
      </c>
      <c r="I55" s="105">
        <v>3</v>
      </c>
      <c r="J55" s="105">
        <v>42</v>
      </c>
      <c r="K55" s="95">
        <v>1942</v>
      </c>
      <c r="L55" s="106">
        <f>T54</f>
        <v>80</v>
      </c>
      <c r="M55" s="106">
        <f>K55*L55</f>
        <v>155360</v>
      </c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2"/>
      <c r="Y55" s="83">
        <f>M55</f>
        <v>155360</v>
      </c>
      <c r="Z55" s="84"/>
      <c r="AA55" s="87">
        <f>AB55*M55/100</f>
        <v>15.536000000000001</v>
      </c>
      <c r="AB55" s="82">
        <v>0.01</v>
      </c>
    </row>
    <row r="56" spans="2:28" ht="16.5" customHeight="1" x14ac:dyDescent="0.25">
      <c r="B56" s="99"/>
      <c r="C56" s="99"/>
      <c r="D56" s="99"/>
      <c r="E56" s="99"/>
      <c r="F56" s="99"/>
      <c r="G56" s="99"/>
      <c r="H56" s="107"/>
      <c r="I56" s="107"/>
      <c r="J56" s="107"/>
      <c r="K56" s="106"/>
      <c r="L56" s="106"/>
      <c r="M56" s="106"/>
      <c r="N56" s="77"/>
      <c r="O56" s="78"/>
      <c r="P56" s="78"/>
      <c r="Q56" s="78"/>
      <c r="R56" s="79"/>
      <c r="S56" s="80"/>
      <c r="T56" s="81"/>
      <c r="U56" s="77"/>
      <c r="V56" s="79"/>
      <c r="W56" s="79"/>
      <c r="X56" s="86"/>
      <c r="Y56" s="83"/>
      <c r="Z56" s="84"/>
      <c r="AA56" s="85"/>
      <c r="AB56" s="86"/>
    </row>
    <row r="57" spans="2:28" ht="16.5" customHeight="1" x14ac:dyDescent="0.25">
      <c r="B57" s="100" t="s">
        <v>205</v>
      </c>
      <c r="C57" s="101"/>
      <c r="D57" s="101"/>
      <c r="E57" s="101"/>
      <c r="F57" s="101"/>
      <c r="G57" s="102"/>
      <c r="H57" s="102" t="s">
        <v>210</v>
      </c>
      <c r="I57" s="102" t="s">
        <v>1146</v>
      </c>
      <c r="J57" s="102" t="s">
        <v>2395</v>
      </c>
      <c r="K57" s="102">
        <v>88</v>
      </c>
      <c r="L57" s="102">
        <v>11</v>
      </c>
      <c r="M57" s="102"/>
      <c r="N57" s="102"/>
      <c r="O57" s="102" t="s">
        <v>208</v>
      </c>
      <c r="P57" s="102" t="s">
        <v>209</v>
      </c>
      <c r="Q57" s="102" t="s">
        <v>139</v>
      </c>
      <c r="R57" s="102">
        <v>34160</v>
      </c>
      <c r="S57" s="102"/>
      <c r="T57" s="102">
        <v>80</v>
      </c>
      <c r="U57" s="102"/>
      <c r="V57" s="103"/>
      <c r="W57" s="101"/>
      <c r="X57" s="102"/>
      <c r="Y57" s="101"/>
      <c r="Z57" s="101"/>
      <c r="AA57" s="101"/>
      <c r="AB57" s="104"/>
    </row>
    <row r="58" spans="2:28" ht="16.5" customHeight="1" x14ac:dyDescent="0.25">
      <c r="B58" s="97">
        <v>1011</v>
      </c>
      <c r="C58" s="97" t="s">
        <v>206</v>
      </c>
      <c r="D58" s="98">
        <v>7692</v>
      </c>
      <c r="E58" s="99">
        <v>11</v>
      </c>
      <c r="F58" s="97">
        <v>6</v>
      </c>
      <c r="G58" s="97">
        <v>1</v>
      </c>
      <c r="H58" s="105">
        <v>7</v>
      </c>
      <c r="I58" s="105">
        <v>0</v>
      </c>
      <c r="J58" s="105">
        <v>42</v>
      </c>
      <c r="K58" s="95">
        <v>2842</v>
      </c>
      <c r="L58" s="106">
        <f>T57</f>
        <v>80</v>
      </c>
      <c r="M58" s="106">
        <f>K58*L58</f>
        <v>227360</v>
      </c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2"/>
      <c r="Y58" s="83">
        <f>M58</f>
        <v>227360</v>
      </c>
      <c r="Z58" s="84"/>
      <c r="AA58" s="87">
        <f>AB58*M58/100</f>
        <v>22.736000000000001</v>
      </c>
      <c r="AB58" s="82">
        <v>0.01</v>
      </c>
    </row>
    <row r="59" spans="2:28" ht="16.5" customHeight="1" x14ac:dyDescent="0.25">
      <c r="B59" s="99"/>
      <c r="C59" s="99"/>
      <c r="D59" s="99"/>
      <c r="E59" s="99"/>
      <c r="F59" s="99"/>
      <c r="G59" s="99"/>
      <c r="H59" s="107"/>
      <c r="I59" s="107"/>
      <c r="J59" s="107"/>
      <c r="K59" s="106"/>
      <c r="L59" s="106"/>
      <c r="M59" s="106"/>
      <c r="N59" s="77"/>
      <c r="O59" s="78"/>
      <c r="P59" s="78"/>
      <c r="Q59" s="78"/>
      <c r="R59" s="79"/>
      <c r="S59" s="80"/>
      <c r="T59" s="81"/>
      <c r="U59" s="77"/>
      <c r="V59" s="79"/>
      <c r="W59" s="79"/>
      <c r="X59" s="86"/>
      <c r="Y59" s="83"/>
      <c r="Z59" s="84"/>
      <c r="AA59" s="85"/>
      <c r="AB59" s="86"/>
    </row>
    <row r="60" spans="2:28" ht="16.5" customHeight="1" x14ac:dyDescent="0.25">
      <c r="B60" s="100" t="s">
        <v>205</v>
      </c>
      <c r="C60" s="101"/>
      <c r="D60" s="101"/>
      <c r="E60" s="101"/>
      <c r="F60" s="101"/>
      <c r="G60" s="102"/>
      <c r="H60" s="102" t="s">
        <v>210</v>
      </c>
      <c r="I60" s="102" t="s">
        <v>2492</v>
      </c>
      <c r="J60" s="102" t="s">
        <v>2493</v>
      </c>
      <c r="K60" s="102">
        <v>42</v>
      </c>
      <c r="L60" s="102">
        <v>11</v>
      </c>
      <c r="M60" s="102"/>
      <c r="N60" s="102"/>
      <c r="O60" s="102" t="s">
        <v>208</v>
      </c>
      <c r="P60" s="102" t="s">
        <v>209</v>
      </c>
      <c r="Q60" s="102" t="s">
        <v>139</v>
      </c>
      <c r="R60" s="102">
        <v>34160</v>
      </c>
      <c r="S60" s="102"/>
      <c r="T60" s="102">
        <v>80</v>
      </c>
      <c r="U60" s="102"/>
      <c r="V60" s="103"/>
      <c r="W60" s="101"/>
      <c r="X60" s="102"/>
      <c r="Y60" s="101"/>
      <c r="Z60" s="101"/>
      <c r="AA60" s="101"/>
      <c r="AB60" s="104"/>
    </row>
    <row r="61" spans="2:28" ht="16.5" customHeight="1" x14ac:dyDescent="0.25">
      <c r="B61" s="97">
        <v>1056</v>
      </c>
      <c r="C61" s="97" t="s">
        <v>206</v>
      </c>
      <c r="D61" s="98">
        <v>897</v>
      </c>
      <c r="E61" s="99">
        <v>13</v>
      </c>
      <c r="F61" s="97">
        <v>6</v>
      </c>
      <c r="G61" s="97">
        <v>1</v>
      </c>
      <c r="H61" s="105">
        <v>1</v>
      </c>
      <c r="I61" s="105">
        <v>3</v>
      </c>
      <c r="J61" s="105">
        <v>42</v>
      </c>
      <c r="K61" s="95">
        <v>742</v>
      </c>
      <c r="L61" s="106">
        <f>T60</f>
        <v>80</v>
      </c>
      <c r="M61" s="106">
        <f>K61*L61</f>
        <v>59360</v>
      </c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2"/>
      <c r="Y61" s="83">
        <f>M61</f>
        <v>59360</v>
      </c>
      <c r="Z61" s="84"/>
      <c r="AA61" s="87">
        <f>AB61*M61/100</f>
        <v>5.9359999999999999</v>
      </c>
      <c r="AB61" s="82">
        <v>0.01</v>
      </c>
    </row>
    <row r="62" spans="2:28" ht="16.5" customHeight="1" x14ac:dyDescent="0.25">
      <c r="B62" s="99"/>
      <c r="C62" s="99"/>
      <c r="D62" s="99"/>
      <c r="E62" s="99"/>
      <c r="F62" s="99"/>
      <c r="G62" s="99"/>
      <c r="H62" s="107"/>
      <c r="I62" s="107"/>
      <c r="J62" s="107"/>
      <c r="K62" s="106"/>
      <c r="L62" s="106"/>
      <c r="M62" s="106"/>
      <c r="N62" s="77"/>
      <c r="O62" s="78"/>
      <c r="P62" s="78"/>
      <c r="Q62" s="78"/>
      <c r="R62" s="79"/>
      <c r="S62" s="80"/>
      <c r="T62" s="81"/>
      <c r="U62" s="77"/>
      <c r="V62" s="79"/>
      <c r="W62" s="79"/>
      <c r="X62" s="86"/>
      <c r="Y62" s="83"/>
      <c r="Z62" s="84"/>
      <c r="AA62" s="85"/>
      <c r="AB62" s="86"/>
    </row>
    <row r="63" spans="2:28" ht="16.5" customHeight="1" x14ac:dyDescent="0.25">
      <c r="B63" s="100" t="s">
        <v>205</v>
      </c>
      <c r="C63" s="101"/>
      <c r="D63" s="101"/>
      <c r="E63" s="101"/>
      <c r="F63" s="101"/>
      <c r="G63" s="102"/>
      <c r="H63" s="102" t="s">
        <v>210</v>
      </c>
      <c r="I63" s="102" t="s">
        <v>822</v>
      </c>
      <c r="J63" s="102" t="s">
        <v>2563</v>
      </c>
      <c r="K63" s="102">
        <v>18</v>
      </c>
      <c r="L63" s="102">
        <v>11</v>
      </c>
      <c r="M63" s="102"/>
      <c r="N63" s="102"/>
      <c r="O63" s="102" t="s">
        <v>208</v>
      </c>
      <c r="P63" s="102" t="s">
        <v>209</v>
      </c>
      <c r="Q63" s="102" t="s">
        <v>139</v>
      </c>
      <c r="R63" s="102">
        <v>34160</v>
      </c>
      <c r="S63" s="102"/>
      <c r="T63" s="102">
        <v>80</v>
      </c>
      <c r="U63" s="102"/>
      <c r="V63" s="103"/>
      <c r="W63" s="101"/>
      <c r="X63" s="102"/>
      <c r="Y63" s="101"/>
      <c r="Z63" s="101"/>
      <c r="AA63" s="101"/>
      <c r="AB63" s="104"/>
    </row>
    <row r="64" spans="2:28" ht="16.5" customHeight="1" x14ac:dyDescent="0.25">
      <c r="B64" s="97">
        <v>1095</v>
      </c>
      <c r="C64" s="97" t="s">
        <v>206</v>
      </c>
      <c r="D64" s="98">
        <v>915</v>
      </c>
      <c r="E64" s="99">
        <v>15</v>
      </c>
      <c r="F64" s="97">
        <v>6</v>
      </c>
      <c r="G64" s="97">
        <v>1</v>
      </c>
      <c r="H64" s="105">
        <v>15</v>
      </c>
      <c r="I64" s="105">
        <v>1</v>
      </c>
      <c r="J64" s="105">
        <v>38</v>
      </c>
      <c r="K64" s="95">
        <v>6138</v>
      </c>
      <c r="L64" s="106">
        <f>T63</f>
        <v>80</v>
      </c>
      <c r="M64" s="106">
        <f>K64*L64</f>
        <v>491040</v>
      </c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2"/>
      <c r="Y64" s="83">
        <f>M64</f>
        <v>491040</v>
      </c>
      <c r="Z64" s="84"/>
      <c r="AA64" s="87">
        <f>AB64*M64/100</f>
        <v>49.104000000000006</v>
      </c>
      <c r="AB64" s="82">
        <v>0.01</v>
      </c>
    </row>
    <row r="65" spans="2:28" ht="16.5" customHeight="1" x14ac:dyDescent="0.25">
      <c r="B65" s="99"/>
      <c r="C65" s="99"/>
      <c r="D65" s="99"/>
      <c r="E65" s="99"/>
      <c r="F65" s="99"/>
      <c r="G65" s="99"/>
      <c r="H65" s="107"/>
      <c r="I65" s="107"/>
      <c r="J65" s="107"/>
      <c r="K65" s="106"/>
      <c r="L65" s="106"/>
      <c r="M65" s="106"/>
      <c r="N65" s="77"/>
      <c r="O65" s="78"/>
      <c r="P65" s="78"/>
      <c r="Q65" s="78"/>
      <c r="R65" s="79"/>
      <c r="S65" s="80"/>
      <c r="T65" s="81"/>
      <c r="U65" s="77"/>
      <c r="V65" s="79"/>
      <c r="W65" s="79"/>
      <c r="X65" s="86"/>
      <c r="Y65" s="83"/>
      <c r="Z65" s="84"/>
      <c r="AA65" s="85"/>
      <c r="AB65" s="86"/>
    </row>
    <row r="66" spans="2:28" ht="16.5" customHeight="1" x14ac:dyDescent="0.25">
      <c r="B66" s="100" t="s">
        <v>205</v>
      </c>
      <c r="C66" s="101"/>
      <c r="D66" s="101"/>
      <c r="E66" s="101"/>
      <c r="F66" s="101"/>
      <c r="G66" s="102"/>
      <c r="H66" s="102" t="s">
        <v>207</v>
      </c>
      <c r="I66" s="102" t="s">
        <v>2277</v>
      </c>
      <c r="J66" s="102" t="s">
        <v>1950</v>
      </c>
      <c r="K66" s="102">
        <v>83</v>
      </c>
      <c r="L66" s="102">
        <v>11</v>
      </c>
      <c r="M66" s="102"/>
      <c r="N66" s="102"/>
      <c r="O66" s="102" t="s">
        <v>208</v>
      </c>
      <c r="P66" s="102" t="s">
        <v>209</v>
      </c>
      <c r="Q66" s="102" t="s">
        <v>139</v>
      </c>
      <c r="R66" s="102">
        <v>34160</v>
      </c>
      <c r="S66" s="102"/>
      <c r="T66" s="102">
        <v>80</v>
      </c>
      <c r="U66" s="102"/>
      <c r="V66" s="103"/>
      <c r="W66" s="101"/>
      <c r="X66" s="102" t="s">
        <v>212</v>
      </c>
      <c r="Y66" s="101" t="s">
        <v>2593</v>
      </c>
      <c r="Z66" s="101"/>
      <c r="AA66" s="101"/>
      <c r="AB66" s="104"/>
    </row>
    <row r="67" spans="2:28" ht="16.5" customHeight="1" x14ac:dyDescent="0.25">
      <c r="B67" s="97">
        <v>1114</v>
      </c>
      <c r="C67" s="97" t="s">
        <v>206</v>
      </c>
      <c r="D67" s="98">
        <v>899</v>
      </c>
      <c r="E67" s="99">
        <v>16</v>
      </c>
      <c r="F67" s="97">
        <v>6</v>
      </c>
      <c r="G67" s="97">
        <v>1</v>
      </c>
      <c r="H67" s="105">
        <v>2</v>
      </c>
      <c r="I67" s="105">
        <v>1</v>
      </c>
      <c r="J67" s="105">
        <v>11</v>
      </c>
      <c r="K67" s="95">
        <v>911</v>
      </c>
      <c r="L67" s="106">
        <f>T66</f>
        <v>80</v>
      </c>
      <c r="M67" s="106">
        <f>K67*L67</f>
        <v>72880</v>
      </c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2"/>
      <c r="Y67" s="83">
        <f>M67</f>
        <v>72880</v>
      </c>
      <c r="Z67" s="84"/>
      <c r="AA67" s="87">
        <f>AB67*M67/100</f>
        <v>7.2880000000000003</v>
      </c>
      <c r="AB67" s="82">
        <v>0.01</v>
      </c>
    </row>
    <row r="68" spans="2:28" ht="16.5" customHeight="1" x14ac:dyDescent="0.25">
      <c r="B68" s="99"/>
      <c r="C68" s="99"/>
      <c r="D68" s="99"/>
      <c r="E68" s="99"/>
      <c r="F68" s="99"/>
      <c r="G68" s="99"/>
      <c r="H68" s="107"/>
      <c r="I68" s="107"/>
      <c r="J68" s="107"/>
      <c r="K68" s="106"/>
      <c r="L68" s="106"/>
      <c r="M68" s="106"/>
      <c r="N68" s="77"/>
      <c r="O68" s="78"/>
      <c r="P68" s="78"/>
      <c r="Q68" s="78"/>
      <c r="R68" s="79"/>
      <c r="S68" s="80"/>
      <c r="T68" s="81"/>
      <c r="U68" s="77"/>
      <c r="V68" s="79"/>
      <c r="W68" s="79"/>
      <c r="X68" s="86"/>
      <c r="Y68" s="83"/>
      <c r="Z68" s="84"/>
      <c r="AA68" s="85"/>
      <c r="AB68" s="86"/>
    </row>
    <row r="69" spans="2:28" ht="16.5" customHeight="1" x14ac:dyDescent="0.25">
      <c r="B69" s="100" t="s">
        <v>205</v>
      </c>
      <c r="C69" s="101"/>
      <c r="D69" s="101"/>
      <c r="E69" s="101"/>
      <c r="F69" s="101"/>
      <c r="G69" s="102"/>
      <c r="H69" s="102" t="s">
        <v>210</v>
      </c>
      <c r="I69" s="102" t="s">
        <v>747</v>
      </c>
      <c r="J69" s="102" t="s">
        <v>473</v>
      </c>
      <c r="K69" s="102">
        <v>13</v>
      </c>
      <c r="L69" s="102">
        <v>11</v>
      </c>
      <c r="M69" s="102"/>
      <c r="N69" s="102"/>
      <c r="O69" s="102" t="s">
        <v>208</v>
      </c>
      <c r="P69" s="102" t="s">
        <v>209</v>
      </c>
      <c r="Q69" s="102" t="s">
        <v>139</v>
      </c>
      <c r="R69" s="102">
        <v>34160</v>
      </c>
      <c r="S69" s="102"/>
      <c r="T69" s="102">
        <v>80</v>
      </c>
      <c r="U69" s="102"/>
      <c r="V69" s="103"/>
      <c r="W69" s="101"/>
      <c r="X69" s="102" t="s">
        <v>212</v>
      </c>
      <c r="Y69" s="101" t="s">
        <v>2251</v>
      </c>
      <c r="Z69" s="101"/>
      <c r="AA69" s="101"/>
      <c r="AB69" s="104"/>
    </row>
    <row r="70" spans="2:28" ht="16.5" customHeight="1" x14ac:dyDescent="0.25">
      <c r="B70" s="97">
        <v>1128</v>
      </c>
      <c r="C70" s="97" t="s">
        <v>206</v>
      </c>
      <c r="D70" s="98">
        <v>617</v>
      </c>
      <c r="E70" s="99">
        <v>17</v>
      </c>
      <c r="F70" s="97">
        <v>6</v>
      </c>
      <c r="G70" s="97">
        <v>1</v>
      </c>
      <c r="H70" s="105">
        <v>3</v>
      </c>
      <c r="I70" s="105">
        <v>1</v>
      </c>
      <c r="J70" s="105">
        <v>53</v>
      </c>
      <c r="K70" s="95">
        <v>1353</v>
      </c>
      <c r="L70" s="106">
        <f>T69</f>
        <v>80</v>
      </c>
      <c r="M70" s="106">
        <f>K70*L70</f>
        <v>108240</v>
      </c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2"/>
      <c r="Y70" s="83">
        <f>M70</f>
        <v>108240</v>
      </c>
      <c r="Z70" s="84"/>
      <c r="AA70" s="87">
        <f>AB70*M70/100</f>
        <v>10.824000000000002</v>
      </c>
      <c r="AB70" s="82">
        <v>0.01</v>
      </c>
    </row>
    <row r="71" spans="2:28" ht="16.5" customHeight="1" x14ac:dyDescent="0.25">
      <c r="B71" s="99"/>
      <c r="C71" s="99"/>
      <c r="D71" s="99"/>
      <c r="E71" s="99"/>
      <c r="F71" s="99"/>
      <c r="G71" s="99"/>
      <c r="H71" s="107"/>
      <c r="I71" s="107"/>
      <c r="J71" s="107"/>
      <c r="K71" s="106"/>
      <c r="L71" s="106"/>
      <c r="M71" s="106"/>
      <c r="N71" s="77"/>
      <c r="O71" s="78"/>
      <c r="P71" s="78"/>
      <c r="Q71" s="78"/>
      <c r="R71" s="79"/>
      <c r="S71" s="80"/>
      <c r="T71" s="81"/>
      <c r="U71" s="77"/>
      <c r="V71" s="79"/>
      <c r="W71" s="79"/>
      <c r="X71" s="86"/>
      <c r="Y71" s="83"/>
      <c r="Z71" s="84"/>
      <c r="AA71" s="85"/>
      <c r="AB71" s="86"/>
    </row>
    <row r="72" spans="2:28" ht="16.5" customHeight="1" x14ac:dyDescent="0.25">
      <c r="B72" s="100" t="s">
        <v>205</v>
      </c>
      <c r="C72" s="101"/>
      <c r="D72" s="101"/>
      <c r="E72" s="101"/>
      <c r="F72" s="101"/>
      <c r="G72" s="102"/>
      <c r="H72" s="102" t="s">
        <v>210</v>
      </c>
      <c r="I72" s="102" t="s">
        <v>1947</v>
      </c>
      <c r="J72" s="102" t="s">
        <v>2676</v>
      </c>
      <c r="K72" s="102">
        <v>6</v>
      </c>
      <c r="L72" s="102">
        <v>11</v>
      </c>
      <c r="M72" s="102"/>
      <c r="N72" s="102"/>
      <c r="O72" s="102" t="s">
        <v>208</v>
      </c>
      <c r="P72" s="102" t="s">
        <v>209</v>
      </c>
      <c r="Q72" s="102" t="s">
        <v>139</v>
      </c>
      <c r="R72" s="102">
        <v>34160</v>
      </c>
      <c r="S72" s="102"/>
      <c r="T72" s="102">
        <v>250</v>
      </c>
      <c r="U72" s="102" t="s">
        <v>2677</v>
      </c>
      <c r="V72" s="103"/>
      <c r="W72" s="101"/>
      <c r="X72" s="102"/>
      <c r="Y72" s="101"/>
      <c r="Z72" s="101"/>
      <c r="AA72" s="101"/>
      <c r="AB72" s="104"/>
    </row>
    <row r="73" spans="2:28" ht="16.5" customHeight="1" x14ac:dyDescent="0.25">
      <c r="B73" s="97">
        <v>1172</v>
      </c>
      <c r="C73" s="97" t="s">
        <v>206</v>
      </c>
      <c r="D73" s="98">
        <v>1728</v>
      </c>
      <c r="E73" s="99">
        <v>1</v>
      </c>
      <c r="F73" s="97">
        <v>6</v>
      </c>
      <c r="G73" s="97">
        <v>1</v>
      </c>
      <c r="H73" s="105">
        <v>3</v>
      </c>
      <c r="I73" s="105">
        <v>0</v>
      </c>
      <c r="J73" s="105">
        <v>0</v>
      </c>
      <c r="K73" s="95">
        <v>1200</v>
      </c>
      <c r="L73" s="106">
        <f>T72</f>
        <v>250</v>
      </c>
      <c r="M73" s="106">
        <f>K73*L73</f>
        <v>300000</v>
      </c>
      <c r="N73" s="77"/>
      <c r="O73" s="78"/>
      <c r="P73" s="78"/>
      <c r="Q73" s="78"/>
      <c r="R73" s="79"/>
      <c r="S73" s="80"/>
      <c r="T73" s="81"/>
      <c r="U73" s="77"/>
      <c r="V73" s="79"/>
      <c r="W73" s="79"/>
      <c r="X73" s="82"/>
      <c r="Y73" s="83">
        <f>M73</f>
        <v>300000</v>
      </c>
      <c r="Z73" s="84"/>
      <c r="AA73" s="87">
        <f>AB73*M73/100</f>
        <v>30</v>
      </c>
      <c r="AB73" s="82">
        <v>0.01</v>
      </c>
    </row>
    <row r="74" spans="2:28" ht="16.5" customHeight="1" x14ac:dyDescent="0.25">
      <c r="B74" s="97"/>
      <c r="C74" s="97"/>
      <c r="D74" s="98"/>
      <c r="E74" s="99"/>
      <c r="F74" s="97"/>
      <c r="G74" s="97"/>
      <c r="H74" s="105"/>
      <c r="I74" s="105"/>
      <c r="J74" s="105">
        <v>67</v>
      </c>
      <c r="K74" s="95">
        <v>67</v>
      </c>
      <c r="L74" s="106">
        <f>T72</f>
        <v>250</v>
      </c>
      <c r="M74" s="106">
        <f>K74*L74</f>
        <v>16750</v>
      </c>
      <c r="N74" s="77"/>
      <c r="O74" s="78"/>
      <c r="P74" s="78"/>
      <c r="Q74" s="78"/>
      <c r="R74" s="79"/>
      <c r="S74" s="80"/>
      <c r="T74" s="81"/>
      <c r="U74" s="77"/>
      <c r="V74" s="79"/>
      <c r="W74" s="79"/>
      <c r="X74" s="82"/>
      <c r="Y74" s="83">
        <f>M74</f>
        <v>16750</v>
      </c>
      <c r="Z74" s="84"/>
      <c r="AA74" s="87">
        <f>AB74*M74/100</f>
        <v>50.25</v>
      </c>
      <c r="AB74" s="110">
        <v>0.3</v>
      </c>
    </row>
    <row r="75" spans="2:28" ht="16.5" customHeight="1" x14ac:dyDescent="0.25">
      <c r="B75" s="97"/>
      <c r="C75" s="97"/>
      <c r="D75" s="98"/>
      <c r="E75" s="99"/>
      <c r="F75" s="97"/>
      <c r="G75" s="97"/>
      <c r="H75" s="105">
        <v>3</v>
      </c>
      <c r="I75" s="105">
        <v>0</v>
      </c>
      <c r="J75" s="105">
        <v>67</v>
      </c>
      <c r="K75" s="95">
        <v>1267</v>
      </c>
      <c r="L75" s="106"/>
      <c r="M75" s="106"/>
      <c r="N75" s="77"/>
      <c r="O75" s="78"/>
      <c r="P75" s="78"/>
      <c r="Q75" s="78"/>
      <c r="R75" s="79"/>
      <c r="S75" s="80"/>
      <c r="T75" s="81"/>
      <c r="U75" s="77"/>
      <c r="V75" s="79"/>
      <c r="W75" s="79"/>
      <c r="X75" s="82"/>
      <c r="Y75" s="83"/>
      <c r="Z75" s="84"/>
      <c r="AA75" s="87"/>
      <c r="AB75" s="82"/>
    </row>
    <row r="76" spans="2:28" ht="16.5" customHeight="1" x14ac:dyDescent="0.25">
      <c r="B76" s="99"/>
      <c r="C76" s="99"/>
      <c r="D76" s="99"/>
      <c r="E76" s="99"/>
      <c r="F76" s="99"/>
      <c r="G76" s="99"/>
      <c r="H76" s="107"/>
      <c r="I76" s="107"/>
      <c r="J76" s="107"/>
      <c r="K76" s="106"/>
      <c r="L76" s="106"/>
      <c r="M76" s="106"/>
      <c r="N76" s="77"/>
      <c r="O76" s="78"/>
      <c r="P76" s="78"/>
      <c r="Q76" s="78"/>
      <c r="R76" s="79"/>
      <c r="S76" s="80"/>
      <c r="T76" s="81"/>
      <c r="U76" s="77"/>
      <c r="V76" s="79"/>
      <c r="W76" s="79"/>
      <c r="X76" s="86"/>
      <c r="Y76" s="83"/>
      <c r="Z76" s="84"/>
      <c r="AA76" s="85"/>
      <c r="AB76" s="86"/>
    </row>
    <row r="77" spans="2:28" ht="16.5" customHeight="1" x14ac:dyDescent="0.25">
      <c r="B77" s="100" t="s">
        <v>205</v>
      </c>
      <c r="C77" s="101"/>
      <c r="D77" s="101"/>
      <c r="E77" s="101"/>
      <c r="F77" s="101"/>
      <c r="G77" s="102"/>
      <c r="H77" s="102" t="s">
        <v>207</v>
      </c>
      <c r="I77" s="102" t="s">
        <v>2696</v>
      </c>
      <c r="J77" s="102" t="s">
        <v>1150</v>
      </c>
      <c r="K77" s="102">
        <v>37</v>
      </c>
      <c r="L77" s="102">
        <v>11</v>
      </c>
      <c r="M77" s="102"/>
      <c r="N77" s="102"/>
      <c r="O77" s="102" t="s">
        <v>208</v>
      </c>
      <c r="P77" s="102" t="s">
        <v>209</v>
      </c>
      <c r="Q77" s="102" t="s">
        <v>139</v>
      </c>
      <c r="R77" s="102">
        <v>34160</v>
      </c>
      <c r="S77" s="102"/>
      <c r="T77" s="102">
        <v>250</v>
      </c>
      <c r="U77" s="102"/>
      <c r="V77" s="103"/>
      <c r="W77" s="101"/>
      <c r="X77" s="102"/>
      <c r="Y77" s="101"/>
      <c r="Z77" s="101"/>
      <c r="AA77" s="101"/>
      <c r="AB77" s="104"/>
    </row>
    <row r="78" spans="2:28" ht="16.5" customHeight="1" x14ac:dyDescent="0.25">
      <c r="B78" s="97">
        <v>1188</v>
      </c>
      <c r="C78" s="97" t="s">
        <v>206</v>
      </c>
      <c r="D78" s="98">
        <v>12998</v>
      </c>
      <c r="E78" s="99">
        <v>205</v>
      </c>
      <c r="F78" s="97">
        <v>6</v>
      </c>
      <c r="G78" s="97">
        <v>2</v>
      </c>
      <c r="H78" s="105">
        <v>1</v>
      </c>
      <c r="I78" s="105">
        <v>1</v>
      </c>
      <c r="J78" s="105">
        <v>0</v>
      </c>
      <c r="K78" s="95">
        <v>500</v>
      </c>
      <c r="L78" s="106">
        <f>T77</f>
        <v>250</v>
      </c>
      <c r="M78" s="106">
        <f>K78*L78</f>
        <v>125000</v>
      </c>
      <c r="N78" s="77"/>
      <c r="O78" s="78" t="s">
        <v>203</v>
      </c>
      <c r="P78" s="78" t="s">
        <v>25</v>
      </c>
      <c r="Q78" s="78" t="s">
        <v>143</v>
      </c>
      <c r="R78" s="79">
        <v>108</v>
      </c>
      <c r="S78" s="80"/>
      <c r="T78" s="81">
        <v>7650</v>
      </c>
      <c r="U78" s="96" t="s">
        <v>2697</v>
      </c>
      <c r="V78" s="79">
        <f>R78*T78*86/100</f>
        <v>710532</v>
      </c>
      <c r="W78" s="79">
        <f>R78*T78-V78</f>
        <v>115668</v>
      </c>
      <c r="X78" s="82">
        <f>M78+W78</f>
        <v>240668</v>
      </c>
      <c r="Y78" s="83">
        <f>M78</f>
        <v>125000</v>
      </c>
      <c r="Z78" s="84"/>
      <c r="AA78" s="87">
        <f>AB78*M78/100</f>
        <v>25</v>
      </c>
      <c r="AB78" s="86">
        <v>0.02</v>
      </c>
    </row>
    <row r="79" spans="2:28" ht="16.5" customHeight="1" x14ac:dyDescent="0.25">
      <c r="B79" s="97"/>
      <c r="C79" s="97"/>
      <c r="D79" s="98"/>
      <c r="E79" s="99"/>
      <c r="F79" s="97"/>
      <c r="G79" s="97"/>
      <c r="H79" s="105"/>
      <c r="I79" s="105"/>
      <c r="J79" s="105"/>
      <c r="K79" s="95"/>
      <c r="L79" s="106"/>
      <c r="M79" s="106"/>
      <c r="N79" s="77"/>
      <c r="O79" s="78"/>
      <c r="P79" s="78"/>
      <c r="Q79" s="78"/>
      <c r="R79" s="79"/>
      <c r="S79" s="80"/>
      <c r="T79" s="81"/>
      <c r="U79" s="96"/>
      <c r="V79" s="79"/>
      <c r="W79" s="79"/>
      <c r="X79" s="82"/>
      <c r="Y79" s="83"/>
      <c r="Z79" s="84"/>
      <c r="AA79" s="87"/>
      <c r="AB79" s="86"/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210</v>
      </c>
      <c r="I81" s="102" t="s">
        <v>2709</v>
      </c>
      <c r="J81" s="102" t="s">
        <v>1039</v>
      </c>
      <c r="K81" s="102">
        <v>78</v>
      </c>
      <c r="L81" s="102">
        <v>11</v>
      </c>
      <c r="M81" s="102"/>
      <c r="N81" s="102"/>
      <c r="O81" s="102" t="s">
        <v>208</v>
      </c>
      <c r="P81" s="102" t="s">
        <v>209</v>
      </c>
      <c r="Q81" s="102" t="s">
        <v>139</v>
      </c>
      <c r="R81" s="102">
        <v>34160</v>
      </c>
      <c r="S81" s="102"/>
      <c r="T81" s="102">
        <v>80</v>
      </c>
      <c r="U81" s="102"/>
      <c r="V81" s="103"/>
      <c r="W81" s="101"/>
      <c r="X81" s="102"/>
      <c r="Y81" s="101"/>
      <c r="Z81" s="101"/>
      <c r="AA81" s="101"/>
      <c r="AB81" s="104"/>
    </row>
    <row r="82" spans="2:28" ht="16.5" customHeight="1" x14ac:dyDescent="0.25">
      <c r="B82" s="97">
        <v>1199</v>
      </c>
      <c r="C82" s="97" t="s">
        <v>206</v>
      </c>
      <c r="D82" s="98">
        <v>658</v>
      </c>
      <c r="E82" s="99">
        <v>20</v>
      </c>
      <c r="F82" s="97">
        <v>6</v>
      </c>
      <c r="G82" s="97">
        <v>1</v>
      </c>
      <c r="H82" s="105">
        <v>5</v>
      </c>
      <c r="I82" s="105">
        <v>3</v>
      </c>
      <c r="J82" s="105">
        <v>94</v>
      </c>
      <c r="K82" s="95">
        <v>2394</v>
      </c>
      <c r="L82" s="106">
        <f>T81</f>
        <v>80</v>
      </c>
      <c r="M82" s="106">
        <f>K82*L82</f>
        <v>191520</v>
      </c>
      <c r="N82" s="77"/>
      <c r="O82" s="78"/>
      <c r="P82" s="78"/>
      <c r="Q82" s="78"/>
      <c r="R82" s="79"/>
      <c r="S82" s="80"/>
      <c r="T82" s="81"/>
      <c r="U82" s="77"/>
      <c r="V82" s="79"/>
      <c r="W82" s="79"/>
      <c r="X82" s="82"/>
      <c r="Y82" s="83">
        <f>M82</f>
        <v>191520</v>
      </c>
      <c r="Z82" s="84"/>
      <c r="AA82" s="87">
        <f>AB82*M82/100</f>
        <v>19.152000000000001</v>
      </c>
      <c r="AB82" s="82">
        <v>0.01</v>
      </c>
    </row>
    <row r="83" spans="2:28" ht="16.5" customHeight="1" x14ac:dyDescent="0.25">
      <c r="B83" s="99"/>
      <c r="C83" s="99"/>
      <c r="D83" s="99"/>
      <c r="E83" s="99"/>
      <c r="F83" s="99"/>
      <c r="G83" s="99"/>
      <c r="H83" s="107"/>
      <c r="I83" s="107"/>
      <c r="J83" s="107"/>
      <c r="K83" s="106"/>
      <c r="L83" s="106"/>
      <c r="M83" s="106"/>
      <c r="N83" s="77"/>
      <c r="O83" s="78"/>
      <c r="P83" s="78"/>
      <c r="Q83" s="78"/>
      <c r="R83" s="79"/>
      <c r="S83" s="80"/>
      <c r="T83" s="81"/>
      <c r="U83" s="77"/>
      <c r="V83" s="79"/>
      <c r="W83" s="79"/>
      <c r="X83" s="86"/>
      <c r="Y83" s="83"/>
      <c r="Z83" s="84"/>
      <c r="AA83" s="85"/>
      <c r="AB83" s="86"/>
    </row>
    <row r="84" spans="2:28" ht="16.5" customHeight="1" x14ac:dyDescent="0.25">
      <c r="B84" s="100" t="s">
        <v>205</v>
      </c>
      <c r="C84" s="101"/>
      <c r="D84" s="101"/>
      <c r="E84" s="101"/>
      <c r="F84" s="101"/>
      <c r="G84" s="102"/>
      <c r="H84" s="102" t="s">
        <v>207</v>
      </c>
      <c r="I84" s="102" t="s">
        <v>2733</v>
      </c>
      <c r="J84" s="102" t="s">
        <v>2018</v>
      </c>
      <c r="K84" s="102">
        <v>83</v>
      </c>
      <c r="L84" s="102">
        <v>11</v>
      </c>
      <c r="M84" s="102"/>
      <c r="N84" s="102"/>
      <c r="O84" s="102" t="s">
        <v>208</v>
      </c>
      <c r="P84" s="102" t="s">
        <v>209</v>
      </c>
      <c r="Q84" s="102" t="s">
        <v>139</v>
      </c>
      <c r="R84" s="102">
        <v>34160</v>
      </c>
      <c r="S84" s="102"/>
      <c r="T84" s="102">
        <v>80</v>
      </c>
      <c r="U84" s="102"/>
      <c r="V84" s="103"/>
      <c r="W84" s="101"/>
      <c r="X84" s="102" t="s">
        <v>212</v>
      </c>
      <c r="Y84" s="101" t="s">
        <v>2593</v>
      </c>
      <c r="Z84" s="101"/>
      <c r="AA84" s="101"/>
      <c r="AB84" s="104"/>
    </row>
    <row r="85" spans="2:28" ht="16.5" customHeight="1" x14ac:dyDescent="0.25">
      <c r="B85" s="97">
        <v>1211</v>
      </c>
      <c r="C85" s="97" t="s">
        <v>206</v>
      </c>
      <c r="D85" s="98">
        <v>1666</v>
      </c>
      <c r="E85" s="99">
        <v>21</v>
      </c>
      <c r="F85" s="97">
        <v>6</v>
      </c>
      <c r="G85" s="97">
        <v>1</v>
      </c>
      <c r="H85" s="105">
        <v>2</v>
      </c>
      <c r="I85" s="105">
        <v>0</v>
      </c>
      <c r="J85" s="105">
        <v>67</v>
      </c>
      <c r="K85" s="95">
        <v>867</v>
      </c>
      <c r="L85" s="106">
        <f>T84</f>
        <v>80</v>
      </c>
      <c r="M85" s="106">
        <f>K85*L85</f>
        <v>69360</v>
      </c>
      <c r="N85" s="77"/>
      <c r="O85" s="78"/>
      <c r="P85" s="78"/>
      <c r="Q85" s="78"/>
      <c r="R85" s="79"/>
      <c r="S85" s="80"/>
      <c r="T85" s="81"/>
      <c r="U85" s="77"/>
      <c r="V85" s="79"/>
      <c r="W85" s="79"/>
      <c r="X85" s="82"/>
      <c r="Y85" s="83">
        <f>M85</f>
        <v>69360</v>
      </c>
      <c r="Z85" s="84"/>
      <c r="AA85" s="87">
        <f>AB85*M85/100</f>
        <v>6.9359999999999999</v>
      </c>
      <c r="AB85" s="82">
        <v>0.01</v>
      </c>
    </row>
    <row r="86" spans="2:28" ht="16.5" customHeight="1" x14ac:dyDescent="0.25">
      <c r="B86" s="99"/>
      <c r="C86" s="99"/>
      <c r="D86" s="99"/>
      <c r="E86" s="99"/>
      <c r="F86" s="99"/>
      <c r="G86" s="99"/>
      <c r="H86" s="107"/>
      <c r="I86" s="107"/>
      <c r="J86" s="107"/>
      <c r="K86" s="106"/>
      <c r="L86" s="106"/>
      <c r="M86" s="106"/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6"/>
      <c r="Y86" s="83"/>
      <c r="Z86" s="84"/>
      <c r="AA86" s="85"/>
      <c r="AB86" s="86"/>
    </row>
    <row r="87" spans="2:28" ht="16.5" customHeight="1" x14ac:dyDescent="0.25">
      <c r="B87" s="100" t="s">
        <v>205</v>
      </c>
      <c r="C87" s="101"/>
      <c r="D87" s="101"/>
      <c r="E87" s="101"/>
      <c r="F87" s="101"/>
      <c r="G87" s="102"/>
      <c r="H87" s="102" t="s">
        <v>210</v>
      </c>
      <c r="I87" s="102" t="s">
        <v>2777</v>
      </c>
      <c r="J87" s="102" t="s">
        <v>2778</v>
      </c>
      <c r="K87" s="102">
        <v>65</v>
      </c>
      <c r="L87" s="102">
        <v>11</v>
      </c>
      <c r="M87" s="102"/>
      <c r="N87" s="102"/>
      <c r="O87" s="102" t="s">
        <v>208</v>
      </c>
      <c r="P87" s="102" t="s">
        <v>209</v>
      </c>
      <c r="Q87" s="102" t="s">
        <v>139</v>
      </c>
      <c r="R87" s="102">
        <v>34160</v>
      </c>
      <c r="S87" s="102"/>
      <c r="T87" s="102">
        <v>80</v>
      </c>
      <c r="U87" s="102" t="s">
        <v>2779</v>
      </c>
      <c r="V87" s="103"/>
      <c r="W87" s="101"/>
      <c r="X87" s="102" t="s">
        <v>212</v>
      </c>
      <c r="Y87" s="101" t="s">
        <v>2780</v>
      </c>
      <c r="Z87" s="101"/>
      <c r="AA87" s="101"/>
      <c r="AB87" s="104"/>
    </row>
    <row r="88" spans="2:28" ht="16.5" customHeight="1" x14ac:dyDescent="0.25">
      <c r="B88" s="97">
        <v>1247</v>
      </c>
      <c r="C88" s="97" t="s">
        <v>206</v>
      </c>
      <c r="D88" s="98">
        <v>6157</v>
      </c>
      <c r="E88" s="99">
        <v>264</v>
      </c>
      <c r="F88" s="97">
        <v>6</v>
      </c>
      <c r="G88" s="97">
        <v>1</v>
      </c>
      <c r="H88" s="105">
        <v>0</v>
      </c>
      <c r="I88" s="105">
        <v>3</v>
      </c>
      <c r="J88" s="105">
        <v>7</v>
      </c>
      <c r="K88" s="95">
        <v>307</v>
      </c>
      <c r="L88" s="106">
        <f>T87</f>
        <v>80</v>
      </c>
      <c r="M88" s="106">
        <f>K88*L88</f>
        <v>24560</v>
      </c>
      <c r="N88" s="77"/>
      <c r="O88" s="78"/>
      <c r="P88" s="78"/>
      <c r="Q88" s="78"/>
      <c r="R88" s="79"/>
      <c r="S88" s="80"/>
      <c r="T88" s="81"/>
      <c r="U88" s="77"/>
      <c r="V88" s="79"/>
      <c r="W88" s="79"/>
      <c r="X88" s="82"/>
      <c r="Y88" s="83">
        <f>M88</f>
        <v>24560</v>
      </c>
      <c r="Z88" s="84"/>
      <c r="AA88" s="87">
        <f>AB88*M88/100</f>
        <v>2.456</v>
      </c>
      <c r="AB88" s="82">
        <v>0.01</v>
      </c>
    </row>
    <row r="89" spans="2:28" ht="16.5" customHeight="1" x14ac:dyDescent="0.25">
      <c r="B89" s="99"/>
      <c r="C89" s="99"/>
      <c r="D89" s="99"/>
      <c r="E89" s="99"/>
      <c r="F89" s="99"/>
      <c r="G89" s="99"/>
      <c r="H89" s="107"/>
      <c r="I89" s="107"/>
      <c r="J89" s="107"/>
      <c r="K89" s="106"/>
      <c r="L89" s="106"/>
      <c r="M89" s="106"/>
      <c r="N89" s="77"/>
      <c r="O89" s="78"/>
      <c r="P89" s="78"/>
      <c r="Q89" s="78"/>
      <c r="R89" s="79"/>
      <c r="S89" s="80"/>
      <c r="T89" s="81"/>
      <c r="U89" s="77"/>
      <c r="V89" s="79"/>
      <c r="W89" s="79"/>
      <c r="X89" s="86"/>
      <c r="Y89" s="83"/>
      <c r="Z89" s="84"/>
      <c r="AA89" s="85"/>
      <c r="AB89" s="86"/>
    </row>
    <row r="90" spans="2:28" ht="16.5" customHeight="1" x14ac:dyDescent="0.25">
      <c r="B90" s="100" t="s">
        <v>205</v>
      </c>
      <c r="C90" s="101"/>
      <c r="D90" s="101"/>
      <c r="E90" s="101"/>
      <c r="F90" s="101"/>
      <c r="G90" s="102"/>
      <c r="H90" s="102" t="s">
        <v>210</v>
      </c>
      <c r="I90" s="102" t="s">
        <v>2550</v>
      </c>
      <c r="J90" s="102" t="s">
        <v>1287</v>
      </c>
      <c r="K90" s="102">
        <v>101</v>
      </c>
      <c r="L90" s="102">
        <v>11</v>
      </c>
      <c r="M90" s="102"/>
      <c r="N90" s="102"/>
      <c r="O90" s="102" t="s">
        <v>208</v>
      </c>
      <c r="P90" s="102" t="s">
        <v>209</v>
      </c>
      <c r="Q90" s="102" t="s">
        <v>139</v>
      </c>
      <c r="R90" s="102">
        <v>34160</v>
      </c>
      <c r="S90" s="102"/>
      <c r="T90" s="102">
        <v>80</v>
      </c>
      <c r="U90" s="102" t="s">
        <v>2788</v>
      </c>
      <c r="V90" s="103"/>
      <c r="W90" s="101"/>
      <c r="X90" s="102"/>
      <c r="Y90" s="101"/>
      <c r="Z90" s="101"/>
      <c r="AA90" s="101"/>
      <c r="AB90" s="104"/>
    </row>
    <row r="91" spans="2:28" ht="16.5" customHeight="1" x14ac:dyDescent="0.25">
      <c r="B91" s="97">
        <v>1254</v>
      </c>
      <c r="C91" s="97" t="s">
        <v>206</v>
      </c>
      <c r="D91" s="98">
        <v>12966</v>
      </c>
      <c r="E91" s="99">
        <v>285</v>
      </c>
      <c r="F91" s="97">
        <v>6</v>
      </c>
      <c r="G91" s="97">
        <v>1</v>
      </c>
      <c r="H91" s="105">
        <v>0</v>
      </c>
      <c r="I91" s="105">
        <v>1</v>
      </c>
      <c r="J91" s="105">
        <v>11</v>
      </c>
      <c r="K91" s="95">
        <v>111</v>
      </c>
      <c r="L91" s="106">
        <f>T90</f>
        <v>80</v>
      </c>
      <c r="M91" s="106">
        <f>K91*L91</f>
        <v>8880</v>
      </c>
      <c r="N91" s="77"/>
      <c r="O91" s="78"/>
      <c r="P91" s="78"/>
      <c r="Q91" s="78"/>
      <c r="R91" s="79"/>
      <c r="S91" s="80"/>
      <c r="T91" s="81"/>
      <c r="U91" s="77"/>
      <c r="V91" s="79"/>
      <c r="W91" s="79"/>
      <c r="X91" s="82"/>
      <c r="Y91" s="83">
        <f>M91</f>
        <v>8880</v>
      </c>
      <c r="Z91" s="84"/>
      <c r="AA91" s="87">
        <f>AB91*M91/100</f>
        <v>0.88800000000000001</v>
      </c>
      <c r="AB91" s="82">
        <v>0.01</v>
      </c>
    </row>
    <row r="92" spans="2:28" ht="16.5" customHeight="1" x14ac:dyDescent="0.25">
      <c r="B92" s="99"/>
      <c r="C92" s="99"/>
      <c r="D92" s="99"/>
      <c r="E92" s="99"/>
      <c r="F92" s="99"/>
      <c r="G92" s="99"/>
      <c r="H92" s="107"/>
      <c r="I92" s="107"/>
      <c r="J92" s="107"/>
      <c r="K92" s="106"/>
      <c r="L92" s="106"/>
      <c r="M92" s="106"/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6"/>
      <c r="Y92" s="83"/>
      <c r="Z92" s="84"/>
      <c r="AA92" s="85"/>
      <c r="AB92" s="86"/>
    </row>
    <row r="93" spans="2:28" ht="16.5" customHeight="1" x14ac:dyDescent="0.25">
      <c r="B93" s="100" t="s">
        <v>205</v>
      </c>
      <c r="C93" s="101"/>
      <c r="D93" s="101"/>
      <c r="E93" s="101"/>
      <c r="F93" s="101"/>
      <c r="G93" s="102"/>
      <c r="H93" s="102" t="s">
        <v>213</v>
      </c>
      <c r="I93" s="102" t="s">
        <v>2792</v>
      </c>
      <c r="J93" s="102" t="s">
        <v>2793</v>
      </c>
      <c r="K93" s="102">
        <v>81</v>
      </c>
      <c r="L93" s="102">
        <v>11</v>
      </c>
      <c r="M93" s="102"/>
      <c r="N93" s="102"/>
      <c r="O93" s="102" t="s">
        <v>208</v>
      </c>
      <c r="P93" s="102" t="s">
        <v>209</v>
      </c>
      <c r="Q93" s="102" t="s">
        <v>139</v>
      </c>
      <c r="R93" s="102">
        <v>34160</v>
      </c>
      <c r="S93" s="102"/>
      <c r="T93" s="102">
        <v>80</v>
      </c>
      <c r="U93" s="102"/>
      <c r="V93" s="103"/>
      <c r="W93" s="101"/>
      <c r="X93" s="102"/>
      <c r="Y93" s="101"/>
      <c r="Z93" s="101"/>
      <c r="AA93" s="101"/>
      <c r="AB93" s="104"/>
    </row>
    <row r="94" spans="2:28" ht="16.5" customHeight="1" x14ac:dyDescent="0.25">
      <c r="B94" s="97">
        <v>1260</v>
      </c>
      <c r="C94" s="97" t="s">
        <v>206</v>
      </c>
      <c r="D94" s="98">
        <v>843</v>
      </c>
      <c r="E94" s="99">
        <v>2</v>
      </c>
      <c r="F94" s="97">
        <v>6</v>
      </c>
      <c r="G94" s="97">
        <v>1</v>
      </c>
      <c r="H94" s="105">
        <v>41</v>
      </c>
      <c r="I94" s="105">
        <v>2</v>
      </c>
      <c r="J94" s="105">
        <v>99</v>
      </c>
      <c r="K94" s="95">
        <v>16699</v>
      </c>
      <c r="L94" s="106">
        <f>T93</f>
        <v>80</v>
      </c>
      <c r="M94" s="106">
        <f>K94*L94</f>
        <v>1335920</v>
      </c>
      <c r="N94" s="77"/>
      <c r="O94" s="78"/>
      <c r="P94" s="78"/>
      <c r="Q94" s="78"/>
      <c r="R94" s="79"/>
      <c r="S94" s="80"/>
      <c r="T94" s="81"/>
      <c r="U94" s="77"/>
      <c r="V94" s="79"/>
      <c r="W94" s="79"/>
      <c r="X94" s="82"/>
      <c r="Y94" s="83">
        <f>M94</f>
        <v>1335920</v>
      </c>
      <c r="Z94" s="84"/>
      <c r="AA94" s="87">
        <f>AB94*M94/100</f>
        <v>133.59200000000001</v>
      </c>
      <c r="AB94" s="82">
        <v>0.01</v>
      </c>
    </row>
    <row r="95" spans="2:28" ht="16.5" customHeight="1" x14ac:dyDescent="0.25">
      <c r="B95" s="99"/>
      <c r="C95" s="99"/>
      <c r="D95" s="99"/>
      <c r="E95" s="99"/>
      <c r="F95" s="99"/>
      <c r="G95" s="99"/>
      <c r="H95" s="107"/>
      <c r="I95" s="107"/>
      <c r="J95" s="107"/>
      <c r="K95" s="106"/>
      <c r="L95" s="106"/>
      <c r="M95" s="106"/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6"/>
      <c r="Y95" s="83"/>
      <c r="Z95" s="84"/>
      <c r="AA95" s="85"/>
      <c r="AB95" s="86"/>
    </row>
    <row r="96" spans="2:28" ht="16.5" customHeight="1" x14ac:dyDescent="0.25">
      <c r="B96" s="100" t="s">
        <v>205</v>
      </c>
      <c r="C96" s="101"/>
      <c r="D96" s="101"/>
      <c r="E96" s="101"/>
      <c r="F96" s="101"/>
      <c r="G96" s="102"/>
      <c r="H96" s="102" t="s">
        <v>207</v>
      </c>
      <c r="I96" s="102" t="s">
        <v>1009</v>
      </c>
      <c r="J96" s="102" t="s">
        <v>2803</v>
      </c>
      <c r="K96" s="102">
        <v>83</v>
      </c>
      <c r="L96" s="102">
        <v>11</v>
      </c>
      <c r="M96" s="102"/>
      <c r="N96" s="102"/>
      <c r="O96" s="102" t="s">
        <v>208</v>
      </c>
      <c r="P96" s="102" t="s">
        <v>209</v>
      </c>
      <c r="Q96" s="102" t="s">
        <v>139</v>
      </c>
      <c r="R96" s="102">
        <v>34160</v>
      </c>
      <c r="S96" s="102"/>
      <c r="T96" s="102">
        <v>80</v>
      </c>
      <c r="U96" s="102"/>
      <c r="V96" s="103"/>
      <c r="W96" s="101"/>
      <c r="X96" s="102" t="s">
        <v>212</v>
      </c>
      <c r="Y96" s="101" t="s">
        <v>2593</v>
      </c>
      <c r="Z96" s="101"/>
      <c r="AA96" s="101"/>
      <c r="AB96" s="104"/>
    </row>
    <row r="97" spans="2:28" ht="16.5" customHeight="1" x14ac:dyDescent="0.25">
      <c r="B97" s="97">
        <v>1269</v>
      </c>
      <c r="C97" s="97" t="s">
        <v>206</v>
      </c>
      <c r="D97" s="98">
        <v>3915</v>
      </c>
      <c r="E97" s="99">
        <v>2</v>
      </c>
      <c r="F97" s="97">
        <v>6</v>
      </c>
      <c r="G97" s="97">
        <v>1</v>
      </c>
      <c r="H97" s="105">
        <v>49</v>
      </c>
      <c r="I97" s="105">
        <v>2</v>
      </c>
      <c r="J97" s="105">
        <v>92</v>
      </c>
      <c r="K97" s="95">
        <v>19892</v>
      </c>
      <c r="L97" s="106">
        <f>T96</f>
        <v>80</v>
      </c>
      <c r="M97" s="106">
        <f>K97*L97</f>
        <v>1591360</v>
      </c>
      <c r="N97" s="77"/>
      <c r="O97" s="78"/>
      <c r="P97" s="78"/>
      <c r="Q97" s="78"/>
      <c r="R97" s="79"/>
      <c r="S97" s="80"/>
      <c r="T97" s="81"/>
      <c r="U97" s="77"/>
      <c r="V97" s="79"/>
      <c r="W97" s="79"/>
      <c r="X97" s="82"/>
      <c r="Y97" s="83">
        <f>M97</f>
        <v>1591360</v>
      </c>
      <c r="Z97" s="84"/>
      <c r="AA97" s="87">
        <f>AB97*M97/100</f>
        <v>159.136</v>
      </c>
      <c r="AB97" s="82">
        <v>0.01</v>
      </c>
    </row>
    <row r="98" spans="2:28" ht="16.5" customHeight="1" x14ac:dyDescent="0.25">
      <c r="B98" s="99"/>
      <c r="C98" s="99"/>
      <c r="D98" s="99"/>
      <c r="E98" s="99"/>
      <c r="F98" s="99"/>
      <c r="G98" s="99"/>
      <c r="H98" s="107"/>
      <c r="I98" s="107"/>
      <c r="J98" s="107"/>
      <c r="K98" s="106"/>
      <c r="L98" s="106"/>
      <c r="M98" s="106"/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6"/>
      <c r="Y98" s="83"/>
      <c r="Z98" s="84"/>
      <c r="AA98" s="85"/>
      <c r="AB98" s="86"/>
    </row>
    <row r="99" spans="2:28" ht="16.5" customHeight="1" x14ac:dyDescent="0.25">
      <c r="B99" s="100" t="s">
        <v>205</v>
      </c>
      <c r="C99" s="101"/>
      <c r="D99" s="101"/>
      <c r="E99" s="101"/>
      <c r="F99" s="101"/>
      <c r="G99" s="102"/>
      <c r="H99" s="102" t="s">
        <v>210</v>
      </c>
      <c r="I99" s="102" t="s">
        <v>1079</v>
      </c>
      <c r="J99" s="102" t="s">
        <v>725</v>
      </c>
      <c r="K99" s="102">
        <v>42</v>
      </c>
      <c r="L99" s="102">
        <v>11</v>
      </c>
      <c r="M99" s="102"/>
      <c r="N99" s="102"/>
      <c r="O99" s="102" t="s">
        <v>208</v>
      </c>
      <c r="P99" s="102" t="s">
        <v>209</v>
      </c>
      <c r="Q99" s="102" t="s">
        <v>139</v>
      </c>
      <c r="R99" s="102">
        <v>34160</v>
      </c>
      <c r="S99" s="102"/>
      <c r="T99" s="102">
        <v>80</v>
      </c>
      <c r="U99" s="102"/>
      <c r="V99" s="103"/>
      <c r="W99" s="101"/>
      <c r="X99" s="102" t="s">
        <v>212</v>
      </c>
      <c r="Y99" s="101" t="s">
        <v>2851</v>
      </c>
      <c r="Z99" s="101"/>
      <c r="AA99" s="101"/>
      <c r="AB99" s="104"/>
    </row>
    <row r="100" spans="2:28" ht="16.5" customHeight="1" x14ac:dyDescent="0.25">
      <c r="B100" s="97">
        <v>1301</v>
      </c>
      <c r="C100" s="97" t="s">
        <v>206</v>
      </c>
      <c r="D100" s="98">
        <v>957</v>
      </c>
      <c r="E100" s="99">
        <v>3</v>
      </c>
      <c r="F100" s="97">
        <v>6</v>
      </c>
      <c r="G100" s="97">
        <v>1</v>
      </c>
      <c r="H100" s="105">
        <v>28</v>
      </c>
      <c r="I100" s="105">
        <v>0</v>
      </c>
      <c r="J100" s="105">
        <v>12</v>
      </c>
      <c r="K100" s="95">
        <v>11212</v>
      </c>
      <c r="L100" s="106">
        <f>T99</f>
        <v>80</v>
      </c>
      <c r="M100" s="106">
        <f>K100*L100</f>
        <v>896960</v>
      </c>
      <c r="N100" s="77"/>
      <c r="O100" s="78"/>
      <c r="P100" s="78"/>
      <c r="Q100" s="78"/>
      <c r="R100" s="79"/>
      <c r="S100" s="80"/>
      <c r="T100" s="81"/>
      <c r="U100" s="77"/>
      <c r="V100" s="79"/>
      <c r="W100" s="79"/>
      <c r="X100" s="82"/>
      <c r="Y100" s="83">
        <f>M100</f>
        <v>896960</v>
      </c>
      <c r="Z100" s="84"/>
      <c r="AA100" s="87">
        <f>AB100*M100/100</f>
        <v>89.695999999999998</v>
      </c>
      <c r="AB100" s="82">
        <v>0.01</v>
      </c>
    </row>
    <row r="101" spans="2:28" ht="16.5" customHeight="1" x14ac:dyDescent="0.25">
      <c r="B101" s="99"/>
      <c r="C101" s="99"/>
      <c r="D101" s="99"/>
      <c r="E101" s="99"/>
      <c r="F101" s="99"/>
      <c r="G101" s="99"/>
      <c r="H101" s="107"/>
      <c r="I101" s="107"/>
      <c r="J101" s="107"/>
      <c r="K101" s="106"/>
      <c r="L101" s="106"/>
      <c r="M101" s="106"/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6"/>
      <c r="Y101" s="83"/>
      <c r="Z101" s="84"/>
      <c r="AA101" s="85"/>
      <c r="AB101" s="86"/>
    </row>
    <row r="102" spans="2:28" ht="16.5" customHeight="1" x14ac:dyDescent="0.25">
      <c r="B102" s="100" t="s">
        <v>205</v>
      </c>
      <c r="C102" s="101"/>
      <c r="D102" s="101"/>
      <c r="E102" s="101"/>
      <c r="F102" s="101"/>
      <c r="G102" s="102"/>
      <c r="H102" s="102" t="s">
        <v>207</v>
      </c>
      <c r="I102" s="102" t="s">
        <v>2859</v>
      </c>
      <c r="J102" s="102" t="s">
        <v>2860</v>
      </c>
      <c r="K102" s="102">
        <v>22</v>
      </c>
      <c r="L102" s="102">
        <v>11</v>
      </c>
      <c r="M102" s="102"/>
      <c r="N102" s="102"/>
      <c r="O102" s="102" t="s">
        <v>208</v>
      </c>
      <c r="P102" s="102" t="s">
        <v>209</v>
      </c>
      <c r="Q102" s="102" t="s">
        <v>139</v>
      </c>
      <c r="R102" s="102">
        <v>34160</v>
      </c>
      <c r="S102" s="102" t="s">
        <v>2861</v>
      </c>
      <c r="T102" s="102">
        <v>80</v>
      </c>
      <c r="U102" s="102"/>
      <c r="V102" s="103"/>
      <c r="W102" s="101"/>
      <c r="X102" s="102"/>
      <c r="Y102" s="101"/>
      <c r="Z102" s="101"/>
      <c r="AA102" s="102" t="s">
        <v>2861</v>
      </c>
      <c r="AB102" s="104"/>
    </row>
    <row r="103" spans="2:28" ht="16.5" customHeight="1" x14ac:dyDescent="0.25">
      <c r="B103" s="97">
        <v>1305</v>
      </c>
      <c r="C103" s="97" t="s">
        <v>206</v>
      </c>
      <c r="D103" s="98">
        <v>806</v>
      </c>
      <c r="E103" s="99">
        <v>3</v>
      </c>
      <c r="F103" s="97">
        <v>6</v>
      </c>
      <c r="G103" s="97">
        <v>1</v>
      </c>
      <c r="H103" s="105">
        <v>22</v>
      </c>
      <c r="I103" s="105">
        <v>2</v>
      </c>
      <c r="J103" s="105">
        <v>89</v>
      </c>
      <c r="K103" s="95">
        <v>9089</v>
      </c>
      <c r="L103" s="106">
        <f>T102</f>
        <v>80</v>
      </c>
      <c r="M103" s="106">
        <f>K103*L103</f>
        <v>727120</v>
      </c>
      <c r="N103" s="77"/>
      <c r="O103" s="78"/>
      <c r="P103" s="78"/>
      <c r="Q103" s="78"/>
      <c r="R103" s="79"/>
      <c r="S103" s="80"/>
      <c r="T103" s="81"/>
      <c r="U103" s="77"/>
      <c r="V103" s="79"/>
      <c r="W103" s="79"/>
      <c r="X103" s="82"/>
      <c r="Y103" s="83">
        <f>M103</f>
        <v>727120</v>
      </c>
      <c r="Z103" s="84"/>
      <c r="AA103" s="87">
        <f>AB103*M103/100</f>
        <v>72.712000000000003</v>
      </c>
      <c r="AB103" s="82">
        <v>0.01</v>
      </c>
    </row>
    <row r="104" spans="2:28" ht="16.5" customHeight="1" x14ac:dyDescent="0.25">
      <c r="B104" s="99"/>
      <c r="C104" s="99"/>
      <c r="D104" s="99"/>
      <c r="E104" s="99"/>
      <c r="F104" s="99"/>
      <c r="G104" s="99"/>
      <c r="H104" s="107"/>
      <c r="I104" s="107"/>
      <c r="J104" s="107"/>
      <c r="K104" s="106"/>
      <c r="L104" s="106"/>
      <c r="M104" s="106"/>
      <c r="N104" s="77"/>
      <c r="O104" s="78"/>
      <c r="P104" s="78"/>
      <c r="Q104" s="78"/>
      <c r="R104" s="79"/>
      <c r="S104" s="80"/>
      <c r="T104" s="81"/>
      <c r="U104" s="77"/>
      <c r="V104" s="79"/>
      <c r="W104" s="79"/>
      <c r="X104" s="86"/>
      <c r="Y104" s="83"/>
      <c r="Z104" s="84"/>
      <c r="AA104" s="85"/>
      <c r="AB104" s="86"/>
    </row>
    <row r="105" spans="2:28" ht="16.5" customHeight="1" x14ac:dyDescent="0.25">
      <c r="B105" s="100" t="s">
        <v>205</v>
      </c>
      <c r="C105" s="101"/>
      <c r="D105" s="101"/>
      <c r="E105" s="101"/>
      <c r="F105" s="101"/>
      <c r="G105" s="102"/>
      <c r="H105" s="102" t="s">
        <v>207</v>
      </c>
      <c r="I105" s="102" t="s">
        <v>2869</v>
      </c>
      <c r="J105" s="102" t="s">
        <v>2870</v>
      </c>
      <c r="K105" s="102">
        <v>51</v>
      </c>
      <c r="L105" s="102">
        <v>11</v>
      </c>
      <c r="M105" s="102"/>
      <c r="N105" s="102"/>
      <c r="O105" s="102" t="s">
        <v>208</v>
      </c>
      <c r="P105" s="102" t="s">
        <v>209</v>
      </c>
      <c r="Q105" s="102" t="s">
        <v>139</v>
      </c>
      <c r="R105" s="102">
        <v>34160</v>
      </c>
      <c r="S105" s="102"/>
      <c r="T105" s="102">
        <v>80</v>
      </c>
      <c r="U105" s="102"/>
      <c r="V105" s="103"/>
      <c r="W105" s="101"/>
      <c r="X105" s="102"/>
      <c r="Y105" s="101"/>
      <c r="Z105" s="101"/>
      <c r="AA105" s="101"/>
      <c r="AB105" s="104"/>
    </row>
    <row r="106" spans="2:28" ht="16.5" customHeight="1" x14ac:dyDescent="0.25">
      <c r="B106" s="97">
        <v>1312</v>
      </c>
      <c r="C106" s="97" t="s">
        <v>206</v>
      </c>
      <c r="D106" s="98">
        <v>937</v>
      </c>
      <c r="E106" s="99">
        <v>4</v>
      </c>
      <c r="F106" s="97">
        <v>6</v>
      </c>
      <c r="G106" s="97">
        <v>1</v>
      </c>
      <c r="H106" s="105">
        <v>5</v>
      </c>
      <c r="I106" s="105">
        <v>0</v>
      </c>
      <c r="J106" s="105">
        <v>13</v>
      </c>
      <c r="K106" s="95">
        <v>2013</v>
      </c>
      <c r="L106" s="106">
        <f>T105</f>
        <v>80</v>
      </c>
      <c r="M106" s="106">
        <f>K106*L106</f>
        <v>161040</v>
      </c>
      <c r="N106" s="77"/>
      <c r="O106" s="78"/>
      <c r="P106" s="78"/>
      <c r="Q106" s="78"/>
      <c r="R106" s="79"/>
      <c r="S106" s="80"/>
      <c r="T106" s="81"/>
      <c r="U106" s="77"/>
      <c r="V106" s="79"/>
      <c r="W106" s="79"/>
      <c r="X106" s="82"/>
      <c r="Y106" s="83">
        <f>M106</f>
        <v>161040</v>
      </c>
      <c r="Z106" s="84"/>
      <c r="AA106" s="87">
        <f>AB106*M106/100</f>
        <v>16.103999999999999</v>
      </c>
      <c r="AB106" s="82">
        <v>0.01</v>
      </c>
    </row>
    <row r="107" spans="2:28" ht="16.5" customHeight="1" x14ac:dyDescent="0.25">
      <c r="B107" s="99"/>
      <c r="C107" s="99"/>
      <c r="D107" s="99"/>
      <c r="E107" s="99"/>
      <c r="F107" s="99"/>
      <c r="G107" s="99"/>
      <c r="H107" s="107"/>
      <c r="I107" s="107"/>
      <c r="J107" s="107"/>
      <c r="K107" s="106"/>
      <c r="L107" s="106"/>
      <c r="M107" s="106"/>
      <c r="N107" s="77"/>
      <c r="O107" s="78"/>
      <c r="P107" s="78"/>
      <c r="Q107" s="78"/>
      <c r="R107" s="79"/>
      <c r="S107" s="80"/>
      <c r="T107" s="81"/>
      <c r="U107" s="77"/>
      <c r="V107" s="79"/>
      <c r="W107" s="79"/>
      <c r="X107" s="86"/>
      <c r="Y107" s="83"/>
      <c r="Z107" s="84"/>
      <c r="AA107" s="85"/>
      <c r="AB107" s="86"/>
    </row>
    <row r="108" spans="2:28" ht="16.5" customHeight="1" x14ac:dyDescent="0.25">
      <c r="B108" s="100" t="s">
        <v>205</v>
      </c>
      <c r="C108" s="101"/>
      <c r="D108" s="101"/>
      <c r="E108" s="101"/>
      <c r="F108" s="101"/>
      <c r="G108" s="102"/>
      <c r="H108" s="102" t="s">
        <v>207</v>
      </c>
      <c r="I108" s="102" t="s">
        <v>2869</v>
      </c>
      <c r="J108" s="102" t="s">
        <v>2870</v>
      </c>
      <c r="K108" s="102">
        <v>51</v>
      </c>
      <c r="L108" s="102">
        <v>11</v>
      </c>
      <c r="M108" s="102"/>
      <c r="N108" s="102"/>
      <c r="O108" s="102" t="s">
        <v>208</v>
      </c>
      <c r="P108" s="102" t="s">
        <v>209</v>
      </c>
      <c r="Q108" s="102" t="s">
        <v>139</v>
      </c>
      <c r="R108" s="102">
        <v>34160</v>
      </c>
      <c r="S108" s="102"/>
      <c r="T108" s="102">
        <v>80</v>
      </c>
      <c r="U108" s="102" t="s">
        <v>2171</v>
      </c>
      <c r="V108" s="103"/>
      <c r="W108" s="101"/>
      <c r="X108" s="102"/>
      <c r="Y108" s="101"/>
      <c r="Z108" s="101"/>
      <c r="AA108" s="101"/>
      <c r="AB108" s="104"/>
    </row>
    <row r="109" spans="2:28" ht="16.5" customHeight="1" x14ac:dyDescent="0.25">
      <c r="B109" s="97">
        <v>1345</v>
      </c>
      <c r="C109" s="97" t="s">
        <v>206</v>
      </c>
      <c r="D109" s="98">
        <v>4085</v>
      </c>
      <c r="E109" s="99">
        <v>5</v>
      </c>
      <c r="F109" s="97">
        <v>6</v>
      </c>
      <c r="G109" s="97">
        <v>1</v>
      </c>
      <c r="H109" s="105">
        <v>25</v>
      </c>
      <c r="I109" s="105">
        <v>0</v>
      </c>
      <c r="J109" s="105">
        <v>12</v>
      </c>
      <c r="K109" s="95">
        <v>10012</v>
      </c>
      <c r="L109" s="106">
        <f>T108</f>
        <v>80</v>
      </c>
      <c r="M109" s="106">
        <f>K109*L109</f>
        <v>800960</v>
      </c>
      <c r="N109" s="77"/>
      <c r="O109" s="78"/>
      <c r="P109" s="78"/>
      <c r="Q109" s="78"/>
      <c r="R109" s="79"/>
      <c r="S109" s="80"/>
      <c r="T109" s="81"/>
      <c r="U109" s="77"/>
      <c r="V109" s="79"/>
      <c r="W109" s="79"/>
      <c r="X109" s="82"/>
      <c r="Y109" s="83">
        <f>M109</f>
        <v>800960</v>
      </c>
      <c r="Z109" s="84"/>
      <c r="AA109" s="87">
        <f>AB109*M109/100</f>
        <v>80.096000000000004</v>
      </c>
      <c r="AB109" s="82">
        <v>0.01</v>
      </c>
    </row>
    <row r="110" spans="2:28" ht="16.5" customHeight="1" x14ac:dyDescent="0.25">
      <c r="B110" s="99"/>
      <c r="C110" s="99"/>
      <c r="D110" s="99"/>
      <c r="E110" s="99"/>
      <c r="F110" s="99"/>
      <c r="G110" s="99"/>
      <c r="H110" s="107"/>
      <c r="I110" s="107"/>
      <c r="J110" s="107"/>
      <c r="K110" s="106"/>
      <c r="L110" s="106"/>
      <c r="M110" s="106"/>
      <c r="N110" s="77"/>
      <c r="O110" s="78"/>
      <c r="P110" s="78"/>
      <c r="Q110" s="78"/>
      <c r="R110" s="79"/>
      <c r="S110" s="80"/>
      <c r="T110" s="81"/>
      <c r="U110" s="77"/>
      <c r="V110" s="79"/>
      <c r="W110" s="79"/>
      <c r="X110" s="86"/>
      <c r="Y110" s="83"/>
      <c r="Z110" s="84"/>
      <c r="AA110" s="85"/>
      <c r="AB110" s="86"/>
    </row>
    <row r="111" spans="2:28" ht="16.5" customHeight="1" x14ac:dyDescent="0.25">
      <c r="B111" s="100" t="s">
        <v>205</v>
      </c>
      <c r="C111" s="101"/>
      <c r="D111" s="101"/>
      <c r="E111" s="101"/>
      <c r="F111" s="101"/>
      <c r="G111" s="102"/>
      <c r="H111" s="102" t="s">
        <v>207</v>
      </c>
      <c r="I111" s="102" t="s">
        <v>2918</v>
      </c>
      <c r="J111" s="102" t="s">
        <v>2919</v>
      </c>
      <c r="K111" s="102">
        <v>85</v>
      </c>
      <c r="L111" s="102">
        <v>11</v>
      </c>
      <c r="M111" s="102"/>
      <c r="N111" s="102"/>
      <c r="O111" s="102" t="s">
        <v>208</v>
      </c>
      <c r="P111" s="102" t="s">
        <v>209</v>
      </c>
      <c r="Q111" s="102" t="s">
        <v>139</v>
      </c>
      <c r="R111" s="102">
        <v>34160</v>
      </c>
      <c r="S111" s="102"/>
      <c r="T111" s="102">
        <v>80</v>
      </c>
      <c r="U111" s="102"/>
      <c r="V111" s="103"/>
      <c r="W111" s="101"/>
      <c r="X111" s="102"/>
      <c r="Y111" s="101"/>
      <c r="Z111" s="101"/>
      <c r="AA111" s="101"/>
      <c r="AB111" s="104"/>
    </row>
    <row r="112" spans="2:28" ht="16.5" customHeight="1" x14ac:dyDescent="0.25">
      <c r="B112" s="97">
        <v>1370</v>
      </c>
      <c r="C112" s="97" t="s">
        <v>206</v>
      </c>
      <c r="D112" s="98">
        <v>3924</v>
      </c>
      <c r="E112" s="99">
        <v>7</v>
      </c>
      <c r="F112" s="97">
        <v>6</v>
      </c>
      <c r="G112" s="97">
        <v>1</v>
      </c>
      <c r="H112" s="105">
        <v>17</v>
      </c>
      <c r="I112" s="105">
        <v>2</v>
      </c>
      <c r="J112" s="105">
        <v>1</v>
      </c>
      <c r="K112" s="95">
        <v>7001</v>
      </c>
      <c r="L112" s="106">
        <f>T111</f>
        <v>80</v>
      </c>
      <c r="M112" s="106">
        <f>K112*L112</f>
        <v>560080</v>
      </c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2"/>
      <c r="Y112" s="83">
        <f>M112</f>
        <v>560080</v>
      </c>
      <c r="Z112" s="84"/>
      <c r="AA112" s="87">
        <f>AB112*M112/100</f>
        <v>56.008000000000003</v>
      </c>
      <c r="AB112" s="82">
        <v>0.01</v>
      </c>
    </row>
    <row r="113" spans="2:28" ht="16.5" customHeight="1" x14ac:dyDescent="0.25">
      <c r="B113" s="99"/>
      <c r="C113" s="99"/>
      <c r="D113" s="99"/>
      <c r="E113" s="99"/>
      <c r="F113" s="99"/>
      <c r="G113" s="99"/>
      <c r="H113" s="107"/>
      <c r="I113" s="107"/>
      <c r="J113" s="107"/>
      <c r="K113" s="106"/>
      <c r="L113" s="106"/>
      <c r="M113" s="106"/>
      <c r="N113" s="77"/>
      <c r="O113" s="78"/>
      <c r="P113" s="78"/>
      <c r="Q113" s="78"/>
      <c r="R113" s="79"/>
      <c r="S113" s="80"/>
      <c r="T113" s="81"/>
      <c r="U113" s="77"/>
      <c r="V113" s="79"/>
      <c r="W113" s="79"/>
      <c r="X113" s="86"/>
      <c r="Y113" s="83"/>
      <c r="Z113" s="84"/>
      <c r="AA113" s="85"/>
      <c r="AB113" s="86"/>
    </row>
    <row r="114" spans="2:28" ht="16.5" customHeight="1" x14ac:dyDescent="0.25">
      <c r="B114" s="100" t="s">
        <v>205</v>
      </c>
      <c r="C114" s="101"/>
      <c r="D114" s="101"/>
      <c r="E114" s="101"/>
      <c r="F114" s="101"/>
      <c r="G114" s="102"/>
      <c r="H114" s="102" t="s">
        <v>207</v>
      </c>
      <c r="I114" s="102" t="s">
        <v>2859</v>
      </c>
      <c r="J114" s="102" t="s">
        <v>2860</v>
      </c>
      <c r="K114" s="102">
        <v>22</v>
      </c>
      <c r="L114" s="102">
        <v>11</v>
      </c>
      <c r="M114" s="102"/>
      <c r="N114" s="102"/>
      <c r="O114" s="102" t="s">
        <v>208</v>
      </c>
      <c r="P114" s="102" t="s">
        <v>209</v>
      </c>
      <c r="Q114" s="102" t="s">
        <v>139</v>
      </c>
      <c r="R114" s="102">
        <v>34160</v>
      </c>
      <c r="S114" s="102"/>
      <c r="T114" s="102">
        <v>80</v>
      </c>
      <c r="U114" s="102"/>
      <c r="V114" s="103"/>
      <c r="W114" s="101"/>
      <c r="X114" s="102"/>
      <c r="Y114" s="101"/>
      <c r="Z114" s="101"/>
      <c r="AA114" s="101"/>
      <c r="AB114" s="104"/>
    </row>
    <row r="115" spans="2:28" ht="16.5" customHeight="1" x14ac:dyDescent="0.25">
      <c r="B115" s="97">
        <v>1384</v>
      </c>
      <c r="C115" s="97" t="s">
        <v>206</v>
      </c>
      <c r="D115" s="98">
        <v>13763</v>
      </c>
      <c r="E115" s="99">
        <v>7</v>
      </c>
      <c r="F115" s="97">
        <v>6</v>
      </c>
      <c r="G115" s="97">
        <v>1</v>
      </c>
      <c r="H115" s="105">
        <v>3</v>
      </c>
      <c r="I115" s="105">
        <v>2</v>
      </c>
      <c r="J115" s="105">
        <v>18</v>
      </c>
      <c r="K115" s="95">
        <v>1418</v>
      </c>
      <c r="L115" s="106">
        <f>T114</f>
        <v>80</v>
      </c>
      <c r="M115" s="106">
        <f>K115*L115</f>
        <v>113440</v>
      </c>
      <c r="N115" s="77"/>
      <c r="O115" s="78"/>
      <c r="P115" s="78"/>
      <c r="Q115" s="78"/>
      <c r="R115" s="79"/>
      <c r="S115" s="80"/>
      <c r="T115" s="81"/>
      <c r="U115" s="77"/>
      <c r="V115" s="79"/>
      <c r="W115" s="79"/>
      <c r="X115" s="82"/>
      <c r="Y115" s="83">
        <f>M115</f>
        <v>113440</v>
      </c>
      <c r="Z115" s="84"/>
      <c r="AA115" s="87">
        <f>AB115*M115/100</f>
        <v>11.344000000000001</v>
      </c>
      <c r="AB115" s="82">
        <v>0.01</v>
      </c>
    </row>
    <row r="116" spans="2:28" ht="16.5" customHeight="1" x14ac:dyDescent="0.25">
      <c r="B116" s="99"/>
      <c r="C116" s="99"/>
      <c r="D116" s="99"/>
      <c r="E116" s="99"/>
      <c r="F116" s="99"/>
      <c r="G116" s="99"/>
      <c r="H116" s="107"/>
      <c r="I116" s="107"/>
      <c r="J116" s="107"/>
      <c r="K116" s="106"/>
      <c r="L116" s="106"/>
      <c r="M116" s="106"/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6"/>
      <c r="Y116" s="83"/>
      <c r="Z116" s="84"/>
      <c r="AA116" s="85"/>
      <c r="AB116" s="86"/>
    </row>
    <row r="117" spans="2:28" ht="16.5" customHeight="1" x14ac:dyDescent="0.25">
      <c r="B117" s="100" t="s">
        <v>205</v>
      </c>
      <c r="C117" s="101"/>
      <c r="D117" s="101"/>
      <c r="E117" s="101"/>
      <c r="F117" s="101"/>
      <c r="G117" s="102"/>
      <c r="H117" s="102" t="s">
        <v>207</v>
      </c>
      <c r="I117" s="102" t="s">
        <v>630</v>
      </c>
      <c r="J117" s="102" t="s">
        <v>668</v>
      </c>
      <c r="K117" s="102">
        <v>78</v>
      </c>
      <c r="L117" s="102">
        <v>11</v>
      </c>
      <c r="M117" s="102"/>
      <c r="N117" s="102"/>
      <c r="O117" s="102" t="s">
        <v>208</v>
      </c>
      <c r="P117" s="102" t="s">
        <v>209</v>
      </c>
      <c r="Q117" s="102" t="s">
        <v>139</v>
      </c>
      <c r="R117" s="102">
        <v>34160</v>
      </c>
      <c r="S117" s="102"/>
      <c r="T117" s="102">
        <v>80</v>
      </c>
      <c r="U117" s="102"/>
      <c r="V117" s="103"/>
      <c r="W117" s="101"/>
      <c r="X117" s="102" t="s">
        <v>212</v>
      </c>
      <c r="Y117" s="101" t="s">
        <v>2964</v>
      </c>
      <c r="Z117" s="101"/>
      <c r="AA117" s="101"/>
      <c r="AB117" s="104"/>
    </row>
    <row r="118" spans="2:28" ht="16.5" customHeight="1" x14ac:dyDescent="0.25">
      <c r="B118" s="97">
        <v>1399</v>
      </c>
      <c r="C118" s="97" t="s">
        <v>206</v>
      </c>
      <c r="D118" s="98">
        <v>3925</v>
      </c>
      <c r="E118" s="99">
        <v>8</v>
      </c>
      <c r="F118" s="97">
        <v>6</v>
      </c>
      <c r="G118" s="97">
        <v>1</v>
      </c>
      <c r="H118" s="105">
        <v>16</v>
      </c>
      <c r="I118" s="105">
        <v>3</v>
      </c>
      <c r="J118" s="105">
        <v>83</v>
      </c>
      <c r="K118" s="95">
        <v>6783</v>
      </c>
      <c r="L118" s="106">
        <f>T117</f>
        <v>80</v>
      </c>
      <c r="M118" s="106">
        <f>K118*L118</f>
        <v>542640</v>
      </c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>
        <f>M118</f>
        <v>542640</v>
      </c>
      <c r="Z118" s="84"/>
      <c r="AA118" s="87">
        <f>AB118*M118/100</f>
        <v>54.264000000000003</v>
      </c>
      <c r="AB118" s="82">
        <v>0.01</v>
      </c>
    </row>
    <row r="119" spans="2:28" ht="16.5" customHeight="1" x14ac:dyDescent="0.25">
      <c r="B119" s="99"/>
      <c r="C119" s="99"/>
      <c r="D119" s="99"/>
      <c r="E119" s="99"/>
      <c r="F119" s="99"/>
      <c r="G119" s="99"/>
      <c r="H119" s="107"/>
      <c r="I119" s="107"/>
      <c r="J119" s="107"/>
      <c r="K119" s="106"/>
      <c r="L119" s="106"/>
      <c r="M119" s="106"/>
      <c r="N119" s="77"/>
      <c r="O119" s="78"/>
      <c r="P119" s="78"/>
      <c r="Q119" s="78"/>
      <c r="R119" s="79"/>
      <c r="S119" s="80"/>
      <c r="T119" s="81"/>
      <c r="U119" s="77"/>
      <c r="V119" s="79"/>
      <c r="W119" s="79"/>
      <c r="X119" s="86"/>
      <c r="Y119" s="83"/>
      <c r="Z119" s="84"/>
      <c r="AA119" s="85"/>
      <c r="AB119" s="86"/>
    </row>
    <row r="120" spans="2:28" ht="16.5" customHeight="1" x14ac:dyDescent="0.25">
      <c r="B120" s="100" t="s">
        <v>205</v>
      </c>
      <c r="C120" s="101"/>
      <c r="D120" s="101"/>
      <c r="E120" s="101"/>
      <c r="F120" s="101"/>
      <c r="G120" s="102"/>
      <c r="H120" s="102" t="s">
        <v>210</v>
      </c>
      <c r="I120" s="102" t="s">
        <v>2995</v>
      </c>
      <c r="J120" s="102" t="s">
        <v>2996</v>
      </c>
      <c r="K120" s="102">
        <v>86</v>
      </c>
      <c r="L120" s="102">
        <v>11</v>
      </c>
      <c r="M120" s="102"/>
      <c r="N120" s="102"/>
      <c r="O120" s="102" t="s">
        <v>208</v>
      </c>
      <c r="P120" s="102" t="s">
        <v>209</v>
      </c>
      <c r="Q120" s="102" t="s">
        <v>139</v>
      </c>
      <c r="R120" s="102">
        <v>34160</v>
      </c>
      <c r="S120" s="102"/>
      <c r="T120" s="102">
        <v>80</v>
      </c>
      <c r="U120" s="102"/>
      <c r="V120" s="103"/>
      <c r="W120" s="101"/>
      <c r="X120" s="102"/>
      <c r="Y120" s="101"/>
      <c r="Z120" s="101"/>
      <c r="AA120" s="101"/>
      <c r="AB120" s="104"/>
    </row>
    <row r="121" spans="2:28" ht="16.5" customHeight="1" x14ac:dyDescent="0.25">
      <c r="B121" s="97">
        <v>1423</v>
      </c>
      <c r="C121" s="97" t="s">
        <v>206</v>
      </c>
      <c r="D121" s="98">
        <v>16117</v>
      </c>
      <c r="E121" s="99"/>
      <c r="F121" s="97">
        <v>6</v>
      </c>
      <c r="G121" s="97">
        <v>1</v>
      </c>
      <c r="H121" s="105">
        <v>15</v>
      </c>
      <c r="I121" s="105">
        <v>0</v>
      </c>
      <c r="J121" s="105">
        <v>0</v>
      </c>
      <c r="K121" s="95">
        <v>6000</v>
      </c>
      <c r="L121" s="106">
        <f>T120</f>
        <v>80</v>
      </c>
      <c r="M121" s="106">
        <f>K121*L121</f>
        <v>480000</v>
      </c>
      <c r="N121" s="77"/>
      <c r="O121" s="78"/>
      <c r="P121" s="78"/>
      <c r="Q121" s="78"/>
      <c r="R121" s="79"/>
      <c r="S121" s="80"/>
      <c r="T121" s="81"/>
      <c r="U121" s="77"/>
      <c r="V121" s="79"/>
      <c r="W121" s="79"/>
      <c r="X121" s="82"/>
      <c r="Y121" s="83">
        <f>M121</f>
        <v>480000</v>
      </c>
      <c r="Z121" s="84"/>
      <c r="AA121" s="87">
        <f>AB121*M121/100</f>
        <v>48</v>
      </c>
      <c r="AB121" s="82">
        <v>0.01</v>
      </c>
    </row>
    <row r="122" spans="2:28" ht="16.5" customHeight="1" x14ac:dyDescent="0.25">
      <c r="B122" s="99"/>
      <c r="C122" s="99"/>
      <c r="D122" s="99"/>
      <c r="E122" s="99"/>
      <c r="F122" s="99"/>
      <c r="G122" s="99"/>
      <c r="H122" s="107"/>
      <c r="I122" s="107"/>
      <c r="J122" s="107"/>
      <c r="K122" s="106"/>
      <c r="L122" s="106"/>
      <c r="M122" s="106"/>
      <c r="N122" s="77"/>
      <c r="O122" s="78"/>
      <c r="P122" s="78"/>
      <c r="Q122" s="78"/>
      <c r="R122" s="79"/>
      <c r="S122" s="80"/>
      <c r="T122" s="81"/>
      <c r="U122" s="77"/>
      <c r="V122" s="79"/>
      <c r="W122" s="79"/>
      <c r="X122" s="86"/>
      <c r="Y122" s="83"/>
      <c r="Z122" s="84"/>
      <c r="AA122" s="85"/>
      <c r="AB122" s="86"/>
    </row>
    <row r="123" spans="2:28" ht="16.5" customHeight="1" x14ac:dyDescent="0.25">
      <c r="B123" s="100" t="s">
        <v>205</v>
      </c>
      <c r="C123" s="101"/>
      <c r="D123" s="101"/>
      <c r="E123" s="101"/>
      <c r="F123" s="101"/>
      <c r="G123" s="102"/>
      <c r="H123" s="102" t="s">
        <v>210</v>
      </c>
      <c r="I123" s="102" t="s">
        <v>2967</v>
      </c>
      <c r="J123" s="102" t="s">
        <v>2493</v>
      </c>
      <c r="K123" s="102">
        <v>42</v>
      </c>
      <c r="L123" s="102">
        <v>11</v>
      </c>
      <c r="M123" s="102"/>
      <c r="N123" s="102"/>
      <c r="O123" s="102" t="s">
        <v>208</v>
      </c>
      <c r="P123" s="102" t="s">
        <v>209</v>
      </c>
      <c r="Q123" s="102" t="s">
        <v>139</v>
      </c>
      <c r="R123" s="102">
        <v>34160</v>
      </c>
      <c r="S123" s="102"/>
      <c r="T123" s="102">
        <v>80</v>
      </c>
      <c r="U123" s="102"/>
      <c r="V123" s="103"/>
      <c r="W123" s="101"/>
      <c r="X123" s="102" t="s">
        <v>212</v>
      </c>
      <c r="Y123" s="101" t="s">
        <v>2851</v>
      </c>
      <c r="Z123" s="101"/>
      <c r="AA123" s="101"/>
      <c r="AB123" s="104"/>
    </row>
    <row r="124" spans="2:28" ht="16.5" customHeight="1" x14ac:dyDescent="0.25">
      <c r="B124" s="97">
        <v>1425</v>
      </c>
      <c r="C124" s="97" t="s">
        <v>206</v>
      </c>
      <c r="D124" s="98">
        <v>24986</v>
      </c>
      <c r="E124" s="99">
        <v>13</v>
      </c>
      <c r="F124" s="97"/>
      <c r="G124" s="97">
        <v>1</v>
      </c>
      <c r="H124" s="105">
        <v>1</v>
      </c>
      <c r="I124" s="105">
        <v>3</v>
      </c>
      <c r="J124" s="105">
        <v>42</v>
      </c>
      <c r="K124" s="95">
        <v>742</v>
      </c>
      <c r="L124" s="106">
        <f>T123</f>
        <v>80</v>
      </c>
      <c r="M124" s="106">
        <f>K124*L124</f>
        <v>59360</v>
      </c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2"/>
      <c r="Y124" s="83">
        <f>M124</f>
        <v>59360</v>
      </c>
      <c r="Z124" s="84"/>
      <c r="AA124" s="87">
        <f>AB124*M124/100</f>
        <v>5.9359999999999999</v>
      </c>
      <c r="AB124" s="82">
        <v>0.01</v>
      </c>
    </row>
    <row r="125" spans="2:28" ht="16.5" customHeight="1" x14ac:dyDescent="0.25">
      <c r="B125" s="99"/>
      <c r="C125" s="99"/>
      <c r="D125" s="99"/>
      <c r="E125" s="99"/>
      <c r="F125" s="99"/>
      <c r="G125" s="99"/>
      <c r="H125" s="107"/>
      <c r="I125" s="107"/>
      <c r="J125" s="107"/>
      <c r="K125" s="106"/>
      <c r="L125" s="106"/>
      <c r="M125" s="106"/>
      <c r="N125" s="77"/>
      <c r="O125" s="78"/>
      <c r="P125" s="78"/>
      <c r="Q125" s="78"/>
      <c r="R125" s="79"/>
      <c r="S125" s="80"/>
      <c r="T125" s="81"/>
      <c r="U125" s="77"/>
      <c r="V125" s="79"/>
      <c r="W125" s="79"/>
      <c r="X125" s="86"/>
      <c r="Y125" s="83"/>
      <c r="Z125" s="84"/>
      <c r="AA125" s="85"/>
      <c r="AB125" s="86"/>
    </row>
    <row r="126" spans="2:28" ht="16.5" customHeight="1" x14ac:dyDescent="0.25">
      <c r="B126" s="100" t="s">
        <v>205</v>
      </c>
      <c r="C126" s="101"/>
      <c r="D126" s="101"/>
      <c r="E126" s="101"/>
      <c r="F126" s="101"/>
      <c r="G126" s="102"/>
      <c r="H126" s="102" t="s">
        <v>210</v>
      </c>
      <c r="I126" s="102" t="s">
        <v>2995</v>
      </c>
      <c r="J126" s="102" t="s">
        <v>3009</v>
      </c>
      <c r="K126" s="102">
        <v>86</v>
      </c>
      <c r="L126" s="102">
        <v>11</v>
      </c>
      <c r="M126" s="102"/>
      <c r="N126" s="102"/>
      <c r="O126" s="102" t="s">
        <v>208</v>
      </c>
      <c r="P126" s="102" t="s">
        <v>209</v>
      </c>
      <c r="Q126" s="102" t="s">
        <v>139</v>
      </c>
      <c r="R126" s="102">
        <v>34160</v>
      </c>
      <c r="S126" s="102"/>
      <c r="T126" s="102">
        <v>80</v>
      </c>
      <c r="U126" s="102"/>
      <c r="V126" s="103"/>
      <c r="W126" s="101"/>
      <c r="X126" s="102"/>
      <c r="Y126" s="101"/>
      <c r="Z126" s="101"/>
      <c r="AA126" s="101"/>
      <c r="AB126" s="104"/>
    </row>
    <row r="127" spans="2:28" ht="16.5" customHeight="1" x14ac:dyDescent="0.25">
      <c r="B127" s="97">
        <v>1432</v>
      </c>
      <c r="C127" s="97" t="s">
        <v>206</v>
      </c>
      <c r="D127" s="98">
        <v>7492</v>
      </c>
      <c r="E127" s="99">
        <v>12</v>
      </c>
      <c r="F127" s="97"/>
      <c r="G127" s="97">
        <v>1</v>
      </c>
      <c r="H127" s="105">
        <v>14</v>
      </c>
      <c r="I127" s="105">
        <v>3</v>
      </c>
      <c r="J127" s="105">
        <v>96</v>
      </c>
      <c r="K127" s="95">
        <v>5996</v>
      </c>
      <c r="L127" s="106">
        <f>T126</f>
        <v>80</v>
      </c>
      <c r="M127" s="106">
        <f>K127*L127</f>
        <v>479680</v>
      </c>
      <c r="N127" s="77"/>
      <c r="O127" s="78"/>
      <c r="P127" s="78"/>
      <c r="Q127" s="78"/>
      <c r="R127" s="79"/>
      <c r="S127" s="80"/>
      <c r="T127" s="81"/>
      <c r="U127" s="77"/>
      <c r="V127" s="79"/>
      <c r="W127" s="79"/>
      <c r="X127" s="82"/>
      <c r="Y127" s="83">
        <f>M127</f>
        <v>479680</v>
      </c>
      <c r="Z127" s="84"/>
      <c r="AA127" s="87">
        <f>AB127*M127/100</f>
        <v>47.968000000000004</v>
      </c>
      <c r="AB127" s="82">
        <v>0.01</v>
      </c>
    </row>
    <row r="128" spans="2:28" ht="16.5" customHeight="1" x14ac:dyDescent="0.25">
      <c r="B128" s="99"/>
      <c r="C128" s="99"/>
      <c r="D128" s="99"/>
      <c r="E128" s="99"/>
      <c r="F128" s="99"/>
      <c r="G128" s="99"/>
      <c r="H128" s="107"/>
      <c r="I128" s="107"/>
      <c r="J128" s="107"/>
      <c r="K128" s="106"/>
      <c r="L128" s="106"/>
      <c r="M128" s="106"/>
      <c r="N128" s="77"/>
      <c r="O128" s="78"/>
      <c r="P128" s="78"/>
      <c r="Q128" s="78"/>
      <c r="R128" s="79"/>
      <c r="S128" s="80"/>
      <c r="T128" s="81"/>
      <c r="U128" s="77"/>
      <c r="V128" s="79"/>
      <c r="W128" s="79"/>
      <c r="X128" s="86"/>
      <c r="Y128" s="83"/>
      <c r="Z128" s="84"/>
      <c r="AA128" s="85"/>
      <c r="AB128" s="86"/>
    </row>
    <row r="129" spans="2:28" ht="16.5" customHeight="1" x14ac:dyDescent="0.25">
      <c r="B129" s="100" t="s">
        <v>205</v>
      </c>
      <c r="C129" s="101"/>
      <c r="D129" s="101"/>
      <c r="E129" s="101"/>
      <c r="F129" s="101"/>
      <c r="G129" s="102"/>
      <c r="H129" s="102" t="s">
        <v>207</v>
      </c>
      <c r="I129" s="102" t="s">
        <v>582</v>
      </c>
      <c r="J129" s="102" t="s">
        <v>2757</v>
      </c>
      <c r="K129" s="102">
        <v>35</v>
      </c>
      <c r="L129" s="102">
        <v>11</v>
      </c>
      <c r="M129" s="102"/>
      <c r="N129" s="102"/>
      <c r="O129" s="102" t="s">
        <v>208</v>
      </c>
      <c r="P129" s="102" t="s">
        <v>209</v>
      </c>
      <c r="Q129" s="102" t="s">
        <v>139</v>
      </c>
      <c r="R129" s="102">
        <v>34160</v>
      </c>
      <c r="S129" s="102" t="s">
        <v>2929</v>
      </c>
      <c r="T129" s="102">
        <v>80</v>
      </c>
      <c r="U129" s="102"/>
      <c r="V129" s="103"/>
      <c r="W129" s="101"/>
      <c r="X129" s="102"/>
      <c r="Y129" s="101"/>
      <c r="Z129" s="101"/>
      <c r="AA129" s="101"/>
      <c r="AB129" s="104"/>
    </row>
    <row r="130" spans="2:28" ht="16.5" customHeight="1" x14ac:dyDescent="0.25">
      <c r="B130" s="97">
        <v>1450</v>
      </c>
      <c r="C130" s="97" t="s">
        <v>206</v>
      </c>
      <c r="D130" s="98" t="s">
        <v>3037</v>
      </c>
      <c r="E130" s="99" t="s">
        <v>3038</v>
      </c>
      <c r="F130" s="97" t="s">
        <v>223</v>
      </c>
      <c r="G130" s="97">
        <v>1</v>
      </c>
      <c r="H130" s="105">
        <v>1</v>
      </c>
      <c r="I130" s="105">
        <v>3</v>
      </c>
      <c r="J130" s="105">
        <v>57</v>
      </c>
      <c r="K130" s="95">
        <v>757</v>
      </c>
      <c r="L130" s="106">
        <f>T129</f>
        <v>80</v>
      </c>
      <c r="M130" s="106">
        <f>K130*L130</f>
        <v>60560</v>
      </c>
      <c r="N130" s="77"/>
      <c r="O130" s="78"/>
      <c r="P130" s="78"/>
      <c r="Q130" s="78"/>
      <c r="R130" s="79"/>
      <c r="S130" s="80"/>
      <c r="T130" s="81"/>
      <c r="U130" s="77"/>
      <c r="V130" s="79"/>
      <c r="W130" s="79"/>
      <c r="X130" s="82"/>
      <c r="Y130" s="83">
        <f>M130</f>
        <v>60560</v>
      </c>
      <c r="Z130" s="84"/>
      <c r="AA130" s="87">
        <f>AB130*M130/100</f>
        <v>6.056</v>
      </c>
      <c r="AB130" s="82">
        <v>0.01</v>
      </c>
    </row>
    <row r="131" spans="2:28" ht="16.5" customHeight="1" x14ac:dyDescent="0.25">
      <c r="B131" s="99"/>
      <c r="C131" s="99"/>
      <c r="D131" s="99"/>
      <c r="E131" s="99"/>
      <c r="F131" s="99"/>
      <c r="G131" s="99"/>
      <c r="H131" s="107"/>
      <c r="I131" s="107"/>
      <c r="J131" s="107"/>
      <c r="K131" s="106"/>
      <c r="L131" s="106"/>
      <c r="M131" s="106"/>
      <c r="N131" s="77"/>
      <c r="O131" s="78"/>
      <c r="P131" s="78"/>
      <c r="Q131" s="78"/>
      <c r="R131" s="79"/>
      <c r="S131" s="80"/>
      <c r="T131" s="81"/>
      <c r="U131" s="77"/>
      <c r="V131" s="79"/>
      <c r="W131" s="79"/>
      <c r="X131" s="86"/>
      <c r="Y131" s="83"/>
      <c r="Z131" s="84"/>
      <c r="AA131" s="85"/>
      <c r="AB131" s="86"/>
    </row>
    <row r="132" spans="2:28" ht="16.5" customHeight="1" x14ac:dyDescent="0.25">
      <c r="B132" s="100" t="s">
        <v>205</v>
      </c>
      <c r="C132" s="101"/>
      <c r="D132" s="101"/>
      <c r="E132" s="101"/>
      <c r="F132" s="101"/>
      <c r="G132" s="102"/>
      <c r="H132" s="102" t="s">
        <v>210</v>
      </c>
      <c r="I132" s="102" t="s">
        <v>1146</v>
      </c>
      <c r="J132" s="102" t="s">
        <v>2395</v>
      </c>
      <c r="K132" s="102">
        <v>88</v>
      </c>
      <c r="L132" s="102">
        <v>11</v>
      </c>
      <c r="M132" s="102"/>
      <c r="N132" s="102"/>
      <c r="O132" s="102" t="s">
        <v>208</v>
      </c>
      <c r="P132" s="102" t="s">
        <v>209</v>
      </c>
      <c r="Q132" s="102" t="s">
        <v>139</v>
      </c>
      <c r="R132" s="102">
        <v>34160</v>
      </c>
      <c r="S132" s="102"/>
      <c r="T132" s="102">
        <v>80</v>
      </c>
      <c r="U132" s="102"/>
      <c r="V132" s="103"/>
      <c r="W132" s="101"/>
      <c r="X132" s="102"/>
      <c r="Y132" s="101"/>
      <c r="Z132" s="101"/>
      <c r="AA132" s="101"/>
      <c r="AB132" s="104"/>
    </row>
    <row r="133" spans="2:28" ht="16.5" customHeight="1" x14ac:dyDescent="0.25">
      <c r="B133" s="97">
        <v>1458</v>
      </c>
      <c r="C133" s="97" t="s">
        <v>206</v>
      </c>
      <c r="D133" s="98" t="s">
        <v>3066</v>
      </c>
      <c r="E133" s="99" t="s">
        <v>3038</v>
      </c>
      <c r="F133" s="97" t="s">
        <v>223</v>
      </c>
      <c r="G133" s="97">
        <v>1</v>
      </c>
      <c r="H133" s="105">
        <v>12</v>
      </c>
      <c r="I133" s="105">
        <v>1</v>
      </c>
      <c r="J133" s="105">
        <v>8</v>
      </c>
      <c r="K133" s="95">
        <v>4908</v>
      </c>
      <c r="L133" s="106">
        <f>T132</f>
        <v>80</v>
      </c>
      <c r="M133" s="106">
        <f>K133*L133</f>
        <v>392640</v>
      </c>
      <c r="N133" s="77"/>
      <c r="O133" s="78"/>
      <c r="P133" s="78"/>
      <c r="Q133" s="78"/>
      <c r="R133" s="79"/>
      <c r="S133" s="80"/>
      <c r="T133" s="81"/>
      <c r="U133" s="77"/>
      <c r="V133" s="79"/>
      <c r="W133" s="79"/>
      <c r="X133" s="82"/>
      <c r="Y133" s="83">
        <f>M133</f>
        <v>392640</v>
      </c>
      <c r="Z133" s="84"/>
      <c r="AA133" s="87">
        <f>AB133*M133/100</f>
        <v>39.264000000000003</v>
      </c>
      <c r="AB133" s="82">
        <v>0.01</v>
      </c>
    </row>
    <row r="134" spans="2:28" ht="16.5" customHeight="1" x14ac:dyDescent="0.25">
      <c r="B134" s="99"/>
      <c r="C134" s="99"/>
      <c r="D134" s="99"/>
      <c r="E134" s="99"/>
      <c r="F134" s="99"/>
      <c r="G134" s="99"/>
      <c r="H134" s="107"/>
      <c r="I134" s="107"/>
      <c r="J134" s="107"/>
      <c r="K134" s="106"/>
      <c r="L134" s="106"/>
      <c r="M134" s="106"/>
      <c r="N134" s="77"/>
      <c r="O134" s="78"/>
      <c r="P134" s="78"/>
      <c r="Q134" s="78"/>
      <c r="R134" s="79"/>
      <c r="S134" s="80"/>
      <c r="T134" s="81"/>
      <c r="U134" s="77"/>
      <c r="V134" s="79"/>
      <c r="W134" s="79"/>
      <c r="X134" s="86"/>
      <c r="Y134" s="83"/>
      <c r="Z134" s="84"/>
      <c r="AA134" s="85"/>
      <c r="AB134" s="86"/>
    </row>
    <row r="135" spans="2:28" ht="16.5" customHeight="1" x14ac:dyDescent="0.25">
      <c r="B135" s="100" t="s">
        <v>205</v>
      </c>
      <c r="C135" s="101"/>
      <c r="D135" s="101"/>
      <c r="E135" s="101"/>
      <c r="F135" s="101"/>
      <c r="G135" s="102"/>
      <c r="H135" s="102" t="s">
        <v>210</v>
      </c>
      <c r="I135" s="102" t="s">
        <v>3092</v>
      </c>
      <c r="J135" s="102" t="s">
        <v>3093</v>
      </c>
      <c r="K135" s="102">
        <v>16</v>
      </c>
      <c r="L135" s="102">
        <v>11</v>
      </c>
      <c r="M135" s="102"/>
      <c r="N135" s="102"/>
      <c r="O135" s="102" t="s">
        <v>208</v>
      </c>
      <c r="P135" s="102" t="s">
        <v>209</v>
      </c>
      <c r="Q135" s="102" t="s">
        <v>139</v>
      </c>
      <c r="R135" s="102">
        <v>34160</v>
      </c>
      <c r="S135" s="102"/>
      <c r="T135" s="102">
        <v>80</v>
      </c>
      <c r="U135" s="102"/>
      <c r="V135" s="103"/>
      <c r="W135" s="101"/>
      <c r="X135" s="102"/>
      <c r="Y135" s="101"/>
      <c r="Z135" s="101"/>
      <c r="AA135" s="101"/>
      <c r="AB135" s="104"/>
    </row>
    <row r="136" spans="2:28" ht="16.5" customHeight="1" x14ac:dyDescent="0.25">
      <c r="B136" s="97">
        <v>1467</v>
      </c>
      <c r="C136" s="97" t="s">
        <v>206</v>
      </c>
      <c r="D136" s="98" t="s">
        <v>3090</v>
      </c>
      <c r="E136" s="99" t="s">
        <v>3091</v>
      </c>
      <c r="F136" s="97" t="s">
        <v>223</v>
      </c>
      <c r="G136" s="97">
        <v>2</v>
      </c>
      <c r="H136" s="105">
        <v>0</v>
      </c>
      <c r="I136" s="105">
        <v>1</v>
      </c>
      <c r="J136" s="105">
        <v>15</v>
      </c>
      <c r="K136" s="95">
        <v>115</v>
      </c>
      <c r="L136" s="106">
        <f>T135</f>
        <v>80</v>
      </c>
      <c r="M136" s="106">
        <f>K136*L136</f>
        <v>9200</v>
      </c>
      <c r="N136" s="77"/>
      <c r="O136" s="78" t="s">
        <v>203</v>
      </c>
      <c r="P136" s="78" t="s">
        <v>1143</v>
      </c>
      <c r="Q136" s="78" t="s">
        <v>143</v>
      </c>
      <c r="R136" s="79">
        <v>132</v>
      </c>
      <c r="S136" s="80"/>
      <c r="T136" s="81">
        <v>7450</v>
      </c>
      <c r="U136" s="96" t="s">
        <v>805</v>
      </c>
      <c r="V136" s="79">
        <f>R136*T136*60/100</f>
        <v>590040</v>
      </c>
      <c r="W136" s="79">
        <f>R136*T136-V136</f>
        <v>393360</v>
      </c>
      <c r="X136" s="82">
        <f>M136+W136</f>
        <v>402560</v>
      </c>
      <c r="Y136" s="83">
        <f>M136</f>
        <v>9200</v>
      </c>
      <c r="Z136" s="84"/>
      <c r="AA136" s="87">
        <f>AB136*M136/100</f>
        <v>1.84</v>
      </c>
      <c r="AB136" s="86">
        <v>0.02</v>
      </c>
    </row>
    <row r="137" spans="2:28" ht="16.5" customHeight="1" x14ac:dyDescent="0.25">
      <c r="B137" s="99"/>
      <c r="C137" s="99"/>
      <c r="D137" s="99"/>
      <c r="E137" s="99"/>
      <c r="F137" s="99"/>
      <c r="G137" s="99"/>
      <c r="H137" s="107"/>
      <c r="I137" s="107"/>
      <c r="J137" s="107"/>
      <c r="K137" s="106"/>
      <c r="L137" s="106"/>
      <c r="M137" s="106"/>
      <c r="N137" s="77"/>
      <c r="O137" s="78"/>
      <c r="P137" s="78"/>
      <c r="Q137" s="78"/>
      <c r="R137" s="79"/>
      <c r="S137" s="80"/>
      <c r="T137" s="81"/>
      <c r="U137" s="77"/>
      <c r="V137" s="79"/>
      <c r="W137" s="79"/>
      <c r="X137" s="86"/>
      <c r="Y137" s="83"/>
      <c r="Z137" s="84"/>
      <c r="AA137" s="85"/>
      <c r="AB137" s="86"/>
    </row>
    <row r="138" spans="2:28" ht="16.5" customHeight="1" x14ac:dyDescent="0.25">
      <c r="B138" s="100" t="s">
        <v>205</v>
      </c>
      <c r="C138" s="101"/>
      <c r="D138" s="101"/>
      <c r="E138" s="101"/>
      <c r="F138" s="101"/>
      <c r="G138" s="102"/>
      <c r="H138" s="102" t="s">
        <v>210</v>
      </c>
      <c r="I138" s="102" t="s">
        <v>3092</v>
      </c>
      <c r="J138" s="102" t="s">
        <v>3093</v>
      </c>
      <c r="K138" s="102">
        <v>16</v>
      </c>
      <c r="L138" s="102">
        <v>11</v>
      </c>
      <c r="M138" s="102"/>
      <c r="N138" s="102"/>
      <c r="O138" s="102" t="s">
        <v>208</v>
      </c>
      <c r="P138" s="102" t="s">
        <v>209</v>
      </c>
      <c r="Q138" s="102" t="s">
        <v>139</v>
      </c>
      <c r="R138" s="102">
        <v>34160</v>
      </c>
      <c r="S138" s="102"/>
      <c r="T138" s="102">
        <v>80</v>
      </c>
      <c r="U138" s="102"/>
      <c r="V138" s="103"/>
      <c r="W138" s="101"/>
      <c r="X138" s="102"/>
      <c r="Y138" s="101"/>
      <c r="Z138" s="101"/>
      <c r="AA138" s="101"/>
      <c r="AB138" s="104"/>
    </row>
    <row r="139" spans="2:28" ht="16.5" customHeight="1" x14ac:dyDescent="0.25">
      <c r="B139" s="97">
        <v>1468</v>
      </c>
      <c r="C139" s="97" t="s">
        <v>206</v>
      </c>
      <c r="D139" s="98" t="s">
        <v>3094</v>
      </c>
      <c r="E139" s="99" t="s">
        <v>3079</v>
      </c>
      <c r="F139" s="97" t="s">
        <v>223</v>
      </c>
      <c r="G139" s="97">
        <v>1</v>
      </c>
      <c r="H139" s="105">
        <v>33</v>
      </c>
      <c r="I139" s="105">
        <v>2</v>
      </c>
      <c r="J139" s="105">
        <v>29</v>
      </c>
      <c r="K139" s="95">
        <v>13429</v>
      </c>
      <c r="L139" s="106">
        <f>T138</f>
        <v>80</v>
      </c>
      <c r="M139" s="106">
        <f>K139*L139</f>
        <v>1074320</v>
      </c>
      <c r="N139" s="77"/>
      <c r="O139" s="78"/>
      <c r="P139" s="78"/>
      <c r="Q139" s="78"/>
      <c r="R139" s="79"/>
      <c r="S139" s="80"/>
      <c r="T139" s="81"/>
      <c r="U139" s="77"/>
      <c r="V139" s="79"/>
      <c r="W139" s="79"/>
      <c r="X139" s="82"/>
      <c r="Y139" s="83">
        <f>M139</f>
        <v>1074320</v>
      </c>
      <c r="Z139" s="84"/>
      <c r="AA139" s="87">
        <f>AB139*M139/100</f>
        <v>107.432</v>
      </c>
      <c r="AB139" s="82">
        <v>0.01</v>
      </c>
    </row>
    <row r="140" spans="2:28" ht="16.5" customHeight="1" x14ac:dyDescent="0.25">
      <c r="B140" s="99"/>
      <c r="C140" s="99"/>
      <c r="D140" s="99"/>
      <c r="E140" s="99"/>
      <c r="F140" s="99"/>
      <c r="G140" s="99"/>
      <c r="H140" s="107"/>
      <c r="I140" s="107"/>
      <c r="J140" s="107"/>
      <c r="K140" s="106"/>
      <c r="L140" s="106"/>
      <c r="M140" s="106"/>
      <c r="N140" s="77"/>
      <c r="O140" s="78"/>
      <c r="P140" s="78"/>
      <c r="Q140" s="78"/>
      <c r="R140" s="79"/>
      <c r="S140" s="80"/>
      <c r="T140" s="81"/>
      <c r="U140" s="77"/>
      <c r="V140" s="79"/>
      <c r="W140" s="79"/>
      <c r="X140" s="86"/>
      <c r="Y140" s="83"/>
      <c r="Z140" s="84"/>
      <c r="AA140" s="85"/>
      <c r="AB140" s="86"/>
    </row>
    <row r="141" spans="2:28" ht="16.5" customHeight="1" x14ac:dyDescent="0.25">
      <c r="B141" s="100" t="s">
        <v>205</v>
      </c>
      <c r="C141" s="101"/>
      <c r="D141" s="101"/>
      <c r="E141" s="101"/>
      <c r="F141" s="101"/>
      <c r="G141" s="102"/>
      <c r="H141" s="102" t="s">
        <v>207</v>
      </c>
      <c r="I141" s="102" t="s">
        <v>1072</v>
      </c>
      <c r="J141" s="102" t="s">
        <v>3093</v>
      </c>
      <c r="K141" s="102">
        <v>16</v>
      </c>
      <c r="L141" s="102">
        <v>11</v>
      </c>
      <c r="M141" s="102"/>
      <c r="N141" s="102"/>
      <c r="O141" s="102" t="s">
        <v>208</v>
      </c>
      <c r="P141" s="102" t="s">
        <v>209</v>
      </c>
      <c r="Q141" s="102" t="s">
        <v>139</v>
      </c>
      <c r="R141" s="102">
        <v>34160</v>
      </c>
      <c r="S141" s="102"/>
      <c r="T141" s="102">
        <v>80</v>
      </c>
      <c r="U141" s="102"/>
      <c r="V141" s="103"/>
      <c r="W141" s="101"/>
      <c r="X141" s="102"/>
      <c r="Y141" s="101"/>
      <c r="Z141" s="101"/>
      <c r="AA141" s="101"/>
      <c r="AB141" s="104"/>
    </row>
    <row r="142" spans="2:28" ht="16.5" customHeight="1" x14ac:dyDescent="0.25">
      <c r="B142" s="97">
        <v>1469</v>
      </c>
      <c r="C142" s="97" t="s">
        <v>206</v>
      </c>
      <c r="D142" s="98" t="s">
        <v>3095</v>
      </c>
      <c r="E142" s="99" t="s">
        <v>3096</v>
      </c>
      <c r="F142" s="97" t="s">
        <v>223</v>
      </c>
      <c r="G142" s="97">
        <v>1</v>
      </c>
      <c r="H142" s="105">
        <v>4</v>
      </c>
      <c r="I142" s="105">
        <v>3</v>
      </c>
      <c r="J142" s="105">
        <v>23</v>
      </c>
      <c r="K142" s="95">
        <v>1923</v>
      </c>
      <c r="L142" s="106">
        <f>T141</f>
        <v>80</v>
      </c>
      <c r="M142" s="106">
        <f>K142*L142</f>
        <v>153840</v>
      </c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2"/>
      <c r="Y142" s="83">
        <f>M142</f>
        <v>153840</v>
      </c>
      <c r="Z142" s="84"/>
      <c r="AA142" s="87">
        <f>AB142*M142/100</f>
        <v>15.384</v>
      </c>
      <c r="AB142" s="82">
        <v>0.01</v>
      </c>
    </row>
    <row r="143" spans="2:28" ht="16.5" customHeight="1" x14ac:dyDescent="0.25">
      <c r="B143" s="99"/>
      <c r="C143" s="99"/>
      <c r="D143" s="99"/>
      <c r="E143" s="99"/>
      <c r="F143" s="99"/>
      <c r="G143" s="99"/>
      <c r="H143" s="107"/>
      <c r="I143" s="107"/>
      <c r="J143" s="107"/>
      <c r="K143" s="106"/>
      <c r="L143" s="106"/>
      <c r="M143" s="106"/>
      <c r="N143" s="77"/>
      <c r="O143" s="78"/>
      <c r="P143" s="78"/>
      <c r="Q143" s="78"/>
      <c r="R143" s="79"/>
      <c r="S143" s="80"/>
      <c r="T143" s="81"/>
      <c r="U143" s="77"/>
      <c r="V143" s="79"/>
      <c r="W143" s="79"/>
      <c r="X143" s="86"/>
      <c r="Y143" s="83"/>
      <c r="Z143" s="84"/>
      <c r="AA143" s="85"/>
      <c r="AB143" s="86"/>
    </row>
    <row r="144" spans="2:28" ht="16.5" customHeight="1" x14ac:dyDescent="0.25">
      <c r="B144" s="100" t="s">
        <v>205</v>
      </c>
      <c r="C144" s="101"/>
      <c r="D144" s="101"/>
      <c r="E144" s="101"/>
      <c r="F144" s="101"/>
      <c r="G144" s="102"/>
      <c r="H144" s="102" t="s">
        <v>210</v>
      </c>
      <c r="I144" s="102" t="s">
        <v>1582</v>
      </c>
      <c r="J144" s="102" t="s">
        <v>3099</v>
      </c>
      <c r="K144" s="102">
        <v>28</v>
      </c>
      <c r="L144" s="102">
        <v>11</v>
      </c>
      <c r="M144" s="102"/>
      <c r="N144" s="102"/>
      <c r="O144" s="102" t="s">
        <v>208</v>
      </c>
      <c r="P144" s="102" t="s">
        <v>209</v>
      </c>
      <c r="Q144" s="102" t="s">
        <v>139</v>
      </c>
      <c r="R144" s="102">
        <v>34160</v>
      </c>
      <c r="S144" s="102"/>
      <c r="T144" s="102">
        <v>80</v>
      </c>
      <c r="U144" s="102" t="s">
        <v>3100</v>
      </c>
      <c r="V144" s="103"/>
      <c r="W144" s="101"/>
      <c r="X144" s="102"/>
      <c r="Y144" s="101"/>
      <c r="Z144" s="101"/>
      <c r="AA144" s="101"/>
      <c r="AB144" s="104"/>
    </row>
    <row r="145" spans="2:28" ht="16.5" customHeight="1" x14ac:dyDescent="0.25">
      <c r="B145" s="97">
        <v>1470</v>
      </c>
      <c r="C145" s="97" t="s">
        <v>206</v>
      </c>
      <c r="D145" s="98" t="s">
        <v>3097</v>
      </c>
      <c r="E145" s="99" t="s">
        <v>3098</v>
      </c>
      <c r="F145" s="97" t="s">
        <v>223</v>
      </c>
      <c r="G145" s="97">
        <v>2</v>
      </c>
      <c r="H145" s="105">
        <v>0</v>
      </c>
      <c r="I145" s="105">
        <v>1</v>
      </c>
      <c r="J145" s="105">
        <v>94</v>
      </c>
      <c r="K145" s="95">
        <v>194</v>
      </c>
      <c r="L145" s="106">
        <f>T144</f>
        <v>80</v>
      </c>
      <c r="M145" s="106">
        <f>K145*L145</f>
        <v>15520</v>
      </c>
      <c r="N145" s="77"/>
      <c r="O145" s="78" t="s">
        <v>203</v>
      </c>
      <c r="P145" s="78" t="s">
        <v>211</v>
      </c>
      <c r="Q145" s="78" t="s">
        <v>143</v>
      </c>
      <c r="R145" s="79">
        <v>90</v>
      </c>
      <c r="S145" s="80"/>
      <c r="T145" s="81">
        <v>7450</v>
      </c>
      <c r="U145" s="96" t="s">
        <v>1445</v>
      </c>
      <c r="V145" s="79">
        <f>R145*T145*85/100</f>
        <v>569925</v>
      </c>
      <c r="W145" s="79">
        <f>R145*T145-V145</f>
        <v>100575</v>
      </c>
      <c r="X145" s="82">
        <f>M145+W145</f>
        <v>116095</v>
      </c>
      <c r="Y145" s="83">
        <f>M145</f>
        <v>15520</v>
      </c>
      <c r="Z145" s="84"/>
      <c r="AA145" s="87">
        <f>AB145*M145/100</f>
        <v>3.1040000000000005</v>
      </c>
      <c r="AB145" s="86">
        <v>0.02</v>
      </c>
    </row>
    <row r="146" spans="2:28" ht="16.5" customHeight="1" x14ac:dyDescent="0.25">
      <c r="B146" s="99"/>
      <c r="C146" s="99"/>
      <c r="D146" s="99"/>
      <c r="E146" s="99"/>
      <c r="F146" s="99"/>
      <c r="G146" s="99"/>
      <c r="H146" s="107"/>
      <c r="I146" s="107"/>
      <c r="J146" s="107"/>
      <c r="K146" s="106"/>
      <c r="L146" s="106"/>
      <c r="M146" s="106"/>
      <c r="N146" s="77"/>
      <c r="O146" s="78"/>
      <c r="P146" s="78"/>
      <c r="Q146" s="78"/>
      <c r="R146" s="79"/>
      <c r="S146" s="80"/>
      <c r="T146" s="81"/>
      <c r="U146" s="77"/>
      <c r="V146" s="79"/>
      <c r="W146" s="79"/>
      <c r="X146" s="86"/>
      <c r="Y146" s="83"/>
      <c r="Z146" s="84"/>
      <c r="AA146" s="85"/>
      <c r="AB146" s="86"/>
    </row>
    <row r="147" spans="2:28" ht="16.5" customHeight="1" x14ac:dyDescent="0.25">
      <c r="B147" s="100" t="s">
        <v>205</v>
      </c>
      <c r="C147" s="101"/>
      <c r="D147" s="101"/>
      <c r="E147" s="101"/>
      <c r="F147" s="101"/>
      <c r="G147" s="102"/>
      <c r="H147" s="102" t="s">
        <v>207</v>
      </c>
      <c r="I147" s="102" t="s">
        <v>3103</v>
      </c>
      <c r="J147" s="102" t="s">
        <v>2264</v>
      </c>
      <c r="K147" s="102">
        <v>26</v>
      </c>
      <c r="L147" s="102">
        <v>11</v>
      </c>
      <c r="M147" s="102"/>
      <c r="N147" s="102"/>
      <c r="O147" s="102" t="s">
        <v>208</v>
      </c>
      <c r="P147" s="102" t="s">
        <v>209</v>
      </c>
      <c r="Q147" s="102" t="s">
        <v>139</v>
      </c>
      <c r="R147" s="102">
        <v>34160</v>
      </c>
      <c r="S147" s="102"/>
      <c r="T147" s="102">
        <v>80</v>
      </c>
      <c r="U147" s="102" t="s">
        <v>3104</v>
      </c>
      <c r="V147" s="103"/>
      <c r="W147" s="101"/>
      <c r="X147" s="102"/>
      <c r="Y147" s="101"/>
      <c r="Z147" s="101"/>
      <c r="AA147" s="101"/>
      <c r="AB147" s="104"/>
    </row>
    <row r="148" spans="2:28" ht="16.5" customHeight="1" x14ac:dyDescent="0.25">
      <c r="B148" s="97">
        <v>1471</v>
      </c>
      <c r="C148" s="97" t="s">
        <v>206</v>
      </c>
      <c r="D148" s="98" t="s">
        <v>3101</v>
      </c>
      <c r="E148" s="99" t="s">
        <v>3102</v>
      </c>
      <c r="F148" s="97" t="s">
        <v>223</v>
      </c>
      <c r="G148" s="97">
        <v>2</v>
      </c>
      <c r="H148" s="105">
        <v>0</v>
      </c>
      <c r="I148" s="105">
        <v>2</v>
      </c>
      <c r="J148" s="105">
        <v>21</v>
      </c>
      <c r="K148" s="95">
        <v>221</v>
      </c>
      <c r="L148" s="106">
        <f>T147</f>
        <v>80</v>
      </c>
      <c r="M148" s="106">
        <f>K148*L148</f>
        <v>17680</v>
      </c>
      <c r="N148" s="77"/>
      <c r="O148" s="78" t="s">
        <v>203</v>
      </c>
      <c r="P148" s="78" t="s">
        <v>5</v>
      </c>
      <c r="Q148" s="78" t="s">
        <v>143</v>
      </c>
      <c r="R148" s="79">
        <v>72</v>
      </c>
      <c r="S148" s="80"/>
      <c r="T148" s="81">
        <v>8050</v>
      </c>
      <c r="U148" s="96" t="s">
        <v>1270</v>
      </c>
      <c r="V148" s="79">
        <f>R148*T148*8/100</f>
        <v>46368</v>
      </c>
      <c r="W148" s="79">
        <f>R148*T148-V148</f>
        <v>533232</v>
      </c>
      <c r="X148" s="82">
        <f>M148+W148</f>
        <v>550912</v>
      </c>
      <c r="Y148" s="83">
        <f>M148</f>
        <v>17680</v>
      </c>
      <c r="Z148" s="84"/>
      <c r="AA148" s="87">
        <f>AB148*M148/100</f>
        <v>3.536</v>
      </c>
      <c r="AB148" s="86">
        <v>0.02</v>
      </c>
    </row>
    <row r="149" spans="2:28" ht="16.5" customHeight="1" x14ac:dyDescent="0.25">
      <c r="B149" s="99"/>
      <c r="C149" s="99"/>
      <c r="D149" s="99"/>
      <c r="E149" s="99"/>
      <c r="F149" s="99"/>
      <c r="G149" s="99"/>
      <c r="H149" s="107"/>
      <c r="I149" s="107"/>
      <c r="J149" s="107"/>
      <c r="K149" s="106"/>
      <c r="L149" s="106"/>
      <c r="M149" s="106"/>
      <c r="N149" s="77"/>
      <c r="O149" s="78"/>
      <c r="P149" s="78"/>
      <c r="Q149" s="78"/>
      <c r="R149" s="79"/>
      <c r="S149" s="80"/>
      <c r="T149" s="81"/>
      <c r="U149" s="77"/>
      <c r="V149" s="79"/>
      <c r="W149" s="79"/>
      <c r="X149" s="86"/>
      <c r="Y149" s="83"/>
      <c r="Z149" s="84"/>
      <c r="AA149" s="85"/>
      <c r="AB149" s="86"/>
    </row>
    <row r="150" spans="2:28" ht="16.5" customHeight="1" x14ac:dyDescent="0.25">
      <c r="B150" s="100" t="s">
        <v>205</v>
      </c>
      <c r="C150" s="101"/>
      <c r="D150" s="101"/>
      <c r="E150" s="101"/>
      <c r="F150" s="101"/>
      <c r="G150" s="102"/>
      <c r="H150" s="102" t="s">
        <v>207</v>
      </c>
      <c r="I150" s="102" t="s">
        <v>3103</v>
      </c>
      <c r="J150" s="102" t="s">
        <v>2264</v>
      </c>
      <c r="K150" s="102">
        <v>26</v>
      </c>
      <c r="L150" s="102">
        <v>11</v>
      </c>
      <c r="M150" s="102"/>
      <c r="N150" s="102"/>
      <c r="O150" s="102" t="s">
        <v>208</v>
      </c>
      <c r="P150" s="102" t="s">
        <v>209</v>
      </c>
      <c r="Q150" s="102" t="s">
        <v>139</v>
      </c>
      <c r="R150" s="102">
        <v>34160</v>
      </c>
      <c r="S150" s="102"/>
      <c r="T150" s="102">
        <v>80</v>
      </c>
      <c r="U150" s="102"/>
      <c r="V150" s="103"/>
      <c r="W150" s="101"/>
      <c r="X150" s="102"/>
      <c r="Y150" s="101"/>
      <c r="Z150" s="101"/>
      <c r="AA150" s="101"/>
      <c r="AB150" s="104"/>
    </row>
    <row r="151" spans="2:28" ht="16.5" customHeight="1" x14ac:dyDescent="0.25">
      <c r="B151" s="97">
        <v>1472</v>
      </c>
      <c r="C151" s="97" t="s">
        <v>206</v>
      </c>
      <c r="D151" s="98" t="s">
        <v>3105</v>
      </c>
      <c r="E151" s="99" t="s">
        <v>3106</v>
      </c>
      <c r="F151" s="97" t="s">
        <v>223</v>
      </c>
      <c r="G151" s="97">
        <v>1</v>
      </c>
      <c r="H151" s="105">
        <v>18</v>
      </c>
      <c r="I151" s="105">
        <v>0</v>
      </c>
      <c r="J151" s="105">
        <v>59</v>
      </c>
      <c r="K151" s="95">
        <v>7259</v>
      </c>
      <c r="L151" s="106">
        <f>T150</f>
        <v>80</v>
      </c>
      <c r="M151" s="106">
        <f>K151*L151</f>
        <v>580720</v>
      </c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2"/>
      <c r="Y151" s="83">
        <f>M151</f>
        <v>580720</v>
      </c>
      <c r="Z151" s="84"/>
      <c r="AA151" s="87">
        <f>AB151*M151/100</f>
        <v>58.071999999999996</v>
      </c>
      <c r="AB151" s="82">
        <v>0.01</v>
      </c>
    </row>
    <row r="152" spans="2:28" ht="16.5" customHeight="1" x14ac:dyDescent="0.25">
      <c r="B152" s="99"/>
      <c r="C152" s="99"/>
      <c r="D152" s="99"/>
      <c r="E152" s="99"/>
      <c r="F152" s="99"/>
      <c r="G152" s="99"/>
      <c r="H152" s="107"/>
      <c r="I152" s="107"/>
      <c r="J152" s="107"/>
      <c r="K152" s="106"/>
      <c r="L152" s="106"/>
      <c r="M152" s="106"/>
      <c r="N152" s="77"/>
      <c r="O152" s="78"/>
      <c r="P152" s="78"/>
      <c r="Q152" s="78"/>
      <c r="R152" s="79"/>
      <c r="S152" s="80"/>
      <c r="T152" s="81"/>
      <c r="U152" s="77"/>
      <c r="V152" s="79"/>
      <c r="W152" s="79"/>
      <c r="X152" s="86"/>
      <c r="Y152" s="83"/>
      <c r="Z152" s="84"/>
      <c r="AA152" s="85"/>
      <c r="AB152" s="86"/>
    </row>
    <row r="153" spans="2:28" ht="16.5" customHeight="1" x14ac:dyDescent="0.25">
      <c r="B153" s="100" t="s">
        <v>205</v>
      </c>
      <c r="C153" s="101"/>
      <c r="D153" s="101"/>
      <c r="E153" s="101"/>
      <c r="F153" s="101"/>
      <c r="G153" s="102"/>
      <c r="H153" s="102" t="s">
        <v>213</v>
      </c>
      <c r="I153" s="102" t="s">
        <v>3113</v>
      </c>
      <c r="J153" s="102" t="s">
        <v>3109</v>
      </c>
      <c r="K153" s="102">
        <v>136</v>
      </c>
      <c r="L153" s="102">
        <v>11</v>
      </c>
      <c r="M153" s="102"/>
      <c r="N153" s="102"/>
      <c r="O153" s="102" t="s">
        <v>208</v>
      </c>
      <c r="P153" s="102" t="s">
        <v>209</v>
      </c>
      <c r="Q153" s="102" t="s">
        <v>139</v>
      </c>
      <c r="R153" s="102">
        <v>34160</v>
      </c>
      <c r="S153" s="102"/>
      <c r="T153" s="102">
        <v>250</v>
      </c>
      <c r="U153" s="102" t="s">
        <v>3114</v>
      </c>
      <c r="V153" s="103"/>
      <c r="W153" s="101"/>
      <c r="X153" s="102"/>
      <c r="Y153" s="101"/>
      <c r="Z153" s="101"/>
      <c r="AA153" s="101"/>
      <c r="AB153" s="104"/>
    </row>
    <row r="154" spans="2:28" ht="16.5" customHeight="1" x14ac:dyDescent="0.25">
      <c r="B154" s="97">
        <v>1474</v>
      </c>
      <c r="C154" s="97" t="s">
        <v>206</v>
      </c>
      <c r="D154" s="98" t="s">
        <v>3111</v>
      </c>
      <c r="E154" s="99" t="s">
        <v>3112</v>
      </c>
      <c r="F154" s="97" t="s">
        <v>223</v>
      </c>
      <c r="G154" s="97">
        <v>2</v>
      </c>
      <c r="H154" s="105">
        <v>0</v>
      </c>
      <c r="I154" s="105">
        <v>1</v>
      </c>
      <c r="J154" s="105">
        <v>92</v>
      </c>
      <c r="K154" s="95">
        <v>192</v>
      </c>
      <c r="L154" s="106">
        <f>T153</f>
        <v>250</v>
      </c>
      <c r="M154" s="106">
        <f>K154*L154</f>
        <v>48000</v>
      </c>
      <c r="N154" s="77"/>
      <c r="O154" s="78" t="s">
        <v>203</v>
      </c>
      <c r="P154" s="78" t="s">
        <v>5</v>
      </c>
      <c r="Q154" s="78" t="s">
        <v>143</v>
      </c>
      <c r="R154" s="79">
        <v>135</v>
      </c>
      <c r="S154" s="80"/>
      <c r="T154" s="81">
        <v>8050</v>
      </c>
      <c r="U154" s="96" t="s">
        <v>379</v>
      </c>
      <c r="V154" s="79">
        <f>R154*T154*46/100</f>
        <v>499905</v>
      </c>
      <c r="W154" s="79">
        <f>R154*T154-V154</f>
        <v>586845</v>
      </c>
      <c r="X154" s="82">
        <f>M154+W154</f>
        <v>634845</v>
      </c>
      <c r="Y154" s="83">
        <f>M154</f>
        <v>48000</v>
      </c>
      <c r="Z154" s="84"/>
      <c r="AA154" s="87">
        <f>AB154*M154/100</f>
        <v>9.6</v>
      </c>
      <c r="AB154" s="86">
        <v>0.02</v>
      </c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207</v>
      </c>
      <c r="I156" s="102" t="s">
        <v>3123</v>
      </c>
      <c r="J156" s="102" t="s">
        <v>3124</v>
      </c>
      <c r="K156" s="102">
        <v>95</v>
      </c>
      <c r="L156" s="102">
        <v>11</v>
      </c>
      <c r="M156" s="102"/>
      <c r="N156" s="102"/>
      <c r="O156" s="102" t="s">
        <v>208</v>
      </c>
      <c r="P156" s="102" t="s">
        <v>209</v>
      </c>
      <c r="Q156" s="102" t="s">
        <v>139</v>
      </c>
      <c r="R156" s="102">
        <v>34160</v>
      </c>
      <c r="S156" s="102"/>
      <c r="T156" s="102">
        <v>80</v>
      </c>
      <c r="U156" s="102"/>
      <c r="V156" s="103"/>
      <c r="W156" s="101"/>
      <c r="X156" s="102"/>
      <c r="Y156" s="101"/>
      <c r="Z156" s="101"/>
      <c r="AA156" s="101"/>
      <c r="AB156" s="104"/>
    </row>
    <row r="157" spans="2:28" ht="16.5" customHeight="1" x14ac:dyDescent="0.25">
      <c r="B157" s="97">
        <v>1477</v>
      </c>
      <c r="C157" s="97" t="s">
        <v>206</v>
      </c>
      <c r="D157" s="98" t="s">
        <v>3121</v>
      </c>
      <c r="E157" s="99" t="s">
        <v>3122</v>
      </c>
      <c r="F157" s="97" t="s">
        <v>223</v>
      </c>
      <c r="G157" s="97">
        <v>1</v>
      </c>
      <c r="H157" s="105">
        <v>12</v>
      </c>
      <c r="I157" s="105">
        <v>2</v>
      </c>
      <c r="J157" s="105">
        <v>28</v>
      </c>
      <c r="K157" s="95">
        <v>5028</v>
      </c>
      <c r="L157" s="106">
        <f>T156</f>
        <v>80</v>
      </c>
      <c r="M157" s="106">
        <f>K157*L157</f>
        <v>402240</v>
      </c>
      <c r="N157" s="77"/>
      <c r="O157" s="78" t="s">
        <v>203</v>
      </c>
      <c r="P157" s="78" t="s">
        <v>5</v>
      </c>
      <c r="Q157" s="78" t="s">
        <v>143</v>
      </c>
      <c r="R157" s="79">
        <v>135</v>
      </c>
      <c r="S157" s="80"/>
      <c r="T157" s="81">
        <v>8050</v>
      </c>
      <c r="U157" s="96" t="s">
        <v>379</v>
      </c>
      <c r="V157" s="79">
        <f>R157*T157*46/100</f>
        <v>499905</v>
      </c>
      <c r="W157" s="79">
        <f>R157*T157-V157</f>
        <v>586845</v>
      </c>
      <c r="X157" s="82">
        <f>M157+W157</f>
        <v>989085</v>
      </c>
      <c r="Y157" s="83">
        <f>M157</f>
        <v>402240</v>
      </c>
      <c r="Z157" s="84"/>
      <c r="AA157" s="87">
        <f>AB157*M157/100</f>
        <v>80.448000000000008</v>
      </c>
      <c r="AB157" s="86">
        <v>0.02</v>
      </c>
    </row>
    <row r="158" spans="2:28" ht="16.5" customHeight="1" x14ac:dyDescent="0.25">
      <c r="B158" s="99"/>
      <c r="C158" s="99"/>
      <c r="D158" s="99"/>
      <c r="E158" s="99"/>
      <c r="F158" s="99"/>
      <c r="G158" s="99"/>
      <c r="H158" s="107"/>
      <c r="I158" s="107"/>
      <c r="J158" s="107"/>
      <c r="K158" s="106"/>
      <c r="L158" s="106"/>
      <c r="M158" s="106"/>
      <c r="N158" s="77"/>
      <c r="O158" s="78"/>
      <c r="P158" s="78"/>
      <c r="Q158" s="78"/>
      <c r="R158" s="79"/>
      <c r="S158" s="80"/>
      <c r="T158" s="81"/>
      <c r="U158" s="77"/>
      <c r="V158" s="79"/>
      <c r="W158" s="79"/>
      <c r="X158" s="86"/>
      <c r="Y158" s="83"/>
      <c r="Z158" s="84"/>
      <c r="AA158" s="85"/>
      <c r="AB158" s="86"/>
    </row>
    <row r="159" spans="2:28" ht="16.5" customHeight="1" x14ac:dyDescent="0.25">
      <c r="B159" s="100" t="s">
        <v>205</v>
      </c>
      <c r="C159" s="101"/>
      <c r="D159" s="101"/>
      <c r="E159" s="101"/>
      <c r="F159" s="101"/>
      <c r="G159" s="102"/>
      <c r="H159" s="102" t="s">
        <v>210</v>
      </c>
      <c r="I159" s="102" t="s">
        <v>3127</v>
      </c>
      <c r="J159" s="102" t="s">
        <v>3128</v>
      </c>
      <c r="K159" s="102">
        <v>95</v>
      </c>
      <c r="L159" s="102">
        <v>11</v>
      </c>
      <c r="M159" s="102"/>
      <c r="N159" s="102"/>
      <c r="O159" s="102" t="s">
        <v>208</v>
      </c>
      <c r="P159" s="102" t="s">
        <v>209</v>
      </c>
      <c r="Q159" s="102" t="s">
        <v>139</v>
      </c>
      <c r="R159" s="102">
        <v>34160</v>
      </c>
      <c r="S159" s="102"/>
      <c r="T159" s="102">
        <v>80</v>
      </c>
      <c r="U159" s="102" t="s">
        <v>3129</v>
      </c>
      <c r="V159" s="103"/>
      <c r="W159" s="101"/>
      <c r="X159" s="102"/>
      <c r="Y159" s="101"/>
      <c r="Z159" s="101"/>
      <c r="AA159" s="101"/>
      <c r="AB159" s="104"/>
    </row>
    <row r="160" spans="2:28" ht="16.5" customHeight="1" x14ac:dyDescent="0.25">
      <c r="B160" s="97">
        <v>1478</v>
      </c>
      <c r="C160" s="97" t="s">
        <v>206</v>
      </c>
      <c r="D160" s="98" t="s">
        <v>3125</v>
      </c>
      <c r="E160" s="99" t="s">
        <v>3126</v>
      </c>
      <c r="F160" s="97" t="s">
        <v>223</v>
      </c>
      <c r="G160" s="97">
        <v>2</v>
      </c>
      <c r="H160" s="105">
        <v>0</v>
      </c>
      <c r="I160" s="105">
        <v>0</v>
      </c>
      <c r="J160" s="105">
        <v>96</v>
      </c>
      <c r="K160" s="95">
        <v>96</v>
      </c>
      <c r="L160" s="106">
        <f>T159</f>
        <v>80</v>
      </c>
      <c r="M160" s="106">
        <f>K160*L160</f>
        <v>7680</v>
      </c>
      <c r="N160" s="77"/>
      <c r="O160" s="78" t="s">
        <v>203</v>
      </c>
      <c r="P160" s="78" t="s">
        <v>211</v>
      </c>
      <c r="Q160" s="78" t="s">
        <v>143</v>
      </c>
      <c r="R160" s="79">
        <v>90</v>
      </c>
      <c r="S160" s="80"/>
      <c r="T160" s="81">
        <v>7450</v>
      </c>
      <c r="U160" s="96" t="s">
        <v>3130</v>
      </c>
      <c r="V160" s="79">
        <f>R160*T160*85/100</f>
        <v>569925</v>
      </c>
      <c r="W160" s="79">
        <f>R160*T160-V160</f>
        <v>100575</v>
      </c>
      <c r="X160" s="82">
        <f>M160+W160</f>
        <v>108255</v>
      </c>
      <c r="Y160" s="83">
        <f>M160</f>
        <v>7680</v>
      </c>
      <c r="Z160" s="84"/>
      <c r="AA160" s="87">
        <f>AB160*M160/100</f>
        <v>1.536</v>
      </c>
      <c r="AB160" s="86">
        <v>0.02</v>
      </c>
    </row>
    <row r="161" spans="2:28" ht="16.5" customHeight="1" x14ac:dyDescent="0.25">
      <c r="B161" s="99"/>
      <c r="C161" s="99"/>
      <c r="D161" s="99"/>
      <c r="E161" s="99"/>
      <c r="F161" s="99"/>
      <c r="G161" s="99"/>
      <c r="H161" s="107"/>
      <c r="I161" s="107"/>
      <c r="J161" s="107"/>
      <c r="K161" s="106"/>
      <c r="L161" s="106"/>
      <c r="M161" s="106"/>
      <c r="N161" s="77"/>
      <c r="O161" s="78"/>
      <c r="P161" s="78"/>
      <c r="Q161" s="78"/>
      <c r="R161" s="79"/>
      <c r="S161" s="80"/>
      <c r="T161" s="81"/>
      <c r="U161" s="77"/>
      <c r="V161" s="79"/>
      <c r="W161" s="79"/>
      <c r="X161" s="86"/>
      <c r="Y161" s="83"/>
      <c r="Z161" s="84"/>
      <c r="AA161" s="85"/>
      <c r="AB161" s="86"/>
    </row>
    <row r="162" spans="2:28" ht="16.5" customHeight="1" x14ac:dyDescent="0.25">
      <c r="B162" s="100" t="s">
        <v>205</v>
      </c>
      <c r="C162" s="101"/>
      <c r="D162" s="101"/>
      <c r="E162" s="101"/>
      <c r="F162" s="101"/>
      <c r="G162" s="102"/>
      <c r="H162" s="102" t="s">
        <v>207</v>
      </c>
      <c r="I162" s="102" t="s">
        <v>667</v>
      </c>
      <c r="J162" s="102" t="s">
        <v>1437</v>
      </c>
      <c r="K162" s="102">
        <v>91</v>
      </c>
      <c r="L162" s="102">
        <v>11</v>
      </c>
      <c r="M162" s="102"/>
      <c r="N162" s="102"/>
      <c r="O162" s="102" t="s">
        <v>208</v>
      </c>
      <c r="P162" s="102" t="s">
        <v>209</v>
      </c>
      <c r="Q162" s="102" t="s">
        <v>139</v>
      </c>
      <c r="R162" s="102">
        <v>34160</v>
      </c>
      <c r="S162" s="102"/>
      <c r="T162" s="102">
        <v>80</v>
      </c>
      <c r="U162" s="102"/>
      <c r="V162" s="103"/>
      <c r="W162" s="101"/>
      <c r="X162" s="102" t="s">
        <v>212</v>
      </c>
      <c r="Y162" s="101" t="s">
        <v>3132</v>
      </c>
      <c r="Z162" s="101"/>
      <c r="AA162" s="101"/>
      <c r="AB162" s="104"/>
    </row>
    <row r="163" spans="2:28" ht="16.5" customHeight="1" x14ac:dyDescent="0.25">
      <c r="B163" s="97">
        <v>1479</v>
      </c>
      <c r="C163" s="97" t="s">
        <v>206</v>
      </c>
      <c r="D163" s="98" t="s">
        <v>3131</v>
      </c>
      <c r="E163" s="99" t="s">
        <v>3051</v>
      </c>
      <c r="F163" s="97" t="s">
        <v>223</v>
      </c>
      <c r="G163" s="97">
        <v>1</v>
      </c>
      <c r="H163" s="105">
        <v>11</v>
      </c>
      <c r="I163" s="105">
        <v>3</v>
      </c>
      <c r="J163" s="105">
        <v>48</v>
      </c>
      <c r="K163" s="95">
        <v>4748</v>
      </c>
      <c r="L163" s="106">
        <f>T162</f>
        <v>80</v>
      </c>
      <c r="M163" s="106">
        <f>K163*L163</f>
        <v>379840</v>
      </c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2"/>
      <c r="Y163" s="83">
        <f>M163</f>
        <v>379840</v>
      </c>
      <c r="Z163" s="84"/>
      <c r="AA163" s="87">
        <f>AB163*M163/100</f>
        <v>37.984000000000002</v>
      </c>
      <c r="AB163" s="82">
        <v>0.01</v>
      </c>
    </row>
    <row r="164" spans="2:28" ht="16.5" customHeight="1" x14ac:dyDescent="0.25">
      <c r="B164" s="99"/>
      <c r="C164" s="99"/>
      <c r="D164" s="99"/>
      <c r="E164" s="99"/>
      <c r="F164" s="99"/>
      <c r="G164" s="99"/>
      <c r="H164" s="107"/>
      <c r="I164" s="107"/>
      <c r="J164" s="107"/>
      <c r="K164" s="106"/>
      <c r="L164" s="106"/>
      <c r="M164" s="106"/>
      <c r="N164" s="77"/>
      <c r="O164" s="78"/>
      <c r="P164" s="78"/>
      <c r="Q164" s="78"/>
      <c r="R164" s="79"/>
      <c r="S164" s="80"/>
      <c r="T164" s="81"/>
      <c r="U164" s="77"/>
      <c r="V164" s="79"/>
      <c r="W164" s="79"/>
      <c r="X164" s="86"/>
      <c r="Y164" s="83"/>
      <c r="Z164" s="84"/>
      <c r="AA164" s="85"/>
      <c r="AB164" s="86"/>
    </row>
    <row r="165" spans="2:28" ht="16.5" customHeight="1" x14ac:dyDescent="0.25">
      <c r="B165" s="100" t="s">
        <v>205</v>
      </c>
      <c r="C165" s="101"/>
      <c r="D165" s="101"/>
      <c r="E165" s="101"/>
      <c r="F165" s="101"/>
      <c r="G165" s="102"/>
      <c r="H165" s="102" t="s">
        <v>213</v>
      </c>
      <c r="I165" s="102" t="s">
        <v>3135</v>
      </c>
      <c r="J165" s="102" t="s">
        <v>2264</v>
      </c>
      <c r="K165" s="102">
        <v>160</v>
      </c>
      <c r="L165" s="102">
        <v>11</v>
      </c>
      <c r="M165" s="102"/>
      <c r="N165" s="102"/>
      <c r="O165" s="102" t="s">
        <v>208</v>
      </c>
      <c r="P165" s="102" t="s">
        <v>209</v>
      </c>
      <c r="Q165" s="102" t="s">
        <v>139</v>
      </c>
      <c r="R165" s="102">
        <v>34160</v>
      </c>
      <c r="S165" s="102"/>
      <c r="T165" s="102">
        <v>80</v>
      </c>
      <c r="U165" s="102"/>
      <c r="V165" s="103"/>
      <c r="W165" s="101"/>
      <c r="X165" s="102" t="s">
        <v>212</v>
      </c>
      <c r="Y165" s="101" t="s">
        <v>3136</v>
      </c>
      <c r="Z165" s="101"/>
      <c r="AA165" s="101"/>
      <c r="AB165" s="104"/>
    </row>
    <row r="166" spans="2:28" ht="16.5" customHeight="1" x14ac:dyDescent="0.25">
      <c r="B166" s="97">
        <v>1480</v>
      </c>
      <c r="C166" s="97" t="s">
        <v>206</v>
      </c>
      <c r="D166" s="98" t="s">
        <v>3133</v>
      </c>
      <c r="E166" s="99" t="s">
        <v>3134</v>
      </c>
      <c r="F166" s="97" t="s">
        <v>223</v>
      </c>
      <c r="G166" s="97">
        <v>1</v>
      </c>
      <c r="H166" s="105">
        <v>9</v>
      </c>
      <c r="I166" s="105">
        <v>1</v>
      </c>
      <c r="J166" s="105">
        <v>35</v>
      </c>
      <c r="K166" s="95">
        <v>3735</v>
      </c>
      <c r="L166" s="106">
        <f>T165</f>
        <v>80</v>
      </c>
      <c r="M166" s="106">
        <f>K166*L166</f>
        <v>298800</v>
      </c>
      <c r="N166" s="77"/>
      <c r="O166" s="78"/>
      <c r="P166" s="78"/>
      <c r="Q166" s="78"/>
      <c r="R166" s="79"/>
      <c r="S166" s="80"/>
      <c r="T166" s="81"/>
      <c r="U166" s="77"/>
      <c r="V166" s="79"/>
      <c r="W166" s="79"/>
      <c r="X166" s="82"/>
      <c r="Y166" s="83">
        <f>M166</f>
        <v>298800</v>
      </c>
      <c r="Z166" s="84"/>
      <c r="AA166" s="87">
        <f>AB166*M166/100</f>
        <v>29.88</v>
      </c>
      <c r="AB166" s="82">
        <v>0.01</v>
      </c>
    </row>
    <row r="167" spans="2:28" ht="16.5" customHeight="1" x14ac:dyDescent="0.25">
      <c r="B167" s="99"/>
      <c r="C167" s="99"/>
      <c r="D167" s="99"/>
      <c r="E167" s="99"/>
      <c r="F167" s="99"/>
      <c r="G167" s="99"/>
      <c r="H167" s="107"/>
      <c r="I167" s="107"/>
      <c r="J167" s="107"/>
      <c r="K167" s="106"/>
      <c r="L167" s="106"/>
      <c r="M167" s="106"/>
      <c r="N167" s="77"/>
      <c r="O167" s="78"/>
      <c r="P167" s="78"/>
      <c r="Q167" s="78"/>
      <c r="R167" s="79"/>
      <c r="S167" s="80"/>
      <c r="T167" s="81"/>
      <c r="U167" s="77"/>
      <c r="V167" s="79"/>
      <c r="W167" s="79"/>
      <c r="X167" s="86"/>
      <c r="Y167" s="83"/>
      <c r="Z167" s="84"/>
      <c r="AA167" s="85"/>
      <c r="AB167" s="86"/>
    </row>
    <row r="168" spans="2:28" ht="16.5" customHeight="1" x14ac:dyDescent="0.25">
      <c r="B168" s="100" t="s">
        <v>205</v>
      </c>
      <c r="C168" s="101"/>
      <c r="D168" s="101"/>
      <c r="E168" s="101"/>
      <c r="F168" s="101"/>
      <c r="G168" s="102"/>
      <c r="H168" s="102" t="s">
        <v>207</v>
      </c>
      <c r="I168" s="102" t="s">
        <v>667</v>
      </c>
      <c r="J168" s="102" t="s">
        <v>2264</v>
      </c>
      <c r="K168" s="102">
        <v>160</v>
      </c>
      <c r="L168" s="102">
        <v>11</v>
      </c>
      <c r="M168" s="102"/>
      <c r="N168" s="102"/>
      <c r="O168" s="102" t="s">
        <v>208</v>
      </c>
      <c r="P168" s="102" t="s">
        <v>209</v>
      </c>
      <c r="Q168" s="102" t="s">
        <v>139</v>
      </c>
      <c r="R168" s="102">
        <v>34160</v>
      </c>
      <c r="S168" s="102"/>
      <c r="T168" s="102">
        <v>80</v>
      </c>
      <c r="U168" s="102"/>
      <c r="V168" s="103"/>
      <c r="W168" s="101"/>
      <c r="X168" s="102" t="s">
        <v>212</v>
      </c>
      <c r="Y168" s="101" t="s">
        <v>3136</v>
      </c>
      <c r="Z168" s="101"/>
      <c r="AA168" s="101"/>
      <c r="AB168" s="104"/>
    </row>
    <row r="169" spans="2:28" ht="16.5" customHeight="1" x14ac:dyDescent="0.25">
      <c r="B169" s="97">
        <v>1481</v>
      </c>
      <c r="C169" s="97" t="s">
        <v>206</v>
      </c>
      <c r="D169" s="98" t="s">
        <v>3137</v>
      </c>
      <c r="E169" s="99" t="s">
        <v>3138</v>
      </c>
      <c r="F169" s="97" t="s">
        <v>223</v>
      </c>
      <c r="G169" s="97">
        <v>1</v>
      </c>
      <c r="H169" s="105">
        <v>7</v>
      </c>
      <c r="I169" s="105">
        <v>3</v>
      </c>
      <c r="J169" s="105">
        <v>68</v>
      </c>
      <c r="K169" s="95">
        <v>3168</v>
      </c>
      <c r="L169" s="106">
        <f>T168</f>
        <v>80</v>
      </c>
      <c r="M169" s="106">
        <f>K169*L169</f>
        <v>253440</v>
      </c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2"/>
      <c r="Y169" s="83">
        <f>M169</f>
        <v>253440</v>
      </c>
      <c r="Z169" s="84"/>
      <c r="AA169" s="87">
        <f>AB169*M169/100</f>
        <v>25.344000000000001</v>
      </c>
      <c r="AB169" s="82">
        <v>0.01</v>
      </c>
    </row>
    <row r="170" spans="2:28" ht="16.5" customHeight="1" x14ac:dyDescent="0.25">
      <c r="B170" s="99"/>
      <c r="C170" s="99"/>
      <c r="D170" s="99"/>
      <c r="E170" s="99"/>
      <c r="F170" s="99"/>
      <c r="G170" s="99"/>
      <c r="H170" s="107"/>
      <c r="I170" s="107"/>
      <c r="J170" s="107"/>
      <c r="K170" s="106"/>
      <c r="L170" s="106"/>
      <c r="M170" s="106"/>
      <c r="N170" s="77"/>
      <c r="O170" s="78"/>
      <c r="P170" s="78"/>
      <c r="Q170" s="78"/>
      <c r="R170" s="79"/>
      <c r="S170" s="80"/>
      <c r="T170" s="81"/>
      <c r="U170" s="77"/>
      <c r="V170" s="79"/>
      <c r="W170" s="79"/>
      <c r="X170" s="86"/>
      <c r="Y170" s="83"/>
      <c r="Z170" s="84"/>
      <c r="AA170" s="85"/>
      <c r="AB170" s="86"/>
    </row>
    <row r="171" spans="2:28" ht="16.5" customHeight="1" x14ac:dyDescent="0.25">
      <c r="B171" s="100" t="s">
        <v>205</v>
      </c>
      <c r="C171" s="101"/>
      <c r="D171" s="101"/>
      <c r="E171" s="101"/>
      <c r="F171" s="101"/>
      <c r="G171" s="102"/>
      <c r="H171" s="102" t="s">
        <v>210</v>
      </c>
      <c r="I171" s="102" t="s">
        <v>3141</v>
      </c>
      <c r="J171" s="102" t="s">
        <v>2264</v>
      </c>
      <c r="K171" s="102">
        <v>160</v>
      </c>
      <c r="L171" s="102">
        <v>11</v>
      </c>
      <c r="M171" s="102"/>
      <c r="N171" s="102"/>
      <c r="O171" s="102" t="s">
        <v>208</v>
      </c>
      <c r="P171" s="102" t="s">
        <v>209</v>
      </c>
      <c r="Q171" s="102" t="s">
        <v>139</v>
      </c>
      <c r="R171" s="102">
        <v>34160</v>
      </c>
      <c r="S171" s="102"/>
      <c r="T171" s="102">
        <v>80</v>
      </c>
      <c r="U171" s="102"/>
      <c r="V171" s="103"/>
      <c r="W171" s="101"/>
      <c r="X171" s="102" t="s">
        <v>212</v>
      </c>
      <c r="Y171" s="101" t="s">
        <v>3136</v>
      </c>
      <c r="Z171" s="101"/>
      <c r="AA171" s="101"/>
      <c r="AB171" s="104"/>
    </row>
    <row r="172" spans="2:28" ht="16.5" customHeight="1" x14ac:dyDescent="0.25">
      <c r="B172" s="97">
        <v>1482</v>
      </c>
      <c r="C172" s="97" t="s">
        <v>206</v>
      </c>
      <c r="D172" s="98" t="s">
        <v>3139</v>
      </c>
      <c r="E172" s="99" t="s">
        <v>3140</v>
      </c>
      <c r="F172" s="97" t="s">
        <v>223</v>
      </c>
      <c r="G172" s="97">
        <v>1</v>
      </c>
      <c r="H172" s="105">
        <v>17</v>
      </c>
      <c r="I172" s="105">
        <v>0</v>
      </c>
      <c r="J172" s="105">
        <v>26</v>
      </c>
      <c r="K172" s="95">
        <v>6826</v>
      </c>
      <c r="L172" s="106">
        <f>T171</f>
        <v>80</v>
      </c>
      <c r="M172" s="106">
        <f>K172*L172</f>
        <v>546080</v>
      </c>
      <c r="N172" s="77"/>
      <c r="O172" s="78"/>
      <c r="P172" s="78"/>
      <c r="Q172" s="78"/>
      <c r="R172" s="79"/>
      <c r="S172" s="80"/>
      <c r="T172" s="81"/>
      <c r="U172" s="77"/>
      <c r="V172" s="79"/>
      <c r="W172" s="79"/>
      <c r="X172" s="82"/>
      <c r="Y172" s="83">
        <f>M172</f>
        <v>546080</v>
      </c>
      <c r="Z172" s="84"/>
      <c r="AA172" s="87">
        <f>AB172*M172/100</f>
        <v>54.608000000000004</v>
      </c>
      <c r="AB172" s="82">
        <v>0.01</v>
      </c>
    </row>
    <row r="173" spans="2:28" ht="16.5" customHeight="1" x14ac:dyDescent="0.25">
      <c r="B173" s="99"/>
      <c r="C173" s="99"/>
      <c r="D173" s="99"/>
      <c r="E173" s="99"/>
      <c r="F173" s="99"/>
      <c r="G173" s="99"/>
      <c r="H173" s="107"/>
      <c r="I173" s="107"/>
      <c r="J173" s="107"/>
      <c r="K173" s="106"/>
      <c r="L173" s="106"/>
      <c r="M173" s="106"/>
      <c r="N173" s="77"/>
      <c r="O173" s="78"/>
      <c r="P173" s="78"/>
      <c r="Q173" s="78"/>
      <c r="R173" s="79"/>
      <c r="S173" s="80"/>
      <c r="T173" s="81"/>
      <c r="U173" s="77"/>
      <c r="V173" s="79"/>
      <c r="W173" s="79"/>
      <c r="X173" s="86"/>
      <c r="Y173" s="83"/>
      <c r="Z173" s="84"/>
      <c r="AA173" s="85"/>
      <c r="AB173" s="86"/>
    </row>
    <row r="174" spans="2:28" ht="16.5" customHeight="1" x14ac:dyDescent="0.25">
      <c r="B174" s="100" t="s">
        <v>205</v>
      </c>
      <c r="C174" s="101"/>
      <c r="D174" s="101"/>
      <c r="E174" s="101"/>
      <c r="F174" s="101"/>
      <c r="G174" s="102"/>
      <c r="H174" s="102" t="s">
        <v>210</v>
      </c>
      <c r="I174" s="102" t="s">
        <v>3144</v>
      </c>
      <c r="J174" s="102" t="s">
        <v>3145</v>
      </c>
      <c r="K174" s="102">
        <v>160</v>
      </c>
      <c r="L174" s="102">
        <v>11</v>
      </c>
      <c r="M174" s="102"/>
      <c r="N174" s="102"/>
      <c r="O174" s="102" t="s">
        <v>208</v>
      </c>
      <c r="P174" s="102" t="s">
        <v>209</v>
      </c>
      <c r="Q174" s="102" t="s">
        <v>139</v>
      </c>
      <c r="R174" s="102">
        <v>34160</v>
      </c>
      <c r="S174" s="102"/>
      <c r="T174" s="102">
        <v>80</v>
      </c>
      <c r="U174" s="102"/>
      <c r="V174" s="103"/>
      <c r="W174" s="101"/>
      <c r="X174" s="102"/>
      <c r="Y174" s="101"/>
      <c r="Z174" s="101"/>
      <c r="AA174" s="101"/>
      <c r="AB174" s="104"/>
    </row>
    <row r="175" spans="2:28" ht="16.5" customHeight="1" x14ac:dyDescent="0.25">
      <c r="B175" s="97">
        <v>1483</v>
      </c>
      <c r="C175" s="97" t="s">
        <v>206</v>
      </c>
      <c r="D175" s="98" t="s">
        <v>3142</v>
      </c>
      <c r="E175" s="99" t="s">
        <v>3143</v>
      </c>
      <c r="F175" s="97" t="s">
        <v>223</v>
      </c>
      <c r="G175" s="97">
        <v>1</v>
      </c>
      <c r="H175" s="105">
        <v>9</v>
      </c>
      <c r="I175" s="105">
        <v>2</v>
      </c>
      <c r="J175" s="105">
        <v>52</v>
      </c>
      <c r="K175" s="95">
        <v>3852</v>
      </c>
      <c r="L175" s="106">
        <f>T174</f>
        <v>80</v>
      </c>
      <c r="M175" s="106">
        <f>K175*L175</f>
        <v>308160</v>
      </c>
      <c r="N175" s="77"/>
      <c r="O175" s="78"/>
      <c r="P175" s="78"/>
      <c r="Q175" s="78"/>
      <c r="R175" s="79"/>
      <c r="S175" s="80"/>
      <c r="T175" s="81"/>
      <c r="U175" s="77"/>
      <c r="V175" s="79"/>
      <c r="W175" s="79"/>
      <c r="X175" s="82"/>
      <c r="Y175" s="83">
        <f>M175</f>
        <v>308160</v>
      </c>
      <c r="Z175" s="84"/>
      <c r="AA175" s="87">
        <f>AB175*M175/100</f>
        <v>30.815999999999999</v>
      </c>
      <c r="AB175" s="82">
        <v>0.01</v>
      </c>
    </row>
    <row r="176" spans="2:28" ht="16.5" customHeight="1" x14ac:dyDescent="0.25">
      <c r="B176" s="99"/>
      <c r="C176" s="99"/>
      <c r="D176" s="99"/>
      <c r="E176" s="99"/>
      <c r="F176" s="99"/>
      <c r="G176" s="99"/>
      <c r="H176" s="107"/>
      <c r="I176" s="107"/>
      <c r="J176" s="107"/>
      <c r="K176" s="106"/>
      <c r="L176" s="106"/>
      <c r="M176" s="106"/>
      <c r="N176" s="77"/>
      <c r="O176" s="78"/>
      <c r="P176" s="78"/>
      <c r="Q176" s="78"/>
      <c r="R176" s="79"/>
      <c r="S176" s="80"/>
      <c r="T176" s="81"/>
      <c r="U176" s="77"/>
      <c r="V176" s="79"/>
      <c r="W176" s="79"/>
      <c r="X176" s="86"/>
      <c r="Y176" s="83"/>
      <c r="Z176" s="84"/>
      <c r="AA176" s="85"/>
      <c r="AB176" s="86"/>
    </row>
    <row r="177" spans="2:28" ht="16.5" customHeight="1" x14ac:dyDescent="0.25">
      <c r="B177" s="100" t="s">
        <v>205</v>
      </c>
      <c r="C177" s="101"/>
      <c r="D177" s="101"/>
      <c r="E177" s="101"/>
      <c r="F177" s="101"/>
      <c r="G177" s="102"/>
      <c r="H177" s="102" t="s">
        <v>207</v>
      </c>
      <c r="I177" s="102" t="s">
        <v>3147</v>
      </c>
      <c r="J177" s="102" t="s">
        <v>2919</v>
      </c>
      <c r="K177" s="102">
        <v>93</v>
      </c>
      <c r="L177" s="102">
        <v>11</v>
      </c>
      <c r="M177" s="102"/>
      <c r="N177" s="102"/>
      <c r="O177" s="102" t="s">
        <v>208</v>
      </c>
      <c r="P177" s="102" t="s">
        <v>209</v>
      </c>
      <c r="Q177" s="102" t="s">
        <v>139</v>
      </c>
      <c r="R177" s="102">
        <v>34160</v>
      </c>
      <c r="S177" s="102"/>
      <c r="T177" s="102">
        <v>80</v>
      </c>
      <c r="U177" s="102"/>
      <c r="V177" s="103"/>
      <c r="W177" s="101"/>
      <c r="X177" s="102" t="s">
        <v>212</v>
      </c>
      <c r="Y177" s="101" t="s">
        <v>3148</v>
      </c>
      <c r="Z177" s="101"/>
      <c r="AA177" s="101"/>
      <c r="AB177" s="104"/>
    </row>
    <row r="178" spans="2:28" ht="16.5" customHeight="1" x14ac:dyDescent="0.25">
      <c r="B178" s="97">
        <v>1484</v>
      </c>
      <c r="C178" s="97" t="s">
        <v>206</v>
      </c>
      <c r="D178" s="98" t="s">
        <v>3146</v>
      </c>
      <c r="E178" s="99" t="s">
        <v>3038</v>
      </c>
      <c r="F178" s="97" t="s">
        <v>223</v>
      </c>
      <c r="G178" s="97">
        <v>1</v>
      </c>
      <c r="H178" s="105">
        <v>25</v>
      </c>
      <c r="I178" s="105">
        <v>3</v>
      </c>
      <c r="J178" s="105">
        <v>92</v>
      </c>
      <c r="K178" s="95">
        <v>10392</v>
      </c>
      <c r="L178" s="106">
        <f>T177</f>
        <v>80</v>
      </c>
      <c r="M178" s="106">
        <f>K178*L178</f>
        <v>831360</v>
      </c>
      <c r="N178" s="77"/>
      <c r="O178" s="78"/>
      <c r="P178" s="78"/>
      <c r="Q178" s="78"/>
      <c r="R178" s="79"/>
      <c r="S178" s="80"/>
      <c r="T178" s="81"/>
      <c r="U178" s="77"/>
      <c r="V178" s="79"/>
      <c r="W178" s="79"/>
      <c r="X178" s="82"/>
      <c r="Y178" s="83">
        <f>M178</f>
        <v>831360</v>
      </c>
      <c r="Z178" s="84"/>
      <c r="AA178" s="87">
        <f>AB178*M178/100</f>
        <v>83.13600000000001</v>
      </c>
      <c r="AB178" s="82">
        <v>0.01</v>
      </c>
    </row>
    <row r="179" spans="2:28" ht="16.5" customHeight="1" x14ac:dyDescent="0.25">
      <c r="B179" s="99"/>
      <c r="C179" s="99"/>
      <c r="D179" s="99"/>
      <c r="E179" s="99"/>
      <c r="F179" s="99"/>
      <c r="G179" s="99"/>
      <c r="H179" s="107"/>
      <c r="I179" s="107"/>
      <c r="J179" s="107"/>
      <c r="K179" s="106"/>
      <c r="L179" s="106"/>
      <c r="M179" s="106"/>
      <c r="N179" s="77"/>
      <c r="O179" s="78"/>
      <c r="P179" s="78"/>
      <c r="Q179" s="78"/>
      <c r="R179" s="79"/>
      <c r="S179" s="80"/>
      <c r="T179" s="81"/>
      <c r="U179" s="77"/>
      <c r="V179" s="79"/>
      <c r="W179" s="79"/>
      <c r="X179" s="86"/>
      <c r="Y179" s="83"/>
      <c r="Z179" s="84"/>
      <c r="AA179" s="85"/>
      <c r="AB179" s="86"/>
    </row>
    <row r="180" spans="2:28" ht="16.5" customHeight="1" x14ac:dyDescent="0.25">
      <c r="B180" s="100" t="s">
        <v>205</v>
      </c>
      <c r="C180" s="101"/>
      <c r="D180" s="101"/>
      <c r="E180" s="101"/>
      <c r="F180" s="101"/>
      <c r="G180" s="102"/>
      <c r="H180" s="102" t="s">
        <v>207</v>
      </c>
      <c r="I180" s="102" t="s">
        <v>3150</v>
      </c>
      <c r="J180" s="102" t="s">
        <v>3151</v>
      </c>
      <c r="K180" s="102">
        <v>93</v>
      </c>
      <c r="L180" s="102">
        <v>11</v>
      </c>
      <c r="M180" s="102"/>
      <c r="N180" s="102"/>
      <c r="O180" s="102" t="s">
        <v>208</v>
      </c>
      <c r="P180" s="102" t="s">
        <v>209</v>
      </c>
      <c r="Q180" s="102" t="s">
        <v>139</v>
      </c>
      <c r="R180" s="102">
        <v>34160</v>
      </c>
      <c r="S180" s="102"/>
      <c r="T180" s="102">
        <v>80</v>
      </c>
      <c r="U180" s="102"/>
      <c r="V180" s="103"/>
      <c r="W180" s="101"/>
      <c r="X180" s="102"/>
      <c r="Y180" s="101"/>
      <c r="Z180" s="101"/>
      <c r="AA180" s="101"/>
      <c r="AB180" s="104"/>
    </row>
    <row r="181" spans="2:28" ht="16.5" customHeight="1" x14ac:dyDescent="0.25">
      <c r="B181" s="97">
        <v>1485</v>
      </c>
      <c r="C181" s="97" t="s">
        <v>206</v>
      </c>
      <c r="D181" s="98" t="s">
        <v>3149</v>
      </c>
      <c r="E181" s="99" t="s">
        <v>3036</v>
      </c>
      <c r="F181" s="97" t="s">
        <v>223</v>
      </c>
      <c r="G181" s="97">
        <v>1</v>
      </c>
      <c r="H181" s="105">
        <v>13</v>
      </c>
      <c r="I181" s="105">
        <v>1</v>
      </c>
      <c r="J181" s="105">
        <v>6</v>
      </c>
      <c r="K181" s="95">
        <v>5306</v>
      </c>
      <c r="L181" s="106">
        <f>T180</f>
        <v>80</v>
      </c>
      <c r="M181" s="106">
        <f>K181*L181</f>
        <v>424480</v>
      </c>
      <c r="N181" s="77"/>
      <c r="O181" s="78"/>
      <c r="P181" s="78"/>
      <c r="Q181" s="78"/>
      <c r="R181" s="79"/>
      <c r="S181" s="80"/>
      <c r="T181" s="81"/>
      <c r="U181" s="77"/>
      <c r="V181" s="79"/>
      <c r="W181" s="79"/>
      <c r="X181" s="82"/>
      <c r="Y181" s="83">
        <f>M181</f>
        <v>424480</v>
      </c>
      <c r="Z181" s="84"/>
      <c r="AA181" s="87">
        <f>AB181*M181/100</f>
        <v>42.448</v>
      </c>
      <c r="AB181" s="82">
        <v>0.01</v>
      </c>
    </row>
    <row r="182" spans="2:28" ht="16.5" customHeight="1" x14ac:dyDescent="0.25">
      <c r="B182" s="99"/>
      <c r="C182" s="99"/>
      <c r="D182" s="99"/>
      <c r="E182" s="99"/>
      <c r="F182" s="99"/>
      <c r="G182" s="99"/>
      <c r="H182" s="107"/>
      <c r="I182" s="107"/>
      <c r="J182" s="107"/>
      <c r="K182" s="106"/>
      <c r="L182" s="106"/>
      <c r="M182" s="106"/>
      <c r="N182" s="77"/>
      <c r="O182" s="78"/>
      <c r="P182" s="78"/>
      <c r="Q182" s="78"/>
      <c r="R182" s="79"/>
      <c r="S182" s="80"/>
      <c r="T182" s="81"/>
      <c r="U182" s="77"/>
      <c r="V182" s="79"/>
      <c r="W182" s="79"/>
      <c r="X182" s="86"/>
      <c r="Y182" s="83"/>
      <c r="Z182" s="84"/>
      <c r="AA182" s="85"/>
      <c r="AB182" s="86"/>
    </row>
    <row r="183" spans="2:28" ht="16.5" customHeight="1" x14ac:dyDescent="0.25">
      <c r="B183" s="100" t="s">
        <v>205</v>
      </c>
      <c r="C183" s="101"/>
      <c r="D183" s="101"/>
      <c r="E183" s="101"/>
      <c r="F183" s="101"/>
      <c r="G183" s="102"/>
      <c r="H183" s="102" t="s">
        <v>207</v>
      </c>
      <c r="I183" s="102" t="s">
        <v>3150</v>
      </c>
      <c r="J183" s="102" t="s">
        <v>251</v>
      </c>
      <c r="K183" s="102">
        <v>93</v>
      </c>
      <c r="L183" s="102">
        <v>11</v>
      </c>
      <c r="M183" s="102"/>
      <c r="N183" s="102"/>
      <c r="O183" s="102" t="s">
        <v>208</v>
      </c>
      <c r="P183" s="102" t="s">
        <v>209</v>
      </c>
      <c r="Q183" s="102" t="s">
        <v>139</v>
      </c>
      <c r="R183" s="102">
        <v>34160</v>
      </c>
      <c r="S183" s="102"/>
      <c r="T183" s="102">
        <v>80</v>
      </c>
      <c r="U183" s="102" t="s">
        <v>3154</v>
      </c>
      <c r="V183" s="103"/>
      <c r="W183" s="101"/>
      <c r="X183" s="102"/>
      <c r="Y183" s="101"/>
      <c r="Z183" s="101"/>
      <c r="AA183" s="101"/>
      <c r="AB183" s="104"/>
    </row>
    <row r="184" spans="2:28" ht="16.5" customHeight="1" x14ac:dyDescent="0.25">
      <c r="B184" s="97">
        <v>1486</v>
      </c>
      <c r="C184" s="97" t="s">
        <v>206</v>
      </c>
      <c r="D184" s="98" t="s">
        <v>3152</v>
      </c>
      <c r="E184" s="99" t="s">
        <v>3153</v>
      </c>
      <c r="F184" s="97" t="s">
        <v>223</v>
      </c>
      <c r="G184" s="97">
        <v>2</v>
      </c>
      <c r="H184" s="105">
        <v>0</v>
      </c>
      <c r="I184" s="105">
        <v>3</v>
      </c>
      <c r="J184" s="105">
        <v>90</v>
      </c>
      <c r="K184" s="95">
        <v>390</v>
      </c>
      <c r="L184" s="106">
        <f>T183</f>
        <v>80</v>
      </c>
      <c r="M184" s="106">
        <f>K184*L184</f>
        <v>31200</v>
      </c>
      <c r="N184" s="77"/>
      <c r="O184" s="78" t="s">
        <v>203</v>
      </c>
      <c r="P184" s="78" t="s">
        <v>211</v>
      </c>
      <c r="Q184" s="78" t="s">
        <v>143</v>
      </c>
      <c r="R184" s="79">
        <v>108</v>
      </c>
      <c r="S184" s="80"/>
      <c r="T184" s="81">
        <v>7450</v>
      </c>
      <c r="U184" s="96" t="s">
        <v>406</v>
      </c>
      <c r="V184" s="79">
        <f>R184*T184*85/100</f>
        <v>683910</v>
      </c>
      <c r="W184" s="79">
        <f>R184*T184-V184</f>
        <v>120690</v>
      </c>
      <c r="X184" s="82">
        <f>M184+W184</f>
        <v>151890</v>
      </c>
      <c r="Y184" s="83">
        <f>M184</f>
        <v>31200</v>
      </c>
      <c r="Z184" s="84"/>
      <c r="AA184" s="87">
        <f>AB184*M184/100</f>
        <v>6.24</v>
      </c>
      <c r="AB184" s="86">
        <v>0.02</v>
      </c>
    </row>
    <row r="185" spans="2:28" ht="16.5" customHeight="1" x14ac:dyDescent="0.25">
      <c r="B185" s="99"/>
      <c r="C185" s="99"/>
      <c r="D185" s="99"/>
      <c r="E185" s="99"/>
      <c r="F185" s="99"/>
      <c r="G185" s="99"/>
      <c r="H185" s="107"/>
      <c r="I185" s="107"/>
      <c r="J185" s="107"/>
      <c r="K185" s="106"/>
      <c r="L185" s="106"/>
      <c r="M185" s="106"/>
      <c r="N185" s="77"/>
      <c r="O185" s="78"/>
      <c r="P185" s="78"/>
      <c r="Q185" s="78"/>
      <c r="R185" s="79"/>
      <c r="S185" s="80"/>
      <c r="T185" s="81"/>
      <c r="U185" s="77"/>
      <c r="V185" s="79"/>
      <c r="W185" s="79"/>
      <c r="X185" s="86"/>
      <c r="Y185" s="83"/>
      <c r="Z185" s="84"/>
      <c r="AA185" s="85"/>
      <c r="AB185" s="86"/>
    </row>
    <row r="186" spans="2:28" ht="16.5" customHeight="1" x14ac:dyDescent="0.25">
      <c r="B186" s="100" t="s">
        <v>205</v>
      </c>
      <c r="C186" s="101"/>
      <c r="D186" s="101"/>
      <c r="E186" s="101"/>
      <c r="F186" s="101"/>
      <c r="G186" s="102"/>
      <c r="H186" s="102" t="s">
        <v>210</v>
      </c>
      <c r="I186" s="102" t="s">
        <v>1055</v>
      </c>
      <c r="J186" s="102" t="s">
        <v>2136</v>
      </c>
      <c r="K186" s="102">
        <v>90</v>
      </c>
      <c r="L186" s="102">
        <v>11</v>
      </c>
      <c r="M186" s="102"/>
      <c r="N186" s="102"/>
      <c r="O186" s="102" t="s">
        <v>208</v>
      </c>
      <c r="P186" s="102" t="s">
        <v>209</v>
      </c>
      <c r="Q186" s="102" t="s">
        <v>139</v>
      </c>
      <c r="R186" s="102">
        <v>34160</v>
      </c>
      <c r="S186" s="102"/>
      <c r="T186" s="102">
        <v>80</v>
      </c>
      <c r="U186" s="102" t="s">
        <v>3157</v>
      </c>
      <c r="V186" s="103"/>
      <c r="W186" s="101"/>
      <c r="X186" s="102"/>
      <c r="Y186" s="101"/>
      <c r="Z186" s="101"/>
      <c r="AA186" s="101"/>
      <c r="AB186" s="104"/>
    </row>
    <row r="187" spans="2:28" ht="16.5" customHeight="1" x14ac:dyDescent="0.25">
      <c r="B187" s="97">
        <v>1487</v>
      </c>
      <c r="C187" s="97" t="s">
        <v>206</v>
      </c>
      <c r="D187" s="98" t="s">
        <v>3155</v>
      </c>
      <c r="E187" s="99" t="s">
        <v>3156</v>
      </c>
      <c r="F187" s="97" t="s">
        <v>223</v>
      </c>
      <c r="G187" s="97">
        <v>2</v>
      </c>
      <c r="H187" s="105">
        <v>0</v>
      </c>
      <c r="I187" s="105">
        <v>2</v>
      </c>
      <c r="J187" s="105">
        <v>51</v>
      </c>
      <c r="K187" s="95">
        <v>251</v>
      </c>
      <c r="L187" s="106">
        <f>T186</f>
        <v>80</v>
      </c>
      <c r="M187" s="106">
        <f>K187*L187</f>
        <v>20080</v>
      </c>
      <c r="N187" s="77"/>
      <c r="O187" s="78" t="s">
        <v>203</v>
      </c>
      <c r="P187" s="78" t="s">
        <v>3118</v>
      </c>
      <c r="Q187" s="78" t="s">
        <v>143</v>
      </c>
      <c r="R187" s="79">
        <v>216</v>
      </c>
      <c r="S187" s="80"/>
      <c r="T187" s="81">
        <v>7450</v>
      </c>
      <c r="U187" s="96" t="s">
        <v>979</v>
      </c>
      <c r="V187" s="79">
        <f>R187*T187*85/100</f>
        <v>1367820</v>
      </c>
      <c r="W187" s="79">
        <f>R187*T187-V187</f>
        <v>241380</v>
      </c>
      <c r="X187" s="82">
        <f>M187+W187</f>
        <v>261460</v>
      </c>
      <c r="Y187" s="83">
        <f>M187</f>
        <v>20080</v>
      </c>
      <c r="Z187" s="84"/>
      <c r="AA187" s="87">
        <f>AB187*M187/100</f>
        <v>4.016</v>
      </c>
      <c r="AB187" s="86">
        <v>0.02</v>
      </c>
    </row>
    <row r="188" spans="2:28" ht="16.5" customHeight="1" x14ac:dyDescent="0.25">
      <c r="B188" s="99"/>
      <c r="C188" s="99"/>
      <c r="D188" s="99"/>
      <c r="E188" s="99"/>
      <c r="F188" s="99"/>
      <c r="G188" s="99"/>
      <c r="H188" s="107"/>
      <c r="I188" s="107"/>
      <c r="J188" s="107"/>
      <c r="K188" s="106"/>
      <c r="L188" s="106"/>
      <c r="M188" s="106"/>
      <c r="N188" s="77"/>
      <c r="O188" s="78"/>
      <c r="P188" s="78"/>
      <c r="Q188" s="78"/>
      <c r="R188" s="79"/>
      <c r="S188" s="80"/>
      <c r="T188" s="81"/>
      <c r="U188" s="77"/>
      <c r="V188" s="79"/>
      <c r="W188" s="79"/>
      <c r="X188" s="86"/>
      <c r="Y188" s="83"/>
      <c r="Z188" s="84"/>
      <c r="AA188" s="85"/>
      <c r="AB188" s="86"/>
    </row>
    <row r="189" spans="2:28" ht="16.5" customHeight="1" x14ac:dyDescent="0.25">
      <c r="B189" s="100" t="s">
        <v>205</v>
      </c>
      <c r="C189" s="101"/>
      <c r="D189" s="101"/>
      <c r="E189" s="101"/>
      <c r="F189" s="101"/>
      <c r="G189" s="102"/>
      <c r="H189" s="102" t="s">
        <v>210</v>
      </c>
      <c r="I189" s="102" t="s">
        <v>2832</v>
      </c>
      <c r="J189" s="102" t="s">
        <v>3124</v>
      </c>
      <c r="K189" s="102">
        <v>95</v>
      </c>
      <c r="L189" s="102">
        <v>11</v>
      </c>
      <c r="M189" s="102"/>
      <c r="N189" s="102"/>
      <c r="O189" s="102" t="s">
        <v>208</v>
      </c>
      <c r="P189" s="102" t="s">
        <v>209</v>
      </c>
      <c r="Q189" s="102" t="s">
        <v>139</v>
      </c>
      <c r="R189" s="102">
        <v>34160</v>
      </c>
      <c r="S189" s="102"/>
      <c r="T189" s="102">
        <v>80</v>
      </c>
      <c r="U189" s="102" t="s">
        <v>3160</v>
      </c>
      <c r="V189" s="103"/>
      <c r="W189" s="101"/>
      <c r="X189" s="102"/>
      <c r="Y189" s="101"/>
      <c r="Z189" s="101"/>
      <c r="AA189" s="101"/>
      <c r="AB189" s="104"/>
    </row>
    <row r="190" spans="2:28" ht="16.5" customHeight="1" x14ac:dyDescent="0.25">
      <c r="B190" s="97">
        <v>1488</v>
      </c>
      <c r="C190" s="97" t="s">
        <v>206</v>
      </c>
      <c r="D190" s="98" t="s">
        <v>3158</v>
      </c>
      <c r="E190" s="99" t="s">
        <v>3159</v>
      </c>
      <c r="F190" s="97" t="s">
        <v>223</v>
      </c>
      <c r="G190" s="97">
        <v>2</v>
      </c>
      <c r="H190" s="105">
        <v>0</v>
      </c>
      <c r="I190" s="105">
        <v>2</v>
      </c>
      <c r="J190" s="105">
        <v>59</v>
      </c>
      <c r="K190" s="95">
        <v>259</v>
      </c>
      <c r="L190" s="106">
        <f>T189</f>
        <v>80</v>
      </c>
      <c r="M190" s="106">
        <f>K190*L190</f>
        <v>20720</v>
      </c>
      <c r="N190" s="77"/>
      <c r="O190" s="78" t="s">
        <v>203</v>
      </c>
      <c r="P190" s="78" t="s">
        <v>3118</v>
      </c>
      <c r="Q190" s="78" t="s">
        <v>143</v>
      </c>
      <c r="R190" s="79">
        <v>72</v>
      </c>
      <c r="S190" s="80"/>
      <c r="T190" s="81">
        <v>7450</v>
      </c>
      <c r="U190" s="96" t="s">
        <v>3161</v>
      </c>
      <c r="V190" s="79">
        <f>R190*T190*85/100</f>
        <v>455940</v>
      </c>
      <c r="W190" s="79">
        <f>R190*T190-V190</f>
        <v>80460</v>
      </c>
      <c r="X190" s="82">
        <f>M190+W190</f>
        <v>101180</v>
      </c>
      <c r="Y190" s="83">
        <f>M190</f>
        <v>20720</v>
      </c>
      <c r="Z190" s="84"/>
      <c r="AA190" s="87">
        <f>AB190*M190/100</f>
        <v>4.1440000000000001</v>
      </c>
      <c r="AB190" s="86">
        <v>0.02</v>
      </c>
    </row>
    <row r="191" spans="2:28" ht="16.5" customHeight="1" x14ac:dyDescent="0.25">
      <c r="B191" s="99"/>
      <c r="C191" s="99"/>
      <c r="D191" s="99"/>
      <c r="E191" s="99"/>
      <c r="F191" s="99"/>
      <c r="G191" s="99"/>
      <c r="H191" s="107"/>
      <c r="I191" s="107"/>
      <c r="J191" s="107"/>
      <c r="K191" s="106"/>
      <c r="L191" s="106"/>
      <c r="M191" s="106"/>
      <c r="N191" s="77"/>
      <c r="O191" s="78"/>
      <c r="P191" s="78"/>
      <c r="Q191" s="78"/>
      <c r="R191" s="79"/>
      <c r="S191" s="80"/>
      <c r="T191" s="81"/>
      <c r="U191" s="77"/>
      <c r="V191" s="79"/>
      <c r="W191" s="79"/>
      <c r="X191" s="86"/>
      <c r="Y191" s="83"/>
      <c r="Z191" s="84"/>
      <c r="AA191" s="85"/>
      <c r="AB191" s="86"/>
    </row>
    <row r="192" spans="2:28" ht="16.5" customHeight="1" x14ac:dyDescent="0.25">
      <c r="B192" s="100" t="s">
        <v>205</v>
      </c>
      <c r="C192" s="101"/>
      <c r="D192" s="101"/>
      <c r="E192" s="101"/>
      <c r="F192" s="101"/>
      <c r="G192" s="102"/>
      <c r="H192" s="102" t="s">
        <v>207</v>
      </c>
      <c r="I192" s="102" t="s">
        <v>2390</v>
      </c>
      <c r="J192" s="102" t="s">
        <v>2563</v>
      </c>
      <c r="K192" s="102">
        <v>18</v>
      </c>
      <c r="L192" s="102">
        <v>11</v>
      </c>
      <c r="M192" s="102"/>
      <c r="N192" s="102"/>
      <c r="O192" s="102" t="s">
        <v>208</v>
      </c>
      <c r="P192" s="102" t="s">
        <v>209</v>
      </c>
      <c r="Q192" s="102" t="s">
        <v>139</v>
      </c>
      <c r="R192" s="102">
        <v>34160</v>
      </c>
      <c r="S192" s="102"/>
      <c r="T192" s="102">
        <v>80</v>
      </c>
      <c r="U192" s="102" t="s">
        <v>3226</v>
      </c>
      <c r="V192" s="103"/>
      <c r="W192" s="101"/>
      <c r="X192" s="102"/>
      <c r="Y192" s="101"/>
      <c r="Z192" s="101"/>
      <c r="AA192" s="102" t="s">
        <v>3225</v>
      </c>
      <c r="AB192" s="104"/>
    </row>
    <row r="193" spans="2:28" ht="16.5" customHeight="1" x14ac:dyDescent="0.25">
      <c r="B193" s="97">
        <v>1510</v>
      </c>
      <c r="C193" s="97" t="s">
        <v>206</v>
      </c>
      <c r="D193" s="98" t="s">
        <v>3223</v>
      </c>
      <c r="E193" s="99" t="s">
        <v>3224</v>
      </c>
      <c r="F193" s="97" t="s">
        <v>223</v>
      </c>
      <c r="G193" s="97">
        <v>2</v>
      </c>
      <c r="H193" s="105">
        <v>0</v>
      </c>
      <c r="I193" s="105">
        <v>1</v>
      </c>
      <c r="J193" s="105">
        <v>55</v>
      </c>
      <c r="K193" s="95">
        <v>155</v>
      </c>
      <c r="L193" s="106">
        <f>T192</f>
        <v>80</v>
      </c>
      <c r="M193" s="106">
        <f>K193*L193</f>
        <v>12400</v>
      </c>
      <c r="N193" s="77"/>
      <c r="O193" s="78" t="s">
        <v>203</v>
      </c>
      <c r="P193" s="78" t="s">
        <v>211</v>
      </c>
      <c r="Q193" s="78" t="s">
        <v>143</v>
      </c>
      <c r="R193" s="79">
        <v>90</v>
      </c>
      <c r="S193" s="80"/>
      <c r="T193" s="81">
        <v>7450</v>
      </c>
      <c r="U193" s="96" t="s">
        <v>978</v>
      </c>
      <c r="V193" s="79">
        <f>R193*T193*85/100</f>
        <v>569925</v>
      </c>
      <c r="W193" s="79">
        <f>R193*T193-V193</f>
        <v>100575</v>
      </c>
      <c r="X193" s="82">
        <f>M193+W193</f>
        <v>112975</v>
      </c>
      <c r="Y193" s="83">
        <f>M193</f>
        <v>12400</v>
      </c>
      <c r="Z193" s="84"/>
      <c r="AA193" s="87">
        <f>AB193*M193/100</f>
        <v>2.48</v>
      </c>
      <c r="AB193" s="86">
        <v>0.02</v>
      </c>
    </row>
    <row r="194" spans="2:28" ht="16.5" customHeight="1" x14ac:dyDescent="0.25">
      <c r="B194" s="99"/>
      <c r="C194" s="99"/>
      <c r="D194" s="99"/>
      <c r="E194" s="99"/>
      <c r="F194" s="99"/>
      <c r="G194" s="99"/>
      <c r="H194" s="107"/>
      <c r="I194" s="107"/>
      <c r="J194" s="107"/>
      <c r="K194" s="106"/>
      <c r="L194" s="106"/>
      <c r="M194" s="106"/>
      <c r="N194" s="77"/>
      <c r="O194" s="78"/>
      <c r="P194" s="78"/>
      <c r="Q194" s="78"/>
      <c r="R194" s="79"/>
      <c r="S194" s="80"/>
      <c r="T194" s="81"/>
      <c r="U194" s="77"/>
      <c r="V194" s="79"/>
      <c r="W194" s="79"/>
      <c r="X194" s="86"/>
      <c r="Y194" s="83"/>
      <c r="Z194" s="84"/>
      <c r="AA194" s="85"/>
      <c r="AB194" s="86"/>
    </row>
    <row r="195" spans="2:28" ht="16.5" customHeight="1" x14ac:dyDescent="0.25">
      <c r="B195" s="100" t="s">
        <v>205</v>
      </c>
      <c r="C195" s="101"/>
      <c r="D195" s="101"/>
      <c r="E195" s="101"/>
      <c r="F195" s="101"/>
      <c r="G195" s="102"/>
      <c r="H195" s="102" t="s">
        <v>210</v>
      </c>
      <c r="I195" s="102" t="s">
        <v>3229</v>
      </c>
      <c r="J195" s="102" t="s">
        <v>2044</v>
      </c>
      <c r="K195" s="102">
        <v>143</v>
      </c>
      <c r="L195" s="102">
        <v>11</v>
      </c>
      <c r="M195" s="102"/>
      <c r="N195" s="102"/>
      <c r="O195" s="102" t="s">
        <v>208</v>
      </c>
      <c r="P195" s="102" t="s">
        <v>209</v>
      </c>
      <c r="Q195" s="102" t="s">
        <v>139</v>
      </c>
      <c r="R195" s="102">
        <v>34160</v>
      </c>
      <c r="S195" s="102"/>
      <c r="T195" s="102">
        <v>80</v>
      </c>
      <c r="U195" s="102" t="s">
        <v>3230</v>
      </c>
      <c r="V195" s="103"/>
      <c r="W195" s="101"/>
      <c r="X195" s="102" t="s">
        <v>212</v>
      </c>
      <c r="Y195" s="101" t="s">
        <v>3231</v>
      </c>
      <c r="Z195" s="101"/>
      <c r="AA195" s="101"/>
      <c r="AB195" s="104"/>
    </row>
    <row r="196" spans="2:28" ht="16.5" customHeight="1" x14ac:dyDescent="0.25">
      <c r="B196" s="97">
        <v>1511</v>
      </c>
      <c r="C196" s="97" t="s">
        <v>206</v>
      </c>
      <c r="D196" s="98" t="s">
        <v>3227</v>
      </c>
      <c r="E196" s="99" t="s">
        <v>3228</v>
      </c>
      <c r="F196" s="97" t="s">
        <v>223</v>
      </c>
      <c r="G196" s="97">
        <v>2</v>
      </c>
      <c r="H196" s="105">
        <v>0</v>
      </c>
      <c r="I196" s="105">
        <v>2</v>
      </c>
      <c r="J196" s="105">
        <v>57</v>
      </c>
      <c r="K196" s="95">
        <v>257</v>
      </c>
      <c r="L196" s="106">
        <f>T195</f>
        <v>80</v>
      </c>
      <c r="M196" s="106">
        <f>K196*L196</f>
        <v>20560</v>
      </c>
      <c r="N196" s="77"/>
      <c r="O196" s="78" t="s">
        <v>203</v>
      </c>
      <c r="P196" s="78" t="s">
        <v>211</v>
      </c>
      <c r="Q196" s="78" t="s">
        <v>143</v>
      </c>
      <c r="R196" s="79">
        <v>108</v>
      </c>
      <c r="S196" s="80"/>
      <c r="T196" s="81">
        <v>7450</v>
      </c>
      <c r="U196" s="96" t="s">
        <v>1269</v>
      </c>
      <c r="V196" s="79">
        <f>R196*T196*65/100</f>
        <v>522990</v>
      </c>
      <c r="W196" s="79">
        <f>R196*T196-V196</f>
        <v>281610</v>
      </c>
      <c r="X196" s="82">
        <f>M196+W196</f>
        <v>302170</v>
      </c>
      <c r="Y196" s="83">
        <f>M196</f>
        <v>20560</v>
      </c>
      <c r="Z196" s="84"/>
      <c r="AA196" s="87">
        <f>AB196*M196/100</f>
        <v>4.1120000000000001</v>
      </c>
      <c r="AB196" s="86">
        <v>0.02</v>
      </c>
    </row>
    <row r="197" spans="2:28" ht="16.5" customHeight="1" x14ac:dyDescent="0.25">
      <c r="B197" s="99"/>
      <c r="C197" s="99"/>
      <c r="D197" s="99"/>
      <c r="E197" s="99"/>
      <c r="F197" s="99"/>
      <c r="G197" s="99"/>
      <c r="H197" s="107"/>
      <c r="I197" s="107"/>
      <c r="J197" s="107"/>
      <c r="K197" s="106"/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6"/>
      <c r="Y197" s="83"/>
      <c r="Z197" s="84"/>
      <c r="AA197" s="85"/>
      <c r="AB197" s="86"/>
    </row>
    <row r="198" spans="2:28" ht="16.5" customHeight="1" x14ac:dyDescent="0.25">
      <c r="B198" s="100" t="s">
        <v>205</v>
      </c>
      <c r="C198" s="101"/>
      <c r="D198" s="101"/>
      <c r="E198" s="101"/>
      <c r="F198" s="101"/>
      <c r="G198" s="102"/>
      <c r="H198" s="102" t="s">
        <v>213</v>
      </c>
      <c r="I198" s="102" t="s">
        <v>3233</v>
      </c>
      <c r="J198" s="102" t="s">
        <v>3234</v>
      </c>
      <c r="K198" s="102">
        <v>110</v>
      </c>
      <c r="L198" s="102">
        <v>11</v>
      </c>
      <c r="M198" s="102"/>
      <c r="N198" s="102"/>
      <c r="O198" s="102" t="s">
        <v>208</v>
      </c>
      <c r="P198" s="102" t="s">
        <v>209</v>
      </c>
      <c r="Q198" s="102" t="s">
        <v>139</v>
      </c>
      <c r="R198" s="102">
        <v>34160</v>
      </c>
      <c r="S198" s="102"/>
      <c r="T198" s="102">
        <v>80</v>
      </c>
      <c r="U198" s="102"/>
      <c r="V198" s="103"/>
      <c r="W198" s="101"/>
      <c r="X198" s="102"/>
      <c r="Y198" s="101"/>
      <c r="Z198" s="101"/>
      <c r="AA198" s="102" t="s">
        <v>3235</v>
      </c>
      <c r="AB198" s="104"/>
    </row>
    <row r="199" spans="2:28" ht="16.5" customHeight="1" x14ac:dyDescent="0.25">
      <c r="B199" s="97">
        <v>1512</v>
      </c>
      <c r="C199" s="97" t="s">
        <v>206</v>
      </c>
      <c r="D199" s="98" t="s">
        <v>3232</v>
      </c>
      <c r="E199" s="99" t="s">
        <v>3058</v>
      </c>
      <c r="F199" s="97" t="s">
        <v>223</v>
      </c>
      <c r="G199" s="97">
        <v>1</v>
      </c>
      <c r="H199" s="105">
        <v>15</v>
      </c>
      <c r="I199" s="105">
        <v>3</v>
      </c>
      <c r="J199" s="105">
        <v>86</v>
      </c>
      <c r="K199" s="95">
        <v>6386</v>
      </c>
      <c r="L199" s="106">
        <f>T198</f>
        <v>80</v>
      </c>
      <c r="M199" s="106">
        <f>K199*L199</f>
        <v>510880</v>
      </c>
      <c r="N199" s="77"/>
      <c r="O199" s="78"/>
      <c r="P199" s="78"/>
      <c r="Q199" s="78"/>
      <c r="R199" s="79"/>
      <c r="S199" s="80"/>
      <c r="T199" s="81"/>
      <c r="U199" s="77"/>
      <c r="V199" s="79"/>
      <c r="W199" s="79"/>
      <c r="X199" s="82"/>
      <c r="Y199" s="83">
        <f>M199</f>
        <v>510880</v>
      </c>
      <c r="Z199" s="84"/>
      <c r="AA199" s="87">
        <f>AB199*M199/100</f>
        <v>51.088000000000001</v>
      </c>
      <c r="AB199" s="82">
        <v>0.01</v>
      </c>
    </row>
    <row r="200" spans="2:28" ht="16.5" customHeight="1" x14ac:dyDescent="0.25">
      <c r="B200" s="99"/>
      <c r="C200" s="99"/>
      <c r="D200" s="99"/>
      <c r="E200" s="99"/>
      <c r="F200" s="99"/>
      <c r="G200" s="99"/>
      <c r="H200" s="107"/>
      <c r="I200" s="107"/>
      <c r="J200" s="107"/>
      <c r="K200" s="106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6"/>
      <c r="Y200" s="83"/>
      <c r="Z200" s="84"/>
      <c r="AA200" s="85"/>
      <c r="AB200" s="86"/>
    </row>
    <row r="201" spans="2:28" ht="16.5" customHeight="1" x14ac:dyDescent="0.25">
      <c r="B201" s="100" t="s">
        <v>205</v>
      </c>
      <c r="C201" s="101"/>
      <c r="D201" s="101"/>
      <c r="E201" s="101"/>
      <c r="F201" s="101"/>
      <c r="G201" s="102"/>
      <c r="H201" s="102" t="s">
        <v>213</v>
      </c>
      <c r="I201" s="102" t="s">
        <v>3233</v>
      </c>
      <c r="J201" s="102" t="s">
        <v>3234</v>
      </c>
      <c r="K201" s="102">
        <v>110</v>
      </c>
      <c r="L201" s="102">
        <v>11</v>
      </c>
      <c r="M201" s="102"/>
      <c r="N201" s="102"/>
      <c r="O201" s="102" t="s">
        <v>208</v>
      </c>
      <c r="P201" s="102" t="s">
        <v>209</v>
      </c>
      <c r="Q201" s="102" t="s">
        <v>139</v>
      </c>
      <c r="R201" s="102">
        <v>34160</v>
      </c>
      <c r="S201" s="102"/>
      <c r="T201" s="102">
        <v>80</v>
      </c>
      <c r="U201" s="102" t="s">
        <v>3238</v>
      </c>
      <c r="V201" s="103"/>
      <c r="W201" s="101"/>
      <c r="X201" s="102"/>
      <c r="Y201" s="101"/>
      <c r="Z201" s="101"/>
      <c r="AA201" s="101"/>
      <c r="AB201" s="104"/>
    </row>
    <row r="202" spans="2:28" ht="16.5" customHeight="1" x14ac:dyDescent="0.25">
      <c r="B202" s="97">
        <v>1513</v>
      </c>
      <c r="C202" s="97" t="s">
        <v>206</v>
      </c>
      <c r="D202" s="98" t="s">
        <v>3236</v>
      </c>
      <c r="E202" s="99" t="s">
        <v>3237</v>
      </c>
      <c r="F202" s="97" t="s">
        <v>223</v>
      </c>
      <c r="G202" s="97">
        <v>2</v>
      </c>
      <c r="H202" s="105">
        <v>0</v>
      </c>
      <c r="I202" s="105">
        <v>3</v>
      </c>
      <c r="J202" s="105">
        <v>6</v>
      </c>
      <c r="K202" s="95">
        <v>306</v>
      </c>
      <c r="L202" s="106">
        <f>T201</f>
        <v>80</v>
      </c>
      <c r="M202" s="106">
        <f>K202*L202</f>
        <v>24480</v>
      </c>
      <c r="N202" s="77"/>
      <c r="O202" s="78" t="s">
        <v>203</v>
      </c>
      <c r="P202" s="78" t="s">
        <v>5</v>
      </c>
      <c r="Q202" s="78" t="s">
        <v>143</v>
      </c>
      <c r="R202" s="79">
        <v>108</v>
      </c>
      <c r="S202" s="80"/>
      <c r="T202" s="81">
        <v>8050</v>
      </c>
      <c r="U202" s="96" t="s">
        <v>231</v>
      </c>
      <c r="V202" s="79">
        <f>R202*T202*34/100</f>
        <v>295596</v>
      </c>
      <c r="W202" s="79">
        <f>R202*T202-V202</f>
        <v>573804</v>
      </c>
      <c r="X202" s="82">
        <f>M202+W202</f>
        <v>598284</v>
      </c>
      <c r="Y202" s="83">
        <f>M202</f>
        <v>24480</v>
      </c>
      <c r="Z202" s="84"/>
      <c r="AA202" s="87">
        <f>AB202*M202/100</f>
        <v>4.8959999999999999</v>
      </c>
      <c r="AB202" s="86">
        <v>0.02</v>
      </c>
    </row>
    <row r="203" spans="2:28" ht="16.5" customHeight="1" x14ac:dyDescent="0.25">
      <c r="B203" s="99"/>
      <c r="C203" s="99"/>
      <c r="D203" s="99"/>
      <c r="E203" s="99"/>
      <c r="F203" s="99"/>
      <c r="G203" s="99"/>
      <c r="H203" s="107"/>
      <c r="I203" s="107"/>
      <c r="J203" s="107"/>
      <c r="K203" s="106"/>
      <c r="L203" s="106"/>
      <c r="M203" s="106"/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6"/>
      <c r="Y203" s="83"/>
      <c r="Z203" s="84"/>
      <c r="AA203" s="85"/>
      <c r="AB203" s="86"/>
    </row>
    <row r="204" spans="2:28" ht="16.5" customHeight="1" x14ac:dyDescent="0.25">
      <c r="B204" s="100" t="s">
        <v>205</v>
      </c>
      <c r="C204" s="101"/>
      <c r="D204" s="101"/>
      <c r="E204" s="101"/>
      <c r="F204" s="101"/>
      <c r="G204" s="102"/>
      <c r="H204" s="102" t="s">
        <v>210</v>
      </c>
      <c r="I204" s="102" t="s">
        <v>3241</v>
      </c>
      <c r="J204" s="102" t="s">
        <v>3242</v>
      </c>
      <c r="K204" s="102">
        <v>68</v>
      </c>
      <c r="L204" s="102">
        <v>11</v>
      </c>
      <c r="M204" s="102"/>
      <c r="N204" s="102"/>
      <c r="O204" s="102" t="s">
        <v>208</v>
      </c>
      <c r="P204" s="102" t="s">
        <v>209</v>
      </c>
      <c r="Q204" s="102" t="s">
        <v>139</v>
      </c>
      <c r="R204" s="102">
        <v>34160</v>
      </c>
      <c r="S204" s="102"/>
      <c r="T204" s="102">
        <v>80</v>
      </c>
      <c r="U204" s="102" t="s">
        <v>3244</v>
      </c>
      <c r="V204" s="103"/>
      <c r="W204" s="101"/>
      <c r="X204" s="102"/>
      <c r="Y204" s="101"/>
      <c r="Z204" s="101"/>
      <c r="AA204" s="102" t="s">
        <v>3243</v>
      </c>
      <c r="AB204" s="104"/>
    </row>
    <row r="205" spans="2:28" ht="16.5" customHeight="1" x14ac:dyDescent="0.25">
      <c r="B205" s="97">
        <v>1514</v>
      </c>
      <c r="C205" s="97" t="s">
        <v>206</v>
      </c>
      <c r="D205" s="98" t="s">
        <v>3239</v>
      </c>
      <c r="E205" s="99" t="s">
        <v>3240</v>
      </c>
      <c r="F205" s="97" t="s">
        <v>223</v>
      </c>
      <c r="G205" s="97">
        <v>2</v>
      </c>
      <c r="H205" s="105">
        <v>0</v>
      </c>
      <c r="I205" s="105">
        <v>1</v>
      </c>
      <c r="J205" s="105">
        <v>91</v>
      </c>
      <c r="K205" s="95">
        <v>191</v>
      </c>
      <c r="L205" s="106">
        <f>T204</f>
        <v>80</v>
      </c>
      <c r="M205" s="106">
        <f>K205*L205</f>
        <v>15280</v>
      </c>
      <c r="N205" s="77"/>
      <c r="O205" s="78" t="s">
        <v>203</v>
      </c>
      <c r="P205" s="78" t="s">
        <v>5</v>
      </c>
      <c r="Q205" s="78" t="s">
        <v>143</v>
      </c>
      <c r="R205" s="79">
        <v>108</v>
      </c>
      <c r="S205" s="80"/>
      <c r="T205" s="81">
        <v>8050</v>
      </c>
      <c r="U205" s="96" t="s">
        <v>3245</v>
      </c>
      <c r="V205" s="79">
        <f>R205*T205*52/100</f>
        <v>452088</v>
      </c>
      <c r="W205" s="79">
        <f>R205*T205-V205</f>
        <v>417312</v>
      </c>
      <c r="X205" s="82">
        <f>M205+W205</f>
        <v>432592</v>
      </c>
      <c r="Y205" s="83">
        <f>M205</f>
        <v>15280</v>
      </c>
      <c r="Z205" s="84"/>
      <c r="AA205" s="87">
        <f>AB205*M205/100</f>
        <v>3.056</v>
      </c>
      <c r="AB205" s="86">
        <v>0.02</v>
      </c>
    </row>
    <row r="206" spans="2:28" ht="16.5" customHeight="1" x14ac:dyDescent="0.25">
      <c r="B206" s="99"/>
      <c r="C206" s="99"/>
      <c r="D206" s="99"/>
      <c r="E206" s="99"/>
      <c r="F206" s="99"/>
      <c r="G206" s="99"/>
      <c r="H206" s="107"/>
      <c r="I206" s="107"/>
      <c r="J206" s="107"/>
      <c r="K206" s="106"/>
      <c r="L206" s="106"/>
      <c r="M206" s="106"/>
      <c r="N206" s="77"/>
      <c r="O206" s="78"/>
      <c r="P206" s="78"/>
      <c r="Q206" s="78"/>
      <c r="R206" s="79"/>
      <c r="S206" s="80"/>
      <c r="T206" s="81"/>
      <c r="U206" s="77"/>
      <c r="V206" s="79"/>
      <c r="W206" s="79"/>
      <c r="X206" s="86"/>
      <c r="Y206" s="83"/>
      <c r="Z206" s="84"/>
      <c r="AA206" s="85"/>
      <c r="AB206" s="86"/>
    </row>
    <row r="207" spans="2:28" ht="16.5" customHeight="1" x14ac:dyDescent="0.25">
      <c r="B207" s="100" t="s">
        <v>205</v>
      </c>
      <c r="C207" s="101"/>
      <c r="D207" s="101"/>
      <c r="E207" s="101"/>
      <c r="F207" s="101"/>
      <c r="G207" s="102"/>
      <c r="H207" s="102" t="s">
        <v>210</v>
      </c>
      <c r="I207" s="102" t="s">
        <v>759</v>
      </c>
      <c r="J207" s="102" t="s">
        <v>2402</v>
      </c>
      <c r="K207" s="102">
        <v>35</v>
      </c>
      <c r="L207" s="102">
        <v>11</v>
      </c>
      <c r="M207" s="102"/>
      <c r="N207" s="102"/>
      <c r="O207" s="102" t="s">
        <v>208</v>
      </c>
      <c r="P207" s="102" t="s">
        <v>209</v>
      </c>
      <c r="Q207" s="102" t="s">
        <v>139</v>
      </c>
      <c r="R207" s="102">
        <v>34160</v>
      </c>
      <c r="S207" s="102"/>
      <c r="T207" s="102">
        <v>80</v>
      </c>
      <c r="U207" s="102" t="s">
        <v>3248</v>
      </c>
      <c r="V207" s="103"/>
      <c r="W207" s="101"/>
      <c r="X207" s="102"/>
      <c r="Y207" s="101"/>
      <c r="Z207" s="101"/>
      <c r="AA207" s="101"/>
      <c r="AB207" s="104"/>
    </row>
    <row r="208" spans="2:28" ht="16.5" customHeight="1" x14ac:dyDescent="0.25">
      <c r="B208" s="97">
        <v>1515</v>
      </c>
      <c r="C208" s="97" t="s">
        <v>206</v>
      </c>
      <c r="D208" s="98" t="s">
        <v>3246</v>
      </c>
      <c r="E208" s="99" t="s">
        <v>3247</v>
      </c>
      <c r="F208" s="97" t="s">
        <v>223</v>
      </c>
      <c r="G208" s="97">
        <v>2</v>
      </c>
      <c r="H208" s="105">
        <v>0</v>
      </c>
      <c r="I208" s="105">
        <v>1</v>
      </c>
      <c r="J208" s="105">
        <v>15</v>
      </c>
      <c r="K208" s="95">
        <v>115</v>
      </c>
      <c r="L208" s="106">
        <f>T207</f>
        <v>80</v>
      </c>
      <c r="M208" s="106">
        <f>K208*L208</f>
        <v>9200</v>
      </c>
      <c r="N208" s="77"/>
      <c r="O208" s="78" t="s">
        <v>203</v>
      </c>
      <c r="P208" s="78" t="s">
        <v>211</v>
      </c>
      <c r="Q208" s="78" t="s">
        <v>143</v>
      </c>
      <c r="R208" s="79">
        <v>135</v>
      </c>
      <c r="S208" s="80"/>
      <c r="T208" s="81">
        <v>7450</v>
      </c>
      <c r="U208" s="96" t="s">
        <v>406</v>
      </c>
      <c r="V208" s="79">
        <f>R208*T208*85/100</f>
        <v>854887.5</v>
      </c>
      <c r="W208" s="79">
        <f>R208*T208-V208</f>
        <v>150862.5</v>
      </c>
      <c r="X208" s="82">
        <f>M208+W208</f>
        <v>160062.5</v>
      </c>
      <c r="Y208" s="83">
        <f>M208</f>
        <v>9200</v>
      </c>
      <c r="Z208" s="84"/>
      <c r="AA208" s="87">
        <f>AB208*M208/100</f>
        <v>1.84</v>
      </c>
      <c r="AB208" s="86">
        <v>0.02</v>
      </c>
    </row>
    <row r="209" spans="2:28" ht="16.5" customHeight="1" x14ac:dyDescent="0.25">
      <c r="B209" s="99"/>
      <c r="C209" s="99"/>
      <c r="D209" s="99"/>
      <c r="E209" s="99"/>
      <c r="F209" s="99"/>
      <c r="G209" s="99"/>
      <c r="H209" s="107"/>
      <c r="I209" s="107"/>
      <c r="J209" s="107"/>
      <c r="K209" s="106"/>
      <c r="L209" s="106"/>
      <c r="M209" s="106"/>
      <c r="N209" s="77"/>
      <c r="O209" s="78"/>
      <c r="P209" s="78"/>
      <c r="Q209" s="78"/>
      <c r="R209" s="79"/>
      <c r="S209" s="80"/>
      <c r="T209" s="81"/>
      <c r="U209" s="77"/>
      <c r="V209" s="79"/>
      <c r="W209" s="79"/>
      <c r="X209" s="86"/>
      <c r="Y209" s="83"/>
      <c r="Z209" s="84"/>
      <c r="AA209" s="85"/>
      <c r="AB209" s="86"/>
    </row>
    <row r="210" spans="2:28" ht="16.5" customHeight="1" x14ac:dyDescent="0.25">
      <c r="B210" s="100" t="s">
        <v>205</v>
      </c>
      <c r="C210" s="101"/>
      <c r="D210" s="101"/>
      <c r="E210" s="101"/>
      <c r="F210" s="101"/>
      <c r="G210" s="102"/>
      <c r="H210" s="102" t="s">
        <v>210</v>
      </c>
      <c r="I210" s="102" t="s">
        <v>759</v>
      </c>
      <c r="J210" s="102" t="s">
        <v>2402</v>
      </c>
      <c r="K210" s="102">
        <v>35</v>
      </c>
      <c r="L210" s="102">
        <v>11</v>
      </c>
      <c r="M210" s="102"/>
      <c r="N210" s="102"/>
      <c r="O210" s="102" t="s">
        <v>208</v>
      </c>
      <c r="P210" s="102" t="s">
        <v>209</v>
      </c>
      <c r="Q210" s="102" t="s">
        <v>139</v>
      </c>
      <c r="R210" s="102">
        <v>34160</v>
      </c>
      <c r="S210" s="102"/>
      <c r="T210" s="102">
        <v>80</v>
      </c>
      <c r="U210" s="102"/>
      <c r="V210" s="103"/>
      <c r="W210" s="101"/>
      <c r="X210" s="102"/>
      <c r="Y210" s="101"/>
      <c r="Z210" s="101"/>
      <c r="AA210" s="101"/>
      <c r="AB210" s="104"/>
    </row>
    <row r="211" spans="2:28" ht="16.5" customHeight="1" x14ac:dyDescent="0.25">
      <c r="B211" s="97">
        <v>1516</v>
      </c>
      <c r="C211" s="97" t="s">
        <v>206</v>
      </c>
      <c r="D211" s="98" t="s">
        <v>3249</v>
      </c>
      <c r="E211" s="99" t="s">
        <v>3062</v>
      </c>
      <c r="F211" s="97" t="s">
        <v>223</v>
      </c>
      <c r="G211" s="97">
        <v>1</v>
      </c>
      <c r="H211" s="105">
        <v>67</v>
      </c>
      <c r="I211" s="105">
        <v>0</v>
      </c>
      <c r="J211" s="105">
        <v>61</v>
      </c>
      <c r="K211" s="95">
        <v>26861</v>
      </c>
      <c r="L211" s="106">
        <f>T210</f>
        <v>80</v>
      </c>
      <c r="M211" s="106">
        <f>K211*L211</f>
        <v>2148880</v>
      </c>
      <c r="N211" s="77"/>
      <c r="O211" s="78"/>
      <c r="P211" s="78"/>
      <c r="Q211" s="78"/>
      <c r="R211" s="79"/>
      <c r="S211" s="80"/>
      <c r="T211" s="81"/>
      <c r="U211" s="77"/>
      <c r="V211" s="79"/>
      <c r="W211" s="79"/>
      <c r="X211" s="82"/>
      <c r="Y211" s="83">
        <f>M211</f>
        <v>2148880</v>
      </c>
      <c r="Z211" s="84"/>
      <c r="AA211" s="87">
        <f>AB211*M211/100</f>
        <v>214.88800000000001</v>
      </c>
      <c r="AB211" s="82">
        <v>0.01</v>
      </c>
    </row>
    <row r="212" spans="2:28" ht="16.5" customHeight="1" x14ac:dyDescent="0.25">
      <c r="B212" s="99"/>
      <c r="C212" s="99"/>
      <c r="D212" s="99"/>
      <c r="E212" s="99"/>
      <c r="F212" s="99"/>
      <c r="G212" s="99"/>
      <c r="H212" s="107"/>
      <c r="I212" s="107"/>
      <c r="J212" s="107"/>
      <c r="K212" s="106"/>
      <c r="L212" s="106"/>
      <c r="M212" s="106"/>
      <c r="N212" s="77"/>
      <c r="O212" s="78"/>
      <c r="P212" s="78"/>
      <c r="Q212" s="78"/>
      <c r="R212" s="79"/>
      <c r="S212" s="80"/>
      <c r="T212" s="81"/>
      <c r="U212" s="77"/>
      <c r="V212" s="79"/>
      <c r="W212" s="79"/>
      <c r="X212" s="86"/>
      <c r="Y212" s="83"/>
      <c r="Z212" s="84"/>
      <c r="AA212" s="85"/>
      <c r="AB212" s="86"/>
    </row>
    <row r="213" spans="2:28" ht="16.5" customHeight="1" x14ac:dyDescent="0.25">
      <c r="B213" s="100" t="s">
        <v>205</v>
      </c>
      <c r="C213" s="101"/>
      <c r="D213" s="101"/>
      <c r="E213" s="101"/>
      <c r="F213" s="101"/>
      <c r="G213" s="102"/>
      <c r="H213" s="102" t="s">
        <v>210</v>
      </c>
      <c r="I213" s="102" t="s">
        <v>3251</v>
      </c>
      <c r="J213" s="102" t="s">
        <v>3252</v>
      </c>
      <c r="K213" s="102">
        <v>34</v>
      </c>
      <c r="L213" s="102">
        <v>11</v>
      </c>
      <c r="M213" s="102"/>
      <c r="N213" s="102"/>
      <c r="O213" s="102" t="s">
        <v>208</v>
      </c>
      <c r="P213" s="102" t="s">
        <v>209</v>
      </c>
      <c r="Q213" s="102" t="s">
        <v>139</v>
      </c>
      <c r="R213" s="102">
        <v>34160</v>
      </c>
      <c r="S213" s="102"/>
      <c r="T213" s="102">
        <v>80</v>
      </c>
      <c r="U213" s="102"/>
      <c r="V213" s="103"/>
      <c r="W213" s="101"/>
      <c r="X213" s="102"/>
      <c r="Y213" s="101"/>
      <c r="Z213" s="101"/>
      <c r="AA213" s="101"/>
      <c r="AB213" s="104"/>
    </row>
    <row r="214" spans="2:28" ht="16.5" customHeight="1" x14ac:dyDescent="0.25">
      <c r="B214" s="97">
        <v>1517</v>
      </c>
      <c r="C214" s="97" t="s">
        <v>206</v>
      </c>
      <c r="D214" s="98" t="s">
        <v>3250</v>
      </c>
      <c r="E214" s="99" t="s">
        <v>3079</v>
      </c>
      <c r="F214" s="97" t="s">
        <v>223</v>
      </c>
      <c r="G214" s="97">
        <v>1</v>
      </c>
      <c r="H214" s="105">
        <v>6</v>
      </c>
      <c r="I214" s="105">
        <v>1</v>
      </c>
      <c r="J214" s="105">
        <v>17</v>
      </c>
      <c r="K214" s="95">
        <v>2517</v>
      </c>
      <c r="L214" s="106">
        <f>T213</f>
        <v>80</v>
      </c>
      <c r="M214" s="106">
        <f>K214*L214</f>
        <v>201360</v>
      </c>
      <c r="N214" s="77"/>
      <c r="O214" s="78"/>
      <c r="P214" s="78"/>
      <c r="Q214" s="78"/>
      <c r="R214" s="79"/>
      <c r="S214" s="80"/>
      <c r="T214" s="81"/>
      <c r="U214" s="77"/>
      <c r="V214" s="79"/>
      <c r="W214" s="79"/>
      <c r="X214" s="82"/>
      <c r="Y214" s="83">
        <f>M214</f>
        <v>201360</v>
      </c>
      <c r="Z214" s="84"/>
      <c r="AA214" s="87">
        <f>AB214*M214/100</f>
        <v>20.136000000000003</v>
      </c>
      <c r="AB214" s="82">
        <v>0.01</v>
      </c>
    </row>
    <row r="215" spans="2:28" ht="16.5" customHeight="1" x14ac:dyDescent="0.25">
      <c r="B215" s="99"/>
      <c r="C215" s="99"/>
      <c r="D215" s="99"/>
      <c r="E215" s="99"/>
      <c r="F215" s="99"/>
      <c r="G215" s="99"/>
      <c r="H215" s="107"/>
      <c r="I215" s="107"/>
      <c r="J215" s="107"/>
      <c r="K215" s="106"/>
      <c r="L215" s="106"/>
      <c r="M215" s="106"/>
      <c r="N215" s="77"/>
      <c r="O215" s="78"/>
      <c r="P215" s="78"/>
      <c r="Q215" s="78"/>
      <c r="R215" s="79"/>
      <c r="S215" s="80"/>
      <c r="T215" s="81"/>
      <c r="U215" s="77"/>
      <c r="V215" s="79"/>
      <c r="W215" s="79"/>
      <c r="X215" s="86"/>
      <c r="Y215" s="83"/>
      <c r="Z215" s="84"/>
      <c r="AA215" s="85"/>
      <c r="AB215" s="86"/>
    </row>
    <row r="216" spans="2:28" ht="16.5" customHeight="1" x14ac:dyDescent="0.25">
      <c r="B216" s="100" t="s">
        <v>205</v>
      </c>
      <c r="C216" s="101"/>
      <c r="D216" s="101"/>
      <c r="E216" s="101"/>
      <c r="F216" s="101"/>
      <c r="G216" s="102"/>
      <c r="H216" s="102" t="s">
        <v>210</v>
      </c>
      <c r="I216" s="102" t="s">
        <v>3251</v>
      </c>
      <c r="J216" s="102" t="s">
        <v>3252</v>
      </c>
      <c r="K216" s="102">
        <v>34</v>
      </c>
      <c r="L216" s="102">
        <v>11</v>
      </c>
      <c r="M216" s="102"/>
      <c r="N216" s="102"/>
      <c r="O216" s="102" t="s">
        <v>208</v>
      </c>
      <c r="P216" s="102" t="s">
        <v>209</v>
      </c>
      <c r="Q216" s="102" t="s">
        <v>139</v>
      </c>
      <c r="R216" s="102">
        <v>34160</v>
      </c>
      <c r="S216" s="102"/>
      <c r="T216" s="102">
        <v>80</v>
      </c>
      <c r="U216" s="102"/>
      <c r="V216" s="103"/>
      <c r="W216" s="101"/>
      <c r="X216" s="102"/>
      <c r="Y216" s="101"/>
      <c r="Z216" s="101"/>
      <c r="AA216" s="101"/>
      <c r="AB216" s="104"/>
    </row>
    <row r="217" spans="2:28" ht="16.5" customHeight="1" x14ac:dyDescent="0.25">
      <c r="B217" s="97">
        <v>1518</v>
      </c>
      <c r="C217" s="97" t="s">
        <v>206</v>
      </c>
      <c r="D217" s="98" t="s">
        <v>3253</v>
      </c>
      <c r="E217" s="99" t="s">
        <v>3058</v>
      </c>
      <c r="F217" s="97" t="s">
        <v>223</v>
      </c>
      <c r="G217" s="97">
        <v>1</v>
      </c>
      <c r="H217" s="105">
        <v>37</v>
      </c>
      <c r="I217" s="105">
        <v>2</v>
      </c>
      <c r="J217" s="105">
        <v>31</v>
      </c>
      <c r="K217" s="95">
        <v>15031</v>
      </c>
      <c r="L217" s="106">
        <f>T216</f>
        <v>80</v>
      </c>
      <c r="M217" s="106">
        <f>K217*L217</f>
        <v>1202480</v>
      </c>
      <c r="N217" s="77"/>
      <c r="O217" s="78"/>
      <c r="P217" s="78"/>
      <c r="Q217" s="78"/>
      <c r="R217" s="79"/>
      <c r="S217" s="80"/>
      <c r="T217" s="81"/>
      <c r="U217" s="77"/>
      <c r="V217" s="79"/>
      <c r="W217" s="79"/>
      <c r="X217" s="82"/>
      <c r="Y217" s="83">
        <f>M217</f>
        <v>1202480</v>
      </c>
      <c r="Z217" s="84"/>
      <c r="AA217" s="87">
        <f>AB217*M217/100</f>
        <v>120.248</v>
      </c>
      <c r="AB217" s="82">
        <v>0.01</v>
      </c>
    </row>
    <row r="218" spans="2:28" ht="16.5" customHeight="1" x14ac:dyDescent="0.25">
      <c r="B218" s="99"/>
      <c r="C218" s="99"/>
      <c r="D218" s="99"/>
      <c r="E218" s="99"/>
      <c r="F218" s="99"/>
      <c r="G218" s="99"/>
      <c r="H218" s="107"/>
      <c r="I218" s="107"/>
      <c r="J218" s="107"/>
      <c r="K218" s="106"/>
      <c r="L218" s="106"/>
      <c r="M218" s="106"/>
      <c r="N218" s="77"/>
      <c r="O218" s="78"/>
      <c r="P218" s="78"/>
      <c r="Q218" s="78"/>
      <c r="R218" s="79"/>
      <c r="S218" s="80"/>
      <c r="T218" s="81"/>
      <c r="U218" s="77"/>
      <c r="V218" s="79"/>
      <c r="W218" s="79"/>
      <c r="X218" s="86"/>
      <c r="Y218" s="83"/>
      <c r="Z218" s="84"/>
      <c r="AA218" s="85"/>
      <c r="AB218" s="86"/>
    </row>
    <row r="219" spans="2:28" ht="16.5" customHeight="1" x14ac:dyDescent="0.25">
      <c r="B219" s="100" t="s">
        <v>205</v>
      </c>
      <c r="C219" s="101"/>
      <c r="D219" s="101"/>
      <c r="E219" s="101"/>
      <c r="F219" s="101"/>
      <c r="G219" s="102"/>
      <c r="H219" s="102" t="s">
        <v>207</v>
      </c>
      <c r="I219" s="102" t="s">
        <v>3256</v>
      </c>
      <c r="J219" s="102" t="s">
        <v>3257</v>
      </c>
      <c r="K219" s="102">
        <v>45</v>
      </c>
      <c r="L219" s="102">
        <v>11</v>
      </c>
      <c r="M219" s="102"/>
      <c r="N219" s="102"/>
      <c r="O219" s="102" t="s">
        <v>208</v>
      </c>
      <c r="P219" s="102" t="s">
        <v>209</v>
      </c>
      <c r="Q219" s="102" t="s">
        <v>139</v>
      </c>
      <c r="R219" s="102">
        <v>34160</v>
      </c>
      <c r="S219" s="102"/>
      <c r="T219" s="102">
        <v>80</v>
      </c>
      <c r="U219" s="102"/>
      <c r="V219" s="103"/>
      <c r="W219" s="101"/>
      <c r="X219" s="102" t="s">
        <v>212</v>
      </c>
      <c r="Y219" s="101" t="s">
        <v>3258</v>
      </c>
      <c r="Z219" s="101"/>
      <c r="AA219" s="101"/>
      <c r="AB219" s="104"/>
    </row>
    <row r="220" spans="2:28" ht="16.5" customHeight="1" x14ac:dyDescent="0.25">
      <c r="B220" s="97">
        <v>1519</v>
      </c>
      <c r="C220" s="97" t="s">
        <v>206</v>
      </c>
      <c r="D220" s="98" t="s">
        <v>3254</v>
      </c>
      <c r="E220" s="99" t="s">
        <v>3255</v>
      </c>
      <c r="F220" s="97" t="s">
        <v>223</v>
      </c>
      <c r="G220" s="97">
        <v>1</v>
      </c>
      <c r="H220" s="105">
        <v>5</v>
      </c>
      <c r="I220" s="105">
        <v>2</v>
      </c>
      <c r="J220" s="105">
        <v>71</v>
      </c>
      <c r="K220" s="95">
        <v>2271</v>
      </c>
      <c r="L220" s="106">
        <f>T219</f>
        <v>80</v>
      </c>
      <c r="M220" s="106">
        <f>K220*L220</f>
        <v>181680</v>
      </c>
      <c r="N220" s="77"/>
      <c r="O220" s="78"/>
      <c r="P220" s="78"/>
      <c r="Q220" s="78"/>
      <c r="R220" s="79"/>
      <c r="S220" s="80"/>
      <c r="T220" s="81"/>
      <c r="U220" s="77"/>
      <c r="V220" s="79"/>
      <c r="W220" s="79"/>
      <c r="X220" s="82"/>
      <c r="Y220" s="83">
        <f>M220</f>
        <v>181680</v>
      </c>
      <c r="Z220" s="84"/>
      <c r="AA220" s="87">
        <f>AB220*M220/100</f>
        <v>18.167999999999999</v>
      </c>
      <c r="AB220" s="82">
        <v>0.01</v>
      </c>
    </row>
    <row r="221" spans="2:28" ht="16.5" customHeight="1" x14ac:dyDescent="0.25">
      <c r="B221" s="99"/>
      <c r="C221" s="99"/>
      <c r="D221" s="99"/>
      <c r="E221" s="99"/>
      <c r="F221" s="99"/>
      <c r="G221" s="99"/>
      <c r="H221" s="107"/>
      <c r="I221" s="107"/>
      <c r="J221" s="107"/>
      <c r="K221" s="106"/>
      <c r="L221" s="106"/>
      <c r="M221" s="106"/>
      <c r="N221" s="77"/>
      <c r="O221" s="78"/>
      <c r="P221" s="78"/>
      <c r="Q221" s="78"/>
      <c r="R221" s="79"/>
      <c r="S221" s="80"/>
      <c r="T221" s="81"/>
      <c r="U221" s="77"/>
      <c r="V221" s="79"/>
      <c r="W221" s="79"/>
      <c r="X221" s="86"/>
      <c r="Y221" s="83"/>
      <c r="Z221" s="84"/>
      <c r="AA221" s="85"/>
      <c r="AB221" s="86"/>
    </row>
    <row r="222" spans="2:28" ht="16.5" customHeight="1" x14ac:dyDescent="0.25">
      <c r="B222" s="100" t="s">
        <v>205</v>
      </c>
      <c r="C222" s="101"/>
      <c r="D222" s="101"/>
      <c r="E222" s="101"/>
      <c r="F222" s="101"/>
      <c r="G222" s="102"/>
      <c r="H222" s="102" t="s">
        <v>210</v>
      </c>
      <c r="I222" s="102" t="s">
        <v>3261</v>
      </c>
      <c r="J222" s="102" t="s">
        <v>3257</v>
      </c>
      <c r="K222" s="102">
        <v>45</v>
      </c>
      <c r="L222" s="102">
        <v>11</v>
      </c>
      <c r="M222" s="102"/>
      <c r="N222" s="102"/>
      <c r="O222" s="102" t="s">
        <v>208</v>
      </c>
      <c r="P222" s="102" t="s">
        <v>209</v>
      </c>
      <c r="Q222" s="102" t="s">
        <v>139</v>
      </c>
      <c r="R222" s="102">
        <v>34160</v>
      </c>
      <c r="S222" s="102"/>
      <c r="T222" s="102">
        <v>80</v>
      </c>
      <c r="U222" s="102"/>
      <c r="V222" s="103"/>
      <c r="W222" s="101"/>
      <c r="X222" s="102"/>
      <c r="Y222" s="101"/>
      <c r="Z222" s="101"/>
      <c r="AA222" s="101"/>
      <c r="AB222" s="104"/>
    </row>
    <row r="223" spans="2:28" ht="16.5" customHeight="1" x14ac:dyDescent="0.25">
      <c r="B223" s="97">
        <v>1520</v>
      </c>
      <c r="C223" s="97" t="s">
        <v>206</v>
      </c>
      <c r="D223" s="98" t="s">
        <v>3259</v>
      </c>
      <c r="E223" s="99" t="s">
        <v>3260</v>
      </c>
      <c r="F223" s="97" t="s">
        <v>223</v>
      </c>
      <c r="G223" s="97">
        <v>1</v>
      </c>
      <c r="H223" s="105">
        <v>32</v>
      </c>
      <c r="I223" s="105">
        <v>3</v>
      </c>
      <c r="J223" s="105">
        <v>84</v>
      </c>
      <c r="K223" s="95">
        <v>13184</v>
      </c>
      <c r="L223" s="106">
        <f>T222</f>
        <v>80</v>
      </c>
      <c r="M223" s="106">
        <f>K223*L223</f>
        <v>1054720</v>
      </c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>
        <f>M223</f>
        <v>1054720</v>
      </c>
      <c r="Z223" s="84"/>
      <c r="AA223" s="87">
        <f>AB223*M223/100</f>
        <v>105.47200000000001</v>
      </c>
      <c r="AB223" s="82">
        <v>0.01</v>
      </c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207</v>
      </c>
      <c r="I225" s="102" t="s">
        <v>3264</v>
      </c>
      <c r="J225" s="102" t="s">
        <v>1377</v>
      </c>
      <c r="K225" s="102">
        <v>45</v>
      </c>
      <c r="L225" s="102">
        <v>11</v>
      </c>
      <c r="M225" s="102"/>
      <c r="N225" s="102"/>
      <c r="O225" s="102" t="s">
        <v>208</v>
      </c>
      <c r="P225" s="102" t="s">
        <v>209</v>
      </c>
      <c r="Q225" s="102" t="s">
        <v>139</v>
      </c>
      <c r="R225" s="102">
        <v>34160</v>
      </c>
      <c r="S225" s="102"/>
      <c r="T225" s="102">
        <v>80</v>
      </c>
      <c r="U225" s="102"/>
      <c r="V225" s="103"/>
      <c r="W225" s="101"/>
      <c r="X225" s="102" t="s">
        <v>212</v>
      </c>
      <c r="Y225" s="101" t="s">
        <v>3258</v>
      </c>
      <c r="Z225" s="101"/>
      <c r="AA225" s="101"/>
      <c r="AB225" s="104"/>
    </row>
    <row r="226" spans="2:28" ht="16.5" customHeight="1" x14ac:dyDescent="0.25">
      <c r="B226" s="97">
        <v>1521</v>
      </c>
      <c r="C226" s="97" t="s">
        <v>206</v>
      </c>
      <c r="D226" s="98" t="s">
        <v>3262</v>
      </c>
      <c r="E226" s="99" t="s">
        <v>3263</v>
      </c>
      <c r="F226" s="97" t="s">
        <v>223</v>
      </c>
      <c r="G226" s="97">
        <v>1</v>
      </c>
      <c r="H226" s="105">
        <v>7</v>
      </c>
      <c r="I226" s="105">
        <v>0</v>
      </c>
      <c r="J226" s="105">
        <v>73</v>
      </c>
      <c r="K226" s="95">
        <v>2873</v>
      </c>
      <c r="L226" s="106">
        <f>T225</f>
        <v>80</v>
      </c>
      <c r="M226" s="106">
        <f>K226*L226</f>
        <v>229840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229840</v>
      </c>
      <c r="Z226" s="84"/>
      <c r="AA226" s="87">
        <f>AB226*M226/100</f>
        <v>22.984000000000002</v>
      </c>
      <c r="AB226" s="82">
        <v>0.01</v>
      </c>
    </row>
    <row r="227" spans="2:28" ht="16.5" customHeight="1" x14ac:dyDescent="0.25">
      <c r="B227" s="99"/>
      <c r="C227" s="99"/>
      <c r="D227" s="99"/>
      <c r="E227" s="99"/>
      <c r="F227" s="99"/>
      <c r="G227" s="99"/>
      <c r="H227" s="107"/>
      <c r="I227" s="107"/>
      <c r="J227" s="107"/>
      <c r="K227" s="106"/>
      <c r="L227" s="106"/>
      <c r="M227" s="106"/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6"/>
      <c r="Y227" s="83"/>
      <c r="Z227" s="84"/>
      <c r="AA227" s="85"/>
      <c r="AB227" s="86"/>
    </row>
    <row r="228" spans="2:28" ht="16.5" customHeight="1" x14ac:dyDescent="0.25">
      <c r="B228" s="100" t="s">
        <v>205</v>
      </c>
      <c r="C228" s="101"/>
      <c r="D228" s="101"/>
      <c r="E228" s="101"/>
      <c r="F228" s="101"/>
      <c r="G228" s="102"/>
      <c r="H228" s="102" t="s">
        <v>213</v>
      </c>
      <c r="I228" s="102" t="s">
        <v>3267</v>
      </c>
      <c r="J228" s="102" t="s">
        <v>3257</v>
      </c>
      <c r="K228" s="102">
        <v>45</v>
      </c>
      <c r="L228" s="102">
        <v>11</v>
      </c>
      <c r="M228" s="102"/>
      <c r="N228" s="102"/>
      <c r="O228" s="102" t="s">
        <v>208</v>
      </c>
      <c r="P228" s="102" t="s">
        <v>209</v>
      </c>
      <c r="Q228" s="102" t="s">
        <v>139</v>
      </c>
      <c r="R228" s="102">
        <v>34160</v>
      </c>
      <c r="S228" s="102"/>
      <c r="T228" s="102">
        <v>80</v>
      </c>
      <c r="U228" s="102"/>
      <c r="V228" s="103"/>
      <c r="W228" s="101"/>
      <c r="X228" s="102"/>
      <c r="Y228" s="101"/>
      <c r="Z228" s="101"/>
      <c r="AA228" s="101"/>
      <c r="AB228" s="104"/>
    </row>
    <row r="229" spans="2:28" ht="16.5" customHeight="1" x14ac:dyDescent="0.25">
      <c r="B229" s="97">
        <v>1522</v>
      </c>
      <c r="C229" s="97" t="s">
        <v>206</v>
      </c>
      <c r="D229" s="98" t="s">
        <v>3265</v>
      </c>
      <c r="E229" s="99" t="s">
        <v>3266</v>
      </c>
      <c r="F229" s="97" t="s">
        <v>223</v>
      </c>
      <c r="G229" s="97">
        <v>1</v>
      </c>
      <c r="H229" s="105">
        <v>8</v>
      </c>
      <c r="I229" s="105">
        <v>0</v>
      </c>
      <c r="J229" s="105">
        <v>32</v>
      </c>
      <c r="K229" s="95">
        <v>3232</v>
      </c>
      <c r="L229" s="106">
        <f>T228</f>
        <v>80</v>
      </c>
      <c r="M229" s="106">
        <f>K229*L229</f>
        <v>258560</v>
      </c>
      <c r="N229" s="77"/>
      <c r="O229" s="78"/>
      <c r="P229" s="78"/>
      <c r="Q229" s="78"/>
      <c r="R229" s="79"/>
      <c r="S229" s="80"/>
      <c r="T229" s="81"/>
      <c r="U229" s="77"/>
      <c r="V229" s="79"/>
      <c r="W229" s="79"/>
      <c r="X229" s="82"/>
      <c r="Y229" s="83">
        <f>M229</f>
        <v>258560</v>
      </c>
      <c r="Z229" s="84"/>
      <c r="AA229" s="87">
        <f>AB229*M229/100</f>
        <v>25.855999999999998</v>
      </c>
      <c r="AB229" s="82">
        <v>0.01</v>
      </c>
    </row>
    <row r="230" spans="2:28" ht="16.5" customHeight="1" x14ac:dyDescent="0.25">
      <c r="B230" s="99"/>
      <c r="C230" s="99"/>
      <c r="D230" s="99"/>
      <c r="E230" s="99"/>
      <c r="F230" s="99"/>
      <c r="G230" s="99"/>
      <c r="H230" s="107"/>
      <c r="I230" s="107"/>
      <c r="J230" s="107"/>
      <c r="K230" s="106"/>
      <c r="L230" s="106"/>
      <c r="M230" s="106"/>
      <c r="N230" s="77"/>
      <c r="O230" s="78"/>
      <c r="P230" s="78"/>
      <c r="Q230" s="78"/>
      <c r="R230" s="79"/>
      <c r="S230" s="80"/>
      <c r="T230" s="81"/>
      <c r="U230" s="77"/>
      <c r="V230" s="79"/>
      <c r="W230" s="79"/>
      <c r="X230" s="86"/>
      <c r="Y230" s="83"/>
      <c r="Z230" s="84"/>
      <c r="AA230" s="85"/>
      <c r="AB230" s="86"/>
    </row>
    <row r="231" spans="2:28" ht="16.5" customHeight="1" x14ac:dyDescent="0.25">
      <c r="B231" s="100" t="s">
        <v>205</v>
      </c>
      <c r="C231" s="101"/>
      <c r="D231" s="101"/>
      <c r="E231" s="101"/>
      <c r="F231" s="101"/>
      <c r="G231" s="102"/>
      <c r="H231" s="102" t="s">
        <v>207</v>
      </c>
      <c r="I231" s="102" t="s">
        <v>1188</v>
      </c>
      <c r="J231" s="102" t="s">
        <v>3257</v>
      </c>
      <c r="K231" s="102">
        <v>45</v>
      </c>
      <c r="L231" s="102">
        <v>11</v>
      </c>
      <c r="M231" s="102"/>
      <c r="N231" s="102"/>
      <c r="O231" s="102" t="s">
        <v>208</v>
      </c>
      <c r="P231" s="102" t="s">
        <v>209</v>
      </c>
      <c r="Q231" s="102" t="s">
        <v>139</v>
      </c>
      <c r="R231" s="102">
        <v>34160</v>
      </c>
      <c r="S231" s="102"/>
      <c r="T231" s="102">
        <v>80</v>
      </c>
      <c r="U231" s="102" t="s">
        <v>3270</v>
      </c>
      <c r="V231" s="103"/>
      <c r="W231" s="101"/>
      <c r="X231" s="102" t="s">
        <v>212</v>
      </c>
      <c r="Y231" s="101" t="s">
        <v>3258</v>
      </c>
      <c r="Z231" s="101"/>
      <c r="AA231" s="101"/>
      <c r="AB231" s="104"/>
    </row>
    <row r="232" spans="2:28" ht="16.5" customHeight="1" x14ac:dyDescent="0.25">
      <c r="B232" s="97">
        <v>1523</v>
      </c>
      <c r="C232" s="97" t="s">
        <v>206</v>
      </c>
      <c r="D232" s="98" t="s">
        <v>3268</v>
      </c>
      <c r="E232" s="99" t="s">
        <v>3269</v>
      </c>
      <c r="F232" s="97" t="s">
        <v>223</v>
      </c>
      <c r="G232" s="97">
        <v>2</v>
      </c>
      <c r="H232" s="105">
        <v>0</v>
      </c>
      <c r="I232" s="105">
        <v>2</v>
      </c>
      <c r="J232" s="105">
        <v>22</v>
      </c>
      <c r="K232" s="95">
        <v>222</v>
      </c>
      <c r="L232" s="106">
        <f>T231</f>
        <v>80</v>
      </c>
      <c r="M232" s="106">
        <f>K232*L232</f>
        <v>17760</v>
      </c>
      <c r="N232" s="77"/>
      <c r="O232" s="78" t="s">
        <v>203</v>
      </c>
      <c r="P232" s="78" t="s">
        <v>211</v>
      </c>
      <c r="Q232" s="78" t="s">
        <v>143</v>
      </c>
      <c r="R232" s="79">
        <v>126</v>
      </c>
      <c r="S232" s="80"/>
      <c r="T232" s="81">
        <v>7450</v>
      </c>
      <c r="U232" s="96" t="s">
        <v>1445</v>
      </c>
      <c r="V232" s="79">
        <f>R232*T232*85/100</f>
        <v>797895</v>
      </c>
      <c r="W232" s="79">
        <f>R232*T232-V232</f>
        <v>140805</v>
      </c>
      <c r="X232" s="82">
        <f>M232+W232</f>
        <v>158565</v>
      </c>
      <c r="Y232" s="83">
        <f>M232</f>
        <v>17760</v>
      </c>
      <c r="Z232" s="84"/>
      <c r="AA232" s="87">
        <f>AB232*M232/100</f>
        <v>3.552</v>
      </c>
      <c r="AB232" s="86">
        <v>0.02</v>
      </c>
    </row>
    <row r="233" spans="2:28" ht="16.5" customHeight="1" x14ac:dyDescent="0.25">
      <c r="B233" s="99"/>
      <c r="C233" s="99"/>
      <c r="D233" s="99"/>
      <c r="E233" s="99"/>
      <c r="F233" s="99"/>
      <c r="G233" s="99"/>
      <c r="H233" s="107"/>
      <c r="I233" s="107"/>
      <c r="J233" s="107"/>
      <c r="K233" s="106"/>
      <c r="L233" s="106"/>
      <c r="M233" s="106"/>
      <c r="N233" s="77"/>
      <c r="O233" s="78"/>
      <c r="P233" s="78"/>
      <c r="Q233" s="78"/>
      <c r="R233" s="79"/>
      <c r="S233" s="80"/>
      <c r="T233" s="81"/>
      <c r="U233" s="77"/>
      <c r="V233" s="79"/>
      <c r="W233" s="79"/>
      <c r="X233" s="86"/>
      <c r="Y233" s="83"/>
      <c r="Z233" s="84"/>
      <c r="AA233" s="85"/>
      <c r="AB233" s="86"/>
    </row>
    <row r="234" spans="2:28" ht="16.5" customHeight="1" x14ac:dyDescent="0.25">
      <c r="B234" s="100" t="s">
        <v>205</v>
      </c>
      <c r="C234" s="101"/>
      <c r="D234" s="101"/>
      <c r="E234" s="101"/>
      <c r="F234" s="101"/>
      <c r="G234" s="102"/>
      <c r="H234" s="102" t="s">
        <v>207</v>
      </c>
      <c r="I234" s="102" t="s">
        <v>3272</v>
      </c>
      <c r="J234" s="102" t="s">
        <v>1493</v>
      </c>
      <c r="K234" s="102">
        <v>50</v>
      </c>
      <c r="L234" s="102">
        <v>11</v>
      </c>
      <c r="M234" s="102"/>
      <c r="N234" s="102"/>
      <c r="O234" s="102" t="s">
        <v>208</v>
      </c>
      <c r="P234" s="102" t="s">
        <v>209</v>
      </c>
      <c r="Q234" s="102" t="s">
        <v>139</v>
      </c>
      <c r="R234" s="102">
        <v>34160</v>
      </c>
      <c r="S234" s="102"/>
      <c r="T234" s="102">
        <v>80</v>
      </c>
      <c r="U234" s="102"/>
      <c r="V234" s="103"/>
      <c r="W234" s="101"/>
      <c r="X234" s="102" t="s">
        <v>212</v>
      </c>
      <c r="Y234" s="101" t="s">
        <v>3273</v>
      </c>
      <c r="Z234" s="101"/>
      <c r="AA234" s="101"/>
      <c r="AB234" s="104"/>
    </row>
    <row r="235" spans="2:28" ht="16.5" customHeight="1" x14ac:dyDescent="0.25">
      <c r="B235" s="97">
        <v>1524</v>
      </c>
      <c r="C235" s="97" t="s">
        <v>206</v>
      </c>
      <c r="D235" s="98" t="s">
        <v>3271</v>
      </c>
      <c r="E235" s="99" t="s">
        <v>3036</v>
      </c>
      <c r="F235" s="97" t="s">
        <v>223</v>
      </c>
      <c r="G235" s="97">
        <v>1</v>
      </c>
      <c r="H235" s="105">
        <v>27</v>
      </c>
      <c r="I235" s="105">
        <v>3</v>
      </c>
      <c r="J235" s="105">
        <v>66</v>
      </c>
      <c r="K235" s="95">
        <v>11166</v>
      </c>
      <c r="L235" s="106">
        <f>T234</f>
        <v>80</v>
      </c>
      <c r="M235" s="106">
        <f>K235*L235</f>
        <v>893280</v>
      </c>
      <c r="N235" s="77"/>
      <c r="O235" s="78"/>
      <c r="P235" s="78"/>
      <c r="Q235" s="78"/>
      <c r="R235" s="79"/>
      <c r="S235" s="80"/>
      <c r="T235" s="81"/>
      <c r="U235" s="77"/>
      <c r="V235" s="79"/>
      <c r="W235" s="79"/>
      <c r="X235" s="82"/>
      <c r="Y235" s="83">
        <f>M235</f>
        <v>893280</v>
      </c>
      <c r="Z235" s="84"/>
      <c r="AA235" s="87">
        <f>AB235*M235/100</f>
        <v>89.328000000000017</v>
      </c>
      <c r="AB235" s="82">
        <v>0.01</v>
      </c>
    </row>
    <row r="236" spans="2:28" ht="16.5" customHeight="1" x14ac:dyDescent="0.25">
      <c r="B236" s="99"/>
      <c r="C236" s="99"/>
      <c r="D236" s="99"/>
      <c r="E236" s="99"/>
      <c r="F236" s="99"/>
      <c r="G236" s="99"/>
      <c r="H236" s="107"/>
      <c r="I236" s="107"/>
      <c r="J236" s="107"/>
      <c r="K236" s="106"/>
      <c r="L236" s="106"/>
      <c r="M236" s="106"/>
      <c r="N236" s="77"/>
      <c r="O236" s="78"/>
      <c r="P236" s="78"/>
      <c r="Q236" s="78"/>
      <c r="R236" s="79"/>
      <c r="S236" s="80"/>
      <c r="T236" s="81"/>
      <c r="U236" s="77"/>
      <c r="V236" s="79"/>
      <c r="W236" s="79"/>
      <c r="X236" s="86"/>
      <c r="Y236" s="83"/>
      <c r="Z236" s="84"/>
      <c r="AA236" s="85"/>
      <c r="AB236" s="86"/>
    </row>
    <row r="237" spans="2:28" ht="16.5" customHeight="1" x14ac:dyDescent="0.25">
      <c r="B237" s="100" t="s">
        <v>205</v>
      </c>
      <c r="C237" s="101"/>
      <c r="D237" s="101"/>
      <c r="E237" s="101"/>
      <c r="F237" s="101"/>
      <c r="G237" s="102"/>
      <c r="H237" s="102" t="s">
        <v>207</v>
      </c>
      <c r="I237" s="102" t="s">
        <v>3276</v>
      </c>
      <c r="J237" s="102" t="s">
        <v>3234</v>
      </c>
      <c r="K237" s="102">
        <v>109</v>
      </c>
      <c r="L237" s="102">
        <v>11</v>
      </c>
      <c r="M237" s="102"/>
      <c r="N237" s="102"/>
      <c r="O237" s="102" t="s">
        <v>208</v>
      </c>
      <c r="P237" s="102" t="s">
        <v>209</v>
      </c>
      <c r="Q237" s="102" t="s">
        <v>139</v>
      </c>
      <c r="R237" s="102">
        <v>34160</v>
      </c>
      <c r="S237" s="102"/>
      <c r="T237" s="102">
        <v>80</v>
      </c>
      <c r="U237" s="102" t="s">
        <v>3277</v>
      </c>
      <c r="V237" s="103"/>
      <c r="W237" s="101"/>
      <c r="X237" s="102"/>
      <c r="Y237" s="101"/>
      <c r="Z237" s="101"/>
      <c r="AA237" s="101"/>
      <c r="AB237" s="104"/>
    </row>
    <row r="238" spans="2:28" ht="16.5" customHeight="1" x14ac:dyDescent="0.25">
      <c r="B238" s="97">
        <v>1525</v>
      </c>
      <c r="C238" s="97" t="s">
        <v>206</v>
      </c>
      <c r="D238" s="98" t="s">
        <v>3274</v>
      </c>
      <c r="E238" s="99" t="s">
        <v>3275</v>
      </c>
      <c r="F238" s="97" t="s">
        <v>223</v>
      </c>
      <c r="G238" s="97">
        <v>2</v>
      </c>
      <c r="H238" s="105">
        <v>0</v>
      </c>
      <c r="I238" s="105">
        <v>1</v>
      </c>
      <c r="J238" s="105">
        <v>74</v>
      </c>
      <c r="K238" s="95">
        <v>174</v>
      </c>
      <c r="L238" s="106">
        <f>T237</f>
        <v>80</v>
      </c>
      <c r="M238" s="106">
        <f>K238*L238</f>
        <v>13920</v>
      </c>
      <c r="N238" s="77"/>
      <c r="O238" s="78" t="s">
        <v>203</v>
      </c>
      <c r="P238" s="78" t="s">
        <v>5</v>
      </c>
      <c r="Q238" s="78" t="s">
        <v>143</v>
      </c>
      <c r="R238" s="79">
        <v>108</v>
      </c>
      <c r="S238" s="80"/>
      <c r="T238" s="81">
        <v>8050</v>
      </c>
      <c r="U238" s="96" t="s">
        <v>375</v>
      </c>
      <c r="V238" s="79">
        <f>R238*T238*36/100</f>
        <v>312984</v>
      </c>
      <c r="W238" s="79">
        <f>R238*T238-V238</f>
        <v>556416</v>
      </c>
      <c r="X238" s="82">
        <f>M238+W238</f>
        <v>570336</v>
      </c>
      <c r="Y238" s="83">
        <f>M238</f>
        <v>13920</v>
      </c>
      <c r="Z238" s="84"/>
      <c r="AA238" s="87">
        <f>AB238*M238/100</f>
        <v>2.7840000000000003</v>
      </c>
      <c r="AB238" s="86">
        <v>0.02</v>
      </c>
    </row>
    <row r="239" spans="2:28" ht="16.5" customHeight="1" x14ac:dyDescent="0.25">
      <c r="B239" s="99"/>
      <c r="C239" s="99"/>
      <c r="D239" s="99"/>
      <c r="E239" s="99"/>
      <c r="F239" s="99"/>
      <c r="G239" s="99"/>
      <c r="H239" s="107"/>
      <c r="I239" s="107"/>
      <c r="J239" s="107"/>
      <c r="K239" s="106"/>
      <c r="L239" s="106"/>
      <c r="M239" s="106"/>
      <c r="N239" s="77"/>
      <c r="O239" s="78"/>
      <c r="P239" s="78"/>
      <c r="Q239" s="78"/>
      <c r="R239" s="79"/>
      <c r="S239" s="80"/>
      <c r="T239" s="81"/>
      <c r="U239" s="77"/>
      <c r="V239" s="79"/>
      <c r="W239" s="79"/>
      <c r="X239" s="86"/>
      <c r="Y239" s="83"/>
      <c r="Z239" s="84"/>
      <c r="AA239" s="85"/>
      <c r="AB239" s="86"/>
    </row>
    <row r="240" spans="2:28" ht="16.5" customHeight="1" x14ac:dyDescent="0.25">
      <c r="B240" s="100" t="s">
        <v>205</v>
      </c>
      <c r="C240" s="101"/>
      <c r="D240" s="101"/>
      <c r="E240" s="101"/>
      <c r="F240" s="101"/>
      <c r="G240" s="102"/>
      <c r="H240" s="102" t="s">
        <v>207</v>
      </c>
      <c r="I240" s="102" t="s">
        <v>3276</v>
      </c>
      <c r="J240" s="102" t="s">
        <v>3234</v>
      </c>
      <c r="K240" s="102">
        <v>109</v>
      </c>
      <c r="L240" s="102">
        <v>11</v>
      </c>
      <c r="M240" s="102"/>
      <c r="N240" s="102"/>
      <c r="O240" s="102" t="s">
        <v>208</v>
      </c>
      <c r="P240" s="102" t="s">
        <v>209</v>
      </c>
      <c r="Q240" s="102" t="s">
        <v>139</v>
      </c>
      <c r="R240" s="102">
        <v>34160</v>
      </c>
      <c r="S240" s="102"/>
      <c r="T240" s="102">
        <v>80</v>
      </c>
      <c r="U240" s="102"/>
      <c r="V240" s="103"/>
      <c r="W240" s="101"/>
      <c r="X240" s="102"/>
      <c r="Y240" s="101"/>
      <c r="Z240" s="101"/>
      <c r="AA240" s="101"/>
      <c r="AB240" s="104"/>
    </row>
    <row r="241" spans="2:28" ht="16.5" customHeight="1" x14ac:dyDescent="0.25">
      <c r="B241" s="97">
        <v>1526</v>
      </c>
      <c r="C241" s="97" t="s">
        <v>206</v>
      </c>
      <c r="D241" s="98" t="s">
        <v>3278</v>
      </c>
      <c r="E241" s="99" t="s">
        <v>3051</v>
      </c>
      <c r="F241" s="97" t="s">
        <v>223</v>
      </c>
      <c r="G241" s="97">
        <v>1</v>
      </c>
      <c r="H241" s="105">
        <v>9</v>
      </c>
      <c r="I241" s="105">
        <v>1</v>
      </c>
      <c r="J241" s="105">
        <v>53</v>
      </c>
      <c r="K241" s="95">
        <v>3753</v>
      </c>
      <c r="L241" s="106">
        <f>T240</f>
        <v>80</v>
      </c>
      <c r="M241" s="106">
        <f>K241*L241</f>
        <v>300240</v>
      </c>
      <c r="N241" s="77"/>
      <c r="O241" s="78"/>
      <c r="P241" s="78"/>
      <c r="Q241" s="78"/>
      <c r="R241" s="79"/>
      <c r="S241" s="80"/>
      <c r="T241" s="81"/>
      <c r="U241" s="77"/>
      <c r="V241" s="79"/>
      <c r="W241" s="79"/>
      <c r="X241" s="82"/>
      <c r="Y241" s="83">
        <f>M241</f>
        <v>300240</v>
      </c>
      <c r="Z241" s="84"/>
      <c r="AA241" s="87">
        <f>AB241*M241/100</f>
        <v>30.024000000000001</v>
      </c>
      <c r="AB241" s="82">
        <v>0.01</v>
      </c>
    </row>
    <row r="242" spans="2:28" ht="16.5" customHeight="1" x14ac:dyDescent="0.25">
      <c r="B242" s="99"/>
      <c r="C242" s="99"/>
      <c r="D242" s="99"/>
      <c r="E242" s="99"/>
      <c r="F242" s="99"/>
      <c r="G242" s="99"/>
      <c r="H242" s="107"/>
      <c r="I242" s="107"/>
      <c r="J242" s="107"/>
      <c r="K242" s="106"/>
      <c r="L242" s="106"/>
      <c r="M242" s="106"/>
      <c r="N242" s="77"/>
      <c r="O242" s="78"/>
      <c r="P242" s="78"/>
      <c r="Q242" s="78"/>
      <c r="R242" s="79"/>
      <c r="S242" s="80"/>
      <c r="T242" s="81"/>
      <c r="U242" s="77"/>
      <c r="V242" s="79"/>
      <c r="W242" s="79"/>
      <c r="X242" s="86"/>
      <c r="Y242" s="83"/>
      <c r="Z242" s="84"/>
      <c r="AA242" s="85"/>
      <c r="AB242" s="86"/>
    </row>
    <row r="243" spans="2:28" ht="16.5" customHeight="1" x14ac:dyDescent="0.25">
      <c r="B243" s="100" t="s">
        <v>205</v>
      </c>
      <c r="C243" s="101"/>
      <c r="D243" s="101"/>
      <c r="E243" s="101"/>
      <c r="F243" s="101"/>
      <c r="G243" s="102"/>
      <c r="H243" s="102" t="s">
        <v>210</v>
      </c>
      <c r="I243" s="102" t="s">
        <v>2663</v>
      </c>
      <c r="J243" s="102" t="s">
        <v>3281</v>
      </c>
      <c r="K243" s="102">
        <v>115</v>
      </c>
      <c r="L243" s="102">
        <v>11</v>
      </c>
      <c r="M243" s="102"/>
      <c r="N243" s="102"/>
      <c r="O243" s="102" t="s">
        <v>208</v>
      </c>
      <c r="P243" s="102" t="s">
        <v>209</v>
      </c>
      <c r="Q243" s="102" t="s">
        <v>139</v>
      </c>
      <c r="R243" s="102">
        <v>34160</v>
      </c>
      <c r="S243" s="102"/>
      <c r="T243" s="102">
        <v>80</v>
      </c>
      <c r="U243" s="102" t="s">
        <v>3282</v>
      </c>
      <c r="V243" s="103"/>
      <c r="W243" s="101"/>
      <c r="X243" s="102"/>
      <c r="Y243" s="101"/>
      <c r="Z243" s="101"/>
      <c r="AA243" s="101"/>
      <c r="AB243" s="104"/>
    </row>
    <row r="244" spans="2:28" ht="16.5" customHeight="1" x14ac:dyDescent="0.25">
      <c r="B244" s="97">
        <v>1527</v>
      </c>
      <c r="C244" s="97" t="s">
        <v>206</v>
      </c>
      <c r="D244" s="98" t="s">
        <v>3279</v>
      </c>
      <c r="E244" s="99" t="s">
        <v>3280</v>
      </c>
      <c r="F244" s="97" t="s">
        <v>223</v>
      </c>
      <c r="G244" s="97"/>
      <c r="H244" s="105">
        <v>0</v>
      </c>
      <c r="I244" s="105">
        <v>2</v>
      </c>
      <c r="J244" s="105">
        <v>14</v>
      </c>
      <c r="K244" s="95">
        <v>214</v>
      </c>
      <c r="L244" s="106">
        <f>T243</f>
        <v>80</v>
      </c>
      <c r="M244" s="106">
        <f>K244*L244</f>
        <v>17120</v>
      </c>
      <c r="N244" s="77"/>
      <c r="O244" s="78" t="s">
        <v>203</v>
      </c>
      <c r="P244" s="78" t="s">
        <v>211</v>
      </c>
      <c r="Q244" s="78" t="s">
        <v>143</v>
      </c>
      <c r="R244" s="79">
        <v>90</v>
      </c>
      <c r="S244" s="80"/>
      <c r="T244" s="81">
        <v>7450</v>
      </c>
      <c r="U244" s="96" t="s">
        <v>1207</v>
      </c>
      <c r="V244" s="79">
        <f>R244*T244*85/100</f>
        <v>569925</v>
      </c>
      <c r="W244" s="79">
        <f>R244*T244-V244</f>
        <v>100575</v>
      </c>
      <c r="X244" s="82">
        <f>M244+W244</f>
        <v>117695</v>
      </c>
      <c r="Y244" s="83">
        <f>M244</f>
        <v>17120</v>
      </c>
      <c r="Z244" s="84"/>
      <c r="AA244" s="87">
        <f>AB244*M244/100</f>
        <v>3.4240000000000004</v>
      </c>
      <c r="AB244" s="86">
        <v>0.02</v>
      </c>
    </row>
    <row r="245" spans="2:28" ht="16.5" customHeight="1" x14ac:dyDescent="0.25">
      <c r="B245" s="97"/>
      <c r="C245" s="108" t="s">
        <v>3283</v>
      </c>
      <c r="D245" s="98"/>
      <c r="E245" s="99"/>
      <c r="F245" s="97"/>
      <c r="G245" s="97"/>
      <c r="H245" s="105"/>
      <c r="I245" s="105">
        <v>2</v>
      </c>
      <c r="J245" s="105">
        <v>0</v>
      </c>
      <c r="K245" s="95">
        <v>200</v>
      </c>
      <c r="L245" s="106">
        <f>T243</f>
        <v>80</v>
      </c>
      <c r="M245" s="106">
        <f>K245*L245</f>
        <v>16000</v>
      </c>
      <c r="N245" s="77"/>
      <c r="O245" s="78" t="s">
        <v>203</v>
      </c>
      <c r="P245" s="78" t="s">
        <v>5</v>
      </c>
      <c r="Q245" s="78" t="s">
        <v>143</v>
      </c>
      <c r="R245" s="79">
        <v>72</v>
      </c>
      <c r="S245" s="80"/>
      <c r="T245" s="81">
        <v>8050</v>
      </c>
      <c r="U245" s="96" t="s">
        <v>388</v>
      </c>
      <c r="V245" s="79">
        <f>R245*T245*26/100</f>
        <v>150696</v>
      </c>
      <c r="W245" s="79">
        <f>R245*T245-V245</f>
        <v>428904</v>
      </c>
      <c r="X245" s="82">
        <f>M245+W245</f>
        <v>444904</v>
      </c>
      <c r="Y245" s="83">
        <f>M245</f>
        <v>16000</v>
      </c>
      <c r="Z245" s="84"/>
      <c r="AA245" s="87">
        <f>AB245*M245/100</f>
        <v>3.2</v>
      </c>
      <c r="AB245" s="86">
        <v>0.02</v>
      </c>
    </row>
    <row r="246" spans="2:28" ht="16.5" customHeight="1" x14ac:dyDescent="0.25">
      <c r="B246" s="97"/>
      <c r="C246" s="97"/>
      <c r="D246" s="98"/>
      <c r="E246" s="99"/>
      <c r="F246" s="97"/>
      <c r="G246" s="97"/>
      <c r="H246" s="105">
        <v>1</v>
      </c>
      <c r="I246" s="105">
        <v>0</v>
      </c>
      <c r="J246" s="105">
        <v>14</v>
      </c>
      <c r="K246" s="95">
        <v>414</v>
      </c>
      <c r="L246" s="106"/>
      <c r="M246" s="106"/>
      <c r="N246" s="77"/>
      <c r="O246" s="78"/>
      <c r="P246" s="78"/>
      <c r="Q246" s="78"/>
      <c r="R246" s="79"/>
      <c r="S246" s="80"/>
      <c r="T246" s="81"/>
      <c r="U246" s="77"/>
      <c r="V246" s="79"/>
      <c r="W246" s="79"/>
      <c r="X246" s="82"/>
      <c r="Y246" s="83"/>
      <c r="Z246" s="84"/>
      <c r="AA246" s="87">
        <f>SUM(AA244:AA245)</f>
        <v>6.6240000000000006</v>
      </c>
      <c r="AB246" s="82"/>
    </row>
    <row r="247" spans="2:28" ht="16.5" customHeight="1" x14ac:dyDescent="0.25">
      <c r="B247" s="99"/>
      <c r="C247" s="99"/>
      <c r="D247" s="99"/>
      <c r="E247" s="99"/>
      <c r="F247" s="99"/>
      <c r="G247" s="99"/>
      <c r="H247" s="107"/>
      <c r="I247" s="107"/>
      <c r="J247" s="107"/>
      <c r="K247" s="106"/>
      <c r="L247" s="106"/>
      <c r="M247" s="106"/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6"/>
      <c r="Y247" s="83"/>
      <c r="Z247" s="84"/>
      <c r="AA247" s="85"/>
      <c r="AB247" s="86"/>
    </row>
    <row r="248" spans="2:28" ht="16.5" customHeight="1" x14ac:dyDescent="0.25">
      <c r="B248" s="100" t="s">
        <v>205</v>
      </c>
      <c r="C248" s="101"/>
      <c r="D248" s="101"/>
      <c r="E248" s="101"/>
      <c r="F248" s="101"/>
      <c r="G248" s="102"/>
      <c r="H248" s="102" t="s">
        <v>210</v>
      </c>
      <c r="I248" s="102" t="s">
        <v>2663</v>
      </c>
      <c r="J248" s="102" t="s">
        <v>3281</v>
      </c>
      <c r="K248" s="102">
        <v>115</v>
      </c>
      <c r="L248" s="102">
        <v>11</v>
      </c>
      <c r="M248" s="102"/>
      <c r="N248" s="102"/>
      <c r="O248" s="102" t="s">
        <v>208</v>
      </c>
      <c r="P248" s="102" t="s">
        <v>209</v>
      </c>
      <c r="Q248" s="102" t="s">
        <v>139</v>
      </c>
      <c r="R248" s="102">
        <v>34160</v>
      </c>
      <c r="S248" s="102"/>
      <c r="T248" s="102">
        <v>80</v>
      </c>
      <c r="U248" s="102" t="s">
        <v>3286</v>
      </c>
      <c r="V248" s="103"/>
      <c r="W248" s="101"/>
      <c r="X248" s="102" t="s">
        <v>212</v>
      </c>
      <c r="Y248" s="101" t="s">
        <v>3287</v>
      </c>
      <c r="Z248" s="101"/>
      <c r="AA248" s="101"/>
      <c r="AB248" s="104"/>
    </row>
    <row r="249" spans="2:28" ht="16.5" customHeight="1" x14ac:dyDescent="0.25">
      <c r="B249" s="97">
        <v>1528</v>
      </c>
      <c r="C249" s="97" t="s">
        <v>206</v>
      </c>
      <c r="D249" s="98" t="s">
        <v>3284</v>
      </c>
      <c r="E249" s="99" t="s">
        <v>3285</v>
      </c>
      <c r="F249" s="97" t="s">
        <v>223</v>
      </c>
      <c r="G249" s="97"/>
      <c r="H249" s="105">
        <v>0</v>
      </c>
      <c r="I249" s="105">
        <v>2</v>
      </c>
      <c r="J249" s="105">
        <v>74</v>
      </c>
      <c r="K249" s="95">
        <v>274</v>
      </c>
      <c r="L249" s="106">
        <f>T248</f>
        <v>80</v>
      </c>
      <c r="M249" s="106">
        <f>K249*L249</f>
        <v>21920</v>
      </c>
      <c r="N249" s="77"/>
      <c r="O249" s="78" t="s">
        <v>203</v>
      </c>
      <c r="P249" s="78" t="s">
        <v>5</v>
      </c>
      <c r="Q249" s="78" t="s">
        <v>143</v>
      </c>
      <c r="R249" s="79">
        <v>90</v>
      </c>
      <c r="S249" s="80"/>
      <c r="T249" s="81">
        <v>8050</v>
      </c>
      <c r="U249" s="96" t="s">
        <v>1270</v>
      </c>
      <c r="V249" s="79">
        <f>R249*T249*8/100</f>
        <v>57960</v>
      </c>
      <c r="W249" s="79">
        <f>R249*T249-V249</f>
        <v>666540</v>
      </c>
      <c r="X249" s="82">
        <f>M249+W249</f>
        <v>688460</v>
      </c>
      <c r="Y249" s="83">
        <f>M249</f>
        <v>21920</v>
      </c>
      <c r="Z249" s="84"/>
      <c r="AA249" s="87">
        <f>AB249*M249/100</f>
        <v>4.3840000000000003</v>
      </c>
      <c r="AB249" s="86">
        <v>0.02</v>
      </c>
    </row>
    <row r="250" spans="2:28" ht="16.5" customHeight="1" x14ac:dyDescent="0.25">
      <c r="B250" s="97"/>
      <c r="C250" s="108" t="s">
        <v>3288</v>
      </c>
      <c r="D250" s="98"/>
      <c r="E250" s="99"/>
      <c r="F250" s="97"/>
      <c r="G250" s="97"/>
      <c r="H250" s="105"/>
      <c r="I250" s="105">
        <v>2</v>
      </c>
      <c r="J250" s="105">
        <v>0</v>
      </c>
      <c r="K250" s="95">
        <v>200</v>
      </c>
      <c r="L250" s="106">
        <f>T248</f>
        <v>80</v>
      </c>
      <c r="M250" s="106">
        <f>K250*L250</f>
        <v>16000</v>
      </c>
      <c r="N250" s="77"/>
      <c r="O250" s="78" t="s">
        <v>203</v>
      </c>
      <c r="P250" s="78" t="s">
        <v>5</v>
      </c>
      <c r="Q250" s="78" t="s">
        <v>143</v>
      </c>
      <c r="R250" s="79">
        <v>72</v>
      </c>
      <c r="S250" s="80"/>
      <c r="T250" s="81">
        <v>8050</v>
      </c>
      <c r="U250" s="96" t="s">
        <v>1114</v>
      </c>
      <c r="V250" s="79">
        <f>R250*T250*5/100</f>
        <v>28980</v>
      </c>
      <c r="W250" s="79">
        <f>R250*T250-V250</f>
        <v>550620</v>
      </c>
      <c r="X250" s="82">
        <f>M250+W250</f>
        <v>566620</v>
      </c>
      <c r="Y250" s="83">
        <f>M250</f>
        <v>16000</v>
      </c>
      <c r="Z250" s="84"/>
      <c r="AA250" s="87">
        <f>AB250*M250/100</f>
        <v>3.2</v>
      </c>
      <c r="AB250" s="86">
        <v>0.02</v>
      </c>
    </row>
    <row r="251" spans="2:28" ht="16.5" customHeight="1" x14ac:dyDescent="0.25">
      <c r="B251" s="97"/>
      <c r="C251" s="97"/>
      <c r="D251" s="98"/>
      <c r="E251" s="99"/>
      <c r="F251" s="97"/>
      <c r="G251" s="97"/>
      <c r="H251" s="105">
        <v>1</v>
      </c>
      <c r="I251" s="105">
        <v>0</v>
      </c>
      <c r="J251" s="105">
        <v>74</v>
      </c>
      <c r="K251" s="95">
        <v>474</v>
      </c>
      <c r="L251" s="106"/>
      <c r="M251" s="106"/>
      <c r="N251" s="77"/>
      <c r="O251" s="78"/>
      <c r="P251" s="78"/>
      <c r="Q251" s="78"/>
      <c r="R251" s="79"/>
      <c r="S251" s="80"/>
      <c r="T251" s="81"/>
      <c r="U251" s="77"/>
      <c r="V251" s="79"/>
      <c r="W251" s="79"/>
      <c r="X251" s="82"/>
      <c r="Y251" s="83"/>
      <c r="Z251" s="84"/>
      <c r="AA251" s="87"/>
      <c r="AB251" s="82"/>
    </row>
    <row r="252" spans="2:28" ht="16.5" customHeight="1" x14ac:dyDescent="0.25">
      <c r="B252" s="99"/>
      <c r="C252" s="99"/>
      <c r="D252" s="99"/>
      <c r="E252" s="99"/>
      <c r="F252" s="99"/>
      <c r="G252" s="99"/>
      <c r="H252" s="107"/>
      <c r="I252" s="107"/>
      <c r="J252" s="107"/>
      <c r="K252" s="106"/>
      <c r="L252" s="106"/>
      <c r="M252" s="106"/>
      <c r="N252" s="77"/>
      <c r="O252" s="78"/>
      <c r="P252" s="78"/>
      <c r="Q252" s="78"/>
      <c r="R252" s="79"/>
      <c r="S252" s="80"/>
      <c r="T252" s="81"/>
      <c r="U252" s="77"/>
      <c r="V252" s="79"/>
      <c r="W252" s="79"/>
      <c r="X252" s="86"/>
      <c r="Y252" s="83"/>
      <c r="Z252" s="84"/>
      <c r="AA252" s="85"/>
      <c r="AB252" s="86"/>
    </row>
    <row r="253" spans="2:28" ht="16.5" customHeight="1" x14ac:dyDescent="0.25">
      <c r="B253" s="100" t="s">
        <v>205</v>
      </c>
      <c r="C253" s="101"/>
      <c r="D253" s="101"/>
      <c r="E253" s="101"/>
      <c r="F253" s="101"/>
      <c r="G253" s="102"/>
      <c r="H253" s="102" t="s">
        <v>210</v>
      </c>
      <c r="I253" s="102" t="s">
        <v>2663</v>
      </c>
      <c r="J253" s="102" t="s">
        <v>3281</v>
      </c>
      <c r="K253" s="102">
        <v>115</v>
      </c>
      <c r="L253" s="102">
        <v>11</v>
      </c>
      <c r="M253" s="102"/>
      <c r="N253" s="102"/>
      <c r="O253" s="102" t="s">
        <v>208</v>
      </c>
      <c r="P253" s="102" t="s">
        <v>209</v>
      </c>
      <c r="Q253" s="102" t="s">
        <v>139</v>
      </c>
      <c r="R253" s="102">
        <v>34160</v>
      </c>
      <c r="S253" s="102"/>
      <c r="T253" s="102">
        <v>80</v>
      </c>
      <c r="U253" s="102"/>
      <c r="V253" s="103"/>
      <c r="W253" s="101"/>
      <c r="X253" s="102"/>
      <c r="Y253" s="101"/>
      <c r="Z253" s="101"/>
      <c r="AA253" s="101"/>
      <c r="AB253" s="104"/>
    </row>
    <row r="254" spans="2:28" ht="16.5" customHeight="1" x14ac:dyDescent="0.25">
      <c r="B254" s="97">
        <v>1529</v>
      </c>
      <c r="C254" s="97" t="s">
        <v>206</v>
      </c>
      <c r="D254" s="98" t="s">
        <v>3289</v>
      </c>
      <c r="E254" s="99" t="s">
        <v>3079</v>
      </c>
      <c r="F254" s="97" t="s">
        <v>223</v>
      </c>
      <c r="G254" s="97">
        <v>1</v>
      </c>
      <c r="H254" s="105">
        <v>30</v>
      </c>
      <c r="I254" s="105">
        <v>3</v>
      </c>
      <c r="J254" s="105">
        <v>59</v>
      </c>
      <c r="K254" s="95">
        <v>12359</v>
      </c>
      <c r="L254" s="106">
        <f>T253</f>
        <v>80</v>
      </c>
      <c r="M254" s="106">
        <f>K254*L254</f>
        <v>988720</v>
      </c>
      <c r="N254" s="77"/>
      <c r="O254" s="78"/>
      <c r="P254" s="78"/>
      <c r="Q254" s="78"/>
      <c r="R254" s="79"/>
      <c r="S254" s="80"/>
      <c r="T254" s="81"/>
      <c r="U254" s="77"/>
      <c r="V254" s="79"/>
      <c r="W254" s="79"/>
      <c r="X254" s="82"/>
      <c r="Y254" s="83">
        <f>M254</f>
        <v>988720</v>
      </c>
      <c r="Z254" s="84"/>
      <c r="AA254" s="87">
        <f>AB254*M254/100</f>
        <v>98.872000000000014</v>
      </c>
      <c r="AB254" s="82">
        <v>0.01</v>
      </c>
    </row>
    <row r="255" spans="2:28" ht="16.5" customHeight="1" x14ac:dyDescent="0.25">
      <c r="B255" s="99"/>
      <c r="C255" s="99"/>
      <c r="D255" s="99"/>
      <c r="E255" s="99"/>
      <c r="F255" s="99"/>
      <c r="G255" s="99"/>
      <c r="H255" s="107"/>
      <c r="I255" s="107"/>
      <c r="J255" s="107"/>
      <c r="K255" s="106"/>
      <c r="L255" s="106"/>
      <c r="M255" s="106"/>
      <c r="N255" s="77"/>
      <c r="O255" s="78"/>
      <c r="P255" s="78"/>
      <c r="Q255" s="78"/>
      <c r="R255" s="79"/>
      <c r="S255" s="80"/>
      <c r="T255" s="81"/>
      <c r="U255" s="77"/>
      <c r="V255" s="79"/>
      <c r="W255" s="79"/>
      <c r="X255" s="86"/>
      <c r="Y255" s="83"/>
      <c r="Z255" s="84"/>
      <c r="AA255" s="85"/>
      <c r="AB255" s="86"/>
    </row>
    <row r="256" spans="2:28" ht="16.5" customHeight="1" x14ac:dyDescent="0.25">
      <c r="B256" s="100" t="s">
        <v>205</v>
      </c>
      <c r="C256" s="101"/>
      <c r="D256" s="101"/>
      <c r="E256" s="101"/>
      <c r="F256" s="101"/>
      <c r="G256" s="102"/>
      <c r="H256" s="102" t="s">
        <v>210</v>
      </c>
      <c r="I256" s="102" t="s">
        <v>702</v>
      </c>
      <c r="J256" s="102" t="s">
        <v>3128</v>
      </c>
      <c r="K256" s="102">
        <v>104</v>
      </c>
      <c r="L256" s="102">
        <v>11</v>
      </c>
      <c r="M256" s="102"/>
      <c r="N256" s="102"/>
      <c r="O256" s="102" t="s">
        <v>208</v>
      </c>
      <c r="P256" s="102" t="s">
        <v>209</v>
      </c>
      <c r="Q256" s="102" t="s">
        <v>139</v>
      </c>
      <c r="R256" s="102">
        <v>34160</v>
      </c>
      <c r="S256" s="102"/>
      <c r="T256" s="102">
        <v>80</v>
      </c>
      <c r="U256" s="102" t="s">
        <v>3292</v>
      </c>
      <c r="V256" s="103"/>
      <c r="W256" s="101"/>
      <c r="X256" s="102"/>
      <c r="Y256" s="101"/>
      <c r="Z256" s="101"/>
      <c r="AA256" s="101"/>
      <c r="AB256" s="104"/>
    </row>
    <row r="257" spans="2:28" ht="16.5" customHeight="1" x14ac:dyDescent="0.25">
      <c r="B257" s="97">
        <v>1530</v>
      </c>
      <c r="C257" s="97" t="s">
        <v>206</v>
      </c>
      <c r="D257" s="98" t="s">
        <v>3290</v>
      </c>
      <c r="E257" s="99" t="s">
        <v>3291</v>
      </c>
      <c r="F257" s="97" t="s">
        <v>223</v>
      </c>
      <c r="G257" s="97"/>
      <c r="H257" s="105">
        <v>0</v>
      </c>
      <c r="I257" s="105">
        <v>2</v>
      </c>
      <c r="J257" s="105">
        <v>62</v>
      </c>
      <c r="K257" s="95">
        <v>262</v>
      </c>
      <c r="L257" s="106">
        <f>T256</f>
        <v>80</v>
      </c>
      <c r="M257" s="106">
        <f>K257*L257</f>
        <v>20960</v>
      </c>
      <c r="N257" s="77"/>
      <c r="O257" s="78" t="s">
        <v>203</v>
      </c>
      <c r="P257" s="78" t="s">
        <v>211</v>
      </c>
      <c r="Q257" s="78" t="s">
        <v>143</v>
      </c>
      <c r="R257" s="79">
        <v>135</v>
      </c>
      <c r="S257" s="80"/>
      <c r="T257" s="81">
        <v>7450</v>
      </c>
      <c r="U257" s="96" t="s">
        <v>1207</v>
      </c>
      <c r="V257" s="79">
        <f>R257*T257*85/100</f>
        <v>854887.5</v>
      </c>
      <c r="W257" s="79">
        <f>R257*T257-V257</f>
        <v>150862.5</v>
      </c>
      <c r="X257" s="82">
        <f>M257+W257</f>
        <v>171822.5</v>
      </c>
      <c r="Y257" s="83">
        <f>M257</f>
        <v>20960</v>
      </c>
      <c r="Z257" s="84"/>
      <c r="AA257" s="87">
        <f>AB257*M257/100</f>
        <v>4.1920000000000002</v>
      </c>
      <c r="AB257" s="86">
        <v>0.02</v>
      </c>
    </row>
    <row r="258" spans="2:28" ht="16.5" customHeight="1" x14ac:dyDescent="0.25">
      <c r="B258" s="97"/>
      <c r="C258" s="108" t="s">
        <v>3293</v>
      </c>
      <c r="D258" s="98"/>
      <c r="E258" s="99"/>
      <c r="F258" s="97"/>
      <c r="G258" s="97"/>
      <c r="H258" s="105"/>
      <c r="I258" s="105"/>
      <c r="J258" s="105"/>
      <c r="K258" s="95">
        <v>100</v>
      </c>
      <c r="L258" s="106">
        <f>T256</f>
        <v>80</v>
      </c>
      <c r="M258" s="106">
        <f>K258*L258</f>
        <v>8000</v>
      </c>
      <c r="N258" s="77"/>
      <c r="O258" s="78" t="s">
        <v>203</v>
      </c>
      <c r="P258" s="78" t="s">
        <v>5</v>
      </c>
      <c r="Q258" s="78" t="s">
        <v>143</v>
      </c>
      <c r="R258" s="79">
        <v>108</v>
      </c>
      <c r="S258" s="80"/>
      <c r="T258" s="81">
        <v>8050</v>
      </c>
      <c r="U258" s="96" t="s">
        <v>220</v>
      </c>
      <c r="V258" s="79">
        <f>R258*T258*6/100</f>
        <v>52164</v>
      </c>
      <c r="W258" s="79">
        <f>R258*T258-V258</f>
        <v>817236</v>
      </c>
      <c r="X258" s="82">
        <f>M258+W258</f>
        <v>825236</v>
      </c>
      <c r="Y258" s="83">
        <f>M258</f>
        <v>8000</v>
      </c>
      <c r="Z258" s="84"/>
      <c r="AA258" s="87">
        <f>AB258*M258/100</f>
        <v>1.6</v>
      </c>
      <c r="AB258" s="86">
        <v>0.02</v>
      </c>
    </row>
    <row r="259" spans="2:28" ht="16.5" customHeight="1" x14ac:dyDescent="0.25">
      <c r="B259" s="97"/>
      <c r="C259" s="97"/>
      <c r="D259" s="98"/>
      <c r="E259" s="99"/>
      <c r="F259" s="97"/>
      <c r="G259" s="97"/>
      <c r="H259" s="105">
        <v>0</v>
      </c>
      <c r="I259" s="105">
        <v>3</v>
      </c>
      <c r="J259" s="105">
        <v>62</v>
      </c>
      <c r="K259" s="95">
        <v>362</v>
      </c>
      <c r="L259" s="106"/>
      <c r="M259" s="106"/>
      <c r="N259" s="77"/>
      <c r="O259" s="78"/>
      <c r="P259" s="78"/>
      <c r="Q259" s="78"/>
      <c r="R259" s="79"/>
      <c r="S259" s="80"/>
      <c r="T259" s="81"/>
      <c r="U259" s="77"/>
      <c r="V259" s="79"/>
      <c r="W259" s="79"/>
      <c r="X259" s="82"/>
      <c r="Y259" s="83"/>
      <c r="Z259" s="84"/>
      <c r="AA259" s="87">
        <f>SUM(AA257:AA257)</f>
        <v>4.1920000000000002</v>
      </c>
      <c r="AB259" s="82"/>
    </row>
    <row r="260" spans="2:28" ht="16.5" customHeight="1" x14ac:dyDescent="0.25">
      <c r="B260" s="100" t="s">
        <v>205</v>
      </c>
      <c r="C260" s="101"/>
      <c r="D260" s="101"/>
      <c r="E260" s="101"/>
      <c r="F260" s="101"/>
      <c r="G260" s="102"/>
      <c r="H260" s="102" t="s">
        <v>210</v>
      </c>
      <c r="I260" s="102" t="s">
        <v>702</v>
      </c>
      <c r="J260" s="102" t="s">
        <v>3128</v>
      </c>
      <c r="K260" s="102">
        <v>104</v>
      </c>
      <c r="L260" s="102">
        <v>11</v>
      </c>
      <c r="M260" s="102"/>
      <c r="N260" s="102"/>
      <c r="O260" s="102" t="s">
        <v>208</v>
      </c>
      <c r="P260" s="102" t="s">
        <v>209</v>
      </c>
      <c r="Q260" s="102" t="s">
        <v>139</v>
      </c>
      <c r="R260" s="102">
        <v>34160</v>
      </c>
      <c r="S260" s="102"/>
      <c r="T260" s="102">
        <v>80</v>
      </c>
      <c r="U260" s="102" t="s">
        <v>3203</v>
      </c>
      <c r="V260" s="103"/>
      <c r="W260" s="101"/>
      <c r="X260" s="102"/>
      <c r="Y260" s="101"/>
      <c r="Z260" s="101"/>
      <c r="AA260" s="101"/>
      <c r="AB260" s="104"/>
    </row>
    <row r="261" spans="2:28" ht="16.5" customHeight="1" x14ac:dyDescent="0.25">
      <c r="B261" s="97">
        <v>1531</v>
      </c>
      <c r="C261" s="97" t="s">
        <v>206</v>
      </c>
      <c r="D261" s="98" t="s">
        <v>3294</v>
      </c>
      <c r="E261" s="99" t="s">
        <v>223</v>
      </c>
      <c r="F261" s="97" t="s">
        <v>223</v>
      </c>
      <c r="G261" s="97">
        <v>1</v>
      </c>
      <c r="H261" s="105">
        <v>23</v>
      </c>
      <c r="I261" s="105">
        <v>2</v>
      </c>
      <c r="J261" s="105">
        <v>56</v>
      </c>
      <c r="K261" s="95">
        <v>9456</v>
      </c>
      <c r="L261" s="106">
        <f>T260</f>
        <v>80</v>
      </c>
      <c r="M261" s="106">
        <f>K261*L261</f>
        <v>756480</v>
      </c>
      <c r="N261" s="77"/>
      <c r="O261" s="78"/>
      <c r="P261" s="78"/>
      <c r="Q261" s="78"/>
      <c r="R261" s="79"/>
      <c r="S261" s="80"/>
      <c r="T261" s="81"/>
      <c r="U261" s="77"/>
      <c r="V261" s="79"/>
      <c r="W261" s="79"/>
      <c r="X261" s="82"/>
      <c r="Y261" s="83">
        <f>M261</f>
        <v>756480</v>
      </c>
      <c r="Z261" s="84"/>
      <c r="AA261" s="87">
        <f>AB261*M261/100</f>
        <v>75.647999999999996</v>
      </c>
      <c r="AB261" s="82">
        <v>0.01</v>
      </c>
    </row>
    <row r="262" spans="2:28" ht="16.5" customHeight="1" x14ac:dyDescent="0.25">
      <c r="B262" s="99"/>
      <c r="C262" s="99"/>
      <c r="D262" s="99"/>
      <c r="E262" s="99"/>
      <c r="F262" s="99"/>
      <c r="G262" s="99"/>
      <c r="H262" s="107"/>
      <c r="I262" s="107"/>
      <c r="J262" s="107"/>
      <c r="K262" s="106"/>
      <c r="L262" s="106"/>
      <c r="M262" s="106"/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6"/>
      <c r="Y262" s="83"/>
      <c r="Z262" s="84"/>
      <c r="AA262" s="85"/>
      <c r="AB262" s="86"/>
    </row>
    <row r="263" spans="2:28" ht="16.5" customHeight="1" x14ac:dyDescent="0.25">
      <c r="B263" s="100" t="s">
        <v>205</v>
      </c>
      <c r="C263" s="101"/>
      <c r="D263" s="101"/>
      <c r="E263" s="101"/>
      <c r="F263" s="101"/>
      <c r="G263" s="102"/>
      <c r="H263" s="102" t="s">
        <v>207</v>
      </c>
      <c r="I263" s="102" t="s">
        <v>2954</v>
      </c>
      <c r="J263" s="102" t="s">
        <v>2136</v>
      </c>
      <c r="K263" s="102">
        <v>90</v>
      </c>
      <c r="L263" s="102">
        <v>11</v>
      </c>
      <c r="M263" s="102"/>
      <c r="N263" s="102"/>
      <c r="O263" s="102" t="s">
        <v>208</v>
      </c>
      <c r="P263" s="102" t="s">
        <v>209</v>
      </c>
      <c r="Q263" s="102" t="s">
        <v>139</v>
      </c>
      <c r="R263" s="102">
        <v>34160</v>
      </c>
      <c r="S263" s="102"/>
      <c r="T263" s="102">
        <v>80</v>
      </c>
      <c r="U263" s="102"/>
      <c r="V263" s="103"/>
      <c r="W263" s="101"/>
      <c r="X263" s="102" t="s">
        <v>212</v>
      </c>
      <c r="Y263" s="101" t="s">
        <v>5736</v>
      </c>
      <c r="Z263" s="101"/>
      <c r="AA263" s="101"/>
      <c r="AB263" s="104"/>
    </row>
    <row r="264" spans="2:28" ht="16.5" customHeight="1" x14ac:dyDescent="0.25">
      <c r="B264" s="97">
        <v>1532</v>
      </c>
      <c r="C264" s="97" t="s">
        <v>206</v>
      </c>
      <c r="D264" s="98" t="s">
        <v>3295</v>
      </c>
      <c r="E264" s="99" t="s">
        <v>3074</v>
      </c>
      <c r="F264" s="97" t="s">
        <v>223</v>
      </c>
      <c r="G264" s="97">
        <v>1</v>
      </c>
      <c r="H264" s="105">
        <v>5</v>
      </c>
      <c r="I264" s="105">
        <v>1</v>
      </c>
      <c r="J264" s="105">
        <v>86</v>
      </c>
      <c r="K264" s="95">
        <v>2186</v>
      </c>
      <c r="L264" s="106">
        <f>T263</f>
        <v>80</v>
      </c>
      <c r="M264" s="106">
        <f>K264*L264</f>
        <v>174880</v>
      </c>
      <c r="N264" s="77"/>
      <c r="O264" s="78"/>
      <c r="P264" s="78"/>
      <c r="Q264" s="78"/>
      <c r="R264" s="79"/>
      <c r="S264" s="80"/>
      <c r="T264" s="81"/>
      <c r="U264" s="77"/>
      <c r="V264" s="79"/>
      <c r="W264" s="79"/>
      <c r="X264" s="82"/>
      <c r="Y264" s="83">
        <f>M264</f>
        <v>174880</v>
      </c>
      <c r="Z264" s="84"/>
      <c r="AA264" s="87">
        <f>AB264*M264/100</f>
        <v>17.488</v>
      </c>
      <c r="AB264" s="82">
        <v>0.01</v>
      </c>
    </row>
    <row r="265" spans="2:28" ht="16.5" customHeight="1" x14ac:dyDescent="0.25">
      <c r="B265" s="99"/>
      <c r="C265" s="99"/>
      <c r="D265" s="99"/>
      <c r="E265" s="99"/>
      <c r="F265" s="99"/>
      <c r="G265" s="99"/>
      <c r="H265" s="107"/>
      <c r="I265" s="107"/>
      <c r="J265" s="107"/>
      <c r="K265" s="106"/>
      <c r="L265" s="106"/>
      <c r="M265" s="106"/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6"/>
      <c r="Y265" s="83"/>
      <c r="Z265" s="84"/>
      <c r="AA265" s="85"/>
      <c r="AB265" s="86"/>
    </row>
    <row r="266" spans="2:28" ht="16.5" customHeight="1" x14ac:dyDescent="0.25">
      <c r="B266" s="100" t="s">
        <v>205</v>
      </c>
      <c r="C266" s="101"/>
      <c r="D266" s="101"/>
      <c r="E266" s="101"/>
      <c r="F266" s="101"/>
      <c r="G266" s="102"/>
      <c r="H266" s="102" t="s">
        <v>210</v>
      </c>
      <c r="I266" s="102" t="s">
        <v>694</v>
      </c>
      <c r="J266" s="102" t="s">
        <v>3298</v>
      </c>
      <c r="K266" s="102">
        <v>98</v>
      </c>
      <c r="L266" s="102">
        <v>11</v>
      </c>
      <c r="M266" s="102"/>
      <c r="N266" s="102"/>
      <c r="O266" s="102" t="s">
        <v>208</v>
      </c>
      <c r="P266" s="102" t="s">
        <v>209</v>
      </c>
      <c r="Q266" s="102" t="s">
        <v>139</v>
      </c>
      <c r="R266" s="102">
        <v>34160</v>
      </c>
      <c r="S266" s="102"/>
      <c r="T266" s="102">
        <v>80</v>
      </c>
      <c r="U266" s="102" t="s">
        <v>3299</v>
      </c>
      <c r="V266" s="103"/>
      <c r="W266" s="101"/>
      <c r="X266" s="102"/>
      <c r="Y266" s="101"/>
      <c r="Z266" s="101"/>
      <c r="AA266" s="101"/>
      <c r="AB266" s="104"/>
    </row>
    <row r="267" spans="2:28" ht="16.5" customHeight="1" x14ac:dyDescent="0.25">
      <c r="B267" s="97">
        <v>1533</v>
      </c>
      <c r="C267" s="97" t="s">
        <v>206</v>
      </c>
      <c r="D267" s="98" t="s">
        <v>3296</v>
      </c>
      <c r="E267" s="99" t="s">
        <v>3297</v>
      </c>
      <c r="F267" s="97" t="s">
        <v>223</v>
      </c>
      <c r="G267" s="97">
        <v>2</v>
      </c>
      <c r="H267" s="105">
        <v>0</v>
      </c>
      <c r="I267" s="105">
        <v>1</v>
      </c>
      <c r="J267" s="105">
        <v>25</v>
      </c>
      <c r="K267" s="95">
        <v>125</v>
      </c>
      <c r="L267" s="106">
        <f>T266</f>
        <v>80</v>
      </c>
      <c r="M267" s="106">
        <f>K267*L267</f>
        <v>10000</v>
      </c>
      <c r="N267" s="77"/>
      <c r="O267" s="78" t="s">
        <v>203</v>
      </c>
      <c r="P267" s="78" t="s">
        <v>211</v>
      </c>
      <c r="Q267" s="78" t="s">
        <v>143</v>
      </c>
      <c r="R267" s="79">
        <v>135</v>
      </c>
      <c r="S267" s="80"/>
      <c r="T267" s="81">
        <v>7450</v>
      </c>
      <c r="U267" s="96" t="s">
        <v>1173</v>
      </c>
      <c r="V267" s="79">
        <f>R267*T267*85/100</f>
        <v>854887.5</v>
      </c>
      <c r="W267" s="79">
        <f>R267*T267-V267</f>
        <v>150862.5</v>
      </c>
      <c r="X267" s="82">
        <f>M267+W267</f>
        <v>160862.5</v>
      </c>
      <c r="Y267" s="83">
        <f>M267</f>
        <v>10000</v>
      </c>
      <c r="Z267" s="84"/>
      <c r="AA267" s="87">
        <f>AB267*M267/100</f>
        <v>2</v>
      </c>
      <c r="AB267" s="86">
        <v>0.02</v>
      </c>
    </row>
    <row r="268" spans="2:28" ht="16.5" customHeight="1" x14ac:dyDescent="0.25">
      <c r="B268" s="99"/>
      <c r="C268" s="99"/>
      <c r="D268" s="99"/>
      <c r="E268" s="99"/>
      <c r="F268" s="99"/>
      <c r="G268" s="99"/>
      <c r="H268" s="107"/>
      <c r="I268" s="107"/>
      <c r="J268" s="107"/>
      <c r="K268" s="106"/>
      <c r="L268" s="106"/>
      <c r="M268" s="106"/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6"/>
      <c r="Y268" s="83"/>
      <c r="Z268" s="84"/>
      <c r="AA268" s="85"/>
      <c r="AB268" s="86"/>
    </row>
    <row r="269" spans="2:28" ht="16.5" customHeight="1" x14ac:dyDescent="0.25">
      <c r="B269" s="100" t="s">
        <v>205</v>
      </c>
      <c r="C269" s="101"/>
      <c r="D269" s="101"/>
      <c r="E269" s="101"/>
      <c r="F269" s="101"/>
      <c r="G269" s="102"/>
      <c r="H269" s="102" t="s">
        <v>210</v>
      </c>
      <c r="I269" s="102" t="s">
        <v>694</v>
      </c>
      <c r="J269" s="102" t="s">
        <v>2136</v>
      </c>
      <c r="K269" s="102">
        <v>98</v>
      </c>
      <c r="L269" s="102">
        <v>11</v>
      </c>
      <c r="M269" s="102"/>
      <c r="N269" s="102"/>
      <c r="O269" s="102" t="s">
        <v>208</v>
      </c>
      <c r="P269" s="102" t="s">
        <v>209</v>
      </c>
      <c r="Q269" s="102" t="s">
        <v>139</v>
      </c>
      <c r="R269" s="102">
        <v>34160</v>
      </c>
      <c r="S269" s="102"/>
      <c r="T269" s="102">
        <v>80</v>
      </c>
      <c r="U269" s="102"/>
      <c r="V269" s="103"/>
      <c r="W269" s="101"/>
      <c r="X269" s="102"/>
      <c r="Y269" s="101"/>
      <c r="Z269" s="101"/>
      <c r="AA269" s="101"/>
      <c r="AB269" s="104"/>
    </row>
    <row r="270" spans="2:28" ht="16.5" customHeight="1" x14ac:dyDescent="0.25">
      <c r="B270" s="97">
        <v>1534</v>
      </c>
      <c r="C270" s="97" t="s">
        <v>206</v>
      </c>
      <c r="D270" s="98" t="s">
        <v>3300</v>
      </c>
      <c r="E270" s="99" t="s">
        <v>3138</v>
      </c>
      <c r="F270" s="97" t="s">
        <v>223</v>
      </c>
      <c r="G270" s="97">
        <v>1</v>
      </c>
      <c r="H270" s="105">
        <v>5</v>
      </c>
      <c r="I270" s="105">
        <v>2</v>
      </c>
      <c r="J270" s="105">
        <v>82</v>
      </c>
      <c r="K270" s="95">
        <v>2282</v>
      </c>
      <c r="L270" s="106">
        <f>T269</f>
        <v>80</v>
      </c>
      <c r="M270" s="106">
        <f>K270*L270</f>
        <v>182560</v>
      </c>
      <c r="N270" s="77"/>
      <c r="O270" s="78"/>
      <c r="P270" s="78"/>
      <c r="Q270" s="78"/>
      <c r="R270" s="79"/>
      <c r="S270" s="80"/>
      <c r="T270" s="81"/>
      <c r="U270" s="77"/>
      <c r="V270" s="79"/>
      <c r="W270" s="79"/>
      <c r="X270" s="82"/>
      <c r="Y270" s="83">
        <f>M270</f>
        <v>182560</v>
      </c>
      <c r="Z270" s="84"/>
      <c r="AA270" s="87">
        <f>AB270*M270/100</f>
        <v>18.256</v>
      </c>
      <c r="AB270" s="82">
        <v>0.01</v>
      </c>
    </row>
    <row r="271" spans="2:28" ht="16.5" customHeight="1" x14ac:dyDescent="0.25">
      <c r="B271" s="99"/>
      <c r="C271" s="99"/>
      <c r="D271" s="99"/>
      <c r="E271" s="99"/>
      <c r="F271" s="99"/>
      <c r="G271" s="99"/>
      <c r="H271" s="107"/>
      <c r="I271" s="107"/>
      <c r="J271" s="107"/>
      <c r="K271" s="106"/>
      <c r="L271" s="106"/>
      <c r="M271" s="106"/>
      <c r="N271" s="77"/>
      <c r="O271" s="78"/>
      <c r="P271" s="78"/>
      <c r="Q271" s="78"/>
      <c r="R271" s="79"/>
      <c r="S271" s="80"/>
      <c r="T271" s="81"/>
      <c r="U271" s="77"/>
      <c r="V271" s="79"/>
      <c r="W271" s="79"/>
      <c r="X271" s="86"/>
      <c r="Y271" s="83"/>
      <c r="Z271" s="84"/>
      <c r="AA271" s="85"/>
      <c r="AB271" s="86"/>
    </row>
    <row r="272" spans="2:28" ht="16.5" customHeight="1" x14ac:dyDescent="0.25">
      <c r="B272" s="100" t="s">
        <v>205</v>
      </c>
      <c r="C272" s="101"/>
      <c r="D272" s="101"/>
      <c r="E272" s="101"/>
      <c r="F272" s="101"/>
      <c r="G272" s="102"/>
      <c r="H272" s="102" t="s">
        <v>210</v>
      </c>
      <c r="I272" s="102" t="s">
        <v>694</v>
      </c>
      <c r="J272" s="102" t="s">
        <v>3298</v>
      </c>
      <c r="K272" s="102">
        <v>98</v>
      </c>
      <c r="L272" s="102">
        <v>11</v>
      </c>
      <c r="M272" s="102"/>
      <c r="N272" s="102"/>
      <c r="O272" s="102" t="s">
        <v>208</v>
      </c>
      <c r="P272" s="102" t="s">
        <v>209</v>
      </c>
      <c r="Q272" s="102" t="s">
        <v>139</v>
      </c>
      <c r="R272" s="102">
        <v>34160</v>
      </c>
      <c r="S272" s="102"/>
      <c r="T272" s="102">
        <v>80</v>
      </c>
      <c r="U272" s="102"/>
      <c r="V272" s="103"/>
      <c r="W272" s="101"/>
      <c r="X272" s="102"/>
      <c r="Y272" s="101"/>
      <c r="Z272" s="101"/>
      <c r="AA272" s="101"/>
      <c r="AB272" s="104"/>
    </row>
    <row r="273" spans="2:28" ht="16.5" customHeight="1" x14ac:dyDescent="0.25">
      <c r="B273" s="97">
        <v>1535</v>
      </c>
      <c r="C273" s="97" t="s">
        <v>206</v>
      </c>
      <c r="D273" s="98" t="s">
        <v>3301</v>
      </c>
      <c r="E273" s="99" t="s">
        <v>3084</v>
      </c>
      <c r="F273" s="97" t="s">
        <v>223</v>
      </c>
      <c r="G273" s="97">
        <v>1</v>
      </c>
      <c r="H273" s="105">
        <v>6</v>
      </c>
      <c r="I273" s="105">
        <v>0</v>
      </c>
      <c r="J273" s="105">
        <v>77</v>
      </c>
      <c r="K273" s="95">
        <v>2477</v>
      </c>
      <c r="L273" s="106">
        <f>T272</f>
        <v>80</v>
      </c>
      <c r="M273" s="106">
        <f>K273*L273</f>
        <v>198160</v>
      </c>
      <c r="N273" s="77"/>
      <c r="O273" s="78"/>
      <c r="P273" s="78"/>
      <c r="Q273" s="78"/>
      <c r="R273" s="79"/>
      <c r="S273" s="80"/>
      <c r="T273" s="81"/>
      <c r="U273" s="77"/>
      <c r="V273" s="79"/>
      <c r="W273" s="79"/>
      <c r="X273" s="82"/>
      <c r="Y273" s="83">
        <f>M273</f>
        <v>198160</v>
      </c>
      <c r="Z273" s="84"/>
      <c r="AA273" s="87">
        <f>AB273*M273/100</f>
        <v>19.816000000000003</v>
      </c>
      <c r="AB273" s="82">
        <v>0.01</v>
      </c>
    </row>
    <row r="274" spans="2:28" ht="16.5" customHeight="1" x14ac:dyDescent="0.25">
      <c r="B274" s="99"/>
      <c r="C274" s="99"/>
      <c r="D274" s="99"/>
      <c r="E274" s="99"/>
      <c r="F274" s="99"/>
      <c r="G274" s="99"/>
      <c r="H274" s="107"/>
      <c r="I274" s="107"/>
      <c r="J274" s="107"/>
      <c r="K274" s="106"/>
      <c r="L274" s="106"/>
      <c r="M274" s="106"/>
      <c r="N274" s="77"/>
      <c r="O274" s="78"/>
      <c r="P274" s="78"/>
      <c r="Q274" s="78"/>
      <c r="R274" s="79"/>
      <c r="S274" s="80"/>
      <c r="T274" s="81"/>
      <c r="U274" s="77"/>
      <c r="V274" s="79"/>
      <c r="W274" s="79"/>
      <c r="X274" s="86"/>
      <c r="Y274" s="83"/>
      <c r="Z274" s="84"/>
      <c r="AA274" s="85"/>
      <c r="AB274" s="86"/>
    </row>
    <row r="275" spans="2:28" ht="16.5" customHeight="1" x14ac:dyDescent="0.25">
      <c r="B275" s="100" t="s">
        <v>205</v>
      </c>
      <c r="C275" s="101"/>
      <c r="D275" s="101"/>
      <c r="E275" s="101"/>
      <c r="F275" s="101"/>
      <c r="G275" s="102"/>
      <c r="H275" s="102" t="s">
        <v>210</v>
      </c>
      <c r="I275" s="102" t="s">
        <v>1353</v>
      </c>
      <c r="J275" s="102" t="s">
        <v>1662</v>
      </c>
      <c r="K275" s="102">
        <v>106</v>
      </c>
      <c r="L275" s="102">
        <v>11</v>
      </c>
      <c r="M275" s="102"/>
      <c r="N275" s="102"/>
      <c r="O275" s="102" t="s">
        <v>208</v>
      </c>
      <c r="P275" s="102" t="s">
        <v>209</v>
      </c>
      <c r="Q275" s="102" t="s">
        <v>139</v>
      </c>
      <c r="R275" s="102">
        <v>34160</v>
      </c>
      <c r="S275" s="102"/>
      <c r="T275" s="102">
        <v>80</v>
      </c>
      <c r="U275" s="102"/>
      <c r="V275" s="103"/>
      <c r="W275" s="101"/>
      <c r="X275" s="102"/>
      <c r="Y275" s="101"/>
      <c r="Z275" s="101"/>
      <c r="AA275" s="101"/>
      <c r="AB275" s="104"/>
    </row>
    <row r="276" spans="2:28" ht="16.5" customHeight="1" x14ac:dyDescent="0.25">
      <c r="B276" s="97">
        <v>1536</v>
      </c>
      <c r="C276" s="97" t="s">
        <v>206</v>
      </c>
      <c r="D276" s="98" t="s">
        <v>3302</v>
      </c>
      <c r="E276" s="99" t="s">
        <v>3303</v>
      </c>
      <c r="F276" s="97" t="s">
        <v>223</v>
      </c>
      <c r="G276" s="97">
        <v>2</v>
      </c>
      <c r="H276" s="105">
        <v>0</v>
      </c>
      <c r="I276" s="105">
        <v>2</v>
      </c>
      <c r="J276" s="105">
        <v>23</v>
      </c>
      <c r="K276" s="95">
        <v>223</v>
      </c>
      <c r="L276" s="106">
        <f>T275</f>
        <v>80</v>
      </c>
      <c r="M276" s="106">
        <f>K276*L276</f>
        <v>17840</v>
      </c>
      <c r="N276" s="77"/>
      <c r="O276" s="78" t="s">
        <v>203</v>
      </c>
      <c r="P276" s="78" t="s">
        <v>211</v>
      </c>
      <c r="Q276" s="78" t="s">
        <v>143</v>
      </c>
      <c r="R276" s="79">
        <v>112</v>
      </c>
      <c r="S276" s="80"/>
      <c r="T276" s="81">
        <v>7450</v>
      </c>
      <c r="U276" s="96" t="s">
        <v>911</v>
      </c>
      <c r="V276" s="79">
        <f>R276*T276*18/100</f>
        <v>150192</v>
      </c>
      <c r="W276" s="79">
        <f>R276*T276-V276</f>
        <v>684208</v>
      </c>
      <c r="X276" s="82">
        <f>M276+W276</f>
        <v>702048</v>
      </c>
      <c r="Y276" s="83">
        <f>M276</f>
        <v>17840</v>
      </c>
      <c r="Z276" s="84"/>
      <c r="AA276" s="87">
        <f>AB276*M276/100</f>
        <v>3.5680000000000001</v>
      </c>
      <c r="AB276" s="86">
        <v>0.02</v>
      </c>
    </row>
    <row r="277" spans="2:28" ht="16.5" customHeight="1" x14ac:dyDescent="0.25">
      <c r="B277" s="99"/>
      <c r="C277" s="99"/>
      <c r="D277" s="99"/>
      <c r="E277" s="99"/>
      <c r="F277" s="99"/>
      <c r="G277" s="99"/>
      <c r="H277" s="107"/>
      <c r="I277" s="107"/>
      <c r="J277" s="107"/>
      <c r="K277" s="106"/>
      <c r="L277" s="106"/>
      <c r="M277" s="106"/>
      <c r="N277" s="77"/>
      <c r="O277" s="78"/>
      <c r="P277" s="78"/>
      <c r="Q277" s="78"/>
      <c r="R277" s="79"/>
      <c r="S277" s="80"/>
      <c r="T277" s="81"/>
      <c r="U277" s="77"/>
      <c r="V277" s="79"/>
      <c r="W277" s="79"/>
      <c r="X277" s="86"/>
      <c r="Y277" s="83"/>
      <c r="Z277" s="84"/>
      <c r="AA277" s="85"/>
      <c r="AB277" s="86"/>
    </row>
    <row r="278" spans="2:28" ht="16.5" customHeight="1" x14ac:dyDescent="0.25">
      <c r="B278" s="100" t="s">
        <v>205</v>
      </c>
      <c r="C278" s="101"/>
      <c r="D278" s="101"/>
      <c r="E278" s="101"/>
      <c r="F278" s="101"/>
      <c r="G278" s="102"/>
      <c r="H278" s="102" t="s">
        <v>213</v>
      </c>
      <c r="I278" s="102" t="s">
        <v>2154</v>
      </c>
      <c r="J278" s="102" t="s">
        <v>3252</v>
      </c>
      <c r="K278" s="102">
        <v>106</v>
      </c>
      <c r="L278" s="102">
        <v>11</v>
      </c>
      <c r="M278" s="102"/>
      <c r="N278" s="102"/>
      <c r="O278" s="102" t="s">
        <v>208</v>
      </c>
      <c r="P278" s="102" t="s">
        <v>209</v>
      </c>
      <c r="Q278" s="102" t="s">
        <v>139</v>
      </c>
      <c r="R278" s="102">
        <v>34160</v>
      </c>
      <c r="S278" s="102"/>
      <c r="T278" s="102">
        <v>80</v>
      </c>
      <c r="U278" s="102" t="s">
        <v>3306</v>
      </c>
      <c r="V278" s="103"/>
      <c r="W278" s="101"/>
      <c r="X278" s="102"/>
      <c r="Y278" s="101"/>
      <c r="Z278" s="101"/>
      <c r="AA278" s="101"/>
      <c r="AB278" s="104"/>
    </row>
    <row r="279" spans="2:28" ht="16.5" customHeight="1" x14ac:dyDescent="0.25">
      <c r="B279" s="97">
        <v>1537</v>
      </c>
      <c r="C279" s="97" t="s">
        <v>206</v>
      </c>
      <c r="D279" s="98" t="s">
        <v>3304</v>
      </c>
      <c r="E279" s="99" t="s">
        <v>3305</v>
      </c>
      <c r="F279" s="97" t="s">
        <v>223</v>
      </c>
      <c r="G279" s="97">
        <v>2</v>
      </c>
      <c r="H279" s="105">
        <v>0</v>
      </c>
      <c r="I279" s="105">
        <v>3</v>
      </c>
      <c r="J279" s="105">
        <v>31</v>
      </c>
      <c r="K279" s="95">
        <v>331</v>
      </c>
      <c r="L279" s="106">
        <f>T278</f>
        <v>80</v>
      </c>
      <c r="M279" s="106">
        <f>K279*L279</f>
        <v>26480</v>
      </c>
      <c r="N279" s="77"/>
      <c r="O279" s="78" t="s">
        <v>203</v>
      </c>
      <c r="P279" s="78" t="s">
        <v>25</v>
      </c>
      <c r="Q279" s="78" t="s">
        <v>143</v>
      </c>
      <c r="R279" s="79">
        <v>72</v>
      </c>
      <c r="S279" s="80"/>
      <c r="T279" s="81">
        <v>7650</v>
      </c>
      <c r="U279" s="96" t="s">
        <v>1435</v>
      </c>
      <c r="V279" s="79">
        <f>R279*T279*93/100</f>
        <v>512244</v>
      </c>
      <c r="W279" s="79">
        <f>R279*T279-V279</f>
        <v>38556</v>
      </c>
      <c r="X279" s="82">
        <f>M279+W279</f>
        <v>65036</v>
      </c>
      <c r="Y279" s="83">
        <f>M279</f>
        <v>26480</v>
      </c>
      <c r="Z279" s="84"/>
      <c r="AA279" s="87">
        <f>AB279*M279/100</f>
        <v>5.2960000000000003</v>
      </c>
      <c r="AB279" s="86">
        <v>0.02</v>
      </c>
    </row>
    <row r="280" spans="2:28" ht="16.5" customHeight="1" x14ac:dyDescent="0.25">
      <c r="B280" s="99"/>
      <c r="C280" s="99"/>
      <c r="D280" s="99"/>
      <c r="E280" s="99"/>
      <c r="F280" s="99"/>
      <c r="G280" s="99"/>
      <c r="H280" s="107"/>
      <c r="I280" s="107"/>
      <c r="J280" s="107"/>
      <c r="K280" s="106"/>
      <c r="L280" s="106"/>
      <c r="M280" s="106"/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6"/>
      <c r="Y280" s="83"/>
      <c r="Z280" s="84"/>
      <c r="AA280" s="85"/>
      <c r="AB280" s="86"/>
    </row>
    <row r="281" spans="2:28" ht="16.5" customHeight="1" x14ac:dyDescent="0.25">
      <c r="B281" s="100" t="s">
        <v>205</v>
      </c>
      <c r="C281" s="101"/>
      <c r="D281" s="101"/>
      <c r="E281" s="101"/>
      <c r="F281" s="101"/>
      <c r="G281" s="102"/>
      <c r="H281" s="102" t="s">
        <v>210</v>
      </c>
      <c r="I281" s="102" t="s">
        <v>918</v>
      </c>
      <c r="J281" s="102" t="s">
        <v>3252</v>
      </c>
      <c r="K281" s="102">
        <v>106</v>
      </c>
      <c r="L281" s="102">
        <v>11</v>
      </c>
      <c r="M281" s="102"/>
      <c r="N281" s="102"/>
      <c r="O281" s="102" t="s">
        <v>208</v>
      </c>
      <c r="P281" s="102" t="s">
        <v>209</v>
      </c>
      <c r="Q281" s="102" t="s">
        <v>139</v>
      </c>
      <c r="R281" s="102">
        <v>34160</v>
      </c>
      <c r="S281" s="102"/>
      <c r="T281" s="102">
        <v>80</v>
      </c>
      <c r="U281" s="102"/>
      <c r="V281" s="103"/>
      <c r="W281" s="101"/>
      <c r="X281" s="102"/>
      <c r="Y281" s="101"/>
      <c r="Z281" s="101"/>
      <c r="AA281" s="101"/>
      <c r="AB281" s="104"/>
    </row>
    <row r="282" spans="2:28" ht="16.5" customHeight="1" x14ac:dyDescent="0.25">
      <c r="B282" s="97">
        <v>1538</v>
      </c>
      <c r="C282" s="97" t="s">
        <v>206</v>
      </c>
      <c r="D282" s="98" t="s">
        <v>3307</v>
      </c>
      <c r="E282" s="99" t="s">
        <v>3308</v>
      </c>
      <c r="F282" s="97" t="s">
        <v>223</v>
      </c>
      <c r="G282" s="97">
        <v>1</v>
      </c>
      <c r="H282" s="105">
        <v>13</v>
      </c>
      <c r="I282" s="105">
        <v>3</v>
      </c>
      <c r="J282" s="105">
        <v>58</v>
      </c>
      <c r="K282" s="95">
        <v>5558</v>
      </c>
      <c r="L282" s="106">
        <f>T281</f>
        <v>80</v>
      </c>
      <c r="M282" s="106">
        <f>K282*L282</f>
        <v>444640</v>
      </c>
      <c r="N282" s="77"/>
      <c r="O282" s="78"/>
      <c r="P282" s="78"/>
      <c r="Q282" s="78"/>
      <c r="R282" s="79"/>
      <c r="S282" s="80"/>
      <c r="T282" s="81"/>
      <c r="U282" s="77"/>
      <c r="V282" s="79"/>
      <c r="W282" s="79"/>
      <c r="X282" s="82"/>
      <c r="Y282" s="83">
        <f>M282</f>
        <v>444640</v>
      </c>
      <c r="Z282" s="84"/>
      <c r="AA282" s="87">
        <f>AB282*M282/100</f>
        <v>44.464000000000006</v>
      </c>
      <c r="AB282" s="82">
        <v>0.01</v>
      </c>
    </row>
    <row r="283" spans="2:28" ht="16.5" customHeight="1" x14ac:dyDescent="0.25">
      <c r="B283" s="99"/>
      <c r="C283" s="99"/>
      <c r="D283" s="99"/>
      <c r="E283" s="99"/>
      <c r="F283" s="99"/>
      <c r="G283" s="99"/>
      <c r="H283" s="107"/>
      <c r="I283" s="107"/>
      <c r="J283" s="107"/>
      <c r="K283" s="106"/>
      <c r="L283" s="106"/>
      <c r="M283" s="106"/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6"/>
      <c r="Y283" s="83"/>
      <c r="Z283" s="84"/>
      <c r="AA283" s="85"/>
      <c r="AB283" s="86"/>
    </row>
    <row r="284" spans="2:28" ht="16.5" customHeight="1" x14ac:dyDescent="0.25">
      <c r="B284" s="100" t="s">
        <v>205</v>
      </c>
      <c r="C284" s="101"/>
      <c r="D284" s="101"/>
      <c r="E284" s="101"/>
      <c r="F284" s="101"/>
      <c r="G284" s="102"/>
      <c r="H284" s="102" t="s">
        <v>207</v>
      </c>
      <c r="I284" s="102" t="s">
        <v>3311</v>
      </c>
      <c r="J284" s="102" t="s">
        <v>1377</v>
      </c>
      <c r="K284" s="102">
        <v>105</v>
      </c>
      <c r="L284" s="102">
        <v>11</v>
      </c>
      <c r="M284" s="102"/>
      <c r="N284" s="102"/>
      <c r="O284" s="102" t="s">
        <v>208</v>
      </c>
      <c r="P284" s="102" t="s">
        <v>209</v>
      </c>
      <c r="Q284" s="102" t="s">
        <v>139</v>
      </c>
      <c r="R284" s="102">
        <v>34160</v>
      </c>
      <c r="S284" s="102"/>
      <c r="T284" s="102">
        <v>80</v>
      </c>
      <c r="U284" s="102" t="s">
        <v>3312</v>
      </c>
      <c r="V284" s="103"/>
      <c r="W284" s="101"/>
      <c r="X284" s="102"/>
      <c r="Y284" s="101"/>
      <c r="Z284" s="101"/>
      <c r="AA284" s="101"/>
      <c r="AB284" s="104"/>
    </row>
    <row r="285" spans="2:28" ht="16.5" customHeight="1" x14ac:dyDescent="0.25">
      <c r="B285" s="97">
        <v>1539</v>
      </c>
      <c r="C285" s="97" t="s">
        <v>206</v>
      </c>
      <c r="D285" s="98" t="s">
        <v>3309</v>
      </c>
      <c r="E285" s="99" t="s">
        <v>3310</v>
      </c>
      <c r="F285" s="97" t="s">
        <v>223</v>
      </c>
      <c r="G285" s="97">
        <v>2</v>
      </c>
      <c r="H285" s="105">
        <v>0</v>
      </c>
      <c r="I285" s="105">
        <v>2</v>
      </c>
      <c r="J285" s="105">
        <v>17</v>
      </c>
      <c r="K285" s="95">
        <v>217</v>
      </c>
      <c r="L285" s="106">
        <f>T284</f>
        <v>80</v>
      </c>
      <c r="M285" s="106">
        <f>K285*L285</f>
        <v>17360</v>
      </c>
      <c r="N285" s="77"/>
      <c r="O285" s="78" t="s">
        <v>203</v>
      </c>
      <c r="P285" s="78" t="s">
        <v>5</v>
      </c>
      <c r="Q285" s="78" t="s">
        <v>143</v>
      </c>
      <c r="R285" s="79">
        <v>120</v>
      </c>
      <c r="S285" s="80"/>
      <c r="T285" s="81">
        <v>8050</v>
      </c>
      <c r="U285" s="96" t="s">
        <v>1334</v>
      </c>
      <c r="V285" s="79">
        <f>R285*T285*16/100</f>
        <v>154560</v>
      </c>
      <c r="W285" s="79">
        <f>R285*T285-V285</f>
        <v>811440</v>
      </c>
      <c r="X285" s="82">
        <f>M285+W285</f>
        <v>828800</v>
      </c>
      <c r="Y285" s="83">
        <f>M285</f>
        <v>17360</v>
      </c>
      <c r="Z285" s="84"/>
      <c r="AA285" s="87">
        <f>AB285*M285/100</f>
        <v>3.472</v>
      </c>
      <c r="AB285" s="86">
        <v>0.02</v>
      </c>
    </row>
    <row r="286" spans="2:28" ht="16.5" customHeight="1" x14ac:dyDescent="0.25">
      <c r="B286" s="99"/>
      <c r="C286" s="99"/>
      <c r="D286" s="99"/>
      <c r="E286" s="99"/>
      <c r="F286" s="99"/>
      <c r="G286" s="99"/>
      <c r="H286" s="107"/>
      <c r="I286" s="107"/>
      <c r="J286" s="107"/>
      <c r="K286" s="106"/>
      <c r="L286" s="106"/>
      <c r="M286" s="106"/>
      <c r="N286" s="77"/>
      <c r="O286" s="78"/>
      <c r="P286" s="78"/>
      <c r="Q286" s="78"/>
      <c r="R286" s="79"/>
      <c r="S286" s="80"/>
      <c r="T286" s="81"/>
      <c r="U286" s="77"/>
      <c r="V286" s="79"/>
      <c r="W286" s="79"/>
      <c r="X286" s="86"/>
      <c r="Y286" s="83"/>
      <c r="Z286" s="84"/>
      <c r="AA286" s="85"/>
      <c r="AB286" s="86"/>
    </row>
    <row r="287" spans="2:28" ht="16.5" customHeight="1" x14ac:dyDescent="0.25">
      <c r="B287" s="100" t="s">
        <v>205</v>
      </c>
      <c r="C287" s="101"/>
      <c r="D287" s="101"/>
      <c r="E287" s="101"/>
      <c r="F287" s="101"/>
      <c r="G287" s="102"/>
      <c r="H287" s="102" t="s">
        <v>210</v>
      </c>
      <c r="I287" s="102" t="s">
        <v>2492</v>
      </c>
      <c r="J287" s="102" t="s">
        <v>2493</v>
      </c>
      <c r="K287" s="102">
        <v>50</v>
      </c>
      <c r="L287" s="102">
        <v>11</v>
      </c>
      <c r="M287" s="102"/>
      <c r="N287" s="102"/>
      <c r="O287" s="102" t="s">
        <v>208</v>
      </c>
      <c r="P287" s="102" t="s">
        <v>209</v>
      </c>
      <c r="Q287" s="102" t="s">
        <v>139</v>
      </c>
      <c r="R287" s="102">
        <v>34160</v>
      </c>
      <c r="S287" s="102"/>
      <c r="T287" s="102">
        <v>250</v>
      </c>
      <c r="U287" s="102" t="s">
        <v>3315</v>
      </c>
      <c r="V287" s="103"/>
      <c r="W287" s="101"/>
      <c r="X287" s="102"/>
      <c r="Y287" s="101"/>
      <c r="Z287" s="101"/>
      <c r="AA287" s="101"/>
      <c r="AB287" s="104"/>
    </row>
    <row r="288" spans="2:28" ht="16.5" customHeight="1" x14ac:dyDescent="0.25">
      <c r="B288" s="97">
        <v>1540</v>
      </c>
      <c r="C288" s="97" t="s">
        <v>206</v>
      </c>
      <c r="D288" s="98" t="s">
        <v>3313</v>
      </c>
      <c r="E288" s="99" t="s">
        <v>3314</v>
      </c>
      <c r="F288" s="97" t="s">
        <v>223</v>
      </c>
      <c r="G288" s="97">
        <v>2</v>
      </c>
      <c r="H288" s="105">
        <v>0</v>
      </c>
      <c r="I288" s="105">
        <v>1</v>
      </c>
      <c r="J288" s="105">
        <v>70</v>
      </c>
      <c r="K288" s="95">
        <v>170</v>
      </c>
      <c r="L288" s="106">
        <f>T287</f>
        <v>250</v>
      </c>
      <c r="M288" s="106">
        <f>K288*L288</f>
        <v>42500</v>
      </c>
      <c r="N288" s="77"/>
      <c r="O288" s="78" t="s">
        <v>203</v>
      </c>
      <c r="P288" s="78" t="s">
        <v>5</v>
      </c>
      <c r="Q288" s="78" t="s">
        <v>143</v>
      </c>
      <c r="R288" s="79">
        <v>150</v>
      </c>
      <c r="S288" s="80"/>
      <c r="T288" s="81">
        <v>8050</v>
      </c>
      <c r="U288" s="96" t="s">
        <v>1270</v>
      </c>
      <c r="V288" s="79">
        <f>R288*T288*8/100</f>
        <v>96600</v>
      </c>
      <c r="W288" s="79">
        <f>R288*T288-V288</f>
        <v>1110900</v>
      </c>
      <c r="X288" s="82">
        <f>M288+W288</f>
        <v>1153400</v>
      </c>
      <c r="Y288" s="83">
        <f>M288</f>
        <v>42500</v>
      </c>
      <c r="Z288" s="84"/>
      <c r="AA288" s="87">
        <f>AB288*M288/100</f>
        <v>8.5</v>
      </c>
      <c r="AB288" s="86">
        <v>0.02</v>
      </c>
    </row>
    <row r="289" spans="2:28" ht="16.5" customHeight="1" x14ac:dyDescent="0.25">
      <c r="B289" s="99"/>
      <c r="C289" s="99"/>
      <c r="D289" s="99"/>
      <c r="E289" s="99"/>
      <c r="F289" s="99"/>
      <c r="G289" s="99"/>
      <c r="H289" s="107"/>
      <c r="I289" s="107"/>
      <c r="J289" s="107"/>
      <c r="K289" s="106"/>
      <c r="L289" s="106"/>
      <c r="M289" s="106"/>
      <c r="N289" s="77"/>
      <c r="O289" s="78"/>
      <c r="P289" s="78"/>
      <c r="Q289" s="78"/>
      <c r="R289" s="79"/>
      <c r="S289" s="80"/>
      <c r="T289" s="81"/>
      <c r="U289" s="77"/>
      <c r="V289" s="79"/>
      <c r="W289" s="79"/>
      <c r="X289" s="86"/>
      <c r="Y289" s="83"/>
      <c r="Z289" s="84"/>
      <c r="AA289" s="85"/>
      <c r="AB289" s="86"/>
    </row>
    <row r="290" spans="2:28" ht="16.5" customHeight="1" x14ac:dyDescent="0.25">
      <c r="B290" s="100" t="s">
        <v>205</v>
      </c>
      <c r="C290" s="101"/>
      <c r="D290" s="101"/>
      <c r="E290" s="101"/>
      <c r="F290" s="101"/>
      <c r="G290" s="102"/>
      <c r="H290" s="102" t="s">
        <v>210</v>
      </c>
      <c r="I290" s="102" t="s">
        <v>3318</v>
      </c>
      <c r="J290" s="102" t="s">
        <v>3319</v>
      </c>
      <c r="K290" s="102">
        <v>54</v>
      </c>
      <c r="L290" s="102">
        <v>11</v>
      </c>
      <c r="M290" s="102"/>
      <c r="N290" s="102"/>
      <c r="O290" s="102" t="s">
        <v>208</v>
      </c>
      <c r="P290" s="102" t="s">
        <v>209</v>
      </c>
      <c r="Q290" s="102" t="s">
        <v>139</v>
      </c>
      <c r="R290" s="102">
        <v>34160</v>
      </c>
      <c r="S290" s="102"/>
      <c r="T290" s="102">
        <v>80</v>
      </c>
      <c r="U290" s="102"/>
      <c r="V290" s="103"/>
      <c r="W290" s="101"/>
      <c r="X290" s="102"/>
      <c r="Y290" s="101"/>
      <c r="Z290" s="101"/>
      <c r="AA290" s="101"/>
      <c r="AB290" s="104"/>
    </row>
    <row r="291" spans="2:28" ht="16.5" customHeight="1" x14ac:dyDescent="0.25">
      <c r="B291" s="97">
        <v>1541</v>
      </c>
      <c r="C291" s="97" t="s">
        <v>206</v>
      </c>
      <c r="D291" s="98" t="s">
        <v>3316</v>
      </c>
      <c r="E291" s="99" t="s">
        <v>3317</v>
      </c>
      <c r="F291" s="97" t="s">
        <v>223</v>
      </c>
      <c r="G291" s="97">
        <v>1</v>
      </c>
      <c r="H291" s="105">
        <v>1</v>
      </c>
      <c r="I291" s="105">
        <v>2</v>
      </c>
      <c r="J291" s="105">
        <v>84</v>
      </c>
      <c r="K291" s="95">
        <v>684</v>
      </c>
      <c r="L291" s="106">
        <f>T290</f>
        <v>80</v>
      </c>
      <c r="M291" s="106">
        <f>K291*L291</f>
        <v>54720</v>
      </c>
      <c r="N291" s="77"/>
      <c r="O291" s="78"/>
      <c r="P291" s="78"/>
      <c r="Q291" s="78"/>
      <c r="R291" s="79"/>
      <c r="S291" s="80"/>
      <c r="T291" s="81"/>
      <c r="U291" s="77"/>
      <c r="V291" s="79"/>
      <c r="W291" s="79"/>
      <c r="X291" s="82"/>
      <c r="Y291" s="83">
        <f>M291</f>
        <v>54720</v>
      </c>
      <c r="Z291" s="84"/>
      <c r="AA291" s="87">
        <f>AB291*M291/100</f>
        <v>5.4720000000000004</v>
      </c>
      <c r="AB291" s="82">
        <v>0.01</v>
      </c>
    </row>
    <row r="292" spans="2:28" ht="16.5" customHeight="1" x14ac:dyDescent="0.25">
      <c r="B292" s="99"/>
      <c r="C292" s="99"/>
      <c r="D292" s="99"/>
      <c r="E292" s="99"/>
      <c r="F292" s="99"/>
      <c r="G292" s="99"/>
      <c r="H292" s="107"/>
      <c r="I292" s="107"/>
      <c r="J292" s="107"/>
      <c r="K292" s="106"/>
      <c r="L292" s="106"/>
      <c r="M292" s="106"/>
      <c r="N292" s="77"/>
      <c r="O292" s="78"/>
      <c r="P292" s="78"/>
      <c r="Q292" s="78"/>
      <c r="R292" s="79"/>
      <c r="S292" s="80"/>
      <c r="T292" s="81"/>
      <c r="U292" s="77"/>
      <c r="V292" s="79"/>
      <c r="W292" s="79"/>
      <c r="X292" s="86"/>
      <c r="Y292" s="83"/>
      <c r="Z292" s="84"/>
      <c r="AA292" s="85"/>
      <c r="AB292" s="86"/>
    </row>
    <row r="293" spans="2:28" ht="16.5" customHeight="1" x14ac:dyDescent="0.25">
      <c r="B293" s="100" t="s">
        <v>205</v>
      </c>
      <c r="C293" s="101"/>
      <c r="D293" s="101"/>
      <c r="E293" s="101"/>
      <c r="F293" s="101"/>
      <c r="G293" s="102"/>
      <c r="H293" s="102" t="s">
        <v>207</v>
      </c>
      <c r="I293" s="102" t="s">
        <v>3321</v>
      </c>
      <c r="J293" s="102" t="s">
        <v>2044</v>
      </c>
      <c r="K293" s="102">
        <v>54</v>
      </c>
      <c r="L293" s="102">
        <v>11</v>
      </c>
      <c r="M293" s="102"/>
      <c r="N293" s="102"/>
      <c r="O293" s="102" t="s">
        <v>208</v>
      </c>
      <c r="P293" s="102" t="s">
        <v>209</v>
      </c>
      <c r="Q293" s="102" t="s">
        <v>139</v>
      </c>
      <c r="R293" s="102">
        <v>34160</v>
      </c>
      <c r="S293" s="102"/>
      <c r="T293" s="102">
        <v>80</v>
      </c>
      <c r="U293" s="102"/>
      <c r="V293" s="103"/>
      <c r="W293" s="101"/>
      <c r="X293" s="102"/>
      <c r="Y293" s="101"/>
      <c r="Z293" s="101"/>
      <c r="AA293" s="101"/>
      <c r="AB293" s="104"/>
    </row>
    <row r="294" spans="2:28" ht="16.5" customHeight="1" x14ac:dyDescent="0.25">
      <c r="B294" s="97">
        <v>1542</v>
      </c>
      <c r="C294" s="97" t="s">
        <v>206</v>
      </c>
      <c r="D294" s="98" t="s">
        <v>3320</v>
      </c>
      <c r="E294" s="99" t="s">
        <v>3062</v>
      </c>
      <c r="F294" s="97" t="s">
        <v>223</v>
      </c>
      <c r="G294" s="97">
        <v>1</v>
      </c>
      <c r="H294" s="105">
        <v>16</v>
      </c>
      <c r="I294" s="105">
        <v>0</v>
      </c>
      <c r="J294" s="105">
        <v>67</v>
      </c>
      <c r="K294" s="95">
        <v>6467</v>
      </c>
      <c r="L294" s="106">
        <f>T293</f>
        <v>80</v>
      </c>
      <c r="M294" s="106">
        <f>K294*L294</f>
        <v>517360</v>
      </c>
      <c r="N294" s="77"/>
      <c r="O294" s="78"/>
      <c r="P294" s="78"/>
      <c r="Q294" s="78"/>
      <c r="R294" s="79"/>
      <c r="S294" s="80"/>
      <c r="T294" s="81"/>
      <c r="U294" s="77"/>
      <c r="V294" s="79"/>
      <c r="W294" s="79"/>
      <c r="X294" s="82"/>
      <c r="Y294" s="83">
        <f>M294</f>
        <v>517360</v>
      </c>
      <c r="Z294" s="84"/>
      <c r="AA294" s="87">
        <f>AB294*M294/100</f>
        <v>51.736000000000004</v>
      </c>
      <c r="AB294" s="82">
        <v>0.01</v>
      </c>
    </row>
    <row r="295" spans="2:28" ht="16.5" customHeight="1" x14ac:dyDescent="0.25">
      <c r="B295" s="99"/>
      <c r="C295" s="99"/>
      <c r="D295" s="99"/>
      <c r="E295" s="99"/>
      <c r="F295" s="99"/>
      <c r="G295" s="99"/>
      <c r="H295" s="107"/>
      <c r="I295" s="107"/>
      <c r="J295" s="107"/>
      <c r="K295" s="106"/>
      <c r="L295" s="106"/>
      <c r="M295" s="106"/>
      <c r="N295" s="77"/>
      <c r="O295" s="78"/>
      <c r="P295" s="78"/>
      <c r="Q295" s="78"/>
      <c r="R295" s="79"/>
      <c r="S295" s="80"/>
      <c r="T295" s="81"/>
      <c r="U295" s="77"/>
      <c r="V295" s="79"/>
      <c r="W295" s="79"/>
      <c r="X295" s="86"/>
      <c r="Y295" s="83"/>
      <c r="Z295" s="84"/>
      <c r="AA295" s="85"/>
      <c r="AB295" s="86"/>
    </row>
    <row r="296" spans="2:28" ht="16.5" customHeight="1" x14ac:dyDescent="0.25">
      <c r="B296" s="100" t="s">
        <v>205</v>
      </c>
      <c r="C296" s="101"/>
      <c r="D296" s="101"/>
      <c r="E296" s="101"/>
      <c r="F296" s="101"/>
      <c r="G296" s="102"/>
      <c r="H296" s="102" t="s">
        <v>207</v>
      </c>
      <c r="I296" s="102" t="s">
        <v>3324</v>
      </c>
      <c r="J296" s="102" t="s">
        <v>3325</v>
      </c>
      <c r="K296" s="102">
        <v>47</v>
      </c>
      <c r="L296" s="102">
        <v>11</v>
      </c>
      <c r="M296" s="102"/>
      <c r="N296" s="102"/>
      <c r="O296" s="102" t="s">
        <v>208</v>
      </c>
      <c r="P296" s="102" t="s">
        <v>209</v>
      </c>
      <c r="Q296" s="102" t="s">
        <v>139</v>
      </c>
      <c r="R296" s="102">
        <v>34160</v>
      </c>
      <c r="S296" s="102"/>
      <c r="T296" s="102">
        <v>80</v>
      </c>
      <c r="U296" s="102" t="s">
        <v>3326</v>
      </c>
      <c r="V296" s="103"/>
      <c r="W296" s="101"/>
      <c r="X296" s="102" t="s">
        <v>212</v>
      </c>
      <c r="Y296" s="101" t="s">
        <v>3327</v>
      </c>
      <c r="Z296" s="101"/>
      <c r="AA296" s="101"/>
      <c r="AB296" s="104"/>
    </row>
    <row r="297" spans="2:28" ht="16.5" customHeight="1" x14ac:dyDescent="0.25">
      <c r="B297" s="97">
        <v>1543</v>
      </c>
      <c r="C297" s="97" t="s">
        <v>206</v>
      </c>
      <c r="D297" s="98" t="s">
        <v>3322</v>
      </c>
      <c r="E297" s="99" t="s">
        <v>3323</v>
      </c>
      <c r="F297" s="97" t="s">
        <v>223</v>
      </c>
      <c r="G297" s="97">
        <v>2</v>
      </c>
      <c r="H297" s="105">
        <v>0</v>
      </c>
      <c r="I297" s="105">
        <v>1</v>
      </c>
      <c r="J297" s="105">
        <v>60</v>
      </c>
      <c r="K297" s="95">
        <v>160</v>
      </c>
      <c r="L297" s="106">
        <f>T296</f>
        <v>80</v>
      </c>
      <c r="M297" s="106">
        <f>K297*L297</f>
        <v>12800</v>
      </c>
      <c r="N297" s="77"/>
      <c r="O297" s="78" t="s">
        <v>203</v>
      </c>
      <c r="P297" s="78" t="s">
        <v>211</v>
      </c>
      <c r="Q297" s="78" t="s">
        <v>143</v>
      </c>
      <c r="R297" s="79">
        <v>126</v>
      </c>
      <c r="S297" s="80"/>
      <c r="T297" s="81">
        <v>7450</v>
      </c>
      <c r="U297" s="96" t="s">
        <v>1445</v>
      </c>
      <c r="V297" s="79">
        <f>R297*T297*85/100</f>
        <v>797895</v>
      </c>
      <c r="W297" s="79">
        <f>R297*T297-V297</f>
        <v>140805</v>
      </c>
      <c r="X297" s="82">
        <f>M297+W297</f>
        <v>153605</v>
      </c>
      <c r="Y297" s="83">
        <f>M297</f>
        <v>12800</v>
      </c>
      <c r="Z297" s="84"/>
      <c r="AA297" s="87">
        <f>AB297*M297/100</f>
        <v>2.56</v>
      </c>
      <c r="AB297" s="86">
        <v>0.02</v>
      </c>
    </row>
    <row r="298" spans="2:28" ht="16.5" customHeight="1" x14ac:dyDescent="0.25">
      <c r="B298" s="99"/>
      <c r="C298" s="99"/>
      <c r="D298" s="99"/>
      <c r="E298" s="99"/>
      <c r="F298" s="99"/>
      <c r="G298" s="99"/>
      <c r="H298" s="107"/>
      <c r="I298" s="107"/>
      <c r="J298" s="107"/>
      <c r="K298" s="106"/>
      <c r="L298" s="106"/>
      <c r="M298" s="106"/>
      <c r="N298" s="77"/>
      <c r="O298" s="78"/>
      <c r="P298" s="78"/>
      <c r="Q298" s="78"/>
      <c r="R298" s="79"/>
      <c r="S298" s="80"/>
      <c r="T298" s="81"/>
      <c r="U298" s="77"/>
      <c r="V298" s="79"/>
      <c r="W298" s="79"/>
      <c r="X298" s="86"/>
      <c r="Y298" s="83"/>
      <c r="Z298" s="84"/>
      <c r="AA298" s="85"/>
      <c r="AB298" s="86"/>
    </row>
    <row r="299" spans="2:28" ht="16.5" customHeight="1" x14ac:dyDescent="0.25">
      <c r="B299" s="100" t="s">
        <v>205</v>
      </c>
      <c r="C299" s="101"/>
      <c r="D299" s="101"/>
      <c r="E299" s="101"/>
      <c r="F299" s="101"/>
      <c r="G299" s="102"/>
      <c r="H299" s="102" t="s">
        <v>210</v>
      </c>
      <c r="I299" s="102" t="s">
        <v>3329</v>
      </c>
      <c r="J299" s="102" t="s">
        <v>2601</v>
      </c>
      <c r="K299" s="102">
        <v>94</v>
      </c>
      <c r="L299" s="102">
        <v>11</v>
      </c>
      <c r="M299" s="102"/>
      <c r="N299" s="102"/>
      <c r="O299" s="102" t="s">
        <v>208</v>
      </c>
      <c r="P299" s="102" t="s">
        <v>209</v>
      </c>
      <c r="Q299" s="102" t="s">
        <v>139</v>
      </c>
      <c r="R299" s="102">
        <v>34160</v>
      </c>
      <c r="S299" s="102"/>
      <c r="T299" s="102">
        <v>80</v>
      </c>
      <c r="U299" s="102"/>
      <c r="V299" s="103"/>
      <c r="W299" s="101"/>
      <c r="X299" s="102"/>
      <c r="Y299" s="101"/>
      <c r="Z299" s="101"/>
      <c r="AA299" s="101"/>
      <c r="AB299" s="104"/>
    </row>
    <row r="300" spans="2:28" ht="16.5" customHeight="1" x14ac:dyDescent="0.25">
      <c r="B300" s="97">
        <v>1544</v>
      </c>
      <c r="C300" s="97" t="s">
        <v>206</v>
      </c>
      <c r="D300" s="98" t="s">
        <v>3328</v>
      </c>
      <c r="E300" s="99" t="s">
        <v>3166</v>
      </c>
      <c r="F300" s="97" t="s">
        <v>223</v>
      </c>
      <c r="G300" s="97">
        <v>1</v>
      </c>
      <c r="H300" s="105">
        <v>5</v>
      </c>
      <c r="I300" s="105">
        <v>1</v>
      </c>
      <c r="J300" s="105">
        <v>92</v>
      </c>
      <c r="K300" s="95">
        <v>2192</v>
      </c>
      <c r="L300" s="106">
        <f>T299</f>
        <v>80</v>
      </c>
      <c r="M300" s="106">
        <f>K300*L300</f>
        <v>175360</v>
      </c>
      <c r="N300" s="77"/>
      <c r="O300" s="78"/>
      <c r="P300" s="78"/>
      <c r="Q300" s="78"/>
      <c r="R300" s="79"/>
      <c r="S300" s="80"/>
      <c r="T300" s="81"/>
      <c r="U300" s="77"/>
      <c r="V300" s="79"/>
      <c r="W300" s="79"/>
      <c r="X300" s="82"/>
      <c r="Y300" s="83">
        <f>M300</f>
        <v>175360</v>
      </c>
      <c r="Z300" s="84"/>
      <c r="AA300" s="87">
        <f>AB300*M300/100</f>
        <v>17.536000000000001</v>
      </c>
      <c r="AB300" s="82">
        <v>0.01</v>
      </c>
    </row>
    <row r="301" spans="2:28" ht="16.5" customHeight="1" x14ac:dyDescent="0.25">
      <c r="B301" s="99"/>
      <c r="C301" s="99"/>
      <c r="D301" s="99"/>
      <c r="E301" s="99"/>
      <c r="F301" s="99"/>
      <c r="G301" s="99"/>
      <c r="H301" s="107"/>
      <c r="I301" s="107"/>
      <c r="J301" s="107"/>
      <c r="K301" s="106"/>
      <c r="L301" s="106"/>
      <c r="M301" s="106"/>
      <c r="N301" s="77"/>
      <c r="O301" s="78"/>
      <c r="P301" s="78"/>
      <c r="Q301" s="78"/>
      <c r="R301" s="79"/>
      <c r="S301" s="80"/>
      <c r="T301" s="81"/>
      <c r="U301" s="77"/>
      <c r="V301" s="79"/>
      <c r="W301" s="79"/>
      <c r="X301" s="86"/>
      <c r="Y301" s="83"/>
      <c r="Z301" s="84"/>
      <c r="AA301" s="85"/>
      <c r="AB301" s="86"/>
    </row>
    <row r="302" spans="2:28" ht="16.5" customHeight="1" x14ac:dyDescent="0.25">
      <c r="B302" s="100" t="s">
        <v>205</v>
      </c>
      <c r="C302" s="101"/>
      <c r="D302" s="101"/>
      <c r="E302" s="101"/>
      <c r="F302" s="101"/>
      <c r="G302" s="102"/>
      <c r="H302" s="102" t="s">
        <v>207</v>
      </c>
      <c r="I302" s="102" t="s">
        <v>2005</v>
      </c>
      <c r="J302" s="102" t="s">
        <v>2601</v>
      </c>
      <c r="K302" s="102">
        <v>94</v>
      </c>
      <c r="L302" s="102">
        <v>11</v>
      </c>
      <c r="M302" s="102"/>
      <c r="N302" s="102"/>
      <c r="O302" s="102" t="s">
        <v>208</v>
      </c>
      <c r="P302" s="102" t="s">
        <v>209</v>
      </c>
      <c r="Q302" s="102" t="s">
        <v>139</v>
      </c>
      <c r="R302" s="102">
        <v>34160</v>
      </c>
      <c r="S302" s="102"/>
      <c r="T302" s="102">
        <v>80</v>
      </c>
      <c r="U302" s="102"/>
      <c r="V302" s="103"/>
      <c r="W302" s="101"/>
      <c r="X302" s="102"/>
      <c r="Y302" s="101"/>
      <c r="Z302" s="101"/>
      <c r="AA302" s="101"/>
      <c r="AB302" s="104"/>
    </row>
    <row r="303" spans="2:28" ht="16.5" customHeight="1" x14ac:dyDescent="0.25">
      <c r="B303" s="97">
        <v>1545</v>
      </c>
      <c r="C303" s="97" t="s">
        <v>206</v>
      </c>
      <c r="D303" s="98" t="s">
        <v>3330</v>
      </c>
      <c r="E303" s="99" t="s">
        <v>3062</v>
      </c>
      <c r="F303" s="97" t="s">
        <v>223</v>
      </c>
      <c r="G303" s="97">
        <v>1</v>
      </c>
      <c r="H303" s="105">
        <v>10</v>
      </c>
      <c r="I303" s="105">
        <v>2</v>
      </c>
      <c r="J303" s="105">
        <v>34</v>
      </c>
      <c r="K303" s="95">
        <v>4234</v>
      </c>
      <c r="L303" s="106">
        <f>T302</f>
        <v>80</v>
      </c>
      <c r="M303" s="106">
        <f>K303*L303</f>
        <v>338720</v>
      </c>
      <c r="N303" s="77"/>
      <c r="O303" s="78"/>
      <c r="P303" s="78"/>
      <c r="Q303" s="78"/>
      <c r="R303" s="79"/>
      <c r="S303" s="80"/>
      <c r="T303" s="81"/>
      <c r="U303" s="77"/>
      <c r="V303" s="79"/>
      <c r="W303" s="79"/>
      <c r="X303" s="82"/>
      <c r="Y303" s="83">
        <f>M303</f>
        <v>338720</v>
      </c>
      <c r="Z303" s="84"/>
      <c r="AA303" s="87">
        <f>AB303*M303/100</f>
        <v>33.872</v>
      </c>
      <c r="AB303" s="82">
        <v>0.01</v>
      </c>
    </row>
    <row r="304" spans="2:28" ht="16.5" customHeight="1" x14ac:dyDescent="0.25">
      <c r="B304" s="99"/>
      <c r="C304" s="99"/>
      <c r="D304" s="99"/>
      <c r="E304" s="99"/>
      <c r="F304" s="99"/>
      <c r="G304" s="99"/>
      <c r="H304" s="107"/>
      <c r="I304" s="107"/>
      <c r="J304" s="107"/>
      <c r="K304" s="106"/>
      <c r="L304" s="106"/>
      <c r="M304" s="106"/>
      <c r="N304" s="77"/>
      <c r="O304" s="78"/>
      <c r="P304" s="78"/>
      <c r="Q304" s="78"/>
      <c r="R304" s="79"/>
      <c r="S304" s="80"/>
      <c r="T304" s="81"/>
      <c r="U304" s="77"/>
      <c r="V304" s="79"/>
      <c r="W304" s="79"/>
      <c r="X304" s="86"/>
      <c r="Y304" s="83"/>
      <c r="Z304" s="84"/>
      <c r="AA304" s="85"/>
      <c r="AB304" s="86"/>
    </row>
    <row r="305" spans="2:28" ht="16.5" customHeight="1" x14ac:dyDescent="0.25">
      <c r="B305" s="100" t="s">
        <v>205</v>
      </c>
      <c r="C305" s="101"/>
      <c r="D305" s="101"/>
      <c r="E305" s="101"/>
      <c r="F305" s="101"/>
      <c r="G305" s="102"/>
      <c r="H305" s="102" t="s">
        <v>210</v>
      </c>
      <c r="I305" s="102" t="s">
        <v>3329</v>
      </c>
      <c r="J305" s="102" t="s">
        <v>2601</v>
      </c>
      <c r="K305" s="102">
        <v>94</v>
      </c>
      <c r="L305" s="102">
        <v>11</v>
      </c>
      <c r="M305" s="102"/>
      <c r="N305" s="102"/>
      <c r="O305" s="102" t="s">
        <v>208</v>
      </c>
      <c r="P305" s="102" t="s">
        <v>209</v>
      </c>
      <c r="Q305" s="102" t="s">
        <v>139</v>
      </c>
      <c r="R305" s="102">
        <v>34160</v>
      </c>
      <c r="S305" s="102"/>
      <c r="T305" s="102">
        <v>80</v>
      </c>
      <c r="U305" s="102" t="s">
        <v>5721</v>
      </c>
      <c r="V305" s="103"/>
      <c r="W305" s="101"/>
      <c r="X305" s="102"/>
      <c r="Y305" s="101"/>
      <c r="Z305" s="101"/>
      <c r="AA305" s="101"/>
      <c r="AB305" s="104"/>
    </row>
    <row r="306" spans="2:28" ht="16.5" customHeight="1" x14ac:dyDescent="0.25">
      <c r="B306" s="97">
        <v>1546</v>
      </c>
      <c r="C306" s="97" t="s">
        <v>206</v>
      </c>
      <c r="D306" s="98" t="s">
        <v>3331</v>
      </c>
      <c r="E306" s="99" t="s">
        <v>3074</v>
      </c>
      <c r="F306" s="97" t="s">
        <v>223</v>
      </c>
      <c r="G306" s="97">
        <v>1</v>
      </c>
      <c r="H306" s="105">
        <v>12</v>
      </c>
      <c r="I306" s="105">
        <v>1</v>
      </c>
      <c r="J306" s="105">
        <v>42</v>
      </c>
      <c r="K306" s="95">
        <v>4942</v>
      </c>
      <c r="L306" s="106">
        <f>T305</f>
        <v>80</v>
      </c>
      <c r="M306" s="106">
        <f>K306*L306</f>
        <v>395360</v>
      </c>
      <c r="N306" s="77"/>
      <c r="O306" s="78"/>
      <c r="P306" s="78"/>
      <c r="Q306" s="78"/>
      <c r="R306" s="79"/>
      <c r="S306" s="80"/>
      <c r="T306" s="81"/>
      <c r="U306" s="77"/>
      <c r="V306" s="79"/>
      <c r="W306" s="79"/>
      <c r="X306" s="82"/>
      <c r="Y306" s="83">
        <f>M306</f>
        <v>395360</v>
      </c>
      <c r="Z306" s="84"/>
      <c r="AA306" s="87">
        <f>AB306*M306/100</f>
        <v>39.536000000000001</v>
      </c>
      <c r="AB306" s="82">
        <v>0.01</v>
      </c>
    </row>
    <row r="307" spans="2:28" ht="16.5" customHeight="1" x14ac:dyDescent="0.25">
      <c r="B307" s="99"/>
      <c r="C307" s="99"/>
      <c r="D307" s="99"/>
      <c r="E307" s="99"/>
      <c r="F307" s="99"/>
      <c r="G307" s="99"/>
      <c r="H307" s="107"/>
      <c r="I307" s="107"/>
      <c r="J307" s="107"/>
      <c r="K307" s="106"/>
      <c r="L307" s="106"/>
      <c r="M307" s="106"/>
      <c r="N307" s="77"/>
      <c r="O307" s="78"/>
      <c r="P307" s="78"/>
      <c r="Q307" s="78"/>
      <c r="R307" s="79"/>
      <c r="S307" s="80"/>
      <c r="T307" s="81"/>
      <c r="U307" s="77"/>
      <c r="V307" s="79"/>
      <c r="W307" s="79"/>
      <c r="X307" s="86"/>
      <c r="Y307" s="83"/>
      <c r="Z307" s="84"/>
      <c r="AA307" s="85"/>
      <c r="AB307" s="86"/>
    </row>
    <row r="308" spans="2:28" ht="16.5" customHeight="1" x14ac:dyDescent="0.25">
      <c r="B308" s="100" t="s">
        <v>205</v>
      </c>
      <c r="C308" s="101"/>
      <c r="D308" s="101"/>
      <c r="E308" s="101"/>
      <c r="F308" s="101"/>
      <c r="G308" s="102"/>
      <c r="H308" s="102" t="s">
        <v>210</v>
      </c>
      <c r="I308" s="102" t="s">
        <v>3329</v>
      </c>
      <c r="J308" s="102" t="s">
        <v>2601</v>
      </c>
      <c r="K308" s="102">
        <v>94</v>
      </c>
      <c r="L308" s="102">
        <v>11</v>
      </c>
      <c r="M308" s="102"/>
      <c r="N308" s="102"/>
      <c r="O308" s="102" t="s">
        <v>208</v>
      </c>
      <c r="P308" s="102" t="s">
        <v>209</v>
      </c>
      <c r="Q308" s="102" t="s">
        <v>139</v>
      </c>
      <c r="R308" s="102">
        <v>34160</v>
      </c>
      <c r="S308" s="102"/>
      <c r="T308" s="102">
        <v>80</v>
      </c>
      <c r="U308" s="102"/>
      <c r="V308" s="103"/>
      <c r="W308" s="101"/>
      <c r="X308" s="102"/>
      <c r="Y308" s="101"/>
      <c r="Z308" s="101"/>
      <c r="AA308" s="101"/>
      <c r="AB308" s="104"/>
    </row>
    <row r="309" spans="2:28" ht="16.5" customHeight="1" x14ac:dyDescent="0.25">
      <c r="B309" s="97">
        <v>1547</v>
      </c>
      <c r="C309" s="97" t="s">
        <v>206</v>
      </c>
      <c r="D309" s="98" t="s">
        <v>3332</v>
      </c>
      <c r="E309" s="99" t="s">
        <v>3058</v>
      </c>
      <c r="F309" s="97" t="s">
        <v>223</v>
      </c>
      <c r="G309" s="97">
        <v>1</v>
      </c>
      <c r="H309" s="105">
        <v>13</v>
      </c>
      <c r="I309" s="105">
        <v>0</v>
      </c>
      <c r="J309" s="105">
        <v>91</v>
      </c>
      <c r="K309" s="95">
        <v>5291</v>
      </c>
      <c r="L309" s="106">
        <f>T308</f>
        <v>80</v>
      </c>
      <c r="M309" s="106">
        <f>K309*L309</f>
        <v>423280</v>
      </c>
      <c r="N309" s="77"/>
      <c r="O309" s="78"/>
      <c r="P309" s="78"/>
      <c r="Q309" s="78"/>
      <c r="R309" s="79"/>
      <c r="S309" s="80"/>
      <c r="T309" s="81"/>
      <c r="U309" s="77"/>
      <c r="V309" s="79"/>
      <c r="W309" s="79"/>
      <c r="X309" s="82"/>
      <c r="Y309" s="83">
        <f>M309</f>
        <v>423280</v>
      </c>
      <c r="Z309" s="84"/>
      <c r="AA309" s="87">
        <f>AB309*M309/100</f>
        <v>42.328000000000003</v>
      </c>
      <c r="AB309" s="82">
        <v>0.01</v>
      </c>
    </row>
    <row r="310" spans="2:28" ht="16.5" customHeight="1" x14ac:dyDescent="0.25">
      <c r="B310" s="99"/>
      <c r="C310" s="99"/>
      <c r="D310" s="99"/>
      <c r="E310" s="99"/>
      <c r="F310" s="99"/>
      <c r="G310" s="99"/>
      <c r="H310" s="107"/>
      <c r="I310" s="107"/>
      <c r="J310" s="107"/>
      <c r="K310" s="106"/>
      <c r="L310" s="106"/>
      <c r="M310" s="106"/>
      <c r="N310" s="77"/>
      <c r="O310" s="78"/>
      <c r="P310" s="78"/>
      <c r="Q310" s="78"/>
      <c r="R310" s="79"/>
      <c r="S310" s="80"/>
      <c r="T310" s="81"/>
      <c r="U310" s="77"/>
      <c r="V310" s="79"/>
      <c r="W310" s="79"/>
      <c r="X310" s="86"/>
      <c r="Y310" s="83"/>
      <c r="Z310" s="84"/>
      <c r="AA310" s="85"/>
      <c r="AB310" s="86"/>
    </row>
    <row r="311" spans="2:28" ht="16.5" customHeight="1" x14ac:dyDescent="0.25">
      <c r="B311" s="100" t="s">
        <v>205</v>
      </c>
      <c r="C311" s="101"/>
      <c r="D311" s="101"/>
      <c r="E311" s="101"/>
      <c r="F311" s="101"/>
      <c r="G311" s="102"/>
      <c r="H311" s="102" t="s">
        <v>210</v>
      </c>
      <c r="I311" s="102" t="s">
        <v>3329</v>
      </c>
      <c r="J311" s="102" t="s">
        <v>2601</v>
      </c>
      <c r="K311" s="102">
        <v>94</v>
      </c>
      <c r="L311" s="102">
        <v>11</v>
      </c>
      <c r="M311" s="102"/>
      <c r="N311" s="102"/>
      <c r="O311" s="102" t="s">
        <v>208</v>
      </c>
      <c r="P311" s="102" t="s">
        <v>209</v>
      </c>
      <c r="Q311" s="102" t="s">
        <v>139</v>
      </c>
      <c r="R311" s="102">
        <v>34160</v>
      </c>
      <c r="S311" s="102"/>
      <c r="T311" s="102">
        <v>80</v>
      </c>
      <c r="U311" s="102" t="s">
        <v>3335</v>
      </c>
      <c r="V311" s="103"/>
      <c r="W311" s="101"/>
      <c r="X311" s="102"/>
      <c r="Y311" s="101"/>
      <c r="Z311" s="101"/>
      <c r="AA311" s="101"/>
      <c r="AB311" s="104"/>
    </row>
    <row r="312" spans="2:28" ht="16.5" customHeight="1" x14ac:dyDescent="0.25">
      <c r="B312" s="97">
        <v>1548</v>
      </c>
      <c r="C312" s="97" t="s">
        <v>206</v>
      </c>
      <c r="D312" s="98" t="s">
        <v>3333</v>
      </c>
      <c r="E312" s="99" t="s">
        <v>3334</v>
      </c>
      <c r="F312" s="97" t="s">
        <v>223</v>
      </c>
      <c r="G312" s="97"/>
      <c r="H312" s="105">
        <v>0</v>
      </c>
      <c r="I312" s="105">
        <v>2</v>
      </c>
      <c r="J312" s="105">
        <v>0</v>
      </c>
      <c r="K312" s="95">
        <v>200</v>
      </c>
      <c r="L312" s="106">
        <f>T311</f>
        <v>80</v>
      </c>
      <c r="M312" s="106">
        <f>K312*L312</f>
        <v>16000</v>
      </c>
      <c r="N312" s="77"/>
      <c r="O312" s="78" t="s">
        <v>203</v>
      </c>
      <c r="P312" s="78" t="s">
        <v>211</v>
      </c>
      <c r="Q312" s="78" t="s">
        <v>143</v>
      </c>
      <c r="R312" s="79">
        <v>180</v>
      </c>
      <c r="S312" s="80"/>
      <c r="T312" s="81">
        <v>7450</v>
      </c>
      <c r="U312" s="96" t="s">
        <v>411</v>
      </c>
      <c r="V312" s="79">
        <f>R312*T312*85/100</f>
        <v>1139850</v>
      </c>
      <c r="W312" s="79">
        <f>R312*T312-V312</f>
        <v>201150</v>
      </c>
      <c r="X312" s="82">
        <f>M312+W312</f>
        <v>217150</v>
      </c>
      <c r="Y312" s="83">
        <f>M312</f>
        <v>16000</v>
      </c>
      <c r="Z312" s="84"/>
      <c r="AA312" s="87">
        <f>AB312*M312/100</f>
        <v>3.2</v>
      </c>
      <c r="AB312" s="86">
        <v>0.02</v>
      </c>
    </row>
    <row r="313" spans="2:28" ht="16.5" customHeight="1" x14ac:dyDescent="0.25">
      <c r="B313" s="97"/>
      <c r="C313" s="97"/>
      <c r="D313" s="98"/>
      <c r="E313" s="99"/>
      <c r="F313" s="97"/>
      <c r="G313" s="97"/>
      <c r="H313" s="105"/>
      <c r="I313" s="105"/>
      <c r="J313" s="105"/>
      <c r="K313" s="95">
        <v>22</v>
      </c>
      <c r="L313" s="106">
        <f>T311</f>
        <v>80</v>
      </c>
      <c r="M313" s="106">
        <f>K313*L313</f>
        <v>1760</v>
      </c>
      <c r="N313" s="77"/>
      <c r="O313" s="78" t="s">
        <v>120</v>
      </c>
      <c r="P313" s="78" t="s">
        <v>5</v>
      </c>
      <c r="Q313" s="78"/>
      <c r="R313" s="79">
        <v>72</v>
      </c>
      <c r="S313" s="80"/>
      <c r="T313" s="81">
        <v>2600</v>
      </c>
      <c r="U313" s="96" t="s">
        <v>375</v>
      </c>
      <c r="V313" s="79">
        <f>R313*T313*36/100</f>
        <v>67392</v>
      </c>
      <c r="W313" s="79">
        <f>R313*T313-V313</f>
        <v>119808</v>
      </c>
      <c r="X313" s="82">
        <f>M313+W313</f>
        <v>121568</v>
      </c>
      <c r="Y313" s="83">
        <f>M313</f>
        <v>1760</v>
      </c>
      <c r="Z313" s="84"/>
      <c r="AA313" s="87">
        <f>AB313*M313/100</f>
        <v>0.35200000000000004</v>
      </c>
      <c r="AB313" s="86">
        <v>0.02</v>
      </c>
    </row>
    <row r="314" spans="2:28" ht="16.5" customHeight="1" x14ac:dyDescent="0.25">
      <c r="B314" s="97"/>
      <c r="C314" s="97"/>
      <c r="D314" s="98"/>
      <c r="E314" s="99"/>
      <c r="F314" s="97"/>
      <c r="G314" s="97"/>
      <c r="H314" s="105">
        <v>0</v>
      </c>
      <c r="I314" s="105">
        <v>2</v>
      </c>
      <c r="J314" s="105">
        <v>22</v>
      </c>
      <c r="K314" s="95">
        <v>222</v>
      </c>
      <c r="L314" s="106"/>
      <c r="M314" s="106"/>
      <c r="N314" s="77"/>
      <c r="O314" s="78"/>
      <c r="P314" s="78"/>
      <c r="Q314" s="78"/>
      <c r="R314" s="79"/>
      <c r="S314" s="80"/>
      <c r="T314" s="81"/>
      <c r="U314" s="77"/>
      <c r="V314" s="79"/>
      <c r="W314" s="79"/>
      <c r="X314" s="82"/>
      <c r="Y314" s="83"/>
      <c r="Z314" s="84"/>
      <c r="AA314" s="87">
        <f>SUM(AA312:AA313)</f>
        <v>3.552</v>
      </c>
      <c r="AB314" s="82"/>
    </row>
    <row r="315" spans="2:28" ht="16.5" customHeight="1" x14ac:dyDescent="0.25">
      <c r="B315" s="99"/>
      <c r="C315" s="99"/>
      <c r="D315" s="99"/>
      <c r="E315" s="99"/>
      <c r="F315" s="99"/>
      <c r="G315" s="99"/>
      <c r="H315" s="107"/>
      <c r="I315" s="107"/>
      <c r="J315" s="107"/>
      <c r="K315" s="106"/>
      <c r="L315" s="106"/>
      <c r="M315" s="106"/>
      <c r="N315" s="77"/>
      <c r="O315" s="78"/>
      <c r="P315" s="78"/>
      <c r="Q315" s="78"/>
      <c r="R315" s="79"/>
      <c r="S315" s="80"/>
      <c r="T315" s="81"/>
      <c r="U315" s="77"/>
      <c r="V315" s="79"/>
      <c r="W315" s="79"/>
      <c r="X315" s="86"/>
      <c r="Y315" s="83"/>
      <c r="Z315" s="84"/>
      <c r="AA315" s="85"/>
      <c r="AB315" s="86"/>
    </row>
    <row r="316" spans="2:28" ht="16.5" customHeight="1" x14ac:dyDescent="0.25">
      <c r="B316" s="100" t="s">
        <v>205</v>
      </c>
      <c r="C316" s="101"/>
      <c r="D316" s="101"/>
      <c r="E316" s="101"/>
      <c r="F316" s="101"/>
      <c r="G316" s="102"/>
      <c r="H316" s="102" t="s">
        <v>207</v>
      </c>
      <c r="I316" s="102" t="s">
        <v>3336</v>
      </c>
      <c r="J316" s="102" t="s">
        <v>3151</v>
      </c>
      <c r="K316" s="102">
        <v>94</v>
      </c>
      <c r="L316" s="102">
        <v>11</v>
      </c>
      <c r="M316" s="102"/>
      <c r="N316" s="102"/>
      <c r="O316" s="102" t="s">
        <v>208</v>
      </c>
      <c r="P316" s="102" t="s">
        <v>209</v>
      </c>
      <c r="Q316" s="102" t="s">
        <v>139</v>
      </c>
      <c r="R316" s="102">
        <v>34160</v>
      </c>
      <c r="S316" s="102"/>
      <c r="T316" s="102">
        <v>80</v>
      </c>
      <c r="U316" s="102"/>
      <c r="V316" s="103"/>
      <c r="W316" s="101"/>
      <c r="X316" s="102" t="s">
        <v>212</v>
      </c>
      <c r="Y316" s="101" t="s">
        <v>3337</v>
      </c>
      <c r="Z316" s="101"/>
      <c r="AA316" s="101"/>
      <c r="AB316" s="104"/>
    </row>
    <row r="317" spans="2:28" ht="16.5" customHeight="1" x14ac:dyDescent="0.25">
      <c r="B317" s="97">
        <v>1549</v>
      </c>
      <c r="C317" s="97" t="s">
        <v>206</v>
      </c>
      <c r="D317" s="98">
        <v>883</v>
      </c>
      <c r="E317" s="99" t="s">
        <v>3138</v>
      </c>
      <c r="F317" s="97" t="s">
        <v>223</v>
      </c>
      <c r="G317" s="97">
        <v>1</v>
      </c>
      <c r="H317" s="105">
        <v>12</v>
      </c>
      <c r="I317" s="105">
        <v>3</v>
      </c>
      <c r="J317" s="105">
        <v>0</v>
      </c>
      <c r="K317" s="95">
        <v>5100</v>
      </c>
      <c r="L317" s="106">
        <f>T316</f>
        <v>80</v>
      </c>
      <c r="M317" s="106">
        <f>K317*L317</f>
        <v>408000</v>
      </c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2"/>
      <c r="Y317" s="83">
        <f>M317</f>
        <v>408000</v>
      </c>
      <c r="Z317" s="84"/>
      <c r="AA317" s="87">
        <f>AB317*M317/100</f>
        <v>40.799999999999997</v>
      </c>
      <c r="AB317" s="82">
        <v>0.01</v>
      </c>
    </row>
    <row r="318" spans="2:28" ht="16.5" customHeight="1" x14ac:dyDescent="0.25">
      <c r="B318" s="99"/>
      <c r="C318" s="99"/>
      <c r="D318" s="99"/>
      <c r="E318" s="99"/>
      <c r="F318" s="99"/>
      <c r="G318" s="99"/>
      <c r="H318" s="107"/>
      <c r="I318" s="107"/>
      <c r="J318" s="107"/>
      <c r="K318" s="106"/>
      <c r="L318" s="106"/>
      <c r="M318" s="106"/>
      <c r="N318" s="77"/>
      <c r="O318" s="78"/>
      <c r="P318" s="78"/>
      <c r="Q318" s="78"/>
      <c r="R318" s="79"/>
      <c r="S318" s="80"/>
      <c r="T318" s="81"/>
      <c r="U318" s="77"/>
      <c r="V318" s="79"/>
      <c r="W318" s="79"/>
      <c r="X318" s="86"/>
      <c r="Y318" s="83"/>
      <c r="Z318" s="84"/>
      <c r="AA318" s="85"/>
      <c r="AB318" s="86"/>
    </row>
    <row r="319" spans="2:28" ht="16.5" customHeight="1" x14ac:dyDescent="0.25">
      <c r="B319" s="100" t="s">
        <v>205</v>
      </c>
      <c r="C319" s="101"/>
      <c r="D319" s="101"/>
      <c r="E319" s="101"/>
      <c r="F319" s="101"/>
      <c r="G319" s="102"/>
      <c r="H319" s="102" t="s">
        <v>210</v>
      </c>
      <c r="I319" s="102" t="s">
        <v>458</v>
      </c>
      <c r="J319" s="102" t="s">
        <v>3339</v>
      </c>
      <c r="K319" s="102">
        <v>97</v>
      </c>
      <c r="L319" s="102">
        <v>11</v>
      </c>
      <c r="M319" s="102"/>
      <c r="N319" s="102"/>
      <c r="O319" s="102" t="s">
        <v>208</v>
      </c>
      <c r="P319" s="102" t="s">
        <v>209</v>
      </c>
      <c r="Q319" s="102" t="s">
        <v>139</v>
      </c>
      <c r="R319" s="102">
        <v>34160</v>
      </c>
      <c r="S319" s="102"/>
      <c r="T319" s="102">
        <v>80</v>
      </c>
      <c r="U319" s="102"/>
      <c r="V319" s="103"/>
      <c r="W319" s="101"/>
      <c r="X319" s="102"/>
      <c r="Y319" s="101"/>
      <c r="Z319" s="101"/>
      <c r="AA319" s="101"/>
      <c r="AB319" s="104"/>
    </row>
    <row r="320" spans="2:28" ht="16.5" customHeight="1" x14ac:dyDescent="0.25">
      <c r="B320" s="97">
        <v>1550</v>
      </c>
      <c r="C320" s="97" t="s">
        <v>206</v>
      </c>
      <c r="D320" s="98" t="s">
        <v>3338</v>
      </c>
      <c r="E320" s="99" t="s">
        <v>3051</v>
      </c>
      <c r="F320" s="97" t="s">
        <v>223</v>
      </c>
      <c r="G320" s="97">
        <v>1</v>
      </c>
      <c r="H320" s="105">
        <v>10</v>
      </c>
      <c r="I320" s="105">
        <v>0</v>
      </c>
      <c r="J320" s="105">
        <v>21</v>
      </c>
      <c r="K320" s="95">
        <v>4021</v>
      </c>
      <c r="L320" s="106">
        <f>T319</f>
        <v>80</v>
      </c>
      <c r="M320" s="106">
        <f>K320*L320</f>
        <v>321680</v>
      </c>
      <c r="N320" s="77"/>
      <c r="O320" s="78"/>
      <c r="P320" s="78"/>
      <c r="Q320" s="78"/>
      <c r="R320" s="79"/>
      <c r="S320" s="80"/>
      <c r="T320" s="81"/>
      <c r="U320" s="77"/>
      <c r="V320" s="79"/>
      <c r="W320" s="79"/>
      <c r="X320" s="82"/>
      <c r="Y320" s="83">
        <f>M320</f>
        <v>321680</v>
      </c>
      <c r="Z320" s="84"/>
      <c r="AA320" s="87">
        <f>AB320*M320/100</f>
        <v>32.167999999999999</v>
      </c>
      <c r="AB320" s="82">
        <v>0.01</v>
      </c>
    </row>
    <row r="321" spans="2:28" ht="16.5" customHeight="1" x14ac:dyDescent="0.25">
      <c r="B321" s="99"/>
      <c r="C321" s="99"/>
      <c r="D321" s="99"/>
      <c r="E321" s="99"/>
      <c r="F321" s="99"/>
      <c r="G321" s="99"/>
      <c r="H321" s="107"/>
      <c r="I321" s="107"/>
      <c r="J321" s="107"/>
      <c r="K321" s="106"/>
      <c r="L321" s="106"/>
      <c r="M321" s="106"/>
      <c r="N321" s="77"/>
      <c r="O321" s="78"/>
      <c r="P321" s="78"/>
      <c r="Q321" s="78"/>
      <c r="R321" s="79"/>
      <c r="S321" s="80"/>
      <c r="T321" s="81"/>
      <c r="U321" s="77"/>
      <c r="V321" s="79"/>
      <c r="W321" s="79"/>
      <c r="X321" s="86"/>
      <c r="Y321" s="83"/>
      <c r="Z321" s="84"/>
      <c r="AA321" s="85"/>
      <c r="AB321" s="86"/>
    </row>
    <row r="322" spans="2:28" ht="16.5" customHeight="1" x14ac:dyDescent="0.25">
      <c r="B322" s="100" t="s">
        <v>205</v>
      </c>
      <c r="C322" s="101"/>
      <c r="D322" s="101"/>
      <c r="E322" s="101"/>
      <c r="F322" s="101"/>
      <c r="G322" s="102"/>
      <c r="H322" s="102" t="s">
        <v>210</v>
      </c>
      <c r="I322" s="102" t="s">
        <v>458</v>
      </c>
      <c r="J322" s="102" t="s">
        <v>3339</v>
      </c>
      <c r="K322" s="102">
        <v>97</v>
      </c>
      <c r="L322" s="102">
        <v>11</v>
      </c>
      <c r="M322" s="102"/>
      <c r="N322" s="102"/>
      <c r="O322" s="102" t="s">
        <v>208</v>
      </c>
      <c r="P322" s="102" t="s">
        <v>209</v>
      </c>
      <c r="Q322" s="102" t="s">
        <v>139</v>
      </c>
      <c r="R322" s="102">
        <v>34160</v>
      </c>
      <c r="S322" s="102"/>
      <c r="T322" s="102">
        <v>80</v>
      </c>
      <c r="U322" s="102"/>
      <c r="V322" s="103"/>
      <c r="W322" s="101"/>
      <c r="X322" s="102"/>
      <c r="Y322" s="101"/>
      <c r="Z322" s="101"/>
      <c r="AA322" s="101"/>
      <c r="AB322" s="104"/>
    </row>
    <row r="323" spans="2:28" ht="16.5" customHeight="1" x14ac:dyDescent="0.25">
      <c r="B323" s="97">
        <v>1551</v>
      </c>
      <c r="C323" s="97" t="s">
        <v>206</v>
      </c>
      <c r="D323" s="98" t="s">
        <v>3340</v>
      </c>
      <c r="E323" s="99" t="s">
        <v>3038</v>
      </c>
      <c r="F323" s="97" t="s">
        <v>223</v>
      </c>
      <c r="G323" s="97">
        <v>1</v>
      </c>
      <c r="H323" s="105">
        <v>5</v>
      </c>
      <c r="I323" s="105">
        <v>3</v>
      </c>
      <c r="J323" s="105">
        <v>2</v>
      </c>
      <c r="K323" s="95">
        <v>2302</v>
      </c>
      <c r="L323" s="106">
        <f>T322</f>
        <v>80</v>
      </c>
      <c r="M323" s="106">
        <f>K323*L323</f>
        <v>184160</v>
      </c>
      <c r="N323" s="77"/>
      <c r="O323" s="78"/>
      <c r="P323" s="78"/>
      <c r="Q323" s="78"/>
      <c r="R323" s="79"/>
      <c r="S323" s="80"/>
      <c r="T323" s="81"/>
      <c r="U323" s="77"/>
      <c r="V323" s="79"/>
      <c r="W323" s="79"/>
      <c r="X323" s="82"/>
      <c r="Y323" s="83">
        <f>M323</f>
        <v>184160</v>
      </c>
      <c r="Z323" s="84"/>
      <c r="AA323" s="87">
        <f>AB323*M323/100</f>
        <v>18.416</v>
      </c>
      <c r="AB323" s="82">
        <v>0.01</v>
      </c>
    </row>
    <row r="324" spans="2:28" ht="16.5" customHeight="1" x14ac:dyDescent="0.25">
      <c r="B324" s="99"/>
      <c r="C324" s="99"/>
      <c r="D324" s="99"/>
      <c r="E324" s="99"/>
      <c r="F324" s="99"/>
      <c r="G324" s="99"/>
      <c r="H324" s="107"/>
      <c r="I324" s="107"/>
      <c r="J324" s="107"/>
      <c r="K324" s="106"/>
      <c r="L324" s="106"/>
      <c r="M324" s="106"/>
      <c r="N324" s="77"/>
      <c r="O324" s="78"/>
      <c r="P324" s="78"/>
      <c r="Q324" s="78"/>
      <c r="R324" s="79"/>
      <c r="S324" s="80"/>
      <c r="T324" s="81"/>
      <c r="U324" s="77"/>
      <c r="V324" s="79"/>
      <c r="W324" s="79"/>
      <c r="X324" s="86"/>
      <c r="Y324" s="83"/>
      <c r="Z324" s="84"/>
      <c r="AA324" s="85"/>
      <c r="AB324" s="86"/>
    </row>
    <row r="325" spans="2:28" ht="16.5" customHeight="1" x14ac:dyDescent="0.25">
      <c r="B325" s="100" t="s">
        <v>205</v>
      </c>
      <c r="C325" s="101"/>
      <c r="D325" s="101"/>
      <c r="E325" s="101"/>
      <c r="F325" s="101"/>
      <c r="G325" s="102"/>
      <c r="H325" s="102" t="s">
        <v>210</v>
      </c>
      <c r="I325" s="102" t="s">
        <v>458</v>
      </c>
      <c r="J325" s="102" t="s">
        <v>3339</v>
      </c>
      <c r="K325" s="102">
        <v>97</v>
      </c>
      <c r="L325" s="102">
        <v>11</v>
      </c>
      <c r="M325" s="102"/>
      <c r="N325" s="102"/>
      <c r="O325" s="102" t="s">
        <v>208</v>
      </c>
      <c r="P325" s="102" t="s">
        <v>209</v>
      </c>
      <c r="Q325" s="102" t="s">
        <v>139</v>
      </c>
      <c r="R325" s="102">
        <v>34160</v>
      </c>
      <c r="S325" s="102"/>
      <c r="T325" s="102">
        <v>80</v>
      </c>
      <c r="U325" s="102"/>
      <c r="V325" s="103"/>
      <c r="W325" s="101"/>
      <c r="X325" s="102"/>
      <c r="Y325" s="101"/>
      <c r="Z325" s="101"/>
      <c r="AA325" s="101"/>
      <c r="AB325" s="104"/>
    </row>
    <row r="326" spans="2:28" ht="16.5" customHeight="1" x14ac:dyDescent="0.25">
      <c r="B326" s="97">
        <v>1552</v>
      </c>
      <c r="C326" s="97" t="s">
        <v>206</v>
      </c>
      <c r="D326" s="98" t="s">
        <v>3341</v>
      </c>
      <c r="E326" s="99" t="s">
        <v>3181</v>
      </c>
      <c r="F326" s="97" t="s">
        <v>223</v>
      </c>
      <c r="G326" s="97">
        <v>1</v>
      </c>
      <c r="H326" s="105">
        <v>10</v>
      </c>
      <c r="I326" s="105">
        <v>0</v>
      </c>
      <c r="J326" s="105">
        <v>43</v>
      </c>
      <c r="K326" s="95">
        <v>4043</v>
      </c>
      <c r="L326" s="106">
        <f>T325</f>
        <v>80</v>
      </c>
      <c r="M326" s="106">
        <f>K326*L326</f>
        <v>323440</v>
      </c>
      <c r="N326" s="77"/>
      <c r="O326" s="78"/>
      <c r="P326" s="78"/>
      <c r="Q326" s="78"/>
      <c r="R326" s="79"/>
      <c r="S326" s="80"/>
      <c r="T326" s="81"/>
      <c r="U326" s="77"/>
      <c r="V326" s="79"/>
      <c r="W326" s="79"/>
      <c r="X326" s="82"/>
      <c r="Y326" s="83">
        <f>M326</f>
        <v>323440</v>
      </c>
      <c r="Z326" s="84"/>
      <c r="AA326" s="87">
        <f>AB326*M326/100</f>
        <v>32.344000000000001</v>
      </c>
      <c r="AB326" s="82">
        <v>0.01</v>
      </c>
    </row>
    <row r="327" spans="2:28" ht="16.5" customHeight="1" x14ac:dyDescent="0.25">
      <c r="B327" s="99"/>
      <c r="C327" s="99"/>
      <c r="D327" s="99"/>
      <c r="E327" s="99"/>
      <c r="F327" s="99"/>
      <c r="G327" s="99"/>
      <c r="H327" s="107"/>
      <c r="I327" s="107"/>
      <c r="J327" s="107"/>
      <c r="K327" s="106"/>
      <c r="L327" s="106"/>
      <c r="M327" s="106"/>
      <c r="N327" s="77"/>
      <c r="O327" s="78"/>
      <c r="P327" s="78"/>
      <c r="Q327" s="78"/>
      <c r="R327" s="79"/>
      <c r="S327" s="80"/>
      <c r="T327" s="81"/>
      <c r="U327" s="77"/>
      <c r="V327" s="79"/>
      <c r="W327" s="79"/>
      <c r="X327" s="86"/>
      <c r="Y327" s="83"/>
      <c r="Z327" s="84"/>
      <c r="AA327" s="85"/>
      <c r="AB327" s="86"/>
    </row>
    <row r="328" spans="2:28" ht="16.5" customHeight="1" x14ac:dyDescent="0.25">
      <c r="B328" s="100" t="s">
        <v>205</v>
      </c>
      <c r="C328" s="101"/>
      <c r="D328" s="101"/>
      <c r="E328" s="101"/>
      <c r="F328" s="101"/>
      <c r="G328" s="102"/>
      <c r="H328" s="102" t="s">
        <v>210</v>
      </c>
      <c r="I328" s="102" t="s">
        <v>3344</v>
      </c>
      <c r="J328" s="102" t="s">
        <v>2205</v>
      </c>
      <c r="K328" s="102">
        <v>99</v>
      </c>
      <c r="L328" s="102">
        <v>11</v>
      </c>
      <c r="M328" s="102"/>
      <c r="N328" s="102"/>
      <c r="O328" s="102" t="s">
        <v>208</v>
      </c>
      <c r="P328" s="102" t="s">
        <v>209</v>
      </c>
      <c r="Q328" s="102" t="s">
        <v>139</v>
      </c>
      <c r="R328" s="102">
        <v>34160</v>
      </c>
      <c r="S328" s="102"/>
      <c r="T328" s="102">
        <v>80</v>
      </c>
      <c r="U328" s="102" t="s">
        <v>3345</v>
      </c>
      <c r="V328" s="103"/>
      <c r="W328" s="101"/>
      <c r="X328" s="102"/>
      <c r="Y328" s="101"/>
      <c r="Z328" s="101"/>
      <c r="AA328" s="101"/>
      <c r="AB328" s="104"/>
    </row>
    <row r="329" spans="2:28" ht="16.5" customHeight="1" x14ac:dyDescent="0.25">
      <c r="B329" s="97">
        <v>1553</v>
      </c>
      <c r="C329" s="97" t="s">
        <v>206</v>
      </c>
      <c r="D329" s="98" t="s">
        <v>3342</v>
      </c>
      <c r="E329" s="99" t="s">
        <v>3343</v>
      </c>
      <c r="F329" s="97" t="s">
        <v>223</v>
      </c>
      <c r="G329" s="97">
        <v>2</v>
      </c>
      <c r="H329" s="105">
        <v>0</v>
      </c>
      <c r="I329" s="105">
        <v>3</v>
      </c>
      <c r="J329" s="105">
        <v>7</v>
      </c>
      <c r="K329" s="95">
        <v>307</v>
      </c>
      <c r="L329" s="106">
        <f>T328</f>
        <v>80</v>
      </c>
      <c r="M329" s="106">
        <f>K329*L329</f>
        <v>24560</v>
      </c>
      <c r="N329" s="77"/>
      <c r="O329" s="78" t="s">
        <v>203</v>
      </c>
      <c r="P329" s="78" t="s">
        <v>5</v>
      </c>
      <c r="Q329" s="78" t="s">
        <v>143</v>
      </c>
      <c r="R329" s="79">
        <v>120</v>
      </c>
      <c r="S329" s="80"/>
      <c r="T329" s="81">
        <v>8050</v>
      </c>
      <c r="U329" s="96" t="s">
        <v>375</v>
      </c>
      <c r="V329" s="79">
        <f>R329*T329*36/100</f>
        <v>347760</v>
      </c>
      <c r="W329" s="79">
        <f>R329*T329-V329</f>
        <v>618240</v>
      </c>
      <c r="X329" s="82">
        <f>M329+W329</f>
        <v>642800</v>
      </c>
      <c r="Y329" s="83">
        <f>M329</f>
        <v>24560</v>
      </c>
      <c r="Z329" s="84"/>
      <c r="AA329" s="87">
        <f>AB329*M329/100</f>
        <v>4.9119999999999999</v>
      </c>
      <c r="AB329" s="86">
        <v>0.02</v>
      </c>
    </row>
    <row r="330" spans="2:28" ht="16.5" customHeight="1" x14ac:dyDescent="0.25">
      <c r="B330" s="97"/>
      <c r="C330" s="97"/>
      <c r="D330" s="98"/>
      <c r="E330" s="99"/>
      <c r="F330" s="97"/>
      <c r="G330" s="97"/>
      <c r="H330" s="105"/>
      <c r="I330" s="105"/>
      <c r="J330" s="105"/>
      <c r="K330" s="95"/>
      <c r="L330" s="106"/>
      <c r="M330" s="106"/>
      <c r="N330" s="77"/>
      <c r="O330" s="78"/>
      <c r="P330" s="78"/>
      <c r="Q330" s="78"/>
      <c r="R330" s="79"/>
      <c r="S330" s="80"/>
      <c r="T330" s="81"/>
      <c r="U330" s="96"/>
      <c r="V330" s="79"/>
      <c r="W330" s="79"/>
      <c r="X330" s="82"/>
      <c r="Y330" s="83"/>
      <c r="Z330" s="84"/>
      <c r="AA330" s="87"/>
      <c r="AB330" s="86"/>
    </row>
    <row r="331" spans="2:28" ht="16.5" customHeight="1" x14ac:dyDescent="0.25">
      <c r="B331" s="99"/>
      <c r="C331" s="99"/>
      <c r="D331" s="99"/>
      <c r="E331" s="99"/>
      <c r="F331" s="99"/>
      <c r="G331" s="99"/>
      <c r="H331" s="107"/>
      <c r="I331" s="107"/>
      <c r="J331" s="107"/>
      <c r="K331" s="106"/>
      <c r="L331" s="106"/>
      <c r="M331" s="106"/>
      <c r="N331" s="77"/>
      <c r="O331" s="78"/>
      <c r="P331" s="78"/>
      <c r="Q331" s="78"/>
      <c r="R331" s="79"/>
      <c r="S331" s="80"/>
      <c r="T331" s="81"/>
      <c r="U331" s="77"/>
      <c r="V331" s="79"/>
      <c r="W331" s="79"/>
      <c r="X331" s="86"/>
      <c r="Y331" s="83"/>
      <c r="Z331" s="84"/>
      <c r="AA331" s="85"/>
      <c r="AB331" s="86"/>
    </row>
    <row r="332" spans="2:28" ht="16.5" customHeight="1" x14ac:dyDescent="0.25">
      <c r="B332" s="100" t="s">
        <v>205</v>
      </c>
      <c r="C332" s="101"/>
      <c r="D332" s="101"/>
      <c r="E332" s="101"/>
      <c r="F332" s="101"/>
      <c r="G332" s="102"/>
      <c r="H332" s="102" t="s">
        <v>210</v>
      </c>
      <c r="I332" s="102" t="s">
        <v>3344</v>
      </c>
      <c r="J332" s="102" t="s">
        <v>2205</v>
      </c>
      <c r="K332" s="102">
        <v>99</v>
      </c>
      <c r="L332" s="102">
        <v>11</v>
      </c>
      <c r="M332" s="102"/>
      <c r="N332" s="102"/>
      <c r="O332" s="102" t="s">
        <v>208</v>
      </c>
      <c r="P332" s="102" t="s">
        <v>209</v>
      </c>
      <c r="Q332" s="102" t="s">
        <v>139</v>
      </c>
      <c r="R332" s="102">
        <v>34160</v>
      </c>
      <c r="S332" s="102"/>
      <c r="T332" s="102">
        <v>80</v>
      </c>
      <c r="U332" s="102"/>
      <c r="V332" s="103"/>
      <c r="W332" s="101"/>
      <c r="X332" s="102"/>
      <c r="Y332" s="101"/>
      <c r="Z332" s="101"/>
      <c r="AA332" s="101"/>
      <c r="AB332" s="104"/>
    </row>
    <row r="333" spans="2:28" ht="16.5" customHeight="1" x14ac:dyDescent="0.25">
      <c r="B333" s="97">
        <v>1554</v>
      </c>
      <c r="C333" s="97" t="s">
        <v>206</v>
      </c>
      <c r="D333" s="98" t="s">
        <v>3346</v>
      </c>
      <c r="E333" s="99" t="s">
        <v>3036</v>
      </c>
      <c r="F333" s="97" t="s">
        <v>223</v>
      </c>
      <c r="G333" s="97">
        <v>1</v>
      </c>
      <c r="H333" s="105">
        <v>36</v>
      </c>
      <c r="I333" s="105">
        <v>0</v>
      </c>
      <c r="J333" s="105">
        <v>20</v>
      </c>
      <c r="K333" s="95">
        <v>14420</v>
      </c>
      <c r="L333" s="106">
        <f>T332</f>
        <v>80</v>
      </c>
      <c r="M333" s="106">
        <f>K333*L333</f>
        <v>1153600</v>
      </c>
      <c r="N333" s="77"/>
      <c r="O333" s="78"/>
      <c r="P333" s="78"/>
      <c r="Q333" s="78"/>
      <c r="R333" s="79"/>
      <c r="S333" s="80"/>
      <c r="T333" s="81"/>
      <c r="U333" s="77"/>
      <c r="V333" s="79"/>
      <c r="W333" s="79"/>
      <c r="X333" s="82"/>
      <c r="Y333" s="83">
        <f>M333</f>
        <v>1153600</v>
      </c>
      <c r="Z333" s="84"/>
      <c r="AA333" s="87">
        <f>AB333*M333/100</f>
        <v>115.36</v>
      </c>
      <c r="AB333" s="82">
        <v>0.01</v>
      </c>
    </row>
    <row r="334" spans="2:28" ht="16.5" customHeight="1" x14ac:dyDescent="0.25">
      <c r="B334" s="99"/>
      <c r="C334" s="99"/>
      <c r="D334" s="99"/>
      <c r="E334" s="99"/>
      <c r="F334" s="99"/>
      <c r="G334" s="99"/>
      <c r="H334" s="107"/>
      <c r="I334" s="107"/>
      <c r="J334" s="107"/>
      <c r="K334" s="106"/>
      <c r="L334" s="106"/>
      <c r="M334" s="106"/>
      <c r="N334" s="77"/>
      <c r="O334" s="78"/>
      <c r="P334" s="78"/>
      <c r="Q334" s="78"/>
      <c r="R334" s="79"/>
      <c r="S334" s="80"/>
      <c r="T334" s="81"/>
      <c r="U334" s="77"/>
      <c r="V334" s="79"/>
      <c r="W334" s="79"/>
      <c r="X334" s="86"/>
      <c r="Y334" s="83"/>
      <c r="Z334" s="84"/>
      <c r="AA334" s="85"/>
      <c r="AB334" s="86"/>
    </row>
    <row r="335" spans="2:28" ht="16.5" customHeight="1" x14ac:dyDescent="0.25">
      <c r="B335" s="100" t="s">
        <v>205</v>
      </c>
      <c r="C335" s="101"/>
      <c r="D335" s="101"/>
      <c r="E335" s="101"/>
      <c r="F335" s="101"/>
      <c r="G335" s="102"/>
      <c r="H335" s="102" t="s">
        <v>210</v>
      </c>
      <c r="I335" s="102" t="s">
        <v>3344</v>
      </c>
      <c r="J335" s="102" t="s">
        <v>2205</v>
      </c>
      <c r="K335" s="102">
        <v>99</v>
      </c>
      <c r="L335" s="102">
        <v>11</v>
      </c>
      <c r="M335" s="102"/>
      <c r="N335" s="102"/>
      <c r="O335" s="102" t="s">
        <v>208</v>
      </c>
      <c r="P335" s="102" t="s">
        <v>209</v>
      </c>
      <c r="Q335" s="102" t="s">
        <v>139</v>
      </c>
      <c r="R335" s="102">
        <v>34160</v>
      </c>
      <c r="S335" s="102"/>
      <c r="T335" s="102">
        <v>80</v>
      </c>
      <c r="U335" s="102"/>
      <c r="V335" s="103"/>
      <c r="W335" s="101"/>
      <c r="X335" s="102"/>
      <c r="Y335" s="101"/>
      <c r="Z335" s="101"/>
      <c r="AA335" s="101"/>
      <c r="AB335" s="104"/>
    </row>
    <row r="336" spans="2:28" ht="16.5" customHeight="1" x14ac:dyDescent="0.25">
      <c r="B336" s="97">
        <v>1555</v>
      </c>
      <c r="C336" s="97" t="s">
        <v>206</v>
      </c>
      <c r="D336" s="98" t="s">
        <v>3347</v>
      </c>
      <c r="E336" s="99" t="s">
        <v>3058</v>
      </c>
      <c r="F336" s="97" t="s">
        <v>223</v>
      </c>
      <c r="G336" s="97">
        <v>1</v>
      </c>
      <c r="H336" s="105">
        <v>4</v>
      </c>
      <c r="I336" s="105">
        <v>1</v>
      </c>
      <c r="J336" s="105">
        <v>2</v>
      </c>
      <c r="K336" s="95">
        <v>1702</v>
      </c>
      <c r="L336" s="106">
        <f>T335</f>
        <v>80</v>
      </c>
      <c r="M336" s="106">
        <f>K336*L336</f>
        <v>136160</v>
      </c>
      <c r="N336" s="77"/>
      <c r="O336" s="78"/>
      <c r="P336" s="78"/>
      <c r="Q336" s="78"/>
      <c r="R336" s="79"/>
      <c r="S336" s="80"/>
      <c r="T336" s="81"/>
      <c r="U336" s="77"/>
      <c r="V336" s="79"/>
      <c r="W336" s="79"/>
      <c r="X336" s="82"/>
      <c r="Y336" s="83">
        <f>M336</f>
        <v>136160</v>
      </c>
      <c r="Z336" s="84"/>
      <c r="AA336" s="87">
        <f>AB336*M336/100</f>
        <v>13.616000000000001</v>
      </c>
      <c r="AB336" s="82">
        <v>0.01</v>
      </c>
    </row>
    <row r="337" spans="2:28" ht="16.5" customHeight="1" x14ac:dyDescent="0.25">
      <c r="B337" s="99"/>
      <c r="C337" s="99"/>
      <c r="D337" s="99"/>
      <c r="E337" s="99"/>
      <c r="F337" s="99"/>
      <c r="G337" s="99"/>
      <c r="H337" s="107"/>
      <c r="I337" s="107"/>
      <c r="J337" s="107"/>
      <c r="K337" s="106"/>
      <c r="L337" s="106"/>
      <c r="M337" s="106"/>
      <c r="N337" s="77"/>
      <c r="O337" s="78"/>
      <c r="P337" s="78"/>
      <c r="Q337" s="78"/>
      <c r="R337" s="79"/>
      <c r="S337" s="80"/>
      <c r="T337" s="81"/>
      <c r="U337" s="77"/>
      <c r="V337" s="79"/>
      <c r="W337" s="79"/>
      <c r="X337" s="86"/>
      <c r="Y337" s="83"/>
      <c r="Z337" s="84"/>
      <c r="AA337" s="85"/>
      <c r="AB337" s="86"/>
    </row>
    <row r="338" spans="2:28" ht="16.5" customHeight="1" x14ac:dyDescent="0.25">
      <c r="B338" s="100" t="s">
        <v>205</v>
      </c>
      <c r="C338" s="101"/>
      <c r="D338" s="101"/>
      <c r="E338" s="101"/>
      <c r="F338" s="101"/>
      <c r="G338" s="102"/>
      <c r="H338" s="102" t="s">
        <v>210</v>
      </c>
      <c r="I338" s="102" t="s">
        <v>3344</v>
      </c>
      <c r="J338" s="102" t="s">
        <v>2205</v>
      </c>
      <c r="K338" s="102">
        <v>99</v>
      </c>
      <c r="L338" s="102">
        <v>11</v>
      </c>
      <c r="M338" s="102"/>
      <c r="N338" s="102"/>
      <c r="O338" s="102" t="s">
        <v>208</v>
      </c>
      <c r="P338" s="102" t="s">
        <v>209</v>
      </c>
      <c r="Q338" s="102" t="s">
        <v>139</v>
      </c>
      <c r="R338" s="102">
        <v>34160</v>
      </c>
      <c r="S338" s="102"/>
      <c r="T338" s="102">
        <v>80</v>
      </c>
      <c r="U338" s="102" t="s">
        <v>3350</v>
      </c>
      <c r="V338" s="103"/>
      <c r="W338" s="101"/>
      <c r="X338" s="102"/>
      <c r="Y338" s="101"/>
      <c r="Z338" s="101"/>
      <c r="AA338" s="101"/>
      <c r="AB338" s="104"/>
    </row>
    <row r="339" spans="2:28" ht="16.5" customHeight="1" x14ac:dyDescent="0.25">
      <c r="B339" s="97">
        <v>1556</v>
      </c>
      <c r="C339" s="97" t="s">
        <v>206</v>
      </c>
      <c r="D339" s="98" t="s">
        <v>3348</v>
      </c>
      <c r="E339" s="99" t="s">
        <v>3349</v>
      </c>
      <c r="F339" s="97" t="s">
        <v>223</v>
      </c>
      <c r="G339" s="97">
        <v>1</v>
      </c>
      <c r="H339" s="105">
        <v>0</v>
      </c>
      <c r="I339" s="105">
        <v>1</v>
      </c>
      <c r="J339" s="105">
        <v>71</v>
      </c>
      <c r="K339" s="95">
        <v>171</v>
      </c>
      <c r="L339" s="106">
        <f>T338</f>
        <v>80</v>
      </c>
      <c r="M339" s="106">
        <f>K339*L339</f>
        <v>13680</v>
      </c>
      <c r="N339" s="77"/>
      <c r="O339" s="78"/>
      <c r="P339" s="78"/>
      <c r="Q339" s="78"/>
      <c r="R339" s="79"/>
      <c r="S339" s="80"/>
      <c r="T339" s="81"/>
      <c r="U339" s="77"/>
      <c r="V339" s="79"/>
      <c r="W339" s="79"/>
      <c r="X339" s="82"/>
      <c r="Y339" s="83">
        <f>M339</f>
        <v>13680</v>
      </c>
      <c r="Z339" s="84"/>
      <c r="AA339" s="87">
        <f>AB339*M339/100</f>
        <v>1.3680000000000001</v>
      </c>
      <c r="AB339" s="82">
        <v>0.01</v>
      </c>
    </row>
    <row r="340" spans="2:28" ht="16.5" customHeight="1" x14ac:dyDescent="0.25">
      <c r="B340" s="99"/>
      <c r="C340" s="99"/>
      <c r="D340" s="99"/>
      <c r="E340" s="99"/>
      <c r="F340" s="99"/>
      <c r="G340" s="99"/>
      <c r="H340" s="107"/>
      <c r="I340" s="107"/>
      <c r="J340" s="107"/>
      <c r="K340" s="106"/>
      <c r="L340" s="106"/>
      <c r="M340" s="106"/>
      <c r="N340" s="77"/>
      <c r="O340" s="78"/>
      <c r="P340" s="78"/>
      <c r="Q340" s="78"/>
      <c r="R340" s="79"/>
      <c r="S340" s="80"/>
      <c r="T340" s="81"/>
      <c r="U340" s="77"/>
      <c r="V340" s="79"/>
      <c r="W340" s="79"/>
      <c r="X340" s="86"/>
      <c r="Y340" s="83"/>
      <c r="Z340" s="84"/>
      <c r="AA340" s="85"/>
      <c r="AB340" s="86"/>
    </row>
    <row r="341" spans="2:28" ht="16.5" customHeight="1" x14ac:dyDescent="0.25">
      <c r="B341" s="100" t="s">
        <v>205</v>
      </c>
      <c r="C341" s="101"/>
      <c r="D341" s="101"/>
      <c r="E341" s="101"/>
      <c r="F341" s="101"/>
      <c r="G341" s="102"/>
      <c r="H341" s="102" t="s">
        <v>210</v>
      </c>
      <c r="I341" s="102" t="s">
        <v>3353</v>
      </c>
      <c r="J341" s="102" t="s">
        <v>3354</v>
      </c>
      <c r="K341" s="102">
        <v>100</v>
      </c>
      <c r="L341" s="102">
        <v>11</v>
      </c>
      <c r="M341" s="102"/>
      <c r="N341" s="102"/>
      <c r="O341" s="102" t="s">
        <v>208</v>
      </c>
      <c r="P341" s="102" t="s">
        <v>209</v>
      </c>
      <c r="Q341" s="102" t="s">
        <v>139</v>
      </c>
      <c r="R341" s="102">
        <v>34160</v>
      </c>
      <c r="S341" s="102"/>
      <c r="T341" s="102">
        <v>80</v>
      </c>
      <c r="U341" s="102" t="s">
        <v>3355</v>
      </c>
      <c r="V341" s="103"/>
      <c r="W341" s="101"/>
      <c r="X341" s="102"/>
      <c r="Y341" s="101"/>
      <c r="Z341" s="101"/>
      <c r="AA341" s="101"/>
      <c r="AB341" s="104"/>
    </row>
    <row r="342" spans="2:28" ht="16.5" customHeight="1" x14ac:dyDescent="0.25">
      <c r="B342" s="97">
        <v>1557</v>
      </c>
      <c r="C342" s="97" t="s">
        <v>206</v>
      </c>
      <c r="D342" s="98" t="s">
        <v>3351</v>
      </c>
      <c r="E342" s="99" t="s">
        <v>3352</v>
      </c>
      <c r="F342" s="97" t="s">
        <v>223</v>
      </c>
      <c r="G342" s="97">
        <v>2</v>
      </c>
      <c r="H342" s="105">
        <v>0</v>
      </c>
      <c r="I342" s="105">
        <v>1</v>
      </c>
      <c r="J342" s="105">
        <v>70</v>
      </c>
      <c r="K342" s="95">
        <v>170</v>
      </c>
      <c r="L342" s="106">
        <f>T341</f>
        <v>80</v>
      </c>
      <c r="M342" s="106">
        <f>K342*L342</f>
        <v>13600</v>
      </c>
      <c r="N342" s="77"/>
      <c r="O342" s="78" t="s">
        <v>203</v>
      </c>
      <c r="P342" s="78" t="s">
        <v>5</v>
      </c>
      <c r="Q342" s="78" t="s">
        <v>143</v>
      </c>
      <c r="R342" s="79">
        <v>90</v>
      </c>
      <c r="S342" s="80"/>
      <c r="T342" s="81">
        <v>8050</v>
      </c>
      <c r="U342" s="96" t="s">
        <v>3356</v>
      </c>
      <c r="V342" s="79">
        <f>R342*T342*28/100</f>
        <v>202860</v>
      </c>
      <c r="W342" s="79">
        <f>R342*T342-V342</f>
        <v>521640</v>
      </c>
      <c r="X342" s="82">
        <f>M342+W342</f>
        <v>535240</v>
      </c>
      <c r="Y342" s="83">
        <f>M342</f>
        <v>13600</v>
      </c>
      <c r="Z342" s="84"/>
      <c r="AA342" s="87">
        <f>AB342*M342/100</f>
        <v>2.72</v>
      </c>
      <c r="AB342" s="86">
        <v>0.02</v>
      </c>
    </row>
    <row r="343" spans="2:28" ht="16.5" customHeight="1" x14ac:dyDescent="0.25">
      <c r="B343" s="99"/>
      <c r="C343" s="99"/>
      <c r="D343" s="99"/>
      <c r="E343" s="99"/>
      <c r="F343" s="99"/>
      <c r="G343" s="99"/>
      <c r="H343" s="107"/>
      <c r="I343" s="107"/>
      <c r="J343" s="107"/>
      <c r="K343" s="106"/>
      <c r="L343" s="106"/>
      <c r="M343" s="106"/>
      <c r="N343" s="77"/>
      <c r="O343" s="78"/>
      <c r="P343" s="78"/>
      <c r="Q343" s="78"/>
      <c r="R343" s="79"/>
      <c r="S343" s="80"/>
      <c r="T343" s="81"/>
      <c r="U343" s="77"/>
      <c r="V343" s="79"/>
      <c r="W343" s="79"/>
      <c r="X343" s="86"/>
      <c r="Y343" s="83"/>
      <c r="Z343" s="84"/>
      <c r="AA343" s="85"/>
      <c r="AB343" s="86"/>
    </row>
    <row r="344" spans="2:28" ht="16.5" customHeight="1" x14ac:dyDescent="0.25">
      <c r="B344" s="100" t="s">
        <v>205</v>
      </c>
      <c r="C344" s="101"/>
      <c r="D344" s="101"/>
      <c r="E344" s="101"/>
      <c r="F344" s="101"/>
      <c r="G344" s="102"/>
      <c r="H344" s="102" t="s">
        <v>210</v>
      </c>
      <c r="I344" s="102" t="s">
        <v>3358</v>
      </c>
      <c r="J344" s="102" t="s">
        <v>3359</v>
      </c>
      <c r="K344" s="102">
        <v>87</v>
      </c>
      <c r="L344" s="102">
        <v>11</v>
      </c>
      <c r="M344" s="102"/>
      <c r="N344" s="102"/>
      <c r="O344" s="102" t="s">
        <v>208</v>
      </c>
      <c r="P344" s="102" t="s">
        <v>209</v>
      </c>
      <c r="Q344" s="102" t="s">
        <v>139</v>
      </c>
      <c r="R344" s="102">
        <v>34160</v>
      </c>
      <c r="S344" s="102"/>
      <c r="T344" s="102">
        <v>80</v>
      </c>
      <c r="U344" s="102" t="s">
        <v>3360</v>
      </c>
      <c r="V344" s="103"/>
      <c r="W344" s="101"/>
      <c r="X344" s="102"/>
      <c r="Y344" s="101"/>
      <c r="Z344" s="101"/>
      <c r="AA344" s="101"/>
      <c r="AB344" s="104"/>
    </row>
    <row r="345" spans="2:28" ht="16.5" customHeight="1" x14ac:dyDescent="0.25">
      <c r="B345" s="97">
        <v>1558</v>
      </c>
      <c r="C345" s="97" t="s">
        <v>206</v>
      </c>
      <c r="D345" s="98">
        <v>5980</v>
      </c>
      <c r="E345" s="99" t="s">
        <v>3357</v>
      </c>
      <c r="F345" s="97" t="s">
        <v>223</v>
      </c>
      <c r="G345" s="97">
        <v>2</v>
      </c>
      <c r="H345" s="105">
        <v>0</v>
      </c>
      <c r="I345" s="105">
        <v>3</v>
      </c>
      <c r="J345" s="105">
        <v>30</v>
      </c>
      <c r="K345" s="95">
        <v>330</v>
      </c>
      <c r="L345" s="106">
        <f>T344</f>
        <v>80</v>
      </c>
      <c r="M345" s="106">
        <f>K345*L345</f>
        <v>26400</v>
      </c>
      <c r="N345" s="77"/>
      <c r="O345" s="78" t="s">
        <v>203</v>
      </c>
      <c r="P345" s="78" t="s">
        <v>211</v>
      </c>
      <c r="Q345" s="78" t="s">
        <v>143</v>
      </c>
      <c r="R345" s="79">
        <v>108</v>
      </c>
      <c r="S345" s="80"/>
      <c r="T345" s="81">
        <v>7450</v>
      </c>
      <c r="U345" s="96" t="s">
        <v>1245</v>
      </c>
      <c r="V345" s="79">
        <f>R345*T345*85/100</f>
        <v>683910</v>
      </c>
      <c r="W345" s="79">
        <f>R345*T345-V345</f>
        <v>120690</v>
      </c>
      <c r="X345" s="82">
        <f>M345+W345</f>
        <v>147090</v>
      </c>
      <c r="Y345" s="83">
        <f>M345</f>
        <v>26400</v>
      </c>
      <c r="Z345" s="84"/>
      <c r="AA345" s="87">
        <f>AB345*M345/100</f>
        <v>5.28</v>
      </c>
      <c r="AB345" s="86">
        <v>0.02</v>
      </c>
    </row>
    <row r="346" spans="2:28" ht="16.5" customHeight="1" x14ac:dyDescent="0.25">
      <c r="B346" s="99"/>
      <c r="C346" s="99"/>
      <c r="D346" s="99"/>
      <c r="E346" s="99"/>
      <c r="F346" s="99"/>
      <c r="G346" s="99"/>
      <c r="H346" s="107"/>
      <c r="I346" s="107"/>
      <c r="J346" s="107"/>
      <c r="K346" s="106"/>
      <c r="L346" s="106"/>
      <c r="M346" s="106"/>
      <c r="N346" s="77"/>
      <c r="O346" s="78"/>
      <c r="P346" s="78"/>
      <c r="Q346" s="78"/>
      <c r="R346" s="79"/>
      <c r="S346" s="80"/>
      <c r="T346" s="81"/>
      <c r="U346" s="77"/>
      <c r="V346" s="79"/>
      <c r="W346" s="79"/>
      <c r="X346" s="86"/>
      <c r="Y346" s="83"/>
      <c r="Z346" s="84"/>
      <c r="AA346" s="85"/>
      <c r="AB346" s="86"/>
    </row>
    <row r="347" spans="2:28" ht="16.5" customHeight="1" x14ac:dyDescent="0.25">
      <c r="B347" s="100" t="s">
        <v>205</v>
      </c>
      <c r="C347" s="101"/>
      <c r="D347" s="101"/>
      <c r="E347" s="101"/>
      <c r="F347" s="101"/>
      <c r="G347" s="102"/>
      <c r="H347" s="102" t="s">
        <v>210</v>
      </c>
      <c r="I347" s="102" t="s">
        <v>286</v>
      </c>
      <c r="J347" s="102" t="s">
        <v>2778</v>
      </c>
      <c r="K347" s="102">
        <v>62</v>
      </c>
      <c r="L347" s="102">
        <v>11</v>
      </c>
      <c r="M347" s="102"/>
      <c r="N347" s="102"/>
      <c r="O347" s="102" t="s">
        <v>208</v>
      </c>
      <c r="P347" s="102" t="s">
        <v>209</v>
      </c>
      <c r="Q347" s="102" t="s">
        <v>139</v>
      </c>
      <c r="R347" s="102">
        <v>34160</v>
      </c>
      <c r="S347" s="102"/>
      <c r="T347" s="102">
        <v>80</v>
      </c>
      <c r="U347" s="102" t="s">
        <v>3363</v>
      </c>
      <c r="V347" s="103"/>
      <c r="W347" s="101"/>
      <c r="X347" s="102"/>
      <c r="Y347" s="101"/>
      <c r="Z347" s="101"/>
      <c r="AA347" s="101"/>
      <c r="AB347" s="104"/>
    </row>
    <row r="348" spans="2:28" ht="16.5" customHeight="1" x14ac:dyDescent="0.25">
      <c r="B348" s="97">
        <v>1559</v>
      </c>
      <c r="C348" s="97" t="s">
        <v>206</v>
      </c>
      <c r="D348" s="98" t="s">
        <v>3361</v>
      </c>
      <c r="E348" s="99" t="s">
        <v>3362</v>
      </c>
      <c r="F348" s="97" t="s">
        <v>223</v>
      </c>
      <c r="G348" s="97">
        <v>1</v>
      </c>
      <c r="H348" s="105">
        <v>1</v>
      </c>
      <c r="I348" s="105">
        <v>2</v>
      </c>
      <c r="J348" s="105">
        <v>60</v>
      </c>
      <c r="K348" s="95">
        <v>660</v>
      </c>
      <c r="L348" s="106">
        <f>T347</f>
        <v>80</v>
      </c>
      <c r="M348" s="106">
        <f>K348*L348</f>
        <v>52800</v>
      </c>
      <c r="N348" s="77"/>
      <c r="O348" s="78" t="s">
        <v>203</v>
      </c>
      <c r="P348" s="78" t="s">
        <v>211</v>
      </c>
      <c r="Q348" s="78" t="s">
        <v>143</v>
      </c>
      <c r="R348" s="79">
        <v>162</v>
      </c>
      <c r="S348" s="80"/>
      <c r="T348" s="81">
        <v>7450</v>
      </c>
      <c r="U348" s="96" t="s">
        <v>1234</v>
      </c>
      <c r="V348" s="79">
        <f>R348*T348*85/100</f>
        <v>1025865</v>
      </c>
      <c r="W348" s="79">
        <f>R348*T348-V348</f>
        <v>181035</v>
      </c>
      <c r="X348" s="82">
        <f>M348+W348</f>
        <v>233835</v>
      </c>
      <c r="Y348" s="83">
        <f>M348</f>
        <v>52800</v>
      </c>
      <c r="Z348" s="84"/>
      <c r="AA348" s="87">
        <f>AB348*M348/100</f>
        <v>10.56</v>
      </c>
      <c r="AB348" s="86">
        <v>0.02</v>
      </c>
    </row>
    <row r="349" spans="2:28" ht="16.5" customHeight="1" x14ac:dyDescent="0.25">
      <c r="B349" s="99"/>
      <c r="C349" s="99"/>
      <c r="D349" s="99"/>
      <c r="E349" s="99"/>
      <c r="F349" s="99"/>
      <c r="G349" s="99"/>
      <c r="H349" s="107"/>
      <c r="I349" s="107"/>
      <c r="J349" s="107"/>
      <c r="K349" s="106"/>
      <c r="L349" s="106"/>
      <c r="M349" s="106"/>
      <c r="N349" s="77"/>
      <c r="O349" s="78"/>
      <c r="P349" s="78"/>
      <c r="Q349" s="78"/>
      <c r="R349" s="79"/>
      <c r="S349" s="80"/>
      <c r="T349" s="81"/>
      <c r="U349" s="77"/>
      <c r="V349" s="79"/>
      <c r="W349" s="79"/>
      <c r="X349" s="86"/>
      <c r="Y349" s="83"/>
      <c r="Z349" s="84"/>
      <c r="AA349" s="85"/>
      <c r="AB349" s="86"/>
    </row>
    <row r="350" spans="2:28" ht="16.5" customHeight="1" x14ac:dyDescent="0.25">
      <c r="B350" s="100" t="s">
        <v>205</v>
      </c>
      <c r="C350" s="101"/>
      <c r="D350" s="101"/>
      <c r="E350" s="101"/>
      <c r="F350" s="101"/>
      <c r="G350" s="102"/>
      <c r="H350" s="102" t="s">
        <v>207</v>
      </c>
      <c r="I350" s="102" t="s">
        <v>3365</v>
      </c>
      <c r="J350" s="102" t="s">
        <v>3366</v>
      </c>
      <c r="K350" s="102">
        <v>62</v>
      </c>
      <c r="L350" s="102">
        <v>11</v>
      </c>
      <c r="M350" s="102"/>
      <c r="N350" s="102"/>
      <c r="O350" s="102" t="s">
        <v>208</v>
      </c>
      <c r="P350" s="102" t="s">
        <v>209</v>
      </c>
      <c r="Q350" s="102" t="s">
        <v>139</v>
      </c>
      <c r="R350" s="102">
        <v>34160</v>
      </c>
      <c r="S350" s="102"/>
      <c r="T350" s="102">
        <v>80</v>
      </c>
      <c r="U350" s="102"/>
      <c r="V350" s="103"/>
      <c r="W350" s="101"/>
      <c r="X350" s="102" t="s">
        <v>212</v>
      </c>
      <c r="Y350" s="101" t="s">
        <v>3367</v>
      </c>
      <c r="Z350" s="101"/>
      <c r="AA350" s="101"/>
      <c r="AB350" s="104"/>
    </row>
    <row r="351" spans="2:28" ht="16.5" customHeight="1" x14ac:dyDescent="0.25">
      <c r="B351" s="97">
        <v>1560</v>
      </c>
      <c r="C351" s="97" t="s">
        <v>206</v>
      </c>
      <c r="D351" s="98" t="s">
        <v>3364</v>
      </c>
      <c r="E351" s="99" t="s">
        <v>3166</v>
      </c>
      <c r="F351" s="97" t="s">
        <v>223</v>
      </c>
      <c r="G351" s="97">
        <v>1</v>
      </c>
      <c r="H351" s="105">
        <v>13</v>
      </c>
      <c r="I351" s="105">
        <v>1</v>
      </c>
      <c r="J351" s="105">
        <v>77</v>
      </c>
      <c r="K351" s="95">
        <v>5377</v>
      </c>
      <c r="L351" s="106">
        <f>T350</f>
        <v>80</v>
      </c>
      <c r="M351" s="106">
        <f>K351*L351</f>
        <v>430160</v>
      </c>
      <c r="N351" s="77"/>
      <c r="O351" s="78"/>
      <c r="P351" s="78"/>
      <c r="Q351" s="78"/>
      <c r="R351" s="79"/>
      <c r="S351" s="80"/>
      <c r="T351" s="81"/>
      <c r="U351" s="77"/>
      <c r="V351" s="79"/>
      <c r="W351" s="79"/>
      <c r="X351" s="82"/>
      <c r="Y351" s="83">
        <f>M351</f>
        <v>430160</v>
      </c>
      <c r="Z351" s="84"/>
      <c r="AA351" s="87">
        <f>AB351*M351/100</f>
        <v>43.016000000000005</v>
      </c>
      <c r="AB351" s="82">
        <v>0.01</v>
      </c>
    </row>
    <row r="352" spans="2:28" ht="16.5" customHeight="1" x14ac:dyDescent="0.25">
      <c r="B352" s="99"/>
      <c r="C352" s="99"/>
      <c r="D352" s="99"/>
      <c r="E352" s="99"/>
      <c r="F352" s="99"/>
      <c r="G352" s="99"/>
      <c r="H352" s="107"/>
      <c r="I352" s="107"/>
      <c r="J352" s="107"/>
      <c r="K352" s="106"/>
      <c r="L352" s="106"/>
      <c r="M352" s="106"/>
      <c r="N352" s="77"/>
      <c r="O352" s="78"/>
      <c r="P352" s="78"/>
      <c r="Q352" s="78"/>
      <c r="R352" s="79"/>
      <c r="S352" s="80"/>
      <c r="T352" s="81"/>
      <c r="U352" s="77"/>
      <c r="V352" s="79"/>
      <c r="W352" s="79"/>
      <c r="X352" s="86"/>
      <c r="Y352" s="83"/>
      <c r="Z352" s="84"/>
      <c r="AA352" s="85"/>
      <c r="AB352" s="86"/>
    </row>
    <row r="353" spans="2:28" ht="16.5" customHeight="1" x14ac:dyDescent="0.25">
      <c r="B353" s="100" t="s">
        <v>205</v>
      </c>
      <c r="C353" s="101"/>
      <c r="D353" s="101"/>
      <c r="E353" s="101"/>
      <c r="F353" s="101"/>
      <c r="G353" s="102"/>
      <c r="H353" s="102" t="s">
        <v>207</v>
      </c>
      <c r="I353" s="102" t="s">
        <v>3370</v>
      </c>
      <c r="J353" s="102" t="s">
        <v>2778</v>
      </c>
      <c r="K353" s="102">
        <v>62</v>
      </c>
      <c r="L353" s="102">
        <v>11</v>
      </c>
      <c r="M353" s="102"/>
      <c r="N353" s="102"/>
      <c r="O353" s="102" t="s">
        <v>208</v>
      </c>
      <c r="P353" s="102" t="s">
        <v>209</v>
      </c>
      <c r="Q353" s="102" t="s">
        <v>139</v>
      </c>
      <c r="R353" s="102">
        <v>34160</v>
      </c>
      <c r="S353" s="102"/>
      <c r="T353" s="102">
        <v>80</v>
      </c>
      <c r="U353" s="102"/>
      <c r="V353" s="103"/>
      <c r="W353" s="101"/>
      <c r="X353" s="102" t="s">
        <v>212</v>
      </c>
      <c r="Y353" s="101" t="s">
        <v>3367</v>
      </c>
      <c r="Z353" s="101"/>
      <c r="AA353" s="101"/>
      <c r="AB353" s="104"/>
    </row>
    <row r="354" spans="2:28" ht="16.5" customHeight="1" x14ac:dyDescent="0.25">
      <c r="B354" s="97">
        <v>1561</v>
      </c>
      <c r="C354" s="97" t="s">
        <v>206</v>
      </c>
      <c r="D354" s="98" t="s">
        <v>3368</v>
      </c>
      <c r="E354" s="99" t="s">
        <v>3369</v>
      </c>
      <c r="F354" s="97" t="s">
        <v>223</v>
      </c>
      <c r="G354" s="97">
        <v>1</v>
      </c>
      <c r="H354" s="105">
        <v>4</v>
      </c>
      <c r="I354" s="105">
        <v>0</v>
      </c>
      <c r="J354" s="105">
        <v>56</v>
      </c>
      <c r="K354" s="95">
        <v>1656</v>
      </c>
      <c r="L354" s="106">
        <f>T353</f>
        <v>80</v>
      </c>
      <c r="M354" s="106">
        <f>K354*L354</f>
        <v>132480</v>
      </c>
      <c r="N354" s="77"/>
      <c r="O354" s="78"/>
      <c r="P354" s="78"/>
      <c r="Q354" s="78"/>
      <c r="R354" s="79"/>
      <c r="S354" s="80"/>
      <c r="T354" s="81"/>
      <c r="U354" s="77"/>
      <c r="V354" s="79"/>
      <c r="W354" s="79"/>
      <c r="X354" s="82"/>
      <c r="Y354" s="83">
        <f>M354</f>
        <v>132480</v>
      </c>
      <c r="Z354" s="84"/>
      <c r="AA354" s="87">
        <f>AB354*M354/100</f>
        <v>13.247999999999999</v>
      </c>
      <c r="AB354" s="82">
        <v>0.01</v>
      </c>
    </row>
    <row r="355" spans="2:28" ht="16.5" customHeight="1" x14ac:dyDescent="0.25">
      <c r="B355" s="97"/>
      <c r="C355" s="97"/>
      <c r="D355" s="98"/>
      <c r="E355" s="99"/>
      <c r="F355" s="97"/>
      <c r="G355" s="97"/>
      <c r="H355" s="105"/>
      <c r="I355" s="105"/>
      <c r="J355" s="105"/>
      <c r="K355" s="95"/>
      <c r="L355" s="106"/>
      <c r="M355" s="106"/>
      <c r="N355" s="77"/>
      <c r="O355" s="78"/>
      <c r="P355" s="78"/>
      <c r="Q355" s="78"/>
      <c r="R355" s="79"/>
      <c r="S355" s="80"/>
      <c r="T355" s="81"/>
      <c r="U355" s="77"/>
      <c r="V355" s="79"/>
      <c r="W355" s="79"/>
      <c r="X355" s="82"/>
      <c r="Y355" s="83"/>
      <c r="Z355" s="84"/>
      <c r="AA355" s="87"/>
      <c r="AB355" s="82"/>
    </row>
    <row r="356" spans="2:28" ht="16.5" customHeight="1" x14ac:dyDescent="0.25">
      <c r="B356" s="99"/>
      <c r="C356" s="99"/>
      <c r="D356" s="99"/>
      <c r="E356" s="99"/>
      <c r="F356" s="99"/>
      <c r="G356" s="99"/>
      <c r="H356" s="107"/>
      <c r="I356" s="107"/>
      <c r="J356" s="107"/>
      <c r="K356" s="106"/>
      <c r="L356" s="106"/>
      <c r="M356" s="106"/>
      <c r="N356" s="77"/>
      <c r="O356" s="78"/>
      <c r="P356" s="78"/>
      <c r="Q356" s="78"/>
      <c r="R356" s="79"/>
      <c r="S356" s="80"/>
      <c r="T356" s="81"/>
      <c r="U356" s="77"/>
      <c r="V356" s="79"/>
      <c r="W356" s="79"/>
      <c r="X356" s="86"/>
      <c r="Y356" s="83"/>
      <c r="Z356" s="84"/>
      <c r="AA356" s="85"/>
      <c r="AB356" s="86"/>
    </row>
    <row r="357" spans="2:28" ht="16.5" customHeight="1" x14ac:dyDescent="0.25">
      <c r="B357" s="100" t="s">
        <v>205</v>
      </c>
      <c r="C357" s="101"/>
      <c r="D357" s="101"/>
      <c r="E357" s="101"/>
      <c r="F357" s="101"/>
      <c r="G357" s="102"/>
      <c r="H357" s="102" t="s">
        <v>213</v>
      </c>
      <c r="I357" s="102" t="s">
        <v>3372</v>
      </c>
      <c r="J357" s="102" t="s">
        <v>408</v>
      </c>
      <c r="K357" s="102">
        <v>63</v>
      </c>
      <c r="L357" s="102">
        <v>11</v>
      </c>
      <c r="M357" s="102"/>
      <c r="N357" s="102"/>
      <c r="O357" s="102" t="s">
        <v>208</v>
      </c>
      <c r="P357" s="102" t="s">
        <v>209</v>
      </c>
      <c r="Q357" s="102" t="s">
        <v>139</v>
      </c>
      <c r="R357" s="102">
        <v>34160</v>
      </c>
      <c r="S357" s="102"/>
      <c r="T357" s="102">
        <v>80</v>
      </c>
      <c r="U357" s="102"/>
      <c r="V357" s="103"/>
      <c r="W357" s="101"/>
      <c r="X357" s="102"/>
      <c r="Y357" s="101"/>
      <c r="Z357" s="101"/>
      <c r="AA357" s="101"/>
      <c r="AB357" s="104"/>
    </row>
    <row r="358" spans="2:28" ht="16.5" customHeight="1" x14ac:dyDescent="0.25">
      <c r="B358" s="97">
        <v>1562</v>
      </c>
      <c r="C358" s="97" t="s">
        <v>206</v>
      </c>
      <c r="D358" s="98" t="s">
        <v>3371</v>
      </c>
      <c r="E358" s="99" t="s">
        <v>3062</v>
      </c>
      <c r="F358" s="97" t="s">
        <v>223</v>
      </c>
      <c r="G358" s="97">
        <v>1</v>
      </c>
      <c r="H358" s="105">
        <v>31</v>
      </c>
      <c r="I358" s="105">
        <v>0</v>
      </c>
      <c r="J358" s="105">
        <v>94</v>
      </c>
      <c r="K358" s="95">
        <v>12494</v>
      </c>
      <c r="L358" s="106">
        <f>T357</f>
        <v>80</v>
      </c>
      <c r="M358" s="106">
        <f>K358*L358</f>
        <v>999520</v>
      </c>
      <c r="N358" s="77"/>
      <c r="O358" s="78"/>
      <c r="P358" s="78"/>
      <c r="Q358" s="78"/>
      <c r="R358" s="79"/>
      <c r="S358" s="80"/>
      <c r="T358" s="81"/>
      <c r="U358" s="77"/>
      <c r="V358" s="79"/>
      <c r="W358" s="79"/>
      <c r="X358" s="82"/>
      <c r="Y358" s="83">
        <f>M358</f>
        <v>999520</v>
      </c>
      <c r="Z358" s="84"/>
      <c r="AA358" s="87">
        <f>AB358*M358/100</f>
        <v>99.952000000000012</v>
      </c>
      <c r="AB358" s="82">
        <v>0.01</v>
      </c>
    </row>
    <row r="359" spans="2:28" ht="16.5" customHeight="1" x14ac:dyDescent="0.25">
      <c r="B359" s="97"/>
      <c r="C359" s="97"/>
      <c r="D359" s="98"/>
      <c r="E359" s="99"/>
      <c r="F359" s="97"/>
      <c r="G359" s="97"/>
      <c r="H359" s="105"/>
      <c r="I359" s="105"/>
      <c r="J359" s="105"/>
      <c r="K359" s="95"/>
      <c r="L359" s="106"/>
      <c r="M359" s="106"/>
      <c r="N359" s="77"/>
      <c r="O359" s="78"/>
      <c r="P359" s="78"/>
      <c r="Q359" s="78"/>
      <c r="R359" s="79"/>
      <c r="S359" s="80"/>
      <c r="T359" s="81"/>
      <c r="U359" s="77"/>
      <c r="V359" s="79"/>
      <c r="W359" s="79"/>
      <c r="X359" s="82"/>
      <c r="Y359" s="83"/>
      <c r="Z359" s="84"/>
      <c r="AA359" s="87"/>
      <c r="AB359" s="82"/>
    </row>
    <row r="360" spans="2:28" ht="16.5" customHeight="1" x14ac:dyDescent="0.25">
      <c r="B360" s="99"/>
      <c r="C360" s="99"/>
      <c r="D360" s="99"/>
      <c r="E360" s="99"/>
      <c r="F360" s="99"/>
      <c r="G360" s="99"/>
      <c r="H360" s="107"/>
      <c r="I360" s="107"/>
      <c r="J360" s="107"/>
      <c r="K360" s="106"/>
      <c r="L360" s="106"/>
      <c r="M360" s="106"/>
      <c r="N360" s="77"/>
      <c r="O360" s="78"/>
      <c r="P360" s="78"/>
      <c r="Q360" s="78"/>
      <c r="R360" s="79"/>
      <c r="S360" s="80"/>
      <c r="T360" s="81"/>
      <c r="U360" s="77"/>
      <c r="V360" s="79"/>
      <c r="W360" s="79"/>
      <c r="X360" s="86"/>
      <c r="Y360" s="83"/>
      <c r="Z360" s="84"/>
      <c r="AA360" s="85"/>
      <c r="AB360" s="86"/>
    </row>
    <row r="361" spans="2:28" ht="16.5" customHeight="1" x14ac:dyDescent="0.25">
      <c r="B361" s="100" t="s">
        <v>205</v>
      </c>
      <c r="C361" s="101"/>
      <c r="D361" s="101"/>
      <c r="E361" s="101"/>
      <c r="F361" s="101"/>
      <c r="G361" s="102"/>
      <c r="H361" s="102" t="s">
        <v>207</v>
      </c>
      <c r="I361" s="102" t="s">
        <v>3375</v>
      </c>
      <c r="J361" s="102" t="s">
        <v>3376</v>
      </c>
      <c r="K361" s="102">
        <v>63</v>
      </c>
      <c r="L361" s="102">
        <v>11</v>
      </c>
      <c r="M361" s="102"/>
      <c r="N361" s="102"/>
      <c r="O361" s="102" t="s">
        <v>208</v>
      </c>
      <c r="P361" s="102" t="s">
        <v>209</v>
      </c>
      <c r="Q361" s="102" t="s">
        <v>139</v>
      </c>
      <c r="R361" s="102">
        <v>34160</v>
      </c>
      <c r="S361" s="102"/>
      <c r="T361" s="102">
        <v>80</v>
      </c>
      <c r="U361" s="102" t="s">
        <v>3377</v>
      </c>
      <c r="V361" s="103"/>
      <c r="W361" s="101"/>
      <c r="X361" s="102"/>
      <c r="Y361" s="101"/>
      <c r="Z361" s="101"/>
      <c r="AA361" s="101"/>
      <c r="AB361" s="104"/>
    </row>
    <row r="362" spans="2:28" ht="16.5" customHeight="1" x14ac:dyDescent="0.25">
      <c r="B362" s="97">
        <v>1563</v>
      </c>
      <c r="C362" s="97" t="s">
        <v>206</v>
      </c>
      <c r="D362" s="98" t="s">
        <v>3373</v>
      </c>
      <c r="E362" s="99" t="s">
        <v>3374</v>
      </c>
      <c r="F362" s="97" t="s">
        <v>223</v>
      </c>
      <c r="G362" s="97">
        <v>1</v>
      </c>
      <c r="H362" s="105">
        <v>1</v>
      </c>
      <c r="I362" s="105">
        <v>1</v>
      </c>
      <c r="J362" s="105">
        <v>64</v>
      </c>
      <c r="K362" s="95">
        <v>564</v>
      </c>
      <c r="L362" s="106">
        <f>T361</f>
        <v>80</v>
      </c>
      <c r="M362" s="106">
        <f>K362*L362</f>
        <v>45120</v>
      </c>
      <c r="N362" s="77"/>
      <c r="O362" s="78" t="s">
        <v>203</v>
      </c>
      <c r="P362" s="78" t="s">
        <v>211</v>
      </c>
      <c r="Q362" s="78" t="s">
        <v>143</v>
      </c>
      <c r="R362" s="79">
        <v>162</v>
      </c>
      <c r="S362" s="80"/>
      <c r="T362" s="81">
        <v>7450</v>
      </c>
      <c r="U362" s="96" t="s">
        <v>406</v>
      </c>
      <c r="V362" s="79">
        <f>R362*T362*85/100</f>
        <v>1025865</v>
      </c>
      <c r="W362" s="79">
        <f>R362*T362-V362</f>
        <v>181035</v>
      </c>
      <c r="X362" s="82">
        <f>M362+W362</f>
        <v>226155</v>
      </c>
      <c r="Y362" s="83">
        <f>M362</f>
        <v>45120</v>
      </c>
      <c r="Z362" s="84"/>
      <c r="AA362" s="87">
        <f>AB362*M362/100</f>
        <v>9.0239999999999991</v>
      </c>
      <c r="AB362" s="86">
        <v>0.02</v>
      </c>
    </row>
    <row r="363" spans="2:28" ht="16.5" customHeight="1" x14ac:dyDescent="0.25">
      <c r="B363" s="97"/>
      <c r="C363" s="97"/>
      <c r="D363" s="98"/>
      <c r="E363" s="99"/>
      <c r="F363" s="97"/>
      <c r="G363" s="97"/>
      <c r="H363" s="105"/>
      <c r="I363" s="105"/>
      <c r="J363" s="105"/>
      <c r="K363" s="95"/>
      <c r="L363" s="106"/>
      <c r="M363" s="106"/>
      <c r="N363" s="77"/>
      <c r="O363" s="78"/>
      <c r="P363" s="78"/>
      <c r="Q363" s="78"/>
      <c r="R363" s="79"/>
      <c r="S363" s="80"/>
      <c r="T363" s="81"/>
      <c r="U363" s="96"/>
      <c r="V363" s="79"/>
      <c r="W363" s="79"/>
      <c r="X363" s="82"/>
      <c r="Y363" s="83"/>
      <c r="Z363" s="84"/>
      <c r="AA363" s="87"/>
      <c r="AB363" s="86"/>
    </row>
    <row r="364" spans="2:28" ht="16.5" customHeight="1" x14ac:dyDescent="0.25">
      <c r="B364" s="99"/>
      <c r="C364" s="99"/>
      <c r="D364" s="99"/>
      <c r="E364" s="99"/>
      <c r="F364" s="99"/>
      <c r="G364" s="99"/>
      <c r="H364" s="107"/>
      <c r="I364" s="107"/>
      <c r="J364" s="107"/>
      <c r="K364" s="106"/>
      <c r="L364" s="106"/>
      <c r="M364" s="106"/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6"/>
      <c r="Y364" s="83"/>
      <c r="Z364" s="84"/>
      <c r="AA364" s="85"/>
      <c r="AB364" s="86"/>
    </row>
    <row r="365" spans="2:28" ht="16.5" customHeight="1" x14ac:dyDescent="0.25">
      <c r="B365" s="100" t="s">
        <v>205</v>
      </c>
      <c r="C365" s="101"/>
      <c r="D365" s="101"/>
      <c r="E365" s="101"/>
      <c r="F365" s="101"/>
      <c r="G365" s="102"/>
      <c r="H365" s="102" t="s">
        <v>207</v>
      </c>
      <c r="I365" s="102" t="s">
        <v>2403</v>
      </c>
      <c r="J365" s="102" t="s">
        <v>3379</v>
      </c>
      <c r="K365" s="102">
        <v>74</v>
      </c>
      <c r="L365" s="102">
        <v>11</v>
      </c>
      <c r="M365" s="102"/>
      <c r="N365" s="102"/>
      <c r="O365" s="102" t="s">
        <v>208</v>
      </c>
      <c r="P365" s="102" t="s">
        <v>209</v>
      </c>
      <c r="Q365" s="102" t="s">
        <v>139</v>
      </c>
      <c r="R365" s="102">
        <v>34160</v>
      </c>
      <c r="S365" s="102"/>
      <c r="T365" s="102">
        <v>80</v>
      </c>
      <c r="U365" s="102"/>
      <c r="V365" s="103"/>
      <c r="W365" s="101"/>
      <c r="X365" s="102" t="s">
        <v>212</v>
      </c>
      <c r="Y365" s="101" t="s">
        <v>3380</v>
      </c>
      <c r="Z365" s="101"/>
      <c r="AA365" s="101"/>
      <c r="AB365" s="104"/>
    </row>
    <row r="366" spans="2:28" ht="16.5" customHeight="1" x14ac:dyDescent="0.25">
      <c r="B366" s="97">
        <v>1564</v>
      </c>
      <c r="C366" s="97" t="s">
        <v>206</v>
      </c>
      <c r="D366" s="98" t="s">
        <v>3378</v>
      </c>
      <c r="E366" s="99" t="s">
        <v>223</v>
      </c>
      <c r="F366" s="97" t="s">
        <v>223</v>
      </c>
      <c r="G366" s="97">
        <v>1</v>
      </c>
      <c r="H366" s="105">
        <v>27</v>
      </c>
      <c r="I366" s="105">
        <v>3</v>
      </c>
      <c r="J366" s="105">
        <v>74</v>
      </c>
      <c r="K366" s="95">
        <v>11174</v>
      </c>
      <c r="L366" s="106">
        <f>T365</f>
        <v>80</v>
      </c>
      <c r="M366" s="106">
        <f>K366*L366</f>
        <v>893920</v>
      </c>
      <c r="N366" s="77"/>
      <c r="O366" s="78"/>
      <c r="P366" s="78"/>
      <c r="Q366" s="78"/>
      <c r="R366" s="79"/>
      <c r="S366" s="80"/>
      <c r="T366" s="81"/>
      <c r="U366" s="77"/>
      <c r="V366" s="79"/>
      <c r="W366" s="79"/>
      <c r="X366" s="82"/>
      <c r="Y366" s="83">
        <f>M366</f>
        <v>893920</v>
      </c>
      <c r="Z366" s="84"/>
      <c r="AA366" s="87">
        <f>AB366*M366/100</f>
        <v>89.39200000000001</v>
      </c>
      <c r="AB366" s="82">
        <v>0.01</v>
      </c>
    </row>
    <row r="367" spans="2:28" ht="16.5" customHeight="1" x14ac:dyDescent="0.25">
      <c r="B367" s="99"/>
      <c r="C367" s="99"/>
      <c r="D367" s="99"/>
      <c r="E367" s="99"/>
      <c r="F367" s="99"/>
      <c r="G367" s="99"/>
      <c r="H367" s="107"/>
      <c r="I367" s="107"/>
      <c r="J367" s="107"/>
      <c r="K367" s="106"/>
      <c r="L367" s="106"/>
      <c r="M367" s="106"/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6"/>
      <c r="Y367" s="83"/>
      <c r="Z367" s="84"/>
      <c r="AA367" s="85"/>
      <c r="AB367" s="86"/>
    </row>
    <row r="368" spans="2:28" ht="16.5" customHeight="1" x14ac:dyDescent="0.25">
      <c r="B368" s="100" t="s">
        <v>205</v>
      </c>
      <c r="C368" s="101"/>
      <c r="D368" s="101"/>
      <c r="E368" s="101"/>
      <c r="F368" s="101"/>
      <c r="G368" s="102"/>
      <c r="H368" s="102" t="s">
        <v>210</v>
      </c>
      <c r="I368" s="102" t="s">
        <v>3383</v>
      </c>
      <c r="J368" s="102" t="s">
        <v>2870</v>
      </c>
      <c r="K368" s="102">
        <v>49</v>
      </c>
      <c r="L368" s="102">
        <v>11</v>
      </c>
      <c r="M368" s="102"/>
      <c r="N368" s="102"/>
      <c r="O368" s="102" t="s">
        <v>208</v>
      </c>
      <c r="P368" s="102" t="s">
        <v>209</v>
      </c>
      <c r="Q368" s="102" t="s">
        <v>139</v>
      </c>
      <c r="R368" s="102">
        <v>34160</v>
      </c>
      <c r="S368" s="102"/>
      <c r="T368" s="102">
        <v>250</v>
      </c>
      <c r="U368" s="102" t="s">
        <v>3384</v>
      </c>
      <c r="V368" s="103"/>
      <c r="W368" s="101"/>
      <c r="X368" s="102"/>
      <c r="Y368" s="101"/>
      <c r="Z368" s="101"/>
      <c r="AA368" s="101"/>
      <c r="AB368" s="104"/>
    </row>
    <row r="369" spans="2:28" ht="16.5" customHeight="1" x14ac:dyDescent="0.25">
      <c r="B369" s="97">
        <v>1565</v>
      </c>
      <c r="C369" s="97" t="s">
        <v>206</v>
      </c>
      <c r="D369" s="98" t="s">
        <v>3381</v>
      </c>
      <c r="E369" s="99" t="s">
        <v>3382</v>
      </c>
      <c r="F369" s="97" t="s">
        <v>223</v>
      </c>
      <c r="G369" s="97"/>
      <c r="H369" s="105">
        <v>0</v>
      </c>
      <c r="I369" s="105">
        <v>1</v>
      </c>
      <c r="J369" s="105">
        <v>77</v>
      </c>
      <c r="K369" s="95">
        <v>177</v>
      </c>
      <c r="L369" s="106">
        <f>T368</f>
        <v>250</v>
      </c>
      <c r="M369" s="106">
        <f>K369*L369</f>
        <v>44250</v>
      </c>
      <c r="N369" s="77"/>
      <c r="O369" s="78" t="s">
        <v>203</v>
      </c>
      <c r="P369" s="78" t="s">
        <v>5</v>
      </c>
      <c r="Q369" s="78" t="s">
        <v>143</v>
      </c>
      <c r="R369" s="79">
        <v>126</v>
      </c>
      <c r="S369" s="80"/>
      <c r="T369" s="81">
        <v>7450</v>
      </c>
      <c r="U369" s="96" t="s">
        <v>411</v>
      </c>
      <c r="V369" s="79">
        <f>R369*T369*85/100</f>
        <v>797895</v>
      </c>
      <c r="W369" s="79">
        <f>R369*T369-V369</f>
        <v>140805</v>
      </c>
      <c r="X369" s="82">
        <f>M369+W369</f>
        <v>185055</v>
      </c>
      <c r="Y369" s="83">
        <f>M369</f>
        <v>44250</v>
      </c>
      <c r="Z369" s="84"/>
      <c r="AA369" s="87">
        <f>AB369*M369/100</f>
        <v>8.85</v>
      </c>
      <c r="AB369" s="86">
        <v>0.02</v>
      </c>
    </row>
    <row r="370" spans="2:28" ht="16.5" customHeight="1" x14ac:dyDescent="0.25">
      <c r="B370" s="97"/>
      <c r="C370" s="97"/>
      <c r="D370" s="98"/>
      <c r="E370" s="99"/>
      <c r="F370" s="97"/>
      <c r="G370" s="97"/>
      <c r="H370" s="105"/>
      <c r="I370" s="105"/>
      <c r="J370" s="105"/>
      <c r="K370" s="95">
        <v>6</v>
      </c>
      <c r="L370" s="106">
        <f>T368</f>
        <v>250</v>
      </c>
      <c r="M370" s="106">
        <f>K370*L370</f>
        <v>1500</v>
      </c>
      <c r="N370" s="77"/>
      <c r="O370" s="78" t="s">
        <v>215</v>
      </c>
      <c r="P370" s="78" t="s">
        <v>5</v>
      </c>
      <c r="Q370" s="78"/>
      <c r="R370" s="79">
        <v>24</v>
      </c>
      <c r="S370" s="80"/>
      <c r="T370" s="81">
        <v>7350</v>
      </c>
      <c r="U370" s="96" t="s">
        <v>1114</v>
      </c>
      <c r="V370" s="79">
        <f>R370*T370*5/100</f>
        <v>8820</v>
      </c>
      <c r="W370" s="79">
        <f>R370*T370-V370</f>
        <v>167580</v>
      </c>
      <c r="X370" s="82">
        <f>M370+W370</f>
        <v>169080</v>
      </c>
      <c r="Y370" s="83">
        <f>M369</f>
        <v>44250</v>
      </c>
      <c r="Z370" s="84"/>
      <c r="AA370" s="87">
        <f>X370*AB370/100</f>
        <v>507.24</v>
      </c>
      <c r="AB370" s="86">
        <v>0.3</v>
      </c>
    </row>
    <row r="371" spans="2:28" ht="16.5" customHeight="1" x14ac:dyDescent="0.25">
      <c r="B371" s="97"/>
      <c r="C371" s="97"/>
      <c r="D371" s="98"/>
      <c r="E371" s="99"/>
      <c r="F371" s="97"/>
      <c r="G371" s="97"/>
      <c r="H371" s="105">
        <v>0</v>
      </c>
      <c r="I371" s="105">
        <v>1</v>
      </c>
      <c r="J371" s="105">
        <v>83</v>
      </c>
      <c r="K371" s="95">
        <v>183</v>
      </c>
      <c r="L371" s="106"/>
      <c r="M371" s="106"/>
      <c r="N371" s="77"/>
      <c r="O371" s="78"/>
      <c r="P371" s="78"/>
      <c r="Q371" s="78"/>
      <c r="R371" s="79"/>
      <c r="S371" s="80"/>
      <c r="T371" s="81"/>
      <c r="U371" s="77"/>
      <c r="V371" s="79"/>
      <c r="W371" s="79"/>
      <c r="X371" s="82"/>
      <c r="Y371" s="83"/>
      <c r="Z371" s="84"/>
      <c r="AA371" s="87"/>
      <c r="AB371" s="82"/>
    </row>
    <row r="372" spans="2:28" ht="16.5" customHeight="1" x14ac:dyDescent="0.25">
      <c r="B372" s="99"/>
      <c r="C372" s="99"/>
      <c r="D372" s="99"/>
      <c r="E372" s="99"/>
      <c r="F372" s="99"/>
      <c r="G372" s="99"/>
      <c r="H372" s="107"/>
      <c r="I372" s="107"/>
      <c r="J372" s="107"/>
      <c r="K372" s="106"/>
      <c r="L372" s="106"/>
      <c r="M372" s="106"/>
      <c r="N372" s="77"/>
      <c r="O372" s="78"/>
      <c r="P372" s="78"/>
      <c r="Q372" s="78"/>
      <c r="R372" s="79"/>
      <c r="S372" s="80"/>
      <c r="T372" s="81"/>
      <c r="U372" s="77"/>
      <c r="V372" s="79"/>
      <c r="W372" s="79"/>
      <c r="X372" s="86"/>
      <c r="Y372" s="83"/>
      <c r="Z372" s="84"/>
      <c r="AA372" s="85"/>
      <c r="AB372" s="86"/>
    </row>
    <row r="373" spans="2:28" ht="16.5" customHeight="1" x14ac:dyDescent="0.25">
      <c r="B373" s="100" t="s">
        <v>205</v>
      </c>
      <c r="C373" s="101"/>
      <c r="D373" s="101"/>
      <c r="E373" s="101"/>
      <c r="F373" s="101"/>
      <c r="G373" s="102"/>
      <c r="H373" s="102" t="s">
        <v>207</v>
      </c>
      <c r="I373" s="102" t="s">
        <v>3386</v>
      </c>
      <c r="J373" s="102" t="s">
        <v>3387</v>
      </c>
      <c r="K373" s="102">
        <v>116</v>
      </c>
      <c r="L373" s="102">
        <v>11</v>
      </c>
      <c r="M373" s="102"/>
      <c r="N373" s="102"/>
      <c r="O373" s="102" t="s">
        <v>208</v>
      </c>
      <c r="P373" s="102" t="s">
        <v>209</v>
      </c>
      <c r="Q373" s="102" t="s">
        <v>139</v>
      </c>
      <c r="R373" s="102">
        <v>34160</v>
      </c>
      <c r="S373" s="102"/>
      <c r="T373" s="102">
        <v>80</v>
      </c>
      <c r="U373" s="102"/>
      <c r="V373" s="103"/>
      <c r="W373" s="101"/>
      <c r="X373" s="102"/>
      <c r="Y373" s="101"/>
      <c r="Z373" s="101"/>
      <c r="AA373" s="102" t="s">
        <v>3388</v>
      </c>
      <c r="AB373" s="104"/>
    </row>
    <row r="374" spans="2:28" ht="16.5" customHeight="1" x14ac:dyDescent="0.25">
      <c r="B374" s="97">
        <v>1566</v>
      </c>
      <c r="C374" s="97" t="s">
        <v>206</v>
      </c>
      <c r="D374" s="98" t="s">
        <v>3385</v>
      </c>
      <c r="E374" s="99" t="s">
        <v>3058</v>
      </c>
      <c r="F374" s="97" t="s">
        <v>223</v>
      </c>
      <c r="G374" s="97">
        <v>1</v>
      </c>
      <c r="H374" s="105">
        <v>56</v>
      </c>
      <c r="I374" s="105">
        <v>2</v>
      </c>
      <c r="J374" s="105">
        <v>11</v>
      </c>
      <c r="K374" s="95">
        <v>22611</v>
      </c>
      <c r="L374" s="106">
        <f>T373</f>
        <v>80</v>
      </c>
      <c r="M374" s="106">
        <f>K374*L374</f>
        <v>1808880</v>
      </c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2"/>
      <c r="Y374" s="83">
        <f>M374</f>
        <v>1808880</v>
      </c>
      <c r="Z374" s="84"/>
      <c r="AA374" s="87">
        <f>AB374*M374/100</f>
        <v>180.88800000000001</v>
      </c>
      <c r="AB374" s="82">
        <v>0.01</v>
      </c>
    </row>
    <row r="375" spans="2:28" ht="16.5" customHeight="1" x14ac:dyDescent="0.25">
      <c r="B375" s="99"/>
      <c r="C375" s="99"/>
      <c r="D375" s="99"/>
      <c r="E375" s="99"/>
      <c r="F375" s="99"/>
      <c r="G375" s="99"/>
      <c r="H375" s="107"/>
      <c r="I375" s="107"/>
      <c r="J375" s="107"/>
      <c r="K375" s="106"/>
      <c r="L375" s="106"/>
      <c r="M375" s="106"/>
      <c r="N375" s="77"/>
      <c r="O375" s="78"/>
      <c r="P375" s="78"/>
      <c r="Q375" s="78"/>
      <c r="R375" s="79"/>
      <c r="S375" s="80"/>
      <c r="T375" s="81"/>
      <c r="U375" s="77"/>
      <c r="V375" s="79"/>
      <c r="W375" s="79"/>
      <c r="X375" s="86"/>
      <c r="Y375" s="83"/>
      <c r="Z375" s="84"/>
      <c r="AA375" s="85"/>
      <c r="AB375" s="86"/>
    </row>
    <row r="376" spans="2:28" ht="16.5" customHeight="1" x14ac:dyDescent="0.25">
      <c r="B376" s="100" t="s">
        <v>205</v>
      </c>
      <c r="C376" s="101"/>
      <c r="D376" s="101"/>
      <c r="E376" s="101"/>
      <c r="F376" s="101"/>
      <c r="G376" s="102"/>
      <c r="H376" s="102" t="s">
        <v>210</v>
      </c>
      <c r="I376" s="102" t="s">
        <v>3391</v>
      </c>
      <c r="J376" s="102" t="s">
        <v>3392</v>
      </c>
      <c r="K376" s="102">
        <v>38</v>
      </c>
      <c r="L376" s="102">
        <v>11</v>
      </c>
      <c r="M376" s="102"/>
      <c r="N376" s="102"/>
      <c r="O376" s="102" t="s">
        <v>208</v>
      </c>
      <c r="P376" s="102" t="s">
        <v>209</v>
      </c>
      <c r="Q376" s="102" t="s">
        <v>139</v>
      </c>
      <c r="R376" s="102">
        <v>34160</v>
      </c>
      <c r="S376" s="102"/>
      <c r="T376" s="102">
        <v>80</v>
      </c>
      <c r="U376" s="102" t="s">
        <v>3393</v>
      </c>
      <c r="V376" s="103"/>
      <c r="W376" s="101"/>
      <c r="X376" s="102"/>
      <c r="Y376" s="101"/>
      <c r="Z376" s="101"/>
      <c r="AA376" s="101" t="s">
        <v>3388</v>
      </c>
      <c r="AB376" s="104"/>
    </row>
    <row r="377" spans="2:28" ht="16.5" customHeight="1" x14ac:dyDescent="0.25">
      <c r="B377" s="97">
        <v>1567</v>
      </c>
      <c r="C377" s="97" t="s">
        <v>206</v>
      </c>
      <c r="D377" s="98" t="s">
        <v>3389</v>
      </c>
      <c r="E377" s="99" t="s">
        <v>3390</v>
      </c>
      <c r="F377" s="97" t="s">
        <v>223</v>
      </c>
      <c r="G377" s="97">
        <v>2</v>
      </c>
      <c r="H377" s="105">
        <v>0</v>
      </c>
      <c r="I377" s="105">
        <v>1</v>
      </c>
      <c r="J377" s="105">
        <v>57</v>
      </c>
      <c r="K377" s="95">
        <v>157</v>
      </c>
      <c r="L377" s="106">
        <f>T376</f>
        <v>80</v>
      </c>
      <c r="M377" s="106">
        <f>K377*L377</f>
        <v>12560</v>
      </c>
      <c r="N377" s="77"/>
      <c r="O377" s="78" t="s">
        <v>203</v>
      </c>
      <c r="P377" s="78" t="s">
        <v>5</v>
      </c>
      <c r="Q377" s="78" t="s">
        <v>143</v>
      </c>
      <c r="R377" s="79">
        <v>72</v>
      </c>
      <c r="S377" s="80"/>
      <c r="T377" s="81">
        <v>8050</v>
      </c>
      <c r="U377" s="96" t="s">
        <v>1902</v>
      </c>
      <c r="V377" s="79">
        <f>R377*T377*68/100</f>
        <v>394128</v>
      </c>
      <c r="W377" s="79">
        <f>R377*T377-V377</f>
        <v>185472</v>
      </c>
      <c r="X377" s="82">
        <f>M377+W377</f>
        <v>198032</v>
      </c>
      <c r="Y377" s="83">
        <f>M377</f>
        <v>12560</v>
      </c>
      <c r="Z377" s="84"/>
      <c r="AA377" s="87">
        <f>AB377*M377/100</f>
        <v>2.512</v>
      </c>
      <c r="AB377" s="86">
        <v>0.02</v>
      </c>
    </row>
    <row r="378" spans="2:28" ht="16.5" customHeight="1" x14ac:dyDescent="0.25">
      <c r="B378" s="99"/>
      <c r="C378" s="99"/>
      <c r="D378" s="99"/>
      <c r="E378" s="99"/>
      <c r="F378" s="99"/>
      <c r="G378" s="99"/>
      <c r="H378" s="107"/>
      <c r="I378" s="107"/>
      <c r="J378" s="107"/>
      <c r="K378" s="106"/>
      <c r="L378" s="106"/>
      <c r="M378" s="106"/>
      <c r="N378" s="77"/>
      <c r="O378" s="78"/>
      <c r="P378" s="78"/>
      <c r="Q378" s="78"/>
      <c r="R378" s="79"/>
      <c r="S378" s="80"/>
      <c r="T378" s="81"/>
      <c r="U378" s="77"/>
      <c r="V378" s="79"/>
      <c r="W378" s="79"/>
      <c r="X378" s="86"/>
      <c r="Y378" s="83"/>
      <c r="Z378" s="84"/>
      <c r="AA378" s="85"/>
      <c r="AB378" s="86"/>
    </row>
    <row r="379" spans="2:28" ht="16.5" customHeight="1" x14ac:dyDescent="0.25">
      <c r="B379" s="100" t="s">
        <v>205</v>
      </c>
      <c r="C379" s="101"/>
      <c r="D379" s="101"/>
      <c r="E379" s="101"/>
      <c r="F379" s="101"/>
      <c r="G379" s="102"/>
      <c r="H379" s="102" t="s">
        <v>210</v>
      </c>
      <c r="I379" s="102" t="s">
        <v>3391</v>
      </c>
      <c r="J379" s="102" t="s">
        <v>3392</v>
      </c>
      <c r="K379" s="102">
        <v>38</v>
      </c>
      <c r="L379" s="102">
        <v>11</v>
      </c>
      <c r="M379" s="102"/>
      <c r="N379" s="102"/>
      <c r="O379" s="102" t="s">
        <v>208</v>
      </c>
      <c r="P379" s="102" t="s">
        <v>209</v>
      </c>
      <c r="Q379" s="102" t="s">
        <v>139</v>
      </c>
      <c r="R379" s="102">
        <v>34160</v>
      </c>
      <c r="S379" s="102" t="s">
        <v>3388</v>
      </c>
      <c r="T379" s="102">
        <v>80</v>
      </c>
      <c r="U379" s="102"/>
      <c r="V379" s="103"/>
      <c r="W379" s="101"/>
      <c r="X379" s="102"/>
      <c r="Y379" s="101"/>
      <c r="Z379" s="101"/>
      <c r="AA379" s="101"/>
      <c r="AB379" s="104"/>
    </row>
    <row r="380" spans="2:28" ht="16.5" customHeight="1" x14ac:dyDescent="0.25">
      <c r="B380" s="97">
        <v>1568</v>
      </c>
      <c r="C380" s="97" t="s">
        <v>206</v>
      </c>
      <c r="D380" s="98" t="s">
        <v>3394</v>
      </c>
      <c r="E380" s="99" t="s">
        <v>3074</v>
      </c>
      <c r="F380" s="97" t="s">
        <v>223</v>
      </c>
      <c r="G380" s="97">
        <v>1</v>
      </c>
      <c r="H380" s="105">
        <v>7</v>
      </c>
      <c r="I380" s="105">
        <v>2</v>
      </c>
      <c r="J380" s="105">
        <v>45</v>
      </c>
      <c r="K380" s="95">
        <v>3045</v>
      </c>
      <c r="L380" s="106">
        <f>T379</f>
        <v>80</v>
      </c>
      <c r="M380" s="106">
        <f>K380*L380</f>
        <v>243600</v>
      </c>
      <c r="N380" s="77"/>
      <c r="O380" s="78"/>
      <c r="P380" s="78"/>
      <c r="Q380" s="78"/>
      <c r="R380" s="79"/>
      <c r="S380" s="80"/>
      <c r="T380" s="81"/>
      <c r="U380" s="77"/>
      <c r="V380" s="79"/>
      <c r="W380" s="79"/>
      <c r="X380" s="82"/>
      <c r="Y380" s="83">
        <f>M380</f>
        <v>243600</v>
      </c>
      <c r="Z380" s="84"/>
      <c r="AA380" s="87">
        <f>AB380*M380/100</f>
        <v>24.36</v>
      </c>
      <c r="AB380" s="82">
        <v>0.01</v>
      </c>
    </row>
    <row r="381" spans="2:28" ht="16.5" customHeight="1" x14ac:dyDescent="0.25">
      <c r="B381" s="99"/>
      <c r="C381" s="99"/>
      <c r="D381" s="99"/>
      <c r="E381" s="99"/>
      <c r="F381" s="99"/>
      <c r="G381" s="99"/>
      <c r="H381" s="107"/>
      <c r="I381" s="107"/>
      <c r="J381" s="107"/>
      <c r="K381" s="106"/>
      <c r="L381" s="106"/>
      <c r="M381" s="106"/>
      <c r="N381" s="77"/>
      <c r="O381" s="78"/>
      <c r="P381" s="78"/>
      <c r="Q381" s="78"/>
      <c r="R381" s="79"/>
      <c r="S381" s="80"/>
      <c r="T381" s="81"/>
      <c r="U381" s="77"/>
      <c r="V381" s="79"/>
      <c r="W381" s="79"/>
      <c r="X381" s="86"/>
      <c r="Y381" s="83"/>
      <c r="Z381" s="84"/>
      <c r="AA381" s="85"/>
      <c r="AB381" s="86"/>
    </row>
    <row r="382" spans="2:28" ht="16.5" customHeight="1" x14ac:dyDescent="0.25">
      <c r="B382" s="100" t="s">
        <v>205</v>
      </c>
      <c r="C382" s="101"/>
      <c r="D382" s="101"/>
      <c r="E382" s="101"/>
      <c r="F382" s="101"/>
      <c r="G382" s="102"/>
      <c r="H382" s="102" t="s">
        <v>210</v>
      </c>
      <c r="I382" s="102" t="s">
        <v>3396</v>
      </c>
      <c r="J382" s="102" t="s">
        <v>3397</v>
      </c>
      <c r="K382" s="102">
        <v>119</v>
      </c>
      <c r="L382" s="102">
        <v>11</v>
      </c>
      <c r="M382" s="102"/>
      <c r="N382" s="102"/>
      <c r="O382" s="102" t="s">
        <v>208</v>
      </c>
      <c r="P382" s="102" t="s">
        <v>209</v>
      </c>
      <c r="Q382" s="102" t="s">
        <v>139</v>
      </c>
      <c r="R382" s="102">
        <v>34160</v>
      </c>
      <c r="S382" s="102"/>
      <c r="T382" s="102">
        <v>80</v>
      </c>
      <c r="U382" s="102"/>
      <c r="V382" s="103"/>
      <c r="W382" s="101"/>
      <c r="X382" s="102"/>
      <c r="Y382" s="101"/>
      <c r="Z382" s="101"/>
      <c r="AA382" s="101"/>
      <c r="AB382" s="104"/>
    </row>
    <row r="383" spans="2:28" ht="16.5" customHeight="1" x14ac:dyDescent="0.25">
      <c r="B383" s="97">
        <v>1569</v>
      </c>
      <c r="C383" s="97" t="s">
        <v>206</v>
      </c>
      <c r="D383" s="98" t="s">
        <v>3395</v>
      </c>
      <c r="E383" s="99" t="s">
        <v>3134</v>
      </c>
      <c r="F383" s="97" t="s">
        <v>223</v>
      </c>
      <c r="G383" s="97">
        <v>1</v>
      </c>
      <c r="H383" s="105">
        <v>8</v>
      </c>
      <c r="I383" s="105">
        <v>2</v>
      </c>
      <c r="J383" s="105">
        <v>60</v>
      </c>
      <c r="K383" s="95">
        <v>3460</v>
      </c>
      <c r="L383" s="106">
        <f>T382</f>
        <v>80</v>
      </c>
      <c r="M383" s="106">
        <f>K383*L383</f>
        <v>276800</v>
      </c>
      <c r="N383" s="77"/>
      <c r="O383" s="78"/>
      <c r="P383" s="78"/>
      <c r="Q383" s="78"/>
      <c r="R383" s="79"/>
      <c r="S383" s="80"/>
      <c r="T383" s="81"/>
      <c r="U383" s="77"/>
      <c r="V383" s="79"/>
      <c r="W383" s="79"/>
      <c r="X383" s="82"/>
      <c r="Y383" s="83">
        <f>M383</f>
        <v>276800</v>
      </c>
      <c r="Z383" s="84"/>
      <c r="AA383" s="87">
        <f>AB383*M383/100</f>
        <v>27.68</v>
      </c>
      <c r="AB383" s="82">
        <v>0.01</v>
      </c>
    </row>
    <row r="384" spans="2:28" ht="16.5" customHeight="1" x14ac:dyDescent="0.25">
      <c r="B384" s="99"/>
      <c r="C384" s="99"/>
      <c r="D384" s="99"/>
      <c r="E384" s="99"/>
      <c r="F384" s="99"/>
      <c r="G384" s="99"/>
      <c r="H384" s="107"/>
      <c r="I384" s="107"/>
      <c r="J384" s="107"/>
      <c r="K384" s="106"/>
      <c r="L384" s="106"/>
      <c r="M384" s="106"/>
      <c r="N384" s="77"/>
      <c r="O384" s="78"/>
      <c r="P384" s="78"/>
      <c r="Q384" s="78"/>
      <c r="R384" s="79"/>
      <c r="S384" s="80"/>
      <c r="T384" s="81"/>
      <c r="U384" s="77"/>
      <c r="V384" s="79"/>
      <c r="W384" s="79"/>
      <c r="X384" s="86"/>
      <c r="Y384" s="83"/>
      <c r="Z384" s="84"/>
      <c r="AA384" s="85"/>
      <c r="AB384" s="86"/>
    </row>
    <row r="385" spans="2:28" ht="16.5" customHeight="1" x14ac:dyDescent="0.25">
      <c r="B385" s="100" t="s">
        <v>205</v>
      </c>
      <c r="C385" s="101"/>
      <c r="D385" s="101"/>
      <c r="E385" s="101"/>
      <c r="F385" s="101"/>
      <c r="G385" s="102"/>
      <c r="H385" s="102" t="s">
        <v>210</v>
      </c>
      <c r="I385" s="102" t="s">
        <v>3396</v>
      </c>
      <c r="J385" s="102" t="s">
        <v>3397</v>
      </c>
      <c r="K385" s="102">
        <v>119</v>
      </c>
      <c r="L385" s="102">
        <v>11</v>
      </c>
      <c r="M385" s="102"/>
      <c r="N385" s="102"/>
      <c r="O385" s="102" t="s">
        <v>208</v>
      </c>
      <c r="P385" s="102" t="s">
        <v>209</v>
      </c>
      <c r="Q385" s="102" t="s">
        <v>139</v>
      </c>
      <c r="R385" s="102">
        <v>34160</v>
      </c>
      <c r="S385" s="102"/>
      <c r="T385" s="102">
        <v>80</v>
      </c>
      <c r="U385" s="102"/>
      <c r="V385" s="103"/>
      <c r="W385" s="101"/>
      <c r="X385" s="102"/>
      <c r="Y385" s="101"/>
      <c r="Z385" s="101"/>
      <c r="AA385" s="101"/>
      <c r="AB385" s="104"/>
    </row>
    <row r="386" spans="2:28" ht="16.5" customHeight="1" x14ac:dyDescent="0.25">
      <c r="B386" s="97">
        <v>1570</v>
      </c>
      <c r="C386" s="97" t="s">
        <v>206</v>
      </c>
      <c r="D386" s="98" t="s">
        <v>3398</v>
      </c>
      <c r="E386" s="99" t="s">
        <v>3062</v>
      </c>
      <c r="F386" s="97" t="s">
        <v>223</v>
      </c>
      <c r="G386" s="97">
        <v>1</v>
      </c>
      <c r="H386" s="105">
        <v>7</v>
      </c>
      <c r="I386" s="105">
        <v>1</v>
      </c>
      <c r="J386" s="105">
        <v>29</v>
      </c>
      <c r="K386" s="95">
        <v>2929</v>
      </c>
      <c r="L386" s="106">
        <f>T385</f>
        <v>80</v>
      </c>
      <c r="M386" s="106">
        <f>K386*L386</f>
        <v>234320</v>
      </c>
      <c r="N386" s="77"/>
      <c r="O386" s="78"/>
      <c r="P386" s="78"/>
      <c r="Q386" s="78"/>
      <c r="R386" s="79"/>
      <c r="S386" s="80"/>
      <c r="T386" s="81"/>
      <c r="U386" s="77"/>
      <c r="V386" s="79"/>
      <c r="W386" s="79"/>
      <c r="X386" s="82"/>
      <c r="Y386" s="83">
        <f>M386</f>
        <v>234320</v>
      </c>
      <c r="Z386" s="84"/>
      <c r="AA386" s="87">
        <f>AB386*M386/100</f>
        <v>23.432000000000002</v>
      </c>
      <c r="AB386" s="82">
        <v>0.01</v>
      </c>
    </row>
    <row r="387" spans="2:28" ht="16.5" customHeight="1" x14ac:dyDescent="0.25">
      <c r="B387" s="99"/>
      <c r="C387" s="99"/>
      <c r="D387" s="99"/>
      <c r="E387" s="99"/>
      <c r="F387" s="99"/>
      <c r="G387" s="99"/>
      <c r="H387" s="107"/>
      <c r="I387" s="107"/>
      <c r="J387" s="107"/>
      <c r="K387" s="106"/>
      <c r="L387" s="106"/>
      <c r="M387" s="106"/>
      <c r="N387" s="77"/>
      <c r="O387" s="78"/>
      <c r="P387" s="78"/>
      <c r="Q387" s="78"/>
      <c r="R387" s="79"/>
      <c r="S387" s="80"/>
      <c r="T387" s="81"/>
      <c r="U387" s="77"/>
      <c r="V387" s="79"/>
      <c r="W387" s="79"/>
      <c r="X387" s="86"/>
      <c r="Y387" s="83"/>
      <c r="Z387" s="84"/>
      <c r="AA387" s="85"/>
      <c r="AB387" s="86"/>
    </row>
    <row r="388" spans="2:28" ht="16.5" customHeight="1" x14ac:dyDescent="0.25">
      <c r="B388" s="100" t="s">
        <v>205</v>
      </c>
      <c r="C388" s="101"/>
      <c r="D388" s="101"/>
      <c r="E388" s="101"/>
      <c r="F388" s="101"/>
      <c r="G388" s="102"/>
      <c r="H388" s="102" t="s">
        <v>210</v>
      </c>
      <c r="I388" s="102" t="s">
        <v>3396</v>
      </c>
      <c r="J388" s="102" t="s">
        <v>3397</v>
      </c>
      <c r="K388" s="102">
        <v>119</v>
      </c>
      <c r="L388" s="102">
        <v>11</v>
      </c>
      <c r="M388" s="102"/>
      <c r="N388" s="102"/>
      <c r="O388" s="102" t="s">
        <v>208</v>
      </c>
      <c r="P388" s="102" t="s">
        <v>209</v>
      </c>
      <c r="Q388" s="102" t="s">
        <v>139</v>
      </c>
      <c r="R388" s="102">
        <v>34160</v>
      </c>
      <c r="S388" s="102"/>
      <c r="T388" s="102">
        <v>80</v>
      </c>
      <c r="U388" s="102" t="s">
        <v>3401</v>
      </c>
      <c r="V388" s="103"/>
      <c r="W388" s="101"/>
      <c r="X388" s="102"/>
      <c r="Y388" s="101"/>
      <c r="Z388" s="101"/>
      <c r="AA388" s="101"/>
      <c r="AB388" s="104"/>
    </row>
    <row r="389" spans="2:28" ht="16.5" customHeight="1" x14ac:dyDescent="0.25">
      <c r="B389" s="97">
        <v>1571</v>
      </c>
      <c r="C389" s="97" t="s">
        <v>206</v>
      </c>
      <c r="D389" s="98" t="s">
        <v>3399</v>
      </c>
      <c r="E389" s="99" t="s">
        <v>3400</v>
      </c>
      <c r="F389" s="97" t="s">
        <v>223</v>
      </c>
      <c r="G389" s="97">
        <v>2</v>
      </c>
      <c r="H389" s="105">
        <v>0</v>
      </c>
      <c r="I389" s="105">
        <v>2</v>
      </c>
      <c r="J389" s="105">
        <v>12</v>
      </c>
      <c r="K389" s="95">
        <v>212</v>
      </c>
      <c r="L389" s="106">
        <f>T388</f>
        <v>80</v>
      </c>
      <c r="M389" s="106">
        <f>K389*L389</f>
        <v>16960</v>
      </c>
      <c r="N389" s="77"/>
      <c r="O389" s="78" t="s">
        <v>203</v>
      </c>
      <c r="P389" s="78" t="s">
        <v>211</v>
      </c>
      <c r="Q389" s="78" t="s">
        <v>143</v>
      </c>
      <c r="R389" s="79">
        <v>162</v>
      </c>
      <c r="S389" s="80"/>
      <c r="T389" s="81">
        <v>7450</v>
      </c>
      <c r="U389" s="96" t="s">
        <v>411</v>
      </c>
      <c r="V389" s="79">
        <f>R389*T389*85/100</f>
        <v>1025865</v>
      </c>
      <c r="W389" s="79">
        <f>R389*T389-V389</f>
        <v>181035</v>
      </c>
      <c r="X389" s="82">
        <f>M389+W389</f>
        <v>197995</v>
      </c>
      <c r="Y389" s="83">
        <f>M389</f>
        <v>16960</v>
      </c>
      <c r="Z389" s="84"/>
      <c r="AA389" s="87">
        <f>AB389*M389/100</f>
        <v>3.3919999999999999</v>
      </c>
      <c r="AB389" s="86">
        <v>0.02</v>
      </c>
    </row>
    <row r="390" spans="2:28" ht="16.5" customHeight="1" x14ac:dyDescent="0.25">
      <c r="B390" s="99"/>
      <c r="C390" s="99"/>
      <c r="D390" s="99"/>
      <c r="E390" s="99"/>
      <c r="F390" s="99"/>
      <c r="G390" s="99"/>
      <c r="H390" s="107"/>
      <c r="I390" s="107"/>
      <c r="J390" s="107"/>
      <c r="K390" s="106"/>
      <c r="L390" s="106"/>
      <c r="M390" s="106"/>
      <c r="N390" s="77"/>
      <c r="O390" s="78"/>
      <c r="P390" s="78"/>
      <c r="Q390" s="78"/>
      <c r="R390" s="79"/>
      <c r="S390" s="80"/>
      <c r="T390" s="81"/>
      <c r="U390" s="77"/>
      <c r="V390" s="79"/>
      <c r="W390" s="79"/>
      <c r="X390" s="86"/>
      <c r="Y390" s="83"/>
      <c r="Z390" s="84"/>
      <c r="AA390" s="85"/>
      <c r="AB390" s="86"/>
    </row>
    <row r="391" spans="2:28" ht="16.5" customHeight="1" x14ac:dyDescent="0.25">
      <c r="B391" s="100" t="s">
        <v>205</v>
      </c>
      <c r="C391" s="101"/>
      <c r="D391" s="101"/>
      <c r="E391" s="101"/>
      <c r="F391" s="101"/>
      <c r="G391" s="102"/>
      <c r="H391" s="102" t="s">
        <v>207</v>
      </c>
      <c r="I391" s="102" t="s">
        <v>384</v>
      </c>
      <c r="J391" s="102" t="s">
        <v>3404</v>
      </c>
      <c r="K391" s="102">
        <v>119</v>
      </c>
      <c r="L391" s="102">
        <v>11</v>
      </c>
      <c r="M391" s="102"/>
      <c r="N391" s="102"/>
      <c r="O391" s="102" t="s">
        <v>208</v>
      </c>
      <c r="P391" s="102" t="s">
        <v>209</v>
      </c>
      <c r="Q391" s="102" t="s">
        <v>139</v>
      </c>
      <c r="R391" s="102">
        <v>34160</v>
      </c>
      <c r="S391" s="102"/>
      <c r="T391" s="102">
        <v>80</v>
      </c>
      <c r="U391" s="102"/>
      <c r="V391" s="103"/>
      <c r="W391" s="101"/>
      <c r="X391" s="102" t="s">
        <v>212</v>
      </c>
      <c r="Y391" s="101" t="s">
        <v>3405</v>
      </c>
      <c r="Z391" s="101"/>
      <c r="AA391" s="101"/>
      <c r="AB391" s="104"/>
    </row>
    <row r="392" spans="2:28" ht="16.5" customHeight="1" x14ac:dyDescent="0.25">
      <c r="B392" s="97">
        <v>1572</v>
      </c>
      <c r="C392" s="97" t="s">
        <v>206</v>
      </c>
      <c r="D392" s="98" t="s">
        <v>3402</v>
      </c>
      <c r="E392" s="99" t="s">
        <v>3403</v>
      </c>
      <c r="F392" s="97" t="s">
        <v>223</v>
      </c>
      <c r="G392" s="97">
        <v>1</v>
      </c>
      <c r="H392" s="105">
        <v>6</v>
      </c>
      <c r="I392" s="105">
        <v>2</v>
      </c>
      <c r="J392" s="105">
        <v>0</v>
      </c>
      <c r="K392" s="95">
        <v>2600</v>
      </c>
      <c r="L392" s="106">
        <f>T391</f>
        <v>80</v>
      </c>
      <c r="M392" s="106">
        <f>K392*L392</f>
        <v>208000</v>
      </c>
      <c r="N392" s="77"/>
      <c r="O392" s="78"/>
      <c r="P392" s="78"/>
      <c r="Q392" s="78"/>
      <c r="R392" s="79"/>
      <c r="S392" s="80"/>
      <c r="T392" s="81"/>
      <c r="U392" s="77"/>
      <c r="V392" s="79"/>
      <c r="W392" s="79"/>
      <c r="X392" s="82"/>
      <c r="Y392" s="83">
        <f>M392</f>
        <v>208000</v>
      </c>
      <c r="Z392" s="84"/>
      <c r="AA392" s="87">
        <f>AB392*M392/100</f>
        <v>20.8</v>
      </c>
      <c r="AB392" s="82">
        <v>0.01</v>
      </c>
    </row>
    <row r="393" spans="2:28" ht="16.5" customHeight="1" x14ac:dyDescent="0.25">
      <c r="B393" s="99"/>
      <c r="C393" s="99"/>
      <c r="D393" s="99"/>
      <c r="E393" s="99"/>
      <c r="F393" s="99"/>
      <c r="G393" s="99"/>
      <c r="H393" s="107"/>
      <c r="I393" s="107"/>
      <c r="J393" s="107"/>
      <c r="K393" s="106"/>
      <c r="L393" s="106"/>
      <c r="M393" s="106"/>
      <c r="N393" s="77"/>
      <c r="O393" s="78"/>
      <c r="P393" s="78"/>
      <c r="Q393" s="78"/>
      <c r="R393" s="79"/>
      <c r="S393" s="80"/>
      <c r="T393" s="81"/>
      <c r="U393" s="77"/>
      <c r="V393" s="79"/>
      <c r="W393" s="79"/>
      <c r="X393" s="86"/>
      <c r="Y393" s="83"/>
      <c r="Z393" s="84"/>
      <c r="AA393" s="85"/>
      <c r="AB393" s="86"/>
    </row>
    <row r="394" spans="2:28" ht="16.5" customHeight="1" x14ac:dyDescent="0.25">
      <c r="B394" s="100" t="s">
        <v>205</v>
      </c>
      <c r="C394" s="101"/>
      <c r="D394" s="101"/>
      <c r="E394" s="101"/>
      <c r="F394" s="101"/>
      <c r="G394" s="102"/>
      <c r="H394" s="102" t="s">
        <v>210</v>
      </c>
      <c r="I394" s="102" t="s">
        <v>3407</v>
      </c>
      <c r="J394" s="102" t="s">
        <v>2668</v>
      </c>
      <c r="K394" s="102">
        <v>82</v>
      </c>
      <c r="L394" s="102">
        <v>11</v>
      </c>
      <c r="M394" s="102"/>
      <c r="N394" s="102"/>
      <c r="O394" s="102" t="s">
        <v>208</v>
      </c>
      <c r="P394" s="102" t="s">
        <v>209</v>
      </c>
      <c r="Q394" s="102" t="s">
        <v>139</v>
      </c>
      <c r="R394" s="102">
        <v>34160</v>
      </c>
      <c r="S394" s="102"/>
      <c r="T394" s="102">
        <v>80</v>
      </c>
      <c r="U394" s="102"/>
      <c r="V394" s="103"/>
      <c r="W394" s="101"/>
      <c r="X394" s="102"/>
      <c r="Y394" s="101"/>
      <c r="Z394" s="101"/>
      <c r="AA394" s="101"/>
      <c r="AB394" s="104"/>
    </row>
    <row r="395" spans="2:28" ht="16.5" customHeight="1" x14ac:dyDescent="0.25">
      <c r="B395" s="97">
        <v>1573</v>
      </c>
      <c r="C395" s="97" t="s">
        <v>206</v>
      </c>
      <c r="D395" s="98" t="s">
        <v>3406</v>
      </c>
      <c r="E395" s="99" t="s">
        <v>3089</v>
      </c>
      <c r="F395" s="97" t="s">
        <v>223</v>
      </c>
      <c r="G395" s="97">
        <v>1</v>
      </c>
      <c r="H395" s="105">
        <v>20</v>
      </c>
      <c r="I395" s="105">
        <v>0</v>
      </c>
      <c r="J395" s="105">
        <v>13</v>
      </c>
      <c r="K395" s="95">
        <v>8013</v>
      </c>
      <c r="L395" s="106">
        <f>T394</f>
        <v>80</v>
      </c>
      <c r="M395" s="106">
        <f>K395*L395</f>
        <v>641040</v>
      </c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2"/>
      <c r="Y395" s="83">
        <f>M395</f>
        <v>641040</v>
      </c>
      <c r="Z395" s="84"/>
      <c r="AA395" s="87">
        <f>AB395*M395/100</f>
        <v>64.103999999999999</v>
      </c>
      <c r="AB395" s="82">
        <v>0.01</v>
      </c>
    </row>
    <row r="396" spans="2:28" ht="16.5" customHeight="1" x14ac:dyDescent="0.25">
      <c r="B396" s="99"/>
      <c r="C396" s="99"/>
      <c r="D396" s="99"/>
      <c r="E396" s="99"/>
      <c r="F396" s="99"/>
      <c r="G396" s="99"/>
      <c r="H396" s="107"/>
      <c r="I396" s="107"/>
      <c r="J396" s="107"/>
      <c r="K396" s="106"/>
      <c r="L396" s="106"/>
      <c r="M396" s="106"/>
      <c r="N396" s="77"/>
      <c r="O396" s="78"/>
      <c r="P396" s="78"/>
      <c r="Q396" s="78"/>
      <c r="R396" s="79"/>
      <c r="S396" s="80"/>
      <c r="T396" s="81"/>
      <c r="U396" s="77"/>
      <c r="V396" s="79"/>
      <c r="W396" s="79"/>
      <c r="X396" s="86"/>
      <c r="Y396" s="83"/>
      <c r="Z396" s="84"/>
      <c r="AA396" s="85"/>
      <c r="AB396" s="86"/>
    </row>
    <row r="397" spans="2:28" ht="16.5" customHeight="1" x14ac:dyDescent="0.25">
      <c r="B397" s="100" t="s">
        <v>205</v>
      </c>
      <c r="C397" s="101"/>
      <c r="D397" s="101"/>
      <c r="E397" s="101"/>
      <c r="F397" s="101"/>
      <c r="G397" s="102"/>
      <c r="H397" s="102" t="s">
        <v>210</v>
      </c>
      <c r="I397" s="102" t="s">
        <v>3407</v>
      </c>
      <c r="J397" s="102" t="s">
        <v>2668</v>
      </c>
      <c r="K397" s="102">
        <v>82</v>
      </c>
      <c r="L397" s="102">
        <v>11</v>
      </c>
      <c r="M397" s="102"/>
      <c r="N397" s="102"/>
      <c r="O397" s="102" t="s">
        <v>208</v>
      </c>
      <c r="P397" s="102" t="s">
        <v>209</v>
      </c>
      <c r="Q397" s="102" t="s">
        <v>139</v>
      </c>
      <c r="R397" s="102">
        <v>34160</v>
      </c>
      <c r="S397" s="102"/>
      <c r="T397" s="102">
        <v>80</v>
      </c>
      <c r="U397" s="102" t="s">
        <v>3410</v>
      </c>
      <c r="V397" s="103"/>
      <c r="W397" s="101"/>
      <c r="X397" s="102"/>
      <c r="Y397" s="101"/>
      <c r="Z397" s="101"/>
      <c r="AA397" s="101"/>
      <c r="AB397" s="104"/>
    </row>
    <row r="398" spans="2:28" ht="16.5" customHeight="1" x14ac:dyDescent="0.25">
      <c r="B398" s="97">
        <v>1574</v>
      </c>
      <c r="C398" s="97" t="s">
        <v>206</v>
      </c>
      <c r="D398" s="98" t="s">
        <v>3408</v>
      </c>
      <c r="E398" s="99" t="s">
        <v>3409</v>
      </c>
      <c r="F398" s="97" t="s">
        <v>223</v>
      </c>
      <c r="G398" s="97">
        <v>2</v>
      </c>
      <c r="H398" s="105">
        <v>0</v>
      </c>
      <c r="I398" s="105">
        <v>3</v>
      </c>
      <c r="J398" s="105">
        <v>46</v>
      </c>
      <c r="K398" s="95">
        <v>346</v>
      </c>
      <c r="L398" s="106">
        <f>T397</f>
        <v>80</v>
      </c>
      <c r="M398" s="106">
        <f>K398*L398</f>
        <v>27680</v>
      </c>
      <c r="N398" s="77"/>
      <c r="O398" s="78" t="s">
        <v>203</v>
      </c>
      <c r="P398" s="78" t="s">
        <v>211</v>
      </c>
      <c r="Q398" s="78" t="s">
        <v>143</v>
      </c>
      <c r="R398" s="79">
        <v>180</v>
      </c>
      <c r="S398" s="80"/>
      <c r="T398" s="81">
        <v>7450</v>
      </c>
      <c r="U398" s="96" t="s">
        <v>1158</v>
      </c>
      <c r="V398" s="79">
        <f>R398*T398*85/100</f>
        <v>1139850</v>
      </c>
      <c r="W398" s="79">
        <f>R398*T398-V398</f>
        <v>201150</v>
      </c>
      <c r="X398" s="82">
        <f>M398+W398</f>
        <v>228830</v>
      </c>
      <c r="Y398" s="83">
        <f>M398</f>
        <v>27680</v>
      </c>
      <c r="Z398" s="84"/>
      <c r="AA398" s="87">
        <f>AB398*M398/100</f>
        <v>5.5360000000000005</v>
      </c>
      <c r="AB398" s="86">
        <v>0.02</v>
      </c>
    </row>
    <row r="399" spans="2:28" ht="16.5" customHeight="1" x14ac:dyDescent="0.25">
      <c r="B399" s="99"/>
      <c r="C399" s="99"/>
      <c r="D399" s="99"/>
      <c r="E399" s="99"/>
      <c r="F399" s="99"/>
      <c r="G399" s="99"/>
      <c r="H399" s="107"/>
      <c r="I399" s="107"/>
      <c r="J399" s="107"/>
      <c r="K399" s="106"/>
      <c r="L399" s="106"/>
      <c r="M399" s="106"/>
      <c r="N399" s="77"/>
      <c r="O399" s="78"/>
      <c r="P399" s="78"/>
      <c r="Q399" s="78"/>
      <c r="R399" s="79"/>
      <c r="S399" s="80"/>
      <c r="T399" s="81"/>
      <c r="U399" s="77"/>
      <c r="V399" s="79"/>
      <c r="W399" s="79"/>
      <c r="X399" s="86"/>
      <c r="Y399" s="83"/>
      <c r="Z399" s="84"/>
      <c r="AA399" s="85"/>
      <c r="AB399" s="86"/>
    </row>
    <row r="400" spans="2:28" ht="16.5" customHeight="1" x14ac:dyDescent="0.25">
      <c r="B400" s="100" t="s">
        <v>205</v>
      </c>
      <c r="C400" s="101"/>
      <c r="D400" s="101"/>
      <c r="E400" s="101"/>
      <c r="F400" s="101"/>
      <c r="G400" s="102"/>
      <c r="H400" s="102" t="s">
        <v>207</v>
      </c>
      <c r="I400" s="102" t="s">
        <v>3123</v>
      </c>
      <c r="J400" s="102" t="s">
        <v>3124</v>
      </c>
      <c r="K400" s="102">
        <v>95</v>
      </c>
      <c r="L400" s="102">
        <v>11</v>
      </c>
      <c r="M400" s="102"/>
      <c r="N400" s="102"/>
      <c r="O400" s="102" t="s">
        <v>208</v>
      </c>
      <c r="P400" s="102" t="s">
        <v>209</v>
      </c>
      <c r="Q400" s="102" t="s">
        <v>139</v>
      </c>
      <c r="R400" s="102">
        <v>34160</v>
      </c>
      <c r="S400" s="102"/>
      <c r="T400" s="102">
        <v>80</v>
      </c>
      <c r="U400" s="102" t="s">
        <v>3413</v>
      </c>
      <c r="V400" s="103"/>
      <c r="W400" s="101"/>
      <c r="X400" s="102"/>
      <c r="Y400" s="101"/>
      <c r="Z400" s="101"/>
      <c r="AA400" s="101"/>
      <c r="AB400" s="104"/>
    </row>
    <row r="401" spans="2:28" ht="16.5" customHeight="1" x14ac:dyDescent="0.25">
      <c r="B401" s="97">
        <v>1575</v>
      </c>
      <c r="C401" s="97" t="s">
        <v>206</v>
      </c>
      <c r="D401" s="98" t="s">
        <v>3411</v>
      </c>
      <c r="E401" s="99" t="s">
        <v>3412</v>
      </c>
      <c r="F401" s="97" t="s">
        <v>223</v>
      </c>
      <c r="G401" s="97">
        <v>2</v>
      </c>
      <c r="H401" s="105">
        <v>0</v>
      </c>
      <c r="I401" s="105">
        <v>2</v>
      </c>
      <c r="J401" s="105">
        <v>84</v>
      </c>
      <c r="K401" s="95">
        <v>284</v>
      </c>
      <c r="L401" s="106">
        <f>T400</f>
        <v>80</v>
      </c>
      <c r="M401" s="106">
        <f>K401*L401</f>
        <v>22720</v>
      </c>
      <c r="N401" s="77"/>
      <c r="O401" s="78" t="s">
        <v>203</v>
      </c>
      <c r="P401" s="78" t="s">
        <v>211</v>
      </c>
      <c r="Q401" s="78" t="s">
        <v>143</v>
      </c>
      <c r="R401" s="79">
        <v>72</v>
      </c>
      <c r="S401" s="80"/>
      <c r="T401" s="81">
        <v>7450</v>
      </c>
      <c r="U401" s="96" t="s">
        <v>411</v>
      </c>
      <c r="V401" s="79">
        <f>R401*T401*85/100</f>
        <v>455940</v>
      </c>
      <c r="W401" s="79">
        <f>R401*T401-V401</f>
        <v>80460</v>
      </c>
      <c r="X401" s="82">
        <f>M401+W401</f>
        <v>103180</v>
      </c>
      <c r="Y401" s="83">
        <f>M401</f>
        <v>22720</v>
      </c>
      <c r="Z401" s="84"/>
      <c r="AA401" s="87">
        <f>AB401*M401/100</f>
        <v>4.5440000000000005</v>
      </c>
      <c r="AB401" s="86">
        <v>0.02</v>
      </c>
    </row>
    <row r="402" spans="2:28" ht="16.5" customHeight="1" x14ac:dyDescent="0.25">
      <c r="B402" s="97"/>
      <c r="C402" s="97"/>
      <c r="D402" s="98"/>
      <c r="E402" s="99"/>
      <c r="F402" s="97"/>
      <c r="G402" s="97"/>
      <c r="H402" s="105"/>
      <c r="I402" s="105"/>
      <c r="J402" s="105"/>
      <c r="K402" s="95"/>
      <c r="L402" s="106"/>
      <c r="M402" s="106"/>
      <c r="N402" s="77"/>
      <c r="O402" s="78"/>
      <c r="P402" s="78"/>
      <c r="Q402" s="78"/>
      <c r="R402" s="79"/>
      <c r="S402" s="80"/>
      <c r="T402" s="81"/>
      <c r="U402" s="96"/>
      <c r="V402" s="79"/>
      <c r="W402" s="79"/>
      <c r="X402" s="82"/>
      <c r="Y402" s="83"/>
      <c r="Z402" s="84"/>
      <c r="AA402" s="87"/>
      <c r="AB402" s="86"/>
    </row>
    <row r="403" spans="2:28" ht="16.5" customHeight="1" x14ac:dyDescent="0.25">
      <c r="B403" s="99"/>
      <c r="C403" s="99"/>
      <c r="D403" s="99"/>
      <c r="E403" s="99"/>
      <c r="F403" s="99"/>
      <c r="G403" s="99"/>
      <c r="H403" s="107"/>
      <c r="I403" s="107"/>
      <c r="J403" s="107"/>
      <c r="K403" s="106"/>
      <c r="L403" s="106"/>
      <c r="M403" s="106"/>
      <c r="N403" s="77"/>
      <c r="O403" s="78"/>
      <c r="P403" s="78"/>
      <c r="Q403" s="78"/>
      <c r="R403" s="79"/>
      <c r="S403" s="80"/>
      <c r="T403" s="81"/>
      <c r="U403" s="77"/>
      <c r="V403" s="79"/>
      <c r="W403" s="79"/>
      <c r="X403" s="86"/>
      <c r="Y403" s="83"/>
      <c r="Z403" s="84"/>
      <c r="AA403" s="85"/>
      <c r="AB403" s="86"/>
    </row>
    <row r="404" spans="2:28" ht="16.5" customHeight="1" x14ac:dyDescent="0.25">
      <c r="B404" s="100" t="s">
        <v>205</v>
      </c>
      <c r="C404" s="101"/>
      <c r="D404" s="101"/>
      <c r="E404" s="101"/>
      <c r="F404" s="101"/>
      <c r="G404" s="102"/>
      <c r="H404" s="102" t="s">
        <v>207</v>
      </c>
      <c r="I404" s="102" t="s">
        <v>3415</v>
      </c>
      <c r="J404" s="102" t="s">
        <v>3416</v>
      </c>
      <c r="K404" s="102">
        <v>72</v>
      </c>
      <c r="L404" s="102">
        <v>11</v>
      </c>
      <c r="M404" s="102"/>
      <c r="N404" s="102"/>
      <c r="O404" s="102" t="s">
        <v>208</v>
      </c>
      <c r="P404" s="102" t="s">
        <v>209</v>
      </c>
      <c r="Q404" s="102" t="s">
        <v>139</v>
      </c>
      <c r="R404" s="102">
        <v>34160</v>
      </c>
      <c r="S404" s="102"/>
      <c r="T404" s="102">
        <v>80</v>
      </c>
      <c r="U404" s="102"/>
      <c r="V404" s="103"/>
      <c r="W404" s="101"/>
      <c r="X404" s="102" t="s">
        <v>212</v>
      </c>
      <c r="Y404" s="101" t="s">
        <v>3417</v>
      </c>
      <c r="Z404" s="101"/>
      <c r="AA404" s="101"/>
      <c r="AB404" s="104"/>
    </row>
    <row r="405" spans="2:28" ht="16.5" customHeight="1" x14ac:dyDescent="0.25">
      <c r="B405" s="97">
        <v>1576</v>
      </c>
      <c r="C405" s="97" t="s">
        <v>206</v>
      </c>
      <c r="D405" s="98" t="s">
        <v>3414</v>
      </c>
      <c r="E405" s="99" t="s">
        <v>3051</v>
      </c>
      <c r="F405" s="97" t="s">
        <v>223</v>
      </c>
      <c r="G405" s="97">
        <v>1</v>
      </c>
      <c r="H405" s="105">
        <v>11</v>
      </c>
      <c r="I405" s="105">
        <v>0</v>
      </c>
      <c r="J405" s="105">
        <v>41</v>
      </c>
      <c r="K405" s="95">
        <v>4441</v>
      </c>
      <c r="L405" s="106">
        <f>T404</f>
        <v>80</v>
      </c>
      <c r="M405" s="106">
        <f>K405*L405</f>
        <v>355280</v>
      </c>
      <c r="N405" s="77"/>
      <c r="O405" s="78"/>
      <c r="P405" s="78"/>
      <c r="Q405" s="78"/>
      <c r="R405" s="79"/>
      <c r="S405" s="80"/>
      <c r="T405" s="81"/>
      <c r="U405" s="77"/>
      <c r="V405" s="79"/>
      <c r="W405" s="79"/>
      <c r="X405" s="82"/>
      <c r="Y405" s="83">
        <f>M405</f>
        <v>355280</v>
      </c>
      <c r="Z405" s="84"/>
      <c r="AA405" s="87">
        <f>AB405*M405/100</f>
        <v>35.527999999999999</v>
      </c>
      <c r="AB405" s="82">
        <v>0.01</v>
      </c>
    </row>
    <row r="406" spans="2:28" ht="16.5" customHeight="1" x14ac:dyDescent="0.25">
      <c r="B406" s="99"/>
      <c r="C406" s="99"/>
      <c r="D406" s="99"/>
      <c r="E406" s="99"/>
      <c r="F406" s="99"/>
      <c r="G406" s="99"/>
      <c r="H406" s="107"/>
      <c r="I406" s="107"/>
      <c r="J406" s="107"/>
      <c r="K406" s="106"/>
      <c r="L406" s="106"/>
      <c r="M406" s="106"/>
      <c r="N406" s="77"/>
      <c r="O406" s="78"/>
      <c r="P406" s="78"/>
      <c r="Q406" s="78"/>
      <c r="R406" s="79"/>
      <c r="S406" s="80"/>
      <c r="T406" s="81"/>
      <c r="U406" s="77"/>
      <c r="V406" s="79"/>
      <c r="W406" s="79"/>
      <c r="X406" s="86"/>
      <c r="Y406" s="83"/>
      <c r="Z406" s="84"/>
      <c r="AA406" s="85"/>
      <c r="AB406" s="86"/>
    </row>
    <row r="407" spans="2:28" ht="16.5" customHeight="1" x14ac:dyDescent="0.25">
      <c r="B407" s="100" t="s">
        <v>205</v>
      </c>
      <c r="C407" s="101"/>
      <c r="D407" s="101"/>
      <c r="E407" s="101"/>
      <c r="F407" s="101"/>
      <c r="G407" s="102"/>
      <c r="H407" s="102" t="s">
        <v>210</v>
      </c>
      <c r="I407" s="102" t="s">
        <v>3420</v>
      </c>
      <c r="J407" s="102" t="s">
        <v>3421</v>
      </c>
      <c r="K407" s="102">
        <v>73</v>
      </c>
      <c r="L407" s="102">
        <v>11</v>
      </c>
      <c r="M407" s="102"/>
      <c r="N407" s="102"/>
      <c r="O407" s="102" t="s">
        <v>208</v>
      </c>
      <c r="P407" s="102" t="s">
        <v>209</v>
      </c>
      <c r="Q407" s="102" t="s">
        <v>139</v>
      </c>
      <c r="R407" s="102">
        <v>34160</v>
      </c>
      <c r="S407" s="102"/>
      <c r="T407" s="102">
        <v>80</v>
      </c>
      <c r="U407" s="102" t="s">
        <v>3422</v>
      </c>
      <c r="V407" s="103"/>
      <c r="W407" s="101"/>
      <c r="X407" s="102"/>
      <c r="Y407" s="101"/>
      <c r="Z407" s="101"/>
      <c r="AA407" s="101"/>
      <c r="AB407" s="104"/>
    </row>
    <row r="408" spans="2:28" ht="16.5" customHeight="1" x14ac:dyDescent="0.25">
      <c r="B408" s="97">
        <v>1577</v>
      </c>
      <c r="C408" s="97" t="s">
        <v>206</v>
      </c>
      <c r="D408" s="98" t="s">
        <v>3418</v>
      </c>
      <c r="E408" s="99" t="s">
        <v>3419</v>
      </c>
      <c r="F408" s="97" t="s">
        <v>223</v>
      </c>
      <c r="G408" s="97">
        <v>2</v>
      </c>
      <c r="H408" s="105">
        <v>0</v>
      </c>
      <c r="I408" s="105">
        <v>1</v>
      </c>
      <c r="J408" s="105">
        <v>0</v>
      </c>
      <c r="K408" s="95">
        <v>100</v>
      </c>
      <c r="L408" s="106">
        <f>T407</f>
        <v>80</v>
      </c>
      <c r="M408" s="106">
        <f>K408*L408</f>
        <v>8000</v>
      </c>
      <c r="N408" s="77"/>
      <c r="O408" s="78" t="s">
        <v>203</v>
      </c>
      <c r="P408" s="78" t="s">
        <v>211</v>
      </c>
      <c r="Q408" s="78" t="s">
        <v>143</v>
      </c>
      <c r="R408" s="79">
        <v>135</v>
      </c>
      <c r="S408" s="80"/>
      <c r="T408" s="81">
        <v>7450</v>
      </c>
      <c r="U408" s="96" t="s">
        <v>1067</v>
      </c>
      <c r="V408" s="79">
        <f>R408*T408*85/100</f>
        <v>854887.5</v>
      </c>
      <c r="W408" s="79">
        <f>R408*T408-V408</f>
        <v>150862.5</v>
      </c>
      <c r="X408" s="82">
        <f>M408+W408</f>
        <v>158862.5</v>
      </c>
      <c r="Y408" s="83">
        <f>M408</f>
        <v>8000</v>
      </c>
      <c r="Z408" s="84"/>
      <c r="AA408" s="87">
        <f>AB408*M408/100</f>
        <v>1.6</v>
      </c>
      <c r="AB408" s="86">
        <v>0.02</v>
      </c>
    </row>
    <row r="409" spans="2:28" ht="16.5" customHeight="1" x14ac:dyDescent="0.25">
      <c r="B409" s="97"/>
      <c r="C409" s="108" t="s">
        <v>3423</v>
      </c>
      <c r="D409" s="98"/>
      <c r="E409" s="99"/>
      <c r="F409" s="97"/>
      <c r="G409" s="97"/>
      <c r="H409" s="105"/>
      <c r="I409" s="105">
        <v>1</v>
      </c>
      <c r="J409" s="105">
        <v>0</v>
      </c>
      <c r="K409" s="95">
        <v>100</v>
      </c>
      <c r="L409" s="106">
        <f>T407</f>
        <v>80</v>
      </c>
      <c r="M409" s="106">
        <f>K409*L409</f>
        <v>8000</v>
      </c>
      <c r="N409" s="77"/>
      <c r="O409" s="78" t="s">
        <v>203</v>
      </c>
      <c r="P409" s="78" t="s">
        <v>5</v>
      </c>
      <c r="Q409" s="78" t="s">
        <v>143</v>
      </c>
      <c r="R409" s="79">
        <v>108</v>
      </c>
      <c r="S409" s="80"/>
      <c r="T409" s="81">
        <v>8050</v>
      </c>
      <c r="U409" s="96" t="s">
        <v>1334</v>
      </c>
      <c r="V409" s="79">
        <f>R409*T409*16/100</f>
        <v>139104</v>
      </c>
      <c r="W409" s="79">
        <f>R409*T409-V409</f>
        <v>730296</v>
      </c>
      <c r="X409" s="82">
        <f>M409+W409</f>
        <v>738296</v>
      </c>
      <c r="Y409" s="83">
        <f>M409</f>
        <v>8000</v>
      </c>
      <c r="Z409" s="84"/>
      <c r="AA409" s="87">
        <f>AB409*M409/100</f>
        <v>1.6</v>
      </c>
      <c r="AB409" s="86">
        <v>0.02</v>
      </c>
    </row>
    <row r="410" spans="2:28" ht="16.5" customHeight="1" x14ac:dyDescent="0.25">
      <c r="B410" s="97"/>
      <c r="C410" s="108" t="s">
        <v>3424</v>
      </c>
      <c r="D410" s="98"/>
      <c r="E410" s="99"/>
      <c r="F410" s="97"/>
      <c r="G410" s="97"/>
      <c r="H410" s="105"/>
      <c r="I410" s="105"/>
      <c r="J410" s="105">
        <v>78</v>
      </c>
      <c r="K410" s="95">
        <v>78</v>
      </c>
      <c r="L410" s="106">
        <f>T407</f>
        <v>80</v>
      </c>
      <c r="M410" s="106">
        <f>K410*L410</f>
        <v>6240</v>
      </c>
      <c r="N410" s="77"/>
      <c r="O410" s="78" t="s">
        <v>203</v>
      </c>
      <c r="P410" s="78" t="s">
        <v>5</v>
      </c>
      <c r="Q410" s="78" t="s">
        <v>143</v>
      </c>
      <c r="R410" s="79">
        <v>108</v>
      </c>
      <c r="S410" s="80"/>
      <c r="T410" s="81">
        <v>8050</v>
      </c>
      <c r="U410" s="96" t="s">
        <v>1334</v>
      </c>
      <c r="V410" s="79">
        <f>R410*T410*16/100</f>
        <v>139104</v>
      </c>
      <c r="W410" s="79">
        <f>R410*T410-V410</f>
        <v>730296</v>
      </c>
      <c r="X410" s="82">
        <f>M410+W410</f>
        <v>736536</v>
      </c>
      <c r="Y410" s="83">
        <f>M410</f>
        <v>6240</v>
      </c>
      <c r="Z410" s="84"/>
      <c r="AA410" s="87">
        <f>AB410*M410/100</f>
        <v>1.248</v>
      </c>
      <c r="AB410" s="86">
        <v>0.02</v>
      </c>
    </row>
    <row r="411" spans="2:28" ht="16.5" customHeight="1" x14ac:dyDescent="0.25">
      <c r="B411" s="97"/>
      <c r="C411" s="97"/>
      <c r="D411" s="98"/>
      <c r="E411" s="99"/>
      <c r="F411" s="97"/>
      <c r="G411" s="97"/>
      <c r="H411" s="105">
        <v>0</v>
      </c>
      <c r="I411" s="105">
        <v>2</v>
      </c>
      <c r="J411" s="105">
        <v>78</v>
      </c>
      <c r="K411" s="95">
        <v>278</v>
      </c>
      <c r="L411" s="106"/>
      <c r="M411" s="106"/>
      <c r="N411" s="77"/>
      <c r="O411" s="78"/>
      <c r="P411" s="78"/>
      <c r="Q411" s="78"/>
      <c r="R411" s="79"/>
      <c r="S411" s="80"/>
      <c r="T411" s="81"/>
      <c r="U411" s="77"/>
      <c r="V411" s="79"/>
      <c r="W411" s="79"/>
      <c r="X411" s="82"/>
      <c r="Y411" s="83"/>
      <c r="Z411" s="84"/>
      <c r="AA411" s="87">
        <f>SUM(AA408:AA410)</f>
        <v>4.4480000000000004</v>
      </c>
      <c r="AB411" s="82"/>
    </row>
    <row r="412" spans="2:28" ht="16.5" customHeight="1" x14ac:dyDescent="0.25">
      <c r="B412" s="99"/>
      <c r="C412" s="99"/>
      <c r="D412" s="99"/>
      <c r="E412" s="99"/>
      <c r="F412" s="99"/>
      <c r="G412" s="99"/>
      <c r="H412" s="107"/>
      <c r="I412" s="107"/>
      <c r="J412" s="107"/>
      <c r="K412" s="106"/>
      <c r="L412" s="106"/>
      <c r="M412" s="106"/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6"/>
      <c r="Y412" s="83"/>
      <c r="Z412" s="84"/>
      <c r="AA412" s="85"/>
      <c r="AB412" s="86"/>
    </row>
    <row r="413" spans="2:28" ht="16.5" customHeight="1" x14ac:dyDescent="0.25">
      <c r="B413" s="100" t="s">
        <v>205</v>
      </c>
      <c r="C413" s="101"/>
      <c r="D413" s="101"/>
      <c r="E413" s="101"/>
      <c r="F413" s="101"/>
      <c r="G413" s="102"/>
      <c r="H413" s="102" t="s">
        <v>210</v>
      </c>
      <c r="I413" s="102" t="s">
        <v>407</v>
      </c>
      <c r="J413" s="102" t="s">
        <v>3426</v>
      </c>
      <c r="K413" s="102">
        <v>73</v>
      </c>
      <c r="L413" s="102">
        <v>11</v>
      </c>
      <c r="M413" s="102"/>
      <c r="N413" s="102"/>
      <c r="O413" s="102" t="s">
        <v>208</v>
      </c>
      <c r="P413" s="102" t="s">
        <v>209</v>
      </c>
      <c r="Q413" s="102" t="s">
        <v>139</v>
      </c>
      <c r="R413" s="102">
        <v>34160</v>
      </c>
      <c r="S413" s="102"/>
      <c r="T413" s="102">
        <v>80</v>
      </c>
      <c r="U413" s="102"/>
      <c r="V413" s="103"/>
      <c r="W413" s="101"/>
      <c r="X413" s="102"/>
      <c r="Y413" s="101"/>
      <c r="Z413" s="101"/>
      <c r="AA413" s="101"/>
      <c r="AB413" s="104"/>
    </row>
    <row r="414" spans="2:28" ht="16.5" customHeight="1" x14ac:dyDescent="0.25">
      <c r="B414" s="97">
        <v>1578</v>
      </c>
      <c r="C414" s="97" t="s">
        <v>206</v>
      </c>
      <c r="D414" s="98" t="s">
        <v>3425</v>
      </c>
      <c r="E414" s="99" t="s">
        <v>3062</v>
      </c>
      <c r="F414" s="97" t="s">
        <v>223</v>
      </c>
      <c r="G414" s="97">
        <v>1</v>
      </c>
      <c r="H414" s="105">
        <v>5</v>
      </c>
      <c r="I414" s="105">
        <v>0</v>
      </c>
      <c r="J414" s="105">
        <v>0</v>
      </c>
      <c r="K414" s="95">
        <v>2000</v>
      </c>
      <c r="L414" s="106">
        <f>T413</f>
        <v>80</v>
      </c>
      <c r="M414" s="106">
        <f>K414*L414</f>
        <v>160000</v>
      </c>
      <c r="N414" s="77"/>
      <c r="O414" s="78"/>
      <c r="P414" s="78"/>
      <c r="Q414" s="78"/>
      <c r="R414" s="79"/>
      <c r="S414" s="80"/>
      <c r="T414" s="81"/>
      <c r="U414" s="77"/>
      <c r="V414" s="79"/>
      <c r="W414" s="79"/>
      <c r="X414" s="82"/>
      <c r="Y414" s="83">
        <f>M414</f>
        <v>160000</v>
      </c>
      <c r="Z414" s="84"/>
      <c r="AA414" s="87">
        <f>AB414*M414/100</f>
        <v>16</v>
      </c>
      <c r="AB414" s="82">
        <v>0.01</v>
      </c>
    </row>
    <row r="415" spans="2:28" ht="16.5" customHeight="1" x14ac:dyDescent="0.25">
      <c r="B415" s="99"/>
      <c r="C415" s="99"/>
      <c r="D415" s="99"/>
      <c r="E415" s="99"/>
      <c r="F415" s="99"/>
      <c r="G415" s="99"/>
      <c r="H415" s="107"/>
      <c r="I415" s="107"/>
      <c r="J415" s="107"/>
      <c r="K415" s="106"/>
      <c r="L415" s="106"/>
      <c r="M415" s="106"/>
      <c r="N415" s="77"/>
      <c r="O415" s="78"/>
      <c r="P415" s="78"/>
      <c r="Q415" s="78"/>
      <c r="R415" s="79"/>
      <c r="S415" s="80"/>
      <c r="T415" s="81"/>
      <c r="U415" s="77"/>
      <c r="V415" s="79"/>
      <c r="W415" s="79"/>
      <c r="X415" s="86"/>
      <c r="Y415" s="83"/>
      <c r="Z415" s="84"/>
      <c r="AA415" s="85"/>
      <c r="AB415" s="86"/>
    </row>
    <row r="416" spans="2:28" ht="16.5" customHeight="1" x14ac:dyDescent="0.25">
      <c r="B416" s="100" t="s">
        <v>205</v>
      </c>
      <c r="C416" s="101"/>
      <c r="D416" s="101"/>
      <c r="E416" s="101"/>
      <c r="F416" s="101"/>
      <c r="G416" s="102"/>
      <c r="H416" s="102" t="s">
        <v>210</v>
      </c>
      <c r="I416" s="102" t="s">
        <v>407</v>
      </c>
      <c r="J416" s="102" t="s">
        <v>3426</v>
      </c>
      <c r="K416" s="102">
        <v>73</v>
      </c>
      <c r="L416" s="102">
        <v>11</v>
      </c>
      <c r="M416" s="102"/>
      <c r="N416" s="102"/>
      <c r="O416" s="102" t="s">
        <v>208</v>
      </c>
      <c r="P416" s="102" t="s">
        <v>209</v>
      </c>
      <c r="Q416" s="102" t="s">
        <v>139</v>
      </c>
      <c r="R416" s="102">
        <v>34160</v>
      </c>
      <c r="S416" s="102"/>
      <c r="T416" s="102">
        <v>80</v>
      </c>
      <c r="U416" s="102" t="s">
        <v>3428</v>
      </c>
      <c r="V416" s="103"/>
      <c r="W416" s="101"/>
      <c r="X416" s="102"/>
      <c r="Y416" s="101"/>
      <c r="Z416" s="101"/>
      <c r="AA416" s="101"/>
      <c r="AB416" s="104"/>
    </row>
    <row r="417" spans="2:28" ht="16.5" customHeight="1" x14ac:dyDescent="0.25">
      <c r="B417" s="97">
        <v>1579</v>
      </c>
      <c r="C417" s="97" t="s">
        <v>206</v>
      </c>
      <c r="D417" s="98"/>
      <c r="E417" s="99" t="s">
        <v>3427</v>
      </c>
      <c r="F417" s="97" t="s">
        <v>3058</v>
      </c>
      <c r="G417" s="97">
        <v>1</v>
      </c>
      <c r="H417" s="105">
        <v>0</v>
      </c>
      <c r="I417" s="105">
        <v>1</v>
      </c>
      <c r="J417" s="105">
        <v>29</v>
      </c>
      <c r="K417" s="95">
        <v>129</v>
      </c>
      <c r="L417" s="106">
        <f>T416</f>
        <v>80</v>
      </c>
      <c r="M417" s="106">
        <f>K417*L417</f>
        <v>10320</v>
      </c>
      <c r="N417" s="77"/>
      <c r="O417" s="78"/>
      <c r="P417" s="78"/>
      <c r="Q417" s="78"/>
      <c r="R417" s="79"/>
      <c r="S417" s="80"/>
      <c r="T417" s="81"/>
      <c r="U417" s="77"/>
      <c r="V417" s="79"/>
      <c r="W417" s="79"/>
      <c r="X417" s="82"/>
      <c r="Y417" s="83">
        <f>M417</f>
        <v>10320</v>
      </c>
      <c r="Z417" s="84"/>
      <c r="AA417" s="87">
        <f>AB417*M417/100</f>
        <v>1.032</v>
      </c>
      <c r="AB417" s="82">
        <v>0.01</v>
      </c>
    </row>
    <row r="418" spans="2:28" ht="16.5" customHeight="1" x14ac:dyDescent="0.25">
      <c r="B418" s="99"/>
      <c r="C418" s="99"/>
      <c r="D418" s="99"/>
      <c r="E418" s="99"/>
      <c r="F418" s="99"/>
      <c r="G418" s="99"/>
      <c r="H418" s="107"/>
      <c r="I418" s="107"/>
      <c r="J418" s="107"/>
      <c r="K418" s="106"/>
      <c r="L418" s="106"/>
      <c r="M418" s="106"/>
      <c r="N418" s="77"/>
      <c r="O418" s="78"/>
      <c r="P418" s="78"/>
      <c r="Q418" s="78"/>
      <c r="R418" s="79"/>
      <c r="S418" s="80"/>
      <c r="T418" s="81"/>
      <c r="U418" s="77"/>
      <c r="V418" s="79"/>
      <c r="W418" s="79"/>
      <c r="X418" s="86"/>
      <c r="Y418" s="83"/>
      <c r="Z418" s="84"/>
      <c r="AA418" s="85"/>
      <c r="AB418" s="86"/>
    </row>
    <row r="419" spans="2:28" ht="16.5" customHeight="1" x14ac:dyDescent="0.25">
      <c r="B419" s="100" t="s">
        <v>205</v>
      </c>
      <c r="C419" s="101"/>
      <c r="D419" s="101"/>
      <c r="E419" s="101"/>
      <c r="F419" s="101"/>
      <c r="G419" s="102"/>
      <c r="H419" s="102" t="s">
        <v>210</v>
      </c>
      <c r="I419" s="102" t="s">
        <v>3431</v>
      </c>
      <c r="J419" s="102" t="s">
        <v>1330</v>
      </c>
      <c r="K419" s="102">
        <v>66</v>
      </c>
      <c r="L419" s="102">
        <v>11</v>
      </c>
      <c r="M419" s="102"/>
      <c r="N419" s="102"/>
      <c r="O419" s="102" t="s">
        <v>208</v>
      </c>
      <c r="P419" s="102" t="s">
        <v>209</v>
      </c>
      <c r="Q419" s="102" t="s">
        <v>139</v>
      </c>
      <c r="R419" s="102">
        <v>34160</v>
      </c>
      <c r="S419" s="102"/>
      <c r="T419" s="102">
        <v>80</v>
      </c>
      <c r="U419" s="102" t="s">
        <v>3432</v>
      </c>
      <c r="V419" s="103"/>
      <c r="W419" s="101"/>
      <c r="X419" s="102"/>
      <c r="Y419" s="101"/>
      <c r="Z419" s="101"/>
      <c r="AA419" s="101"/>
      <c r="AB419" s="104"/>
    </row>
    <row r="420" spans="2:28" ht="16.5" customHeight="1" x14ac:dyDescent="0.25">
      <c r="B420" s="97">
        <v>1580</v>
      </c>
      <c r="C420" s="97" t="s">
        <v>206</v>
      </c>
      <c r="D420" s="98" t="s">
        <v>3429</v>
      </c>
      <c r="E420" s="99" t="s">
        <v>3430</v>
      </c>
      <c r="F420" s="97" t="s">
        <v>223</v>
      </c>
      <c r="G420" s="97">
        <v>2</v>
      </c>
      <c r="H420" s="105">
        <v>0</v>
      </c>
      <c r="I420" s="105">
        <v>1</v>
      </c>
      <c r="J420" s="105">
        <v>27</v>
      </c>
      <c r="K420" s="95">
        <v>127</v>
      </c>
      <c r="L420" s="106">
        <f>T419</f>
        <v>80</v>
      </c>
      <c r="M420" s="106">
        <f>K420*L420</f>
        <v>10160</v>
      </c>
      <c r="N420" s="77"/>
      <c r="O420" s="78" t="s">
        <v>203</v>
      </c>
      <c r="P420" s="78" t="s">
        <v>5</v>
      </c>
      <c r="Q420" s="78" t="s">
        <v>143</v>
      </c>
      <c r="R420" s="79">
        <v>108</v>
      </c>
      <c r="S420" s="80"/>
      <c r="T420" s="81">
        <v>8050</v>
      </c>
      <c r="U420" s="96" t="s">
        <v>388</v>
      </c>
      <c r="V420" s="79">
        <f>R420*T420*26/100</f>
        <v>226044</v>
      </c>
      <c r="W420" s="79">
        <f>R420*T420-V420</f>
        <v>643356</v>
      </c>
      <c r="X420" s="82">
        <f>M420+W420</f>
        <v>653516</v>
      </c>
      <c r="Y420" s="83">
        <f>M420</f>
        <v>10160</v>
      </c>
      <c r="Z420" s="84"/>
      <c r="AA420" s="87">
        <f>AB420*M420/100</f>
        <v>2.032</v>
      </c>
      <c r="AB420" s="86">
        <v>0.02</v>
      </c>
    </row>
    <row r="421" spans="2:28" ht="16.5" customHeight="1" x14ac:dyDescent="0.25">
      <c r="B421" s="99"/>
      <c r="C421" s="99"/>
      <c r="D421" s="99"/>
      <c r="E421" s="99"/>
      <c r="F421" s="99"/>
      <c r="G421" s="99"/>
      <c r="H421" s="107"/>
      <c r="I421" s="107"/>
      <c r="J421" s="107"/>
      <c r="K421" s="106"/>
      <c r="L421" s="106"/>
      <c r="M421" s="106"/>
      <c r="N421" s="77"/>
      <c r="O421" s="78"/>
      <c r="P421" s="78"/>
      <c r="Q421" s="78"/>
      <c r="R421" s="79"/>
      <c r="S421" s="80"/>
      <c r="T421" s="81"/>
      <c r="U421" s="77"/>
      <c r="V421" s="79"/>
      <c r="W421" s="79"/>
      <c r="X421" s="86"/>
      <c r="Y421" s="83"/>
      <c r="Z421" s="84"/>
      <c r="AA421" s="85"/>
      <c r="AB421" s="86"/>
    </row>
    <row r="422" spans="2:28" ht="16.5" customHeight="1" x14ac:dyDescent="0.25">
      <c r="B422" s="100" t="s">
        <v>205</v>
      </c>
      <c r="C422" s="101"/>
      <c r="D422" s="101"/>
      <c r="E422" s="101"/>
      <c r="F422" s="101"/>
      <c r="G422" s="102"/>
      <c r="H422" s="102" t="s">
        <v>207</v>
      </c>
      <c r="I422" s="102" t="s">
        <v>523</v>
      </c>
      <c r="J422" s="102" t="s">
        <v>2793</v>
      </c>
      <c r="K422" s="102">
        <v>132</v>
      </c>
      <c r="L422" s="102">
        <v>11</v>
      </c>
      <c r="M422" s="102"/>
      <c r="N422" s="102"/>
      <c r="O422" s="102" t="s">
        <v>208</v>
      </c>
      <c r="P422" s="102" t="s">
        <v>209</v>
      </c>
      <c r="Q422" s="102" t="s">
        <v>139</v>
      </c>
      <c r="R422" s="102">
        <v>34160</v>
      </c>
      <c r="S422" s="102"/>
      <c r="T422" s="102">
        <v>80</v>
      </c>
      <c r="U422" s="102"/>
      <c r="V422" s="103"/>
      <c r="W422" s="101"/>
      <c r="X422" s="102"/>
      <c r="Y422" s="101"/>
      <c r="Z422" s="101"/>
      <c r="AA422" s="101"/>
      <c r="AB422" s="104"/>
    </row>
    <row r="423" spans="2:28" ht="16.5" customHeight="1" x14ac:dyDescent="0.25">
      <c r="B423" s="97">
        <v>1581</v>
      </c>
      <c r="C423" s="97" t="s">
        <v>206</v>
      </c>
      <c r="D423" s="98" t="s">
        <v>3433</v>
      </c>
      <c r="E423" s="99" t="s">
        <v>3051</v>
      </c>
      <c r="F423" s="97" t="s">
        <v>223</v>
      </c>
      <c r="G423" s="97">
        <v>1</v>
      </c>
      <c r="H423" s="105">
        <v>7</v>
      </c>
      <c r="I423" s="105">
        <v>1</v>
      </c>
      <c r="J423" s="105">
        <v>53</v>
      </c>
      <c r="K423" s="95">
        <v>2953</v>
      </c>
      <c r="L423" s="106">
        <f>T422</f>
        <v>80</v>
      </c>
      <c r="M423" s="106">
        <f>K423*L423</f>
        <v>236240</v>
      </c>
      <c r="N423" s="77"/>
      <c r="O423" s="78"/>
      <c r="P423" s="78"/>
      <c r="Q423" s="78"/>
      <c r="R423" s="79"/>
      <c r="S423" s="80"/>
      <c r="T423" s="81"/>
      <c r="U423" s="77"/>
      <c r="V423" s="79"/>
      <c r="W423" s="79"/>
      <c r="X423" s="82"/>
      <c r="Y423" s="83">
        <f>M423</f>
        <v>236240</v>
      </c>
      <c r="Z423" s="84"/>
      <c r="AA423" s="87">
        <f>AB423*M423/100</f>
        <v>23.624000000000002</v>
      </c>
      <c r="AB423" s="82">
        <v>0.01</v>
      </c>
    </row>
    <row r="424" spans="2:28" ht="16.5" customHeight="1" x14ac:dyDescent="0.25">
      <c r="B424" s="99"/>
      <c r="C424" s="99"/>
      <c r="D424" s="99"/>
      <c r="E424" s="99"/>
      <c r="F424" s="99"/>
      <c r="G424" s="99"/>
      <c r="H424" s="107"/>
      <c r="I424" s="107"/>
      <c r="J424" s="107"/>
      <c r="K424" s="106"/>
      <c r="L424" s="106"/>
      <c r="M424" s="106"/>
      <c r="N424" s="77"/>
      <c r="O424" s="78"/>
      <c r="P424" s="78"/>
      <c r="Q424" s="78"/>
      <c r="R424" s="79"/>
      <c r="S424" s="80"/>
      <c r="T424" s="81"/>
      <c r="U424" s="77"/>
      <c r="V424" s="79"/>
      <c r="W424" s="79"/>
      <c r="X424" s="86"/>
      <c r="Y424" s="83"/>
      <c r="Z424" s="84"/>
      <c r="AA424" s="85"/>
      <c r="AB424" s="86"/>
    </row>
    <row r="425" spans="2:28" ht="16.5" customHeight="1" x14ac:dyDescent="0.25">
      <c r="B425" s="100" t="s">
        <v>205</v>
      </c>
      <c r="C425" s="101"/>
      <c r="D425" s="101"/>
      <c r="E425" s="101"/>
      <c r="F425" s="101"/>
      <c r="G425" s="102"/>
      <c r="H425" s="102" t="s">
        <v>207</v>
      </c>
      <c r="I425" s="102" t="s">
        <v>667</v>
      </c>
      <c r="J425" s="102" t="s">
        <v>2264</v>
      </c>
      <c r="K425" s="102">
        <v>29</v>
      </c>
      <c r="L425" s="102">
        <v>11</v>
      </c>
      <c r="M425" s="102"/>
      <c r="N425" s="102"/>
      <c r="O425" s="102" t="s">
        <v>208</v>
      </c>
      <c r="P425" s="102" t="s">
        <v>209</v>
      </c>
      <c r="Q425" s="102" t="s">
        <v>139</v>
      </c>
      <c r="R425" s="102">
        <v>34160</v>
      </c>
      <c r="S425" s="102"/>
      <c r="T425" s="102">
        <v>80</v>
      </c>
      <c r="U425" s="102" t="s">
        <v>3435</v>
      </c>
      <c r="V425" s="103"/>
      <c r="W425" s="101"/>
      <c r="X425" s="102"/>
      <c r="Y425" s="101"/>
      <c r="Z425" s="101"/>
      <c r="AA425" s="101"/>
      <c r="AB425" s="104"/>
    </row>
    <row r="426" spans="2:28" ht="16.5" customHeight="1" x14ac:dyDescent="0.25">
      <c r="B426" s="97">
        <v>1582</v>
      </c>
      <c r="C426" s="97" t="s">
        <v>206</v>
      </c>
      <c r="D426" s="98">
        <v>5985</v>
      </c>
      <c r="E426" s="99" t="s">
        <v>3434</v>
      </c>
      <c r="F426" s="97" t="s">
        <v>223</v>
      </c>
      <c r="G426" s="97">
        <v>2</v>
      </c>
      <c r="H426" s="105">
        <v>0</v>
      </c>
      <c r="I426" s="105">
        <v>1</v>
      </c>
      <c r="J426" s="105">
        <v>74</v>
      </c>
      <c r="K426" s="95">
        <v>174</v>
      </c>
      <c r="L426" s="106">
        <f>T425</f>
        <v>80</v>
      </c>
      <c r="M426" s="106">
        <f>K426*L426</f>
        <v>13920</v>
      </c>
      <c r="N426" s="77"/>
      <c r="O426" s="78" t="s">
        <v>203</v>
      </c>
      <c r="P426" s="78" t="s">
        <v>211</v>
      </c>
      <c r="Q426" s="78" t="s">
        <v>143</v>
      </c>
      <c r="R426" s="79">
        <v>120</v>
      </c>
      <c r="S426" s="80"/>
      <c r="T426" s="81">
        <v>7450</v>
      </c>
      <c r="U426" s="96" t="s">
        <v>1207</v>
      </c>
      <c r="V426" s="79">
        <f>R426*T426*85/100</f>
        <v>759900</v>
      </c>
      <c r="W426" s="79">
        <f>R426*T426-V426</f>
        <v>134100</v>
      </c>
      <c r="X426" s="82">
        <f>M426+W426</f>
        <v>148020</v>
      </c>
      <c r="Y426" s="83">
        <f>M426</f>
        <v>13920</v>
      </c>
      <c r="Z426" s="84"/>
      <c r="AA426" s="87">
        <f>AB426*M426/100</f>
        <v>2.7840000000000003</v>
      </c>
      <c r="AB426" s="86">
        <v>0.02</v>
      </c>
    </row>
    <row r="427" spans="2:28" ht="16.5" customHeight="1" x14ac:dyDescent="0.25">
      <c r="B427" s="99"/>
      <c r="C427" s="99"/>
      <c r="D427" s="99"/>
      <c r="E427" s="99"/>
      <c r="F427" s="99"/>
      <c r="G427" s="99"/>
      <c r="H427" s="107"/>
      <c r="I427" s="107"/>
      <c r="J427" s="107"/>
      <c r="K427" s="106"/>
      <c r="L427" s="106"/>
      <c r="M427" s="106"/>
      <c r="N427" s="77"/>
      <c r="O427" s="78"/>
      <c r="P427" s="78"/>
      <c r="Q427" s="78"/>
      <c r="R427" s="79"/>
      <c r="S427" s="80"/>
      <c r="T427" s="81"/>
      <c r="U427" s="77"/>
      <c r="V427" s="79"/>
      <c r="W427" s="79"/>
      <c r="X427" s="86"/>
      <c r="Y427" s="83"/>
      <c r="Z427" s="84"/>
      <c r="AA427" s="85"/>
      <c r="AB427" s="86"/>
    </row>
    <row r="428" spans="2:28" ht="16.5" customHeight="1" x14ac:dyDescent="0.25">
      <c r="B428" s="100" t="s">
        <v>205</v>
      </c>
      <c r="C428" s="101"/>
      <c r="D428" s="101"/>
      <c r="E428" s="101"/>
      <c r="F428" s="101"/>
      <c r="G428" s="102"/>
      <c r="H428" s="102" t="s">
        <v>207</v>
      </c>
      <c r="I428" s="102" t="s">
        <v>784</v>
      </c>
      <c r="J428" s="102" t="s">
        <v>3438</v>
      </c>
      <c r="K428" s="102">
        <v>32</v>
      </c>
      <c r="L428" s="102">
        <v>11</v>
      </c>
      <c r="M428" s="102"/>
      <c r="N428" s="102"/>
      <c r="O428" s="102" t="s">
        <v>208</v>
      </c>
      <c r="P428" s="102" t="s">
        <v>209</v>
      </c>
      <c r="Q428" s="102" t="s">
        <v>139</v>
      </c>
      <c r="R428" s="102">
        <v>34160</v>
      </c>
      <c r="S428" s="102"/>
      <c r="T428" s="102">
        <v>80</v>
      </c>
      <c r="U428" s="102" t="s">
        <v>3439</v>
      </c>
      <c r="V428" s="103"/>
      <c r="W428" s="101"/>
      <c r="X428" s="102"/>
      <c r="Y428" s="101"/>
      <c r="Z428" s="101"/>
      <c r="AA428" s="101"/>
      <c r="AB428" s="104"/>
    </row>
    <row r="429" spans="2:28" ht="16.5" customHeight="1" x14ac:dyDescent="0.25">
      <c r="B429" s="97">
        <v>1583</v>
      </c>
      <c r="C429" s="97" t="s">
        <v>206</v>
      </c>
      <c r="D429" s="98" t="s">
        <v>3436</v>
      </c>
      <c r="E429" s="99" t="s">
        <v>3437</v>
      </c>
      <c r="F429" s="97" t="s">
        <v>223</v>
      </c>
      <c r="G429" s="97">
        <v>1</v>
      </c>
      <c r="H429" s="105">
        <v>0</v>
      </c>
      <c r="I429" s="105">
        <v>0</v>
      </c>
      <c r="J429" s="105">
        <v>75</v>
      </c>
      <c r="K429" s="95">
        <v>75</v>
      </c>
      <c r="L429" s="106">
        <f>T428</f>
        <v>80</v>
      </c>
      <c r="M429" s="106">
        <f>K429*L429</f>
        <v>6000</v>
      </c>
      <c r="N429" s="77"/>
      <c r="O429" s="78"/>
      <c r="P429" s="78"/>
      <c r="Q429" s="78"/>
      <c r="R429" s="79"/>
      <c r="S429" s="80"/>
      <c r="T429" s="81"/>
      <c r="U429" s="77"/>
      <c r="V429" s="79"/>
      <c r="W429" s="79"/>
      <c r="X429" s="82"/>
      <c r="Y429" s="83">
        <f>M429</f>
        <v>6000</v>
      </c>
      <c r="Z429" s="84"/>
      <c r="AA429" s="87">
        <f>AB429*M429/100</f>
        <v>0.6</v>
      </c>
      <c r="AB429" s="82">
        <v>0.01</v>
      </c>
    </row>
    <row r="430" spans="2:28" ht="16.5" customHeight="1" x14ac:dyDescent="0.25">
      <c r="B430" s="99"/>
      <c r="C430" s="99"/>
      <c r="D430" s="99"/>
      <c r="E430" s="99"/>
      <c r="F430" s="99"/>
      <c r="G430" s="99"/>
      <c r="H430" s="107"/>
      <c r="I430" s="107"/>
      <c r="J430" s="107"/>
      <c r="K430" s="106"/>
      <c r="L430" s="106"/>
      <c r="M430" s="106"/>
      <c r="N430" s="77"/>
      <c r="O430" s="78"/>
      <c r="P430" s="78"/>
      <c r="Q430" s="78"/>
      <c r="R430" s="79"/>
      <c r="S430" s="80"/>
      <c r="T430" s="81"/>
      <c r="U430" s="77"/>
      <c r="V430" s="79"/>
      <c r="W430" s="79"/>
      <c r="X430" s="86"/>
      <c r="Y430" s="83"/>
      <c r="Z430" s="84"/>
      <c r="AA430" s="85"/>
      <c r="AB430" s="86"/>
    </row>
    <row r="431" spans="2:28" ht="16.5" customHeight="1" x14ac:dyDescent="0.25">
      <c r="B431" s="100" t="s">
        <v>205</v>
      </c>
      <c r="C431" s="101"/>
      <c r="D431" s="101"/>
      <c r="E431" s="101"/>
      <c r="F431" s="101"/>
      <c r="G431" s="102"/>
      <c r="H431" s="102" t="s">
        <v>210</v>
      </c>
      <c r="I431" s="102" t="s">
        <v>3442</v>
      </c>
      <c r="J431" s="102" t="s">
        <v>2757</v>
      </c>
      <c r="K431" s="102">
        <v>40</v>
      </c>
      <c r="L431" s="102">
        <v>11</v>
      </c>
      <c r="M431" s="102"/>
      <c r="N431" s="102"/>
      <c r="O431" s="102" t="s">
        <v>208</v>
      </c>
      <c r="P431" s="102" t="s">
        <v>209</v>
      </c>
      <c r="Q431" s="102" t="s">
        <v>139</v>
      </c>
      <c r="R431" s="102">
        <v>34160</v>
      </c>
      <c r="S431" s="102"/>
      <c r="T431" s="102">
        <v>80</v>
      </c>
      <c r="U431" s="102" t="s">
        <v>3443</v>
      </c>
      <c r="V431" s="103"/>
      <c r="W431" s="101"/>
      <c r="X431" s="102"/>
      <c r="Y431" s="101"/>
      <c r="Z431" s="101"/>
      <c r="AA431" s="101"/>
      <c r="AB431" s="104"/>
    </row>
    <row r="432" spans="2:28" ht="16.5" customHeight="1" x14ac:dyDescent="0.25">
      <c r="B432" s="97">
        <v>1584</v>
      </c>
      <c r="C432" s="97" t="s">
        <v>206</v>
      </c>
      <c r="D432" s="98" t="s">
        <v>3440</v>
      </c>
      <c r="E432" s="99" t="s">
        <v>3441</v>
      </c>
      <c r="F432" s="97" t="s">
        <v>223</v>
      </c>
      <c r="G432" s="97">
        <v>1</v>
      </c>
      <c r="H432" s="105">
        <v>0</v>
      </c>
      <c r="I432" s="105">
        <v>0</v>
      </c>
      <c r="J432" s="105">
        <v>82</v>
      </c>
      <c r="K432" s="95">
        <v>82</v>
      </c>
      <c r="L432" s="106">
        <f>T431</f>
        <v>80</v>
      </c>
      <c r="M432" s="106">
        <f>K432*L432</f>
        <v>6560</v>
      </c>
      <c r="N432" s="77"/>
      <c r="O432" s="78"/>
      <c r="P432" s="78"/>
      <c r="Q432" s="78"/>
      <c r="R432" s="79"/>
      <c r="S432" s="80"/>
      <c r="T432" s="81"/>
      <c r="U432" s="77"/>
      <c r="V432" s="79"/>
      <c r="W432" s="79"/>
      <c r="X432" s="82"/>
      <c r="Y432" s="83">
        <f>M432</f>
        <v>6560</v>
      </c>
      <c r="Z432" s="84"/>
      <c r="AA432" s="87">
        <f>AB432*M432/100</f>
        <v>0.65599999999999992</v>
      </c>
      <c r="AB432" s="82">
        <v>0.01</v>
      </c>
    </row>
    <row r="433" spans="2:28" ht="16.5" customHeight="1" x14ac:dyDescent="0.25">
      <c r="B433" s="99"/>
      <c r="C433" s="99"/>
      <c r="D433" s="99"/>
      <c r="E433" s="99"/>
      <c r="F433" s="99"/>
      <c r="G433" s="99"/>
      <c r="H433" s="107"/>
      <c r="I433" s="107"/>
      <c r="J433" s="107"/>
      <c r="K433" s="106"/>
      <c r="L433" s="106"/>
      <c r="M433" s="106"/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6"/>
      <c r="Y433" s="83"/>
      <c r="Z433" s="84"/>
      <c r="AA433" s="85"/>
      <c r="AB433" s="86"/>
    </row>
    <row r="434" spans="2:28" ht="16.5" customHeight="1" x14ac:dyDescent="0.25">
      <c r="B434" s="100" t="s">
        <v>205</v>
      </c>
      <c r="C434" s="101"/>
      <c r="D434" s="101"/>
      <c r="E434" s="101"/>
      <c r="F434" s="101"/>
      <c r="G434" s="102"/>
      <c r="H434" s="102" t="s">
        <v>207</v>
      </c>
      <c r="I434" s="102" t="s">
        <v>1290</v>
      </c>
      <c r="J434" s="102" t="s">
        <v>1287</v>
      </c>
      <c r="K434" s="102">
        <v>53</v>
      </c>
      <c r="L434" s="102">
        <v>11</v>
      </c>
      <c r="M434" s="102"/>
      <c r="N434" s="102"/>
      <c r="O434" s="102" t="s">
        <v>208</v>
      </c>
      <c r="P434" s="102" t="s">
        <v>209</v>
      </c>
      <c r="Q434" s="102" t="s">
        <v>139</v>
      </c>
      <c r="R434" s="102">
        <v>34160</v>
      </c>
      <c r="S434" s="102"/>
      <c r="T434" s="102">
        <v>80</v>
      </c>
      <c r="U434" s="102"/>
      <c r="V434" s="103"/>
      <c r="W434" s="101"/>
      <c r="X434" s="102"/>
      <c r="Y434" s="101"/>
      <c r="Z434" s="101"/>
      <c r="AA434" s="101"/>
      <c r="AB434" s="104"/>
    </row>
    <row r="435" spans="2:28" ht="16.5" customHeight="1" x14ac:dyDescent="0.25">
      <c r="B435" s="97">
        <v>1585</v>
      </c>
      <c r="C435" s="97" t="s">
        <v>206</v>
      </c>
      <c r="D435" s="98" t="s">
        <v>3444</v>
      </c>
      <c r="E435" s="99" t="s">
        <v>3036</v>
      </c>
      <c r="F435" s="97" t="s">
        <v>223</v>
      </c>
      <c r="G435" s="97">
        <v>1</v>
      </c>
      <c r="H435" s="105">
        <v>17</v>
      </c>
      <c r="I435" s="105">
        <v>2</v>
      </c>
      <c r="J435" s="105">
        <v>54</v>
      </c>
      <c r="K435" s="95">
        <v>7054</v>
      </c>
      <c r="L435" s="106">
        <f>T434</f>
        <v>80</v>
      </c>
      <c r="M435" s="106">
        <f>K435*L435</f>
        <v>564320</v>
      </c>
      <c r="N435" s="77"/>
      <c r="O435" s="78"/>
      <c r="P435" s="78"/>
      <c r="Q435" s="78"/>
      <c r="R435" s="79"/>
      <c r="S435" s="80"/>
      <c r="T435" s="81"/>
      <c r="U435" s="77"/>
      <c r="V435" s="79"/>
      <c r="W435" s="79"/>
      <c r="X435" s="82"/>
      <c r="Y435" s="83">
        <f>M435</f>
        <v>564320</v>
      </c>
      <c r="Z435" s="84"/>
      <c r="AA435" s="87">
        <f>AB435*M435/100</f>
        <v>56.431999999999995</v>
      </c>
      <c r="AB435" s="82">
        <v>0.01</v>
      </c>
    </row>
    <row r="436" spans="2:28" ht="16.5" customHeight="1" x14ac:dyDescent="0.25">
      <c r="B436" s="99"/>
      <c r="C436" s="99"/>
      <c r="D436" s="99"/>
      <c r="E436" s="99"/>
      <c r="F436" s="99"/>
      <c r="G436" s="99"/>
      <c r="H436" s="107"/>
      <c r="I436" s="107"/>
      <c r="J436" s="107"/>
      <c r="K436" s="106"/>
      <c r="L436" s="106"/>
      <c r="M436" s="106"/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6"/>
      <c r="Y436" s="83"/>
      <c r="Z436" s="84"/>
      <c r="AA436" s="85"/>
      <c r="AB436" s="86"/>
    </row>
    <row r="437" spans="2:28" ht="16.5" customHeight="1" x14ac:dyDescent="0.25">
      <c r="B437" s="100" t="s">
        <v>205</v>
      </c>
      <c r="C437" s="101"/>
      <c r="D437" s="101"/>
      <c r="E437" s="101"/>
      <c r="F437" s="101"/>
      <c r="G437" s="102"/>
      <c r="H437" s="102" t="s">
        <v>207</v>
      </c>
      <c r="I437" s="102" t="s">
        <v>443</v>
      </c>
      <c r="J437" s="102" t="s">
        <v>3446</v>
      </c>
      <c r="K437" s="102">
        <v>53</v>
      </c>
      <c r="L437" s="102">
        <v>11</v>
      </c>
      <c r="M437" s="102"/>
      <c r="N437" s="102"/>
      <c r="O437" s="102" t="s">
        <v>208</v>
      </c>
      <c r="P437" s="102" t="s">
        <v>209</v>
      </c>
      <c r="Q437" s="102" t="s">
        <v>139</v>
      </c>
      <c r="R437" s="102">
        <v>34160</v>
      </c>
      <c r="S437" s="102"/>
      <c r="T437" s="102">
        <v>80</v>
      </c>
      <c r="U437" s="102"/>
      <c r="V437" s="103"/>
      <c r="W437" s="101"/>
      <c r="X437" s="102" t="s">
        <v>212</v>
      </c>
      <c r="Y437" s="101" t="s">
        <v>3447</v>
      </c>
      <c r="Z437" s="101"/>
      <c r="AA437" s="101"/>
      <c r="AB437" s="104"/>
    </row>
    <row r="438" spans="2:28" ht="16.5" customHeight="1" x14ac:dyDescent="0.25">
      <c r="B438" s="97">
        <v>1586</v>
      </c>
      <c r="C438" s="97" t="s">
        <v>206</v>
      </c>
      <c r="D438" s="98" t="s">
        <v>3445</v>
      </c>
      <c r="E438" s="99" t="s">
        <v>3138</v>
      </c>
      <c r="F438" s="97" t="s">
        <v>223</v>
      </c>
      <c r="G438" s="97">
        <v>1</v>
      </c>
      <c r="H438" s="105">
        <v>30</v>
      </c>
      <c r="I438" s="105">
        <v>3</v>
      </c>
      <c r="J438" s="105">
        <v>28</v>
      </c>
      <c r="K438" s="95">
        <v>12328</v>
      </c>
      <c r="L438" s="106">
        <f>T437</f>
        <v>80</v>
      </c>
      <c r="M438" s="106">
        <f>K438*L438</f>
        <v>986240</v>
      </c>
      <c r="N438" s="77"/>
      <c r="O438" s="78"/>
      <c r="P438" s="78"/>
      <c r="Q438" s="78"/>
      <c r="R438" s="79"/>
      <c r="S438" s="80"/>
      <c r="T438" s="81"/>
      <c r="U438" s="77"/>
      <c r="V438" s="79"/>
      <c r="W438" s="79"/>
      <c r="X438" s="82"/>
      <c r="Y438" s="83">
        <f>M438</f>
        <v>986240</v>
      </c>
      <c r="Z438" s="84"/>
      <c r="AA438" s="87">
        <f>AB438*M438/100</f>
        <v>98.623999999999995</v>
      </c>
      <c r="AB438" s="82">
        <v>0.01</v>
      </c>
    </row>
    <row r="439" spans="2:28" ht="16.5" customHeight="1" x14ac:dyDescent="0.25">
      <c r="B439" s="99"/>
      <c r="C439" s="99"/>
      <c r="D439" s="99"/>
      <c r="E439" s="99"/>
      <c r="F439" s="99"/>
      <c r="G439" s="99"/>
      <c r="H439" s="107"/>
      <c r="I439" s="107"/>
      <c r="J439" s="107"/>
      <c r="K439" s="106"/>
      <c r="L439" s="106"/>
      <c r="M439" s="106"/>
      <c r="N439" s="77"/>
      <c r="O439" s="78"/>
      <c r="P439" s="78"/>
      <c r="Q439" s="78"/>
      <c r="R439" s="79"/>
      <c r="S439" s="80"/>
      <c r="T439" s="81"/>
      <c r="U439" s="77"/>
      <c r="V439" s="79"/>
      <c r="W439" s="79"/>
      <c r="X439" s="86"/>
      <c r="Y439" s="83"/>
      <c r="Z439" s="84"/>
      <c r="AA439" s="85"/>
      <c r="AB439" s="86"/>
    </row>
    <row r="440" spans="2:28" ht="16.5" customHeight="1" x14ac:dyDescent="0.25">
      <c r="B440" s="100" t="s">
        <v>205</v>
      </c>
      <c r="C440" s="101"/>
      <c r="D440" s="101"/>
      <c r="E440" s="101"/>
      <c r="F440" s="101"/>
      <c r="G440" s="102"/>
      <c r="H440" s="102" t="s">
        <v>207</v>
      </c>
      <c r="I440" s="102" t="s">
        <v>3450</v>
      </c>
      <c r="J440" s="102" t="s">
        <v>3451</v>
      </c>
      <c r="K440" s="102">
        <v>56</v>
      </c>
      <c r="L440" s="102">
        <v>11</v>
      </c>
      <c r="M440" s="102"/>
      <c r="N440" s="102"/>
      <c r="O440" s="102" t="s">
        <v>208</v>
      </c>
      <c r="P440" s="102" t="s">
        <v>209</v>
      </c>
      <c r="Q440" s="102" t="s">
        <v>139</v>
      </c>
      <c r="R440" s="102">
        <v>34160</v>
      </c>
      <c r="S440" s="102"/>
      <c r="T440" s="102">
        <v>250</v>
      </c>
      <c r="U440" s="102" t="s">
        <v>3453</v>
      </c>
      <c r="V440" s="103"/>
      <c r="W440" s="101"/>
      <c r="X440" s="102"/>
      <c r="Y440" s="101"/>
      <c r="Z440" s="101"/>
      <c r="AA440" s="102" t="s">
        <v>3452</v>
      </c>
      <c r="AB440" s="104"/>
    </row>
    <row r="441" spans="2:28" ht="16.5" customHeight="1" x14ac:dyDescent="0.25">
      <c r="B441" s="97">
        <v>1587</v>
      </c>
      <c r="C441" s="97" t="s">
        <v>206</v>
      </c>
      <c r="D441" s="98" t="s">
        <v>3448</v>
      </c>
      <c r="E441" s="99" t="s">
        <v>3449</v>
      </c>
      <c r="F441" s="97" t="s">
        <v>223</v>
      </c>
      <c r="G441" s="97"/>
      <c r="H441" s="105">
        <v>3</v>
      </c>
      <c r="I441" s="105">
        <v>1</v>
      </c>
      <c r="J441" s="105">
        <v>6</v>
      </c>
      <c r="K441" s="95">
        <v>1306</v>
      </c>
      <c r="L441" s="106">
        <f>T440</f>
        <v>250</v>
      </c>
      <c r="M441" s="106">
        <f>K441*L441</f>
        <v>326500</v>
      </c>
      <c r="N441" s="77"/>
      <c r="O441" s="78"/>
      <c r="P441" s="78"/>
      <c r="Q441" s="78"/>
      <c r="R441" s="79"/>
      <c r="S441" s="80"/>
      <c r="T441" s="81"/>
      <c r="U441" s="77"/>
      <c r="V441" s="79"/>
      <c r="W441" s="79"/>
      <c r="X441" s="82"/>
      <c r="Y441" s="83">
        <f>M441</f>
        <v>326500</v>
      </c>
      <c r="Z441" s="84"/>
      <c r="AA441" s="87">
        <f>AB441*M441/100</f>
        <v>32.65</v>
      </c>
      <c r="AB441" s="82">
        <v>0.01</v>
      </c>
    </row>
    <row r="442" spans="2:28" ht="16.5" customHeight="1" x14ac:dyDescent="0.25">
      <c r="B442" s="97"/>
      <c r="C442" s="97"/>
      <c r="D442" s="98"/>
      <c r="E442" s="99"/>
      <c r="F442" s="97"/>
      <c r="G442" s="97"/>
      <c r="H442" s="105"/>
      <c r="I442" s="105">
        <v>1</v>
      </c>
      <c r="J442" s="105">
        <v>0</v>
      </c>
      <c r="K442" s="95">
        <v>100</v>
      </c>
      <c r="L442" s="106">
        <f>T440</f>
        <v>250</v>
      </c>
      <c r="M442" s="106">
        <f>K442*L442</f>
        <v>25000</v>
      </c>
      <c r="N442" s="77"/>
      <c r="O442" s="78" t="s">
        <v>203</v>
      </c>
      <c r="P442" s="78" t="s">
        <v>211</v>
      </c>
      <c r="Q442" s="78" t="s">
        <v>143</v>
      </c>
      <c r="R442" s="79">
        <v>162</v>
      </c>
      <c r="S442" s="80"/>
      <c r="T442" s="81">
        <v>7450</v>
      </c>
      <c r="U442" s="96" t="s">
        <v>411</v>
      </c>
      <c r="V442" s="79">
        <f>R442*T442*85/100</f>
        <v>1025865</v>
      </c>
      <c r="W442" s="79">
        <f>R442*T442-V442</f>
        <v>181035</v>
      </c>
      <c r="X442" s="82">
        <f>M442+W442</f>
        <v>206035</v>
      </c>
      <c r="Y442" s="83">
        <f>M442</f>
        <v>25000</v>
      </c>
      <c r="Z442" s="84"/>
      <c r="AA442" s="87">
        <f>AB442*M442/100</f>
        <v>5</v>
      </c>
      <c r="AB442" s="86">
        <v>0.02</v>
      </c>
    </row>
    <row r="443" spans="2:28" ht="16.5" customHeight="1" x14ac:dyDescent="0.25">
      <c r="B443" s="97"/>
      <c r="C443" s="97"/>
      <c r="D443" s="98"/>
      <c r="E443" s="99"/>
      <c r="F443" s="97"/>
      <c r="G443" s="97"/>
      <c r="H443" s="105"/>
      <c r="I443" s="105">
        <v>1</v>
      </c>
      <c r="J443" s="105">
        <v>0</v>
      </c>
      <c r="K443" s="95">
        <v>100</v>
      </c>
      <c r="L443" s="106">
        <f>T440</f>
        <v>250</v>
      </c>
      <c r="M443" s="106">
        <f>K443*L443</f>
        <v>25000</v>
      </c>
      <c r="N443" s="77"/>
      <c r="O443" s="78" t="s">
        <v>120</v>
      </c>
      <c r="P443" s="78" t="s">
        <v>5</v>
      </c>
      <c r="Q443" s="78"/>
      <c r="R443" s="79">
        <v>48</v>
      </c>
      <c r="S443" s="80"/>
      <c r="T443" s="81">
        <v>2600</v>
      </c>
      <c r="U443" s="96" t="s">
        <v>375</v>
      </c>
      <c r="V443" s="79">
        <f>R443*T443*85/100</f>
        <v>106080</v>
      </c>
      <c r="W443" s="79">
        <f>R443*T443-V443</f>
        <v>18720</v>
      </c>
      <c r="X443" s="82">
        <f>M443+W443</f>
        <v>43720</v>
      </c>
      <c r="Y443" s="83">
        <f>M443</f>
        <v>25000</v>
      </c>
      <c r="Z443" s="84"/>
      <c r="AA443" s="87">
        <f>AB443*M443/100</f>
        <v>5</v>
      </c>
      <c r="AB443" s="86">
        <v>0.02</v>
      </c>
    </row>
    <row r="444" spans="2:28" ht="16.5" customHeight="1" x14ac:dyDescent="0.25">
      <c r="B444" s="97"/>
      <c r="C444" s="97"/>
      <c r="D444" s="98"/>
      <c r="E444" s="99"/>
      <c r="F444" s="97"/>
      <c r="G444" s="97"/>
      <c r="H444" s="105">
        <v>3</v>
      </c>
      <c r="I444" s="105">
        <v>3</v>
      </c>
      <c r="J444" s="105">
        <v>6</v>
      </c>
      <c r="K444" s="95">
        <v>1506</v>
      </c>
      <c r="L444" s="106"/>
      <c r="M444" s="106"/>
      <c r="N444" s="77"/>
      <c r="O444" s="78"/>
      <c r="P444" s="78"/>
      <c r="Q444" s="78"/>
      <c r="R444" s="79"/>
      <c r="S444" s="80"/>
      <c r="T444" s="81"/>
      <c r="U444" s="77"/>
      <c r="V444" s="79"/>
      <c r="W444" s="79"/>
      <c r="X444" s="82"/>
      <c r="Y444" s="83"/>
      <c r="Z444" s="84"/>
      <c r="AA444" s="87">
        <f>SUM(AA441:AA443)</f>
        <v>42.65</v>
      </c>
      <c r="AB444" s="82"/>
    </row>
    <row r="445" spans="2:28" ht="16.5" customHeight="1" x14ac:dyDescent="0.25">
      <c r="B445" s="99"/>
      <c r="C445" s="99"/>
      <c r="D445" s="99"/>
      <c r="E445" s="99"/>
      <c r="F445" s="99"/>
      <c r="G445" s="99"/>
      <c r="H445" s="107"/>
      <c r="I445" s="107"/>
      <c r="J445" s="107"/>
      <c r="K445" s="106"/>
      <c r="L445" s="106"/>
      <c r="M445" s="106"/>
      <c r="N445" s="77"/>
      <c r="O445" s="78"/>
      <c r="P445" s="78"/>
      <c r="Q445" s="78"/>
      <c r="R445" s="79"/>
      <c r="S445" s="80"/>
      <c r="T445" s="81"/>
      <c r="U445" s="77"/>
      <c r="V445" s="79"/>
      <c r="W445" s="79"/>
      <c r="X445" s="86"/>
      <c r="Y445" s="83"/>
      <c r="Z445" s="84"/>
      <c r="AA445" s="85"/>
      <c r="AB445" s="86"/>
    </row>
    <row r="446" spans="2:28" ht="16.5" customHeight="1" x14ac:dyDescent="0.25">
      <c r="B446" s="100" t="s">
        <v>205</v>
      </c>
      <c r="C446" s="101"/>
      <c r="D446" s="101"/>
      <c r="E446" s="101"/>
      <c r="F446" s="101"/>
      <c r="G446" s="102"/>
      <c r="H446" s="102" t="s">
        <v>210</v>
      </c>
      <c r="I446" s="102" t="s">
        <v>3455</v>
      </c>
      <c r="J446" s="102" t="s">
        <v>596</v>
      </c>
      <c r="K446" s="102">
        <v>56</v>
      </c>
      <c r="L446" s="102">
        <v>11</v>
      </c>
      <c r="M446" s="102"/>
      <c r="N446" s="102"/>
      <c r="O446" s="102" t="s">
        <v>208</v>
      </c>
      <c r="P446" s="102" t="s">
        <v>209</v>
      </c>
      <c r="Q446" s="102" t="s">
        <v>139</v>
      </c>
      <c r="R446" s="102">
        <v>34160</v>
      </c>
      <c r="S446" s="102"/>
      <c r="T446" s="102">
        <v>80</v>
      </c>
      <c r="U446" s="102"/>
      <c r="V446" s="103"/>
      <c r="W446" s="101"/>
      <c r="X446" s="102" t="s">
        <v>212</v>
      </c>
      <c r="Y446" s="101" t="s">
        <v>3456</v>
      </c>
      <c r="Z446" s="101"/>
      <c r="AA446" s="101"/>
      <c r="AB446" s="104"/>
    </row>
    <row r="447" spans="2:28" ht="16.5" customHeight="1" x14ac:dyDescent="0.25">
      <c r="B447" s="97">
        <v>1588</v>
      </c>
      <c r="C447" s="97" t="s">
        <v>206</v>
      </c>
      <c r="D447" s="98" t="s">
        <v>3454</v>
      </c>
      <c r="E447" s="99" t="s">
        <v>3308</v>
      </c>
      <c r="F447" s="97" t="s">
        <v>223</v>
      </c>
      <c r="G447" s="97">
        <v>1</v>
      </c>
      <c r="H447" s="105">
        <v>2</v>
      </c>
      <c r="I447" s="105">
        <v>0</v>
      </c>
      <c r="J447" s="105">
        <v>50</v>
      </c>
      <c r="K447" s="95">
        <v>850</v>
      </c>
      <c r="L447" s="106">
        <f>T446</f>
        <v>80</v>
      </c>
      <c r="M447" s="106">
        <f>K447*L447</f>
        <v>68000</v>
      </c>
      <c r="N447" s="77"/>
      <c r="O447" s="78"/>
      <c r="P447" s="78"/>
      <c r="Q447" s="78"/>
      <c r="R447" s="79"/>
      <c r="S447" s="80"/>
      <c r="T447" s="81"/>
      <c r="U447" s="77"/>
      <c r="V447" s="79"/>
      <c r="W447" s="79"/>
      <c r="X447" s="82"/>
      <c r="Y447" s="83">
        <f>M447</f>
        <v>68000</v>
      </c>
      <c r="Z447" s="84"/>
      <c r="AA447" s="87">
        <f>AB447*M447/100</f>
        <v>6.8</v>
      </c>
      <c r="AB447" s="82">
        <v>0.01</v>
      </c>
    </row>
    <row r="448" spans="2:28" ht="16.5" customHeight="1" x14ac:dyDescent="0.25">
      <c r="B448" s="99"/>
      <c r="C448" s="99"/>
      <c r="D448" s="99"/>
      <c r="E448" s="99"/>
      <c r="F448" s="99"/>
      <c r="G448" s="99"/>
      <c r="H448" s="107"/>
      <c r="I448" s="107"/>
      <c r="J448" s="107"/>
      <c r="K448" s="106"/>
      <c r="L448" s="106"/>
      <c r="M448" s="106"/>
      <c r="N448" s="77"/>
      <c r="O448" s="78"/>
      <c r="P448" s="78"/>
      <c r="Q448" s="78"/>
      <c r="R448" s="79"/>
      <c r="S448" s="80"/>
      <c r="T448" s="81"/>
      <c r="U448" s="77"/>
      <c r="V448" s="79"/>
      <c r="W448" s="79"/>
      <c r="X448" s="86"/>
      <c r="Y448" s="83"/>
      <c r="Z448" s="84"/>
      <c r="AA448" s="85"/>
      <c r="AB448" s="86"/>
    </row>
    <row r="449" spans="2:28" ht="16.5" customHeight="1" x14ac:dyDescent="0.25">
      <c r="B449" s="100" t="s">
        <v>205</v>
      </c>
      <c r="C449" s="101"/>
      <c r="D449" s="101"/>
      <c r="E449" s="101"/>
      <c r="F449" s="101"/>
      <c r="G449" s="102"/>
      <c r="H449" s="102" t="s">
        <v>210</v>
      </c>
      <c r="I449" s="102" t="s">
        <v>3622</v>
      </c>
      <c r="J449" s="102" t="s">
        <v>3623</v>
      </c>
      <c r="K449" s="102">
        <v>25</v>
      </c>
      <c r="L449" s="102">
        <v>11</v>
      </c>
      <c r="M449" s="102"/>
      <c r="N449" s="102"/>
      <c r="O449" s="102" t="s">
        <v>208</v>
      </c>
      <c r="P449" s="102" t="s">
        <v>209</v>
      </c>
      <c r="Q449" s="102" t="s">
        <v>139</v>
      </c>
      <c r="R449" s="102">
        <v>34160</v>
      </c>
      <c r="S449" s="102"/>
      <c r="T449" s="102">
        <v>80</v>
      </c>
      <c r="U449" s="102"/>
      <c r="V449" s="103"/>
      <c r="W449" s="101"/>
      <c r="X449" s="102" t="s">
        <v>212</v>
      </c>
      <c r="Y449" s="101" t="s">
        <v>3624</v>
      </c>
      <c r="Z449" s="101"/>
      <c r="AA449" s="101"/>
      <c r="AB449" s="104"/>
    </row>
    <row r="450" spans="2:28" ht="16.5" customHeight="1" x14ac:dyDescent="0.25">
      <c r="B450" s="97">
        <v>1653</v>
      </c>
      <c r="C450" s="97" t="s">
        <v>206</v>
      </c>
      <c r="D450" s="98" t="s">
        <v>3621</v>
      </c>
      <c r="E450" s="99" t="s">
        <v>3058</v>
      </c>
      <c r="F450" s="97" t="s">
        <v>223</v>
      </c>
      <c r="G450" s="97">
        <v>1</v>
      </c>
      <c r="H450" s="105">
        <v>4</v>
      </c>
      <c r="I450" s="105">
        <v>0</v>
      </c>
      <c r="J450" s="105">
        <v>15</v>
      </c>
      <c r="K450" s="95">
        <v>1615</v>
      </c>
      <c r="L450" s="106">
        <f>T449</f>
        <v>80</v>
      </c>
      <c r="M450" s="106">
        <f>K450*L450</f>
        <v>129200</v>
      </c>
      <c r="N450" s="77"/>
      <c r="O450" s="78"/>
      <c r="P450" s="78"/>
      <c r="Q450" s="78"/>
      <c r="R450" s="79"/>
      <c r="S450" s="80"/>
      <c r="T450" s="81"/>
      <c r="U450" s="77"/>
      <c r="V450" s="79"/>
      <c r="W450" s="79"/>
      <c r="X450" s="82"/>
      <c r="Y450" s="83">
        <f>M450</f>
        <v>129200</v>
      </c>
      <c r="Z450" s="84"/>
      <c r="AA450" s="87">
        <f>AB450*M450/100</f>
        <v>12.92</v>
      </c>
      <c r="AB450" s="82">
        <v>0.01</v>
      </c>
    </row>
    <row r="451" spans="2:28" ht="16.5" customHeight="1" x14ac:dyDescent="0.25">
      <c r="B451" s="99"/>
      <c r="C451" s="99"/>
      <c r="D451" s="99"/>
      <c r="E451" s="99"/>
      <c r="F451" s="99"/>
      <c r="G451" s="99"/>
      <c r="H451" s="107"/>
      <c r="I451" s="107"/>
      <c r="J451" s="107"/>
      <c r="K451" s="106"/>
      <c r="L451" s="106"/>
      <c r="M451" s="106"/>
      <c r="N451" s="77"/>
      <c r="O451" s="78"/>
      <c r="P451" s="78"/>
      <c r="Q451" s="78"/>
      <c r="R451" s="79"/>
      <c r="S451" s="80"/>
      <c r="T451" s="81"/>
      <c r="U451" s="77"/>
      <c r="V451" s="79"/>
      <c r="W451" s="79"/>
      <c r="X451" s="86"/>
      <c r="Y451" s="83"/>
      <c r="Z451" s="84"/>
      <c r="AA451" s="85"/>
      <c r="AB451" s="86"/>
    </row>
    <row r="452" spans="2:28" ht="16.5" customHeight="1" x14ac:dyDescent="0.25">
      <c r="B452" s="100" t="s">
        <v>205</v>
      </c>
      <c r="C452" s="101"/>
      <c r="D452" s="101"/>
      <c r="E452" s="101"/>
      <c r="F452" s="101"/>
      <c r="G452" s="102"/>
      <c r="H452" s="102" t="s">
        <v>210</v>
      </c>
      <c r="I452" s="102" t="s">
        <v>3622</v>
      </c>
      <c r="J452" s="102" t="s">
        <v>3623</v>
      </c>
      <c r="K452" s="102">
        <v>25</v>
      </c>
      <c r="L452" s="102">
        <v>11</v>
      </c>
      <c r="M452" s="102"/>
      <c r="N452" s="102"/>
      <c r="O452" s="102" t="s">
        <v>208</v>
      </c>
      <c r="P452" s="102" t="s">
        <v>209</v>
      </c>
      <c r="Q452" s="102" t="s">
        <v>139</v>
      </c>
      <c r="R452" s="102">
        <v>34160</v>
      </c>
      <c r="S452" s="102"/>
      <c r="T452" s="102">
        <v>80</v>
      </c>
      <c r="U452" s="102"/>
      <c r="V452" s="103"/>
      <c r="W452" s="101"/>
      <c r="X452" s="102" t="s">
        <v>212</v>
      </c>
      <c r="Y452" s="101" t="s">
        <v>3624</v>
      </c>
      <c r="Z452" s="101"/>
      <c r="AA452" s="101"/>
      <c r="AB452" s="104"/>
    </row>
    <row r="453" spans="2:28" ht="16.5" customHeight="1" x14ac:dyDescent="0.25">
      <c r="B453" s="97">
        <v>1654</v>
      </c>
      <c r="C453" s="97" t="s">
        <v>206</v>
      </c>
      <c r="D453" s="98" t="s">
        <v>3625</v>
      </c>
      <c r="E453" s="99" t="s">
        <v>3036</v>
      </c>
      <c r="F453" s="97" t="s">
        <v>223</v>
      </c>
      <c r="G453" s="97">
        <v>1</v>
      </c>
      <c r="H453" s="105">
        <v>12</v>
      </c>
      <c r="I453" s="105">
        <v>0</v>
      </c>
      <c r="J453" s="105">
        <v>6</v>
      </c>
      <c r="K453" s="95">
        <v>4806</v>
      </c>
      <c r="L453" s="106">
        <f>T452</f>
        <v>80</v>
      </c>
      <c r="M453" s="106">
        <f>K453*L453</f>
        <v>384480</v>
      </c>
      <c r="N453" s="77"/>
      <c r="O453" s="78"/>
      <c r="P453" s="78"/>
      <c r="Q453" s="78"/>
      <c r="R453" s="79"/>
      <c r="S453" s="80"/>
      <c r="T453" s="81"/>
      <c r="U453" s="77"/>
      <c r="V453" s="79"/>
      <c r="W453" s="79"/>
      <c r="X453" s="82"/>
      <c r="Y453" s="83">
        <f>M453</f>
        <v>384480</v>
      </c>
      <c r="Z453" s="84"/>
      <c r="AA453" s="87">
        <f>AB453*M453/100</f>
        <v>38.448</v>
      </c>
      <c r="AB453" s="82">
        <v>0.01</v>
      </c>
    </row>
    <row r="454" spans="2:28" ht="16.5" customHeight="1" x14ac:dyDescent="0.25">
      <c r="B454" s="99"/>
      <c r="C454" s="99"/>
      <c r="D454" s="99"/>
      <c r="E454" s="99"/>
      <c r="F454" s="99"/>
      <c r="G454" s="99"/>
      <c r="H454" s="107"/>
      <c r="I454" s="107"/>
      <c r="J454" s="107"/>
      <c r="K454" s="106"/>
      <c r="L454" s="106"/>
      <c r="M454" s="106"/>
      <c r="N454" s="77"/>
      <c r="O454" s="78"/>
      <c r="P454" s="78"/>
      <c r="Q454" s="78"/>
      <c r="R454" s="79"/>
      <c r="S454" s="80"/>
      <c r="T454" s="81"/>
      <c r="U454" s="77"/>
      <c r="V454" s="79"/>
      <c r="W454" s="79"/>
      <c r="X454" s="86"/>
      <c r="Y454" s="83"/>
      <c r="Z454" s="84"/>
      <c r="AA454" s="85"/>
      <c r="AB454" s="86"/>
    </row>
    <row r="455" spans="2:28" ht="16.5" customHeight="1" x14ac:dyDescent="0.25">
      <c r="B455" s="100" t="s">
        <v>205</v>
      </c>
      <c r="C455" s="101"/>
      <c r="D455" s="101"/>
      <c r="E455" s="101"/>
      <c r="F455" s="101"/>
      <c r="G455" s="102"/>
      <c r="H455" s="102" t="s">
        <v>210</v>
      </c>
      <c r="I455" s="102" t="s">
        <v>3627</v>
      </c>
      <c r="J455" s="102" t="s">
        <v>3628</v>
      </c>
      <c r="K455" s="102">
        <v>25</v>
      </c>
      <c r="L455" s="102">
        <v>11</v>
      </c>
      <c r="M455" s="102"/>
      <c r="N455" s="102"/>
      <c r="O455" s="102" t="s">
        <v>208</v>
      </c>
      <c r="P455" s="102" t="s">
        <v>209</v>
      </c>
      <c r="Q455" s="102" t="s">
        <v>139</v>
      </c>
      <c r="R455" s="102">
        <v>34160</v>
      </c>
      <c r="S455" s="102"/>
      <c r="T455" s="102">
        <v>80</v>
      </c>
      <c r="U455" s="102"/>
      <c r="V455" s="103"/>
      <c r="W455" s="101"/>
      <c r="X455" s="102" t="s">
        <v>212</v>
      </c>
      <c r="Y455" s="101" t="s">
        <v>3629</v>
      </c>
      <c r="Z455" s="101"/>
      <c r="AA455" s="101"/>
      <c r="AB455" s="104"/>
    </row>
    <row r="456" spans="2:28" ht="16.5" customHeight="1" x14ac:dyDescent="0.25">
      <c r="B456" s="97">
        <v>1655</v>
      </c>
      <c r="C456" s="97" t="s">
        <v>206</v>
      </c>
      <c r="D456" s="98" t="s">
        <v>3626</v>
      </c>
      <c r="E456" s="99" t="s">
        <v>3038</v>
      </c>
      <c r="F456" s="97" t="s">
        <v>223</v>
      </c>
      <c r="G456" s="97">
        <v>1</v>
      </c>
      <c r="H456" s="105">
        <v>14</v>
      </c>
      <c r="I456" s="105">
        <v>0</v>
      </c>
      <c r="J456" s="105">
        <v>16</v>
      </c>
      <c r="K456" s="95">
        <v>5616</v>
      </c>
      <c r="L456" s="106">
        <f>T455</f>
        <v>80</v>
      </c>
      <c r="M456" s="106">
        <f>K456*L456</f>
        <v>449280</v>
      </c>
      <c r="N456" s="77"/>
      <c r="O456" s="78"/>
      <c r="P456" s="78"/>
      <c r="Q456" s="78"/>
      <c r="R456" s="79"/>
      <c r="S456" s="80"/>
      <c r="T456" s="81"/>
      <c r="U456" s="77"/>
      <c r="V456" s="79"/>
      <c r="W456" s="79"/>
      <c r="X456" s="82"/>
      <c r="Y456" s="83">
        <f>M456</f>
        <v>449280</v>
      </c>
      <c r="Z456" s="84"/>
      <c r="AA456" s="87">
        <f>AB456*M456/100</f>
        <v>44.928000000000004</v>
      </c>
      <c r="AB456" s="82">
        <v>0.01</v>
      </c>
    </row>
    <row r="457" spans="2:28" ht="16.5" customHeight="1" x14ac:dyDescent="0.25">
      <c r="B457" s="99"/>
      <c r="C457" s="99"/>
      <c r="D457" s="99"/>
      <c r="E457" s="99"/>
      <c r="F457" s="99"/>
      <c r="G457" s="99"/>
      <c r="H457" s="107"/>
      <c r="I457" s="107"/>
      <c r="J457" s="107"/>
      <c r="K457" s="106"/>
      <c r="L457" s="106"/>
      <c r="M457" s="106"/>
      <c r="N457" s="77"/>
      <c r="O457" s="78"/>
      <c r="P457" s="78"/>
      <c r="Q457" s="78"/>
      <c r="R457" s="79"/>
      <c r="S457" s="80"/>
      <c r="T457" s="81"/>
      <c r="U457" s="77"/>
      <c r="V457" s="79"/>
      <c r="W457" s="79"/>
      <c r="X457" s="86"/>
      <c r="Y457" s="83"/>
      <c r="Z457" s="84"/>
      <c r="AA457" s="85"/>
      <c r="AB457" s="86"/>
    </row>
    <row r="458" spans="2:28" ht="16.5" customHeight="1" x14ac:dyDescent="0.25">
      <c r="B458" s="100" t="s">
        <v>205</v>
      </c>
      <c r="C458" s="101"/>
      <c r="D458" s="101"/>
      <c r="E458" s="101"/>
      <c r="F458" s="101"/>
      <c r="G458" s="102"/>
      <c r="H458" s="102" t="s">
        <v>207</v>
      </c>
      <c r="I458" s="102" t="s">
        <v>3644</v>
      </c>
      <c r="J458" s="102" t="s">
        <v>2601</v>
      </c>
      <c r="K458" s="102">
        <v>4</v>
      </c>
      <c r="L458" s="102">
        <v>11</v>
      </c>
      <c r="M458" s="102"/>
      <c r="N458" s="102"/>
      <c r="O458" s="102" t="s">
        <v>208</v>
      </c>
      <c r="P458" s="102" t="s">
        <v>209</v>
      </c>
      <c r="Q458" s="102" t="s">
        <v>139</v>
      </c>
      <c r="R458" s="102">
        <v>34160</v>
      </c>
      <c r="S458" s="102"/>
      <c r="T458" s="102">
        <v>80</v>
      </c>
      <c r="U458" s="102"/>
      <c r="V458" s="103"/>
      <c r="W458" s="101"/>
      <c r="X458" s="102"/>
      <c r="Y458" s="101"/>
      <c r="Z458" s="101"/>
      <c r="AA458" s="101"/>
      <c r="AB458" s="104"/>
    </row>
    <row r="459" spans="2:28" ht="16.5" customHeight="1" x14ac:dyDescent="0.25">
      <c r="B459" s="97">
        <v>1662</v>
      </c>
      <c r="C459" s="97" t="s">
        <v>206</v>
      </c>
      <c r="D459" s="98" t="s">
        <v>3643</v>
      </c>
      <c r="E459" s="99" t="s">
        <v>3488</v>
      </c>
      <c r="F459" s="97" t="s">
        <v>223</v>
      </c>
      <c r="G459" s="97"/>
      <c r="H459" s="105">
        <v>12</v>
      </c>
      <c r="I459" s="105">
        <v>0</v>
      </c>
      <c r="J459" s="105">
        <v>12</v>
      </c>
      <c r="K459" s="95">
        <v>4812</v>
      </c>
      <c r="L459" s="106">
        <f>T458</f>
        <v>80</v>
      </c>
      <c r="M459" s="106">
        <f>K459*L459</f>
        <v>384960</v>
      </c>
      <c r="N459" s="77"/>
      <c r="O459" s="78"/>
      <c r="P459" s="78"/>
      <c r="Q459" s="78"/>
      <c r="R459" s="79"/>
      <c r="S459" s="80"/>
      <c r="T459" s="81"/>
      <c r="U459" s="77"/>
      <c r="V459" s="79"/>
      <c r="W459" s="79"/>
      <c r="X459" s="82"/>
      <c r="Y459" s="83">
        <f>M459</f>
        <v>384960</v>
      </c>
      <c r="Z459" s="84"/>
      <c r="AA459" s="87">
        <f>AB459*M459/100</f>
        <v>38.496000000000002</v>
      </c>
      <c r="AB459" s="82">
        <v>0.01</v>
      </c>
    </row>
    <row r="460" spans="2:28" ht="16.5" customHeight="1" x14ac:dyDescent="0.25">
      <c r="B460" s="97"/>
      <c r="C460" s="97"/>
      <c r="D460" s="98"/>
      <c r="E460" s="99"/>
      <c r="F460" s="97"/>
      <c r="G460" s="97"/>
      <c r="H460" s="105"/>
      <c r="I460" s="105">
        <v>1</v>
      </c>
      <c r="J460" s="105">
        <v>0</v>
      </c>
      <c r="K460" s="95">
        <v>100</v>
      </c>
      <c r="L460" s="106">
        <f>T458</f>
        <v>80</v>
      </c>
      <c r="M460" s="106">
        <f>K460*L460</f>
        <v>8000</v>
      </c>
      <c r="N460" s="77"/>
      <c r="O460" s="78" t="s">
        <v>203</v>
      </c>
      <c r="P460" s="78" t="s">
        <v>5</v>
      </c>
      <c r="Q460" s="78" t="s">
        <v>143</v>
      </c>
      <c r="R460" s="79">
        <v>36</v>
      </c>
      <c r="S460" s="80"/>
      <c r="T460" s="81">
        <v>8050</v>
      </c>
      <c r="U460" s="96" t="s">
        <v>221</v>
      </c>
      <c r="V460" s="79">
        <f>R460*T460*3/100</f>
        <v>8694</v>
      </c>
      <c r="W460" s="79">
        <f>R460*T460-V460</f>
        <v>281106</v>
      </c>
      <c r="X460" s="82">
        <f>M460+W460</f>
        <v>289106</v>
      </c>
      <c r="Y460" s="83">
        <f>M460</f>
        <v>8000</v>
      </c>
      <c r="Z460" s="84"/>
      <c r="AA460" s="87">
        <f>AB460*M460/100</f>
        <v>1.6</v>
      </c>
      <c r="AB460" s="86">
        <v>0.02</v>
      </c>
    </row>
    <row r="461" spans="2:28" ht="16.5" customHeight="1" x14ac:dyDescent="0.25">
      <c r="B461" s="97"/>
      <c r="C461" s="97"/>
      <c r="D461" s="98"/>
      <c r="E461" s="99"/>
      <c r="F461" s="97"/>
      <c r="G461" s="97"/>
      <c r="H461" s="105">
        <v>12</v>
      </c>
      <c r="I461" s="105">
        <v>1</v>
      </c>
      <c r="J461" s="105">
        <v>12</v>
      </c>
      <c r="K461" s="95">
        <v>4912</v>
      </c>
      <c r="L461" s="106"/>
      <c r="M461" s="106"/>
      <c r="N461" s="77"/>
      <c r="O461" s="78"/>
      <c r="P461" s="78"/>
      <c r="Q461" s="78"/>
      <c r="R461" s="79"/>
      <c r="S461" s="80"/>
      <c r="T461" s="81"/>
      <c r="U461" s="77"/>
      <c r="V461" s="79"/>
      <c r="W461" s="79"/>
      <c r="X461" s="82"/>
      <c r="Y461" s="83"/>
      <c r="Z461" s="84"/>
      <c r="AA461" s="87"/>
      <c r="AB461" s="82"/>
    </row>
    <row r="462" spans="2:28" ht="16.5" customHeight="1" x14ac:dyDescent="0.25">
      <c r="B462" s="99"/>
      <c r="C462" s="99"/>
      <c r="D462" s="99"/>
      <c r="E462" s="99"/>
      <c r="F462" s="99"/>
      <c r="G462" s="99"/>
      <c r="H462" s="107"/>
      <c r="I462" s="107"/>
      <c r="J462" s="107"/>
      <c r="K462" s="106"/>
      <c r="L462" s="106"/>
      <c r="M462" s="106"/>
      <c r="N462" s="77"/>
      <c r="O462" s="78"/>
      <c r="P462" s="78"/>
      <c r="Q462" s="78"/>
      <c r="R462" s="79"/>
      <c r="S462" s="80"/>
      <c r="T462" s="81"/>
      <c r="U462" s="77"/>
      <c r="V462" s="79"/>
      <c r="W462" s="79"/>
      <c r="X462" s="86"/>
      <c r="Y462" s="83"/>
      <c r="Z462" s="84"/>
      <c r="AA462" s="85"/>
      <c r="AB462" s="86"/>
    </row>
    <row r="463" spans="2:28" ht="16.5" customHeight="1" x14ac:dyDescent="0.25">
      <c r="B463" s="100" t="s">
        <v>205</v>
      </c>
      <c r="C463" s="101"/>
      <c r="D463" s="101"/>
      <c r="E463" s="101"/>
      <c r="F463" s="101"/>
      <c r="G463" s="102"/>
      <c r="H463" s="102" t="s">
        <v>207</v>
      </c>
      <c r="I463" s="102" t="s">
        <v>3644</v>
      </c>
      <c r="J463" s="102" t="s">
        <v>2601</v>
      </c>
      <c r="K463" s="102">
        <v>4</v>
      </c>
      <c r="L463" s="102">
        <v>11</v>
      </c>
      <c r="M463" s="102"/>
      <c r="N463" s="102"/>
      <c r="O463" s="102" t="s">
        <v>208</v>
      </c>
      <c r="P463" s="102" t="s">
        <v>209</v>
      </c>
      <c r="Q463" s="102" t="s">
        <v>139</v>
      </c>
      <c r="R463" s="102">
        <v>34160</v>
      </c>
      <c r="S463" s="102"/>
      <c r="T463" s="102">
        <v>250</v>
      </c>
      <c r="U463" s="102" t="s">
        <v>3647</v>
      </c>
      <c r="V463" s="103"/>
      <c r="W463" s="101"/>
      <c r="X463" s="102"/>
      <c r="Y463" s="101"/>
      <c r="Z463" s="101"/>
      <c r="AA463" s="101"/>
      <c r="AB463" s="104"/>
    </row>
    <row r="464" spans="2:28" ht="16.5" customHeight="1" x14ac:dyDescent="0.25">
      <c r="B464" s="97">
        <v>1663</v>
      </c>
      <c r="C464" s="97" t="s">
        <v>206</v>
      </c>
      <c r="D464" s="98" t="s">
        <v>3645</v>
      </c>
      <c r="E464" s="99" t="s">
        <v>3646</v>
      </c>
      <c r="F464" s="97" t="s">
        <v>223</v>
      </c>
      <c r="G464" s="97">
        <v>2</v>
      </c>
      <c r="H464" s="105">
        <v>0</v>
      </c>
      <c r="I464" s="105">
        <v>1</v>
      </c>
      <c r="J464" s="105">
        <v>32</v>
      </c>
      <c r="K464" s="95">
        <v>100</v>
      </c>
      <c r="L464" s="106">
        <f>T463</f>
        <v>250</v>
      </c>
      <c r="M464" s="106">
        <f>K464*L464</f>
        <v>25000</v>
      </c>
      <c r="N464" s="77"/>
      <c r="O464" s="78" t="s">
        <v>203</v>
      </c>
      <c r="P464" s="78" t="s">
        <v>211</v>
      </c>
      <c r="Q464" s="78" t="s">
        <v>143</v>
      </c>
      <c r="R464" s="79">
        <v>250</v>
      </c>
      <c r="S464" s="80"/>
      <c r="T464" s="81">
        <v>7450</v>
      </c>
      <c r="U464" s="96" t="s">
        <v>406</v>
      </c>
      <c r="V464" s="79">
        <f>R464*T464*85/100</f>
        <v>1583125</v>
      </c>
      <c r="W464" s="79">
        <f>R464*T464-V464</f>
        <v>279375</v>
      </c>
      <c r="X464" s="82">
        <f>M464+W464</f>
        <v>304375</v>
      </c>
      <c r="Y464" s="83">
        <f>M464</f>
        <v>25000</v>
      </c>
      <c r="Z464" s="84"/>
      <c r="AA464" s="87">
        <f>AB464*M464/100</f>
        <v>5</v>
      </c>
      <c r="AB464" s="86">
        <v>0.02</v>
      </c>
    </row>
    <row r="465" spans="2:28" ht="16.5" customHeight="1" x14ac:dyDescent="0.25">
      <c r="B465" s="97"/>
      <c r="C465" s="97"/>
      <c r="D465" s="98"/>
      <c r="E465" s="99"/>
      <c r="F465" s="97"/>
      <c r="G465" s="97"/>
      <c r="H465" s="105"/>
      <c r="I465" s="105"/>
      <c r="J465" s="105"/>
      <c r="K465" s="95">
        <v>32</v>
      </c>
      <c r="L465" s="106">
        <f>T463</f>
        <v>250</v>
      </c>
      <c r="M465" s="106">
        <f>K465*L465</f>
        <v>8000</v>
      </c>
      <c r="N465" s="77"/>
      <c r="O465" s="78" t="s">
        <v>203</v>
      </c>
      <c r="P465" s="78" t="s">
        <v>5</v>
      </c>
      <c r="Q465" s="78" t="s">
        <v>143</v>
      </c>
      <c r="R465" s="79">
        <v>48</v>
      </c>
      <c r="S465" s="80"/>
      <c r="T465" s="81">
        <v>8050</v>
      </c>
      <c r="U465" s="96" t="s">
        <v>1334</v>
      </c>
      <c r="V465" s="79">
        <f>R465*T465*16/100</f>
        <v>61824</v>
      </c>
      <c r="W465" s="79">
        <f>R465*T465-V465</f>
        <v>324576</v>
      </c>
      <c r="X465" s="82">
        <f>M465+W465</f>
        <v>332576</v>
      </c>
      <c r="Y465" s="83">
        <f>M465</f>
        <v>8000</v>
      </c>
      <c r="Z465" s="84"/>
      <c r="AA465" s="87">
        <f>AB465*M465/100</f>
        <v>1.6</v>
      </c>
      <c r="AB465" s="86">
        <v>0.02</v>
      </c>
    </row>
    <row r="466" spans="2:28" ht="16.5" customHeight="1" x14ac:dyDescent="0.25">
      <c r="B466" s="97"/>
      <c r="C466" s="97"/>
      <c r="D466" s="98"/>
      <c r="E466" s="99"/>
      <c r="F466" s="97"/>
      <c r="G466" s="97"/>
      <c r="H466" s="105">
        <v>0</v>
      </c>
      <c r="I466" s="105">
        <v>1</v>
      </c>
      <c r="J466" s="105">
        <v>32</v>
      </c>
      <c r="K466" s="95">
        <v>132</v>
      </c>
      <c r="L466" s="106"/>
      <c r="M466" s="106"/>
      <c r="N466" s="77"/>
      <c r="O466" s="78"/>
      <c r="P466" s="78"/>
      <c r="Q466" s="78"/>
      <c r="R466" s="79"/>
      <c r="S466" s="80"/>
      <c r="T466" s="81"/>
      <c r="U466" s="96"/>
      <c r="V466" s="79"/>
      <c r="W466" s="79"/>
      <c r="X466" s="82"/>
      <c r="Y466" s="83"/>
      <c r="Z466" s="84"/>
      <c r="AA466" s="87"/>
      <c r="AB466" s="86"/>
    </row>
    <row r="467" spans="2:28" ht="16.5" customHeight="1" x14ac:dyDescent="0.25">
      <c r="B467" s="97"/>
      <c r="C467" s="97"/>
      <c r="D467" s="98"/>
      <c r="E467" s="99"/>
      <c r="F467" s="97"/>
      <c r="G467" s="97"/>
      <c r="H467" s="105"/>
      <c r="I467" s="105"/>
      <c r="J467" s="105"/>
      <c r="K467" s="95"/>
      <c r="L467" s="106"/>
      <c r="M467" s="106"/>
      <c r="N467" s="77"/>
      <c r="O467" s="78"/>
      <c r="P467" s="78"/>
      <c r="Q467" s="78"/>
      <c r="R467" s="79"/>
      <c r="S467" s="80"/>
      <c r="T467" s="81"/>
      <c r="U467" s="96"/>
      <c r="V467" s="79"/>
      <c r="W467" s="79"/>
      <c r="X467" s="82"/>
      <c r="Y467" s="83"/>
      <c r="Z467" s="84"/>
      <c r="AA467" s="87"/>
      <c r="AB467" s="86"/>
    </row>
    <row r="468" spans="2:28" ht="16.5" customHeight="1" x14ac:dyDescent="0.25">
      <c r="B468" s="99"/>
      <c r="C468" s="99"/>
      <c r="D468" s="99"/>
      <c r="E468" s="99"/>
      <c r="F468" s="99"/>
      <c r="G468" s="99"/>
      <c r="H468" s="107"/>
      <c r="I468" s="107"/>
      <c r="J468" s="107"/>
      <c r="K468" s="106"/>
      <c r="L468" s="106"/>
      <c r="M468" s="106"/>
      <c r="N468" s="77"/>
      <c r="O468" s="78"/>
      <c r="P468" s="78"/>
      <c r="Q468" s="78"/>
      <c r="R468" s="79"/>
      <c r="S468" s="80"/>
      <c r="T468" s="81"/>
      <c r="U468" s="77"/>
      <c r="V468" s="79"/>
      <c r="W468" s="79"/>
      <c r="X468" s="86"/>
      <c r="Y468" s="83"/>
      <c r="Z468" s="84"/>
      <c r="AA468" s="85"/>
      <c r="AB468" s="86"/>
    </row>
    <row r="469" spans="2:28" ht="16.5" customHeight="1" x14ac:dyDescent="0.25">
      <c r="B469" s="100" t="s">
        <v>205</v>
      </c>
      <c r="C469" s="101"/>
      <c r="D469" s="101"/>
      <c r="E469" s="101"/>
      <c r="F469" s="101"/>
      <c r="G469" s="102"/>
      <c r="H469" s="102" t="s">
        <v>213</v>
      </c>
      <c r="I469" s="102" t="s">
        <v>3742</v>
      </c>
      <c r="J469" s="102" t="s">
        <v>2044</v>
      </c>
      <c r="K469" s="102">
        <v>107</v>
      </c>
      <c r="L469" s="102">
        <v>11</v>
      </c>
      <c r="M469" s="102"/>
      <c r="N469" s="102"/>
      <c r="O469" s="102" t="s">
        <v>208</v>
      </c>
      <c r="P469" s="102" t="s">
        <v>209</v>
      </c>
      <c r="Q469" s="102" t="s">
        <v>139</v>
      </c>
      <c r="R469" s="102">
        <v>34160</v>
      </c>
      <c r="S469" s="102"/>
      <c r="T469" s="102">
        <v>80</v>
      </c>
      <c r="U469" s="102" t="s">
        <v>3743</v>
      </c>
      <c r="V469" s="103"/>
      <c r="W469" s="101"/>
      <c r="X469" s="102"/>
      <c r="Y469" s="101"/>
      <c r="Z469" s="101"/>
      <c r="AA469" s="101"/>
      <c r="AB469" s="104"/>
    </row>
    <row r="470" spans="2:28" ht="16.5" customHeight="1" x14ac:dyDescent="0.25">
      <c r="B470" s="97">
        <v>1698</v>
      </c>
      <c r="C470" s="97" t="s">
        <v>206</v>
      </c>
      <c r="D470" s="98" t="s">
        <v>3738</v>
      </c>
      <c r="E470" s="99" t="s">
        <v>3488</v>
      </c>
      <c r="F470" s="97" t="s">
        <v>223</v>
      </c>
      <c r="G470" s="97"/>
      <c r="H470" s="105">
        <v>34</v>
      </c>
      <c r="I470" s="105">
        <v>2</v>
      </c>
      <c r="J470" s="105">
        <v>1</v>
      </c>
      <c r="K470" s="95">
        <v>14001</v>
      </c>
      <c r="L470" s="106">
        <f>T469</f>
        <v>80</v>
      </c>
      <c r="M470" s="106">
        <f>K470*L470</f>
        <v>1120080</v>
      </c>
      <c r="N470" s="77"/>
      <c r="O470" s="78"/>
      <c r="P470" s="78"/>
      <c r="Q470" s="78"/>
      <c r="R470" s="79"/>
      <c r="S470" s="80"/>
      <c r="T470" s="81"/>
      <c r="U470" s="77"/>
      <c r="V470" s="79"/>
      <c r="W470" s="79"/>
      <c r="X470" s="82"/>
      <c r="Y470" s="83">
        <f>M470</f>
        <v>1120080</v>
      </c>
      <c r="Z470" s="84"/>
      <c r="AA470" s="87">
        <f>AB470*M470/100</f>
        <v>112.00800000000001</v>
      </c>
      <c r="AB470" s="82">
        <v>0.01</v>
      </c>
    </row>
    <row r="471" spans="2:28" ht="16.5" customHeight="1" x14ac:dyDescent="0.25">
      <c r="B471" s="97"/>
      <c r="C471" s="108" t="s">
        <v>3740</v>
      </c>
      <c r="D471" s="98"/>
      <c r="E471" s="99"/>
      <c r="F471" s="97"/>
      <c r="G471" s="97"/>
      <c r="H471" s="105"/>
      <c r="I471" s="105">
        <v>1</v>
      </c>
      <c r="J471" s="105">
        <v>0</v>
      </c>
      <c r="K471" s="95">
        <v>100</v>
      </c>
      <c r="L471" s="106">
        <f>T469</f>
        <v>80</v>
      </c>
      <c r="M471" s="106">
        <f>K471*L471</f>
        <v>8000</v>
      </c>
      <c r="N471" s="77"/>
      <c r="O471" s="78" t="s">
        <v>203</v>
      </c>
      <c r="P471" s="78" t="s">
        <v>5</v>
      </c>
      <c r="Q471" s="78" t="s">
        <v>143</v>
      </c>
      <c r="R471" s="79">
        <v>90</v>
      </c>
      <c r="S471" s="80"/>
      <c r="T471" s="81">
        <v>8050</v>
      </c>
      <c r="U471" s="96" t="s">
        <v>1334</v>
      </c>
      <c r="V471" s="79">
        <f>R471*T471*16/100</f>
        <v>115920</v>
      </c>
      <c r="W471" s="79">
        <f>R471*T471-V471</f>
        <v>608580</v>
      </c>
      <c r="X471" s="82">
        <f>M471+W471</f>
        <v>616580</v>
      </c>
      <c r="Y471" s="83">
        <f>M471</f>
        <v>8000</v>
      </c>
      <c r="Z471" s="84"/>
      <c r="AA471" s="87">
        <f>AB471*M471/100</f>
        <v>1.6</v>
      </c>
      <c r="AB471" s="86">
        <v>0.02</v>
      </c>
    </row>
    <row r="472" spans="2:28" ht="16.5" customHeight="1" x14ac:dyDescent="0.25">
      <c r="B472" s="97"/>
      <c r="C472" s="108" t="s">
        <v>3741</v>
      </c>
      <c r="D472" s="98"/>
      <c r="E472" s="99"/>
      <c r="F472" s="97"/>
      <c r="G472" s="97"/>
      <c r="H472" s="105"/>
      <c r="I472" s="105">
        <v>1</v>
      </c>
      <c r="J472" s="105">
        <v>0</v>
      </c>
      <c r="K472" s="95">
        <v>100</v>
      </c>
      <c r="L472" s="106">
        <f>T469</f>
        <v>80</v>
      </c>
      <c r="M472" s="106">
        <f>K472*L472</f>
        <v>8000</v>
      </c>
      <c r="N472" s="77"/>
      <c r="O472" s="78" t="s">
        <v>203</v>
      </c>
      <c r="P472" s="78" t="s">
        <v>5</v>
      </c>
      <c r="Q472" s="78" t="s">
        <v>143</v>
      </c>
      <c r="R472" s="79">
        <v>108</v>
      </c>
      <c r="S472" s="80"/>
      <c r="T472" s="81">
        <v>8050</v>
      </c>
      <c r="U472" s="96" t="s">
        <v>3739</v>
      </c>
      <c r="V472" s="79">
        <f>R472*T472*20/100</f>
        <v>173880</v>
      </c>
      <c r="W472" s="79">
        <f>R472*T472-V472</f>
        <v>695520</v>
      </c>
      <c r="X472" s="82">
        <f>M472+W472</f>
        <v>703520</v>
      </c>
      <c r="Y472" s="83">
        <f>M472</f>
        <v>8000</v>
      </c>
      <c r="Z472" s="84"/>
      <c r="AA472" s="87">
        <f>AB472*M472/100</f>
        <v>1.6</v>
      </c>
      <c r="AB472" s="86">
        <v>0.02</v>
      </c>
    </row>
    <row r="473" spans="2:28" ht="16.5" customHeight="1" x14ac:dyDescent="0.25">
      <c r="B473" s="97"/>
      <c r="C473" s="97"/>
      <c r="D473" s="98"/>
      <c r="E473" s="99"/>
      <c r="F473" s="97"/>
      <c r="G473" s="97"/>
      <c r="H473" s="105">
        <v>35</v>
      </c>
      <c r="I473" s="105">
        <v>0</v>
      </c>
      <c r="J473" s="105">
        <v>1</v>
      </c>
      <c r="K473" s="95">
        <v>14001</v>
      </c>
      <c r="L473" s="106"/>
      <c r="M473" s="106"/>
      <c r="N473" s="77"/>
      <c r="O473" s="78"/>
      <c r="P473" s="78"/>
      <c r="Q473" s="78"/>
      <c r="R473" s="79"/>
      <c r="S473" s="80"/>
      <c r="T473" s="81"/>
      <c r="U473" s="77"/>
      <c r="V473" s="79"/>
      <c r="W473" s="79"/>
      <c r="X473" s="82"/>
      <c r="Y473" s="83"/>
      <c r="Z473" s="84"/>
      <c r="AA473" s="87"/>
      <c r="AB473" s="82"/>
    </row>
    <row r="474" spans="2:28" ht="16.5" customHeight="1" x14ac:dyDescent="0.25">
      <c r="B474" s="97"/>
      <c r="C474" s="97"/>
      <c r="D474" s="98"/>
      <c r="E474" s="99"/>
      <c r="F474" s="97"/>
      <c r="G474" s="97"/>
      <c r="H474" s="105"/>
      <c r="I474" s="105"/>
      <c r="J474" s="105"/>
      <c r="K474" s="95"/>
      <c r="L474" s="106"/>
      <c r="M474" s="106"/>
      <c r="N474" s="77"/>
      <c r="O474" s="78"/>
      <c r="P474" s="78"/>
      <c r="Q474" s="78"/>
      <c r="R474" s="79"/>
      <c r="S474" s="80"/>
      <c r="T474" s="81"/>
      <c r="U474" s="77"/>
      <c r="V474" s="79"/>
      <c r="W474" s="79"/>
      <c r="X474" s="82"/>
      <c r="Y474" s="83"/>
      <c r="Z474" s="84"/>
      <c r="AA474" s="87"/>
      <c r="AB474" s="82"/>
    </row>
    <row r="475" spans="2:28" ht="16.5" customHeight="1" x14ac:dyDescent="0.25">
      <c r="B475" s="99"/>
      <c r="C475" s="99"/>
      <c r="D475" s="99"/>
      <c r="E475" s="99"/>
      <c r="F475" s="99"/>
      <c r="G475" s="99"/>
      <c r="H475" s="107"/>
      <c r="I475" s="107"/>
      <c r="J475" s="107"/>
      <c r="K475" s="106"/>
      <c r="L475" s="106"/>
      <c r="M475" s="106"/>
      <c r="N475" s="77"/>
      <c r="O475" s="78"/>
      <c r="P475" s="78"/>
      <c r="Q475" s="78"/>
      <c r="R475" s="79"/>
      <c r="S475" s="80"/>
      <c r="T475" s="81"/>
      <c r="U475" s="77"/>
      <c r="V475" s="79"/>
      <c r="W475" s="79"/>
      <c r="X475" s="86"/>
      <c r="Y475" s="83"/>
      <c r="Z475" s="84"/>
      <c r="AA475" s="85"/>
      <c r="AB475" s="86"/>
    </row>
    <row r="476" spans="2:28" ht="16.5" customHeight="1" x14ac:dyDescent="0.25">
      <c r="B476" s="100" t="s">
        <v>205</v>
      </c>
      <c r="C476" s="101"/>
      <c r="D476" s="101"/>
      <c r="E476" s="101"/>
      <c r="F476" s="101"/>
      <c r="G476" s="102"/>
      <c r="H476" s="102" t="s">
        <v>210</v>
      </c>
      <c r="I476" s="102" t="s">
        <v>3742</v>
      </c>
      <c r="J476" s="102" t="s">
        <v>3746</v>
      </c>
      <c r="K476" s="102" t="s">
        <v>3280</v>
      </c>
      <c r="L476" s="102" t="s">
        <v>3079</v>
      </c>
      <c r="M476" s="102"/>
      <c r="N476" s="102"/>
      <c r="O476" s="102" t="s">
        <v>208</v>
      </c>
      <c r="P476" s="102" t="s">
        <v>209</v>
      </c>
      <c r="Q476" s="102" t="s">
        <v>139</v>
      </c>
      <c r="R476" s="102">
        <v>34160</v>
      </c>
      <c r="S476" s="102"/>
      <c r="T476" s="102">
        <v>80</v>
      </c>
      <c r="U476" s="102" t="s">
        <v>3747</v>
      </c>
      <c r="V476" s="103"/>
      <c r="W476" s="101"/>
      <c r="X476" s="102"/>
      <c r="Y476" s="101"/>
      <c r="Z476" s="101"/>
      <c r="AA476" s="101"/>
      <c r="AB476" s="104"/>
    </row>
    <row r="477" spans="2:28" ht="16.5" customHeight="1" x14ac:dyDescent="0.25">
      <c r="B477" s="97">
        <v>1699</v>
      </c>
      <c r="C477" s="97" t="s">
        <v>206</v>
      </c>
      <c r="D477" s="98" t="s">
        <v>3744</v>
      </c>
      <c r="E477" s="99" t="s">
        <v>3745</v>
      </c>
      <c r="F477" s="97" t="s">
        <v>223</v>
      </c>
      <c r="G477" s="97">
        <v>2</v>
      </c>
      <c r="H477" s="105">
        <v>0</v>
      </c>
      <c r="I477" s="105">
        <v>2</v>
      </c>
      <c r="J477" s="105">
        <v>88</v>
      </c>
      <c r="K477" s="95">
        <v>288</v>
      </c>
      <c r="L477" s="106">
        <f>T476</f>
        <v>80</v>
      </c>
      <c r="M477" s="106">
        <f>K477*L477</f>
        <v>23040</v>
      </c>
      <c r="N477" s="77"/>
      <c r="O477" s="78" t="s">
        <v>203</v>
      </c>
      <c r="P477" s="78" t="s">
        <v>5</v>
      </c>
      <c r="Q477" s="78" t="s">
        <v>143</v>
      </c>
      <c r="R477" s="79">
        <v>180</v>
      </c>
      <c r="S477" s="80"/>
      <c r="T477" s="81">
        <v>8050</v>
      </c>
      <c r="U477" s="96" t="s">
        <v>388</v>
      </c>
      <c r="V477" s="79">
        <f>R477*T477*26/100</f>
        <v>376740</v>
      </c>
      <c r="W477" s="79">
        <f>R477*T477-V477</f>
        <v>1072260</v>
      </c>
      <c r="X477" s="82">
        <f>M477+W477</f>
        <v>1095300</v>
      </c>
      <c r="Y477" s="83">
        <f>M477</f>
        <v>23040</v>
      </c>
      <c r="Z477" s="84"/>
      <c r="AA477" s="87">
        <f>AB477*M477/100</f>
        <v>4.6080000000000005</v>
      </c>
      <c r="AB477" s="86">
        <v>0.02</v>
      </c>
    </row>
    <row r="478" spans="2:28" ht="16.5" customHeight="1" x14ac:dyDescent="0.25">
      <c r="B478" s="99"/>
      <c r="C478" s="99"/>
      <c r="D478" s="99"/>
      <c r="E478" s="99"/>
      <c r="F478" s="99"/>
      <c r="G478" s="99"/>
      <c r="H478" s="107"/>
      <c r="I478" s="107"/>
      <c r="J478" s="107"/>
      <c r="K478" s="106"/>
      <c r="L478" s="106"/>
      <c r="M478" s="106"/>
      <c r="N478" s="77"/>
      <c r="O478" s="78"/>
      <c r="P478" s="78"/>
      <c r="Q478" s="78"/>
      <c r="R478" s="79"/>
      <c r="S478" s="80"/>
      <c r="T478" s="81"/>
      <c r="U478" s="77"/>
      <c r="V478" s="79"/>
      <c r="W478" s="79"/>
      <c r="X478" s="86"/>
      <c r="Y478" s="83"/>
      <c r="Z478" s="84"/>
      <c r="AA478" s="85"/>
      <c r="AB478" s="86"/>
    </row>
    <row r="479" spans="2:28" ht="16.5" customHeight="1" x14ac:dyDescent="0.25">
      <c r="B479" s="100" t="s">
        <v>205</v>
      </c>
      <c r="C479" s="101"/>
      <c r="D479" s="101"/>
      <c r="E479" s="101"/>
      <c r="F479" s="101"/>
      <c r="G479" s="102"/>
      <c r="H479" s="102" t="s">
        <v>210</v>
      </c>
      <c r="I479" s="102" t="s">
        <v>2995</v>
      </c>
      <c r="J479" s="102" t="s">
        <v>3009</v>
      </c>
      <c r="K479" s="102" t="s">
        <v>3750</v>
      </c>
      <c r="L479" s="102" t="s">
        <v>3079</v>
      </c>
      <c r="M479" s="102"/>
      <c r="N479" s="102"/>
      <c r="O479" s="102" t="s">
        <v>208</v>
      </c>
      <c r="P479" s="102" t="s">
        <v>209</v>
      </c>
      <c r="Q479" s="102" t="s">
        <v>139</v>
      </c>
      <c r="R479" s="102">
        <v>34160</v>
      </c>
      <c r="S479" s="102"/>
      <c r="T479" s="102">
        <v>80</v>
      </c>
      <c r="U479" s="102" t="s">
        <v>3751</v>
      </c>
      <c r="V479" s="103"/>
      <c r="W479" s="101"/>
      <c r="X479" s="102"/>
      <c r="Y479" s="101"/>
      <c r="Z479" s="101"/>
      <c r="AA479" s="101"/>
      <c r="AB479" s="104"/>
    </row>
    <row r="480" spans="2:28" ht="16.5" customHeight="1" x14ac:dyDescent="0.25">
      <c r="B480" s="97">
        <v>1700</v>
      </c>
      <c r="C480" s="97" t="s">
        <v>206</v>
      </c>
      <c r="D480" s="98" t="s">
        <v>3748</v>
      </c>
      <c r="E480" s="99" t="s">
        <v>3749</v>
      </c>
      <c r="F480" s="97" t="s">
        <v>223</v>
      </c>
      <c r="G480" s="97">
        <v>2</v>
      </c>
      <c r="H480" s="105">
        <v>1</v>
      </c>
      <c r="I480" s="105">
        <v>1</v>
      </c>
      <c r="J480" s="105">
        <v>3</v>
      </c>
      <c r="K480" s="95">
        <v>503</v>
      </c>
      <c r="L480" s="106">
        <f>T479</f>
        <v>80</v>
      </c>
      <c r="M480" s="106">
        <f>K480*L480</f>
        <v>40240</v>
      </c>
      <c r="N480" s="77"/>
      <c r="O480" s="78" t="s">
        <v>203</v>
      </c>
      <c r="P480" s="78" t="s">
        <v>3118</v>
      </c>
      <c r="Q480" s="78" t="s">
        <v>143</v>
      </c>
      <c r="R480" s="79">
        <v>108</v>
      </c>
      <c r="S480" s="80"/>
      <c r="T480" s="81">
        <v>7450</v>
      </c>
      <c r="U480" s="96" t="s">
        <v>1207</v>
      </c>
      <c r="V480" s="79">
        <f>R480*T480*85/100</f>
        <v>683910</v>
      </c>
      <c r="W480" s="79">
        <f>R480*T480-V480</f>
        <v>120690</v>
      </c>
      <c r="X480" s="82">
        <f>M480+W480</f>
        <v>160930</v>
      </c>
      <c r="Y480" s="83">
        <f>M480</f>
        <v>40240</v>
      </c>
      <c r="Z480" s="84"/>
      <c r="AA480" s="87">
        <f>AB480*M480/100</f>
        <v>8.048</v>
      </c>
      <c r="AB480" s="86">
        <v>0.02</v>
      </c>
    </row>
    <row r="481" spans="2:28" ht="16.5" customHeight="1" x14ac:dyDescent="0.25">
      <c r="B481" s="99"/>
      <c r="C481" s="99"/>
      <c r="D481" s="99"/>
      <c r="E481" s="99"/>
      <c r="F481" s="99"/>
      <c r="G481" s="99"/>
      <c r="H481" s="107"/>
      <c r="I481" s="107"/>
      <c r="J481" s="107"/>
      <c r="K481" s="106"/>
      <c r="L481" s="106"/>
      <c r="M481" s="106"/>
      <c r="N481" s="77"/>
      <c r="O481" s="78"/>
      <c r="P481" s="78"/>
      <c r="Q481" s="78"/>
      <c r="R481" s="79"/>
      <c r="S481" s="80"/>
      <c r="T481" s="81"/>
      <c r="U481" s="77"/>
      <c r="V481" s="79"/>
      <c r="W481" s="79"/>
      <c r="X481" s="86"/>
      <c r="Y481" s="83"/>
      <c r="Z481" s="84"/>
      <c r="AA481" s="85"/>
      <c r="AB481" s="86"/>
    </row>
    <row r="482" spans="2:28" ht="16.5" customHeight="1" x14ac:dyDescent="0.25">
      <c r="B482" s="100" t="s">
        <v>205</v>
      </c>
      <c r="C482" s="101"/>
      <c r="D482" s="101"/>
      <c r="E482" s="101"/>
      <c r="F482" s="101"/>
      <c r="G482" s="102"/>
      <c r="H482" s="102" t="s">
        <v>210</v>
      </c>
      <c r="I482" s="102" t="s">
        <v>1146</v>
      </c>
      <c r="J482" s="102" t="s">
        <v>2395</v>
      </c>
      <c r="K482" s="102">
        <v>88</v>
      </c>
      <c r="L482" s="102">
        <v>11</v>
      </c>
      <c r="M482" s="102"/>
      <c r="N482" s="102"/>
      <c r="O482" s="102" t="s">
        <v>208</v>
      </c>
      <c r="P482" s="102" t="s">
        <v>209</v>
      </c>
      <c r="Q482" s="102" t="s">
        <v>139</v>
      </c>
      <c r="R482" s="102">
        <v>34160</v>
      </c>
      <c r="S482" s="102"/>
      <c r="T482" s="102">
        <v>80</v>
      </c>
      <c r="U482" s="102" t="s">
        <v>3757</v>
      </c>
      <c r="V482" s="103"/>
      <c r="W482" s="101"/>
      <c r="X482" s="102"/>
      <c r="Y482" s="101"/>
      <c r="Z482" s="101"/>
      <c r="AA482" s="101"/>
      <c r="AB482" s="104"/>
    </row>
    <row r="483" spans="2:28" ht="16.5" customHeight="1" x14ac:dyDescent="0.25">
      <c r="B483" s="97">
        <v>1704</v>
      </c>
      <c r="C483" s="97" t="s">
        <v>206</v>
      </c>
      <c r="D483" s="98" t="s">
        <v>3756</v>
      </c>
      <c r="E483" s="99" t="s">
        <v>3040</v>
      </c>
      <c r="F483" s="97" t="s">
        <v>223</v>
      </c>
      <c r="G483" s="97">
        <v>1</v>
      </c>
      <c r="H483" s="105">
        <v>1</v>
      </c>
      <c r="I483" s="105">
        <v>0</v>
      </c>
      <c r="J483" s="105">
        <v>19</v>
      </c>
      <c r="K483" s="95">
        <v>419</v>
      </c>
      <c r="L483" s="106">
        <f>T482</f>
        <v>80</v>
      </c>
      <c r="M483" s="106">
        <f>K483*L483</f>
        <v>33520</v>
      </c>
      <c r="N483" s="77"/>
      <c r="O483" s="78"/>
      <c r="P483" s="78"/>
      <c r="Q483" s="78"/>
      <c r="R483" s="79"/>
      <c r="S483" s="80"/>
      <c r="T483" s="81"/>
      <c r="U483" s="77"/>
      <c r="V483" s="79"/>
      <c r="W483" s="79"/>
      <c r="X483" s="82"/>
      <c r="Y483" s="83">
        <f>M483</f>
        <v>33520</v>
      </c>
      <c r="Z483" s="84"/>
      <c r="AA483" s="87">
        <f>AB483*M483/100</f>
        <v>3.3519999999999999</v>
      </c>
      <c r="AB483" s="82">
        <v>0.01</v>
      </c>
    </row>
    <row r="484" spans="2:28" ht="16.5" customHeight="1" x14ac:dyDescent="0.25">
      <c r="B484" s="99"/>
      <c r="C484" s="99"/>
      <c r="D484" s="99"/>
      <c r="E484" s="99"/>
      <c r="F484" s="99"/>
      <c r="G484" s="99"/>
      <c r="H484" s="107"/>
      <c r="I484" s="107"/>
      <c r="J484" s="107"/>
      <c r="K484" s="106"/>
      <c r="L484" s="106"/>
      <c r="M484" s="106"/>
      <c r="N484" s="77"/>
      <c r="O484" s="78"/>
      <c r="P484" s="78"/>
      <c r="Q484" s="78"/>
      <c r="R484" s="79"/>
      <c r="S484" s="80"/>
      <c r="T484" s="81"/>
      <c r="U484" s="77"/>
      <c r="V484" s="79"/>
      <c r="W484" s="79"/>
      <c r="X484" s="86"/>
      <c r="Y484" s="83"/>
      <c r="Z484" s="84"/>
      <c r="AA484" s="85"/>
      <c r="AB484" s="86"/>
    </row>
    <row r="485" spans="2:28" ht="16.5" customHeight="1" x14ac:dyDescent="0.25">
      <c r="B485" s="100" t="s">
        <v>205</v>
      </c>
      <c r="C485" s="101"/>
      <c r="D485" s="101"/>
      <c r="E485" s="101"/>
      <c r="F485" s="101"/>
      <c r="G485" s="102"/>
      <c r="H485" s="102" t="s">
        <v>210</v>
      </c>
      <c r="I485" s="102" t="s">
        <v>1146</v>
      </c>
      <c r="J485" s="102" t="s">
        <v>2395</v>
      </c>
      <c r="K485" s="102" t="s">
        <v>3660</v>
      </c>
      <c r="L485" s="102" t="s">
        <v>3079</v>
      </c>
      <c r="M485" s="102"/>
      <c r="N485" s="102"/>
      <c r="O485" s="102" t="s">
        <v>208</v>
      </c>
      <c r="P485" s="102" t="s">
        <v>209</v>
      </c>
      <c r="Q485" s="102" t="s">
        <v>139</v>
      </c>
      <c r="R485" s="102">
        <v>34160</v>
      </c>
      <c r="S485" s="102"/>
      <c r="T485" s="102">
        <v>80</v>
      </c>
      <c r="U485" s="102"/>
      <c r="V485" s="103"/>
      <c r="W485" s="101"/>
      <c r="X485" s="102"/>
      <c r="Y485" s="101"/>
      <c r="Z485" s="101"/>
      <c r="AA485" s="101"/>
      <c r="AB485" s="104"/>
    </row>
    <row r="486" spans="2:28" ht="16.5" customHeight="1" x14ac:dyDescent="0.25">
      <c r="B486" s="97">
        <v>1705</v>
      </c>
      <c r="C486" s="97" t="s">
        <v>206</v>
      </c>
      <c r="D486" s="98" t="s">
        <v>3758</v>
      </c>
      <c r="E486" s="99" t="s">
        <v>3051</v>
      </c>
      <c r="F486" s="97" t="s">
        <v>223</v>
      </c>
      <c r="G486" s="97">
        <v>1</v>
      </c>
      <c r="H486" s="105">
        <v>15</v>
      </c>
      <c r="I486" s="105">
        <v>3</v>
      </c>
      <c r="J486" s="105">
        <v>51</v>
      </c>
      <c r="K486" s="95">
        <v>6351</v>
      </c>
      <c r="L486" s="106">
        <f>T485</f>
        <v>80</v>
      </c>
      <c r="M486" s="106">
        <f>K486*L486</f>
        <v>508080</v>
      </c>
      <c r="N486" s="77"/>
      <c r="O486" s="78"/>
      <c r="P486" s="78"/>
      <c r="Q486" s="78"/>
      <c r="R486" s="79"/>
      <c r="S486" s="80"/>
      <c r="T486" s="81"/>
      <c r="U486" s="77"/>
      <c r="V486" s="79"/>
      <c r="W486" s="79"/>
      <c r="X486" s="82"/>
      <c r="Y486" s="83">
        <f>M486</f>
        <v>508080</v>
      </c>
      <c r="Z486" s="84"/>
      <c r="AA486" s="87">
        <f>AB486*M486/100</f>
        <v>50.808</v>
      </c>
      <c r="AB486" s="82">
        <v>0.01</v>
      </c>
    </row>
    <row r="487" spans="2:28" ht="16.5" customHeight="1" x14ac:dyDescent="0.25">
      <c r="B487" s="99"/>
      <c r="C487" s="99"/>
      <c r="D487" s="99"/>
      <c r="E487" s="99"/>
      <c r="F487" s="99"/>
      <c r="G487" s="99"/>
      <c r="H487" s="107"/>
      <c r="I487" s="107"/>
      <c r="J487" s="107"/>
      <c r="K487" s="106"/>
      <c r="L487" s="106"/>
      <c r="M487" s="106"/>
      <c r="N487" s="77"/>
      <c r="O487" s="78"/>
      <c r="P487" s="78"/>
      <c r="Q487" s="78"/>
      <c r="R487" s="79"/>
      <c r="S487" s="80"/>
      <c r="T487" s="81"/>
      <c r="U487" s="77"/>
      <c r="V487" s="79"/>
      <c r="W487" s="79"/>
      <c r="X487" s="86"/>
      <c r="Y487" s="83"/>
      <c r="Z487" s="84"/>
      <c r="AA487" s="85"/>
      <c r="AB487" s="86"/>
    </row>
    <row r="488" spans="2:28" ht="16.5" customHeight="1" x14ac:dyDescent="0.25">
      <c r="B488" s="100" t="s">
        <v>205</v>
      </c>
      <c r="C488" s="101"/>
      <c r="D488" s="101"/>
      <c r="E488" s="101"/>
      <c r="F488" s="101"/>
      <c r="G488" s="102"/>
      <c r="H488" s="102" t="s">
        <v>210</v>
      </c>
      <c r="I488" s="102" t="s">
        <v>1146</v>
      </c>
      <c r="J488" s="102" t="s">
        <v>2395</v>
      </c>
      <c r="K488" s="102" t="s">
        <v>3660</v>
      </c>
      <c r="L488" s="102" t="s">
        <v>3079</v>
      </c>
      <c r="M488" s="102"/>
      <c r="N488" s="102"/>
      <c r="O488" s="102" t="s">
        <v>208</v>
      </c>
      <c r="P488" s="102" t="s">
        <v>209</v>
      </c>
      <c r="Q488" s="102" t="s">
        <v>139</v>
      </c>
      <c r="R488" s="102">
        <v>34160</v>
      </c>
      <c r="S488" s="102"/>
      <c r="T488" s="102">
        <v>80</v>
      </c>
      <c r="U488" s="102" t="s">
        <v>3761</v>
      </c>
      <c r="V488" s="103"/>
      <c r="W488" s="101"/>
      <c r="X488" s="102"/>
      <c r="Y488" s="101"/>
      <c r="Z488" s="101"/>
      <c r="AA488" s="101"/>
      <c r="AB488" s="104"/>
    </row>
    <row r="489" spans="2:28" ht="16.5" customHeight="1" x14ac:dyDescent="0.25">
      <c r="B489" s="97">
        <v>1706</v>
      </c>
      <c r="C489" s="97" t="s">
        <v>206</v>
      </c>
      <c r="D489" s="98" t="s">
        <v>3759</v>
      </c>
      <c r="E489" s="99" t="s">
        <v>3760</v>
      </c>
      <c r="F489" s="97" t="s">
        <v>223</v>
      </c>
      <c r="G489" s="97">
        <v>2</v>
      </c>
      <c r="H489" s="105">
        <v>0</v>
      </c>
      <c r="I489" s="105">
        <v>3</v>
      </c>
      <c r="J489" s="105">
        <v>18</v>
      </c>
      <c r="K489" s="95">
        <v>318</v>
      </c>
      <c r="L489" s="106">
        <f>T488</f>
        <v>80</v>
      </c>
      <c r="M489" s="106">
        <f>K489*L489</f>
        <v>25440</v>
      </c>
      <c r="N489" s="77"/>
      <c r="O489" s="78" t="s">
        <v>203</v>
      </c>
      <c r="P489" s="78" t="s">
        <v>211</v>
      </c>
      <c r="Q489" s="78" t="s">
        <v>143</v>
      </c>
      <c r="R489" s="79">
        <v>120</v>
      </c>
      <c r="S489" s="80"/>
      <c r="T489" s="81">
        <v>7450</v>
      </c>
      <c r="U489" s="96" t="s">
        <v>406</v>
      </c>
      <c r="V489" s="79">
        <f>R489*T489*85/100</f>
        <v>759900</v>
      </c>
      <c r="W489" s="79">
        <f>R489*T489-V489</f>
        <v>134100</v>
      </c>
      <c r="X489" s="82">
        <f>M489+W489</f>
        <v>159540</v>
      </c>
      <c r="Y489" s="83">
        <f>M489</f>
        <v>25440</v>
      </c>
      <c r="Z489" s="84"/>
      <c r="AA489" s="87">
        <f>AB489*M489/100</f>
        <v>5.0880000000000001</v>
      </c>
      <c r="AB489" s="86">
        <v>0.02</v>
      </c>
    </row>
    <row r="490" spans="2:28" ht="16.5" customHeight="1" x14ac:dyDescent="0.25">
      <c r="B490" s="99"/>
      <c r="C490" s="99"/>
      <c r="D490" s="99"/>
      <c r="E490" s="99"/>
      <c r="F490" s="99"/>
      <c r="G490" s="99"/>
      <c r="H490" s="107"/>
      <c r="I490" s="107"/>
      <c r="J490" s="107"/>
      <c r="K490" s="106"/>
      <c r="L490" s="106"/>
      <c r="M490" s="106"/>
      <c r="N490" s="77"/>
      <c r="O490" s="78"/>
      <c r="P490" s="78"/>
      <c r="Q490" s="78"/>
      <c r="R490" s="79"/>
      <c r="S490" s="80"/>
      <c r="T490" s="81"/>
      <c r="U490" s="77"/>
      <c r="V490" s="79"/>
      <c r="W490" s="79"/>
      <c r="X490" s="86"/>
      <c r="Y490" s="83"/>
      <c r="Z490" s="84"/>
      <c r="AA490" s="85"/>
      <c r="AB490" s="86"/>
    </row>
    <row r="491" spans="2:28" ht="16.5" customHeight="1" x14ac:dyDescent="0.25">
      <c r="B491" s="100" t="s">
        <v>205</v>
      </c>
      <c r="C491" s="101"/>
      <c r="D491" s="101"/>
      <c r="E491" s="101"/>
      <c r="F491" s="101"/>
      <c r="G491" s="102"/>
      <c r="H491" s="102" t="s">
        <v>207</v>
      </c>
      <c r="I491" s="102" t="s">
        <v>3822</v>
      </c>
      <c r="J491" s="102" t="s">
        <v>2044</v>
      </c>
      <c r="K491" s="102">
        <v>61</v>
      </c>
      <c r="L491" s="102">
        <v>11</v>
      </c>
      <c r="M491" s="102"/>
      <c r="N491" s="102"/>
      <c r="O491" s="102" t="s">
        <v>208</v>
      </c>
      <c r="P491" s="102" t="s">
        <v>209</v>
      </c>
      <c r="Q491" s="102" t="s">
        <v>139</v>
      </c>
      <c r="R491" s="102">
        <v>34160</v>
      </c>
      <c r="S491" s="102"/>
      <c r="T491" s="102">
        <v>80</v>
      </c>
      <c r="U491" s="102" t="s">
        <v>3823</v>
      </c>
      <c r="V491" s="103"/>
      <c r="W491" s="101"/>
      <c r="X491" s="102" t="s">
        <v>212</v>
      </c>
      <c r="Y491" s="101" t="s">
        <v>3824</v>
      </c>
      <c r="Z491" s="101"/>
      <c r="AA491" s="101"/>
      <c r="AB491" s="104"/>
    </row>
    <row r="492" spans="2:28" ht="16.5" customHeight="1" x14ac:dyDescent="0.25">
      <c r="B492" s="97">
        <v>1726</v>
      </c>
      <c r="C492" s="97" t="s">
        <v>206</v>
      </c>
      <c r="D492" s="98" t="s">
        <v>3820</v>
      </c>
      <c r="E492" s="99" t="s">
        <v>3821</v>
      </c>
      <c r="F492" s="97" t="s">
        <v>223</v>
      </c>
      <c r="G492" s="97">
        <v>2</v>
      </c>
      <c r="H492" s="105">
        <v>2</v>
      </c>
      <c r="I492" s="105">
        <v>1</v>
      </c>
      <c r="J492" s="105">
        <v>0</v>
      </c>
      <c r="K492" s="95">
        <v>900</v>
      </c>
      <c r="L492" s="106">
        <f>T491</f>
        <v>80</v>
      </c>
      <c r="M492" s="106">
        <f>K492*L492</f>
        <v>72000</v>
      </c>
      <c r="N492" s="77"/>
      <c r="O492" s="78" t="s">
        <v>203</v>
      </c>
      <c r="P492" s="78" t="s">
        <v>5</v>
      </c>
      <c r="Q492" s="78" t="s">
        <v>143</v>
      </c>
      <c r="R492" s="79">
        <v>120</v>
      </c>
      <c r="S492" s="80"/>
      <c r="T492" s="81">
        <v>8050</v>
      </c>
      <c r="U492" s="96" t="s">
        <v>1334</v>
      </c>
      <c r="V492" s="79">
        <f>R492*T492*16/100</f>
        <v>154560</v>
      </c>
      <c r="W492" s="79">
        <f>R492*T492-V492</f>
        <v>811440</v>
      </c>
      <c r="X492" s="82">
        <f>M492+W492</f>
        <v>883440</v>
      </c>
      <c r="Y492" s="83">
        <f>M492</f>
        <v>72000</v>
      </c>
      <c r="Z492" s="84"/>
      <c r="AA492" s="87">
        <f>AB492*M492/100</f>
        <v>14.4</v>
      </c>
      <c r="AB492" s="86">
        <v>0.02</v>
      </c>
    </row>
    <row r="493" spans="2:28" ht="16.5" customHeight="1" x14ac:dyDescent="0.25">
      <c r="B493" s="99"/>
      <c r="C493" s="99"/>
      <c r="D493" s="99"/>
      <c r="E493" s="99"/>
      <c r="F493" s="99"/>
      <c r="G493" s="99"/>
      <c r="H493" s="107"/>
      <c r="I493" s="107"/>
      <c r="J493" s="107"/>
      <c r="K493" s="106"/>
      <c r="L493" s="106"/>
      <c r="M493" s="106"/>
      <c r="N493" s="77"/>
      <c r="O493" s="78"/>
      <c r="P493" s="78"/>
      <c r="Q493" s="78"/>
      <c r="R493" s="79"/>
      <c r="S493" s="80"/>
      <c r="T493" s="81"/>
      <c r="U493" s="77"/>
      <c r="V493" s="79"/>
      <c r="W493" s="79"/>
      <c r="X493" s="86"/>
      <c r="Y493" s="83"/>
      <c r="Z493" s="84"/>
      <c r="AA493" s="85"/>
      <c r="AB493" s="86"/>
    </row>
    <row r="494" spans="2:28" ht="16.5" customHeight="1" x14ac:dyDescent="0.25">
      <c r="B494" s="100" t="s">
        <v>205</v>
      </c>
      <c r="C494" s="101"/>
      <c r="D494" s="101"/>
      <c r="E494" s="101"/>
      <c r="F494" s="101"/>
      <c r="G494" s="102"/>
      <c r="H494" s="102" t="s">
        <v>213</v>
      </c>
      <c r="I494" s="102" t="s">
        <v>3876</v>
      </c>
      <c r="J494" s="102" t="s">
        <v>2619</v>
      </c>
      <c r="K494" s="102" t="s">
        <v>3488</v>
      </c>
      <c r="L494" s="102" t="s">
        <v>3079</v>
      </c>
      <c r="M494" s="102"/>
      <c r="N494" s="102"/>
      <c r="O494" s="102" t="s">
        <v>208</v>
      </c>
      <c r="P494" s="102" t="s">
        <v>209</v>
      </c>
      <c r="Q494" s="102" t="s">
        <v>139</v>
      </c>
      <c r="R494" s="102">
        <v>34160</v>
      </c>
      <c r="S494" s="102"/>
      <c r="T494" s="102">
        <v>80</v>
      </c>
      <c r="U494" s="102" t="s">
        <v>3878</v>
      </c>
      <c r="V494" s="103"/>
      <c r="W494" s="101"/>
      <c r="X494" s="102"/>
      <c r="Y494" s="101"/>
      <c r="Z494" s="101"/>
      <c r="AA494" s="102" t="s">
        <v>3877</v>
      </c>
      <c r="AB494" s="104"/>
    </row>
    <row r="495" spans="2:28" ht="16.5" customHeight="1" x14ac:dyDescent="0.25">
      <c r="B495" s="97">
        <v>1746</v>
      </c>
      <c r="C495" s="97" t="s">
        <v>206</v>
      </c>
      <c r="D495" s="98">
        <v>15216</v>
      </c>
      <c r="E495" s="99" t="s">
        <v>3089</v>
      </c>
      <c r="F495" s="97" t="s">
        <v>223</v>
      </c>
      <c r="G495" s="97">
        <v>1</v>
      </c>
      <c r="H495" s="105">
        <v>4</v>
      </c>
      <c r="I495" s="105">
        <v>0</v>
      </c>
      <c r="J495" s="105">
        <v>0</v>
      </c>
      <c r="K495" s="95">
        <v>1600</v>
      </c>
      <c r="L495" s="106">
        <f>T494</f>
        <v>80</v>
      </c>
      <c r="M495" s="106">
        <f>K495*L495</f>
        <v>128000</v>
      </c>
      <c r="N495" s="77"/>
      <c r="O495" s="78"/>
      <c r="P495" s="78"/>
      <c r="Q495" s="78"/>
      <c r="R495" s="79"/>
      <c r="S495" s="80"/>
      <c r="T495" s="81"/>
      <c r="U495" s="77"/>
      <c r="V495" s="79"/>
      <c r="W495" s="79"/>
      <c r="X495" s="82"/>
      <c r="Y495" s="83">
        <f>M495</f>
        <v>128000</v>
      </c>
      <c r="Z495" s="84"/>
      <c r="AA495" s="87">
        <f>AB495*M495/100</f>
        <v>12.8</v>
      </c>
      <c r="AB495" s="82">
        <v>0.01</v>
      </c>
    </row>
    <row r="496" spans="2:28" ht="16.5" customHeight="1" x14ac:dyDescent="0.25">
      <c r="B496" s="99"/>
      <c r="C496" s="99"/>
      <c r="D496" s="99"/>
      <c r="E496" s="99"/>
      <c r="F496" s="99"/>
      <c r="G496" s="99"/>
      <c r="H496" s="107"/>
      <c r="I496" s="107"/>
      <c r="J496" s="107"/>
      <c r="K496" s="106"/>
      <c r="L496" s="106"/>
      <c r="M496" s="106"/>
      <c r="N496" s="77"/>
      <c r="O496" s="78"/>
      <c r="P496" s="78"/>
      <c r="Q496" s="78"/>
      <c r="R496" s="79"/>
      <c r="S496" s="80"/>
      <c r="T496" s="81"/>
      <c r="U496" s="77"/>
      <c r="V496" s="79"/>
      <c r="W496" s="79"/>
      <c r="X496" s="86"/>
      <c r="Y496" s="83"/>
      <c r="Z496" s="84"/>
      <c r="AA496" s="85"/>
      <c r="AB496" s="86"/>
    </row>
    <row r="497" spans="2:28" ht="16.5" customHeight="1" x14ac:dyDescent="0.25">
      <c r="B497" s="100" t="s">
        <v>205</v>
      </c>
      <c r="C497" s="101"/>
      <c r="D497" s="101"/>
      <c r="E497" s="101"/>
      <c r="F497" s="101"/>
      <c r="G497" s="102"/>
      <c r="H497" s="102" t="s">
        <v>210</v>
      </c>
      <c r="I497" s="102" t="s">
        <v>2749</v>
      </c>
      <c r="J497" s="102" t="s">
        <v>1886</v>
      </c>
      <c r="K497" s="102" t="s">
        <v>3089</v>
      </c>
      <c r="L497" s="102" t="s">
        <v>3079</v>
      </c>
      <c r="M497" s="102"/>
      <c r="N497" s="102"/>
      <c r="O497" s="102" t="s">
        <v>208</v>
      </c>
      <c r="P497" s="102" t="s">
        <v>209</v>
      </c>
      <c r="Q497" s="102" t="s">
        <v>139</v>
      </c>
      <c r="R497" s="102">
        <v>34160</v>
      </c>
      <c r="S497" s="102"/>
      <c r="T497" s="102">
        <v>80</v>
      </c>
      <c r="U497" s="102" t="s">
        <v>3897</v>
      </c>
      <c r="V497" s="103"/>
      <c r="W497" s="101"/>
      <c r="X497" s="102"/>
      <c r="Y497" s="101"/>
      <c r="Z497" s="101"/>
      <c r="AA497" s="101"/>
      <c r="AB497" s="104"/>
    </row>
    <row r="498" spans="2:28" ht="16.5" customHeight="1" x14ac:dyDescent="0.25">
      <c r="B498" s="97">
        <v>1754</v>
      </c>
      <c r="C498" s="97" t="s">
        <v>206</v>
      </c>
      <c r="D498" s="98" t="s">
        <v>3895</v>
      </c>
      <c r="E498" s="99" t="s">
        <v>3896</v>
      </c>
      <c r="F498" s="97" t="s">
        <v>223</v>
      </c>
      <c r="G498" s="97">
        <v>2</v>
      </c>
      <c r="H498" s="105">
        <v>0</v>
      </c>
      <c r="I498" s="105">
        <v>1</v>
      </c>
      <c r="J498" s="105">
        <v>12</v>
      </c>
      <c r="K498" s="95">
        <v>112</v>
      </c>
      <c r="L498" s="106">
        <f>T497</f>
        <v>80</v>
      </c>
      <c r="M498" s="106">
        <f>K498*L498</f>
        <v>8960</v>
      </c>
      <c r="N498" s="77"/>
      <c r="O498" s="78" t="s">
        <v>203</v>
      </c>
      <c r="P498" s="78" t="s">
        <v>211</v>
      </c>
      <c r="Q498" s="78" t="s">
        <v>143</v>
      </c>
      <c r="R498" s="79">
        <v>90</v>
      </c>
      <c r="S498" s="80"/>
      <c r="T498" s="81">
        <v>7450</v>
      </c>
      <c r="U498" s="96" t="s">
        <v>3898</v>
      </c>
      <c r="V498" s="79">
        <f>R498*T498*85/100</f>
        <v>569925</v>
      </c>
      <c r="W498" s="79">
        <f>R498*T498-V498</f>
        <v>100575</v>
      </c>
      <c r="X498" s="82">
        <f>M498+W498</f>
        <v>109535</v>
      </c>
      <c r="Y498" s="83">
        <f>M498</f>
        <v>8960</v>
      </c>
      <c r="Z498" s="84"/>
      <c r="AA498" s="87">
        <f>AB498*M498/100</f>
        <v>1.7920000000000003</v>
      </c>
      <c r="AB498" s="86">
        <v>0.02</v>
      </c>
    </row>
    <row r="499" spans="2:28" ht="16.5" customHeight="1" x14ac:dyDescent="0.25">
      <c r="B499" s="97"/>
      <c r="C499" s="97"/>
      <c r="D499" s="98"/>
      <c r="E499" s="99"/>
      <c r="F499" s="97"/>
      <c r="G499" s="97"/>
      <c r="H499" s="105"/>
      <c r="I499" s="105"/>
      <c r="J499" s="105"/>
      <c r="K499" s="95"/>
      <c r="L499" s="106"/>
      <c r="M499" s="106"/>
      <c r="N499" s="77"/>
      <c r="O499" s="78"/>
      <c r="P499" s="78"/>
      <c r="Q499" s="78"/>
      <c r="R499" s="79"/>
      <c r="S499" s="80"/>
      <c r="T499" s="81"/>
      <c r="U499" s="96"/>
      <c r="V499" s="79"/>
      <c r="W499" s="79"/>
      <c r="X499" s="82"/>
      <c r="Y499" s="83"/>
      <c r="Z499" s="84"/>
      <c r="AA499" s="87"/>
      <c r="AB499" s="86"/>
    </row>
    <row r="500" spans="2:28" ht="16.5" customHeight="1" x14ac:dyDescent="0.25">
      <c r="B500" s="99"/>
      <c r="C500" s="99"/>
      <c r="D500" s="99"/>
      <c r="E500" s="99"/>
      <c r="F500" s="99"/>
      <c r="G500" s="99"/>
      <c r="H500" s="107"/>
      <c r="I500" s="107"/>
      <c r="J500" s="107"/>
      <c r="K500" s="106"/>
      <c r="L500" s="106"/>
      <c r="M500" s="106"/>
      <c r="N500" s="77"/>
      <c r="O500" s="78"/>
      <c r="P500" s="78"/>
      <c r="Q500" s="78"/>
      <c r="R500" s="79"/>
      <c r="S500" s="80"/>
      <c r="T500" s="81"/>
      <c r="U500" s="77"/>
      <c r="V500" s="79"/>
      <c r="W500" s="79"/>
      <c r="X500" s="86"/>
      <c r="Y500" s="83"/>
      <c r="Z500" s="84"/>
      <c r="AA500" s="85"/>
      <c r="AB500" s="86"/>
    </row>
    <row r="501" spans="2:28" ht="16.5" customHeight="1" x14ac:dyDescent="0.25">
      <c r="B501" s="100" t="s">
        <v>205</v>
      </c>
      <c r="C501" s="101"/>
      <c r="D501" s="101"/>
      <c r="E501" s="101"/>
      <c r="F501" s="101"/>
      <c r="G501" s="102"/>
      <c r="H501" s="102" t="s">
        <v>207</v>
      </c>
      <c r="I501" s="102" t="s">
        <v>3914</v>
      </c>
      <c r="J501" s="102" t="s">
        <v>1886</v>
      </c>
      <c r="K501" s="102">
        <v>14</v>
      </c>
      <c r="L501" s="102">
        <v>11</v>
      </c>
      <c r="M501" s="102"/>
      <c r="N501" s="102"/>
      <c r="O501" s="102" t="s">
        <v>208</v>
      </c>
      <c r="P501" s="102" t="s">
        <v>209</v>
      </c>
      <c r="Q501" s="102" t="s">
        <v>139</v>
      </c>
      <c r="R501" s="102">
        <v>34160</v>
      </c>
      <c r="S501" s="102"/>
      <c r="T501" s="102">
        <v>80</v>
      </c>
      <c r="U501" s="102" t="s">
        <v>3916</v>
      </c>
      <c r="V501" s="103"/>
      <c r="W501" s="101"/>
      <c r="X501" s="102"/>
      <c r="Y501" s="101"/>
      <c r="Z501" s="101"/>
      <c r="AA501" s="102" t="s">
        <v>3915</v>
      </c>
      <c r="AB501" s="104"/>
    </row>
    <row r="502" spans="2:28" ht="16.5" customHeight="1" x14ac:dyDescent="0.25">
      <c r="B502" s="97">
        <v>1759</v>
      </c>
      <c r="C502" s="97" t="s">
        <v>206</v>
      </c>
      <c r="D502" s="98" t="s">
        <v>3913</v>
      </c>
      <c r="E502" s="99" t="s">
        <v>3308</v>
      </c>
      <c r="F502" s="97" t="s">
        <v>223</v>
      </c>
      <c r="G502" s="97">
        <v>1</v>
      </c>
      <c r="H502" s="105">
        <v>16</v>
      </c>
      <c r="I502" s="105">
        <v>0</v>
      </c>
      <c r="J502" s="105">
        <v>29</v>
      </c>
      <c r="K502" s="95">
        <v>6429</v>
      </c>
      <c r="L502" s="106">
        <f>T501</f>
        <v>80</v>
      </c>
      <c r="M502" s="106">
        <f>K502*L502</f>
        <v>514320</v>
      </c>
      <c r="N502" s="77"/>
      <c r="O502" s="78"/>
      <c r="P502" s="78"/>
      <c r="Q502" s="78"/>
      <c r="R502" s="79"/>
      <c r="S502" s="80"/>
      <c r="T502" s="81"/>
      <c r="U502" s="77"/>
      <c r="V502" s="79"/>
      <c r="W502" s="79"/>
      <c r="X502" s="82"/>
      <c r="Y502" s="83">
        <f>M502</f>
        <v>514320</v>
      </c>
      <c r="Z502" s="84"/>
      <c r="AA502" s="87">
        <f>AB502*M502/100</f>
        <v>51.431999999999995</v>
      </c>
      <c r="AB502" s="82">
        <v>0.01</v>
      </c>
    </row>
    <row r="503" spans="2:28" ht="16.5" customHeight="1" x14ac:dyDescent="0.25">
      <c r="B503" s="97"/>
      <c r="C503" s="97"/>
      <c r="D503" s="98"/>
      <c r="E503" s="99"/>
      <c r="F503" s="97"/>
      <c r="G503" s="97"/>
      <c r="H503" s="117" t="s">
        <v>3917</v>
      </c>
      <c r="I503" s="117">
        <v>22</v>
      </c>
      <c r="J503" s="117">
        <v>3</v>
      </c>
      <c r="K503" s="122">
        <v>29</v>
      </c>
      <c r="L503" s="118" t="s">
        <v>0</v>
      </c>
      <c r="M503" s="106"/>
      <c r="N503" s="77"/>
      <c r="O503" s="78"/>
      <c r="P503" s="78"/>
      <c r="Q503" s="78"/>
      <c r="R503" s="79"/>
      <c r="S503" s="80"/>
      <c r="T503" s="81"/>
      <c r="U503" s="77"/>
      <c r="V503" s="79"/>
      <c r="W503" s="79"/>
      <c r="X503" s="82"/>
      <c r="Y503" s="83"/>
      <c r="Z503" s="84"/>
      <c r="AA503" s="87"/>
      <c r="AB503" s="82"/>
    </row>
    <row r="504" spans="2:28" ht="16.5" customHeight="1" x14ac:dyDescent="0.25">
      <c r="B504" s="97"/>
      <c r="C504" s="97"/>
      <c r="D504" s="98"/>
      <c r="E504" s="99"/>
      <c r="F504" s="97"/>
      <c r="G504" s="97"/>
      <c r="H504" s="117"/>
      <c r="I504" s="117"/>
      <c r="J504" s="117"/>
      <c r="K504" s="122"/>
      <c r="L504" s="118"/>
      <c r="M504" s="106"/>
      <c r="N504" s="77"/>
      <c r="O504" s="78"/>
      <c r="P504" s="78"/>
      <c r="Q504" s="78"/>
      <c r="R504" s="79"/>
      <c r="S504" s="80"/>
      <c r="T504" s="81"/>
      <c r="U504" s="77"/>
      <c r="V504" s="79"/>
      <c r="W504" s="79"/>
      <c r="X504" s="82"/>
      <c r="Y504" s="83"/>
      <c r="Z504" s="84"/>
      <c r="AA504" s="87"/>
      <c r="AB504" s="82"/>
    </row>
    <row r="505" spans="2:28" ht="16.5" customHeight="1" x14ac:dyDescent="0.25">
      <c r="B505" s="99"/>
      <c r="C505" s="99"/>
      <c r="D505" s="99"/>
      <c r="E505" s="99"/>
      <c r="F505" s="99"/>
      <c r="G505" s="99"/>
      <c r="H505" s="119"/>
      <c r="I505" s="117"/>
      <c r="J505" s="117"/>
      <c r="K505" s="118"/>
      <c r="L505" s="118"/>
      <c r="M505" s="106"/>
      <c r="N505" s="77"/>
      <c r="O505" s="78"/>
      <c r="P505" s="78"/>
      <c r="Q505" s="78"/>
      <c r="R505" s="79"/>
      <c r="S505" s="80"/>
      <c r="T505" s="81"/>
      <c r="U505" s="77"/>
      <c r="V505" s="79"/>
      <c r="W505" s="79"/>
      <c r="X505" s="86"/>
      <c r="Y505" s="83"/>
      <c r="Z505" s="84"/>
      <c r="AA505" s="85"/>
      <c r="AB505" s="86"/>
    </row>
    <row r="506" spans="2:28" ht="16.5" customHeight="1" x14ac:dyDescent="0.25">
      <c r="B506" s="100" t="s">
        <v>205</v>
      </c>
      <c r="C506" s="101"/>
      <c r="D506" s="101"/>
      <c r="E506" s="101"/>
      <c r="F506" s="101"/>
      <c r="G506" s="102"/>
      <c r="H506" s="102" t="s">
        <v>210</v>
      </c>
      <c r="I506" s="102" t="s">
        <v>2832</v>
      </c>
      <c r="J506" s="102" t="s">
        <v>3921</v>
      </c>
      <c r="K506" s="102" t="s">
        <v>3922</v>
      </c>
      <c r="L506" s="102" t="s">
        <v>3079</v>
      </c>
      <c r="M506" s="102"/>
      <c r="N506" s="102"/>
      <c r="O506" s="102" t="s">
        <v>208</v>
      </c>
      <c r="P506" s="102" t="s">
        <v>209</v>
      </c>
      <c r="Q506" s="102" t="s">
        <v>139</v>
      </c>
      <c r="R506" s="102">
        <v>34160</v>
      </c>
      <c r="S506" s="102"/>
      <c r="T506" s="102">
        <v>80</v>
      </c>
      <c r="U506" s="102" t="s">
        <v>3923</v>
      </c>
      <c r="V506" s="103"/>
      <c r="W506" s="101"/>
      <c r="X506" s="102"/>
      <c r="Y506" s="101"/>
      <c r="Z506" s="101"/>
      <c r="AA506" s="101"/>
      <c r="AB506" s="104"/>
    </row>
    <row r="507" spans="2:28" ht="16.5" customHeight="1" x14ac:dyDescent="0.25">
      <c r="B507" s="97">
        <v>1760</v>
      </c>
      <c r="C507" s="97" t="s">
        <v>206</v>
      </c>
      <c r="D507" s="98" t="s">
        <v>3920</v>
      </c>
      <c r="E507" s="99" t="s">
        <v>3074</v>
      </c>
      <c r="F507" s="97" t="s">
        <v>223</v>
      </c>
      <c r="G507" s="97">
        <v>1</v>
      </c>
      <c r="H507" s="105">
        <v>15</v>
      </c>
      <c r="I507" s="105">
        <v>0</v>
      </c>
      <c r="J507" s="105">
        <v>58</v>
      </c>
      <c r="K507" s="95">
        <v>6000</v>
      </c>
      <c r="L507" s="106">
        <f>T506</f>
        <v>80</v>
      </c>
      <c r="M507" s="106">
        <f>K507*L507</f>
        <v>480000</v>
      </c>
      <c r="N507" s="77"/>
      <c r="O507" s="78"/>
      <c r="P507" s="78"/>
      <c r="Q507" s="78"/>
      <c r="R507" s="79"/>
      <c r="S507" s="80"/>
      <c r="T507" s="81"/>
      <c r="U507" s="77"/>
      <c r="V507" s="79"/>
      <c r="W507" s="79"/>
      <c r="X507" s="82"/>
      <c r="Y507" s="83">
        <f>M507</f>
        <v>480000</v>
      </c>
      <c r="Z507" s="84"/>
      <c r="AA507" s="87">
        <f>AB507*M507/100</f>
        <v>48</v>
      </c>
      <c r="AB507" s="82">
        <v>0.01</v>
      </c>
    </row>
    <row r="508" spans="2:28" ht="16.5" customHeight="1" x14ac:dyDescent="0.25">
      <c r="B508" s="97"/>
      <c r="C508" s="97"/>
      <c r="D508" s="98"/>
      <c r="E508" s="99"/>
      <c r="F508" s="97"/>
      <c r="G508" s="97"/>
      <c r="H508" s="105"/>
      <c r="I508" s="105"/>
      <c r="J508" s="105"/>
      <c r="K508" s="95">
        <v>58</v>
      </c>
      <c r="L508" s="106">
        <f>T506</f>
        <v>80</v>
      </c>
      <c r="M508" s="106">
        <f>K508*L508</f>
        <v>4640</v>
      </c>
      <c r="N508" s="77"/>
      <c r="O508" s="78" t="s">
        <v>203</v>
      </c>
      <c r="P508" s="78" t="s">
        <v>5</v>
      </c>
      <c r="Q508" s="78" t="s">
        <v>143</v>
      </c>
      <c r="R508" s="79">
        <v>136</v>
      </c>
      <c r="S508" s="80"/>
      <c r="T508" s="81">
        <v>8050</v>
      </c>
      <c r="U508" s="96" t="s">
        <v>1114</v>
      </c>
      <c r="V508" s="79">
        <f>R508*T508*5/100</f>
        <v>54740</v>
      </c>
      <c r="W508" s="79">
        <f>R508*T508-V508</f>
        <v>1040060</v>
      </c>
      <c r="X508" s="82">
        <f>M508+W508</f>
        <v>1044700</v>
      </c>
      <c r="Y508" s="83">
        <f>M508</f>
        <v>4640</v>
      </c>
      <c r="Z508" s="84"/>
      <c r="AA508" s="87">
        <f>AB508*M508/100</f>
        <v>0.92799999999999994</v>
      </c>
      <c r="AB508" s="86">
        <v>0.02</v>
      </c>
    </row>
    <row r="509" spans="2:28" ht="16.5" customHeight="1" x14ac:dyDescent="0.25">
      <c r="B509" s="97"/>
      <c r="C509" s="97"/>
      <c r="D509" s="98"/>
      <c r="E509" s="99"/>
      <c r="F509" s="97"/>
      <c r="G509" s="97"/>
      <c r="H509" s="105">
        <v>15</v>
      </c>
      <c r="I509" s="105">
        <v>0</v>
      </c>
      <c r="J509" s="105">
        <v>58</v>
      </c>
      <c r="K509" s="95">
        <v>6058</v>
      </c>
      <c r="L509" s="106"/>
      <c r="M509" s="106"/>
      <c r="N509" s="77"/>
      <c r="O509" s="78"/>
      <c r="P509" s="78"/>
      <c r="Q509" s="78"/>
      <c r="R509" s="79"/>
      <c r="S509" s="80"/>
      <c r="T509" s="81"/>
      <c r="U509" s="77"/>
      <c r="V509" s="79"/>
      <c r="W509" s="79"/>
      <c r="X509" s="82"/>
      <c r="Y509" s="83"/>
      <c r="Z509" s="84"/>
      <c r="AA509" s="87"/>
      <c r="AB509" s="82"/>
    </row>
    <row r="510" spans="2:28" ht="16.5" customHeight="1" x14ac:dyDescent="0.25">
      <c r="B510" s="97"/>
      <c r="C510" s="97"/>
      <c r="D510" s="98"/>
      <c r="E510" s="99"/>
      <c r="F510" s="97"/>
      <c r="G510" s="97"/>
      <c r="H510" s="105"/>
      <c r="I510" s="105"/>
      <c r="J510" s="105"/>
      <c r="K510" s="95"/>
      <c r="L510" s="106"/>
      <c r="M510" s="106"/>
      <c r="N510" s="77"/>
      <c r="O510" s="78"/>
      <c r="P510" s="78"/>
      <c r="Q510" s="78"/>
      <c r="R510" s="79"/>
      <c r="S510" s="80"/>
      <c r="T510" s="81"/>
      <c r="U510" s="77"/>
      <c r="V510" s="79"/>
      <c r="W510" s="79"/>
      <c r="X510" s="82"/>
      <c r="Y510" s="83"/>
      <c r="Z510" s="84"/>
      <c r="AA510" s="87"/>
      <c r="AB510" s="82"/>
    </row>
    <row r="511" spans="2:28" ht="16.5" customHeight="1" x14ac:dyDescent="0.25">
      <c r="B511" s="99"/>
      <c r="C511" s="99"/>
      <c r="D511" s="99"/>
      <c r="E511" s="99"/>
      <c r="F511" s="99"/>
      <c r="G511" s="99"/>
      <c r="H511" s="107"/>
      <c r="I511" s="107"/>
      <c r="J511" s="107"/>
      <c r="K511" s="106"/>
      <c r="L511" s="106"/>
      <c r="M511" s="106"/>
      <c r="N511" s="77"/>
      <c r="O511" s="78"/>
      <c r="P511" s="78"/>
      <c r="Q511" s="78"/>
      <c r="R511" s="79"/>
      <c r="S511" s="80"/>
      <c r="T511" s="81"/>
      <c r="U511" s="77"/>
      <c r="V511" s="79"/>
      <c r="W511" s="79"/>
      <c r="X511" s="86"/>
      <c r="Y511" s="83"/>
      <c r="Z511" s="84"/>
      <c r="AA511" s="85"/>
      <c r="AB511" s="86"/>
    </row>
    <row r="512" spans="2:28" ht="16.5" customHeight="1" x14ac:dyDescent="0.25">
      <c r="B512" s="100" t="s">
        <v>205</v>
      </c>
      <c r="C512" s="101"/>
      <c r="D512" s="101"/>
      <c r="E512" s="101"/>
      <c r="F512" s="101"/>
      <c r="G512" s="102"/>
      <c r="H512" s="102" t="s">
        <v>207</v>
      </c>
      <c r="I512" s="102" t="s">
        <v>2390</v>
      </c>
      <c r="J512" s="102" t="s">
        <v>1662</v>
      </c>
      <c r="K512" s="102" t="s">
        <v>3403</v>
      </c>
      <c r="L512" s="102" t="s">
        <v>3079</v>
      </c>
      <c r="M512" s="102"/>
      <c r="N512" s="102"/>
      <c r="O512" s="102" t="s">
        <v>208</v>
      </c>
      <c r="P512" s="102" t="s">
        <v>209</v>
      </c>
      <c r="Q512" s="102" t="s">
        <v>139</v>
      </c>
      <c r="R512" s="102">
        <v>34160</v>
      </c>
      <c r="S512" s="102"/>
      <c r="T512" s="102">
        <v>80</v>
      </c>
      <c r="U512" s="102" t="s">
        <v>3926</v>
      </c>
      <c r="V512" s="103"/>
      <c r="W512" s="101"/>
      <c r="X512" s="102"/>
      <c r="Y512" s="101"/>
      <c r="Z512" s="101"/>
      <c r="AA512" s="101"/>
      <c r="AB512" s="104"/>
    </row>
    <row r="513" spans="2:28" ht="16.5" customHeight="1" x14ac:dyDescent="0.25">
      <c r="B513" s="97">
        <v>1761</v>
      </c>
      <c r="C513" s="97" t="s">
        <v>206</v>
      </c>
      <c r="D513" s="98" t="s">
        <v>3924</v>
      </c>
      <c r="E513" s="99" t="s">
        <v>3925</v>
      </c>
      <c r="F513" s="97" t="s">
        <v>223</v>
      </c>
      <c r="G513" s="97">
        <v>2</v>
      </c>
      <c r="H513" s="105">
        <v>0</v>
      </c>
      <c r="I513" s="105">
        <v>0</v>
      </c>
      <c r="J513" s="105">
        <v>91</v>
      </c>
      <c r="K513" s="95">
        <v>91</v>
      </c>
      <c r="L513" s="106">
        <f>T512</f>
        <v>80</v>
      </c>
      <c r="M513" s="106">
        <f>K513*L513</f>
        <v>7280</v>
      </c>
      <c r="N513" s="77"/>
      <c r="O513" s="78" t="s">
        <v>203</v>
      </c>
      <c r="P513" s="78" t="s">
        <v>5</v>
      </c>
      <c r="Q513" s="78" t="s">
        <v>143</v>
      </c>
      <c r="R513" s="79">
        <v>126</v>
      </c>
      <c r="S513" s="80"/>
      <c r="T513" s="81">
        <v>8050</v>
      </c>
      <c r="U513" s="96" t="s">
        <v>379</v>
      </c>
      <c r="V513" s="79">
        <f>R513*T513*46/100</f>
        <v>466578</v>
      </c>
      <c r="W513" s="79">
        <f>R513*T513-V513</f>
        <v>547722</v>
      </c>
      <c r="X513" s="82">
        <f>M513+W513</f>
        <v>555002</v>
      </c>
      <c r="Y513" s="83">
        <f>M513</f>
        <v>7280</v>
      </c>
      <c r="Z513" s="84"/>
      <c r="AA513" s="87">
        <f>AB513*M513/100</f>
        <v>1.456</v>
      </c>
      <c r="AB513" s="86">
        <v>0.02</v>
      </c>
    </row>
    <row r="514" spans="2:28" ht="16.5" customHeight="1" x14ac:dyDescent="0.25">
      <c r="B514" s="99"/>
      <c r="C514" s="99"/>
      <c r="D514" s="99"/>
      <c r="E514" s="99"/>
      <c r="F514" s="99"/>
      <c r="G514" s="99"/>
      <c r="H514" s="107"/>
      <c r="I514" s="107"/>
      <c r="J514" s="107"/>
      <c r="K514" s="106"/>
      <c r="L514" s="106"/>
      <c r="M514" s="106"/>
      <c r="N514" s="77"/>
      <c r="O514" s="78"/>
      <c r="P514" s="78"/>
      <c r="Q514" s="78"/>
      <c r="R514" s="79"/>
      <c r="S514" s="80"/>
      <c r="T514" s="81"/>
      <c r="U514" s="77"/>
      <c r="V514" s="79"/>
      <c r="W514" s="79"/>
      <c r="X514" s="86"/>
      <c r="Y514" s="83"/>
      <c r="Z514" s="84"/>
      <c r="AA514" s="85"/>
      <c r="AB514" s="86"/>
    </row>
    <row r="515" spans="2:28" ht="16.5" customHeight="1" x14ac:dyDescent="0.25">
      <c r="B515" s="100" t="s">
        <v>205</v>
      </c>
      <c r="C515" s="101"/>
      <c r="D515" s="101"/>
      <c r="E515" s="101"/>
      <c r="F515" s="101"/>
      <c r="G515" s="102"/>
      <c r="H515" s="102" t="s">
        <v>210</v>
      </c>
      <c r="I515" s="102" t="s">
        <v>3928</v>
      </c>
      <c r="J515" s="102" t="s">
        <v>1662</v>
      </c>
      <c r="K515" s="102" t="s">
        <v>3403</v>
      </c>
      <c r="L515" s="102" t="s">
        <v>3079</v>
      </c>
      <c r="M515" s="102"/>
      <c r="N515" s="102"/>
      <c r="O515" s="102" t="s">
        <v>208</v>
      </c>
      <c r="P515" s="102" t="s">
        <v>209</v>
      </c>
      <c r="Q515" s="102" t="s">
        <v>139</v>
      </c>
      <c r="R515" s="102">
        <v>34160</v>
      </c>
      <c r="S515" s="102"/>
      <c r="T515" s="102">
        <v>80</v>
      </c>
      <c r="U515" s="102"/>
      <c r="V515" s="103"/>
      <c r="W515" s="101"/>
      <c r="X515" s="102"/>
      <c r="Y515" s="101"/>
      <c r="Z515" s="101"/>
      <c r="AA515" s="101"/>
      <c r="AB515" s="104"/>
    </row>
    <row r="516" spans="2:28" ht="16.5" customHeight="1" x14ac:dyDescent="0.25">
      <c r="B516" s="97">
        <v>1762</v>
      </c>
      <c r="C516" s="97" t="s">
        <v>206</v>
      </c>
      <c r="D516" s="98" t="s">
        <v>3927</v>
      </c>
      <c r="E516" s="99" t="s">
        <v>3062</v>
      </c>
      <c r="F516" s="97" t="s">
        <v>223</v>
      </c>
      <c r="G516" s="97">
        <v>1</v>
      </c>
      <c r="H516" s="105">
        <v>16</v>
      </c>
      <c r="I516" s="105">
        <v>3</v>
      </c>
      <c r="J516" s="105">
        <v>30</v>
      </c>
      <c r="K516" s="95">
        <v>6730</v>
      </c>
      <c r="L516" s="106">
        <f>T515</f>
        <v>80</v>
      </c>
      <c r="M516" s="106">
        <f>K516*L516</f>
        <v>538400</v>
      </c>
      <c r="N516" s="77"/>
      <c r="O516" s="78"/>
      <c r="P516" s="78"/>
      <c r="Q516" s="78"/>
      <c r="R516" s="79"/>
      <c r="S516" s="80"/>
      <c r="T516" s="81"/>
      <c r="U516" s="77"/>
      <c r="V516" s="79"/>
      <c r="W516" s="79"/>
      <c r="X516" s="82"/>
      <c r="Y516" s="83">
        <f>M516</f>
        <v>538400</v>
      </c>
      <c r="Z516" s="84"/>
      <c r="AA516" s="87">
        <f>AB516*M516/100</f>
        <v>53.84</v>
      </c>
      <c r="AB516" s="82">
        <v>0.01</v>
      </c>
    </row>
    <row r="517" spans="2:28" ht="16.5" customHeight="1" x14ac:dyDescent="0.25">
      <c r="B517" s="99"/>
      <c r="C517" s="99"/>
      <c r="D517" s="99"/>
      <c r="E517" s="99"/>
      <c r="F517" s="99"/>
      <c r="G517" s="99"/>
      <c r="H517" s="107"/>
      <c r="I517" s="107"/>
      <c r="J517" s="107"/>
      <c r="K517" s="106"/>
      <c r="L517" s="106"/>
      <c r="M517" s="106"/>
      <c r="N517" s="77"/>
      <c r="O517" s="78"/>
      <c r="P517" s="78"/>
      <c r="Q517" s="78"/>
      <c r="R517" s="79"/>
      <c r="S517" s="80"/>
      <c r="T517" s="81"/>
      <c r="U517" s="77"/>
      <c r="V517" s="79"/>
      <c r="W517" s="79"/>
      <c r="X517" s="86"/>
      <c r="Y517" s="83"/>
      <c r="Z517" s="84"/>
      <c r="AA517" s="85"/>
      <c r="AB517" s="86"/>
    </row>
    <row r="518" spans="2:28" ht="16.5" customHeight="1" x14ac:dyDescent="0.25">
      <c r="B518" s="100" t="s">
        <v>205</v>
      </c>
      <c r="C518" s="101"/>
      <c r="D518" s="101"/>
      <c r="E518" s="101"/>
      <c r="F518" s="101"/>
      <c r="G518" s="102"/>
      <c r="H518" s="102" t="s">
        <v>210</v>
      </c>
      <c r="I518" s="102" t="s">
        <v>3931</v>
      </c>
      <c r="J518" s="102" t="s">
        <v>3387</v>
      </c>
      <c r="K518" s="102" t="s">
        <v>3885</v>
      </c>
      <c r="L518" s="102" t="s">
        <v>3079</v>
      </c>
      <c r="M518" s="102"/>
      <c r="N518" s="102"/>
      <c r="O518" s="102" t="s">
        <v>208</v>
      </c>
      <c r="P518" s="102" t="s">
        <v>209</v>
      </c>
      <c r="Q518" s="102" t="s">
        <v>139</v>
      </c>
      <c r="R518" s="102">
        <v>34160</v>
      </c>
      <c r="S518" s="102"/>
      <c r="T518" s="102">
        <v>80</v>
      </c>
      <c r="U518" s="102" t="s">
        <v>3932</v>
      </c>
      <c r="V518" s="103"/>
      <c r="W518" s="101"/>
      <c r="X518" s="102"/>
      <c r="Y518" s="101"/>
      <c r="Z518" s="101"/>
      <c r="AA518" s="101"/>
      <c r="AB518" s="104"/>
    </row>
    <row r="519" spans="2:28" ht="16.5" customHeight="1" x14ac:dyDescent="0.25">
      <c r="B519" s="97">
        <v>1763</v>
      </c>
      <c r="C519" s="97" t="s">
        <v>206</v>
      </c>
      <c r="D519" s="98" t="s">
        <v>3929</v>
      </c>
      <c r="E519" s="99" t="s">
        <v>3930</v>
      </c>
      <c r="F519" s="97" t="s">
        <v>223</v>
      </c>
      <c r="G519" s="97">
        <v>1</v>
      </c>
      <c r="H519" s="105">
        <v>0</v>
      </c>
      <c r="I519" s="105">
        <v>0</v>
      </c>
      <c r="J519" s="105">
        <v>78</v>
      </c>
      <c r="K519" s="95">
        <v>78</v>
      </c>
      <c r="L519" s="106">
        <f>T518</f>
        <v>80</v>
      </c>
      <c r="M519" s="106">
        <f>K519*L519</f>
        <v>6240</v>
      </c>
      <c r="N519" s="77"/>
      <c r="O519" s="78"/>
      <c r="P519" s="78"/>
      <c r="Q519" s="78"/>
      <c r="R519" s="79"/>
      <c r="S519" s="80"/>
      <c r="T519" s="81"/>
      <c r="U519" s="77"/>
      <c r="V519" s="79"/>
      <c r="W519" s="79"/>
      <c r="X519" s="82"/>
      <c r="Y519" s="83">
        <f>M519</f>
        <v>6240</v>
      </c>
      <c r="Z519" s="84"/>
      <c r="AA519" s="87">
        <f>AB519*M519/100</f>
        <v>0.624</v>
      </c>
      <c r="AB519" s="82">
        <v>0.01</v>
      </c>
    </row>
    <row r="520" spans="2:28" ht="16.5" customHeight="1" x14ac:dyDescent="0.25">
      <c r="B520" s="99"/>
      <c r="C520" s="99"/>
      <c r="D520" s="99"/>
      <c r="E520" s="99"/>
      <c r="F520" s="99"/>
      <c r="G520" s="99"/>
      <c r="H520" s="107"/>
      <c r="I520" s="107"/>
      <c r="J520" s="107"/>
      <c r="K520" s="106"/>
      <c r="L520" s="106"/>
      <c r="M520" s="106"/>
      <c r="N520" s="77"/>
      <c r="O520" s="78"/>
      <c r="P520" s="78"/>
      <c r="Q520" s="78"/>
      <c r="R520" s="79"/>
      <c r="S520" s="80"/>
      <c r="T520" s="81"/>
      <c r="U520" s="77"/>
      <c r="V520" s="79"/>
      <c r="W520" s="79"/>
      <c r="X520" s="86"/>
      <c r="Y520" s="83"/>
      <c r="Z520" s="84"/>
      <c r="AA520" s="85"/>
      <c r="AB520" s="86"/>
    </row>
    <row r="521" spans="2:28" ht="16.5" customHeight="1" x14ac:dyDescent="0.25">
      <c r="B521" s="100" t="s">
        <v>205</v>
      </c>
      <c r="C521" s="101"/>
      <c r="D521" s="101"/>
      <c r="E521" s="101"/>
      <c r="F521" s="101"/>
      <c r="G521" s="102"/>
      <c r="H521" s="102" t="s">
        <v>210</v>
      </c>
      <c r="I521" s="102" t="s">
        <v>3931</v>
      </c>
      <c r="J521" s="102" t="s">
        <v>3387</v>
      </c>
      <c r="K521" s="102" t="s">
        <v>3885</v>
      </c>
      <c r="L521" s="102" t="s">
        <v>3079</v>
      </c>
      <c r="M521" s="102"/>
      <c r="N521" s="102"/>
      <c r="O521" s="102" t="s">
        <v>208</v>
      </c>
      <c r="P521" s="102" t="s">
        <v>209</v>
      </c>
      <c r="Q521" s="102" t="s">
        <v>139</v>
      </c>
      <c r="R521" s="102">
        <v>34160</v>
      </c>
      <c r="S521" s="102"/>
      <c r="T521" s="102">
        <v>80</v>
      </c>
      <c r="U521" s="102"/>
      <c r="V521" s="103"/>
      <c r="W521" s="101"/>
      <c r="X521" s="102"/>
      <c r="Y521" s="101"/>
      <c r="Z521" s="101"/>
      <c r="AA521" s="101"/>
      <c r="AB521" s="104"/>
    </row>
    <row r="522" spans="2:28" ht="16.5" customHeight="1" x14ac:dyDescent="0.25">
      <c r="B522" s="97">
        <v>1764</v>
      </c>
      <c r="C522" s="97" t="s">
        <v>206</v>
      </c>
      <c r="D522" s="98" t="s">
        <v>3933</v>
      </c>
      <c r="E522" s="99" t="s">
        <v>3140</v>
      </c>
      <c r="F522" s="97" t="s">
        <v>223</v>
      </c>
      <c r="G522" s="97">
        <v>1</v>
      </c>
      <c r="H522" s="105">
        <v>12</v>
      </c>
      <c r="I522" s="105">
        <v>1</v>
      </c>
      <c r="J522" s="105">
        <v>79</v>
      </c>
      <c r="K522" s="95">
        <v>4979</v>
      </c>
      <c r="L522" s="106">
        <f>T521</f>
        <v>80</v>
      </c>
      <c r="M522" s="106">
        <f>K522*L522</f>
        <v>398320</v>
      </c>
      <c r="N522" s="77"/>
      <c r="O522" s="78"/>
      <c r="P522" s="78"/>
      <c r="Q522" s="78"/>
      <c r="R522" s="79"/>
      <c r="S522" s="80"/>
      <c r="T522" s="81"/>
      <c r="U522" s="77"/>
      <c r="V522" s="79"/>
      <c r="W522" s="79"/>
      <c r="X522" s="82"/>
      <c r="Y522" s="83">
        <f>M522</f>
        <v>398320</v>
      </c>
      <c r="Z522" s="84"/>
      <c r="AA522" s="87">
        <f>AB522*M522/100</f>
        <v>39.832000000000001</v>
      </c>
      <c r="AB522" s="82">
        <v>0.01</v>
      </c>
    </row>
    <row r="523" spans="2:28" ht="16.5" customHeight="1" x14ac:dyDescent="0.25">
      <c r="B523" s="99"/>
      <c r="C523" s="99"/>
      <c r="D523" s="99"/>
      <c r="E523" s="99"/>
      <c r="F523" s="99"/>
      <c r="G523" s="99"/>
      <c r="H523" s="107"/>
      <c r="I523" s="107"/>
      <c r="J523" s="107"/>
      <c r="K523" s="106"/>
      <c r="L523" s="106"/>
      <c r="M523" s="106"/>
      <c r="N523" s="77"/>
      <c r="O523" s="78"/>
      <c r="P523" s="78"/>
      <c r="Q523" s="78"/>
      <c r="R523" s="79"/>
      <c r="S523" s="80"/>
      <c r="T523" s="81"/>
      <c r="U523" s="77"/>
      <c r="V523" s="79"/>
      <c r="W523" s="79"/>
      <c r="X523" s="86"/>
      <c r="Y523" s="83"/>
      <c r="Z523" s="84"/>
      <c r="AA523" s="85"/>
      <c r="AB523" s="86"/>
    </row>
    <row r="524" spans="2:28" ht="16.5" customHeight="1" x14ac:dyDescent="0.25">
      <c r="B524" s="100" t="s">
        <v>205</v>
      </c>
      <c r="C524" s="101"/>
      <c r="D524" s="101"/>
      <c r="E524" s="101"/>
      <c r="F524" s="101"/>
      <c r="G524" s="102"/>
      <c r="H524" s="102" t="s">
        <v>210</v>
      </c>
      <c r="I524" s="102" t="s">
        <v>1185</v>
      </c>
      <c r="J524" s="102" t="s">
        <v>732</v>
      </c>
      <c r="K524" s="102">
        <v>31</v>
      </c>
      <c r="L524" s="102">
        <v>11</v>
      </c>
      <c r="M524" s="102"/>
      <c r="N524" s="102"/>
      <c r="O524" s="102" t="s">
        <v>208</v>
      </c>
      <c r="P524" s="102" t="s">
        <v>209</v>
      </c>
      <c r="Q524" s="102" t="s">
        <v>139</v>
      </c>
      <c r="R524" s="102">
        <v>34160</v>
      </c>
      <c r="S524" s="102"/>
      <c r="T524" s="102">
        <v>80</v>
      </c>
      <c r="U524" s="102" t="s">
        <v>3936</v>
      </c>
      <c r="V524" s="103"/>
      <c r="W524" s="101"/>
      <c r="X524" s="102" t="s">
        <v>212</v>
      </c>
      <c r="Y524" s="101" t="s">
        <v>3937</v>
      </c>
      <c r="Z524" s="101"/>
      <c r="AA524" s="101"/>
      <c r="AB524" s="104"/>
    </row>
    <row r="525" spans="2:28" ht="16.5" customHeight="1" x14ac:dyDescent="0.25">
      <c r="B525" s="97">
        <v>1765</v>
      </c>
      <c r="C525" s="97" t="s">
        <v>206</v>
      </c>
      <c r="D525" s="98" t="s">
        <v>3934</v>
      </c>
      <c r="E525" s="99" t="s">
        <v>3935</v>
      </c>
      <c r="F525" s="97" t="s">
        <v>223</v>
      </c>
      <c r="G525" s="97">
        <v>2</v>
      </c>
      <c r="H525" s="105">
        <v>0</v>
      </c>
      <c r="I525" s="105">
        <v>0</v>
      </c>
      <c r="J525" s="105">
        <v>99</v>
      </c>
      <c r="K525" s="95">
        <v>99</v>
      </c>
      <c r="L525" s="106">
        <f>T524</f>
        <v>80</v>
      </c>
      <c r="M525" s="106">
        <f>K525*L525</f>
        <v>7920</v>
      </c>
      <c r="N525" s="77"/>
      <c r="O525" s="78" t="s">
        <v>203</v>
      </c>
      <c r="P525" s="78" t="s">
        <v>211</v>
      </c>
      <c r="Q525" s="78" t="s">
        <v>143</v>
      </c>
      <c r="R525" s="79">
        <v>72</v>
      </c>
      <c r="S525" s="80"/>
      <c r="T525" s="81">
        <v>7450</v>
      </c>
      <c r="U525" s="96" t="s">
        <v>411</v>
      </c>
      <c r="V525" s="79">
        <f>R525*T525*85/100</f>
        <v>455940</v>
      </c>
      <c r="W525" s="79">
        <f>R525*T525-V525</f>
        <v>80460</v>
      </c>
      <c r="X525" s="82">
        <f>M525+W525</f>
        <v>88380</v>
      </c>
      <c r="Y525" s="83">
        <f>M525</f>
        <v>7920</v>
      </c>
      <c r="Z525" s="84"/>
      <c r="AA525" s="87">
        <f>AB525*M525/100</f>
        <v>1.5840000000000001</v>
      </c>
      <c r="AB525" s="86">
        <v>0.02</v>
      </c>
    </row>
    <row r="526" spans="2:28" ht="16.5" customHeight="1" x14ac:dyDescent="0.25">
      <c r="B526" s="99"/>
      <c r="C526" s="99"/>
      <c r="D526" s="99"/>
      <c r="E526" s="99"/>
      <c r="F526" s="99"/>
      <c r="G526" s="99"/>
      <c r="H526" s="107"/>
      <c r="I526" s="107"/>
      <c r="J526" s="107"/>
      <c r="K526" s="106"/>
      <c r="L526" s="106"/>
      <c r="M526" s="106"/>
      <c r="N526" s="77"/>
      <c r="O526" s="78"/>
      <c r="P526" s="78"/>
      <c r="Q526" s="78"/>
      <c r="R526" s="79"/>
      <c r="S526" s="80"/>
      <c r="T526" s="81"/>
      <c r="U526" s="77"/>
      <c r="V526" s="79"/>
      <c r="W526" s="79"/>
      <c r="X526" s="86"/>
      <c r="Y526" s="83"/>
      <c r="Z526" s="84"/>
      <c r="AA526" s="85"/>
      <c r="AB526" s="86"/>
    </row>
    <row r="527" spans="2:28" ht="16.5" customHeight="1" x14ac:dyDescent="0.25">
      <c r="B527" s="100" t="s">
        <v>205</v>
      </c>
      <c r="C527" s="101"/>
      <c r="D527" s="101"/>
      <c r="E527" s="101"/>
      <c r="F527" s="101"/>
      <c r="G527" s="102"/>
      <c r="H527" s="102" t="s">
        <v>210</v>
      </c>
      <c r="I527" s="102" t="s">
        <v>3940</v>
      </c>
      <c r="J527" s="102" t="s">
        <v>3941</v>
      </c>
      <c r="K527" s="102" t="s">
        <v>3942</v>
      </c>
      <c r="L527" s="102" t="s">
        <v>3079</v>
      </c>
      <c r="M527" s="102"/>
      <c r="N527" s="102"/>
      <c r="O527" s="102" t="s">
        <v>208</v>
      </c>
      <c r="P527" s="102" t="s">
        <v>209</v>
      </c>
      <c r="Q527" s="102" t="s">
        <v>139</v>
      </c>
      <c r="R527" s="102">
        <v>34160</v>
      </c>
      <c r="S527" s="102"/>
      <c r="T527" s="102">
        <v>80</v>
      </c>
      <c r="U527" s="102" t="s">
        <v>3943</v>
      </c>
      <c r="V527" s="103"/>
      <c r="W527" s="101"/>
      <c r="X527" s="102"/>
      <c r="Y527" s="101"/>
      <c r="Z527" s="101"/>
      <c r="AA527" s="101"/>
      <c r="AB527" s="104"/>
    </row>
    <row r="528" spans="2:28" ht="16.5" customHeight="1" x14ac:dyDescent="0.25">
      <c r="B528" s="97">
        <v>1766</v>
      </c>
      <c r="C528" s="97" t="s">
        <v>206</v>
      </c>
      <c r="D528" s="98" t="s">
        <v>3938</v>
      </c>
      <c r="E528" s="99" t="s">
        <v>3939</v>
      </c>
      <c r="F528" s="97" t="s">
        <v>223</v>
      </c>
      <c r="G528" s="97">
        <v>2</v>
      </c>
      <c r="H528" s="105">
        <v>0</v>
      </c>
      <c r="I528" s="105">
        <v>1</v>
      </c>
      <c r="J528" s="105">
        <v>36</v>
      </c>
      <c r="K528" s="95">
        <v>136</v>
      </c>
      <c r="L528" s="106">
        <f>T527</f>
        <v>80</v>
      </c>
      <c r="M528" s="106">
        <f>K528*L528</f>
        <v>10880</v>
      </c>
      <c r="N528" s="77"/>
      <c r="O528" s="78" t="s">
        <v>203</v>
      </c>
      <c r="P528" s="78" t="s">
        <v>5</v>
      </c>
      <c r="Q528" s="78" t="s">
        <v>143</v>
      </c>
      <c r="R528" s="79">
        <v>108</v>
      </c>
      <c r="S528" s="80"/>
      <c r="T528" s="81">
        <v>8050</v>
      </c>
      <c r="U528" s="96" t="s">
        <v>3944</v>
      </c>
      <c r="V528" s="79">
        <f>R528*T528*70/100</f>
        <v>608580</v>
      </c>
      <c r="W528" s="79">
        <f>R528*T528-V528</f>
        <v>260820</v>
      </c>
      <c r="X528" s="82">
        <f>M528+W528</f>
        <v>271700</v>
      </c>
      <c r="Y528" s="83">
        <f>M528</f>
        <v>10880</v>
      </c>
      <c r="Z528" s="84"/>
      <c r="AA528" s="87">
        <f>AB528*M528/100</f>
        <v>2.1760000000000002</v>
      </c>
      <c r="AB528" s="86">
        <v>0.02</v>
      </c>
    </row>
    <row r="529" spans="2:28" ht="16.5" customHeight="1" x14ac:dyDescent="0.25">
      <c r="B529" s="99"/>
      <c r="C529" s="99"/>
      <c r="D529" s="99"/>
      <c r="E529" s="99"/>
      <c r="F529" s="99"/>
      <c r="G529" s="99"/>
      <c r="H529" s="107"/>
      <c r="I529" s="107"/>
      <c r="J529" s="107"/>
      <c r="K529" s="106"/>
      <c r="L529" s="106"/>
      <c r="M529" s="106"/>
      <c r="N529" s="77"/>
      <c r="O529" s="78"/>
      <c r="P529" s="78"/>
      <c r="Q529" s="78"/>
      <c r="R529" s="79"/>
      <c r="S529" s="80"/>
      <c r="T529" s="81"/>
      <c r="U529" s="77"/>
      <c r="V529" s="79"/>
      <c r="W529" s="79"/>
      <c r="X529" s="86"/>
      <c r="Y529" s="83"/>
      <c r="Z529" s="84"/>
      <c r="AA529" s="85"/>
      <c r="AB529" s="86"/>
    </row>
    <row r="530" spans="2:28" ht="16.5" customHeight="1" x14ac:dyDescent="0.25">
      <c r="B530" s="100" t="s">
        <v>205</v>
      </c>
      <c r="C530" s="101"/>
      <c r="D530" s="101"/>
      <c r="E530" s="101"/>
      <c r="F530" s="101"/>
      <c r="G530" s="102"/>
      <c r="H530" s="102" t="s">
        <v>210</v>
      </c>
      <c r="I530" s="102" t="s">
        <v>3940</v>
      </c>
      <c r="J530" s="102" t="s">
        <v>3941</v>
      </c>
      <c r="K530" s="102" t="s">
        <v>3942</v>
      </c>
      <c r="L530" s="102" t="s">
        <v>3079</v>
      </c>
      <c r="M530" s="102"/>
      <c r="N530" s="102"/>
      <c r="O530" s="102" t="s">
        <v>208</v>
      </c>
      <c r="P530" s="102" t="s">
        <v>209</v>
      </c>
      <c r="Q530" s="102" t="s">
        <v>139</v>
      </c>
      <c r="R530" s="102">
        <v>34160</v>
      </c>
      <c r="S530" s="102"/>
      <c r="T530" s="102">
        <v>80</v>
      </c>
      <c r="U530" s="102"/>
      <c r="V530" s="103"/>
      <c r="W530" s="101"/>
      <c r="X530" s="102"/>
      <c r="Y530" s="101"/>
      <c r="Z530" s="101"/>
      <c r="AA530" s="101"/>
      <c r="AB530" s="104"/>
    </row>
    <row r="531" spans="2:28" ht="16.5" customHeight="1" x14ac:dyDescent="0.25">
      <c r="B531" s="97">
        <v>1767</v>
      </c>
      <c r="C531" s="97" t="s">
        <v>206</v>
      </c>
      <c r="D531" s="98" t="s">
        <v>3945</v>
      </c>
      <c r="E531" s="99" t="s">
        <v>3138</v>
      </c>
      <c r="F531" s="97" t="s">
        <v>223</v>
      </c>
      <c r="G531" s="97">
        <v>1</v>
      </c>
      <c r="H531" s="105">
        <v>29</v>
      </c>
      <c r="I531" s="105">
        <v>1</v>
      </c>
      <c r="J531" s="105">
        <v>30</v>
      </c>
      <c r="K531" s="95">
        <v>11730</v>
      </c>
      <c r="L531" s="106">
        <f>T530</f>
        <v>80</v>
      </c>
      <c r="M531" s="106">
        <f>K531*L531</f>
        <v>938400</v>
      </c>
      <c r="N531" s="77"/>
      <c r="O531" s="78"/>
      <c r="P531" s="78"/>
      <c r="Q531" s="78"/>
      <c r="R531" s="79"/>
      <c r="S531" s="80"/>
      <c r="T531" s="81"/>
      <c r="U531" s="77"/>
      <c r="V531" s="79"/>
      <c r="W531" s="79"/>
      <c r="X531" s="82"/>
      <c r="Y531" s="83">
        <f>M531</f>
        <v>938400</v>
      </c>
      <c r="Z531" s="84"/>
      <c r="AA531" s="87">
        <f>AB531*M531/100</f>
        <v>93.84</v>
      </c>
      <c r="AB531" s="82">
        <v>0.01</v>
      </c>
    </row>
    <row r="532" spans="2:28" ht="16.5" customHeight="1" x14ac:dyDescent="0.25">
      <c r="B532" s="99"/>
      <c r="C532" s="99"/>
      <c r="D532" s="99"/>
      <c r="E532" s="99"/>
      <c r="F532" s="99"/>
      <c r="G532" s="99"/>
      <c r="H532" s="107"/>
      <c r="I532" s="107"/>
      <c r="J532" s="107"/>
      <c r="K532" s="106"/>
      <c r="L532" s="106"/>
      <c r="M532" s="106"/>
      <c r="N532" s="77"/>
      <c r="O532" s="78"/>
      <c r="P532" s="78"/>
      <c r="Q532" s="78"/>
      <c r="R532" s="79"/>
      <c r="S532" s="80"/>
      <c r="T532" s="81"/>
      <c r="U532" s="77"/>
      <c r="V532" s="79"/>
      <c r="W532" s="79"/>
      <c r="X532" s="86"/>
      <c r="Y532" s="83"/>
      <c r="Z532" s="84"/>
      <c r="AA532" s="85"/>
      <c r="AB532" s="86"/>
    </row>
    <row r="533" spans="2:28" ht="16.5" customHeight="1" x14ac:dyDescent="0.25">
      <c r="B533" s="100" t="s">
        <v>205</v>
      </c>
      <c r="C533" s="101"/>
      <c r="D533" s="101"/>
      <c r="E533" s="101"/>
      <c r="F533" s="101"/>
      <c r="G533" s="102"/>
      <c r="H533" s="102" t="s">
        <v>207</v>
      </c>
      <c r="I533" s="102" t="s">
        <v>3948</v>
      </c>
      <c r="J533" s="102" t="s">
        <v>3637</v>
      </c>
      <c r="K533" s="102" t="s">
        <v>3949</v>
      </c>
      <c r="L533" s="102" t="s">
        <v>3079</v>
      </c>
      <c r="M533" s="102"/>
      <c r="N533" s="102"/>
      <c r="O533" s="102" t="s">
        <v>208</v>
      </c>
      <c r="P533" s="102" t="s">
        <v>209</v>
      </c>
      <c r="Q533" s="102" t="s">
        <v>139</v>
      </c>
      <c r="R533" s="102">
        <v>34160</v>
      </c>
      <c r="S533" s="102"/>
      <c r="T533" s="102">
        <v>80</v>
      </c>
      <c r="U533" s="102" t="s">
        <v>3950</v>
      </c>
      <c r="V533" s="103"/>
      <c r="W533" s="101"/>
      <c r="X533" s="102"/>
      <c r="Y533" s="101"/>
      <c r="Z533" s="101"/>
      <c r="AA533" s="101"/>
      <c r="AB533" s="104"/>
    </row>
    <row r="534" spans="2:28" ht="16.5" customHeight="1" x14ac:dyDescent="0.25">
      <c r="B534" s="97">
        <v>1768</v>
      </c>
      <c r="C534" s="97" t="s">
        <v>206</v>
      </c>
      <c r="D534" s="98" t="s">
        <v>3946</v>
      </c>
      <c r="E534" s="99" t="s">
        <v>3947</v>
      </c>
      <c r="F534" s="97" t="s">
        <v>223</v>
      </c>
      <c r="G534" s="97">
        <v>2</v>
      </c>
      <c r="H534" s="105">
        <v>0</v>
      </c>
      <c r="I534" s="105">
        <v>1</v>
      </c>
      <c r="J534" s="105">
        <v>89</v>
      </c>
      <c r="K534" s="95">
        <v>189</v>
      </c>
      <c r="L534" s="106">
        <f>T533</f>
        <v>80</v>
      </c>
      <c r="M534" s="106">
        <f>K534*L534</f>
        <v>15120</v>
      </c>
      <c r="N534" s="77"/>
      <c r="O534" s="78" t="s">
        <v>203</v>
      </c>
      <c r="P534" s="78" t="s">
        <v>5</v>
      </c>
      <c r="Q534" s="78" t="s">
        <v>143</v>
      </c>
      <c r="R534" s="79">
        <v>126</v>
      </c>
      <c r="S534" s="80"/>
      <c r="T534" s="81">
        <v>8050</v>
      </c>
      <c r="U534" s="96" t="s">
        <v>1114</v>
      </c>
      <c r="V534" s="79">
        <f>R534*T534*5/100</f>
        <v>50715</v>
      </c>
      <c r="W534" s="79">
        <f>R534*T534-V534</f>
        <v>963585</v>
      </c>
      <c r="X534" s="82">
        <f>M534+W534</f>
        <v>978705</v>
      </c>
      <c r="Y534" s="83">
        <f>M534</f>
        <v>15120</v>
      </c>
      <c r="Z534" s="84"/>
      <c r="AA534" s="87">
        <f>AB534*M534/100</f>
        <v>3.0240000000000005</v>
      </c>
      <c r="AB534" s="86">
        <v>0.02</v>
      </c>
    </row>
    <row r="535" spans="2:28" ht="16.5" customHeight="1" x14ac:dyDescent="0.25">
      <c r="B535" s="99"/>
      <c r="C535" s="99"/>
      <c r="D535" s="99"/>
      <c r="E535" s="99"/>
      <c r="F535" s="99"/>
      <c r="G535" s="99"/>
      <c r="H535" s="107"/>
      <c r="I535" s="107"/>
      <c r="J535" s="107"/>
      <c r="K535" s="106"/>
      <c r="L535" s="106"/>
      <c r="M535" s="106"/>
      <c r="N535" s="77"/>
      <c r="O535" s="78"/>
      <c r="P535" s="78"/>
      <c r="Q535" s="78"/>
      <c r="R535" s="79"/>
      <c r="S535" s="80"/>
      <c r="T535" s="81"/>
      <c r="U535" s="77"/>
      <c r="V535" s="79"/>
      <c r="W535" s="79"/>
      <c r="X535" s="86"/>
      <c r="Y535" s="83"/>
      <c r="Z535" s="84"/>
      <c r="AA535" s="85"/>
      <c r="AB535" s="86"/>
    </row>
    <row r="536" spans="2:28" ht="16.5" customHeight="1" x14ac:dyDescent="0.25">
      <c r="B536" s="100" t="s">
        <v>205</v>
      </c>
      <c r="C536" s="101"/>
      <c r="D536" s="101"/>
      <c r="E536" s="101"/>
      <c r="F536" s="101"/>
      <c r="G536" s="102"/>
      <c r="H536" s="102" t="s">
        <v>210</v>
      </c>
      <c r="I536" s="102" t="s">
        <v>3642</v>
      </c>
      <c r="J536" s="102" t="s">
        <v>3637</v>
      </c>
      <c r="K536" s="102">
        <v>30</v>
      </c>
      <c r="L536" s="102">
        <v>11</v>
      </c>
      <c r="M536" s="102"/>
      <c r="N536" s="102"/>
      <c r="O536" s="102" t="s">
        <v>208</v>
      </c>
      <c r="P536" s="102" t="s">
        <v>209</v>
      </c>
      <c r="Q536" s="102" t="s">
        <v>139</v>
      </c>
      <c r="R536" s="102">
        <v>34160</v>
      </c>
      <c r="S536" s="102"/>
      <c r="T536" s="102">
        <v>80</v>
      </c>
      <c r="U536" s="102"/>
      <c r="V536" s="103"/>
      <c r="W536" s="101"/>
      <c r="X536" s="102"/>
      <c r="Y536" s="101"/>
      <c r="Z536" s="101"/>
      <c r="AA536" s="101"/>
      <c r="AB536" s="104"/>
    </row>
    <row r="537" spans="2:28" ht="16.5" customHeight="1" x14ac:dyDescent="0.25">
      <c r="B537" s="97">
        <v>1769</v>
      </c>
      <c r="C537" s="97" t="s">
        <v>206</v>
      </c>
      <c r="D537" s="98" t="s">
        <v>3951</v>
      </c>
      <c r="E537" s="99" t="s">
        <v>3062</v>
      </c>
      <c r="F537" s="97" t="s">
        <v>223</v>
      </c>
      <c r="G537" s="97">
        <v>1</v>
      </c>
      <c r="H537" s="105">
        <v>2</v>
      </c>
      <c r="I537" s="105">
        <v>0</v>
      </c>
      <c r="J537" s="105">
        <v>29</v>
      </c>
      <c r="K537" s="95">
        <v>829</v>
      </c>
      <c r="L537" s="106">
        <f>T536</f>
        <v>80</v>
      </c>
      <c r="M537" s="106">
        <f>K537*L537</f>
        <v>66320</v>
      </c>
      <c r="N537" s="77"/>
      <c r="O537" s="78"/>
      <c r="P537" s="78"/>
      <c r="Q537" s="78"/>
      <c r="R537" s="79"/>
      <c r="S537" s="80"/>
      <c r="T537" s="81"/>
      <c r="U537" s="77"/>
      <c r="V537" s="79"/>
      <c r="W537" s="79"/>
      <c r="X537" s="82"/>
      <c r="Y537" s="83">
        <f>M537</f>
        <v>66320</v>
      </c>
      <c r="Z537" s="84"/>
      <c r="AA537" s="87">
        <f>AB537*M537/100</f>
        <v>6.6320000000000006</v>
      </c>
      <c r="AB537" s="82">
        <v>0.01</v>
      </c>
    </row>
    <row r="538" spans="2:28" ht="16.5" customHeight="1" x14ac:dyDescent="0.25">
      <c r="B538" s="99"/>
      <c r="C538" s="99"/>
      <c r="D538" s="99"/>
      <c r="E538" s="99"/>
      <c r="F538" s="99"/>
      <c r="G538" s="99"/>
      <c r="H538" s="107"/>
      <c r="I538" s="107"/>
      <c r="J538" s="107"/>
      <c r="K538" s="106"/>
      <c r="L538" s="106"/>
      <c r="M538" s="106"/>
      <c r="N538" s="77"/>
      <c r="O538" s="78"/>
      <c r="P538" s="78"/>
      <c r="Q538" s="78"/>
      <c r="R538" s="79"/>
      <c r="S538" s="80"/>
      <c r="T538" s="81"/>
      <c r="U538" s="77"/>
      <c r="V538" s="79"/>
      <c r="W538" s="79"/>
      <c r="X538" s="86"/>
      <c r="Y538" s="83"/>
      <c r="Z538" s="84"/>
      <c r="AA538" s="85"/>
      <c r="AB538" s="86"/>
    </row>
    <row r="539" spans="2:28" ht="16.5" customHeight="1" x14ac:dyDescent="0.25">
      <c r="B539" s="100" t="s">
        <v>205</v>
      </c>
      <c r="C539" s="101"/>
      <c r="D539" s="101"/>
      <c r="E539" s="101"/>
      <c r="F539" s="101"/>
      <c r="G539" s="102"/>
      <c r="H539" s="102" t="s">
        <v>210</v>
      </c>
      <c r="I539" s="102" t="s">
        <v>3642</v>
      </c>
      <c r="J539" s="102" t="s">
        <v>3637</v>
      </c>
      <c r="K539" s="102">
        <v>30</v>
      </c>
      <c r="L539" s="102">
        <v>11</v>
      </c>
      <c r="M539" s="102"/>
      <c r="N539" s="102"/>
      <c r="O539" s="102" t="s">
        <v>208</v>
      </c>
      <c r="P539" s="102" t="s">
        <v>209</v>
      </c>
      <c r="Q539" s="102" t="s">
        <v>139</v>
      </c>
      <c r="R539" s="102">
        <v>34160</v>
      </c>
      <c r="S539" s="102"/>
      <c r="T539" s="102">
        <v>80</v>
      </c>
      <c r="U539" s="102"/>
      <c r="V539" s="103"/>
      <c r="W539" s="101"/>
      <c r="X539" s="102"/>
      <c r="Y539" s="101"/>
      <c r="Z539" s="101"/>
      <c r="AA539" s="101"/>
      <c r="AB539" s="104"/>
    </row>
    <row r="540" spans="2:28" ht="16.5" customHeight="1" x14ac:dyDescent="0.25">
      <c r="B540" s="97">
        <v>1770</v>
      </c>
      <c r="C540" s="97" t="s">
        <v>206</v>
      </c>
      <c r="D540" s="98" t="s">
        <v>3952</v>
      </c>
      <c r="E540" s="99" t="s">
        <v>3084</v>
      </c>
      <c r="F540" s="97" t="s">
        <v>223</v>
      </c>
      <c r="G540" s="97">
        <v>1</v>
      </c>
      <c r="H540" s="105">
        <v>11</v>
      </c>
      <c r="I540" s="105">
        <v>2</v>
      </c>
      <c r="J540" s="105">
        <v>50</v>
      </c>
      <c r="K540" s="95">
        <v>4650</v>
      </c>
      <c r="L540" s="106">
        <f>T539</f>
        <v>80</v>
      </c>
      <c r="M540" s="106">
        <f>K540*L540</f>
        <v>372000</v>
      </c>
      <c r="N540" s="77"/>
      <c r="O540" s="78"/>
      <c r="P540" s="78"/>
      <c r="Q540" s="78"/>
      <c r="R540" s="79"/>
      <c r="S540" s="80"/>
      <c r="T540" s="81"/>
      <c r="U540" s="77"/>
      <c r="V540" s="79"/>
      <c r="W540" s="79"/>
      <c r="X540" s="82"/>
      <c r="Y540" s="83">
        <f>M540</f>
        <v>372000</v>
      </c>
      <c r="Z540" s="84"/>
      <c r="AA540" s="87">
        <f>AB540*M540/100</f>
        <v>37.200000000000003</v>
      </c>
      <c r="AB540" s="82">
        <v>0.01</v>
      </c>
    </row>
    <row r="541" spans="2:28" ht="16.5" customHeight="1" x14ac:dyDescent="0.25">
      <c r="B541" s="99"/>
      <c r="C541" s="99"/>
      <c r="D541" s="99"/>
      <c r="E541" s="99"/>
      <c r="F541" s="99"/>
      <c r="G541" s="99"/>
      <c r="H541" s="107"/>
      <c r="I541" s="107"/>
      <c r="J541" s="107"/>
      <c r="K541" s="106"/>
      <c r="L541" s="106"/>
      <c r="M541" s="106"/>
      <c r="N541" s="77"/>
      <c r="O541" s="78"/>
      <c r="P541" s="78"/>
      <c r="Q541" s="78"/>
      <c r="R541" s="79"/>
      <c r="S541" s="80"/>
      <c r="T541" s="81"/>
      <c r="U541" s="77"/>
      <c r="V541" s="79"/>
      <c r="W541" s="79"/>
      <c r="X541" s="86"/>
      <c r="Y541" s="83"/>
      <c r="Z541" s="84"/>
      <c r="AA541" s="85"/>
      <c r="AB541" s="86"/>
    </row>
    <row r="542" spans="2:28" ht="16.5" customHeight="1" x14ac:dyDescent="0.25">
      <c r="B542" s="100" t="s">
        <v>205</v>
      </c>
      <c r="C542" s="101"/>
      <c r="D542" s="101"/>
      <c r="E542" s="101"/>
      <c r="F542" s="101"/>
      <c r="G542" s="102"/>
      <c r="H542" s="102" t="s">
        <v>207</v>
      </c>
      <c r="I542" s="102" t="s">
        <v>635</v>
      </c>
      <c r="J542" s="102" t="s">
        <v>3954</v>
      </c>
      <c r="K542" s="102" t="s">
        <v>3650</v>
      </c>
      <c r="L542" s="102" t="s">
        <v>3079</v>
      </c>
      <c r="M542" s="102"/>
      <c r="N542" s="102"/>
      <c r="O542" s="102" t="s">
        <v>208</v>
      </c>
      <c r="P542" s="102" t="s">
        <v>209</v>
      </c>
      <c r="Q542" s="102" t="s">
        <v>139</v>
      </c>
      <c r="R542" s="102">
        <v>34160</v>
      </c>
      <c r="S542" s="102"/>
      <c r="T542" s="102">
        <v>80</v>
      </c>
      <c r="U542" s="102"/>
      <c r="V542" s="103"/>
      <c r="W542" s="101"/>
      <c r="X542" s="102"/>
      <c r="Y542" s="101"/>
      <c r="Z542" s="101"/>
      <c r="AA542" s="101"/>
      <c r="AB542" s="104"/>
    </row>
    <row r="543" spans="2:28" ht="16.5" customHeight="1" x14ac:dyDescent="0.25">
      <c r="B543" s="97">
        <v>1771</v>
      </c>
      <c r="C543" s="97" t="s">
        <v>206</v>
      </c>
      <c r="D543" s="98" t="s">
        <v>3953</v>
      </c>
      <c r="E543" s="99" t="s">
        <v>3058</v>
      </c>
      <c r="F543" s="97" t="s">
        <v>223</v>
      </c>
      <c r="G543" s="97">
        <v>1</v>
      </c>
      <c r="H543" s="105">
        <v>22</v>
      </c>
      <c r="I543" s="105">
        <v>0</v>
      </c>
      <c r="J543" s="105">
        <v>41</v>
      </c>
      <c r="K543" s="95">
        <v>8841</v>
      </c>
      <c r="L543" s="106">
        <f>T542</f>
        <v>80</v>
      </c>
      <c r="M543" s="106">
        <f>K543*L543</f>
        <v>707280</v>
      </c>
      <c r="N543" s="77"/>
      <c r="O543" s="78"/>
      <c r="P543" s="78"/>
      <c r="Q543" s="78"/>
      <c r="R543" s="79"/>
      <c r="S543" s="80"/>
      <c r="T543" s="81"/>
      <c r="U543" s="77"/>
      <c r="V543" s="79"/>
      <c r="W543" s="79"/>
      <c r="X543" s="82"/>
      <c r="Y543" s="83">
        <f>M543</f>
        <v>707280</v>
      </c>
      <c r="Z543" s="84"/>
      <c r="AA543" s="87">
        <f>AB543*M543/100</f>
        <v>70.728000000000009</v>
      </c>
      <c r="AB543" s="82">
        <v>0.01</v>
      </c>
    </row>
    <row r="544" spans="2:28" ht="16.5" customHeight="1" x14ac:dyDescent="0.25">
      <c r="B544" s="99"/>
      <c r="C544" s="99"/>
      <c r="D544" s="99"/>
      <c r="E544" s="99"/>
      <c r="F544" s="99"/>
      <c r="G544" s="99"/>
      <c r="H544" s="107"/>
      <c r="I544" s="107"/>
      <c r="J544" s="107"/>
      <c r="K544" s="106"/>
      <c r="L544" s="106"/>
      <c r="M544" s="106"/>
      <c r="N544" s="77"/>
      <c r="O544" s="78"/>
      <c r="P544" s="78"/>
      <c r="Q544" s="78"/>
      <c r="R544" s="79"/>
      <c r="S544" s="80"/>
      <c r="T544" s="81"/>
      <c r="U544" s="77"/>
      <c r="V544" s="79"/>
      <c r="W544" s="79"/>
      <c r="X544" s="86"/>
      <c r="Y544" s="83"/>
      <c r="Z544" s="84"/>
      <c r="AA544" s="85"/>
      <c r="AB544" s="86"/>
    </row>
    <row r="545" spans="2:28" ht="16.5" customHeight="1" x14ac:dyDescent="0.25">
      <c r="B545" s="100" t="s">
        <v>205</v>
      </c>
      <c r="C545" s="101"/>
      <c r="D545" s="101"/>
      <c r="E545" s="101"/>
      <c r="F545" s="101"/>
      <c r="G545" s="102"/>
      <c r="H545" s="102" t="s">
        <v>210</v>
      </c>
      <c r="I545" s="102" t="s">
        <v>1736</v>
      </c>
      <c r="J545" s="102" t="s">
        <v>3962</v>
      </c>
      <c r="K545" s="102" t="s">
        <v>3582</v>
      </c>
      <c r="L545" s="102" t="s">
        <v>3079</v>
      </c>
      <c r="M545" s="102"/>
      <c r="N545" s="102"/>
      <c r="O545" s="102" t="s">
        <v>208</v>
      </c>
      <c r="P545" s="102" t="s">
        <v>209</v>
      </c>
      <c r="Q545" s="102" t="s">
        <v>139</v>
      </c>
      <c r="R545" s="102">
        <v>34160</v>
      </c>
      <c r="S545" s="102"/>
      <c r="T545" s="102">
        <v>80</v>
      </c>
      <c r="U545" s="102" t="s">
        <v>3963</v>
      </c>
      <c r="V545" s="103"/>
      <c r="W545" s="101"/>
      <c r="X545" s="102"/>
      <c r="Y545" s="101"/>
      <c r="Z545" s="101"/>
      <c r="AA545" s="101"/>
      <c r="AB545" s="104"/>
    </row>
    <row r="546" spans="2:28" ht="16.5" customHeight="1" x14ac:dyDescent="0.25">
      <c r="B546" s="97">
        <v>1773</v>
      </c>
      <c r="C546" s="97" t="s">
        <v>206</v>
      </c>
      <c r="D546" s="98" t="s">
        <v>3960</v>
      </c>
      <c r="E546" s="99" t="s">
        <v>3961</v>
      </c>
      <c r="F546" s="97" t="s">
        <v>223</v>
      </c>
      <c r="G546" s="97">
        <v>2</v>
      </c>
      <c r="H546" s="105">
        <v>0</v>
      </c>
      <c r="I546" s="105">
        <v>0</v>
      </c>
      <c r="J546" s="105">
        <v>91</v>
      </c>
      <c r="K546" s="95">
        <v>91</v>
      </c>
      <c r="L546" s="106">
        <f>T545</f>
        <v>80</v>
      </c>
      <c r="M546" s="106">
        <f>K546*L546</f>
        <v>7280</v>
      </c>
      <c r="N546" s="77"/>
      <c r="O546" s="78" t="s">
        <v>203</v>
      </c>
      <c r="P546" s="78" t="s">
        <v>5</v>
      </c>
      <c r="Q546" s="78" t="s">
        <v>143</v>
      </c>
      <c r="R546" s="79">
        <v>72</v>
      </c>
      <c r="S546" s="80"/>
      <c r="T546" s="81">
        <v>8050</v>
      </c>
      <c r="U546" s="96" t="s">
        <v>1334</v>
      </c>
      <c r="V546" s="79">
        <f>R546*T546*16/100</f>
        <v>92736</v>
      </c>
      <c r="W546" s="79">
        <f>R546*T546-V546</f>
        <v>486864</v>
      </c>
      <c r="X546" s="82">
        <f>M546+W546</f>
        <v>494144</v>
      </c>
      <c r="Y546" s="83">
        <f>M546</f>
        <v>7280</v>
      </c>
      <c r="Z546" s="84"/>
      <c r="AA546" s="87">
        <f>AB546*M546/100</f>
        <v>1.456</v>
      </c>
      <c r="AB546" s="86">
        <v>0.02</v>
      </c>
    </row>
    <row r="547" spans="2:28" ht="16.5" customHeight="1" x14ac:dyDescent="0.25">
      <c r="B547" s="99"/>
      <c r="C547" s="99"/>
      <c r="D547" s="99"/>
      <c r="E547" s="99"/>
      <c r="F547" s="99"/>
      <c r="G547" s="99"/>
      <c r="H547" s="107"/>
      <c r="I547" s="107"/>
      <c r="J547" s="107"/>
      <c r="K547" s="106"/>
      <c r="L547" s="106"/>
      <c r="M547" s="106"/>
      <c r="N547" s="77"/>
      <c r="O547" s="78"/>
      <c r="P547" s="78"/>
      <c r="Q547" s="78"/>
      <c r="R547" s="79"/>
      <c r="S547" s="80"/>
      <c r="T547" s="81"/>
      <c r="U547" s="77"/>
      <c r="V547" s="79"/>
      <c r="W547" s="79"/>
      <c r="X547" s="86"/>
      <c r="Y547" s="83"/>
      <c r="Z547" s="84"/>
      <c r="AA547" s="85"/>
      <c r="AB547" s="86"/>
    </row>
    <row r="548" spans="2:28" ht="16.5" customHeight="1" x14ac:dyDescent="0.25">
      <c r="B548" s="100" t="s">
        <v>205</v>
      </c>
      <c r="C548" s="101"/>
      <c r="D548" s="101"/>
      <c r="E548" s="101"/>
      <c r="F548" s="101"/>
      <c r="G548" s="102"/>
      <c r="H548" s="102" t="s">
        <v>210</v>
      </c>
      <c r="I548" s="102" t="s">
        <v>3966</v>
      </c>
      <c r="J548" s="102" t="s">
        <v>1437</v>
      </c>
      <c r="K548" s="102" t="s">
        <v>3488</v>
      </c>
      <c r="L548" s="102" t="s">
        <v>3079</v>
      </c>
      <c r="M548" s="102"/>
      <c r="N548" s="102"/>
      <c r="O548" s="102" t="s">
        <v>208</v>
      </c>
      <c r="P548" s="102" t="s">
        <v>209</v>
      </c>
      <c r="Q548" s="102" t="s">
        <v>139</v>
      </c>
      <c r="R548" s="102">
        <v>34160</v>
      </c>
      <c r="S548" s="102"/>
      <c r="T548" s="102">
        <v>80</v>
      </c>
      <c r="U548" s="102" t="s">
        <v>3967</v>
      </c>
      <c r="V548" s="103"/>
      <c r="W548" s="101"/>
      <c r="X548" s="102"/>
      <c r="Y548" s="101"/>
      <c r="Z548" s="101"/>
      <c r="AA548" s="101"/>
      <c r="AB548" s="104"/>
    </row>
    <row r="549" spans="2:28" ht="16.5" customHeight="1" x14ac:dyDescent="0.25">
      <c r="B549" s="97">
        <v>1774</v>
      </c>
      <c r="C549" s="97" t="s">
        <v>206</v>
      </c>
      <c r="D549" s="98" t="s">
        <v>3964</v>
      </c>
      <c r="E549" s="99" t="s">
        <v>3965</v>
      </c>
      <c r="F549" s="97" t="s">
        <v>223</v>
      </c>
      <c r="G549" s="97">
        <v>2</v>
      </c>
      <c r="H549" s="105">
        <v>0</v>
      </c>
      <c r="I549" s="105">
        <v>1</v>
      </c>
      <c r="J549" s="105">
        <v>23</v>
      </c>
      <c r="K549" s="95">
        <v>123</v>
      </c>
      <c r="L549" s="106">
        <f>T548</f>
        <v>80</v>
      </c>
      <c r="M549" s="106">
        <f>K549*L549</f>
        <v>9840</v>
      </c>
      <c r="N549" s="77"/>
      <c r="O549" s="78" t="s">
        <v>203</v>
      </c>
      <c r="P549" s="78" t="s">
        <v>5</v>
      </c>
      <c r="Q549" s="78" t="s">
        <v>143</v>
      </c>
      <c r="R549" s="79">
        <v>72</v>
      </c>
      <c r="S549" s="80"/>
      <c r="T549" s="81">
        <v>8050</v>
      </c>
      <c r="U549" s="96" t="s">
        <v>3739</v>
      </c>
      <c r="V549" s="79">
        <f>R549*T549*20/100</f>
        <v>115920</v>
      </c>
      <c r="W549" s="79">
        <f>R549*T549-V549</f>
        <v>463680</v>
      </c>
      <c r="X549" s="82">
        <f>M549+W549</f>
        <v>473520</v>
      </c>
      <c r="Y549" s="83">
        <f>M549</f>
        <v>9840</v>
      </c>
      <c r="Z549" s="84"/>
      <c r="AA549" s="87">
        <f>AB549*M549/100</f>
        <v>1.9680000000000002</v>
      </c>
      <c r="AB549" s="86">
        <v>0.02</v>
      </c>
    </row>
    <row r="550" spans="2:28" ht="16.5" customHeight="1" x14ac:dyDescent="0.25">
      <c r="B550" s="99"/>
      <c r="C550" s="99"/>
      <c r="D550" s="99"/>
      <c r="E550" s="99"/>
      <c r="F550" s="99"/>
      <c r="G550" s="99"/>
      <c r="H550" s="107"/>
      <c r="I550" s="107"/>
      <c r="J550" s="107"/>
      <c r="K550" s="106"/>
      <c r="L550" s="106"/>
      <c r="M550" s="106"/>
      <c r="N550" s="77"/>
      <c r="O550" s="78"/>
      <c r="P550" s="78"/>
      <c r="Q550" s="78"/>
      <c r="R550" s="79"/>
      <c r="S550" s="80"/>
      <c r="T550" s="81"/>
      <c r="U550" s="77"/>
      <c r="V550" s="79"/>
      <c r="W550" s="79"/>
      <c r="X550" s="86"/>
      <c r="Y550" s="83"/>
      <c r="Z550" s="84"/>
      <c r="AA550" s="85"/>
      <c r="AB550" s="86"/>
    </row>
    <row r="551" spans="2:28" ht="16.5" customHeight="1" x14ac:dyDescent="0.25">
      <c r="B551" s="100" t="s">
        <v>205</v>
      </c>
      <c r="C551" s="101"/>
      <c r="D551" s="101"/>
      <c r="E551" s="101"/>
      <c r="F551" s="101"/>
      <c r="G551" s="102"/>
      <c r="H551" s="102" t="s">
        <v>210</v>
      </c>
      <c r="I551" s="102" t="s">
        <v>3966</v>
      </c>
      <c r="J551" s="102" t="s">
        <v>1437</v>
      </c>
      <c r="K551" s="102" t="s">
        <v>3488</v>
      </c>
      <c r="L551" s="102" t="s">
        <v>3079</v>
      </c>
      <c r="M551" s="102"/>
      <c r="N551" s="102"/>
      <c r="O551" s="102" t="s">
        <v>208</v>
      </c>
      <c r="P551" s="102" t="s">
        <v>209</v>
      </c>
      <c r="Q551" s="102" t="s">
        <v>139</v>
      </c>
      <c r="R551" s="102">
        <v>34160</v>
      </c>
      <c r="S551" s="102"/>
      <c r="T551" s="102">
        <v>80</v>
      </c>
      <c r="U551" s="102"/>
      <c r="V551" s="103"/>
      <c r="W551" s="101"/>
      <c r="X551" s="102"/>
      <c r="Y551" s="101"/>
      <c r="Z551" s="101"/>
      <c r="AA551" s="101"/>
      <c r="AB551" s="104"/>
    </row>
    <row r="552" spans="2:28" ht="16.5" customHeight="1" x14ac:dyDescent="0.25">
      <c r="B552" s="97">
        <v>1775</v>
      </c>
      <c r="C552" s="97" t="s">
        <v>206</v>
      </c>
      <c r="D552" s="98" t="s">
        <v>3968</v>
      </c>
      <c r="E552" s="99" t="s">
        <v>3038</v>
      </c>
      <c r="F552" s="97" t="s">
        <v>223</v>
      </c>
      <c r="G552" s="97">
        <v>1</v>
      </c>
      <c r="H552" s="105">
        <v>54</v>
      </c>
      <c r="I552" s="105">
        <v>1</v>
      </c>
      <c r="J552" s="105">
        <v>39</v>
      </c>
      <c r="K552" s="95">
        <v>21739</v>
      </c>
      <c r="L552" s="106">
        <f>T551</f>
        <v>80</v>
      </c>
      <c r="M552" s="106">
        <f>K552*L552</f>
        <v>1739120</v>
      </c>
      <c r="N552" s="77"/>
      <c r="O552" s="78"/>
      <c r="P552" s="78"/>
      <c r="Q552" s="78"/>
      <c r="R552" s="79"/>
      <c r="S552" s="80"/>
      <c r="T552" s="81"/>
      <c r="U552" s="77"/>
      <c r="V552" s="79"/>
      <c r="W552" s="79"/>
      <c r="X552" s="82"/>
      <c r="Y552" s="83">
        <f>M552</f>
        <v>1739120</v>
      </c>
      <c r="Z552" s="84"/>
      <c r="AA552" s="87">
        <f>AB552*M552/100</f>
        <v>173.91200000000001</v>
      </c>
      <c r="AB552" s="82">
        <v>0.01</v>
      </c>
    </row>
    <row r="553" spans="2:28" ht="16.5" customHeight="1" x14ac:dyDescent="0.25">
      <c r="B553" s="99"/>
      <c r="C553" s="99"/>
      <c r="D553" s="99"/>
      <c r="E553" s="99"/>
      <c r="F553" s="99"/>
      <c r="G553" s="99"/>
      <c r="H553" s="107"/>
      <c r="I553" s="107"/>
      <c r="J553" s="107"/>
      <c r="K553" s="106"/>
      <c r="L553" s="106"/>
      <c r="M553" s="106"/>
      <c r="N553" s="77"/>
      <c r="O553" s="78"/>
      <c r="P553" s="78"/>
      <c r="Q553" s="78"/>
      <c r="R553" s="79"/>
      <c r="S553" s="80"/>
      <c r="T553" s="81"/>
      <c r="U553" s="77"/>
      <c r="V553" s="79"/>
      <c r="W553" s="79"/>
      <c r="X553" s="86"/>
      <c r="Y553" s="83"/>
      <c r="Z553" s="84"/>
      <c r="AA553" s="85"/>
      <c r="AB553" s="86"/>
    </row>
    <row r="554" spans="2:28" ht="16.5" customHeight="1" x14ac:dyDescent="0.25">
      <c r="B554" s="100" t="s">
        <v>205</v>
      </c>
      <c r="C554" s="101"/>
      <c r="D554" s="101"/>
      <c r="E554" s="101"/>
      <c r="F554" s="101"/>
      <c r="G554" s="102"/>
      <c r="H554" s="102" t="s">
        <v>207</v>
      </c>
      <c r="I554" s="102" t="s">
        <v>870</v>
      </c>
      <c r="J554" s="102" t="s">
        <v>3971</v>
      </c>
      <c r="K554" s="102" t="s">
        <v>3079</v>
      </c>
      <c r="L554" s="102" t="s">
        <v>3079</v>
      </c>
      <c r="M554" s="102"/>
      <c r="N554" s="102"/>
      <c r="O554" s="102" t="s">
        <v>208</v>
      </c>
      <c r="P554" s="102" t="s">
        <v>209</v>
      </c>
      <c r="Q554" s="102" t="s">
        <v>139</v>
      </c>
      <c r="R554" s="102">
        <v>34160</v>
      </c>
      <c r="S554" s="102"/>
      <c r="T554" s="102">
        <v>80</v>
      </c>
      <c r="U554" s="102" t="s">
        <v>3972</v>
      </c>
      <c r="V554" s="103"/>
      <c r="W554" s="101"/>
      <c r="X554" s="102"/>
      <c r="Y554" s="101"/>
      <c r="Z554" s="101"/>
      <c r="AA554" s="101"/>
      <c r="AB554" s="104"/>
    </row>
    <row r="555" spans="2:28" ht="16.5" customHeight="1" x14ac:dyDescent="0.25">
      <c r="B555" s="97">
        <v>1777</v>
      </c>
      <c r="C555" s="97" t="s">
        <v>206</v>
      </c>
      <c r="D555" s="98" t="s">
        <v>3969</v>
      </c>
      <c r="E555" s="99" t="s">
        <v>3970</v>
      </c>
      <c r="F555" s="97" t="s">
        <v>223</v>
      </c>
      <c r="G555" s="97">
        <v>2</v>
      </c>
      <c r="H555" s="105">
        <v>0</v>
      </c>
      <c r="I555" s="105">
        <v>1</v>
      </c>
      <c r="J555" s="105">
        <v>6</v>
      </c>
      <c r="K555" s="95">
        <v>106</v>
      </c>
      <c r="L555" s="106">
        <f>T554</f>
        <v>80</v>
      </c>
      <c r="M555" s="106">
        <f>K555*L555</f>
        <v>8480</v>
      </c>
      <c r="N555" s="77"/>
      <c r="O555" s="78" t="s">
        <v>203</v>
      </c>
      <c r="P555" s="78" t="s">
        <v>5</v>
      </c>
      <c r="Q555" s="78" t="s">
        <v>143</v>
      </c>
      <c r="R555" s="79">
        <v>90</v>
      </c>
      <c r="S555" s="80"/>
      <c r="T555" s="81">
        <v>8050</v>
      </c>
      <c r="U555" s="96" t="s">
        <v>716</v>
      </c>
      <c r="V555" s="79">
        <f>R555*T555*24/100</f>
        <v>173880</v>
      </c>
      <c r="W555" s="79">
        <f>R555*T555-V555</f>
        <v>550620</v>
      </c>
      <c r="X555" s="82">
        <f>M555+W555</f>
        <v>559100</v>
      </c>
      <c r="Y555" s="83">
        <f>M555</f>
        <v>8480</v>
      </c>
      <c r="Z555" s="84"/>
      <c r="AA555" s="87">
        <f>AB555*M555/100</f>
        <v>1.696</v>
      </c>
      <c r="AB555" s="86">
        <v>0.02</v>
      </c>
    </row>
    <row r="556" spans="2:28" ht="16.5" customHeight="1" x14ac:dyDescent="0.25">
      <c r="B556" s="99"/>
      <c r="C556" s="99"/>
      <c r="D556" s="99"/>
      <c r="E556" s="99"/>
      <c r="F556" s="99"/>
      <c r="G556" s="99"/>
      <c r="H556" s="107"/>
      <c r="I556" s="107"/>
      <c r="J556" s="107"/>
      <c r="K556" s="106"/>
      <c r="L556" s="106"/>
      <c r="M556" s="106"/>
      <c r="N556" s="77"/>
      <c r="O556" s="78"/>
      <c r="P556" s="78"/>
      <c r="Q556" s="78"/>
      <c r="R556" s="79"/>
      <c r="S556" s="80"/>
      <c r="T556" s="81"/>
      <c r="U556" s="77"/>
      <c r="V556" s="79"/>
      <c r="W556" s="79"/>
      <c r="X556" s="86"/>
      <c r="Y556" s="83"/>
      <c r="Z556" s="84"/>
      <c r="AA556" s="85"/>
      <c r="AB556" s="86"/>
    </row>
    <row r="557" spans="2:28" ht="16.5" customHeight="1" x14ac:dyDescent="0.25">
      <c r="B557" s="100" t="s">
        <v>205</v>
      </c>
      <c r="C557" s="101"/>
      <c r="D557" s="101"/>
      <c r="E557" s="101"/>
      <c r="F557" s="101"/>
      <c r="G557" s="102"/>
      <c r="H557" s="102" t="s">
        <v>210</v>
      </c>
      <c r="I557" s="102" t="s">
        <v>3975</v>
      </c>
      <c r="J557" s="102" t="s">
        <v>3976</v>
      </c>
      <c r="K557" s="102" t="s">
        <v>3051</v>
      </c>
      <c r="L557" s="102" t="s">
        <v>3079</v>
      </c>
      <c r="M557" s="102"/>
      <c r="N557" s="102"/>
      <c r="O557" s="102" t="s">
        <v>208</v>
      </c>
      <c r="P557" s="102" t="s">
        <v>209</v>
      </c>
      <c r="Q557" s="102" t="s">
        <v>139</v>
      </c>
      <c r="R557" s="102">
        <v>34160</v>
      </c>
      <c r="S557" s="102"/>
      <c r="T557" s="102">
        <v>80</v>
      </c>
      <c r="U557" s="102" t="s">
        <v>3977</v>
      </c>
      <c r="V557" s="103"/>
      <c r="W557" s="101"/>
      <c r="X557" s="102"/>
      <c r="Y557" s="101"/>
      <c r="Z557" s="101"/>
      <c r="AA557" s="101"/>
      <c r="AB557" s="104"/>
    </row>
    <row r="558" spans="2:28" ht="16.5" customHeight="1" x14ac:dyDescent="0.25">
      <c r="B558" s="97">
        <v>1778</v>
      </c>
      <c r="C558" s="97" t="s">
        <v>206</v>
      </c>
      <c r="D558" s="98" t="s">
        <v>3973</v>
      </c>
      <c r="E558" s="99" t="s">
        <v>3974</v>
      </c>
      <c r="F558" s="97" t="s">
        <v>223</v>
      </c>
      <c r="G558" s="97">
        <v>2</v>
      </c>
      <c r="H558" s="105">
        <v>0</v>
      </c>
      <c r="I558" s="105">
        <v>1</v>
      </c>
      <c r="J558" s="105">
        <v>10</v>
      </c>
      <c r="K558" s="95">
        <v>110</v>
      </c>
      <c r="L558" s="106">
        <f>T557</f>
        <v>80</v>
      </c>
      <c r="M558" s="106">
        <f>K558*L558</f>
        <v>8800</v>
      </c>
      <c r="N558" s="77"/>
      <c r="O558" s="78" t="s">
        <v>203</v>
      </c>
      <c r="P558" s="78" t="s">
        <v>25</v>
      </c>
      <c r="Q558" s="78" t="s">
        <v>143</v>
      </c>
      <c r="R558" s="79">
        <v>90</v>
      </c>
      <c r="S558" s="80"/>
      <c r="T558" s="81">
        <v>7650</v>
      </c>
      <c r="U558" s="96" t="s">
        <v>1328</v>
      </c>
      <c r="V558" s="79">
        <f>R558*T558*42/100</f>
        <v>289170</v>
      </c>
      <c r="W558" s="79">
        <f>R558*T558-V558</f>
        <v>399330</v>
      </c>
      <c r="X558" s="82">
        <f>M558+W558</f>
        <v>408130</v>
      </c>
      <c r="Y558" s="83">
        <f>M558</f>
        <v>8800</v>
      </c>
      <c r="Z558" s="84"/>
      <c r="AA558" s="87">
        <f>AB558*M558/100</f>
        <v>1.76</v>
      </c>
      <c r="AB558" s="86">
        <v>0.02</v>
      </c>
    </row>
    <row r="559" spans="2:28" ht="16.5" customHeight="1" x14ac:dyDescent="0.25">
      <c r="B559" s="99"/>
      <c r="C559" s="99"/>
      <c r="D559" s="99"/>
      <c r="E559" s="99"/>
      <c r="F559" s="99"/>
      <c r="G559" s="99"/>
      <c r="H559" s="107"/>
      <c r="I559" s="107"/>
      <c r="J559" s="107"/>
      <c r="K559" s="106"/>
      <c r="L559" s="106"/>
      <c r="M559" s="106"/>
      <c r="N559" s="77"/>
      <c r="O559" s="78"/>
      <c r="P559" s="78"/>
      <c r="Q559" s="78"/>
      <c r="R559" s="79"/>
      <c r="S559" s="80"/>
      <c r="T559" s="81"/>
      <c r="U559" s="77"/>
      <c r="V559" s="79"/>
      <c r="W559" s="79"/>
      <c r="X559" s="86"/>
      <c r="Y559" s="83"/>
      <c r="Z559" s="84"/>
      <c r="AA559" s="85"/>
      <c r="AB559" s="86"/>
    </row>
    <row r="560" spans="2:28" ht="16.5" customHeight="1" x14ac:dyDescent="0.25">
      <c r="B560" s="100" t="s">
        <v>205</v>
      </c>
      <c r="C560" s="101"/>
      <c r="D560" s="101"/>
      <c r="E560" s="101"/>
      <c r="F560" s="101"/>
      <c r="G560" s="102"/>
      <c r="H560" s="102" t="s">
        <v>210</v>
      </c>
      <c r="I560" s="102" t="s">
        <v>3975</v>
      </c>
      <c r="J560" s="102" t="s">
        <v>3976</v>
      </c>
      <c r="K560" s="102" t="s">
        <v>3051</v>
      </c>
      <c r="L560" s="102" t="s">
        <v>3079</v>
      </c>
      <c r="M560" s="102"/>
      <c r="N560" s="102"/>
      <c r="O560" s="102" t="s">
        <v>208</v>
      </c>
      <c r="P560" s="102" t="s">
        <v>209</v>
      </c>
      <c r="Q560" s="102" t="s">
        <v>139</v>
      </c>
      <c r="R560" s="102">
        <v>34160</v>
      </c>
      <c r="S560" s="102"/>
      <c r="T560" s="102">
        <v>80</v>
      </c>
      <c r="U560" s="102"/>
      <c r="V560" s="103"/>
      <c r="W560" s="101"/>
      <c r="X560" s="102"/>
      <c r="Y560" s="101"/>
      <c r="Z560" s="101"/>
      <c r="AA560" s="101"/>
      <c r="AB560" s="104"/>
    </row>
    <row r="561" spans="2:28" ht="16.5" customHeight="1" x14ac:dyDescent="0.25">
      <c r="B561" s="97">
        <v>1779</v>
      </c>
      <c r="C561" s="97" t="s">
        <v>206</v>
      </c>
      <c r="D561" s="98" t="s">
        <v>3978</v>
      </c>
      <c r="E561" s="99" t="s">
        <v>3308</v>
      </c>
      <c r="F561" s="97" t="s">
        <v>223</v>
      </c>
      <c r="G561" s="97">
        <v>1</v>
      </c>
      <c r="H561" s="105">
        <v>13</v>
      </c>
      <c r="I561" s="105">
        <v>1</v>
      </c>
      <c r="J561" s="105">
        <v>56</v>
      </c>
      <c r="K561" s="95">
        <v>5356</v>
      </c>
      <c r="L561" s="106">
        <f>T560</f>
        <v>80</v>
      </c>
      <c r="M561" s="106">
        <f>K561*L561</f>
        <v>428480</v>
      </c>
      <c r="N561" s="77"/>
      <c r="O561" s="78"/>
      <c r="P561" s="78"/>
      <c r="Q561" s="78"/>
      <c r="R561" s="79"/>
      <c r="S561" s="80"/>
      <c r="T561" s="81"/>
      <c r="U561" s="77"/>
      <c r="V561" s="79"/>
      <c r="W561" s="79"/>
      <c r="X561" s="82"/>
      <c r="Y561" s="83">
        <f>M561</f>
        <v>428480</v>
      </c>
      <c r="Z561" s="84"/>
      <c r="AA561" s="87">
        <f>AB561*M561/100</f>
        <v>42.847999999999999</v>
      </c>
      <c r="AB561" s="82">
        <v>0.01</v>
      </c>
    </row>
    <row r="562" spans="2:28" ht="16.5" customHeight="1" x14ac:dyDescent="0.25">
      <c r="B562" s="99"/>
      <c r="C562" s="99"/>
      <c r="D562" s="99"/>
      <c r="E562" s="99"/>
      <c r="F562" s="99"/>
      <c r="G562" s="99"/>
      <c r="H562" s="107"/>
      <c r="I562" s="107"/>
      <c r="J562" s="107"/>
      <c r="K562" s="106"/>
      <c r="L562" s="106"/>
      <c r="M562" s="106"/>
      <c r="N562" s="77"/>
      <c r="O562" s="78"/>
      <c r="P562" s="78"/>
      <c r="Q562" s="78"/>
      <c r="R562" s="79"/>
      <c r="S562" s="80"/>
      <c r="T562" s="81"/>
      <c r="U562" s="77"/>
      <c r="V562" s="79"/>
      <c r="W562" s="79"/>
      <c r="X562" s="86"/>
      <c r="Y562" s="83"/>
      <c r="Z562" s="84"/>
      <c r="AA562" s="85"/>
      <c r="AB562" s="86"/>
    </row>
    <row r="563" spans="2:28" ht="16.5" customHeight="1" x14ac:dyDescent="0.25">
      <c r="B563" s="100" t="s">
        <v>205</v>
      </c>
      <c r="C563" s="101"/>
      <c r="D563" s="101"/>
      <c r="E563" s="101"/>
      <c r="F563" s="101"/>
      <c r="G563" s="102"/>
      <c r="H563" s="102" t="s">
        <v>207</v>
      </c>
      <c r="I563" s="102" t="s">
        <v>3981</v>
      </c>
      <c r="J563" s="102" t="s">
        <v>3971</v>
      </c>
      <c r="K563" s="102" t="s">
        <v>3122</v>
      </c>
      <c r="L563" s="102" t="s">
        <v>3079</v>
      </c>
      <c r="M563" s="102"/>
      <c r="N563" s="102"/>
      <c r="O563" s="102" t="s">
        <v>208</v>
      </c>
      <c r="P563" s="102" t="s">
        <v>209</v>
      </c>
      <c r="Q563" s="102" t="s">
        <v>139</v>
      </c>
      <c r="R563" s="102">
        <v>34160</v>
      </c>
      <c r="S563" s="102"/>
      <c r="T563" s="102">
        <v>80</v>
      </c>
      <c r="U563" s="102" t="s">
        <v>3982</v>
      </c>
      <c r="V563" s="103"/>
      <c r="W563" s="101"/>
      <c r="X563" s="102"/>
      <c r="Y563" s="101"/>
      <c r="Z563" s="101"/>
      <c r="AA563" s="101"/>
      <c r="AB563" s="104"/>
    </row>
    <row r="564" spans="2:28" ht="16.5" customHeight="1" x14ac:dyDescent="0.25">
      <c r="B564" s="97">
        <v>1780</v>
      </c>
      <c r="C564" s="97" t="s">
        <v>206</v>
      </c>
      <c r="D564" s="98" t="s">
        <v>3979</v>
      </c>
      <c r="E564" s="99" t="s">
        <v>3980</v>
      </c>
      <c r="F564" s="97" t="s">
        <v>223</v>
      </c>
      <c r="G564" s="97">
        <v>2</v>
      </c>
      <c r="H564" s="105">
        <v>0</v>
      </c>
      <c r="I564" s="105">
        <v>1</v>
      </c>
      <c r="J564" s="105">
        <v>86</v>
      </c>
      <c r="K564" s="95">
        <v>186</v>
      </c>
      <c r="L564" s="106">
        <f>T563</f>
        <v>80</v>
      </c>
      <c r="M564" s="106">
        <f>K564*L564</f>
        <v>14880</v>
      </c>
      <c r="N564" s="77"/>
      <c r="O564" s="78" t="s">
        <v>203</v>
      </c>
      <c r="P564" s="78" t="s">
        <v>3118</v>
      </c>
      <c r="Q564" s="78" t="s">
        <v>143</v>
      </c>
      <c r="R564" s="79">
        <v>162</v>
      </c>
      <c r="S564" s="80"/>
      <c r="T564" s="81">
        <v>7450</v>
      </c>
      <c r="U564" s="96" t="s">
        <v>2161</v>
      </c>
      <c r="V564" s="79">
        <f>R564*T564*22/100</f>
        <v>265518</v>
      </c>
      <c r="W564" s="79">
        <f>R564*T564-V564</f>
        <v>941382</v>
      </c>
      <c r="X564" s="82">
        <f>M564+W564</f>
        <v>956262</v>
      </c>
      <c r="Y564" s="83">
        <f>M564</f>
        <v>14880</v>
      </c>
      <c r="Z564" s="84"/>
      <c r="AA564" s="87">
        <f>AB564*M564/100</f>
        <v>2.9760000000000004</v>
      </c>
      <c r="AB564" s="86">
        <v>0.02</v>
      </c>
    </row>
    <row r="565" spans="2:28" ht="16.5" customHeight="1" x14ac:dyDescent="0.25">
      <c r="B565" s="99"/>
      <c r="C565" s="99"/>
      <c r="D565" s="99"/>
      <c r="E565" s="99"/>
      <c r="F565" s="99"/>
      <c r="G565" s="99"/>
      <c r="H565" s="107"/>
      <c r="I565" s="107"/>
      <c r="J565" s="107"/>
      <c r="K565" s="106"/>
      <c r="L565" s="106"/>
      <c r="M565" s="106"/>
      <c r="N565" s="77"/>
      <c r="O565" s="78"/>
      <c r="P565" s="78"/>
      <c r="Q565" s="78"/>
      <c r="R565" s="79"/>
      <c r="S565" s="80"/>
      <c r="T565" s="81"/>
      <c r="U565" s="77"/>
      <c r="V565" s="79"/>
      <c r="W565" s="79"/>
      <c r="X565" s="86"/>
      <c r="Y565" s="83"/>
      <c r="Z565" s="84"/>
      <c r="AA565" s="85"/>
      <c r="AB565" s="86"/>
    </row>
    <row r="566" spans="2:28" ht="16.5" customHeight="1" x14ac:dyDescent="0.25">
      <c r="B566" s="100" t="s">
        <v>205</v>
      </c>
      <c r="C566" s="101"/>
      <c r="D566" s="101"/>
      <c r="E566" s="101"/>
      <c r="F566" s="101"/>
      <c r="G566" s="102"/>
      <c r="H566" s="102" t="s">
        <v>210</v>
      </c>
      <c r="I566" s="102" t="s">
        <v>461</v>
      </c>
      <c r="J566" s="102" t="s">
        <v>3637</v>
      </c>
      <c r="K566" s="102">
        <v>8</v>
      </c>
      <c r="L566" s="102" t="s">
        <v>3079</v>
      </c>
      <c r="M566" s="102"/>
      <c r="N566" s="102"/>
      <c r="O566" s="102" t="s">
        <v>208</v>
      </c>
      <c r="P566" s="102" t="s">
        <v>209</v>
      </c>
      <c r="Q566" s="102" t="s">
        <v>139</v>
      </c>
      <c r="R566" s="102">
        <v>34160</v>
      </c>
      <c r="S566" s="102"/>
      <c r="T566" s="102">
        <v>250</v>
      </c>
      <c r="U566" s="102" t="s">
        <v>3984</v>
      </c>
      <c r="V566" s="103"/>
      <c r="W566" s="101"/>
      <c r="X566" s="102"/>
      <c r="Y566" s="101"/>
      <c r="Z566" s="101"/>
      <c r="AA566" s="101"/>
      <c r="AB566" s="104"/>
    </row>
    <row r="567" spans="2:28" ht="16.5" customHeight="1" x14ac:dyDescent="0.25">
      <c r="B567" s="97">
        <v>1781</v>
      </c>
      <c r="C567" s="97" t="s">
        <v>206</v>
      </c>
      <c r="D567" s="98" t="s">
        <v>3983</v>
      </c>
      <c r="E567" s="99" t="s">
        <v>3181</v>
      </c>
      <c r="F567" s="97" t="s">
        <v>223</v>
      </c>
      <c r="G567" s="97"/>
      <c r="H567" s="105">
        <v>11</v>
      </c>
      <c r="I567" s="105">
        <v>2</v>
      </c>
      <c r="J567" s="105">
        <v>9</v>
      </c>
      <c r="K567" s="95">
        <v>4609</v>
      </c>
      <c r="L567" s="106">
        <f>T566</f>
        <v>250</v>
      </c>
      <c r="M567" s="106">
        <f>K567*L567</f>
        <v>1152250</v>
      </c>
      <c r="N567" s="77"/>
      <c r="O567" s="78"/>
      <c r="P567" s="78"/>
      <c r="Q567" s="78"/>
      <c r="R567" s="79"/>
      <c r="S567" s="80"/>
      <c r="T567" s="81"/>
      <c r="U567" s="77"/>
      <c r="V567" s="79"/>
      <c r="W567" s="79"/>
      <c r="X567" s="82"/>
      <c r="Y567" s="83">
        <f>M567</f>
        <v>1152250</v>
      </c>
      <c r="Z567" s="84"/>
      <c r="AA567" s="87">
        <f>AB567*M567/100</f>
        <v>115.22499999999999</v>
      </c>
      <c r="AB567" s="82">
        <v>0.01</v>
      </c>
    </row>
    <row r="568" spans="2:28" ht="16.5" customHeight="1" x14ac:dyDescent="0.25">
      <c r="B568" s="97"/>
      <c r="C568" s="97"/>
      <c r="D568" s="98"/>
      <c r="E568" s="99"/>
      <c r="F568" s="97"/>
      <c r="G568" s="97"/>
      <c r="H568" s="105"/>
      <c r="I568" s="105">
        <v>2</v>
      </c>
      <c r="J568" s="105">
        <v>0</v>
      </c>
      <c r="K568" s="95">
        <v>200</v>
      </c>
      <c r="L568" s="106">
        <f>T566</f>
        <v>250</v>
      </c>
      <c r="M568" s="106">
        <f>K568*L568</f>
        <v>50000</v>
      </c>
      <c r="N568" s="77"/>
      <c r="O568" s="78" t="s">
        <v>203</v>
      </c>
      <c r="P568" s="78" t="s">
        <v>5</v>
      </c>
      <c r="Q568" s="78" t="s">
        <v>143</v>
      </c>
      <c r="R568" s="79">
        <v>90</v>
      </c>
      <c r="S568" s="80"/>
      <c r="T568" s="81">
        <v>8050</v>
      </c>
      <c r="U568" s="96" t="s">
        <v>716</v>
      </c>
      <c r="V568" s="79">
        <f>R568*T568*24/100</f>
        <v>173880</v>
      </c>
      <c r="W568" s="79">
        <f>R568*T568-V568</f>
        <v>550620</v>
      </c>
      <c r="X568" s="82">
        <f>M568+W568</f>
        <v>600620</v>
      </c>
      <c r="Y568" s="83">
        <f>M568</f>
        <v>50000</v>
      </c>
      <c r="Z568" s="84"/>
      <c r="AA568" s="87">
        <f>AB568*M568/100</f>
        <v>10</v>
      </c>
      <c r="AB568" s="86">
        <v>0.02</v>
      </c>
    </row>
    <row r="569" spans="2:28" ht="16.5" customHeight="1" x14ac:dyDescent="0.25">
      <c r="B569" s="97"/>
      <c r="C569" s="97"/>
      <c r="D569" s="98"/>
      <c r="E569" s="99"/>
      <c r="F569" s="97"/>
      <c r="G569" s="97"/>
      <c r="H569" s="105"/>
      <c r="I569" s="105"/>
      <c r="J569" s="105"/>
      <c r="K569" s="95"/>
      <c r="L569" s="106"/>
      <c r="M569" s="106"/>
      <c r="N569" s="77"/>
      <c r="O569" s="78"/>
      <c r="P569" s="78"/>
      <c r="Q569" s="78"/>
      <c r="R569" s="79"/>
      <c r="S569" s="80"/>
      <c r="T569" s="81"/>
      <c r="U569" s="96"/>
      <c r="V569" s="79"/>
      <c r="W569" s="79"/>
      <c r="X569" s="82"/>
      <c r="Y569" s="83"/>
      <c r="Z569" s="84"/>
      <c r="AA569" s="87"/>
      <c r="AB569" s="86"/>
    </row>
    <row r="570" spans="2:28" ht="16.5" customHeight="1" x14ac:dyDescent="0.25">
      <c r="B570" s="97"/>
      <c r="C570" s="97"/>
      <c r="D570" s="98"/>
      <c r="E570" s="99"/>
      <c r="F570" s="97"/>
      <c r="G570" s="97"/>
      <c r="H570" s="105">
        <v>12</v>
      </c>
      <c r="I570" s="105">
        <v>0</v>
      </c>
      <c r="J570" s="105">
        <v>9</v>
      </c>
      <c r="K570" s="95">
        <v>4809</v>
      </c>
      <c r="L570" s="106"/>
      <c r="M570" s="106"/>
      <c r="N570" s="77"/>
      <c r="O570" s="78"/>
      <c r="P570" s="78"/>
      <c r="Q570" s="78"/>
      <c r="R570" s="79"/>
      <c r="S570" s="80"/>
      <c r="T570" s="81"/>
      <c r="U570" s="77"/>
      <c r="V570" s="79"/>
      <c r="W570" s="79"/>
      <c r="X570" s="82"/>
      <c r="Y570" s="83"/>
      <c r="Z570" s="84"/>
      <c r="AA570" s="87"/>
      <c r="AB570" s="82"/>
    </row>
    <row r="571" spans="2:28" ht="16.5" customHeight="1" x14ac:dyDescent="0.25">
      <c r="B571" s="99"/>
      <c r="C571" s="99"/>
      <c r="D571" s="99"/>
      <c r="E571" s="99"/>
      <c r="F571" s="99"/>
      <c r="G571" s="99"/>
      <c r="H571" s="107"/>
      <c r="I571" s="107"/>
      <c r="J571" s="107"/>
      <c r="K571" s="106"/>
      <c r="L571" s="106"/>
      <c r="M571" s="106"/>
      <c r="N571" s="77"/>
      <c r="O571" s="78"/>
      <c r="P571" s="78"/>
      <c r="Q571" s="78"/>
      <c r="R571" s="79"/>
      <c r="S571" s="80"/>
      <c r="T571" s="81"/>
      <c r="U571" s="77"/>
      <c r="V571" s="79"/>
      <c r="W571" s="79"/>
      <c r="X571" s="86"/>
      <c r="Y571" s="83"/>
      <c r="Z571" s="84"/>
      <c r="AA571" s="85"/>
      <c r="AB571" s="86"/>
    </row>
    <row r="572" spans="2:28" ht="16.5" customHeight="1" x14ac:dyDescent="0.25">
      <c r="B572" s="100" t="s">
        <v>205</v>
      </c>
      <c r="C572" s="101"/>
      <c r="D572" s="101"/>
      <c r="E572" s="101"/>
      <c r="F572" s="101"/>
      <c r="G572" s="102"/>
      <c r="H572" s="102" t="s">
        <v>210</v>
      </c>
      <c r="I572" s="102" t="s">
        <v>461</v>
      </c>
      <c r="J572" s="102" t="s">
        <v>3637</v>
      </c>
      <c r="K572" s="102">
        <v>8</v>
      </c>
      <c r="L572" s="102" t="s">
        <v>3079</v>
      </c>
      <c r="M572" s="102"/>
      <c r="N572" s="102"/>
      <c r="O572" s="102" t="s">
        <v>208</v>
      </c>
      <c r="P572" s="102" t="s">
        <v>209</v>
      </c>
      <c r="Q572" s="102" t="s">
        <v>139</v>
      </c>
      <c r="R572" s="102">
        <v>34160</v>
      </c>
      <c r="S572" s="102"/>
      <c r="T572" s="102">
        <v>250</v>
      </c>
      <c r="U572" s="102" t="s">
        <v>3986</v>
      </c>
      <c r="V572" s="103"/>
      <c r="W572" s="101"/>
      <c r="X572" s="102"/>
      <c r="Y572" s="101"/>
      <c r="Z572" s="101"/>
      <c r="AA572" s="101"/>
      <c r="AB572" s="104"/>
    </row>
    <row r="573" spans="2:28" ht="16.5" customHeight="1" x14ac:dyDescent="0.25">
      <c r="B573" s="97">
        <v>1782</v>
      </c>
      <c r="C573" s="97" t="s">
        <v>206</v>
      </c>
      <c r="D573" s="98" t="s">
        <v>3985</v>
      </c>
      <c r="E573" s="99" t="s">
        <v>3084</v>
      </c>
      <c r="F573" s="97" t="s">
        <v>223</v>
      </c>
      <c r="G573" s="97">
        <v>1</v>
      </c>
      <c r="H573" s="105">
        <v>8</v>
      </c>
      <c r="I573" s="105">
        <v>2</v>
      </c>
      <c r="J573" s="105">
        <v>24</v>
      </c>
      <c r="K573" s="95">
        <v>3424</v>
      </c>
      <c r="L573" s="106">
        <f>T572</f>
        <v>250</v>
      </c>
      <c r="M573" s="106">
        <f>K573*L573</f>
        <v>856000</v>
      </c>
      <c r="N573" s="77"/>
      <c r="O573" s="78"/>
      <c r="P573" s="78"/>
      <c r="Q573" s="78"/>
      <c r="R573" s="79"/>
      <c r="S573" s="80"/>
      <c r="T573" s="81"/>
      <c r="U573" s="77"/>
      <c r="V573" s="79"/>
      <c r="W573" s="79"/>
      <c r="X573" s="82"/>
      <c r="Y573" s="83">
        <f>M573</f>
        <v>856000</v>
      </c>
      <c r="Z573" s="84"/>
      <c r="AA573" s="87">
        <f>AB573*M573/100</f>
        <v>85.6</v>
      </c>
      <c r="AB573" s="82">
        <v>0.01</v>
      </c>
    </row>
    <row r="574" spans="2:28" ht="16.5" customHeight="1" x14ac:dyDescent="0.25">
      <c r="B574" s="99"/>
      <c r="C574" s="99"/>
      <c r="D574" s="99"/>
      <c r="E574" s="99"/>
      <c r="F574" s="99"/>
      <c r="G574" s="99"/>
      <c r="H574" s="107"/>
      <c r="I574" s="107"/>
      <c r="J574" s="107"/>
      <c r="K574" s="106"/>
      <c r="L574" s="106"/>
      <c r="M574" s="106"/>
      <c r="N574" s="77"/>
      <c r="O574" s="78"/>
      <c r="P574" s="78"/>
      <c r="Q574" s="78"/>
      <c r="R574" s="79"/>
      <c r="S574" s="80"/>
      <c r="T574" s="81"/>
      <c r="U574" s="77"/>
      <c r="V574" s="79"/>
      <c r="W574" s="79"/>
      <c r="X574" s="86"/>
      <c r="Y574" s="83"/>
      <c r="Z574" s="84"/>
      <c r="AA574" s="85"/>
      <c r="AB574" s="86"/>
    </row>
    <row r="575" spans="2:28" ht="16.5" customHeight="1" x14ac:dyDescent="0.25">
      <c r="B575" s="100" t="s">
        <v>205</v>
      </c>
      <c r="C575" s="101"/>
      <c r="D575" s="101"/>
      <c r="E575" s="101"/>
      <c r="F575" s="101"/>
      <c r="G575" s="102"/>
      <c r="H575" s="102" t="s">
        <v>210</v>
      </c>
      <c r="I575" s="102" t="s">
        <v>2832</v>
      </c>
      <c r="J575" s="102" t="s">
        <v>2882</v>
      </c>
      <c r="K575" s="102" t="s">
        <v>3308</v>
      </c>
      <c r="L575" s="102" t="s">
        <v>3079</v>
      </c>
      <c r="M575" s="102"/>
      <c r="N575" s="102"/>
      <c r="O575" s="102" t="s">
        <v>208</v>
      </c>
      <c r="P575" s="102" t="s">
        <v>209</v>
      </c>
      <c r="Q575" s="102" t="s">
        <v>139</v>
      </c>
      <c r="R575" s="102">
        <v>34160</v>
      </c>
      <c r="S575" s="102"/>
      <c r="T575" s="102">
        <v>80</v>
      </c>
      <c r="U575" s="102" t="s">
        <v>3989</v>
      </c>
      <c r="V575" s="103"/>
      <c r="W575" s="101"/>
      <c r="X575" s="102"/>
      <c r="Y575" s="101"/>
      <c r="Z575" s="101"/>
      <c r="AA575" s="101"/>
      <c r="AB575" s="104"/>
    </row>
    <row r="576" spans="2:28" ht="16.5" customHeight="1" x14ac:dyDescent="0.25">
      <c r="B576" s="97">
        <v>1783</v>
      </c>
      <c r="C576" s="97" t="s">
        <v>206</v>
      </c>
      <c r="D576" s="98" t="s">
        <v>3987</v>
      </c>
      <c r="E576" s="99" t="s">
        <v>3988</v>
      </c>
      <c r="F576" s="97" t="s">
        <v>223</v>
      </c>
      <c r="G576" s="97">
        <v>2</v>
      </c>
      <c r="H576" s="105">
        <v>0</v>
      </c>
      <c r="I576" s="105">
        <v>1</v>
      </c>
      <c r="J576" s="105">
        <v>0</v>
      </c>
      <c r="K576" s="95">
        <v>100</v>
      </c>
      <c r="L576" s="106">
        <f>T575</f>
        <v>80</v>
      </c>
      <c r="M576" s="106">
        <f>K576*L576</f>
        <v>8000</v>
      </c>
      <c r="N576" s="77"/>
      <c r="O576" s="78" t="s">
        <v>203</v>
      </c>
      <c r="P576" s="78" t="s">
        <v>5</v>
      </c>
      <c r="Q576" s="78" t="s">
        <v>143</v>
      </c>
      <c r="R576" s="79">
        <v>162</v>
      </c>
      <c r="S576" s="80"/>
      <c r="T576" s="81">
        <v>8050</v>
      </c>
      <c r="U576" s="96" t="s">
        <v>1152</v>
      </c>
      <c r="V576" s="79">
        <f>R576*T576*4/100</f>
        <v>52164</v>
      </c>
      <c r="W576" s="79">
        <f>R576*T576-V576</f>
        <v>1251936</v>
      </c>
      <c r="X576" s="82">
        <f>M576+W576</f>
        <v>1259936</v>
      </c>
      <c r="Y576" s="83">
        <f>M576</f>
        <v>8000</v>
      </c>
      <c r="Z576" s="84"/>
      <c r="AA576" s="87">
        <f>AB576*M576/100</f>
        <v>1.6</v>
      </c>
      <c r="AB576" s="86">
        <v>0.02</v>
      </c>
    </row>
    <row r="577" spans="2:28" ht="16.5" customHeight="1" x14ac:dyDescent="0.25">
      <c r="B577" s="99"/>
      <c r="C577" s="99"/>
      <c r="D577" s="99"/>
      <c r="E577" s="99"/>
      <c r="F577" s="99"/>
      <c r="G577" s="99"/>
      <c r="H577" s="107"/>
      <c r="I577" s="107"/>
      <c r="J577" s="107"/>
      <c r="K577" s="106"/>
      <c r="L577" s="106"/>
      <c r="M577" s="106"/>
      <c r="N577" s="77"/>
      <c r="O577" s="78"/>
      <c r="P577" s="78"/>
      <c r="Q577" s="78"/>
      <c r="R577" s="79"/>
      <c r="S577" s="80"/>
      <c r="T577" s="81"/>
      <c r="U577" s="77"/>
      <c r="V577" s="79"/>
      <c r="W577" s="79"/>
      <c r="X577" s="86"/>
      <c r="Y577" s="83"/>
      <c r="Z577" s="84"/>
      <c r="AA577" s="85"/>
      <c r="AB577" s="86"/>
    </row>
    <row r="578" spans="2:28" ht="16.5" customHeight="1" x14ac:dyDescent="0.25">
      <c r="B578" s="100" t="s">
        <v>205</v>
      </c>
      <c r="C578" s="101"/>
      <c r="D578" s="101"/>
      <c r="E578" s="101"/>
      <c r="F578" s="101"/>
      <c r="G578" s="102"/>
      <c r="H578" s="102" t="s">
        <v>210</v>
      </c>
      <c r="I578" s="102" t="s">
        <v>2832</v>
      </c>
      <c r="J578" s="102" t="s">
        <v>2882</v>
      </c>
      <c r="K578" s="102" t="s">
        <v>3308</v>
      </c>
      <c r="L578" s="102" t="s">
        <v>3079</v>
      </c>
      <c r="M578" s="102"/>
      <c r="N578" s="102"/>
      <c r="O578" s="102" t="s">
        <v>208</v>
      </c>
      <c r="P578" s="102" t="s">
        <v>209</v>
      </c>
      <c r="Q578" s="102" t="s">
        <v>139</v>
      </c>
      <c r="R578" s="102">
        <v>34160</v>
      </c>
      <c r="S578" s="102"/>
      <c r="T578" s="102">
        <v>80</v>
      </c>
      <c r="U578" s="102"/>
      <c r="V578" s="103"/>
      <c r="W578" s="101"/>
      <c r="X578" s="102"/>
      <c r="Y578" s="101"/>
      <c r="Z578" s="101"/>
      <c r="AA578" s="101"/>
      <c r="AB578" s="104"/>
    </row>
    <row r="579" spans="2:28" ht="16.5" customHeight="1" x14ac:dyDescent="0.25">
      <c r="B579" s="97">
        <v>1784</v>
      </c>
      <c r="C579" s="97" t="s">
        <v>206</v>
      </c>
      <c r="D579" s="98" t="s">
        <v>3990</v>
      </c>
      <c r="E579" s="99" t="s">
        <v>3079</v>
      </c>
      <c r="F579" s="97" t="s">
        <v>223</v>
      </c>
      <c r="G579" s="97">
        <v>1</v>
      </c>
      <c r="H579" s="105">
        <v>12</v>
      </c>
      <c r="I579" s="105">
        <v>2</v>
      </c>
      <c r="J579" s="105">
        <v>15</v>
      </c>
      <c r="K579" s="95">
        <v>5015</v>
      </c>
      <c r="L579" s="106">
        <f>T578</f>
        <v>80</v>
      </c>
      <c r="M579" s="106">
        <f>K579*L579</f>
        <v>401200</v>
      </c>
      <c r="N579" s="77"/>
      <c r="O579" s="78"/>
      <c r="P579" s="78"/>
      <c r="Q579" s="78"/>
      <c r="R579" s="79"/>
      <c r="S579" s="80"/>
      <c r="T579" s="81"/>
      <c r="U579" s="77"/>
      <c r="V579" s="79"/>
      <c r="W579" s="79"/>
      <c r="X579" s="82"/>
      <c r="Y579" s="83">
        <f>M579</f>
        <v>401200</v>
      </c>
      <c r="Z579" s="84"/>
      <c r="AA579" s="87">
        <f>AB579*M579/100</f>
        <v>40.119999999999997</v>
      </c>
      <c r="AB579" s="82">
        <v>0.01</v>
      </c>
    </row>
    <row r="580" spans="2:28" ht="16.5" customHeight="1" x14ac:dyDescent="0.25">
      <c r="B580" s="99"/>
      <c r="C580" s="99"/>
      <c r="D580" s="99"/>
      <c r="E580" s="99"/>
      <c r="F580" s="99"/>
      <c r="G580" s="99"/>
      <c r="H580" s="107"/>
      <c r="I580" s="107"/>
      <c r="J580" s="107"/>
      <c r="K580" s="106"/>
      <c r="L580" s="106"/>
      <c r="M580" s="106"/>
      <c r="N580" s="77"/>
      <c r="O580" s="78"/>
      <c r="P580" s="78"/>
      <c r="Q580" s="78"/>
      <c r="R580" s="79"/>
      <c r="S580" s="80"/>
      <c r="T580" s="81"/>
      <c r="U580" s="77"/>
      <c r="V580" s="79"/>
      <c r="W580" s="79"/>
      <c r="X580" s="86"/>
      <c r="Y580" s="83"/>
      <c r="Z580" s="84"/>
      <c r="AA580" s="85"/>
      <c r="AB580" s="86"/>
    </row>
    <row r="581" spans="2:28" ht="16.5" customHeight="1" x14ac:dyDescent="0.25">
      <c r="B581" s="100" t="s">
        <v>205</v>
      </c>
      <c r="C581" s="101"/>
      <c r="D581" s="101"/>
      <c r="E581" s="101"/>
      <c r="F581" s="101"/>
      <c r="G581" s="102"/>
      <c r="H581" s="102" t="s">
        <v>213</v>
      </c>
      <c r="I581" s="102" t="s">
        <v>3358</v>
      </c>
      <c r="J581" s="102" t="s">
        <v>3359</v>
      </c>
      <c r="K581" s="102">
        <v>87</v>
      </c>
      <c r="L581" s="102">
        <v>11</v>
      </c>
      <c r="M581" s="102"/>
      <c r="N581" s="102"/>
      <c r="O581" s="102" t="s">
        <v>208</v>
      </c>
      <c r="P581" s="102" t="s">
        <v>209</v>
      </c>
      <c r="Q581" s="102" t="s">
        <v>139</v>
      </c>
      <c r="R581" s="102">
        <v>34160</v>
      </c>
      <c r="S581" s="102"/>
      <c r="T581" s="102">
        <v>80</v>
      </c>
      <c r="U581" s="102"/>
      <c r="V581" s="103"/>
      <c r="W581" s="101"/>
      <c r="X581" s="102"/>
      <c r="Y581" s="101"/>
      <c r="Z581" s="101"/>
      <c r="AA581" s="101"/>
      <c r="AB581" s="104"/>
    </row>
    <row r="582" spans="2:28" ht="16.5" customHeight="1" x14ac:dyDescent="0.25">
      <c r="B582" s="97">
        <v>1785</v>
      </c>
      <c r="C582" s="97" t="s">
        <v>206</v>
      </c>
      <c r="D582" s="98" t="s">
        <v>3991</v>
      </c>
      <c r="E582" s="99" t="s">
        <v>3138</v>
      </c>
      <c r="F582" s="97" t="s">
        <v>223</v>
      </c>
      <c r="G582" s="97">
        <v>1</v>
      </c>
      <c r="H582" s="105">
        <v>34</v>
      </c>
      <c r="I582" s="105">
        <v>1</v>
      </c>
      <c r="J582" s="105">
        <v>63</v>
      </c>
      <c r="K582" s="95">
        <v>13763</v>
      </c>
      <c r="L582" s="106">
        <f>T581</f>
        <v>80</v>
      </c>
      <c r="M582" s="106">
        <f>K582*L582</f>
        <v>1101040</v>
      </c>
      <c r="N582" s="77"/>
      <c r="O582" s="78"/>
      <c r="P582" s="78"/>
      <c r="Q582" s="78"/>
      <c r="R582" s="79"/>
      <c r="S582" s="80"/>
      <c r="T582" s="81"/>
      <c r="U582" s="77"/>
      <c r="V582" s="79"/>
      <c r="W582" s="79"/>
      <c r="X582" s="82"/>
      <c r="Y582" s="83">
        <f>M582</f>
        <v>1101040</v>
      </c>
      <c r="Z582" s="84"/>
      <c r="AA582" s="87">
        <f>AB582*M582/100</f>
        <v>110.104</v>
      </c>
      <c r="AB582" s="82">
        <v>0.01</v>
      </c>
    </row>
    <row r="583" spans="2:28" ht="16.5" customHeight="1" x14ac:dyDescent="0.25">
      <c r="B583" s="99"/>
      <c r="C583" s="99"/>
      <c r="D583" s="99"/>
      <c r="E583" s="99"/>
      <c r="F583" s="99"/>
      <c r="G583" s="99"/>
      <c r="H583" s="107"/>
      <c r="I583" s="107"/>
      <c r="J583" s="107"/>
      <c r="K583" s="106"/>
      <c r="L583" s="106"/>
      <c r="M583" s="106"/>
      <c r="N583" s="77"/>
      <c r="O583" s="78"/>
      <c r="P583" s="78"/>
      <c r="Q583" s="78"/>
      <c r="R583" s="79"/>
      <c r="S583" s="80"/>
      <c r="T583" s="81"/>
      <c r="U583" s="77"/>
      <c r="V583" s="79"/>
      <c r="W583" s="79"/>
      <c r="X583" s="86"/>
      <c r="Y583" s="83"/>
      <c r="Z583" s="84"/>
      <c r="AA583" s="85"/>
      <c r="AB583" s="86"/>
    </row>
    <row r="584" spans="2:28" ht="16.5" customHeight="1" x14ac:dyDescent="0.25">
      <c r="B584" s="100" t="s">
        <v>205</v>
      </c>
      <c r="C584" s="101"/>
      <c r="D584" s="101"/>
      <c r="E584" s="101"/>
      <c r="F584" s="101"/>
      <c r="G584" s="102"/>
      <c r="H584" s="102" t="s">
        <v>207</v>
      </c>
      <c r="I584" s="102" t="s">
        <v>3993</v>
      </c>
      <c r="J584" s="102" t="s">
        <v>3994</v>
      </c>
      <c r="K584" s="102" t="s">
        <v>3074</v>
      </c>
      <c r="L584" s="102" t="s">
        <v>3079</v>
      </c>
      <c r="M584" s="102"/>
      <c r="N584" s="102"/>
      <c r="O584" s="102" t="s">
        <v>208</v>
      </c>
      <c r="P584" s="102" t="s">
        <v>209</v>
      </c>
      <c r="Q584" s="102" t="s">
        <v>139</v>
      </c>
      <c r="R584" s="102">
        <v>34160</v>
      </c>
      <c r="S584" s="102"/>
      <c r="T584" s="102">
        <v>250</v>
      </c>
      <c r="U584" s="102" t="s">
        <v>3995</v>
      </c>
      <c r="V584" s="103"/>
      <c r="W584" s="101"/>
      <c r="X584" s="102"/>
      <c r="Y584" s="101"/>
      <c r="Z584" s="101"/>
      <c r="AA584" s="101"/>
      <c r="AB584" s="104"/>
    </row>
    <row r="585" spans="2:28" ht="16.5" customHeight="1" x14ac:dyDescent="0.25">
      <c r="B585" s="97">
        <v>1786</v>
      </c>
      <c r="C585" s="97" t="s">
        <v>206</v>
      </c>
      <c r="D585" s="98" t="s">
        <v>3992</v>
      </c>
      <c r="E585" s="99" t="s">
        <v>3449</v>
      </c>
      <c r="F585" s="97" t="s">
        <v>223</v>
      </c>
      <c r="G585" s="97">
        <v>2</v>
      </c>
      <c r="H585" s="105">
        <v>1</v>
      </c>
      <c r="I585" s="105">
        <v>0</v>
      </c>
      <c r="J585" s="105">
        <v>7</v>
      </c>
      <c r="K585" s="95">
        <v>407</v>
      </c>
      <c r="L585" s="106">
        <f>T584</f>
        <v>250</v>
      </c>
      <c r="M585" s="106">
        <f>K585*L585</f>
        <v>101750</v>
      </c>
      <c r="N585" s="77"/>
      <c r="O585" s="78" t="s">
        <v>203</v>
      </c>
      <c r="P585" s="78" t="s">
        <v>211</v>
      </c>
      <c r="Q585" s="78" t="s">
        <v>143</v>
      </c>
      <c r="R585" s="79">
        <v>162</v>
      </c>
      <c r="S585" s="80"/>
      <c r="T585" s="81">
        <v>7450</v>
      </c>
      <c r="U585" s="96" t="s">
        <v>406</v>
      </c>
      <c r="V585" s="79">
        <f>R585*T585*85/100</f>
        <v>1025865</v>
      </c>
      <c r="W585" s="79">
        <f>R585*T585-V585</f>
        <v>181035</v>
      </c>
      <c r="X585" s="82">
        <f>M585+W585</f>
        <v>282785</v>
      </c>
      <c r="Y585" s="83">
        <f>M585</f>
        <v>101750</v>
      </c>
      <c r="Z585" s="84"/>
      <c r="AA585" s="87">
        <f>AB585*M585/100</f>
        <v>20.350000000000001</v>
      </c>
      <c r="AB585" s="86">
        <v>0.02</v>
      </c>
    </row>
    <row r="586" spans="2:28" ht="16.5" customHeight="1" x14ac:dyDescent="0.25">
      <c r="B586" s="99"/>
      <c r="C586" s="99"/>
      <c r="D586" s="99"/>
      <c r="E586" s="99"/>
      <c r="F586" s="99"/>
      <c r="G586" s="99"/>
      <c r="H586" s="107"/>
      <c r="I586" s="107"/>
      <c r="J586" s="107"/>
      <c r="K586" s="106"/>
      <c r="L586" s="106"/>
      <c r="M586" s="106"/>
      <c r="N586" s="77"/>
      <c r="O586" s="78"/>
      <c r="P586" s="78"/>
      <c r="Q586" s="78"/>
      <c r="R586" s="79"/>
      <c r="S586" s="80"/>
      <c r="T586" s="81"/>
      <c r="U586" s="77"/>
      <c r="V586" s="79"/>
      <c r="W586" s="79"/>
      <c r="X586" s="86"/>
      <c r="Y586" s="83"/>
      <c r="Z586" s="84"/>
      <c r="AA586" s="85"/>
      <c r="AB586" s="86"/>
    </row>
    <row r="587" spans="2:28" ht="16.5" customHeight="1" x14ac:dyDescent="0.25">
      <c r="B587" s="100" t="s">
        <v>205</v>
      </c>
      <c r="C587" s="101"/>
      <c r="D587" s="101"/>
      <c r="E587" s="101"/>
      <c r="F587" s="101"/>
      <c r="G587" s="102"/>
      <c r="H587" s="102" t="s">
        <v>207</v>
      </c>
      <c r="I587" s="102" t="s">
        <v>3993</v>
      </c>
      <c r="J587" s="102" t="s">
        <v>3994</v>
      </c>
      <c r="K587" s="102" t="s">
        <v>3074</v>
      </c>
      <c r="L587" s="102" t="s">
        <v>3079</v>
      </c>
      <c r="M587" s="102"/>
      <c r="N587" s="102"/>
      <c r="O587" s="102" t="s">
        <v>208</v>
      </c>
      <c r="P587" s="102" t="s">
        <v>209</v>
      </c>
      <c r="Q587" s="102" t="s">
        <v>139</v>
      </c>
      <c r="R587" s="102">
        <v>34160</v>
      </c>
      <c r="S587" s="102"/>
      <c r="T587" s="102">
        <v>80</v>
      </c>
      <c r="U587" s="102"/>
      <c r="V587" s="103"/>
      <c r="W587" s="101"/>
      <c r="X587" s="102"/>
      <c r="Y587" s="101"/>
      <c r="Z587" s="101"/>
      <c r="AA587" s="101"/>
      <c r="AB587" s="104"/>
    </row>
    <row r="588" spans="2:28" ht="16.5" customHeight="1" x14ac:dyDescent="0.25">
      <c r="B588" s="97">
        <v>1787</v>
      </c>
      <c r="C588" s="97" t="s">
        <v>206</v>
      </c>
      <c r="D588" s="98" t="s">
        <v>3996</v>
      </c>
      <c r="E588" s="99" t="s">
        <v>3140</v>
      </c>
      <c r="F588" s="97" t="s">
        <v>223</v>
      </c>
      <c r="G588" s="97">
        <v>1</v>
      </c>
      <c r="H588" s="105">
        <v>41</v>
      </c>
      <c r="I588" s="105">
        <v>1</v>
      </c>
      <c r="J588" s="105">
        <v>74</v>
      </c>
      <c r="K588" s="95">
        <v>16574</v>
      </c>
      <c r="L588" s="106">
        <f>T587</f>
        <v>80</v>
      </c>
      <c r="M588" s="106">
        <f>K588*L588</f>
        <v>1325920</v>
      </c>
      <c r="N588" s="77"/>
      <c r="O588" s="78"/>
      <c r="P588" s="78"/>
      <c r="Q588" s="78"/>
      <c r="R588" s="79"/>
      <c r="S588" s="80"/>
      <c r="T588" s="81"/>
      <c r="U588" s="77"/>
      <c r="V588" s="79"/>
      <c r="W588" s="79"/>
      <c r="X588" s="82"/>
      <c r="Y588" s="83">
        <f>M588</f>
        <v>1325920</v>
      </c>
      <c r="Z588" s="84"/>
      <c r="AA588" s="87">
        <f>AB588*M588/100</f>
        <v>132.59200000000001</v>
      </c>
      <c r="AB588" s="82">
        <v>0.01</v>
      </c>
    </row>
    <row r="589" spans="2:28" ht="16.5" customHeight="1" x14ac:dyDescent="0.25">
      <c r="B589" s="99"/>
      <c r="C589" s="99"/>
      <c r="D589" s="99"/>
      <c r="E589" s="99"/>
      <c r="F589" s="99"/>
      <c r="G589" s="99"/>
      <c r="H589" s="107"/>
      <c r="I589" s="107"/>
      <c r="J589" s="107"/>
      <c r="K589" s="106"/>
      <c r="L589" s="106"/>
      <c r="M589" s="106"/>
      <c r="N589" s="77"/>
      <c r="O589" s="78"/>
      <c r="P589" s="78"/>
      <c r="Q589" s="78"/>
      <c r="R589" s="79"/>
      <c r="S589" s="80"/>
      <c r="T589" s="81"/>
      <c r="U589" s="77"/>
      <c r="V589" s="79"/>
      <c r="W589" s="79"/>
      <c r="X589" s="86"/>
      <c r="Y589" s="83"/>
      <c r="Z589" s="84"/>
      <c r="AA589" s="85"/>
      <c r="AB589" s="86"/>
    </row>
    <row r="590" spans="2:28" ht="16.5" customHeight="1" x14ac:dyDescent="0.25">
      <c r="B590" s="100" t="s">
        <v>205</v>
      </c>
      <c r="C590" s="101"/>
      <c r="D590" s="101"/>
      <c r="E590" s="101"/>
      <c r="F590" s="101"/>
      <c r="G590" s="102"/>
      <c r="H590" s="102" t="s">
        <v>210</v>
      </c>
      <c r="I590" s="102" t="s">
        <v>2204</v>
      </c>
      <c r="J590" s="102" t="s">
        <v>2205</v>
      </c>
      <c r="K590" s="102" t="s">
        <v>3369</v>
      </c>
      <c r="L590" s="102" t="s">
        <v>3079</v>
      </c>
      <c r="M590" s="102"/>
      <c r="N590" s="102"/>
      <c r="O590" s="102" t="s">
        <v>208</v>
      </c>
      <c r="P590" s="102" t="s">
        <v>209</v>
      </c>
      <c r="Q590" s="102" t="s">
        <v>139</v>
      </c>
      <c r="R590" s="102">
        <v>34160</v>
      </c>
      <c r="S590" s="102"/>
      <c r="T590" s="102">
        <v>250</v>
      </c>
      <c r="U590" s="102" t="s">
        <v>4003</v>
      </c>
      <c r="V590" s="103"/>
      <c r="W590" s="101"/>
      <c r="X590" s="102"/>
      <c r="Y590" s="101"/>
      <c r="Z590" s="101"/>
      <c r="AA590" s="101"/>
      <c r="AB590" s="104"/>
    </row>
    <row r="591" spans="2:28" ht="16.5" customHeight="1" x14ac:dyDescent="0.25">
      <c r="B591" s="97">
        <v>1789</v>
      </c>
      <c r="C591" s="97" t="s">
        <v>206</v>
      </c>
      <c r="D591" s="98" t="s">
        <v>4001</v>
      </c>
      <c r="E591" s="99" t="s">
        <v>4002</v>
      </c>
      <c r="F591" s="97" t="s">
        <v>223</v>
      </c>
      <c r="G591" s="97">
        <v>2</v>
      </c>
      <c r="H591" s="105">
        <v>0</v>
      </c>
      <c r="I591" s="105">
        <v>3</v>
      </c>
      <c r="J591" s="105">
        <v>3</v>
      </c>
      <c r="K591" s="95">
        <v>303</v>
      </c>
      <c r="L591" s="106">
        <f>T590</f>
        <v>250</v>
      </c>
      <c r="M591" s="106">
        <f>K591*L591</f>
        <v>75750</v>
      </c>
      <c r="N591" s="77"/>
      <c r="O591" s="78" t="s">
        <v>203</v>
      </c>
      <c r="P591" s="78" t="s">
        <v>5</v>
      </c>
      <c r="Q591" s="78" t="s">
        <v>143</v>
      </c>
      <c r="R591" s="79">
        <v>72</v>
      </c>
      <c r="S591" s="80"/>
      <c r="T591" s="81">
        <v>8050</v>
      </c>
      <c r="U591" s="96" t="s">
        <v>375</v>
      </c>
      <c r="V591" s="79">
        <f>R591*T591*36/100</f>
        <v>208656</v>
      </c>
      <c r="W591" s="79">
        <f>R591*T591-V591</f>
        <v>370944</v>
      </c>
      <c r="X591" s="82">
        <f>M591+W591</f>
        <v>446694</v>
      </c>
      <c r="Y591" s="83">
        <f>M591</f>
        <v>75750</v>
      </c>
      <c r="Z591" s="84"/>
      <c r="AA591" s="87">
        <f>AB591*M591/100</f>
        <v>15.15</v>
      </c>
      <c r="AB591" s="86">
        <v>0.02</v>
      </c>
    </row>
    <row r="592" spans="2:28" ht="16.5" customHeight="1" x14ac:dyDescent="0.25">
      <c r="B592" s="99"/>
      <c r="C592" s="99"/>
      <c r="D592" s="99"/>
      <c r="E592" s="99"/>
      <c r="F592" s="99"/>
      <c r="G592" s="99"/>
      <c r="H592" s="107"/>
      <c r="I592" s="107"/>
      <c r="J592" s="107"/>
      <c r="K592" s="106"/>
      <c r="L592" s="106"/>
      <c r="M592" s="106"/>
      <c r="N592" s="77"/>
      <c r="O592" s="78"/>
      <c r="P592" s="78"/>
      <c r="Q592" s="78"/>
      <c r="R592" s="79"/>
      <c r="S592" s="80"/>
      <c r="T592" s="81"/>
      <c r="U592" s="77"/>
      <c r="V592" s="79"/>
      <c r="W592" s="79"/>
      <c r="X592" s="86"/>
      <c r="Y592" s="83"/>
      <c r="Z592" s="84"/>
      <c r="AA592" s="85"/>
      <c r="AB592" s="86"/>
    </row>
    <row r="593" spans="2:28" ht="16.5" customHeight="1" x14ac:dyDescent="0.25">
      <c r="B593" s="100" t="s">
        <v>205</v>
      </c>
      <c r="C593" s="101"/>
      <c r="D593" s="101"/>
      <c r="E593" s="101"/>
      <c r="F593" s="101"/>
      <c r="G593" s="102"/>
      <c r="H593" s="102" t="s">
        <v>210</v>
      </c>
      <c r="I593" s="102" t="s">
        <v>4006</v>
      </c>
      <c r="J593" s="102" t="s">
        <v>4007</v>
      </c>
      <c r="K593" s="102" t="s">
        <v>3821</v>
      </c>
      <c r="L593" s="102" t="s">
        <v>3079</v>
      </c>
      <c r="M593" s="102"/>
      <c r="N593" s="102"/>
      <c r="O593" s="102" t="s">
        <v>208</v>
      </c>
      <c r="P593" s="102" t="s">
        <v>209</v>
      </c>
      <c r="Q593" s="102" t="s">
        <v>139</v>
      </c>
      <c r="R593" s="102">
        <v>34160</v>
      </c>
      <c r="S593" s="102"/>
      <c r="T593" s="102">
        <v>80</v>
      </c>
      <c r="U593" s="102" t="s">
        <v>4008</v>
      </c>
      <c r="V593" s="103"/>
      <c r="W593" s="101"/>
      <c r="X593" s="102"/>
      <c r="Y593" s="101"/>
      <c r="Z593" s="101"/>
      <c r="AA593" s="101"/>
      <c r="AB593" s="104"/>
    </row>
    <row r="594" spans="2:28" ht="16.5" customHeight="1" x14ac:dyDescent="0.25">
      <c r="B594" s="97">
        <v>1790</v>
      </c>
      <c r="C594" s="97" t="s">
        <v>206</v>
      </c>
      <c r="D594" s="98" t="s">
        <v>4004</v>
      </c>
      <c r="E594" s="99" t="s">
        <v>4005</v>
      </c>
      <c r="F594" s="97" t="s">
        <v>223</v>
      </c>
      <c r="G594" s="97">
        <v>2</v>
      </c>
      <c r="H594" s="105">
        <v>0</v>
      </c>
      <c r="I594" s="105">
        <v>1</v>
      </c>
      <c r="J594" s="105">
        <v>15</v>
      </c>
      <c r="K594" s="95">
        <v>115</v>
      </c>
      <c r="L594" s="106">
        <f>T593</f>
        <v>80</v>
      </c>
      <c r="M594" s="106">
        <f>K594*L594</f>
        <v>9200</v>
      </c>
      <c r="N594" s="77"/>
      <c r="O594" s="78" t="s">
        <v>203</v>
      </c>
      <c r="P594" s="78" t="s">
        <v>3118</v>
      </c>
      <c r="Q594" s="78" t="s">
        <v>143</v>
      </c>
      <c r="R594" s="79">
        <v>180</v>
      </c>
      <c r="S594" s="80"/>
      <c r="T594" s="81">
        <v>7450</v>
      </c>
      <c r="U594" s="96" t="s">
        <v>411</v>
      </c>
      <c r="V594" s="79">
        <f>R594*T594*85/100</f>
        <v>1139850</v>
      </c>
      <c r="W594" s="79">
        <f>R594*T594-V594</f>
        <v>201150</v>
      </c>
      <c r="X594" s="82">
        <f>M594+W594</f>
        <v>210350</v>
      </c>
      <c r="Y594" s="83">
        <f>M594</f>
        <v>9200</v>
      </c>
      <c r="Z594" s="84"/>
      <c r="AA594" s="87">
        <f>AB594*M594/100</f>
        <v>1.84</v>
      </c>
      <c r="AB594" s="86">
        <v>0.02</v>
      </c>
    </row>
    <row r="595" spans="2:28" ht="16.5" customHeight="1" x14ac:dyDescent="0.25">
      <c r="B595" s="99"/>
      <c r="C595" s="99"/>
      <c r="D595" s="99"/>
      <c r="E595" s="99"/>
      <c r="F595" s="99"/>
      <c r="G595" s="99"/>
      <c r="H595" s="107"/>
      <c r="I595" s="107"/>
      <c r="J595" s="107"/>
      <c r="K595" s="106"/>
      <c r="L595" s="106"/>
      <c r="M595" s="106"/>
      <c r="N595" s="77"/>
      <c r="O595" s="78"/>
      <c r="P595" s="78"/>
      <c r="Q595" s="78"/>
      <c r="R595" s="79"/>
      <c r="S595" s="80"/>
      <c r="T595" s="81"/>
      <c r="U595" s="77"/>
      <c r="V595" s="79"/>
      <c r="W595" s="79"/>
      <c r="X595" s="86"/>
      <c r="Y595" s="83"/>
      <c r="Z595" s="84"/>
      <c r="AA595" s="85"/>
      <c r="AB595" s="86"/>
    </row>
    <row r="596" spans="2:28" ht="16.5" customHeight="1" x14ac:dyDescent="0.25">
      <c r="B596" s="100" t="s">
        <v>205</v>
      </c>
      <c r="C596" s="101"/>
      <c r="D596" s="101"/>
      <c r="E596" s="101"/>
      <c r="F596" s="101"/>
      <c r="G596" s="102"/>
      <c r="H596" s="102" t="s">
        <v>210</v>
      </c>
      <c r="I596" s="102" t="s">
        <v>4006</v>
      </c>
      <c r="J596" s="102" t="s">
        <v>4007</v>
      </c>
      <c r="K596" s="102" t="s">
        <v>3821</v>
      </c>
      <c r="L596" s="102" t="s">
        <v>3079</v>
      </c>
      <c r="M596" s="102"/>
      <c r="N596" s="102"/>
      <c r="O596" s="102" t="s">
        <v>208</v>
      </c>
      <c r="P596" s="102" t="s">
        <v>209</v>
      </c>
      <c r="Q596" s="102" t="s">
        <v>139</v>
      </c>
      <c r="R596" s="102">
        <v>34160</v>
      </c>
      <c r="S596" s="102"/>
      <c r="T596" s="102">
        <v>80</v>
      </c>
      <c r="U596" s="102"/>
      <c r="V596" s="103"/>
      <c r="W596" s="101"/>
      <c r="X596" s="102"/>
      <c r="Y596" s="101"/>
      <c r="Z596" s="101"/>
      <c r="AA596" s="101"/>
      <c r="AB596" s="104"/>
    </row>
    <row r="597" spans="2:28" ht="16.5" customHeight="1" x14ac:dyDescent="0.25">
      <c r="B597" s="97">
        <v>1791</v>
      </c>
      <c r="C597" s="97" t="s">
        <v>206</v>
      </c>
      <c r="D597" s="98" t="s">
        <v>4009</v>
      </c>
      <c r="E597" s="99" t="s">
        <v>3062</v>
      </c>
      <c r="F597" s="97" t="s">
        <v>223</v>
      </c>
      <c r="G597" s="97">
        <v>1</v>
      </c>
      <c r="H597" s="105">
        <v>19</v>
      </c>
      <c r="I597" s="105">
        <v>0</v>
      </c>
      <c r="J597" s="105">
        <v>3</v>
      </c>
      <c r="K597" s="95">
        <v>7603</v>
      </c>
      <c r="L597" s="106">
        <f>T596</f>
        <v>80</v>
      </c>
      <c r="M597" s="106">
        <f>K597*L597</f>
        <v>608240</v>
      </c>
      <c r="N597" s="77"/>
      <c r="O597" s="78"/>
      <c r="P597" s="78"/>
      <c r="Q597" s="78"/>
      <c r="R597" s="79"/>
      <c r="S597" s="80"/>
      <c r="T597" s="81"/>
      <c r="U597" s="77"/>
      <c r="V597" s="79"/>
      <c r="W597" s="79"/>
      <c r="X597" s="82"/>
      <c r="Y597" s="83">
        <f>M597</f>
        <v>608240</v>
      </c>
      <c r="Z597" s="84"/>
      <c r="AA597" s="87">
        <f>AB597*M597/100</f>
        <v>60.824000000000005</v>
      </c>
      <c r="AB597" s="82">
        <v>0.01</v>
      </c>
    </row>
    <row r="598" spans="2:28" ht="16.5" customHeight="1" x14ac:dyDescent="0.25">
      <c r="B598" s="99"/>
      <c r="C598" s="99"/>
      <c r="D598" s="99"/>
      <c r="E598" s="99"/>
      <c r="F598" s="99"/>
      <c r="G598" s="99"/>
      <c r="H598" s="107"/>
      <c r="I598" s="107"/>
      <c r="J598" s="107"/>
      <c r="K598" s="106"/>
      <c r="L598" s="106"/>
      <c r="M598" s="106"/>
      <c r="N598" s="77"/>
      <c r="O598" s="78"/>
      <c r="P598" s="78"/>
      <c r="Q598" s="78"/>
      <c r="R598" s="79"/>
      <c r="S598" s="80"/>
      <c r="T598" s="81"/>
      <c r="U598" s="77"/>
      <c r="V598" s="79"/>
      <c r="W598" s="79"/>
      <c r="X598" s="86"/>
      <c r="Y598" s="83"/>
      <c r="Z598" s="84"/>
      <c r="AA598" s="85"/>
      <c r="AB598" s="86"/>
    </row>
    <row r="599" spans="2:28" ht="16.5" customHeight="1" x14ac:dyDescent="0.25">
      <c r="B599" s="100" t="s">
        <v>205</v>
      </c>
      <c r="C599" s="101"/>
      <c r="D599" s="101"/>
      <c r="E599" s="101"/>
      <c r="F599" s="101"/>
      <c r="G599" s="102"/>
      <c r="H599" s="102" t="s">
        <v>210</v>
      </c>
      <c r="I599" s="102" t="s">
        <v>270</v>
      </c>
      <c r="J599" s="102" t="s">
        <v>271</v>
      </c>
      <c r="K599" s="102" t="s">
        <v>3140</v>
      </c>
      <c r="L599" s="102" t="s">
        <v>3079</v>
      </c>
      <c r="M599" s="102"/>
      <c r="N599" s="102"/>
      <c r="O599" s="102" t="s">
        <v>208</v>
      </c>
      <c r="P599" s="102" t="s">
        <v>209</v>
      </c>
      <c r="Q599" s="102" t="s">
        <v>139</v>
      </c>
      <c r="R599" s="102">
        <v>34160</v>
      </c>
      <c r="S599" s="102"/>
      <c r="T599" s="102">
        <v>80</v>
      </c>
      <c r="U599" s="102" t="s">
        <v>4012</v>
      </c>
      <c r="V599" s="103"/>
      <c r="W599" s="101"/>
      <c r="X599" s="102" t="s">
        <v>212</v>
      </c>
      <c r="Y599" s="101" t="s">
        <v>4013</v>
      </c>
      <c r="Z599" s="101"/>
      <c r="AA599" s="101"/>
      <c r="AB599" s="104"/>
    </row>
    <row r="600" spans="2:28" ht="16.5" customHeight="1" x14ac:dyDescent="0.25">
      <c r="B600" s="97">
        <v>1792</v>
      </c>
      <c r="C600" s="97" t="s">
        <v>206</v>
      </c>
      <c r="D600" s="98" t="s">
        <v>4010</v>
      </c>
      <c r="E600" s="99" t="s">
        <v>4011</v>
      </c>
      <c r="F600" s="97" t="s">
        <v>223</v>
      </c>
      <c r="G600" s="97">
        <v>2</v>
      </c>
      <c r="H600" s="105">
        <v>0</v>
      </c>
      <c r="I600" s="105">
        <v>2</v>
      </c>
      <c r="J600" s="105">
        <v>7</v>
      </c>
      <c r="K600" s="95">
        <v>207</v>
      </c>
      <c r="L600" s="106">
        <f>T599</f>
        <v>80</v>
      </c>
      <c r="M600" s="106">
        <f>K600*L600</f>
        <v>16560</v>
      </c>
      <c r="N600" s="77"/>
      <c r="O600" s="78" t="s">
        <v>203</v>
      </c>
      <c r="P600" s="78" t="s">
        <v>5</v>
      </c>
      <c r="Q600" s="78" t="s">
        <v>143</v>
      </c>
      <c r="R600" s="79">
        <v>108</v>
      </c>
      <c r="S600" s="80"/>
      <c r="T600" s="81">
        <v>8050</v>
      </c>
      <c r="U600" s="96" t="s">
        <v>1114</v>
      </c>
      <c r="V600" s="79">
        <f>R600*T600*5/100</f>
        <v>43470</v>
      </c>
      <c r="W600" s="79">
        <f>R600*T600-V600</f>
        <v>825930</v>
      </c>
      <c r="X600" s="82">
        <f>M600+W600</f>
        <v>842490</v>
      </c>
      <c r="Y600" s="83">
        <f>M600</f>
        <v>16560</v>
      </c>
      <c r="Z600" s="84"/>
      <c r="AA600" s="87">
        <f>AB600*M600/100</f>
        <v>3.3119999999999998</v>
      </c>
      <c r="AB600" s="86">
        <v>0.02</v>
      </c>
    </row>
    <row r="601" spans="2:28" ht="16.5" customHeight="1" x14ac:dyDescent="0.25">
      <c r="B601" s="99"/>
      <c r="C601" s="99"/>
      <c r="D601" s="99"/>
      <c r="E601" s="99"/>
      <c r="F601" s="99"/>
      <c r="G601" s="99"/>
      <c r="H601" s="107"/>
      <c r="I601" s="107"/>
      <c r="J601" s="107"/>
      <c r="K601" s="106"/>
      <c r="L601" s="106"/>
      <c r="M601" s="106"/>
      <c r="N601" s="77"/>
      <c r="O601" s="78"/>
      <c r="P601" s="78"/>
      <c r="Q601" s="78"/>
      <c r="R601" s="79"/>
      <c r="S601" s="80"/>
      <c r="T601" s="81"/>
      <c r="U601" s="77"/>
      <c r="V601" s="79"/>
      <c r="W601" s="79"/>
      <c r="X601" s="86"/>
      <c r="Y601" s="83"/>
      <c r="Z601" s="84"/>
      <c r="AA601" s="85"/>
      <c r="AB601" s="86"/>
    </row>
    <row r="602" spans="2:28" ht="16.5" customHeight="1" x14ac:dyDescent="0.25">
      <c r="B602" s="100" t="s">
        <v>205</v>
      </c>
      <c r="C602" s="101"/>
      <c r="D602" s="101"/>
      <c r="E602" s="101"/>
      <c r="F602" s="101"/>
      <c r="G602" s="102"/>
      <c r="H602" s="102" t="s">
        <v>210</v>
      </c>
      <c r="I602" s="102" t="s">
        <v>270</v>
      </c>
      <c r="J602" s="102" t="s">
        <v>271</v>
      </c>
      <c r="K602" s="102" t="s">
        <v>3140</v>
      </c>
      <c r="L602" s="102" t="s">
        <v>3079</v>
      </c>
      <c r="M602" s="102"/>
      <c r="N602" s="102"/>
      <c r="O602" s="102" t="s">
        <v>208</v>
      </c>
      <c r="P602" s="102" t="s">
        <v>209</v>
      </c>
      <c r="Q602" s="102" t="s">
        <v>139</v>
      </c>
      <c r="R602" s="102">
        <v>34160</v>
      </c>
      <c r="S602" s="102"/>
      <c r="T602" s="102">
        <v>80</v>
      </c>
      <c r="U602" s="102" t="s">
        <v>4016</v>
      </c>
      <c r="V602" s="103"/>
      <c r="W602" s="101"/>
      <c r="X602" s="102"/>
      <c r="Y602" s="101"/>
      <c r="Z602" s="101"/>
      <c r="AA602" s="101"/>
      <c r="AB602" s="104"/>
    </row>
    <row r="603" spans="2:28" ht="16.5" customHeight="1" x14ac:dyDescent="0.25">
      <c r="B603" s="97">
        <v>1793</v>
      </c>
      <c r="C603" s="97" t="s">
        <v>206</v>
      </c>
      <c r="D603" s="98" t="s">
        <v>4014</v>
      </c>
      <c r="E603" s="99" t="s">
        <v>4015</v>
      </c>
      <c r="F603" s="97" t="s">
        <v>223</v>
      </c>
      <c r="G603" s="97">
        <v>2</v>
      </c>
      <c r="H603" s="105">
        <v>1</v>
      </c>
      <c r="I603" s="105">
        <v>0</v>
      </c>
      <c r="J603" s="105">
        <v>20</v>
      </c>
      <c r="K603" s="95">
        <v>420</v>
      </c>
      <c r="L603" s="106">
        <f>T602</f>
        <v>80</v>
      </c>
      <c r="M603" s="106">
        <f>K603*L603</f>
        <v>33600</v>
      </c>
      <c r="N603" s="77"/>
      <c r="O603" s="78" t="s">
        <v>203</v>
      </c>
      <c r="P603" s="78" t="s">
        <v>211</v>
      </c>
      <c r="Q603" s="78" t="s">
        <v>143</v>
      </c>
      <c r="R603" s="79">
        <v>189</v>
      </c>
      <c r="S603" s="80"/>
      <c r="T603" s="81">
        <v>7450</v>
      </c>
      <c r="U603" s="96" t="s">
        <v>1217</v>
      </c>
      <c r="V603" s="79">
        <f>R603*T603*85/100</f>
        <v>1196842.5</v>
      </c>
      <c r="W603" s="79">
        <f>R603*T603-V603</f>
        <v>211207.5</v>
      </c>
      <c r="X603" s="82">
        <f>M603+W603</f>
        <v>244807.5</v>
      </c>
      <c r="Y603" s="83">
        <f>M603</f>
        <v>33600</v>
      </c>
      <c r="Z603" s="84"/>
      <c r="AA603" s="87">
        <f>AB603*M603/100</f>
        <v>6.72</v>
      </c>
      <c r="AB603" s="86">
        <v>0.02</v>
      </c>
    </row>
    <row r="604" spans="2:28" ht="16.5" customHeight="1" x14ac:dyDescent="0.25">
      <c r="B604" s="99"/>
      <c r="C604" s="99"/>
      <c r="D604" s="99"/>
      <c r="E604" s="99"/>
      <c r="F604" s="99"/>
      <c r="G604" s="99"/>
      <c r="H604" s="107"/>
      <c r="I604" s="107"/>
      <c r="J604" s="107"/>
      <c r="K604" s="106"/>
      <c r="L604" s="106"/>
      <c r="M604" s="106"/>
      <c r="N604" s="77"/>
      <c r="O604" s="78"/>
      <c r="P604" s="78"/>
      <c r="Q604" s="78"/>
      <c r="R604" s="79"/>
      <c r="S604" s="80"/>
      <c r="T604" s="81"/>
      <c r="U604" s="77"/>
      <c r="V604" s="79"/>
      <c r="W604" s="79"/>
      <c r="X604" s="86"/>
      <c r="Y604" s="83"/>
      <c r="Z604" s="84"/>
      <c r="AA604" s="85"/>
      <c r="AB604" s="86"/>
    </row>
    <row r="605" spans="2:28" ht="16.5" customHeight="1" x14ac:dyDescent="0.25">
      <c r="B605" s="100" t="s">
        <v>205</v>
      </c>
      <c r="C605" s="101"/>
      <c r="D605" s="101"/>
      <c r="E605" s="101"/>
      <c r="F605" s="101"/>
      <c r="G605" s="102"/>
      <c r="H605" s="102" t="s">
        <v>210</v>
      </c>
      <c r="I605" s="102" t="s">
        <v>694</v>
      </c>
      <c r="J605" s="102" t="s">
        <v>873</v>
      </c>
      <c r="K605" s="102" t="s">
        <v>4019</v>
      </c>
      <c r="L605" s="102" t="s">
        <v>3079</v>
      </c>
      <c r="M605" s="102"/>
      <c r="N605" s="102"/>
      <c r="O605" s="102" t="s">
        <v>208</v>
      </c>
      <c r="P605" s="102" t="s">
        <v>209</v>
      </c>
      <c r="Q605" s="102" t="s">
        <v>139</v>
      </c>
      <c r="R605" s="102">
        <v>34160</v>
      </c>
      <c r="S605" s="102"/>
      <c r="T605" s="102">
        <v>250</v>
      </c>
      <c r="U605" s="102" t="s">
        <v>4020</v>
      </c>
      <c r="V605" s="103"/>
      <c r="W605" s="101"/>
      <c r="X605" s="102"/>
      <c r="Y605" s="101"/>
      <c r="Z605" s="101"/>
      <c r="AA605" s="101"/>
      <c r="AB605" s="104"/>
    </row>
    <row r="606" spans="2:28" ht="16.5" customHeight="1" x14ac:dyDescent="0.25">
      <c r="B606" s="97">
        <v>1794</v>
      </c>
      <c r="C606" s="97" t="s">
        <v>206</v>
      </c>
      <c r="D606" s="98" t="s">
        <v>4017</v>
      </c>
      <c r="E606" s="99" t="s">
        <v>4018</v>
      </c>
      <c r="F606" s="97" t="s">
        <v>223</v>
      </c>
      <c r="G606" s="97">
        <v>2</v>
      </c>
      <c r="H606" s="105">
        <v>0</v>
      </c>
      <c r="I606" s="105">
        <v>1</v>
      </c>
      <c r="J606" s="105">
        <v>88</v>
      </c>
      <c r="K606" s="95">
        <v>188</v>
      </c>
      <c r="L606" s="106">
        <f>T605</f>
        <v>250</v>
      </c>
      <c r="M606" s="106">
        <f>K606*L606</f>
        <v>47000</v>
      </c>
      <c r="N606" s="77"/>
      <c r="O606" s="78" t="s">
        <v>203</v>
      </c>
      <c r="P606" s="78" t="s">
        <v>211</v>
      </c>
      <c r="Q606" s="78" t="s">
        <v>143</v>
      </c>
      <c r="R606" s="79">
        <v>144</v>
      </c>
      <c r="S606" s="80"/>
      <c r="T606" s="81">
        <v>7450</v>
      </c>
      <c r="U606" s="96" t="s">
        <v>1445</v>
      </c>
      <c r="V606" s="79">
        <f>R606*T606*85/100</f>
        <v>911880</v>
      </c>
      <c r="W606" s="79">
        <f>R606*T606-V606</f>
        <v>160920</v>
      </c>
      <c r="X606" s="82">
        <f>M606+W606</f>
        <v>207920</v>
      </c>
      <c r="Y606" s="83">
        <f>M606</f>
        <v>47000</v>
      </c>
      <c r="Z606" s="84"/>
      <c r="AA606" s="87">
        <f>AB606*M606/100</f>
        <v>9.4</v>
      </c>
      <c r="AB606" s="86">
        <v>0.02</v>
      </c>
    </row>
    <row r="607" spans="2:28" ht="16.5" customHeight="1" x14ac:dyDescent="0.25">
      <c r="B607" s="99"/>
      <c r="C607" s="99"/>
      <c r="D607" s="99"/>
      <c r="E607" s="99"/>
      <c r="F607" s="99"/>
      <c r="G607" s="99"/>
      <c r="H607" s="107"/>
      <c r="I607" s="107"/>
      <c r="J607" s="107"/>
      <c r="K607" s="106"/>
      <c r="L607" s="106"/>
      <c r="M607" s="106"/>
      <c r="N607" s="77"/>
      <c r="O607" s="78"/>
      <c r="P607" s="78"/>
      <c r="Q607" s="78"/>
      <c r="R607" s="79"/>
      <c r="S607" s="80"/>
      <c r="T607" s="81"/>
      <c r="U607" s="77"/>
      <c r="V607" s="79"/>
      <c r="W607" s="79"/>
      <c r="X607" s="86"/>
      <c r="Y607" s="83"/>
      <c r="Z607" s="84"/>
      <c r="AA607" s="85"/>
      <c r="AB607" s="86"/>
    </row>
    <row r="608" spans="2:28" ht="16.5" customHeight="1" x14ac:dyDescent="0.25">
      <c r="B608" s="100" t="s">
        <v>205</v>
      </c>
      <c r="C608" s="101"/>
      <c r="D608" s="101"/>
      <c r="E608" s="101"/>
      <c r="F608" s="101"/>
      <c r="G608" s="102"/>
      <c r="H608" s="102" t="s">
        <v>207</v>
      </c>
      <c r="I608" s="102" t="s">
        <v>4023</v>
      </c>
      <c r="J608" s="102" t="s">
        <v>2673</v>
      </c>
      <c r="K608" s="102" t="s">
        <v>3143</v>
      </c>
      <c r="L608" s="102" t="s">
        <v>3079</v>
      </c>
      <c r="M608" s="102"/>
      <c r="N608" s="102"/>
      <c r="O608" s="102" t="s">
        <v>208</v>
      </c>
      <c r="P608" s="102" t="s">
        <v>209</v>
      </c>
      <c r="Q608" s="102" t="s">
        <v>139</v>
      </c>
      <c r="R608" s="102">
        <v>34160</v>
      </c>
      <c r="S608" s="102"/>
      <c r="T608" s="102">
        <v>80</v>
      </c>
      <c r="U608" s="102" t="s">
        <v>4024</v>
      </c>
      <c r="V608" s="103"/>
      <c r="W608" s="101"/>
      <c r="X608" s="102"/>
      <c r="Y608" s="101"/>
      <c r="Z608" s="101"/>
      <c r="AA608" s="101"/>
      <c r="AB608" s="104"/>
    </row>
    <row r="609" spans="2:28" ht="16.5" customHeight="1" x14ac:dyDescent="0.25">
      <c r="B609" s="97">
        <v>1795</v>
      </c>
      <c r="C609" s="97" t="s">
        <v>206</v>
      </c>
      <c r="D609" s="98" t="s">
        <v>4021</v>
      </c>
      <c r="E609" s="99" t="s">
        <v>4022</v>
      </c>
      <c r="F609" s="97" t="s">
        <v>223</v>
      </c>
      <c r="G609" s="97">
        <v>2</v>
      </c>
      <c r="H609" s="105">
        <v>0</v>
      </c>
      <c r="I609" s="105">
        <v>1</v>
      </c>
      <c r="J609" s="105">
        <v>31</v>
      </c>
      <c r="K609" s="95">
        <v>131</v>
      </c>
      <c r="L609" s="106">
        <f>T608</f>
        <v>80</v>
      </c>
      <c r="M609" s="106">
        <f>K609*L609</f>
        <v>10480</v>
      </c>
      <c r="N609" s="77"/>
      <c r="O609" s="78" t="s">
        <v>203</v>
      </c>
      <c r="P609" s="78" t="s">
        <v>5</v>
      </c>
      <c r="Q609" s="78" t="s">
        <v>143</v>
      </c>
      <c r="R609" s="79">
        <v>135</v>
      </c>
      <c r="S609" s="80"/>
      <c r="T609" s="81">
        <v>8050</v>
      </c>
      <c r="U609" s="96" t="s">
        <v>1445</v>
      </c>
      <c r="V609" s="79">
        <f>R609*T609*85/100</f>
        <v>923737.5</v>
      </c>
      <c r="W609" s="79">
        <f>R609*T609-V609</f>
        <v>163012.5</v>
      </c>
      <c r="X609" s="82">
        <f>M609+W609</f>
        <v>173492.5</v>
      </c>
      <c r="Y609" s="83">
        <f>M609</f>
        <v>10480</v>
      </c>
      <c r="Z609" s="84"/>
      <c r="AA609" s="87">
        <f>AB609*M609/100</f>
        <v>2.0960000000000001</v>
      </c>
      <c r="AB609" s="86">
        <v>0.02</v>
      </c>
    </row>
    <row r="610" spans="2:28" ht="16.5" customHeight="1" x14ac:dyDescent="0.25">
      <c r="B610" s="99"/>
      <c r="C610" s="99"/>
      <c r="D610" s="99"/>
      <c r="E610" s="99"/>
      <c r="F610" s="99"/>
      <c r="G610" s="99"/>
      <c r="H610" s="107"/>
      <c r="I610" s="107"/>
      <c r="J610" s="107"/>
      <c r="K610" s="106"/>
      <c r="L610" s="106"/>
      <c r="M610" s="106"/>
      <c r="N610" s="77"/>
      <c r="O610" s="78"/>
      <c r="P610" s="78"/>
      <c r="Q610" s="78"/>
      <c r="R610" s="79"/>
      <c r="S610" s="80"/>
      <c r="T610" s="81"/>
      <c r="U610" s="77"/>
      <c r="V610" s="79"/>
      <c r="W610" s="79"/>
      <c r="X610" s="86"/>
      <c r="Y610" s="83"/>
      <c r="Z610" s="84"/>
      <c r="AA610" s="85"/>
      <c r="AB610" s="86"/>
    </row>
    <row r="611" spans="2:28" ht="16.5" customHeight="1" x14ac:dyDescent="0.25">
      <c r="B611" s="100" t="s">
        <v>205</v>
      </c>
      <c r="C611" s="101"/>
      <c r="D611" s="101"/>
      <c r="E611" s="101"/>
      <c r="F611" s="101"/>
      <c r="G611" s="102"/>
      <c r="H611" s="102" t="s">
        <v>210</v>
      </c>
      <c r="I611" s="102" t="s">
        <v>4026</v>
      </c>
      <c r="J611" s="102" t="s">
        <v>2673</v>
      </c>
      <c r="K611" s="102" t="s">
        <v>3143</v>
      </c>
      <c r="L611" s="102" t="s">
        <v>3079</v>
      </c>
      <c r="M611" s="102"/>
      <c r="N611" s="102"/>
      <c r="O611" s="102" t="s">
        <v>208</v>
      </c>
      <c r="P611" s="102" t="s">
        <v>209</v>
      </c>
      <c r="Q611" s="102" t="s">
        <v>139</v>
      </c>
      <c r="R611" s="102">
        <v>34160</v>
      </c>
      <c r="S611" s="102"/>
      <c r="T611" s="102">
        <v>80</v>
      </c>
      <c r="U611" s="102"/>
      <c r="V611" s="103"/>
      <c r="W611" s="101"/>
      <c r="X611" s="102" t="s">
        <v>212</v>
      </c>
      <c r="Y611" s="101" t="s">
        <v>4027</v>
      </c>
      <c r="Z611" s="101"/>
      <c r="AA611" s="101"/>
      <c r="AB611" s="104"/>
    </row>
    <row r="612" spans="2:28" ht="16.5" customHeight="1" x14ac:dyDescent="0.25">
      <c r="B612" s="97">
        <v>1796</v>
      </c>
      <c r="C612" s="97" t="s">
        <v>206</v>
      </c>
      <c r="D612" s="98" t="s">
        <v>4025</v>
      </c>
      <c r="E612" s="99" t="s">
        <v>3166</v>
      </c>
      <c r="F612" s="97" t="s">
        <v>223</v>
      </c>
      <c r="G612" s="97">
        <v>1</v>
      </c>
      <c r="H612" s="105">
        <v>12</v>
      </c>
      <c r="I612" s="105">
        <v>2</v>
      </c>
      <c r="J612" s="105">
        <v>55</v>
      </c>
      <c r="K612" s="95">
        <v>5055</v>
      </c>
      <c r="L612" s="106">
        <f>T611</f>
        <v>80</v>
      </c>
      <c r="M612" s="106">
        <f>K612*L612</f>
        <v>404400</v>
      </c>
      <c r="N612" s="77"/>
      <c r="O612" s="78"/>
      <c r="P612" s="78"/>
      <c r="Q612" s="78"/>
      <c r="R612" s="79"/>
      <c r="S612" s="80"/>
      <c r="T612" s="81"/>
      <c r="U612" s="77"/>
      <c r="V612" s="79"/>
      <c r="W612" s="79"/>
      <c r="X612" s="82"/>
      <c r="Y612" s="83">
        <f>M612</f>
        <v>404400</v>
      </c>
      <c r="Z612" s="84"/>
      <c r="AA612" s="87">
        <f>AB612*M612/100</f>
        <v>40.44</v>
      </c>
      <c r="AB612" s="82">
        <v>0.01</v>
      </c>
    </row>
    <row r="613" spans="2:28" ht="16.5" customHeight="1" x14ac:dyDescent="0.25">
      <c r="B613" s="99"/>
      <c r="C613" s="99"/>
      <c r="D613" s="99"/>
      <c r="E613" s="99"/>
      <c r="F613" s="99"/>
      <c r="G613" s="99"/>
      <c r="H613" s="107"/>
      <c r="I613" s="107"/>
      <c r="J613" s="107"/>
      <c r="K613" s="106"/>
      <c r="L613" s="106"/>
      <c r="M613" s="106"/>
      <c r="N613" s="77"/>
      <c r="O613" s="78"/>
      <c r="P613" s="78"/>
      <c r="Q613" s="78"/>
      <c r="R613" s="79"/>
      <c r="S613" s="80"/>
      <c r="T613" s="81"/>
      <c r="U613" s="77"/>
      <c r="V613" s="79"/>
      <c r="W613" s="79"/>
      <c r="X613" s="86"/>
      <c r="Y613" s="83"/>
      <c r="Z613" s="84"/>
      <c r="AA613" s="85"/>
      <c r="AB613" s="86"/>
    </row>
    <row r="614" spans="2:28" ht="16.5" customHeight="1" x14ac:dyDescent="0.25">
      <c r="B614" s="100" t="s">
        <v>205</v>
      </c>
      <c r="C614" s="101"/>
      <c r="D614" s="101"/>
      <c r="E614" s="101"/>
      <c r="F614" s="101"/>
      <c r="G614" s="102"/>
      <c r="H614" s="102" t="s">
        <v>210</v>
      </c>
      <c r="I614" s="102" t="s">
        <v>4026</v>
      </c>
      <c r="J614" s="102" t="s">
        <v>2673</v>
      </c>
      <c r="K614" s="102" t="s">
        <v>3143</v>
      </c>
      <c r="L614" s="102" t="s">
        <v>3079</v>
      </c>
      <c r="M614" s="102"/>
      <c r="N614" s="102"/>
      <c r="O614" s="102" t="s">
        <v>208</v>
      </c>
      <c r="P614" s="102" t="s">
        <v>209</v>
      </c>
      <c r="Q614" s="102" t="s">
        <v>139</v>
      </c>
      <c r="R614" s="102">
        <v>34160</v>
      </c>
      <c r="S614" s="102"/>
      <c r="T614" s="102">
        <v>80</v>
      </c>
      <c r="U614" s="102"/>
      <c r="V614" s="103"/>
      <c r="W614" s="101"/>
      <c r="X614" s="102" t="s">
        <v>212</v>
      </c>
      <c r="Y614" s="101" t="s">
        <v>4027</v>
      </c>
      <c r="Z614" s="101"/>
      <c r="AA614" s="101"/>
      <c r="AB614" s="104"/>
    </row>
    <row r="615" spans="2:28" ht="16.5" customHeight="1" x14ac:dyDescent="0.25">
      <c r="B615" s="97">
        <v>1797</v>
      </c>
      <c r="C615" s="97" t="s">
        <v>206</v>
      </c>
      <c r="D615" s="98" t="s">
        <v>4028</v>
      </c>
      <c r="E615" s="99" t="s">
        <v>3122</v>
      </c>
      <c r="F615" s="97" t="s">
        <v>223</v>
      </c>
      <c r="G615" s="97">
        <v>1</v>
      </c>
      <c r="H615" s="105">
        <v>7</v>
      </c>
      <c r="I615" s="105">
        <v>3</v>
      </c>
      <c r="J615" s="105">
        <v>29</v>
      </c>
      <c r="K615" s="95">
        <v>3129</v>
      </c>
      <c r="L615" s="106">
        <f>T614</f>
        <v>80</v>
      </c>
      <c r="M615" s="106">
        <f>K615*L615</f>
        <v>250320</v>
      </c>
      <c r="N615" s="77"/>
      <c r="O615" s="78"/>
      <c r="P615" s="78"/>
      <c r="Q615" s="78"/>
      <c r="R615" s="79"/>
      <c r="S615" s="80"/>
      <c r="T615" s="81"/>
      <c r="U615" s="77"/>
      <c r="V615" s="79"/>
      <c r="W615" s="79"/>
      <c r="X615" s="82"/>
      <c r="Y615" s="83">
        <f>M615</f>
        <v>250320</v>
      </c>
      <c r="Z615" s="84"/>
      <c r="AA615" s="87">
        <f>AB615*M615/100</f>
        <v>25.032000000000004</v>
      </c>
      <c r="AB615" s="82">
        <v>0.01</v>
      </c>
    </row>
    <row r="616" spans="2:28" ht="16.5" customHeight="1" x14ac:dyDescent="0.25">
      <c r="B616" s="99"/>
      <c r="C616" s="99"/>
      <c r="D616" s="99"/>
      <c r="E616" s="99"/>
      <c r="F616" s="99"/>
      <c r="G616" s="99"/>
      <c r="H616" s="107"/>
      <c r="I616" s="107"/>
      <c r="J616" s="107"/>
      <c r="K616" s="106"/>
      <c r="L616" s="106"/>
      <c r="M616" s="106"/>
      <c r="N616" s="77"/>
      <c r="O616" s="78"/>
      <c r="P616" s="78"/>
      <c r="Q616" s="78"/>
      <c r="R616" s="79"/>
      <c r="S616" s="80"/>
      <c r="T616" s="81"/>
      <c r="U616" s="77"/>
      <c r="V616" s="79"/>
      <c r="W616" s="79"/>
      <c r="X616" s="86"/>
      <c r="Y616" s="83"/>
      <c r="Z616" s="84"/>
      <c r="AA616" s="85"/>
      <c r="AB616" s="86"/>
    </row>
    <row r="617" spans="2:28" ht="16.5" customHeight="1" x14ac:dyDescent="0.25">
      <c r="B617" s="100" t="s">
        <v>205</v>
      </c>
      <c r="C617" s="101"/>
      <c r="D617" s="101"/>
      <c r="E617" s="101"/>
      <c r="F617" s="101"/>
      <c r="G617" s="102"/>
      <c r="H617" s="102" t="s">
        <v>207</v>
      </c>
      <c r="I617" s="102" t="s">
        <v>4029</v>
      </c>
      <c r="J617" s="102" t="s">
        <v>373</v>
      </c>
      <c r="K617" s="102">
        <v>13</v>
      </c>
      <c r="L617" s="102">
        <v>11</v>
      </c>
      <c r="M617" s="102"/>
      <c r="N617" s="102"/>
      <c r="O617" s="102" t="s">
        <v>208</v>
      </c>
      <c r="P617" s="102" t="s">
        <v>209</v>
      </c>
      <c r="Q617" s="102" t="s">
        <v>139</v>
      </c>
      <c r="R617" s="102">
        <v>34160</v>
      </c>
      <c r="S617" s="102"/>
      <c r="T617" s="102">
        <v>80</v>
      </c>
      <c r="U617" s="102"/>
      <c r="V617" s="103"/>
      <c r="W617" s="101"/>
      <c r="X617" s="102" t="s">
        <v>212</v>
      </c>
      <c r="Y617" s="101" t="s">
        <v>4030</v>
      </c>
      <c r="Z617" s="101"/>
      <c r="AA617" s="101"/>
      <c r="AB617" s="104"/>
    </row>
    <row r="618" spans="2:28" ht="16.5" customHeight="1" x14ac:dyDescent="0.25">
      <c r="B618" s="97">
        <v>1798</v>
      </c>
      <c r="C618" s="97" t="s">
        <v>206</v>
      </c>
      <c r="D618" s="98" t="s">
        <v>3260</v>
      </c>
      <c r="E618" s="99" t="s">
        <v>3143</v>
      </c>
      <c r="F618" s="97" t="s">
        <v>223</v>
      </c>
      <c r="G618" s="97">
        <v>1</v>
      </c>
      <c r="H618" s="105">
        <v>9</v>
      </c>
      <c r="I618" s="105">
        <v>2</v>
      </c>
      <c r="J618" s="105">
        <v>43</v>
      </c>
      <c r="K618" s="95">
        <v>3843</v>
      </c>
      <c r="L618" s="106">
        <f>T617</f>
        <v>80</v>
      </c>
      <c r="M618" s="106">
        <f>K618*L618</f>
        <v>307440</v>
      </c>
      <c r="N618" s="77"/>
      <c r="O618" s="78"/>
      <c r="P618" s="78"/>
      <c r="Q618" s="78"/>
      <c r="R618" s="79"/>
      <c r="S618" s="80"/>
      <c r="T618" s="81"/>
      <c r="U618" s="77"/>
      <c r="V618" s="79"/>
      <c r="W618" s="79"/>
      <c r="X618" s="82"/>
      <c r="Y618" s="83">
        <f>M618</f>
        <v>307440</v>
      </c>
      <c r="Z618" s="84"/>
      <c r="AA618" s="87">
        <f>AB618*M618/100</f>
        <v>30.744</v>
      </c>
      <c r="AB618" s="82">
        <v>0.01</v>
      </c>
    </row>
    <row r="619" spans="2:28" ht="16.5" customHeight="1" x14ac:dyDescent="0.25">
      <c r="B619" s="99"/>
      <c r="C619" s="99"/>
      <c r="D619" s="99"/>
      <c r="E619" s="99"/>
      <c r="F619" s="99"/>
      <c r="G619" s="99"/>
      <c r="H619" s="107"/>
      <c r="I619" s="107"/>
      <c r="J619" s="107"/>
      <c r="K619" s="106"/>
      <c r="L619" s="106"/>
      <c r="M619" s="106"/>
      <c r="N619" s="77"/>
      <c r="O619" s="78"/>
      <c r="P619" s="78"/>
      <c r="Q619" s="78"/>
      <c r="R619" s="79"/>
      <c r="S619" s="80"/>
      <c r="T619" s="81"/>
      <c r="U619" s="77"/>
      <c r="V619" s="79"/>
      <c r="W619" s="79"/>
      <c r="X619" s="86"/>
      <c r="Y619" s="83"/>
      <c r="Z619" s="84"/>
      <c r="AA619" s="85"/>
      <c r="AB619" s="86"/>
    </row>
    <row r="620" spans="2:28" ht="16.5" customHeight="1" x14ac:dyDescent="0.25">
      <c r="B620" s="100" t="s">
        <v>205</v>
      </c>
      <c r="C620" s="101"/>
      <c r="D620" s="101"/>
      <c r="E620" s="101"/>
      <c r="F620" s="101"/>
      <c r="G620" s="102"/>
      <c r="H620" s="102" t="s">
        <v>210</v>
      </c>
      <c r="I620" s="102" t="s">
        <v>4032</v>
      </c>
      <c r="J620" s="102" t="s">
        <v>271</v>
      </c>
      <c r="K620" s="102">
        <v>13</v>
      </c>
      <c r="L620" s="102">
        <v>11</v>
      </c>
      <c r="M620" s="102"/>
      <c r="N620" s="102"/>
      <c r="O620" s="102" t="s">
        <v>208</v>
      </c>
      <c r="P620" s="102" t="s">
        <v>209</v>
      </c>
      <c r="Q620" s="102" t="s">
        <v>139</v>
      </c>
      <c r="R620" s="102">
        <v>34160</v>
      </c>
      <c r="S620" s="102"/>
      <c r="T620" s="102">
        <v>80</v>
      </c>
      <c r="U620" s="102"/>
      <c r="V620" s="103"/>
      <c r="W620" s="101"/>
      <c r="X620" s="102" t="s">
        <v>212</v>
      </c>
      <c r="Y620" s="101" t="s">
        <v>4030</v>
      </c>
      <c r="Z620" s="101"/>
      <c r="AA620" s="101"/>
      <c r="AB620" s="104"/>
    </row>
    <row r="621" spans="2:28" ht="16.5" customHeight="1" x14ac:dyDescent="0.25">
      <c r="B621" s="97">
        <v>1799</v>
      </c>
      <c r="C621" s="97" t="s">
        <v>206</v>
      </c>
      <c r="D621" s="98" t="s">
        <v>4031</v>
      </c>
      <c r="E621" s="99" t="s">
        <v>3138</v>
      </c>
      <c r="F621" s="97" t="s">
        <v>223</v>
      </c>
      <c r="G621" s="97">
        <v>1</v>
      </c>
      <c r="H621" s="105">
        <v>13</v>
      </c>
      <c r="I621" s="105">
        <v>1</v>
      </c>
      <c r="J621" s="105">
        <v>45</v>
      </c>
      <c r="K621" s="95">
        <v>5345</v>
      </c>
      <c r="L621" s="106">
        <f>T620</f>
        <v>80</v>
      </c>
      <c r="M621" s="106">
        <f>K621*L621</f>
        <v>427600</v>
      </c>
      <c r="N621" s="77"/>
      <c r="O621" s="78"/>
      <c r="P621" s="78"/>
      <c r="Q621" s="78"/>
      <c r="R621" s="79"/>
      <c r="S621" s="80"/>
      <c r="T621" s="81"/>
      <c r="U621" s="77"/>
      <c r="V621" s="79"/>
      <c r="W621" s="79"/>
      <c r="X621" s="82"/>
      <c r="Y621" s="83">
        <f>M621</f>
        <v>427600</v>
      </c>
      <c r="Z621" s="84"/>
      <c r="AA621" s="87">
        <f>AB621*M621/100</f>
        <v>42.76</v>
      </c>
      <c r="AB621" s="82">
        <v>0.01</v>
      </c>
    </row>
    <row r="622" spans="2:28" ht="16.5" customHeight="1" x14ac:dyDescent="0.25">
      <c r="B622" s="99"/>
      <c r="C622" s="99"/>
      <c r="D622" s="99"/>
      <c r="E622" s="99"/>
      <c r="F622" s="99"/>
      <c r="G622" s="99"/>
      <c r="H622" s="107"/>
      <c r="I622" s="107"/>
      <c r="J622" s="107"/>
      <c r="K622" s="106"/>
      <c r="L622" s="106"/>
      <c r="M622" s="106"/>
      <c r="N622" s="77"/>
      <c r="O622" s="78"/>
      <c r="P622" s="78"/>
      <c r="Q622" s="78"/>
      <c r="R622" s="79"/>
      <c r="S622" s="80"/>
      <c r="T622" s="81"/>
      <c r="U622" s="77"/>
      <c r="V622" s="79"/>
      <c r="W622" s="79"/>
      <c r="X622" s="86"/>
      <c r="Y622" s="83"/>
      <c r="Z622" s="84"/>
      <c r="AA622" s="85"/>
      <c r="AB622" s="86"/>
    </row>
    <row r="623" spans="2:28" ht="16.5" customHeight="1" x14ac:dyDescent="0.25">
      <c r="B623" s="100" t="s">
        <v>205</v>
      </c>
      <c r="C623" s="101"/>
      <c r="D623" s="101"/>
      <c r="E623" s="101"/>
      <c r="F623" s="101"/>
      <c r="G623" s="102"/>
      <c r="H623" s="102" t="s">
        <v>210</v>
      </c>
      <c r="I623" s="102" t="s">
        <v>4032</v>
      </c>
      <c r="J623" s="102" t="s">
        <v>271</v>
      </c>
      <c r="K623" s="102">
        <v>13</v>
      </c>
      <c r="L623" s="102">
        <v>11</v>
      </c>
      <c r="M623" s="102"/>
      <c r="N623" s="102"/>
      <c r="O623" s="102" t="s">
        <v>208</v>
      </c>
      <c r="P623" s="102" t="s">
        <v>209</v>
      </c>
      <c r="Q623" s="102" t="s">
        <v>139</v>
      </c>
      <c r="R623" s="102">
        <v>34160</v>
      </c>
      <c r="S623" s="102"/>
      <c r="T623" s="102">
        <v>80</v>
      </c>
      <c r="U623" s="102"/>
      <c r="V623" s="103"/>
      <c r="W623" s="101"/>
      <c r="X623" s="102" t="s">
        <v>212</v>
      </c>
      <c r="Y623" s="101" t="s">
        <v>4030</v>
      </c>
      <c r="Z623" s="101"/>
      <c r="AA623" s="101"/>
      <c r="AB623" s="104"/>
    </row>
    <row r="624" spans="2:28" ht="16.5" customHeight="1" x14ac:dyDescent="0.25">
      <c r="B624" s="97">
        <v>1800</v>
      </c>
      <c r="C624" s="97" t="s">
        <v>206</v>
      </c>
      <c r="D624" s="98" t="s">
        <v>4033</v>
      </c>
      <c r="E624" s="99" t="s">
        <v>3074</v>
      </c>
      <c r="F624" s="97" t="s">
        <v>223</v>
      </c>
      <c r="G624" s="97">
        <v>1</v>
      </c>
      <c r="H624" s="105">
        <v>33</v>
      </c>
      <c r="I624" s="105">
        <v>3</v>
      </c>
      <c r="J624" s="105">
        <v>27</v>
      </c>
      <c r="K624" s="95">
        <v>13527</v>
      </c>
      <c r="L624" s="106">
        <f>T623</f>
        <v>80</v>
      </c>
      <c r="M624" s="106">
        <f>K624*L624</f>
        <v>1082160</v>
      </c>
      <c r="N624" s="77"/>
      <c r="O624" s="78"/>
      <c r="P624" s="78"/>
      <c r="Q624" s="78"/>
      <c r="R624" s="79"/>
      <c r="S624" s="80"/>
      <c r="T624" s="81"/>
      <c r="U624" s="77"/>
      <c r="V624" s="79"/>
      <c r="W624" s="79"/>
      <c r="X624" s="82"/>
      <c r="Y624" s="83">
        <f>M624</f>
        <v>1082160</v>
      </c>
      <c r="Z624" s="84"/>
      <c r="AA624" s="87">
        <f>AB624*M624/100</f>
        <v>108.21600000000001</v>
      </c>
      <c r="AB624" s="82">
        <v>0.01</v>
      </c>
    </row>
    <row r="625" spans="2:28" ht="16.5" customHeight="1" x14ac:dyDescent="0.25">
      <c r="B625" s="99"/>
      <c r="C625" s="99"/>
      <c r="D625" s="99"/>
      <c r="E625" s="99"/>
      <c r="F625" s="99"/>
      <c r="G625" s="99"/>
      <c r="H625" s="107"/>
      <c r="I625" s="107"/>
      <c r="J625" s="107"/>
      <c r="K625" s="106"/>
      <c r="L625" s="106"/>
      <c r="M625" s="106"/>
      <c r="N625" s="77"/>
      <c r="O625" s="78"/>
      <c r="P625" s="78"/>
      <c r="Q625" s="78"/>
      <c r="R625" s="79"/>
      <c r="S625" s="80"/>
      <c r="T625" s="81"/>
      <c r="U625" s="77"/>
      <c r="V625" s="79"/>
      <c r="W625" s="79"/>
      <c r="X625" s="86"/>
      <c r="Y625" s="83"/>
      <c r="Z625" s="84"/>
      <c r="AA625" s="85"/>
      <c r="AB625" s="86"/>
    </row>
    <row r="626" spans="2:28" ht="16.5" customHeight="1" x14ac:dyDescent="0.25">
      <c r="B626" s="100" t="s">
        <v>205</v>
      </c>
      <c r="C626" s="101"/>
      <c r="D626" s="101"/>
      <c r="E626" s="101"/>
      <c r="F626" s="101"/>
      <c r="G626" s="102"/>
      <c r="H626" s="102" t="s">
        <v>207</v>
      </c>
      <c r="I626" s="102" t="s">
        <v>4064</v>
      </c>
      <c r="J626" s="102" t="s">
        <v>271</v>
      </c>
      <c r="K626" s="102" t="s">
        <v>3062</v>
      </c>
      <c r="L626" s="102" t="s">
        <v>3079</v>
      </c>
      <c r="M626" s="102"/>
      <c r="N626" s="102"/>
      <c r="O626" s="102" t="s">
        <v>208</v>
      </c>
      <c r="P626" s="102" t="s">
        <v>209</v>
      </c>
      <c r="Q626" s="102" t="s">
        <v>139</v>
      </c>
      <c r="R626" s="102">
        <v>34160</v>
      </c>
      <c r="S626" s="102"/>
      <c r="T626" s="102">
        <v>80</v>
      </c>
      <c r="U626" s="102" t="s">
        <v>4065</v>
      </c>
      <c r="V626" s="103"/>
      <c r="W626" s="101"/>
      <c r="X626" s="102"/>
      <c r="Y626" s="101"/>
      <c r="Z626" s="101"/>
      <c r="AA626" s="101"/>
      <c r="AB626" s="104"/>
    </row>
    <row r="627" spans="2:28" ht="16.5" customHeight="1" x14ac:dyDescent="0.25">
      <c r="B627" s="97">
        <v>1811</v>
      </c>
      <c r="C627" s="97" t="s">
        <v>206</v>
      </c>
      <c r="D627" s="98" t="s">
        <v>4062</v>
      </c>
      <c r="E627" s="99" t="s">
        <v>4063</v>
      </c>
      <c r="F627" s="97" t="s">
        <v>223</v>
      </c>
      <c r="G627" s="97">
        <v>2</v>
      </c>
      <c r="H627" s="105">
        <v>0</v>
      </c>
      <c r="I627" s="105">
        <v>2</v>
      </c>
      <c r="J627" s="105">
        <v>93</v>
      </c>
      <c r="K627" s="95">
        <v>293</v>
      </c>
      <c r="L627" s="106">
        <f>T626</f>
        <v>80</v>
      </c>
      <c r="M627" s="106">
        <f>K627*L627</f>
        <v>23440</v>
      </c>
      <c r="N627" s="77"/>
      <c r="O627" s="78" t="s">
        <v>203</v>
      </c>
      <c r="P627" s="78" t="s">
        <v>5</v>
      </c>
      <c r="Q627" s="78" t="s">
        <v>143</v>
      </c>
      <c r="R627" s="79">
        <v>126</v>
      </c>
      <c r="S627" s="80"/>
      <c r="T627" s="81">
        <v>8050</v>
      </c>
      <c r="U627" s="96" t="s">
        <v>1198</v>
      </c>
      <c r="V627" s="79">
        <f>R627*T627*7/100</f>
        <v>71001</v>
      </c>
      <c r="W627" s="79">
        <f>R627*T627-V627</f>
        <v>943299</v>
      </c>
      <c r="X627" s="82">
        <f>M627+W627</f>
        <v>966739</v>
      </c>
      <c r="Y627" s="83">
        <f>M627</f>
        <v>23440</v>
      </c>
      <c r="Z627" s="84"/>
      <c r="AA627" s="87">
        <f>AB627*M627/100</f>
        <v>4.6879999999999997</v>
      </c>
      <c r="AB627" s="86">
        <v>0.02</v>
      </c>
    </row>
    <row r="628" spans="2:28" ht="16.5" customHeight="1" x14ac:dyDescent="0.25">
      <c r="B628" s="99"/>
      <c r="C628" s="99"/>
      <c r="D628" s="99"/>
      <c r="E628" s="99"/>
      <c r="F628" s="99"/>
      <c r="G628" s="99"/>
      <c r="H628" s="107"/>
      <c r="I628" s="107"/>
      <c r="J628" s="107"/>
      <c r="K628" s="106"/>
      <c r="L628" s="106"/>
      <c r="M628" s="106"/>
      <c r="N628" s="77"/>
      <c r="O628" s="78"/>
      <c r="P628" s="78"/>
      <c r="Q628" s="78"/>
      <c r="R628" s="79"/>
      <c r="S628" s="80"/>
      <c r="T628" s="81"/>
      <c r="U628" s="77"/>
      <c r="V628" s="79"/>
      <c r="W628" s="79"/>
      <c r="X628" s="86"/>
      <c r="Y628" s="83"/>
      <c r="Z628" s="84"/>
      <c r="AA628" s="85"/>
      <c r="AB628" s="86"/>
    </row>
    <row r="629" spans="2:28" ht="16.5" customHeight="1" x14ac:dyDescent="0.25">
      <c r="B629" s="100" t="s">
        <v>205</v>
      </c>
      <c r="C629" s="101"/>
      <c r="D629" s="101"/>
      <c r="E629" s="101"/>
      <c r="F629" s="101"/>
      <c r="G629" s="102"/>
      <c r="H629" s="102" t="s">
        <v>210</v>
      </c>
      <c r="I629" s="102" t="s">
        <v>4186</v>
      </c>
      <c r="J629" s="102" t="s">
        <v>3387</v>
      </c>
      <c r="K629" s="102" t="s">
        <v>4187</v>
      </c>
      <c r="L629" s="102" t="s">
        <v>3079</v>
      </c>
      <c r="M629" s="102"/>
      <c r="N629" s="102"/>
      <c r="O629" s="102" t="s">
        <v>208</v>
      </c>
      <c r="P629" s="102" t="s">
        <v>209</v>
      </c>
      <c r="Q629" s="102" t="s">
        <v>139</v>
      </c>
      <c r="R629" s="102">
        <v>34160</v>
      </c>
      <c r="S629" s="102"/>
      <c r="T629" s="102">
        <v>80</v>
      </c>
      <c r="U629" s="102" t="s">
        <v>4188</v>
      </c>
      <c r="V629" s="103"/>
      <c r="W629" s="101"/>
      <c r="X629" s="102"/>
      <c r="Y629" s="101"/>
      <c r="Z629" s="101"/>
      <c r="AA629" s="102" t="s">
        <v>3388</v>
      </c>
      <c r="AB629" s="104"/>
    </row>
    <row r="630" spans="2:28" ht="16.5" customHeight="1" x14ac:dyDescent="0.25">
      <c r="B630" s="97">
        <v>1857</v>
      </c>
      <c r="C630" s="97" t="s">
        <v>206</v>
      </c>
      <c r="D630" s="98" t="s">
        <v>4185</v>
      </c>
      <c r="E630" s="99" t="s">
        <v>4177</v>
      </c>
      <c r="F630" s="97" t="s">
        <v>223</v>
      </c>
      <c r="G630" s="97"/>
      <c r="H630" s="105">
        <v>1</v>
      </c>
      <c r="I630" s="105">
        <v>1</v>
      </c>
      <c r="J630" s="105">
        <v>17</v>
      </c>
      <c r="K630" s="95">
        <v>517</v>
      </c>
      <c r="L630" s="106">
        <f>T629</f>
        <v>80</v>
      </c>
      <c r="M630" s="106">
        <f>K630*L630</f>
        <v>41360</v>
      </c>
      <c r="N630" s="77"/>
      <c r="O630" s="78"/>
      <c r="P630" s="78"/>
      <c r="Q630" s="78"/>
      <c r="R630" s="79"/>
      <c r="S630" s="80"/>
      <c r="T630" s="81"/>
      <c r="U630" s="77"/>
      <c r="V630" s="79"/>
      <c r="W630" s="79"/>
      <c r="X630" s="82"/>
      <c r="Y630" s="83">
        <f>M630</f>
        <v>41360</v>
      </c>
      <c r="Z630" s="84"/>
      <c r="AA630" s="87">
        <f>AB630*M630/100</f>
        <v>4.1360000000000001</v>
      </c>
      <c r="AB630" s="82">
        <v>0.01</v>
      </c>
    </row>
    <row r="631" spans="2:28" ht="16.5" customHeight="1" x14ac:dyDescent="0.25">
      <c r="B631" s="97"/>
      <c r="C631" s="97"/>
      <c r="D631" s="98"/>
      <c r="E631" s="99"/>
      <c r="F631" s="97"/>
      <c r="G631" s="97"/>
      <c r="H631" s="105"/>
      <c r="I631" s="105"/>
      <c r="J631" s="105"/>
      <c r="K631" s="95">
        <v>100</v>
      </c>
      <c r="L631" s="106">
        <f>T629</f>
        <v>80</v>
      </c>
      <c r="M631" s="106">
        <f>K631*L631</f>
        <v>8000</v>
      </c>
      <c r="N631" s="77"/>
      <c r="O631" s="78" t="s">
        <v>203</v>
      </c>
      <c r="P631" s="78" t="s">
        <v>211</v>
      </c>
      <c r="Q631" s="78" t="s">
        <v>143</v>
      </c>
      <c r="R631" s="79">
        <v>162</v>
      </c>
      <c r="S631" s="80"/>
      <c r="T631" s="81">
        <v>7450</v>
      </c>
      <c r="U631" s="96" t="s">
        <v>411</v>
      </c>
      <c r="V631" s="79">
        <f>R631*T631*85/100</f>
        <v>1025865</v>
      </c>
      <c r="W631" s="79">
        <f>R631*T631-V631</f>
        <v>181035</v>
      </c>
      <c r="X631" s="82">
        <f>M631+W631</f>
        <v>189035</v>
      </c>
      <c r="Y631" s="83">
        <f>M631</f>
        <v>8000</v>
      </c>
      <c r="Z631" s="84"/>
      <c r="AA631" s="87">
        <f>AB631*M631/100</f>
        <v>1.6</v>
      </c>
      <c r="AB631" s="86">
        <v>0.02</v>
      </c>
    </row>
    <row r="632" spans="2:28" ht="16.5" customHeight="1" x14ac:dyDescent="0.25">
      <c r="B632" s="97"/>
      <c r="C632" s="108" t="s">
        <v>4189</v>
      </c>
      <c r="D632" s="98"/>
      <c r="E632" s="99"/>
      <c r="F632" s="97"/>
      <c r="G632" s="97"/>
      <c r="H632" s="105"/>
      <c r="I632" s="105"/>
      <c r="J632" s="105"/>
      <c r="K632" s="95">
        <v>100</v>
      </c>
      <c r="L632" s="106">
        <f>T629</f>
        <v>80</v>
      </c>
      <c r="M632" s="106">
        <f>K632*L632</f>
        <v>8000</v>
      </c>
      <c r="N632" s="77"/>
      <c r="O632" s="78" t="s">
        <v>203</v>
      </c>
      <c r="P632" s="78" t="s">
        <v>5</v>
      </c>
      <c r="Q632" s="78" t="s">
        <v>143</v>
      </c>
      <c r="R632" s="79">
        <v>180</v>
      </c>
      <c r="S632" s="80"/>
      <c r="T632" s="81">
        <v>8050</v>
      </c>
      <c r="U632" s="96" t="s">
        <v>1270</v>
      </c>
      <c r="V632" s="79">
        <f>R632*T632*8/100</f>
        <v>115920</v>
      </c>
      <c r="W632" s="79">
        <f>R632*T632-V632</f>
        <v>1333080</v>
      </c>
      <c r="X632" s="82">
        <f>M632+W632</f>
        <v>1341080</v>
      </c>
      <c r="Y632" s="83">
        <f>M632</f>
        <v>8000</v>
      </c>
      <c r="Z632" s="84"/>
      <c r="AA632" s="87">
        <f>AB632*M632/100</f>
        <v>1.6</v>
      </c>
      <c r="AB632" s="86">
        <v>0.02</v>
      </c>
    </row>
    <row r="633" spans="2:28" ht="16.5" customHeight="1" x14ac:dyDescent="0.25">
      <c r="B633" s="97"/>
      <c r="C633" s="108" t="s">
        <v>4190</v>
      </c>
      <c r="D633" s="98"/>
      <c r="E633" s="99"/>
      <c r="F633" s="97"/>
      <c r="G633" s="97"/>
      <c r="H633" s="105"/>
      <c r="I633" s="105"/>
      <c r="J633" s="105"/>
      <c r="K633" s="95">
        <v>100</v>
      </c>
      <c r="L633" s="106">
        <f>T629</f>
        <v>80</v>
      </c>
      <c r="M633" s="106">
        <f>K633*L633</f>
        <v>8000</v>
      </c>
      <c r="N633" s="77"/>
      <c r="O633" s="78" t="s">
        <v>203</v>
      </c>
      <c r="P633" s="78" t="s">
        <v>5</v>
      </c>
      <c r="Q633" s="78" t="s">
        <v>143</v>
      </c>
      <c r="R633" s="79">
        <v>36</v>
      </c>
      <c r="S633" s="80"/>
      <c r="T633" s="81">
        <v>8050</v>
      </c>
      <c r="U633" s="96" t="s">
        <v>1270</v>
      </c>
      <c r="V633" s="79">
        <f>R633*T633*8/100</f>
        <v>23184</v>
      </c>
      <c r="W633" s="79">
        <f>R633*T633-V633</f>
        <v>266616</v>
      </c>
      <c r="X633" s="82">
        <f>M633+W633</f>
        <v>274616</v>
      </c>
      <c r="Y633" s="83">
        <f>M633</f>
        <v>8000</v>
      </c>
      <c r="Z633" s="84"/>
      <c r="AA633" s="87">
        <f>AB633*M633/100</f>
        <v>1.6</v>
      </c>
      <c r="AB633" s="86">
        <v>0.02</v>
      </c>
    </row>
    <row r="634" spans="2:28" ht="16.5" customHeight="1" x14ac:dyDescent="0.25">
      <c r="B634" s="97"/>
      <c r="C634" s="97"/>
      <c r="D634" s="98"/>
      <c r="E634" s="99"/>
      <c r="F634" s="97"/>
      <c r="G634" s="97"/>
      <c r="H634" s="105">
        <v>2</v>
      </c>
      <c r="I634" s="105">
        <v>0</v>
      </c>
      <c r="J634" s="105">
        <v>17</v>
      </c>
      <c r="K634" s="95">
        <v>817</v>
      </c>
      <c r="L634" s="106"/>
      <c r="M634" s="106"/>
      <c r="N634" s="77"/>
      <c r="O634" s="78"/>
      <c r="P634" s="78"/>
      <c r="Q634" s="78"/>
      <c r="R634" s="79"/>
      <c r="S634" s="80"/>
      <c r="T634" s="81"/>
      <c r="U634" s="77"/>
      <c r="V634" s="79"/>
      <c r="W634" s="79"/>
      <c r="X634" s="82"/>
      <c r="Y634" s="83"/>
      <c r="Z634" s="84"/>
      <c r="AA634" s="87"/>
      <c r="AB634" s="82"/>
    </row>
    <row r="635" spans="2:28" ht="16.5" customHeight="1" x14ac:dyDescent="0.25">
      <c r="B635" s="99"/>
      <c r="C635" s="99"/>
      <c r="D635" s="99"/>
      <c r="E635" s="99"/>
      <c r="F635" s="99"/>
      <c r="G635" s="99"/>
      <c r="H635" s="107"/>
      <c r="I635" s="107"/>
      <c r="J635" s="107"/>
      <c r="K635" s="106"/>
      <c r="L635" s="106"/>
      <c r="M635" s="106"/>
      <c r="N635" s="77"/>
      <c r="O635" s="78"/>
      <c r="P635" s="78"/>
      <c r="Q635" s="78"/>
      <c r="R635" s="79"/>
      <c r="S635" s="80"/>
      <c r="T635" s="81"/>
      <c r="U635" s="77"/>
      <c r="V635" s="79"/>
      <c r="W635" s="79"/>
      <c r="X635" s="86"/>
      <c r="Y635" s="83"/>
      <c r="Z635" s="84"/>
      <c r="AA635" s="85"/>
      <c r="AB635" s="86"/>
    </row>
    <row r="636" spans="2:28" ht="16.5" customHeight="1" x14ac:dyDescent="0.25">
      <c r="B636" s="100" t="s">
        <v>205</v>
      </c>
      <c r="C636" s="101"/>
      <c r="D636" s="101"/>
      <c r="E636" s="101"/>
      <c r="F636" s="101"/>
      <c r="G636" s="102"/>
      <c r="H636" s="102" t="s">
        <v>210</v>
      </c>
      <c r="I636" s="102" t="s">
        <v>4192</v>
      </c>
      <c r="J636" s="102" t="s">
        <v>3392</v>
      </c>
      <c r="K636" s="102">
        <v>112</v>
      </c>
      <c r="L636" s="102">
        <v>11</v>
      </c>
      <c r="M636" s="102"/>
      <c r="N636" s="102"/>
      <c r="O636" s="102" t="s">
        <v>208</v>
      </c>
      <c r="P636" s="102" t="s">
        <v>209</v>
      </c>
      <c r="Q636" s="102" t="s">
        <v>139</v>
      </c>
      <c r="R636" s="102">
        <v>34160</v>
      </c>
      <c r="S636" s="102"/>
      <c r="T636" s="102">
        <v>80</v>
      </c>
      <c r="U636" s="102" t="s">
        <v>4193</v>
      </c>
      <c r="V636" s="103"/>
      <c r="W636" s="101"/>
      <c r="X636" s="102"/>
      <c r="Y636" s="101"/>
      <c r="Z636" s="101"/>
      <c r="AA636" s="101"/>
      <c r="AB636" s="104"/>
    </row>
    <row r="637" spans="2:28" ht="16.5" customHeight="1" x14ac:dyDescent="0.25">
      <c r="B637" s="97">
        <v>1858</v>
      </c>
      <c r="C637" s="97" t="s">
        <v>206</v>
      </c>
      <c r="D637" s="98"/>
      <c r="E637" s="99" t="s">
        <v>3071</v>
      </c>
      <c r="F637" s="97" t="s">
        <v>4191</v>
      </c>
      <c r="G637" s="97">
        <v>1</v>
      </c>
      <c r="H637" s="105">
        <v>1</v>
      </c>
      <c r="I637" s="105">
        <v>2</v>
      </c>
      <c r="J637" s="105">
        <v>68</v>
      </c>
      <c r="K637" s="95">
        <v>668</v>
      </c>
      <c r="L637" s="106">
        <f>T636</f>
        <v>80</v>
      </c>
      <c r="M637" s="106">
        <f>K637*L637</f>
        <v>53440</v>
      </c>
      <c r="N637" s="77"/>
      <c r="O637" s="78"/>
      <c r="P637" s="78"/>
      <c r="Q637" s="78"/>
      <c r="R637" s="79"/>
      <c r="S637" s="80"/>
      <c r="T637" s="81"/>
      <c r="U637" s="77"/>
      <c r="V637" s="79"/>
      <c r="W637" s="79"/>
      <c r="X637" s="82"/>
      <c r="Y637" s="83">
        <f>M637</f>
        <v>53440</v>
      </c>
      <c r="Z637" s="84"/>
      <c r="AA637" s="87">
        <f>AB637*M637/100</f>
        <v>5.3439999999999994</v>
      </c>
      <c r="AB637" s="82">
        <v>0.01</v>
      </c>
    </row>
    <row r="638" spans="2:28" ht="16.5" customHeight="1" x14ac:dyDescent="0.25">
      <c r="B638" s="99"/>
      <c r="C638" s="99"/>
      <c r="D638" s="99"/>
      <c r="E638" s="99"/>
      <c r="F638" s="99"/>
      <c r="G638" s="99"/>
      <c r="H638" s="107"/>
      <c r="I638" s="107"/>
      <c r="J638" s="107"/>
      <c r="K638" s="106"/>
      <c r="L638" s="106"/>
      <c r="M638" s="106"/>
      <c r="N638" s="77"/>
      <c r="O638" s="78"/>
      <c r="P638" s="78"/>
      <c r="Q638" s="78"/>
      <c r="R638" s="79"/>
      <c r="S638" s="80"/>
      <c r="T638" s="81"/>
      <c r="U638" s="77"/>
      <c r="V638" s="79"/>
      <c r="W638" s="79"/>
      <c r="X638" s="86"/>
      <c r="Y638" s="83"/>
      <c r="Z638" s="84"/>
      <c r="AA638" s="85"/>
      <c r="AB638" s="86"/>
    </row>
    <row r="639" spans="2:28" ht="16.5" customHeight="1" x14ac:dyDescent="0.25">
      <c r="B639" s="100" t="s">
        <v>205</v>
      </c>
      <c r="C639" s="101"/>
      <c r="D639" s="101"/>
      <c r="E639" s="101"/>
      <c r="F639" s="101"/>
      <c r="G639" s="102"/>
      <c r="H639" s="102" t="s">
        <v>210</v>
      </c>
      <c r="I639" s="102" t="s">
        <v>935</v>
      </c>
      <c r="J639" s="102" t="s">
        <v>1377</v>
      </c>
      <c r="K639" s="102">
        <v>105</v>
      </c>
      <c r="L639" s="102">
        <v>11</v>
      </c>
      <c r="M639" s="102"/>
      <c r="N639" s="102"/>
      <c r="O639" s="102" t="s">
        <v>208</v>
      </c>
      <c r="P639" s="102" t="s">
        <v>209</v>
      </c>
      <c r="Q639" s="102" t="s">
        <v>139</v>
      </c>
      <c r="R639" s="102">
        <v>34160</v>
      </c>
      <c r="S639" s="102"/>
      <c r="T639" s="102">
        <v>80</v>
      </c>
      <c r="U639" s="102"/>
      <c r="V639" s="103"/>
      <c r="W639" s="101"/>
      <c r="X639" s="102"/>
      <c r="Y639" s="101"/>
      <c r="Z639" s="101"/>
      <c r="AA639" s="101"/>
      <c r="AB639" s="104"/>
    </row>
    <row r="640" spans="2:28" ht="16.5" customHeight="1" x14ac:dyDescent="0.25">
      <c r="B640" s="97">
        <v>1870</v>
      </c>
      <c r="C640" s="97" t="s">
        <v>206</v>
      </c>
      <c r="D640" s="98" t="s">
        <v>4221</v>
      </c>
      <c r="E640" s="99" t="s">
        <v>3051</v>
      </c>
      <c r="F640" s="97" t="s">
        <v>223</v>
      </c>
      <c r="G640" s="97">
        <v>1</v>
      </c>
      <c r="H640" s="105">
        <v>18</v>
      </c>
      <c r="I640" s="105">
        <v>1</v>
      </c>
      <c r="J640" s="105">
        <v>15</v>
      </c>
      <c r="K640" s="95">
        <v>7315</v>
      </c>
      <c r="L640" s="106">
        <f>T639</f>
        <v>80</v>
      </c>
      <c r="M640" s="106">
        <f>K640*L640</f>
        <v>585200</v>
      </c>
      <c r="N640" s="77"/>
      <c r="O640" s="78"/>
      <c r="P640" s="78"/>
      <c r="Q640" s="78"/>
      <c r="R640" s="79"/>
      <c r="S640" s="80"/>
      <c r="T640" s="81"/>
      <c r="U640" s="77"/>
      <c r="V640" s="79"/>
      <c r="W640" s="79"/>
      <c r="X640" s="82"/>
      <c r="Y640" s="83">
        <f>M640</f>
        <v>585200</v>
      </c>
      <c r="Z640" s="84"/>
      <c r="AA640" s="87">
        <f>AB640*M640/100</f>
        <v>58.52</v>
      </c>
      <c r="AB640" s="82">
        <v>0.01</v>
      </c>
    </row>
    <row r="641" spans="2:28" ht="16.5" customHeight="1" x14ac:dyDescent="0.25">
      <c r="B641" s="99"/>
      <c r="C641" s="99"/>
      <c r="D641" s="99"/>
      <c r="E641" s="99"/>
      <c r="F641" s="99"/>
      <c r="G641" s="99"/>
      <c r="H641" s="107"/>
      <c r="I641" s="107"/>
      <c r="J641" s="107"/>
      <c r="K641" s="106"/>
      <c r="L641" s="106"/>
      <c r="M641" s="106"/>
      <c r="N641" s="77"/>
      <c r="O641" s="78"/>
      <c r="P641" s="78"/>
      <c r="Q641" s="78"/>
      <c r="R641" s="79"/>
      <c r="S641" s="80"/>
      <c r="T641" s="81"/>
      <c r="U641" s="77"/>
      <c r="V641" s="79"/>
      <c r="W641" s="79"/>
      <c r="X641" s="86"/>
      <c r="Y641" s="83"/>
      <c r="Z641" s="84"/>
      <c r="AA641" s="85"/>
      <c r="AB641" s="86"/>
    </row>
    <row r="642" spans="2:28" ht="16.5" customHeight="1" x14ac:dyDescent="0.25">
      <c r="B642" s="100" t="s">
        <v>205</v>
      </c>
      <c r="C642" s="101"/>
      <c r="D642" s="101"/>
      <c r="E642" s="101"/>
      <c r="F642" s="101"/>
      <c r="G642" s="102"/>
      <c r="H642" s="102" t="s">
        <v>207</v>
      </c>
      <c r="I642" s="102" t="s">
        <v>2358</v>
      </c>
      <c r="J642" s="102" t="s">
        <v>4291</v>
      </c>
      <c r="K642" s="102" t="s">
        <v>3403</v>
      </c>
      <c r="L642" s="102" t="s">
        <v>3079</v>
      </c>
      <c r="M642" s="102"/>
      <c r="N642" s="102"/>
      <c r="O642" s="102" t="s">
        <v>208</v>
      </c>
      <c r="P642" s="102" t="s">
        <v>209</v>
      </c>
      <c r="Q642" s="102" t="s">
        <v>139</v>
      </c>
      <c r="R642" s="102">
        <v>34160</v>
      </c>
      <c r="S642" s="102"/>
      <c r="T642" s="102">
        <v>80</v>
      </c>
      <c r="U642" s="102"/>
      <c r="V642" s="103"/>
      <c r="W642" s="101"/>
      <c r="X642" s="102"/>
      <c r="Y642" s="101"/>
      <c r="Z642" s="101"/>
      <c r="AA642" s="101"/>
      <c r="AB642" s="104"/>
    </row>
    <row r="643" spans="2:28" ht="16.5" customHeight="1" x14ac:dyDescent="0.25">
      <c r="B643" s="97">
        <v>1896</v>
      </c>
      <c r="C643" s="97" t="s">
        <v>206</v>
      </c>
      <c r="D643" s="98" t="s">
        <v>4290</v>
      </c>
      <c r="E643" s="99" t="s">
        <v>3079</v>
      </c>
      <c r="F643" s="97" t="s">
        <v>223</v>
      </c>
      <c r="G643" s="97">
        <v>1</v>
      </c>
      <c r="H643" s="105">
        <v>32</v>
      </c>
      <c r="I643" s="105">
        <v>0</v>
      </c>
      <c r="J643" s="105">
        <v>50</v>
      </c>
      <c r="K643" s="95">
        <v>12850</v>
      </c>
      <c r="L643" s="106">
        <f>T642</f>
        <v>80</v>
      </c>
      <c r="M643" s="106">
        <f>K643*L643</f>
        <v>1028000</v>
      </c>
      <c r="N643" s="77"/>
      <c r="O643" s="78"/>
      <c r="P643" s="78"/>
      <c r="Q643" s="78"/>
      <c r="R643" s="79"/>
      <c r="S643" s="80"/>
      <c r="T643" s="81"/>
      <c r="U643" s="77"/>
      <c r="V643" s="79"/>
      <c r="W643" s="79"/>
      <c r="X643" s="82"/>
      <c r="Y643" s="83">
        <f>M643</f>
        <v>1028000</v>
      </c>
      <c r="Z643" s="84"/>
      <c r="AA643" s="87">
        <f>AB643*M643/100</f>
        <v>102.8</v>
      </c>
      <c r="AB643" s="82">
        <v>0.01</v>
      </c>
    </row>
    <row r="644" spans="2:28" ht="16.5" customHeight="1" x14ac:dyDescent="0.25">
      <c r="B644" s="99"/>
      <c r="C644" s="99"/>
      <c r="D644" s="99"/>
      <c r="E644" s="99"/>
      <c r="F644" s="99"/>
      <c r="G644" s="99"/>
      <c r="H644" s="107"/>
      <c r="I644" s="107"/>
      <c r="J644" s="107"/>
      <c r="K644" s="106"/>
      <c r="L644" s="106"/>
      <c r="M644" s="106"/>
      <c r="N644" s="77"/>
      <c r="O644" s="78"/>
      <c r="P644" s="78"/>
      <c r="Q644" s="78"/>
      <c r="R644" s="79"/>
      <c r="S644" s="80"/>
      <c r="T644" s="81"/>
      <c r="U644" s="77"/>
      <c r="V644" s="79"/>
      <c r="W644" s="79"/>
      <c r="X644" s="86"/>
      <c r="Y644" s="83"/>
      <c r="Z644" s="84"/>
      <c r="AA644" s="85"/>
      <c r="AB644" s="86"/>
    </row>
    <row r="645" spans="2:28" ht="16.5" customHeight="1" x14ac:dyDescent="0.25">
      <c r="B645" s="100" t="s">
        <v>205</v>
      </c>
      <c r="C645" s="101"/>
      <c r="D645" s="101"/>
      <c r="E645" s="101"/>
      <c r="F645" s="101"/>
      <c r="G645" s="102"/>
      <c r="H645" s="102" t="s">
        <v>207</v>
      </c>
      <c r="I645" s="102" t="s">
        <v>3386</v>
      </c>
      <c r="J645" s="102" t="s">
        <v>3387</v>
      </c>
      <c r="K645" s="102">
        <v>116</v>
      </c>
      <c r="L645" s="102">
        <v>11</v>
      </c>
      <c r="M645" s="102"/>
      <c r="N645" s="102"/>
      <c r="O645" s="102" t="s">
        <v>208</v>
      </c>
      <c r="P645" s="102" t="s">
        <v>209</v>
      </c>
      <c r="Q645" s="102" t="s">
        <v>139</v>
      </c>
      <c r="R645" s="102">
        <v>34160</v>
      </c>
      <c r="S645" s="102"/>
      <c r="T645" s="102">
        <v>80</v>
      </c>
      <c r="U645" s="102"/>
      <c r="V645" s="103"/>
      <c r="W645" s="101"/>
      <c r="X645" s="102"/>
      <c r="Y645" s="101"/>
      <c r="Z645" s="101"/>
      <c r="AA645" s="101"/>
      <c r="AB645" s="104"/>
    </row>
    <row r="646" spans="2:28" ht="16.5" customHeight="1" x14ac:dyDescent="0.25">
      <c r="B646" s="97">
        <v>1899</v>
      </c>
      <c r="C646" s="97" t="s">
        <v>206</v>
      </c>
      <c r="D646" s="98" t="s">
        <v>4296</v>
      </c>
      <c r="E646" s="99" t="s">
        <v>3079</v>
      </c>
      <c r="F646" s="97" t="s">
        <v>223</v>
      </c>
      <c r="G646" s="97">
        <v>1</v>
      </c>
      <c r="H646" s="105">
        <v>8</v>
      </c>
      <c r="I646" s="105">
        <v>3</v>
      </c>
      <c r="J646" s="105">
        <v>80</v>
      </c>
      <c r="K646" s="95">
        <v>3580</v>
      </c>
      <c r="L646" s="106">
        <f>T645</f>
        <v>80</v>
      </c>
      <c r="M646" s="106">
        <f>K646*L646</f>
        <v>286400</v>
      </c>
      <c r="N646" s="77"/>
      <c r="O646" s="78"/>
      <c r="P646" s="78"/>
      <c r="Q646" s="78"/>
      <c r="R646" s="79"/>
      <c r="S646" s="80"/>
      <c r="T646" s="81"/>
      <c r="U646" s="77"/>
      <c r="V646" s="79"/>
      <c r="W646" s="79"/>
      <c r="X646" s="82"/>
      <c r="Y646" s="83">
        <f>M646</f>
        <v>286400</v>
      </c>
      <c r="Z646" s="84"/>
      <c r="AA646" s="87">
        <f>AB646*M646/100</f>
        <v>28.64</v>
      </c>
      <c r="AB646" s="82">
        <v>0.01</v>
      </c>
    </row>
    <row r="647" spans="2:28" ht="16.5" customHeight="1" x14ac:dyDescent="0.25">
      <c r="B647" s="99"/>
      <c r="C647" s="99"/>
      <c r="D647" s="99"/>
      <c r="E647" s="99"/>
      <c r="F647" s="99"/>
      <c r="G647" s="99"/>
      <c r="H647" s="107"/>
      <c r="I647" s="107"/>
      <c r="J647" s="107"/>
      <c r="K647" s="106"/>
      <c r="L647" s="106"/>
      <c r="M647" s="106"/>
      <c r="N647" s="77"/>
      <c r="O647" s="78"/>
      <c r="P647" s="78"/>
      <c r="Q647" s="78"/>
      <c r="R647" s="79"/>
      <c r="S647" s="80"/>
      <c r="T647" s="81"/>
      <c r="U647" s="77"/>
      <c r="V647" s="79"/>
      <c r="W647" s="79"/>
      <c r="X647" s="86"/>
      <c r="Y647" s="83"/>
      <c r="Z647" s="84"/>
      <c r="AA647" s="85"/>
      <c r="AB647" s="86"/>
    </row>
    <row r="648" spans="2:28" ht="16.5" customHeight="1" x14ac:dyDescent="0.25">
      <c r="B648" s="100" t="s">
        <v>205</v>
      </c>
      <c r="C648" s="101"/>
      <c r="D648" s="101"/>
      <c r="E648" s="101"/>
      <c r="F648" s="101"/>
      <c r="G648" s="102"/>
      <c r="H648" s="102" t="s">
        <v>207</v>
      </c>
      <c r="I648" s="102" t="s">
        <v>4488</v>
      </c>
      <c r="J648" s="102" t="s">
        <v>2870</v>
      </c>
      <c r="K648" s="102" t="s">
        <v>4489</v>
      </c>
      <c r="L648" s="102" t="s">
        <v>3079</v>
      </c>
      <c r="M648" s="102"/>
      <c r="N648" s="102"/>
      <c r="O648" s="102" t="s">
        <v>208</v>
      </c>
      <c r="P648" s="102" t="s">
        <v>209</v>
      </c>
      <c r="Q648" s="102" t="s">
        <v>139</v>
      </c>
      <c r="R648" s="102">
        <v>34160</v>
      </c>
      <c r="S648" s="102"/>
      <c r="T648" s="102">
        <v>80</v>
      </c>
      <c r="U648" s="102"/>
      <c r="V648" s="103"/>
      <c r="W648" s="101"/>
      <c r="X648" s="102"/>
      <c r="Y648" s="101"/>
      <c r="Z648" s="101"/>
      <c r="AA648" s="101"/>
      <c r="AB648" s="104"/>
    </row>
    <row r="649" spans="2:28" ht="16.5" customHeight="1" x14ac:dyDescent="0.25">
      <c r="B649" s="97">
        <v>1962</v>
      </c>
      <c r="C649" s="97" t="s">
        <v>206</v>
      </c>
      <c r="D649" s="98" t="s">
        <v>4486</v>
      </c>
      <c r="E649" s="99" t="s">
        <v>4487</v>
      </c>
      <c r="F649" s="97" t="s">
        <v>223</v>
      </c>
      <c r="G649" s="97">
        <v>1</v>
      </c>
      <c r="H649" s="105">
        <v>1</v>
      </c>
      <c r="I649" s="105">
        <v>0</v>
      </c>
      <c r="J649" s="105">
        <v>21</v>
      </c>
      <c r="K649" s="95">
        <v>421</v>
      </c>
      <c r="L649" s="106">
        <f>T648</f>
        <v>80</v>
      </c>
      <c r="M649" s="106">
        <f>K649*L649</f>
        <v>33680</v>
      </c>
      <c r="N649" s="77"/>
      <c r="O649" s="78"/>
      <c r="P649" s="78"/>
      <c r="Q649" s="78"/>
      <c r="R649" s="79"/>
      <c r="S649" s="80"/>
      <c r="T649" s="81"/>
      <c r="U649" s="77"/>
      <c r="V649" s="79"/>
      <c r="W649" s="79"/>
      <c r="X649" s="82"/>
      <c r="Y649" s="83">
        <f>M649</f>
        <v>33680</v>
      </c>
      <c r="Z649" s="84"/>
      <c r="AA649" s="87">
        <f>AB649*M649/100</f>
        <v>3.3680000000000003</v>
      </c>
      <c r="AB649" s="82">
        <v>0.01</v>
      </c>
    </row>
    <row r="650" spans="2:28" ht="16.5" customHeight="1" x14ac:dyDescent="0.25">
      <c r="B650" s="99"/>
      <c r="C650" s="99"/>
      <c r="D650" s="99"/>
      <c r="E650" s="99"/>
      <c r="F650" s="99"/>
      <c r="G650" s="99"/>
      <c r="H650" s="107"/>
      <c r="I650" s="107"/>
      <c r="J650" s="107"/>
      <c r="K650" s="106"/>
      <c r="L650" s="106"/>
      <c r="M650" s="106"/>
      <c r="N650" s="77"/>
      <c r="O650" s="78"/>
      <c r="P650" s="78"/>
      <c r="Q650" s="78"/>
      <c r="R650" s="79"/>
      <c r="S650" s="80"/>
      <c r="T650" s="81"/>
      <c r="U650" s="77"/>
      <c r="V650" s="79"/>
      <c r="W650" s="79"/>
      <c r="X650" s="86"/>
      <c r="Y650" s="83"/>
      <c r="Z650" s="84"/>
      <c r="AA650" s="85"/>
      <c r="AB650" s="86"/>
    </row>
    <row r="651" spans="2:28" ht="16.5" customHeight="1" x14ac:dyDescent="0.25">
      <c r="B651" s="100" t="s">
        <v>205</v>
      </c>
      <c r="C651" s="101"/>
      <c r="D651" s="101"/>
      <c r="E651" s="101"/>
      <c r="F651" s="101"/>
      <c r="G651" s="102"/>
      <c r="H651" s="102" t="s">
        <v>207</v>
      </c>
      <c r="I651" s="102" t="s">
        <v>2696</v>
      </c>
      <c r="J651" s="102" t="s">
        <v>1150</v>
      </c>
      <c r="K651" s="102" t="s">
        <v>3266</v>
      </c>
      <c r="L651" s="102" t="s">
        <v>3079</v>
      </c>
      <c r="M651" s="102"/>
      <c r="N651" s="102"/>
      <c r="O651" s="102" t="s">
        <v>208</v>
      </c>
      <c r="P651" s="102" t="s">
        <v>209</v>
      </c>
      <c r="Q651" s="102" t="s">
        <v>139</v>
      </c>
      <c r="R651" s="102">
        <v>34160</v>
      </c>
      <c r="S651" s="102"/>
      <c r="T651" s="102">
        <v>250</v>
      </c>
      <c r="U651" s="102" t="s">
        <v>4576</v>
      </c>
      <c r="V651" s="103"/>
      <c r="W651" s="101"/>
      <c r="X651" s="102"/>
      <c r="Y651" s="101"/>
      <c r="Z651" s="101"/>
      <c r="AA651" s="101"/>
      <c r="AB651" s="104"/>
    </row>
    <row r="652" spans="2:28" ht="16.5" customHeight="1" x14ac:dyDescent="0.25">
      <c r="B652" s="97">
        <v>1992</v>
      </c>
      <c r="C652" s="97" t="s">
        <v>206</v>
      </c>
      <c r="D652" s="98" t="s">
        <v>4574</v>
      </c>
      <c r="E652" s="99" t="s">
        <v>4575</v>
      </c>
      <c r="F652" s="97" t="s">
        <v>223</v>
      </c>
      <c r="G652" s="97">
        <v>2</v>
      </c>
      <c r="H652" s="105">
        <v>0</v>
      </c>
      <c r="I652" s="105">
        <v>0</v>
      </c>
      <c r="J652" s="105">
        <v>76</v>
      </c>
      <c r="K652" s="95">
        <v>76</v>
      </c>
      <c r="L652" s="106">
        <f>T651</f>
        <v>250</v>
      </c>
      <c r="M652" s="106">
        <f>K652*L652</f>
        <v>19000</v>
      </c>
      <c r="N652" s="77"/>
      <c r="O652" s="78" t="s">
        <v>203</v>
      </c>
      <c r="P652" s="78" t="s">
        <v>211</v>
      </c>
      <c r="Q652" s="78" t="s">
        <v>143</v>
      </c>
      <c r="R652" s="79">
        <v>90</v>
      </c>
      <c r="S652" s="80"/>
      <c r="T652" s="81">
        <v>7450</v>
      </c>
      <c r="U652" s="96" t="s">
        <v>406</v>
      </c>
      <c r="V652" s="79">
        <f>R652*T652*85/100</f>
        <v>569925</v>
      </c>
      <c r="W652" s="79">
        <f>R652*T652-V652</f>
        <v>100575</v>
      </c>
      <c r="X652" s="82">
        <f>M652+W652</f>
        <v>119575</v>
      </c>
      <c r="Y652" s="83">
        <f>M652</f>
        <v>19000</v>
      </c>
      <c r="Z652" s="84"/>
      <c r="AA652" s="87">
        <f>AB652*M652/100</f>
        <v>3.8</v>
      </c>
      <c r="AB652" s="86">
        <v>0.02</v>
      </c>
    </row>
    <row r="653" spans="2:28" ht="16.5" customHeight="1" x14ac:dyDescent="0.25">
      <c r="B653" s="97"/>
      <c r="C653" s="97"/>
      <c r="D653" s="98"/>
      <c r="E653" s="99"/>
      <c r="F653" s="97"/>
      <c r="G653" s="97"/>
      <c r="H653" s="105"/>
      <c r="I653" s="105"/>
      <c r="J653" s="105"/>
      <c r="K653" s="95">
        <v>9</v>
      </c>
      <c r="L653" s="106">
        <f>T651</f>
        <v>250</v>
      </c>
      <c r="M653" s="106">
        <f>K653*L653</f>
        <v>2250</v>
      </c>
      <c r="N653" s="77"/>
      <c r="O653" s="78" t="s">
        <v>120</v>
      </c>
      <c r="P653" s="78" t="s">
        <v>5</v>
      </c>
      <c r="Q653" s="78"/>
      <c r="R653" s="79">
        <v>36</v>
      </c>
      <c r="S653" s="80"/>
      <c r="T653" s="81">
        <v>2600</v>
      </c>
      <c r="U653" s="96" t="s">
        <v>1270</v>
      </c>
      <c r="V653" s="79">
        <f>R653*T653*8/100</f>
        <v>7488</v>
      </c>
      <c r="W653" s="79">
        <f>R653*T653-V653</f>
        <v>86112</v>
      </c>
      <c r="X653" s="82">
        <f>M653+W653</f>
        <v>88362</v>
      </c>
      <c r="Y653" s="83">
        <f>M653</f>
        <v>2250</v>
      </c>
      <c r="Z653" s="84"/>
      <c r="AA653" s="87">
        <f>AB653*M653/100</f>
        <v>0.45</v>
      </c>
      <c r="AB653" s="86">
        <v>0.02</v>
      </c>
    </row>
    <row r="654" spans="2:28" ht="16.5" customHeight="1" x14ac:dyDescent="0.25">
      <c r="B654" s="97"/>
      <c r="C654" s="97"/>
      <c r="D654" s="98"/>
      <c r="E654" s="99"/>
      <c r="F654" s="97"/>
      <c r="G654" s="97"/>
      <c r="H654" s="105">
        <v>0</v>
      </c>
      <c r="I654" s="105">
        <v>0</v>
      </c>
      <c r="J654" s="105">
        <v>85</v>
      </c>
      <c r="K654" s="95">
        <v>85</v>
      </c>
      <c r="L654" s="106"/>
      <c r="M654" s="106"/>
      <c r="N654" s="77"/>
      <c r="O654" s="78"/>
      <c r="P654" s="78"/>
      <c r="Q654" s="78"/>
      <c r="R654" s="79"/>
      <c r="S654" s="80"/>
      <c r="T654" s="81"/>
      <c r="U654" s="77"/>
      <c r="V654" s="79"/>
      <c r="W654" s="79"/>
      <c r="X654" s="82"/>
      <c r="Y654" s="83"/>
      <c r="Z654" s="84"/>
      <c r="AA654" s="87"/>
      <c r="AB654" s="82"/>
    </row>
    <row r="655" spans="2:28" ht="16.5" customHeight="1" x14ac:dyDescent="0.25">
      <c r="B655" s="99"/>
      <c r="C655" s="99"/>
      <c r="D655" s="99"/>
      <c r="E655" s="99"/>
      <c r="F655" s="99"/>
      <c r="G655" s="99"/>
      <c r="H655" s="107"/>
      <c r="I655" s="107"/>
      <c r="J655" s="107"/>
      <c r="K655" s="106"/>
      <c r="L655" s="106"/>
      <c r="M655" s="106"/>
      <c r="N655" s="77"/>
      <c r="O655" s="78"/>
      <c r="P655" s="78"/>
      <c r="Q655" s="78"/>
      <c r="R655" s="79"/>
      <c r="S655" s="80"/>
      <c r="T655" s="81"/>
      <c r="U655" s="77"/>
      <c r="V655" s="79"/>
      <c r="W655" s="79"/>
      <c r="X655" s="86"/>
      <c r="Y655" s="83"/>
      <c r="Z655" s="84"/>
      <c r="AA655" s="85"/>
      <c r="AB655" s="86"/>
    </row>
    <row r="656" spans="2:28" ht="16.5" customHeight="1" x14ac:dyDescent="0.25">
      <c r="B656" s="100" t="s">
        <v>205</v>
      </c>
      <c r="C656" s="101"/>
      <c r="D656" s="101"/>
      <c r="E656" s="101"/>
      <c r="F656" s="101"/>
      <c r="G656" s="102"/>
      <c r="H656" s="102" t="s">
        <v>207</v>
      </c>
      <c r="I656" s="102" t="s">
        <v>4582</v>
      </c>
      <c r="J656" s="102" t="s">
        <v>2676</v>
      </c>
      <c r="K656" s="102" t="s">
        <v>223</v>
      </c>
      <c r="L656" s="102" t="s">
        <v>3079</v>
      </c>
      <c r="M656" s="102"/>
      <c r="N656" s="102"/>
      <c r="O656" s="102" t="s">
        <v>208</v>
      </c>
      <c r="P656" s="102" t="s">
        <v>209</v>
      </c>
      <c r="Q656" s="102" t="s">
        <v>139</v>
      </c>
      <c r="R656" s="102">
        <v>34160</v>
      </c>
      <c r="S656" s="102"/>
      <c r="T656" s="102">
        <v>250</v>
      </c>
      <c r="U656" s="102" t="s">
        <v>4583</v>
      </c>
      <c r="V656" s="103"/>
      <c r="W656" s="101"/>
      <c r="X656" s="102"/>
      <c r="Y656" s="101"/>
      <c r="Z656" s="101"/>
      <c r="AA656" s="101"/>
      <c r="AB656" s="104"/>
    </row>
    <row r="657" spans="2:28" ht="16.5" customHeight="1" x14ac:dyDescent="0.25">
      <c r="B657" s="97">
        <v>1994</v>
      </c>
      <c r="C657" s="97" t="s">
        <v>206</v>
      </c>
      <c r="D657" s="98" t="s">
        <v>4580</v>
      </c>
      <c r="E657" s="99" t="s">
        <v>4581</v>
      </c>
      <c r="F657" s="97" t="s">
        <v>223</v>
      </c>
      <c r="G657" s="97">
        <v>2</v>
      </c>
      <c r="H657" s="105">
        <v>0</v>
      </c>
      <c r="I657" s="105">
        <v>0</v>
      </c>
      <c r="J657" s="105">
        <v>57</v>
      </c>
      <c r="K657" s="95">
        <v>57</v>
      </c>
      <c r="L657" s="106">
        <f>T656</f>
        <v>250</v>
      </c>
      <c r="M657" s="106">
        <f>K657*L657</f>
        <v>14250</v>
      </c>
      <c r="N657" s="77"/>
      <c r="O657" s="78" t="s">
        <v>203</v>
      </c>
      <c r="P657" s="78" t="s">
        <v>25</v>
      </c>
      <c r="Q657" s="78" t="s">
        <v>143</v>
      </c>
      <c r="R657" s="79">
        <v>108</v>
      </c>
      <c r="S657" s="80"/>
      <c r="T657" s="81">
        <v>7650</v>
      </c>
      <c r="U657" s="96" t="s">
        <v>1328</v>
      </c>
      <c r="V657" s="79">
        <f>R657*T657*42/100</f>
        <v>347004</v>
      </c>
      <c r="W657" s="79">
        <f>R657*T657-V657</f>
        <v>479196</v>
      </c>
      <c r="X657" s="82">
        <f>M657+W657</f>
        <v>493446</v>
      </c>
      <c r="Y657" s="83">
        <f>M657</f>
        <v>14250</v>
      </c>
      <c r="Z657" s="84"/>
      <c r="AA657" s="87">
        <f>AB657*M657/100</f>
        <v>2.85</v>
      </c>
      <c r="AB657" s="86">
        <v>0.02</v>
      </c>
    </row>
    <row r="658" spans="2:28" ht="16.5" customHeight="1" x14ac:dyDescent="0.25">
      <c r="B658" s="99"/>
      <c r="C658" s="99"/>
      <c r="D658" s="99"/>
      <c r="E658" s="99"/>
      <c r="F658" s="99"/>
      <c r="G658" s="99"/>
      <c r="H658" s="107"/>
      <c r="I658" s="107"/>
      <c r="J658" s="107"/>
      <c r="K658" s="106"/>
      <c r="L658" s="106"/>
      <c r="M658" s="106"/>
      <c r="N658" s="77"/>
      <c r="O658" s="78"/>
      <c r="P658" s="78"/>
      <c r="Q658" s="78"/>
      <c r="R658" s="79"/>
      <c r="S658" s="80"/>
      <c r="T658" s="81"/>
      <c r="U658" s="77"/>
      <c r="V658" s="79"/>
      <c r="W658" s="79"/>
      <c r="X658" s="86"/>
      <c r="Y658" s="83"/>
      <c r="Z658" s="84"/>
      <c r="AA658" s="85"/>
      <c r="AB658" s="86"/>
    </row>
    <row r="659" spans="2:28" ht="16.5" customHeight="1" x14ac:dyDescent="0.25">
      <c r="B659" s="100" t="s">
        <v>205</v>
      </c>
      <c r="C659" s="101"/>
      <c r="D659" s="101"/>
      <c r="E659" s="101"/>
      <c r="F659" s="101"/>
      <c r="G659" s="102"/>
      <c r="H659" s="102" t="s">
        <v>210</v>
      </c>
      <c r="I659" s="102" t="s">
        <v>4586</v>
      </c>
      <c r="J659" s="102" t="s">
        <v>3376</v>
      </c>
      <c r="K659" s="102" t="s">
        <v>3263</v>
      </c>
      <c r="L659" s="102" t="s">
        <v>3079</v>
      </c>
      <c r="M659" s="102"/>
      <c r="N659" s="102"/>
      <c r="O659" s="102" t="s">
        <v>208</v>
      </c>
      <c r="P659" s="102" t="s">
        <v>209</v>
      </c>
      <c r="Q659" s="102" t="s">
        <v>139</v>
      </c>
      <c r="R659" s="102">
        <v>34160</v>
      </c>
      <c r="S659" s="102"/>
      <c r="T659" s="102">
        <v>80</v>
      </c>
      <c r="U659" s="102" t="s">
        <v>4587</v>
      </c>
      <c r="V659" s="103"/>
      <c r="W659" s="101"/>
      <c r="X659" s="102" t="s">
        <v>212</v>
      </c>
      <c r="Y659" s="101" t="s">
        <v>4588</v>
      </c>
      <c r="Z659" s="101"/>
      <c r="AA659" s="101"/>
      <c r="AB659" s="104"/>
    </row>
    <row r="660" spans="2:28" ht="16.5" customHeight="1" x14ac:dyDescent="0.25">
      <c r="B660" s="97">
        <v>1995</v>
      </c>
      <c r="C660" s="97" t="s">
        <v>206</v>
      </c>
      <c r="D660" s="98" t="s">
        <v>4584</v>
      </c>
      <c r="E660" s="99" t="s">
        <v>4585</v>
      </c>
      <c r="F660" s="97" t="s">
        <v>223</v>
      </c>
      <c r="G660" s="97">
        <v>2</v>
      </c>
      <c r="H660" s="105">
        <v>0</v>
      </c>
      <c r="I660" s="105">
        <v>1</v>
      </c>
      <c r="J660" s="105">
        <v>9</v>
      </c>
      <c r="K660" s="95">
        <v>109</v>
      </c>
      <c r="L660" s="106">
        <f>T659</f>
        <v>80</v>
      </c>
      <c r="M660" s="106">
        <f>K660*L660</f>
        <v>8720</v>
      </c>
      <c r="N660" s="77"/>
      <c r="O660" s="78" t="s">
        <v>203</v>
      </c>
      <c r="P660" s="78" t="s">
        <v>5</v>
      </c>
      <c r="Q660" s="78" t="s">
        <v>143</v>
      </c>
      <c r="R660" s="79">
        <v>72</v>
      </c>
      <c r="S660" s="80"/>
      <c r="T660" s="81">
        <v>8050</v>
      </c>
      <c r="U660" s="96" t="s">
        <v>1114</v>
      </c>
      <c r="V660" s="79">
        <f>R660*T660*5/100</f>
        <v>28980</v>
      </c>
      <c r="W660" s="79">
        <f>R660*T660-V660</f>
        <v>550620</v>
      </c>
      <c r="X660" s="82">
        <f>M660+W660</f>
        <v>559340</v>
      </c>
      <c r="Y660" s="83">
        <f>M660</f>
        <v>8720</v>
      </c>
      <c r="Z660" s="84"/>
      <c r="AA660" s="87">
        <f>AB660*M660/100</f>
        <v>1.744</v>
      </c>
      <c r="AB660" s="86">
        <v>0.02</v>
      </c>
    </row>
    <row r="661" spans="2:28" ht="16.5" customHeight="1" x14ac:dyDescent="0.25">
      <c r="B661" s="99"/>
      <c r="C661" s="99"/>
      <c r="D661" s="99"/>
      <c r="E661" s="99"/>
      <c r="F661" s="99"/>
      <c r="G661" s="99"/>
      <c r="H661" s="107"/>
      <c r="I661" s="107"/>
      <c r="J661" s="107"/>
      <c r="K661" s="106"/>
      <c r="L661" s="106"/>
      <c r="M661" s="106"/>
      <c r="N661" s="77"/>
      <c r="O661" s="78"/>
      <c r="P661" s="78"/>
      <c r="Q661" s="78"/>
      <c r="R661" s="79"/>
      <c r="S661" s="80"/>
      <c r="T661" s="81"/>
      <c r="U661" s="77"/>
      <c r="V661" s="79"/>
      <c r="W661" s="79"/>
      <c r="X661" s="86"/>
      <c r="Y661" s="83"/>
      <c r="Z661" s="84"/>
      <c r="AA661" s="85"/>
      <c r="AB661" s="86"/>
    </row>
    <row r="662" spans="2:28" ht="16.5" customHeight="1" x14ac:dyDescent="0.25">
      <c r="B662" s="100" t="s">
        <v>205</v>
      </c>
      <c r="C662" s="101"/>
      <c r="D662" s="101"/>
      <c r="E662" s="101"/>
      <c r="F662" s="101"/>
      <c r="G662" s="102"/>
      <c r="H662" s="102" t="s">
        <v>207</v>
      </c>
      <c r="I662" s="102" t="s">
        <v>4488</v>
      </c>
      <c r="J662" s="102" t="s">
        <v>2870</v>
      </c>
      <c r="K662" s="102">
        <v>49</v>
      </c>
      <c r="L662" s="102">
        <v>11</v>
      </c>
      <c r="M662" s="102"/>
      <c r="N662" s="102"/>
      <c r="O662" s="102" t="s">
        <v>208</v>
      </c>
      <c r="P662" s="102" t="s">
        <v>209</v>
      </c>
      <c r="Q662" s="102" t="s">
        <v>139</v>
      </c>
      <c r="R662" s="102">
        <v>34160</v>
      </c>
      <c r="S662" s="102"/>
      <c r="T662" s="102">
        <v>80</v>
      </c>
      <c r="U662" s="102"/>
      <c r="V662" s="103"/>
      <c r="W662" s="101"/>
      <c r="X662" s="102"/>
      <c r="Y662" s="101"/>
      <c r="Z662" s="101"/>
      <c r="AA662" s="101"/>
      <c r="AB662" s="104"/>
    </row>
    <row r="663" spans="2:28" ht="16.5" customHeight="1" x14ac:dyDescent="0.25">
      <c r="B663" s="97">
        <v>2005</v>
      </c>
      <c r="C663" s="97" t="s">
        <v>206</v>
      </c>
      <c r="D663" s="98" t="s">
        <v>4611</v>
      </c>
      <c r="E663" s="99" t="s">
        <v>3058</v>
      </c>
      <c r="F663" s="97" t="s">
        <v>223</v>
      </c>
      <c r="G663" s="97">
        <v>1</v>
      </c>
      <c r="H663" s="105">
        <v>26</v>
      </c>
      <c r="I663" s="105">
        <v>2</v>
      </c>
      <c r="J663" s="105">
        <v>15</v>
      </c>
      <c r="K663" s="95">
        <v>10615</v>
      </c>
      <c r="L663" s="106">
        <f>T662</f>
        <v>80</v>
      </c>
      <c r="M663" s="106">
        <f>K663*L663</f>
        <v>849200</v>
      </c>
      <c r="N663" s="77"/>
      <c r="O663" s="78"/>
      <c r="P663" s="78"/>
      <c r="Q663" s="78"/>
      <c r="R663" s="79"/>
      <c r="S663" s="80"/>
      <c r="T663" s="81"/>
      <c r="U663" s="77"/>
      <c r="V663" s="79"/>
      <c r="W663" s="79"/>
      <c r="X663" s="82"/>
      <c r="Y663" s="83">
        <f>M663</f>
        <v>849200</v>
      </c>
      <c r="Z663" s="84"/>
      <c r="AA663" s="87">
        <f>AB663*M663/100</f>
        <v>84.92</v>
      </c>
      <c r="AB663" s="82">
        <v>0.01</v>
      </c>
    </row>
    <row r="664" spans="2:28" ht="16.5" customHeight="1" x14ac:dyDescent="0.25">
      <c r="B664" s="99"/>
      <c r="C664" s="99"/>
      <c r="D664" s="99"/>
      <c r="E664" s="99"/>
      <c r="F664" s="99"/>
      <c r="G664" s="99"/>
      <c r="H664" s="107"/>
      <c r="I664" s="107"/>
      <c r="J664" s="107"/>
      <c r="K664" s="106"/>
      <c r="L664" s="106"/>
      <c r="M664" s="106"/>
      <c r="N664" s="77"/>
      <c r="O664" s="78"/>
      <c r="P664" s="78"/>
      <c r="Q664" s="78"/>
      <c r="R664" s="79"/>
      <c r="S664" s="80"/>
      <c r="T664" s="81"/>
      <c r="U664" s="77"/>
      <c r="V664" s="79"/>
      <c r="W664" s="79"/>
      <c r="X664" s="86"/>
      <c r="Y664" s="83"/>
      <c r="Z664" s="84"/>
      <c r="AA664" s="85"/>
      <c r="AB664" s="86"/>
    </row>
    <row r="665" spans="2:28" ht="16.5" customHeight="1" x14ac:dyDescent="0.25">
      <c r="B665" s="100" t="s">
        <v>205</v>
      </c>
      <c r="C665" s="101"/>
      <c r="D665" s="101"/>
      <c r="E665" s="101"/>
      <c r="F665" s="101"/>
      <c r="G665" s="102"/>
      <c r="H665" s="102" t="s">
        <v>207</v>
      </c>
      <c r="I665" s="102" t="s">
        <v>4619</v>
      </c>
      <c r="J665" s="102" t="s">
        <v>2843</v>
      </c>
      <c r="K665" s="102" t="s">
        <v>3181</v>
      </c>
      <c r="L665" s="102" t="s">
        <v>3079</v>
      </c>
      <c r="M665" s="102"/>
      <c r="N665" s="102"/>
      <c r="O665" s="102" t="s">
        <v>208</v>
      </c>
      <c r="P665" s="102" t="s">
        <v>209</v>
      </c>
      <c r="Q665" s="102" t="s">
        <v>139</v>
      </c>
      <c r="R665" s="102">
        <v>34160</v>
      </c>
      <c r="S665" s="102"/>
      <c r="T665" s="102">
        <v>80</v>
      </c>
      <c r="U665" s="102" t="s">
        <v>4620</v>
      </c>
      <c r="V665" s="103"/>
      <c r="W665" s="101"/>
      <c r="X665" s="102"/>
      <c r="Y665" s="101"/>
      <c r="Z665" s="101"/>
      <c r="AA665" s="101"/>
      <c r="AB665" s="104"/>
    </row>
    <row r="666" spans="2:28" ht="16.5" customHeight="1" x14ac:dyDescent="0.25">
      <c r="B666" s="97">
        <v>2009</v>
      </c>
      <c r="C666" s="97" t="s">
        <v>206</v>
      </c>
      <c r="D666" s="98" t="s">
        <v>4617</v>
      </c>
      <c r="E666" s="99" t="s">
        <v>4618</v>
      </c>
      <c r="F666" s="97" t="s">
        <v>223</v>
      </c>
      <c r="G666" s="97">
        <v>2</v>
      </c>
      <c r="H666" s="105">
        <v>0</v>
      </c>
      <c r="I666" s="105">
        <v>0</v>
      </c>
      <c r="J666" s="105">
        <v>93</v>
      </c>
      <c r="K666" s="95">
        <v>93</v>
      </c>
      <c r="L666" s="106">
        <f>T665</f>
        <v>80</v>
      </c>
      <c r="M666" s="106">
        <f>K666*L666</f>
        <v>7440</v>
      </c>
      <c r="N666" s="77"/>
      <c r="O666" s="78" t="s">
        <v>203</v>
      </c>
      <c r="P666" s="78" t="s">
        <v>5</v>
      </c>
      <c r="Q666" s="78" t="s">
        <v>143</v>
      </c>
      <c r="R666" s="79">
        <v>72</v>
      </c>
      <c r="S666" s="80"/>
      <c r="T666" s="81">
        <v>8050</v>
      </c>
      <c r="U666" s="96" t="s">
        <v>388</v>
      </c>
      <c r="V666" s="79">
        <f>R666*T666*26/100</f>
        <v>150696</v>
      </c>
      <c r="W666" s="79">
        <f>R666*T666-V666</f>
        <v>428904</v>
      </c>
      <c r="X666" s="82">
        <f>M666+W666</f>
        <v>436344</v>
      </c>
      <c r="Y666" s="83">
        <f>M666</f>
        <v>7440</v>
      </c>
      <c r="Z666" s="84"/>
      <c r="AA666" s="87">
        <f>AB666*M666/100</f>
        <v>1.4880000000000002</v>
      </c>
      <c r="AB666" s="86">
        <v>0.02</v>
      </c>
    </row>
    <row r="667" spans="2:28" ht="16.5" customHeight="1" x14ac:dyDescent="0.25">
      <c r="B667" s="99"/>
      <c r="C667" s="99"/>
      <c r="D667" s="99"/>
      <c r="E667" s="99"/>
      <c r="F667" s="99"/>
      <c r="G667" s="99"/>
      <c r="H667" s="107"/>
      <c r="I667" s="107"/>
      <c r="J667" s="107"/>
      <c r="K667" s="106"/>
      <c r="L667" s="106"/>
      <c r="M667" s="106"/>
      <c r="N667" s="77"/>
      <c r="O667" s="78"/>
      <c r="P667" s="78"/>
      <c r="Q667" s="78"/>
      <c r="R667" s="79"/>
      <c r="S667" s="80"/>
      <c r="T667" s="81"/>
      <c r="U667" s="77"/>
      <c r="V667" s="79"/>
      <c r="W667" s="79"/>
      <c r="X667" s="86"/>
      <c r="Y667" s="83"/>
      <c r="Z667" s="84"/>
      <c r="AA667" s="85"/>
      <c r="AB667" s="86"/>
    </row>
    <row r="668" spans="2:28" ht="16.5" customHeight="1" x14ac:dyDescent="0.25">
      <c r="B668" s="100" t="s">
        <v>205</v>
      </c>
      <c r="C668" s="101"/>
      <c r="D668" s="101"/>
      <c r="E668" s="101"/>
      <c r="F668" s="101"/>
      <c r="G668" s="102"/>
      <c r="H668" s="102" t="s">
        <v>207</v>
      </c>
      <c r="I668" s="102" t="s">
        <v>1290</v>
      </c>
      <c r="J668" s="102" t="s">
        <v>1287</v>
      </c>
      <c r="K668" s="102" t="s">
        <v>3859</v>
      </c>
      <c r="L668" s="102" t="s">
        <v>3079</v>
      </c>
      <c r="M668" s="102"/>
      <c r="N668" s="102"/>
      <c r="O668" s="102" t="s">
        <v>208</v>
      </c>
      <c r="P668" s="102" t="s">
        <v>209</v>
      </c>
      <c r="Q668" s="102" t="s">
        <v>139</v>
      </c>
      <c r="R668" s="102">
        <v>34160</v>
      </c>
      <c r="S668" s="102"/>
      <c r="T668" s="102">
        <v>250</v>
      </c>
      <c r="U668" s="102" t="s">
        <v>4623</v>
      </c>
      <c r="V668" s="103"/>
      <c r="W668" s="101"/>
      <c r="X668" s="102"/>
      <c r="Y668" s="101"/>
      <c r="Z668" s="101"/>
      <c r="AA668" s="101"/>
      <c r="AB668" s="104"/>
    </row>
    <row r="669" spans="2:28" ht="16.5" customHeight="1" x14ac:dyDescent="0.25">
      <c r="B669" s="97">
        <v>2022</v>
      </c>
      <c r="C669" s="97" t="s">
        <v>206</v>
      </c>
      <c r="D669" s="98" t="s">
        <v>4622</v>
      </c>
      <c r="E669" s="99" t="s">
        <v>4205</v>
      </c>
      <c r="F669" s="97" t="s">
        <v>223</v>
      </c>
      <c r="G669" s="97">
        <v>2</v>
      </c>
      <c r="H669" s="105">
        <v>1</v>
      </c>
      <c r="I669" s="105">
        <v>0</v>
      </c>
      <c r="J669" s="105">
        <v>3</v>
      </c>
      <c r="K669" s="95">
        <v>403</v>
      </c>
      <c r="L669" s="106">
        <f>T668</f>
        <v>250</v>
      </c>
      <c r="M669" s="106">
        <f>K669*L669</f>
        <v>100750</v>
      </c>
      <c r="N669" s="77"/>
      <c r="O669" s="78" t="s">
        <v>203</v>
      </c>
      <c r="P669" s="78" t="s">
        <v>211</v>
      </c>
      <c r="Q669" s="78" t="s">
        <v>143</v>
      </c>
      <c r="R669" s="79">
        <v>126</v>
      </c>
      <c r="S669" s="80"/>
      <c r="T669" s="81">
        <v>7450</v>
      </c>
      <c r="U669" s="96" t="s">
        <v>1173</v>
      </c>
      <c r="V669" s="79">
        <f>R669*T669*85/100</f>
        <v>797895</v>
      </c>
      <c r="W669" s="79">
        <f>R669*T669-V669</f>
        <v>140805</v>
      </c>
      <c r="X669" s="82">
        <f>M669+W669</f>
        <v>241555</v>
      </c>
      <c r="Y669" s="83">
        <f>M669</f>
        <v>100750</v>
      </c>
      <c r="Z669" s="84"/>
      <c r="AA669" s="115">
        <f>AB669*M669/100</f>
        <v>20.149999999999999</v>
      </c>
      <c r="AB669" s="86">
        <v>0.02</v>
      </c>
    </row>
    <row r="670" spans="2:28" ht="16.5" customHeight="1" x14ac:dyDescent="0.25">
      <c r="B670" s="97"/>
      <c r="C670" s="108" t="s">
        <v>4624</v>
      </c>
      <c r="D670" s="98"/>
      <c r="E670" s="99"/>
      <c r="F670" s="97"/>
      <c r="G670" s="97"/>
      <c r="H670" s="105">
        <v>0</v>
      </c>
      <c r="I670" s="105">
        <v>3</v>
      </c>
      <c r="J670" s="105">
        <v>0</v>
      </c>
      <c r="K670" s="95">
        <v>300</v>
      </c>
      <c r="L670" s="106">
        <f>T668</f>
        <v>250</v>
      </c>
      <c r="M670" s="106">
        <f>K670*L670</f>
        <v>75000</v>
      </c>
      <c r="N670" s="77"/>
      <c r="O670" s="78" t="s">
        <v>203</v>
      </c>
      <c r="P670" s="78" t="s">
        <v>4621</v>
      </c>
      <c r="Q670" s="78" t="s">
        <v>143</v>
      </c>
      <c r="R670" s="79">
        <v>300</v>
      </c>
      <c r="S670" s="80"/>
      <c r="T670" s="81">
        <v>7450</v>
      </c>
      <c r="U670" s="96" t="s">
        <v>1152</v>
      </c>
      <c r="V670" s="79">
        <f>R670*T670*4/100</f>
        <v>89400</v>
      </c>
      <c r="W670" s="79">
        <f>R670*T670-V670</f>
        <v>2145600</v>
      </c>
      <c r="X670" s="82">
        <f>M670+W670</f>
        <v>2220600</v>
      </c>
      <c r="Y670" s="83">
        <f>M670</f>
        <v>75000</v>
      </c>
      <c r="Z670" s="84"/>
      <c r="AA670" s="115">
        <f>AB670*M670/100</f>
        <v>15</v>
      </c>
      <c r="AB670" s="86">
        <v>0.02</v>
      </c>
    </row>
    <row r="671" spans="2:28" ht="16.5" customHeight="1" x14ac:dyDescent="0.25">
      <c r="B671" s="97"/>
      <c r="C671" s="97"/>
      <c r="D671" s="98"/>
      <c r="E671" s="99"/>
      <c r="F671" s="97"/>
      <c r="G671" s="97"/>
      <c r="H671" s="105">
        <v>0</v>
      </c>
      <c r="I671" s="105">
        <v>1</v>
      </c>
      <c r="J671" s="105">
        <v>0</v>
      </c>
      <c r="K671" s="95">
        <v>100</v>
      </c>
      <c r="L671" s="106">
        <f>T668</f>
        <v>250</v>
      </c>
      <c r="M671" s="106">
        <f>K671*L671</f>
        <v>25000</v>
      </c>
      <c r="N671" s="77"/>
      <c r="O671" s="78" t="s">
        <v>120</v>
      </c>
      <c r="P671" s="78" t="s">
        <v>5</v>
      </c>
      <c r="Q671" s="78"/>
      <c r="R671" s="79">
        <v>18</v>
      </c>
      <c r="S671" s="80"/>
      <c r="T671" s="81">
        <v>2500</v>
      </c>
      <c r="U671" s="96" t="s">
        <v>231</v>
      </c>
      <c r="V671" s="79">
        <f>R671*T671*34/100</f>
        <v>15300</v>
      </c>
      <c r="W671" s="79">
        <f>R671*T671-V671</f>
        <v>29700</v>
      </c>
      <c r="X671" s="82">
        <f>M671+W671</f>
        <v>54700</v>
      </c>
      <c r="Y671" s="83">
        <f>M671</f>
        <v>25000</v>
      </c>
      <c r="Z671" s="84"/>
      <c r="AA671" s="115">
        <f>AB671*M671/100</f>
        <v>5</v>
      </c>
      <c r="AB671" s="86">
        <v>0.02</v>
      </c>
    </row>
    <row r="672" spans="2:28" ht="16.5" customHeight="1" x14ac:dyDescent="0.25">
      <c r="B672" s="99"/>
      <c r="C672" s="99"/>
      <c r="D672" s="99"/>
      <c r="E672" s="99"/>
      <c r="F672" s="99"/>
      <c r="G672" s="99"/>
      <c r="H672" s="107">
        <v>2</v>
      </c>
      <c r="I672" s="107">
        <v>0</v>
      </c>
      <c r="J672" s="107">
        <v>3</v>
      </c>
      <c r="K672" s="106">
        <v>803</v>
      </c>
      <c r="L672" s="106"/>
      <c r="M672" s="106"/>
      <c r="N672" s="77"/>
      <c r="O672" s="78"/>
      <c r="P672" s="78"/>
      <c r="Q672" s="78"/>
      <c r="R672" s="79"/>
      <c r="S672" s="80"/>
      <c r="T672" s="81"/>
      <c r="U672" s="77"/>
      <c r="V672" s="79"/>
      <c r="W672" s="79"/>
      <c r="X672" s="82"/>
      <c r="Y672" s="83"/>
      <c r="Z672" s="84"/>
      <c r="AA672" s="87"/>
      <c r="AB672" s="82"/>
    </row>
    <row r="673" spans="2:28" ht="16.5" customHeight="1" x14ac:dyDescent="0.25">
      <c r="B673" s="99"/>
      <c r="C673" s="99"/>
      <c r="D673" s="99"/>
      <c r="E673" s="99"/>
      <c r="F673" s="99"/>
      <c r="G673" s="99"/>
      <c r="H673" s="107"/>
      <c r="I673" s="107"/>
      <c r="J673" s="107"/>
      <c r="K673" s="106"/>
      <c r="L673" s="106"/>
      <c r="M673" s="106"/>
      <c r="N673" s="77"/>
      <c r="O673" s="78"/>
      <c r="P673" s="78"/>
      <c r="Q673" s="78"/>
      <c r="R673" s="79"/>
      <c r="S673" s="80"/>
      <c r="T673" s="81"/>
      <c r="U673" s="77"/>
      <c r="V673" s="79"/>
      <c r="W673" s="79"/>
      <c r="X673" s="86"/>
      <c r="Y673" s="83"/>
      <c r="Z673" s="84"/>
      <c r="AA673" s="85"/>
      <c r="AB673" s="86"/>
    </row>
    <row r="674" spans="2:28" ht="16.5" customHeight="1" x14ac:dyDescent="0.25">
      <c r="B674" s="100" t="s">
        <v>205</v>
      </c>
      <c r="C674" s="101"/>
      <c r="D674" s="101"/>
      <c r="E674" s="101"/>
      <c r="F674" s="101"/>
      <c r="G674" s="102"/>
      <c r="H674" s="102" t="s">
        <v>210</v>
      </c>
      <c r="I674" s="102" t="s">
        <v>3523</v>
      </c>
      <c r="J674" s="102" t="s">
        <v>4627</v>
      </c>
      <c r="K674" s="102" t="s">
        <v>3058</v>
      </c>
      <c r="L674" s="102" t="s">
        <v>3079</v>
      </c>
      <c r="M674" s="102"/>
      <c r="N674" s="102"/>
      <c r="O674" s="102" t="s">
        <v>208</v>
      </c>
      <c r="P674" s="102" t="s">
        <v>209</v>
      </c>
      <c r="Q674" s="102" t="s">
        <v>139</v>
      </c>
      <c r="R674" s="102">
        <v>34160</v>
      </c>
      <c r="S674" s="102"/>
      <c r="T674" s="102">
        <v>80</v>
      </c>
      <c r="U674" s="102" t="s">
        <v>4628</v>
      </c>
      <c r="V674" s="103"/>
      <c r="W674" s="101"/>
      <c r="X674" s="102"/>
      <c r="Y674" s="101"/>
      <c r="Z674" s="101"/>
      <c r="AA674" s="101"/>
      <c r="AB674" s="104"/>
    </row>
    <row r="675" spans="2:28" ht="16.5" customHeight="1" x14ac:dyDescent="0.25">
      <c r="B675" s="97">
        <v>2011</v>
      </c>
      <c r="C675" s="97" t="s">
        <v>206</v>
      </c>
      <c r="D675" s="98" t="s">
        <v>4625</v>
      </c>
      <c r="E675" s="99" t="s">
        <v>4626</v>
      </c>
      <c r="F675" s="97" t="s">
        <v>223</v>
      </c>
      <c r="G675" s="97"/>
      <c r="H675" s="105">
        <v>1</v>
      </c>
      <c r="I675" s="105">
        <v>0</v>
      </c>
      <c r="J675" s="105">
        <v>0</v>
      </c>
      <c r="K675" s="95">
        <v>400</v>
      </c>
      <c r="L675" s="106">
        <f>T674</f>
        <v>80</v>
      </c>
      <c r="M675" s="106">
        <f>K675*L675</f>
        <v>32000</v>
      </c>
      <c r="N675" s="77"/>
      <c r="O675" s="78"/>
      <c r="P675" s="78"/>
      <c r="Q675" s="78"/>
      <c r="R675" s="79"/>
      <c r="S675" s="80"/>
      <c r="T675" s="81"/>
      <c r="U675" s="77"/>
      <c r="V675" s="79"/>
      <c r="W675" s="79"/>
      <c r="X675" s="82"/>
      <c r="Y675" s="83">
        <f>M675</f>
        <v>32000</v>
      </c>
      <c r="Z675" s="84"/>
      <c r="AA675" s="87">
        <f>AB675*M675/100</f>
        <v>3.2</v>
      </c>
      <c r="AB675" s="82">
        <v>0.01</v>
      </c>
    </row>
    <row r="676" spans="2:28" ht="16.5" customHeight="1" x14ac:dyDescent="0.25">
      <c r="B676" s="97"/>
      <c r="C676" s="97"/>
      <c r="D676" s="98"/>
      <c r="E676" s="99"/>
      <c r="F676" s="97"/>
      <c r="G676" s="97"/>
      <c r="H676" s="105"/>
      <c r="I676" s="105">
        <v>1</v>
      </c>
      <c r="J676" s="105">
        <v>69</v>
      </c>
      <c r="K676" s="95">
        <v>169</v>
      </c>
      <c r="L676" s="106">
        <f>T674</f>
        <v>80</v>
      </c>
      <c r="M676" s="106">
        <f>K676*L676</f>
        <v>13520</v>
      </c>
      <c r="N676" s="77"/>
      <c r="O676" s="78" t="s">
        <v>203</v>
      </c>
      <c r="P676" s="78" t="s">
        <v>211</v>
      </c>
      <c r="Q676" s="78" t="s">
        <v>143</v>
      </c>
      <c r="R676" s="79">
        <v>126</v>
      </c>
      <c r="S676" s="80"/>
      <c r="T676" s="81">
        <v>7450</v>
      </c>
      <c r="U676" s="96" t="s">
        <v>1207</v>
      </c>
      <c r="V676" s="79">
        <f>R676*T676*85/100</f>
        <v>797895</v>
      </c>
      <c r="W676" s="79">
        <f>R676*T676-V676</f>
        <v>140805</v>
      </c>
      <c r="X676" s="82">
        <f>M676+W676</f>
        <v>154325</v>
      </c>
      <c r="Y676" s="83">
        <f>M676</f>
        <v>13520</v>
      </c>
      <c r="Z676" s="84"/>
      <c r="AA676" s="87">
        <f>AB676*M676/100</f>
        <v>2.7039999999999997</v>
      </c>
      <c r="AB676" s="86">
        <v>0.02</v>
      </c>
    </row>
    <row r="677" spans="2:28" ht="16.5" customHeight="1" x14ac:dyDescent="0.25">
      <c r="B677" s="97"/>
      <c r="C677" s="97"/>
      <c r="D677" s="98"/>
      <c r="E677" s="99"/>
      <c r="F677" s="97"/>
      <c r="G677" s="97"/>
      <c r="H677" s="105">
        <v>1</v>
      </c>
      <c r="I677" s="105">
        <v>1</v>
      </c>
      <c r="J677" s="105">
        <v>69</v>
      </c>
      <c r="K677" s="95">
        <v>569</v>
      </c>
      <c r="L677" s="106"/>
      <c r="M677" s="106"/>
      <c r="N677" s="77"/>
      <c r="O677" s="78"/>
      <c r="P677" s="78"/>
      <c r="Q677" s="78"/>
      <c r="R677" s="79"/>
      <c r="S677" s="80"/>
      <c r="T677" s="81"/>
      <c r="U677" s="77"/>
      <c r="V677" s="79"/>
      <c r="W677" s="79"/>
      <c r="X677" s="82"/>
      <c r="Y677" s="83"/>
      <c r="Z677" s="84"/>
      <c r="AA677" s="87"/>
      <c r="AB677" s="82"/>
    </row>
    <row r="678" spans="2:28" ht="16.5" customHeight="1" x14ac:dyDescent="0.25">
      <c r="B678" s="99"/>
      <c r="C678" s="99"/>
      <c r="D678" s="99"/>
      <c r="E678" s="99"/>
      <c r="F678" s="99"/>
      <c r="G678" s="99"/>
      <c r="H678" s="107"/>
      <c r="I678" s="107"/>
      <c r="J678" s="107"/>
      <c r="K678" s="106"/>
      <c r="L678" s="106"/>
      <c r="M678" s="106"/>
      <c r="N678" s="77"/>
      <c r="O678" s="78"/>
      <c r="P678" s="78"/>
      <c r="Q678" s="78"/>
      <c r="R678" s="79"/>
      <c r="S678" s="80"/>
      <c r="T678" s="81"/>
      <c r="U678" s="77"/>
      <c r="V678" s="79"/>
      <c r="W678" s="79"/>
      <c r="X678" s="86"/>
      <c r="Y678" s="83"/>
      <c r="Z678" s="84"/>
      <c r="AA678" s="85"/>
      <c r="AB678" s="86"/>
    </row>
    <row r="679" spans="2:28" ht="16.5" customHeight="1" x14ac:dyDescent="0.25">
      <c r="B679" s="100" t="s">
        <v>205</v>
      </c>
      <c r="C679" s="101"/>
      <c r="D679" s="101"/>
      <c r="E679" s="101"/>
      <c r="F679" s="101"/>
      <c r="G679" s="102"/>
      <c r="H679" s="102" t="s">
        <v>207</v>
      </c>
      <c r="I679" s="102" t="s">
        <v>4639</v>
      </c>
      <c r="J679" s="102" t="s">
        <v>2870</v>
      </c>
      <c r="K679" s="102" t="s">
        <v>3677</v>
      </c>
      <c r="L679" s="102" t="s">
        <v>3079</v>
      </c>
      <c r="M679" s="102"/>
      <c r="N679" s="102"/>
      <c r="O679" s="102" t="s">
        <v>208</v>
      </c>
      <c r="P679" s="102" t="s">
        <v>209</v>
      </c>
      <c r="Q679" s="102" t="s">
        <v>139</v>
      </c>
      <c r="R679" s="102">
        <v>34160</v>
      </c>
      <c r="S679" s="102"/>
      <c r="T679" s="102">
        <v>250</v>
      </c>
      <c r="U679" s="102" t="s">
        <v>4640</v>
      </c>
      <c r="V679" s="103"/>
      <c r="W679" s="101"/>
      <c r="X679" s="102"/>
      <c r="Y679" s="101"/>
      <c r="Z679" s="101"/>
      <c r="AA679" s="101"/>
      <c r="AB679" s="104"/>
    </row>
    <row r="680" spans="2:28" ht="16.5" customHeight="1" x14ac:dyDescent="0.25">
      <c r="B680" s="97">
        <v>2014</v>
      </c>
      <c r="C680" s="97" t="s">
        <v>206</v>
      </c>
      <c r="D680" s="98" t="s">
        <v>4636</v>
      </c>
      <c r="E680" s="99" t="s">
        <v>4637</v>
      </c>
      <c r="F680" s="97" t="s">
        <v>223</v>
      </c>
      <c r="G680" s="97"/>
      <c r="H680" s="105">
        <v>0</v>
      </c>
      <c r="I680" s="105">
        <v>1</v>
      </c>
      <c r="J680" s="105">
        <v>17</v>
      </c>
      <c r="K680" s="95">
        <v>117</v>
      </c>
      <c r="L680" s="106">
        <f>T679</f>
        <v>250</v>
      </c>
      <c r="M680" s="106">
        <f>K680*L680</f>
        <v>29250</v>
      </c>
      <c r="N680" s="77"/>
      <c r="O680" s="78" t="s">
        <v>203</v>
      </c>
      <c r="P680" s="78" t="s">
        <v>4638</v>
      </c>
      <c r="Q680" s="78" t="s">
        <v>143</v>
      </c>
      <c r="R680" s="79">
        <v>90</v>
      </c>
      <c r="S680" s="80"/>
      <c r="T680" s="81">
        <v>7450</v>
      </c>
      <c r="U680" s="96" t="s">
        <v>1207</v>
      </c>
      <c r="V680" s="79">
        <f>R680*T680*85/100</f>
        <v>569925</v>
      </c>
      <c r="W680" s="79">
        <f>R680*T680-V680</f>
        <v>100575</v>
      </c>
      <c r="X680" s="82">
        <f>M680+W680</f>
        <v>129825</v>
      </c>
      <c r="Y680" s="83">
        <f>M680</f>
        <v>29250</v>
      </c>
      <c r="Z680" s="84"/>
      <c r="AA680" s="115">
        <f>AB680*M680/100</f>
        <v>5.85</v>
      </c>
      <c r="AB680" s="86">
        <v>0.02</v>
      </c>
    </row>
    <row r="681" spans="2:28" ht="16.5" customHeight="1" x14ac:dyDescent="0.25">
      <c r="B681" s="97"/>
      <c r="C681" s="97"/>
      <c r="D681" s="98"/>
      <c r="E681" s="99"/>
      <c r="F681" s="97"/>
      <c r="G681" s="97"/>
      <c r="H681" s="105"/>
      <c r="I681" s="105"/>
      <c r="J681" s="105"/>
      <c r="K681" s="95"/>
      <c r="L681" s="106"/>
      <c r="M681" s="106"/>
      <c r="N681" s="77"/>
      <c r="O681" s="78"/>
      <c r="P681" s="78"/>
      <c r="Q681" s="78"/>
      <c r="R681" s="79"/>
      <c r="S681" s="80"/>
      <c r="T681" s="81"/>
      <c r="U681" s="96"/>
      <c r="V681" s="79"/>
      <c r="W681" s="79"/>
      <c r="X681" s="82"/>
      <c r="Y681" s="83"/>
      <c r="Z681" s="84"/>
      <c r="AA681" s="87"/>
      <c r="AB681" s="86"/>
    </row>
    <row r="682" spans="2:28" ht="16.5" customHeight="1" x14ac:dyDescent="0.25">
      <c r="B682" s="97"/>
      <c r="C682" s="97"/>
      <c r="D682" s="98"/>
      <c r="E682" s="99"/>
      <c r="F682" s="97"/>
      <c r="G682" s="97"/>
      <c r="H682" s="105">
        <v>0</v>
      </c>
      <c r="I682" s="105">
        <v>1</v>
      </c>
      <c r="J682" s="105">
        <v>17</v>
      </c>
      <c r="K682" s="95">
        <v>117</v>
      </c>
      <c r="L682" s="106"/>
      <c r="M682" s="106"/>
      <c r="N682" s="77"/>
      <c r="O682" s="78"/>
      <c r="P682" s="78"/>
      <c r="Q682" s="78"/>
      <c r="R682" s="79"/>
      <c r="S682" s="80"/>
      <c r="T682" s="81"/>
      <c r="U682" s="77"/>
      <c r="V682" s="79"/>
      <c r="W682" s="79"/>
      <c r="X682" s="82"/>
      <c r="Y682" s="83"/>
      <c r="Z682" s="84"/>
      <c r="AA682" s="87"/>
      <c r="AB682" s="82"/>
    </row>
    <row r="683" spans="2:28" ht="16.5" customHeight="1" x14ac:dyDescent="0.25">
      <c r="B683" s="99"/>
      <c r="C683" s="99"/>
      <c r="D683" s="99"/>
      <c r="E683" s="99"/>
      <c r="F683" s="99"/>
      <c r="G683" s="99"/>
      <c r="H683" s="107"/>
      <c r="I683" s="107"/>
      <c r="J683" s="107"/>
      <c r="K683" s="106"/>
      <c r="L683" s="106"/>
      <c r="M683" s="106"/>
      <c r="N683" s="77"/>
      <c r="O683" s="78"/>
      <c r="P683" s="78"/>
      <c r="Q683" s="78"/>
      <c r="R683" s="79"/>
      <c r="S683" s="80"/>
      <c r="T683" s="81"/>
      <c r="U683" s="77"/>
      <c r="V683" s="79"/>
      <c r="W683" s="79"/>
      <c r="X683" s="86"/>
      <c r="Y683" s="83"/>
      <c r="Z683" s="84"/>
      <c r="AA683" s="85"/>
      <c r="AB683" s="86"/>
    </row>
    <row r="684" spans="2:28" ht="16.5" customHeight="1" x14ac:dyDescent="0.25">
      <c r="B684" s="100" t="s">
        <v>205</v>
      </c>
      <c r="C684" s="101"/>
      <c r="D684" s="101"/>
      <c r="E684" s="101"/>
      <c r="F684" s="101"/>
      <c r="G684" s="102"/>
      <c r="H684" s="102" t="s">
        <v>207</v>
      </c>
      <c r="I684" s="102" t="s">
        <v>4643</v>
      </c>
      <c r="J684" s="102" t="s">
        <v>3216</v>
      </c>
      <c r="K684" s="102" t="s">
        <v>4517</v>
      </c>
      <c r="L684" s="102" t="s">
        <v>3079</v>
      </c>
      <c r="M684" s="102"/>
      <c r="N684" s="102"/>
      <c r="O684" s="102" t="s">
        <v>208</v>
      </c>
      <c r="P684" s="102" t="s">
        <v>209</v>
      </c>
      <c r="Q684" s="102" t="s">
        <v>139</v>
      </c>
      <c r="R684" s="102">
        <v>34160</v>
      </c>
      <c r="S684" s="102"/>
      <c r="T684" s="102">
        <v>80</v>
      </c>
      <c r="U684" s="102" t="s">
        <v>4644</v>
      </c>
      <c r="V684" s="103"/>
      <c r="W684" s="101"/>
      <c r="X684" s="102"/>
      <c r="Y684" s="101"/>
      <c r="Z684" s="101"/>
      <c r="AA684" s="101"/>
      <c r="AB684" s="104"/>
    </row>
    <row r="685" spans="2:28" ht="16.5" customHeight="1" x14ac:dyDescent="0.25">
      <c r="B685" s="97">
        <v>2015</v>
      </c>
      <c r="C685" s="97" t="s">
        <v>206</v>
      </c>
      <c r="D685" s="98" t="s">
        <v>4641</v>
      </c>
      <c r="E685" s="99" t="s">
        <v>4642</v>
      </c>
      <c r="F685" s="97" t="s">
        <v>223</v>
      </c>
      <c r="G685" s="97">
        <v>2</v>
      </c>
      <c r="H685" s="105">
        <v>0</v>
      </c>
      <c r="I685" s="105">
        <v>3</v>
      </c>
      <c r="J685" s="105">
        <v>41</v>
      </c>
      <c r="K685" s="95">
        <v>341</v>
      </c>
      <c r="L685" s="106">
        <f>T684</f>
        <v>80</v>
      </c>
      <c r="M685" s="106">
        <f>K685*L685</f>
        <v>27280</v>
      </c>
      <c r="N685" s="77"/>
      <c r="O685" s="78" t="s">
        <v>203</v>
      </c>
      <c r="P685" s="78" t="s">
        <v>25</v>
      </c>
      <c r="Q685" s="78" t="s">
        <v>143</v>
      </c>
      <c r="R685" s="79">
        <v>60</v>
      </c>
      <c r="S685" s="80"/>
      <c r="T685" s="81">
        <v>7650</v>
      </c>
      <c r="U685" s="96" t="s">
        <v>1773</v>
      </c>
      <c r="V685" s="79">
        <f>R685*T685*55/100</f>
        <v>252450</v>
      </c>
      <c r="W685" s="79">
        <f>R685*T685-V685</f>
        <v>206550</v>
      </c>
      <c r="X685" s="82">
        <f>M685+W685</f>
        <v>233830</v>
      </c>
      <c r="Y685" s="83">
        <f>M685</f>
        <v>27280</v>
      </c>
      <c r="Z685" s="84"/>
      <c r="AA685" s="87">
        <f>AB685*M685/100</f>
        <v>5.4560000000000004</v>
      </c>
      <c r="AB685" s="86">
        <v>0.02</v>
      </c>
    </row>
    <row r="686" spans="2:28" ht="16.5" customHeight="1" x14ac:dyDescent="0.25">
      <c r="B686" s="97"/>
      <c r="C686" s="97"/>
      <c r="D686" s="98"/>
      <c r="E686" s="99"/>
      <c r="F686" s="97"/>
      <c r="G686" s="97"/>
      <c r="H686" s="105"/>
      <c r="I686" s="105"/>
      <c r="J686" s="105"/>
      <c r="K686" s="95"/>
      <c r="L686" s="106"/>
      <c r="M686" s="106"/>
      <c r="N686" s="77"/>
      <c r="O686" s="78"/>
      <c r="P686" s="78"/>
      <c r="Q686" s="78"/>
      <c r="R686" s="79"/>
      <c r="S686" s="80"/>
      <c r="T686" s="81"/>
      <c r="U686" s="96"/>
      <c r="V686" s="79"/>
      <c r="W686" s="79"/>
      <c r="X686" s="82"/>
      <c r="Y686" s="83"/>
      <c r="Z686" s="84"/>
      <c r="AA686" s="87"/>
      <c r="AB686" s="86"/>
    </row>
    <row r="687" spans="2:28" ht="16.5" customHeight="1" x14ac:dyDescent="0.25">
      <c r="B687" s="99"/>
      <c r="C687" s="99"/>
      <c r="D687" s="99"/>
      <c r="E687" s="99"/>
      <c r="F687" s="99"/>
      <c r="G687" s="99"/>
      <c r="H687" s="107"/>
      <c r="I687" s="107"/>
      <c r="J687" s="107"/>
      <c r="K687" s="106"/>
      <c r="L687" s="106"/>
      <c r="M687" s="106"/>
      <c r="N687" s="77"/>
      <c r="O687" s="78"/>
      <c r="P687" s="78"/>
      <c r="Q687" s="78"/>
      <c r="R687" s="79"/>
      <c r="S687" s="80"/>
      <c r="T687" s="81"/>
      <c r="U687" s="77"/>
      <c r="V687" s="79"/>
      <c r="W687" s="79"/>
      <c r="X687" s="86"/>
      <c r="Y687" s="83"/>
      <c r="Z687" s="84"/>
      <c r="AA687" s="85"/>
      <c r="AB687" s="86"/>
    </row>
    <row r="688" spans="2:28" ht="16.5" customHeight="1" x14ac:dyDescent="0.25">
      <c r="B688" s="100" t="s">
        <v>205</v>
      </c>
      <c r="C688" s="101"/>
      <c r="D688" s="101"/>
      <c r="E688" s="101"/>
      <c r="F688" s="101"/>
      <c r="G688" s="102"/>
      <c r="H688" s="102" t="s">
        <v>207</v>
      </c>
      <c r="I688" s="102" t="s">
        <v>4649</v>
      </c>
      <c r="J688" s="102" t="s">
        <v>1226</v>
      </c>
      <c r="K688" s="102" t="s">
        <v>3812</v>
      </c>
      <c r="L688" s="102" t="s">
        <v>3079</v>
      </c>
      <c r="M688" s="102"/>
      <c r="N688" s="102"/>
      <c r="O688" s="102" t="s">
        <v>208</v>
      </c>
      <c r="P688" s="102" t="s">
        <v>209</v>
      </c>
      <c r="Q688" s="102" t="s">
        <v>139</v>
      </c>
      <c r="R688" s="102">
        <v>34160</v>
      </c>
      <c r="S688" s="102"/>
      <c r="T688" s="102">
        <v>80</v>
      </c>
      <c r="U688" s="102" t="s">
        <v>4650</v>
      </c>
      <c r="V688" s="103"/>
      <c r="W688" s="101"/>
      <c r="X688" s="102"/>
      <c r="Y688" s="101"/>
      <c r="Z688" s="101"/>
      <c r="AA688" s="101"/>
      <c r="AB688" s="104"/>
    </row>
    <row r="689" spans="2:28" ht="16.5" customHeight="1" x14ac:dyDescent="0.25">
      <c r="B689" s="97">
        <v>2017</v>
      </c>
      <c r="C689" s="97" t="s">
        <v>206</v>
      </c>
      <c r="D689" s="98" t="s">
        <v>4647</v>
      </c>
      <c r="E689" s="99" t="s">
        <v>4648</v>
      </c>
      <c r="F689" s="97" t="s">
        <v>223</v>
      </c>
      <c r="G689" s="97">
        <v>2</v>
      </c>
      <c r="H689" s="105">
        <v>0</v>
      </c>
      <c r="I689" s="105">
        <v>1</v>
      </c>
      <c r="J689" s="105">
        <v>1</v>
      </c>
      <c r="K689" s="95">
        <v>101</v>
      </c>
      <c r="L689" s="106">
        <f>T688</f>
        <v>80</v>
      </c>
      <c r="M689" s="106">
        <f>K689*L689</f>
        <v>8080</v>
      </c>
      <c r="N689" s="77"/>
      <c r="O689" s="78" t="s">
        <v>203</v>
      </c>
      <c r="P689" s="78" t="s">
        <v>25</v>
      </c>
      <c r="Q689" s="78" t="s">
        <v>143</v>
      </c>
      <c r="R689" s="79">
        <v>60</v>
      </c>
      <c r="S689" s="80"/>
      <c r="T689" s="81">
        <v>7650</v>
      </c>
      <c r="U689" s="96" t="s">
        <v>4651</v>
      </c>
      <c r="V689" s="79">
        <f>R689*T689*43/100</f>
        <v>197370</v>
      </c>
      <c r="W689" s="79">
        <f>R689*T689-V689</f>
        <v>261630</v>
      </c>
      <c r="X689" s="82">
        <f>M689+W689</f>
        <v>269710</v>
      </c>
      <c r="Y689" s="83">
        <f>M689</f>
        <v>8080</v>
      </c>
      <c r="Z689" s="84"/>
      <c r="AA689" s="87">
        <f>AB689*M689/100</f>
        <v>1.6159999999999999</v>
      </c>
      <c r="AB689" s="86">
        <v>0.02</v>
      </c>
    </row>
    <row r="690" spans="2:28" ht="16.5" customHeight="1" x14ac:dyDescent="0.25">
      <c r="B690" s="97"/>
      <c r="C690" s="97"/>
      <c r="D690" s="98"/>
      <c r="E690" s="99"/>
      <c r="F690" s="97"/>
      <c r="G690" s="97"/>
      <c r="H690" s="105"/>
      <c r="I690" s="105"/>
      <c r="J690" s="105"/>
      <c r="K690" s="95"/>
      <c r="L690" s="106"/>
      <c r="M690" s="106"/>
      <c r="N690" s="77"/>
      <c r="O690" s="78"/>
      <c r="P690" s="78"/>
      <c r="Q690" s="78"/>
      <c r="R690" s="79"/>
      <c r="S690" s="80"/>
      <c r="T690" s="81"/>
      <c r="U690" s="96"/>
      <c r="V690" s="79"/>
      <c r="W690" s="79"/>
      <c r="X690" s="82"/>
      <c r="Y690" s="83"/>
      <c r="Z690" s="84"/>
      <c r="AA690" s="87"/>
      <c r="AB690" s="86"/>
    </row>
    <row r="691" spans="2:28" ht="16.5" customHeight="1" x14ac:dyDescent="0.25">
      <c r="B691" s="99"/>
      <c r="C691" s="99"/>
      <c r="D691" s="99"/>
      <c r="E691" s="99"/>
      <c r="F691" s="99"/>
      <c r="G691" s="99"/>
      <c r="H691" s="107"/>
      <c r="I691" s="107"/>
      <c r="J691" s="107"/>
      <c r="K691" s="106"/>
      <c r="L691" s="106"/>
      <c r="M691" s="106"/>
      <c r="N691" s="77"/>
      <c r="O691" s="78"/>
      <c r="P691" s="78"/>
      <c r="Q691" s="78"/>
      <c r="R691" s="79"/>
      <c r="S691" s="80"/>
      <c r="T691" s="81"/>
      <c r="U691" s="77"/>
      <c r="V691" s="79"/>
      <c r="W691" s="79"/>
      <c r="X691" s="86"/>
      <c r="Y691" s="83"/>
      <c r="Z691" s="84"/>
      <c r="AA691" s="85"/>
      <c r="AB691" s="86"/>
    </row>
    <row r="692" spans="2:28" ht="16.5" customHeight="1" x14ac:dyDescent="0.25">
      <c r="B692" s="100" t="s">
        <v>205</v>
      </c>
      <c r="C692" s="101"/>
      <c r="D692" s="101"/>
      <c r="E692" s="101"/>
      <c r="F692" s="101"/>
      <c r="G692" s="102"/>
      <c r="H692" s="102" t="s">
        <v>210</v>
      </c>
      <c r="I692" s="102" t="s">
        <v>4654</v>
      </c>
      <c r="J692" s="102" t="s">
        <v>4655</v>
      </c>
      <c r="K692" s="102" t="s">
        <v>4607</v>
      </c>
      <c r="L692" s="102" t="s">
        <v>3079</v>
      </c>
      <c r="M692" s="102"/>
      <c r="N692" s="102"/>
      <c r="O692" s="102" t="s">
        <v>208</v>
      </c>
      <c r="P692" s="102" t="s">
        <v>209</v>
      </c>
      <c r="Q692" s="102" t="s">
        <v>139</v>
      </c>
      <c r="R692" s="102">
        <v>34160</v>
      </c>
      <c r="S692" s="102"/>
      <c r="T692" s="102">
        <v>80</v>
      </c>
      <c r="U692" s="102" t="s">
        <v>4656</v>
      </c>
      <c r="V692" s="103"/>
      <c r="W692" s="101"/>
      <c r="X692" s="102"/>
      <c r="Y692" s="101"/>
      <c r="Z692" s="101"/>
      <c r="AA692" s="101"/>
      <c r="AB692" s="104"/>
    </row>
    <row r="693" spans="2:28" ht="16.5" customHeight="1" x14ac:dyDescent="0.25">
      <c r="B693" s="97">
        <v>2018</v>
      </c>
      <c r="C693" s="97" t="s">
        <v>206</v>
      </c>
      <c r="D693" s="98" t="s">
        <v>4652</v>
      </c>
      <c r="E693" s="99" t="s">
        <v>4653</v>
      </c>
      <c r="F693" s="97" t="s">
        <v>223</v>
      </c>
      <c r="G693" s="97">
        <v>2</v>
      </c>
      <c r="H693" s="105">
        <v>0</v>
      </c>
      <c r="I693" s="105">
        <v>2</v>
      </c>
      <c r="J693" s="105">
        <v>32</v>
      </c>
      <c r="K693" s="95">
        <v>232</v>
      </c>
      <c r="L693" s="106">
        <f>T692</f>
        <v>80</v>
      </c>
      <c r="M693" s="106">
        <f>K693*L693</f>
        <v>18560</v>
      </c>
      <c r="N693" s="77"/>
      <c r="O693" s="78" t="s">
        <v>203</v>
      </c>
      <c r="P693" s="78" t="s">
        <v>211</v>
      </c>
      <c r="Q693" s="78" t="s">
        <v>143</v>
      </c>
      <c r="R693" s="79">
        <v>87</v>
      </c>
      <c r="S693" s="80"/>
      <c r="T693" s="81">
        <v>7450</v>
      </c>
      <c r="U693" s="96" t="s">
        <v>406</v>
      </c>
      <c r="V693" s="79">
        <f>R693*T693*85/100</f>
        <v>550927.5</v>
      </c>
      <c r="W693" s="79">
        <f>R693*T693-V693</f>
        <v>97222.5</v>
      </c>
      <c r="X693" s="82">
        <f>M693+W693</f>
        <v>115782.5</v>
      </c>
      <c r="Y693" s="83">
        <f>M693</f>
        <v>18560</v>
      </c>
      <c r="Z693" s="84"/>
      <c r="AA693" s="115">
        <f>AB693*M693/100</f>
        <v>3.7119999999999997</v>
      </c>
      <c r="AB693" s="86">
        <v>0.02</v>
      </c>
    </row>
    <row r="694" spans="2:28" ht="16.5" customHeight="1" x14ac:dyDescent="0.25">
      <c r="B694" s="99"/>
      <c r="C694" s="99"/>
      <c r="D694" s="99"/>
      <c r="E694" s="99"/>
      <c r="F694" s="99"/>
      <c r="G694" s="99"/>
      <c r="H694" s="107"/>
      <c r="I694" s="107"/>
      <c r="J694" s="107"/>
      <c r="K694" s="106"/>
      <c r="L694" s="106"/>
      <c r="M694" s="106"/>
      <c r="N694" s="77"/>
      <c r="O694" s="78"/>
      <c r="P694" s="78"/>
      <c r="Q694" s="78"/>
      <c r="R694" s="79"/>
      <c r="S694" s="80"/>
      <c r="T694" s="81"/>
      <c r="U694" s="77"/>
      <c r="V694" s="79"/>
      <c r="W694" s="79"/>
      <c r="X694" s="86"/>
      <c r="Y694" s="83"/>
      <c r="Z694" s="84"/>
      <c r="AA694" s="85"/>
      <c r="AB694" s="86"/>
    </row>
    <row r="695" spans="2:28" ht="16.5" customHeight="1" x14ac:dyDescent="0.25">
      <c r="B695" s="100" t="s">
        <v>205</v>
      </c>
      <c r="C695" s="101"/>
      <c r="D695" s="101"/>
      <c r="E695" s="101"/>
      <c r="F695" s="101"/>
      <c r="G695" s="102"/>
      <c r="H695" s="102" t="s">
        <v>210</v>
      </c>
      <c r="I695" s="102" t="s">
        <v>4658</v>
      </c>
      <c r="J695" s="102" t="s">
        <v>4659</v>
      </c>
      <c r="K695" s="102">
        <v>26</v>
      </c>
      <c r="L695" s="102" t="s">
        <v>3079</v>
      </c>
      <c r="M695" s="102"/>
      <c r="N695" s="102"/>
      <c r="O695" s="102" t="s">
        <v>208</v>
      </c>
      <c r="P695" s="102" t="s">
        <v>209</v>
      </c>
      <c r="Q695" s="102" t="s">
        <v>139</v>
      </c>
      <c r="R695" s="102">
        <v>34160</v>
      </c>
      <c r="S695" s="102"/>
      <c r="T695" s="102">
        <v>80</v>
      </c>
      <c r="U695" s="102" t="s">
        <v>4660</v>
      </c>
      <c r="V695" s="103"/>
      <c r="W695" s="101"/>
      <c r="X695" s="102"/>
      <c r="Y695" s="101"/>
      <c r="Z695" s="101"/>
      <c r="AA695" s="101"/>
      <c r="AB695" s="104"/>
    </row>
    <row r="696" spans="2:28" ht="16.5" customHeight="1" x14ac:dyDescent="0.25">
      <c r="B696" s="97">
        <v>2019</v>
      </c>
      <c r="C696" s="97" t="s">
        <v>206</v>
      </c>
      <c r="D696" s="98" t="s">
        <v>4657</v>
      </c>
      <c r="E696" s="99" t="s">
        <v>4479</v>
      </c>
      <c r="F696" s="97" t="s">
        <v>223</v>
      </c>
      <c r="G696" s="97">
        <v>2</v>
      </c>
      <c r="H696" s="105">
        <v>0</v>
      </c>
      <c r="I696" s="105">
        <v>1</v>
      </c>
      <c r="J696" s="105">
        <v>78</v>
      </c>
      <c r="K696" s="95">
        <v>178</v>
      </c>
      <c r="L696" s="106">
        <f>T695</f>
        <v>80</v>
      </c>
      <c r="M696" s="106">
        <f>K696*L696</f>
        <v>14240</v>
      </c>
      <c r="N696" s="77"/>
      <c r="O696" s="78" t="s">
        <v>203</v>
      </c>
      <c r="P696" s="78" t="s">
        <v>211</v>
      </c>
      <c r="Q696" s="78" t="s">
        <v>143</v>
      </c>
      <c r="R696" s="79">
        <v>189</v>
      </c>
      <c r="S696" s="80"/>
      <c r="T696" s="81">
        <v>7450</v>
      </c>
      <c r="U696" s="96" t="s">
        <v>1158</v>
      </c>
      <c r="V696" s="79">
        <f>R696*T696*85/100</f>
        <v>1196842.5</v>
      </c>
      <c r="W696" s="79">
        <f>R696*T696-V696</f>
        <v>211207.5</v>
      </c>
      <c r="X696" s="82">
        <f>M696+W696</f>
        <v>225447.5</v>
      </c>
      <c r="Y696" s="83">
        <f>M696</f>
        <v>14240</v>
      </c>
      <c r="Z696" s="84"/>
      <c r="AA696" s="115">
        <f>AB696*M696/100</f>
        <v>2.8480000000000003</v>
      </c>
      <c r="AB696" s="86">
        <v>0.02</v>
      </c>
    </row>
    <row r="697" spans="2:28" ht="16.5" customHeight="1" x14ac:dyDescent="0.25">
      <c r="B697" s="99"/>
      <c r="C697" s="99"/>
      <c r="D697" s="99"/>
      <c r="E697" s="99"/>
      <c r="F697" s="99"/>
      <c r="G697" s="99"/>
      <c r="H697" s="107"/>
      <c r="I697" s="107"/>
      <c r="J697" s="107"/>
      <c r="K697" s="106"/>
      <c r="L697" s="106"/>
      <c r="M697" s="106"/>
      <c r="N697" s="77"/>
      <c r="O697" s="78"/>
      <c r="P697" s="78"/>
      <c r="Q697" s="78"/>
      <c r="R697" s="79"/>
      <c r="S697" s="80"/>
      <c r="T697" s="81"/>
      <c r="U697" s="77"/>
      <c r="V697" s="79"/>
      <c r="W697" s="79"/>
      <c r="X697" s="86"/>
      <c r="Y697" s="83"/>
      <c r="Z697" s="84"/>
      <c r="AA697" s="85"/>
      <c r="AB697" s="86"/>
    </row>
    <row r="698" spans="2:28" ht="16.5" customHeight="1" x14ac:dyDescent="0.25">
      <c r="B698" s="100" t="s">
        <v>205</v>
      </c>
      <c r="C698" s="101"/>
      <c r="D698" s="101"/>
      <c r="E698" s="101"/>
      <c r="F698" s="101"/>
      <c r="G698" s="102"/>
      <c r="H698" s="102" t="s">
        <v>207</v>
      </c>
      <c r="I698" s="102" t="s">
        <v>635</v>
      </c>
      <c r="J698" s="102" t="s">
        <v>3954</v>
      </c>
      <c r="K698" s="102" t="s">
        <v>3650</v>
      </c>
      <c r="L698" s="102" t="s">
        <v>3079</v>
      </c>
      <c r="M698" s="102"/>
      <c r="N698" s="102"/>
      <c r="O698" s="102" t="s">
        <v>208</v>
      </c>
      <c r="P698" s="102" t="s">
        <v>209</v>
      </c>
      <c r="Q698" s="102" t="s">
        <v>139</v>
      </c>
      <c r="R698" s="102">
        <v>34160</v>
      </c>
      <c r="S698" s="102"/>
      <c r="T698" s="102">
        <v>80</v>
      </c>
      <c r="U698" s="102" t="s">
        <v>4663</v>
      </c>
      <c r="V698" s="103"/>
      <c r="W698" s="101"/>
      <c r="X698" s="102"/>
      <c r="Y698" s="101"/>
      <c r="Z698" s="101"/>
      <c r="AA698" s="101"/>
      <c r="AB698" s="104"/>
    </row>
    <row r="699" spans="2:28" ht="16.5" customHeight="1" x14ac:dyDescent="0.25">
      <c r="B699" s="97">
        <v>2020</v>
      </c>
      <c r="C699" s="97" t="s">
        <v>206</v>
      </c>
      <c r="D699" s="98" t="s">
        <v>4661</v>
      </c>
      <c r="E699" s="99" t="s">
        <v>4662</v>
      </c>
      <c r="F699" s="97" t="s">
        <v>223</v>
      </c>
      <c r="G699" s="97">
        <v>2</v>
      </c>
      <c r="H699" s="105">
        <v>0</v>
      </c>
      <c r="I699" s="105">
        <v>2</v>
      </c>
      <c r="J699" s="105">
        <v>3</v>
      </c>
      <c r="K699" s="95">
        <v>203</v>
      </c>
      <c r="L699" s="106">
        <f>T698</f>
        <v>80</v>
      </c>
      <c r="M699" s="106">
        <f>K699*L699</f>
        <v>16240</v>
      </c>
      <c r="N699" s="77"/>
      <c r="O699" s="78" t="s">
        <v>203</v>
      </c>
      <c r="P699" s="78" t="s">
        <v>5</v>
      </c>
      <c r="Q699" s="78" t="s">
        <v>143</v>
      </c>
      <c r="R699" s="79">
        <v>162</v>
      </c>
      <c r="S699" s="80"/>
      <c r="T699" s="81">
        <v>8050</v>
      </c>
      <c r="U699" s="96" t="s">
        <v>217</v>
      </c>
      <c r="V699" s="79">
        <f>R699*T699*1/100</f>
        <v>13041</v>
      </c>
      <c r="W699" s="79">
        <f>R699*T699-V699</f>
        <v>1291059</v>
      </c>
      <c r="X699" s="82">
        <f>M699+W699</f>
        <v>1307299</v>
      </c>
      <c r="Y699" s="83">
        <f>M699</f>
        <v>16240</v>
      </c>
      <c r="Z699" s="84"/>
      <c r="AA699" s="87">
        <f>AB699*M699/100</f>
        <v>3.2480000000000002</v>
      </c>
      <c r="AB699" s="86">
        <v>0.02</v>
      </c>
    </row>
    <row r="700" spans="2:28" ht="16.5" customHeight="1" x14ac:dyDescent="0.25">
      <c r="B700" s="99"/>
      <c r="C700" s="99"/>
      <c r="D700" s="99"/>
      <c r="E700" s="99"/>
      <c r="F700" s="99"/>
      <c r="G700" s="99"/>
      <c r="H700" s="107"/>
      <c r="I700" s="107"/>
      <c r="J700" s="107"/>
      <c r="K700" s="106"/>
      <c r="L700" s="106"/>
      <c r="M700" s="106"/>
      <c r="N700" s="77"/>
      <c r="O700" s="78"/>
      <c r="P700" s="78"/>
      <c r="Q700" s="78"/>
      <c r="R700" s="79"/>
      <c r="S700" s="80"/>
      <c r="T700" s="81"/>
      <c r="U700" s="77"/>
      <c r="V700" s="79"/>
      <c r="W700" s="79"/>
      <c r="X700" s="86"/>
      <c r="Y700" s="83"/>
      <c r="Z700" s="84"/>
      <c r="AA700" s="85"/>
      <c r="AB700" s="86"/>
    </row>
    <row r="701" spans="2:28" ht="16.5" customHeight="1" x14ac:dyDescent="0.25">
      <c r="B701" s="100" t="s">
        <v>205</v>
      </c>
      <c r="C701" s="101"/>
      <c r="D701" s="101"/>
      <c r="E701" s="101"/>
      <c r="F701" s="101"/>
      <c r="G701" s="102"/>
      <c r="H701" s="102" t="s">
        <v>207</v>
      </c>
      <c r="I701" s="102" t="s">
        <v>2967</v>
      </c>
      <c r="J701" s="102" t="s">
        <v>1930</v>
      </c>
      <c r="K701" s="102" t="s">
        <v>3191</v>
      </c>
      <c r="L701" s="102" t="s">
        <v>3079</v>
      </c>
      <c r="M701" s="102"/>
      <c r="N701" s="102"/>
      <c r="O701" s="102" t="s">
        <v>208</v>
      </c>
      <c r="P701" s="102" t="s">
        <v>209</v>
      </c>
      <c r="Q701" s="102" t="s">
        <v>139</v>
      </c>
      <c r="R701" s="102">
        <v>34160</v>
      </c>
      <c r="S701" s="102"/>
      <c r="T701" s="102">
        <v>80</v>
      </c>
      <c r="U701" s="102" t="s">
        <v>4665</v>
      </c>
      <c r="V701" s="103"/>
      <c r="W701" s="101"/>
      <c r="X701" s="102"/>
      <c r="Y701" s="101"/>
      <c r="Z701" s="101"/>
      <c r="AA701" s="101"/>
      <c r="AB701" s="104"/>
    </row>
    <row r="702" spans="2:28" ht="16.5" customHeight="1" x14ac:dyDescent="0.25">
      <c r="B702" s="97">
        <v>2021</v>
      </c>
      <c r="C702" s="97" t="s">
        <v>206</v>
      </c>
      <c r="D702" s="98" t="s">
        <v>4664</v>
      </c>
      <c r="E702" s="99" t="s">
        <v>3796</v>
      </c>
      <c r="F702" s="97" t="s">
        <v>223</v>
      </c>
      <c r="G702" s="97">
        <v>2</v>
      </c>
      <c r="H702" s="105">
        <v>0</v>
      </c>
      <c r="I702" s="105">
        <v>1</v>
      </c>
      <c r="J702" s="105">
        <v>92</v>
      </c>
      <c r="K702" s="95">
        <v>192</v>
      </c>
      <c r="L702" s="106">
        <f>T701</f>
        <v>80</v>
      </c>
      <c r="M702" s="106">
        <f>K702*L702</f>
        <v>15360</v>
      </c>
      <c r="N702" s="77"/>
      <c r="O702" s="78" t="s">
        <v>203</v>
      </c>
      <c r="P702" s="78" t="s">
        <v>5</v>
      </c>
      <c r="Q702" s="78" t="s">
        <v>143</v>
      </c>
      <c r="R702" s="79">
        <v>72</v>
      </c>
      <c r="S702" s="80"/>
      <c r="T702" s="81">
        <v>8050</v>
      </c>
      <c r="U702" s="96" t="s">
        <v>379</v>
      </c>
      <c r="V702" s="79">
        <f>R702*T702*46/100</f>
        <v>266616</v>
      </c>
      <c r="W702" s="79">
        <f>R702*T702-V702</f>
        <v>312984</v>
      </c>
      <c r="X702" s="82">
        <f>M702+W702</f>
        <v>328344</v>
      </c>
      <c r="Y702" s="83">
        <f>M702</f>
        <v>15360</v>
      </c>
      <c r="Z702" s="84"/>
      <c r="AA702" s="87">
        <f>AB702*M702/100</f>
        <v>3.0720000000000001</v>
      </c>
      <c r="AB702" s="86">
        <v>0.02</v>
      </c>
    </row>
    <row r="703" spans="2:28" ht="16.5" customHeight="1" x14ac:dyDescent="0.25">
      <c r="B703" s="99"/>
      <c r="C703" s="99"/>
      <c r="D703" s="99"/>
      <c r="E703" s="99"/>
      <c r="F703" s="99"/>
      <c r="G703" s="99"/>
      <c r="H703" s="107"/>
      <c r="I703" s="107"/>
      <c r="J703" s="107"/>
      <c r="K703" s="106"/>
      <c r="L703" s="106"/>
      <c r="M703" s="106"/>
      <c r="N703" s="77"/>
      <c r="O703" s="78"/>
      <c r="P703" s="78"/>
      <c r="Q703" s="78"/>
      <c r="R703" s="79"/>
      <c r="S703" s="80"/>
      <c r="T703" s="81"/>
      <c r="U703" s="77"/>
      <c r="V703" s="79"/>
      <c r="W703" s="79"/>
      <c r="X703" s="86"/>
      <c r="Y703" s="83"/>
      <c r="Z703" s="84"/>
      <c r="AA703" s="85"/>
      <c r="AB703" s="86"/>
    </row>
    <row r="704" spans="2:28" ht="16.5" customHeight="1" x14ac:dyDescent="0.25">
      <c r="B704" s="100" t="s">
        <v>205</v>
      </c>
      <c r="C704" s="101"/>
      <c r="D704" s="101"/>
      <c r="E704" s="101"/>
      <c r="F704" s="101"/>
      <c r="G704" s="102"/>
      <c r="H704" s="102" t="s">
        <v>210</v>
      </c>
      <c r="I704" s="102" t="s">
        <v>710</v>
      </c>
      <c r="J704" s="102" t="s">
        <v>3954</v>
      </c>
      <c r="K704" s="102" t="s">
        <v>3650</v>
      </c>
      <c r="L704" s="102" t="s">
        <v>3079</v>
      </c>
      <c r="M704" s="102"/>
      <c r="N704" s="102"/>
      <c r="O704" s="102" t="s">
        <v>208</v>
      </c>
      <c r="P704" s="102" t="s">
        <v>209</v>
      </c>
      <c r="Q704" s="102" t="s">
        <v>139</v>
      </c>
      <c r="R704" s="102">
        <v>34160</v>
      </c>
      <c r="S704" s="102"/>
      <c r="T704" s="102">
        <v>80</v>
      </c>
      <c r="U704" s="102" t="s">
        <v>4668</v>
      </c>
      <c r="V704" s="103"/>
      <c r="W704" s="101"/>
      <c r="X704" s="102"/>
      <c r="Y704" s="101"/>
      <c r="Z704" s="101"/>
      <c r="AA704" s="101"/>
      <c r="AB704" s="104"/>
    </row>
    <row r="705" spans="2:28" ht="16.5" customHeight="1" x14ac:dyDescent="0.25">
      <c r="B705" s="97">
        <v>2022</v>
      </c>
      <c r="C705" s="97" t="s">
        <v>206</v>
      </c>
      <c r="D705" s="98" t="s">
        <v>4666</v>
      </c>
      <c r="E705" s="99" t="s">
        <v>4667</v>
      </c>
      <c r="F705" s="97" t="s">
        <v>223</v>
      </c>
      <c r="G705" s="97">
        <v>1</v>
      </c>
      <c r="H705" s="105">
        <v>0</v>
      </c>
      <c r="I705" s="105">
        <v>1</v>
      </c>
      <c r="J705" s="105">
        <v>63</v>
      </c>
      <c r="K705" s="95">
        <v>163</v>
      </c>
      <c r="L705" s="106">
        <f>T704</f>
        <v>80</v>
      </c>
      <c r="M705" s="106">
        <f>K705*L705</f>
        <v>13040</v>
      </c>
      <c r="N705" s="77"/>
      <c r="O705" s="78"/>
      <c r="P705" s="78"/>
      <c r="Q705" s="78"/>
      <c r="R705" s="79"/>
      <c r="S705" s="80"/>
      <c r="T705" s="81"/>
      <c r="U705" s="77"/>
      <c r="V705" s="79"/>
      <c r="W705" s="79"/>
      <c r="X705" s="82"/>
      <c r="Y705" s="83">
        <f>M705</f>
        <v>13040</v>
      </c>
      <c r="Z705" s="84"/>
      <c r="AA705" s="87">
        <f>AB705*M705/100</f>
        <v>1.304</v>
      </c>
      <c r="AB705" s="82">
        <v>0.01</v>
      </c>
    </row>
    <row r="706" spans="2:28" ht="16.5" customHeight="1" x14ac:dyDescent="0.25">
      <c r="B706" s="99"/>
      <c r="C706" s="99"/>
      <c r="D706" s="99"/>
      <c r="E706" s="99"/>
      <c r="F706" s="99"/>
      <c r="G706" s="99"/>
      <c r="H706" s="107"/>
      <c r="I706" s="107"/>
      <c r="J706" s="107"/>
      <c r="K706" s="106"/>
      <c r="L706" s="106"/>
      <c r="M706" s="106"/>
      <c r="N706" s="77"/>
      <c r="O706" s="78"/>
      <c r="P706" s="78"/>
      <c r="Q706" s="78"/>
      <c r="R706" s="79"/>
      <c r="S706" s="80"/>
      <c r="T706" s="81"/>
      <c r="U706" s="77"/>
      <c r="V706" s="79"/>
      <c r="W706" s="79"/>
      <c r="X706" s="86"/>
      <c r="Y706" s="83"/>
      <c r="Z706" s="84"/>
      <c r="AA706" s="85"/>
      <c r="AB706" s="86"/>
    </row>
    <row r="707" spans="2:28" ht="16.5" customHeight="1" x14ac:dyDescent="0.25">
      <c r="B707" s="100" t="s">
        <v>205</v>
      </c>
      <c r="C707" s="101"/>
      <c r="D707" s="101"/>
      <c r="E707" s="101"/>
      <c r="F707" s="101"/>
      <c r="G707" s="102"/>
      <c r="H707" s="102" t="s">
        <v>210</v>
      </c>
      <c r="I707" s="102" t="s">
        <v>4670</v>
      </c>
      <c r="J707" s="102" t="s">
        <v>4671</v>
      </c>
      <c r="K707" s="102" t="s">
        <v>4672</v>
      </c>
      <c r="L707" s="102" t="s">
        <v>3079</v>
      </c>
      <c r="M707" s="102"/>
      <c r="N707" s="102"/>
      <c r="O707" s="102" t="s">
        <v>208</v>
      </c>
      <c r="P707" s="102" t="s">
        <v>209</v>
      </c>
      <c r="Q707" s="102" t="s">
        <v>139</v>
      </c>
      <c r="R707" s="102">
        <v>34160</v>
      </c>
      <c r="S707" s="102"/>
      <c r="T707" s="102">
        <v>80</v>
      </c>
      <c r="U707" s="102"/>
      <c r="V707" s="103"/>
      <c r="W707" s="101"/>
      <c r="X707" s="102"/>
      <c r="Y707" s="101"/>
      <c r="Z707" s="101"/>
      <c r="AA707" s="101"/>
      <c r="AB707" s="104"/>
    </row>
    <row r="708" spans="2:28" ht="16.5" customHeight="1" x14ac:dyDescent="0.25">
      <c r="B708" s="97">
        <v>2023</v>
      </c>
      <c r="C708" s="97" t="s">
        <v>206</v>
      </c>
      <c r="D708" s="98" t="s">
        <v>4669</v>
      </c>
      <c r="E708" s="99" t="s">
        <v>4140</v>
      </c>
      <c r="F708" s="97" t="s">
        <v>223</v>
      </c>
      <c r="G708" s="97">
        <v>1</v>
      </c>
      <c r="H708" s="105">
        <v>15</v>
      </c>
      <c r="I708" s="105">
        <v>3</v>
      </c>
      <c r="J708" s="105">
        <v>72</v>
      </c>
      <c r="K708" s="95">
        <v>6372</v>
      </c>
      <c r="L708" s="106">
        <f>T707</f>
        <v>80</v>
      </c>
      <c r="M708" s="106">
        <f>K708*L708</f>
        <v>509760</v>
      </c>
      <c r="N708" s="77"/>
      <c r="O708" s="78"/>
      <c r="P708" s="78"/>
      <c r="Q708" s="78"/>
      <c r="R708" s="79"/>
      <c r="S708" s="80"/>
      <c r="T708" s="81"/>
      <c r="U708" s="77"/>
      <c r="V708" s="79"/>
      <c r="W708" s="79"/>
      <c r="X708" s="82"/>
      <c r="Y708" s="83">
        <f>M708</f>
        <v>509760</v>
      </c>
      <c r="Z708" s="84"/>
      <c r="AA708" s="87">
        <f>AB708*M708/100</f>
        <v>50.976000000000006</v>
      </c>
      <c r="AB708" s="82">
        <v>0.01</v>
      </c>
    </row>
    <row r="709" spans="2:28" ht="16.5" customHeight="1" x14ac:dyDescent="0.25">
      <c r="B709" s="99"/>
      <c r="C709" s="99"/>
      <c r="D709" s="99"/>
      <c r="E709" s="99"/>
      <c r="F709" s="99"/>
      <c r="G709" s="99"/>
      <c r="H709" s="107"/>
      <c r="I709" s="107"/>
      <c r="J709" s="107"/>
      <c r="K709" s="106"/>
      <c r="L709" s="106"/>
      <c r="M709" s="106"/>
      <c r="N709" s="77"/>
      <c r="O709" s="78"/>
      <c r="P709" s="78"/>
      <c r="Q709" s="78"/>
      <c r="R709" s="79"/>
      <c r="S709" s="80"/>
      <c r="T709" s="81"/>
      <c r="U709" s="77"/>
      <c r="V709" s="79"/>
      <c r="W709" s="79"/>
      <c r="X709" s="86"/>
      <c r="Y709" s="83"/>
      <c r="Z709" s="84"/>
      <c r="AA709" s="85"/>
      <c r="AB709" s="86"/>
    </row>
    <row r="710" spans="2:28" ht="16.5" customHeight="1" x14ac:dyDescent="0.25">
      <c r="B710" s="100" t="s">
        <v>205</v>
      </c>
      <c r="C710" s="101"/>
      <c r="D710" s="101"/>
      <c r="E710" s="101"/>
      <c r="F710" s="101"/>
      <c r="G710" s="102"/>
      <c r="H710" s="102" t="s">
        <v>210</v>
      </c>
      <c r="I710" s="102" t="s">
        <v>3815</v>
      </c>
      <c r="J710" s="102" t="s">
        <v>2778</v>
      </c>
      <c r="K710" s="102" t="s">
        <v>4674</v>
      </c>
      <c r="L710" s="102" t="s">
        <v>3079</v>
      </c>
      <c r="M710" s="102"/>
      <c r="N710" s="102"/>
      <c r="O710" s="102" t="s">
        <v>208</v>
      </c>
      <c r="P710" s="102" t="s">
        <v>209</v>
      </c>
      <c r="Q710" s="102" t="s">
        <v>139</v>
      </c>
      <c r="R710" s="102">
        <v>34160</v>
      </c>
      <c r="S710" s="102"/>
      <c r="T710" s="102">
        <v>80</v>
      </c>
      <c r="U710" s="102" t="s">
        <v>4675</v>
      </c>
      <c r="V710" s="103"/>
      <c r="W710" s="101"/>
      <c r="X710" s="102"/>
      <c r="Y710" s="101"/>
      <c r="Z710" s="101"/>
      <c r="AA710" s="101"/>
      <c r="AB710" s="104"/>
    </row>
    <row r="711" spans="2:28" ht="16.5" customHeight="1" x14ac:dyDescent="0.25">
      <c r="B711" s="97">
        <v>2024</v>
      </c>
      <c r="C711" s="97" t="s">
        <v>206</v>
      </c>
      <c r="D711" s="98" t="s">
        <v>4673</v>
      </c>
      <c r="E711" s="99" t="s">
        <v>4140</v>
      </c>
      <c r="F711" s="97" t="s">
        <v>223</v>
      </c>
      <c r="G711" s="97"/>
      <c r="H711" s="105">
        <v>4</v>
      </c>
      <c r="I711" s="105">
        <v>1</v>
      </c>
      <c r="J711" s="105">
        <v>62</v>
      </c>
      <c r="K711" s="95">
        <v>1762</v>
      </c>
      <c r="L711" s="106">
        <f>T710</f>
        <v>80</v>
      </c>
      <c r="M711" s="106">
        <f>K711*L711</f>
        <v>140960</v>
      </c>
      <c r="N711" s="77"/>
      <c r="O711" s="78"/>
      <c r="P711" s="78"/>
      <c r="Q711" s="78"/>
      <c r="R711" s="79"/>
      <c r="S711" s="80"/>
      <c r="T711" s="81"/>
      <c r="U711" s="77"/>
      <c r="V711" s="79"/>
      <c r="W711" s="79"/>
      <c r="X711" s="82"/>
      <c r="Y711" s="83">
        <f>M711</f>
        <v>140960</v>
      </c>
      <c r="Z711" s="84"/>
      <c r="AA711" s="87">
        <f>AB711*M711/100</f>
        <v>14.096000000000002</v>
      </c>
      <c r="AB711" s="82">
        <v>0.01</v>
      </c>
    </row>
    <row r="712" spans="2:28" ht="16.5" customHeight="1" x14ac:dyDescent="0.25">
      <c r="B712" s="97"/>
      <c r="C712" s="97"/>
      <c r="D712" s="98"/>
      <c r="E712" s="99"/>
      <c r="F712" s="97"/>
      <c r="G712" s="97"/>
      <c r="H712" s="105"/>
      <c r="I712" s="105">
        <v>1</v>
      </c>
      <c r="J712" s="105">
        <v>0</v>
      </c>
      <c r="K712" s="95">
        <v>100</v>
      </c>
      <c r="L712" s="106">
        <f>T710</f>
        <v>80</v>
      </c>
      <c r="M712" s="106">
        <f>K712*L712</f>
        <v>8000</v>
      </c>
      <c r="N712" s="77"/>
      <c r="O712" s="78" t="s">
        <v>203</v>
      </c>
      <c r="P712" s="78" t="s">
        <v>5</v>
      </c>
      <c r="Q712" s="78" t="s">
        <v>143</v>
      </c>
      <c r="R712" s="79">
        <v>90</v>
      </c>
      <c r="S712" s="80"/>
      <c r="T712" s="81">
        <v>8050</v>
      </c>
      <c r="U712" s="96" t="s">
        <v>375</v>
      </c>
      <c r="V712" s="79">
        <f>R712*T712*36/100</f>
        <v>260820</v>
      </c>
      <c r="W712" s="79">
        <f>R712*T712-V712</f>
        <v>463680</v>
      </c>
      <c r="X712" s="82">
        <f>M712+W712</f>
        <v>471680</v>
      </c>
      <c r="Y712" s="83">
        <f>M712</f>
        <v>8000</v>
      </c>
      <c r="Z712" s="84"/>
      <c r="AA712" s="87">
        <f>AB712*M712/100</f>
        <v>1.6</v>
      </c>
      <c r="AB712" s="86">
        <v>0.02</v>
      </c>
    </row>
    <row r="713" spans="2:28" ht="16.5" customHeight="1" x14ac:dyDescent="0.25">
      <c r="B713" s="97"/>
      <c r="C713" s="97"/>
      <c r="D713" s="98"/>
      <c r="E713" s="99"/>
      <c r="F713" s="97"/>
      <c r="G713" s="97"/>
      <c r="H713" s="105">
        <v>4</v>
      </c>
      <c r="I713" s="105">
        <v>2</v>
      </c>
      <c r="J713" s="105">
        <v>62</v>
      </c>
      <c r="K713" s="95">
        <v>1862</v>
      </c>
      <c r="L713" s="106"/>
      <c r="M713" s="106"/>
      <c r="N713" s="77"/>
      <c r="O713" s="78"/>
      <c r="P713" s="78"/>
      <c r="Q713" s="78"/>
      <c r="R713" s="79"/>
      <c r="S713" s="80"/>
      <c r="T713" s="81"/>
      <c r="U713" s="77"/>
      <c r="V713" s="79"/>
      <c r="W713" s="79"/>
      <c r="X713" s="82"/>
      <c r="Y713" s="83"/>
      <c r="Z713" s="84"/>
      <c r="AA713" s="87"/>
      <c r="AB713" s="82"/>
    </row>
    <row r="714" spans="2:28" ht="16.5" customHeight="1" x14ac:dyDescent="0.25">
      <c r="B714" s="99"/>
      <c r="C714" s="99"/>
      <c r="D714" s="99"/>
      <c r="E714" s="99"/>
      <c r="F714" s="99"/>
      <c r="G714" s="99"/>
      <c r="H714" s="107"/>
      <c r="I714" s="107"/>
      <c r="J714" s="107"/>
      <c r="K714" s="106"/>
      <c r="L714" s="106"/>
      <c r="M714" s="106"/>
      <c r="N714" s="77"/>
      <c r="O714" s="78"/>
      <c r="P714" s="78"/>
      <c r="Q714" s="78"/>
      <c r="R714" s="79"/>
      <c r="S714" s="80"/>
      <c r="T714" s="81"/>
      <c r="U714" s="77"/>
      <c r="V714" s="79"/>
      <c r="W714" s="79"/>
      <c r="X714" s="86"/>
      <c r="Y714" s="83"/>
      <c r="Z714" s="84"/>
      <c r="AA714" s="85"/>
      <c r="AB714" s="86"/>
    </row>
    <row r="715" spans="2:28" ht="16.5" customHeight="1" x14ac:dyDescent="0.25">
      <c r="B715" s="100" t="s">
        <v>205</v>
      </c>
      <c r="C715" s="101"/>
      <c r="D715" s="101"/>
      <c r="E715" s="101"/>
      <c r="F715" s="101"/>
      <c r="G715" s="102"/>
      <c r="H715" s="102" t="s">
        <v>210</v>
      </c>
      <c r="I715" s="102" t="s">
        <v>3442</v>
      </c>
      <c r="J715" s="102" t="s">
        <v>2757</v>
      </c>
      <c r="K715" s="102" t="s">
        <v>4676</v>
      </c>
      <c r="L715" s="102" t="s">
        <v>3079</v>
      </c>
      <c r="M715" s="102"/>
      <c r="N715" s="102"/>
      <c r="O715" s="102" t="s">
        <v>208</v>
      </c>
      <c r="P715" s="102" t="s">
        <v>209</v>
      </c>
      <c r="Q715" s="102" t="s">
        <v>139</v>
      </c>
      <c r="R715" s="102">
        <v>34160</v>
      </c>
      <c r="S715" s="102"/>
      <c r="T715" s="102">
        <v>80</v>
      </c>
      <c r="U715" s="102" t="s">
        <v>3443</v>
      </c>
      <c r="V715" s="103"/>
      <c r="W715" s="101"/>
      <c r="X715" s="102"/>
      <c r="Y715" s="101"/>
      <c r="Z715" s="101"/>
      <c r="AA715" s="101"/>
      <c r="AB715" s="104"/>
    </row>
    <row r="716" spans="2:28" ht="16.5" customHeight="1" x14ac:dyDescent="0.25">
      <c r="B716" s="97">
        <v>2025</v>
      </c>
      <c r="C716" s="97" t="s">
        <v>206</v>
      </c>
      <c r="D716" s="98" t="s">
        <v>3440</v>
      </c>
      <c r="E716" s="99" t="s">
        <v>3441</v>
      </c>
      <c r="F716" s="97" t="s">
        <v>223</v>
      </c>
      <c r="G716" s="97">
        <v>2</v>
      </c>
      <c r="H716" s="105">
        <v>0</v>
      </c>
      <c r="I716" s="105">
        <v>0</v>
      </c>
      <c r="J716" s="105">
        <v>82</v>
      </c>
      <c r="K716" s="95">
        <v>82</v>
      </c>
      <c r="L716" s="106">
        <f>T715</f>
        <v>80</v>
      </c>
      <c r="M716" s="106">
        <f>K716*L716</f>
        <v>6560</v>
      </c>
      <c r="N716" s="77"/>
      <c r="O716" s="78"/>
      <c r="P716" s="78"/>
      <c r="Q716" s="78"/>
      <c r="R716" s="79"/>
      <c r="S716" s="80"/>
      <c r="T716" s="81"/>
      <c r="U716" s="77"/>
      <c r="V716" s="79"/>
      <c r="W716" s="79"/>
      <c r="X716" s="82"/>
      <c r="Y716" s="83">
        <f>M716</f>
        <v>6560</v>
      </c>
      <c r="Z716" s="84"/>
      <c r="AA716" s="87">
        <f>AB716*M716/100</f>
        <v>0.65599999999999992</v>
      </c>
      <c r="AB716" s="82">
        <v>0.01</v>
      </c>
    </row>
    <row r="717" spans="2:28" ht="16.5" customHeight="1" x14ac:dyDescent="0.25">
      <c r="B717" s="99"/>
      <c r="C717" s="99"/>
      <c r="D717" s="99"/>
      <c r="E717" s="99"/>
      <c r="F717" s="99"/>
      <c r="G717" s="99"/>
      <c r="H717" s="107"/>
      <c r="I717" s="107"/>
      <c r="J717" s="107"/>
      <c r="K717" s="106"/>
      <c r="L717" s="106"/>
      <c r="M717" s="106"/>
      <c r="N717" s="77"/>
      <c r="O717" s="78"/>
      <c r="P717" s="78"/>
      <c r="Q717" s="78"/>
      <c r="R717" s="79"/>
      <c r="S717" s="80"/>
      <c r="T717" s="81"/>
      <c r="U717" s="77"/>
      <c r="V717" s="79"/>
      <c r="W717" s="79"/>
      <c r="X717" s="86"/>
      <c r="Y717" s="83"/>
      <c r="Z717" s="84"/>
      <c r="AA717" s="85"/>
      <c r="AB717" s="86"/>
    </row>
    <row r="718" spans="2:28" ht="16.5" customHeight="1" x14ac:dyDescent="0.25">
      <c r="B718" s="100" t="s">
        <v>205</v>
      </c>
      <c r="C718" s="101"/>
      <c r="D718" s="101"/>
      <c r="E718" s="101"/>
      <c r="F718" s="101"/>
      <c r="G718" s="102"/>
      <c r="H718" s="102" t="s">
        <v>210</v>
      </c>
      <c r="I718" s="102" t="s">
        <v>2987</v>
      </c>
      <c r="J718" s="102" t="s">
        <v>4679</v>
      </c>
      <c r="K718" s="102" t="s">
        <v>3569</v>
      </c>
      <c r="L718" s="102" t="s">
        <v>3079</v>
      </c>
      <c r="M718" s="102"/>
      <c r="N718" s="102"/>
      <c r="O718" s="102" t="s">
        <v>208</v>
      </c>
      <c r="P718" s="102" t="s">
        <v>209</v>
      </c>
      <c r="Q718" s="102" t="s">
        <v>139</v>
      </c>
      <c r="R718" s="102">
        <v>34160</v>
      </c>
      <c r="S718" s="102"/>
      <c r="T718" s="102">
        <v>80</v>
      </c>
      <c r="U718" s="102" t="s">
        <v>4680</v>
      </c>
      <c r="V718" s="103"/>
      <c r="W718" s="101"/>
      <c r="X718" s="102"/>
      <c r="Y718" s="101"/>
      <c r="Z718" s="101"/>
      <c r="AA718" s="101"/>
      <c r="AB718" s="104"/>
    </row>
    <row r="719" spans="2:28" ht="16.5" customHeight="1" x14ac:dyDescent="0.25">
      <c r="B719" s="97">
        <v>2026</v>
      </c>
      <c r="C719" s="97" t="s">
        <v>206</v>
      </c>
      <c r="D719" s="98" t="s">
        <v>4677</v>
      </c>
      <c r="E719" s="99" t="s">
        <v>4678</v>
      </c>
      <c r="F719" s="97" t="s">
        <v>223</v>
      </c>
      <c r="G719" s="97">
        <v>2</v>
      </c>
      <c r="H719" s="105">
        <v>0</v>
      </c>
      <c r="I719" s="105">
        <v>1</v>
      </c>
      <c r="J719" s="105">
        <v>10</v>
      </c>
      <c r="K719" s="95">
        <v>110</v>
      </c>
      <c r="L719" s="106">
        <f>T718</f>
        <v>80</v>
      </c>
      <c r="M719" s="106">
        <f>K719*L719</f>
        <v>8800</v>
      </c>
      <c r="N719" s="77"/>
      <c r="O719" s="78" t="s">
        <v>203</v>
      </c>
      <c r="P719" s="78" t="s">
        <v>5</v>
      </c>
      <c r="Q719" s="78" t="s">
        <v>143</v>
      </c>
      <c r="R719" s="79">
        <v>54</v>
      </c>
      <c r="S719" s="80"/>
      <c r="T719" s="81">
        <v>8050</v>
      </c>
      <c r="U719" s="96" t="s">
        <v>2038</v>
      </c>
      <c r="V719" s="79">
        <f>R719*T719*56/100</f>
        <v>243432</v>
      </c>
      <c r="W719" s="79">
        <f>R719*T719-V719</f>
        <v>191268</v>
      </c>
      <c r="X719" s="82">
        <f>M719+W719</f>
        <v>200068</v>
      </c>
      <c r="Y719" s="83">
        <f>M719</f>
        <v>8800</v>
      </c>
      <c r="Z719" s="84"/>
      <c r="AA719" s="87">
        <f>AB719*M719/100</f>
        <v>1.76</v>
      </c>
      <c r="AB719" s="86">
        <v>0.02</v>
      </c>
    </row>
    <row r="720" spans="2:28" ht="16.5" customHeight="1" x14ac:dyDescent="0.25">
      <c r="B720" s="99"/>
      <c r="C720" s="99"/>
      <c r="D720" s="99"/>
      <c r="E720" s="99"/>
      <c r="F720" s="99"/>
      <c r="G720" s="99"/>
      <c r="H720" s="107"/>
      <c r="I720" s="107"/>
      <c r="J720" s="107"/>
      <c r="K720" s="106"/>
      <c r="L720" s="106"/>
      <c r="M720" s="106"/>
      <c r="N720" s="77"/>
      <c r="O720" s="78"/>
      <c r="P720" s="78"/>
      <c r="Q720" s="78"/>
      <c r="R720" s="79"/>
      <c r="S720" s="80"/>
      <c r="T720" s="81"/>
      <c r="U720" s="77"/>
      <c r="V720" s="79"/>
      <c r="W720" s="79"/>
      <c r="X720" s="86"/>
      <c r="Y720" s="83"/>
      <c r="Z720" s="84"/>
      <c r="AA720" s="85"/>
      <c r="AB720" s="86"/>
    </row>
    <row r="721" spans="2:28" ht="16.5" customHeight="1" x14ac:dyDescent="0.25">
      <c r="B721" s="100" t="s">
        <v>205</v>
      </c>
      <c r="C721" s="101"/>
      <c r="D721" s="101"/>
      <c r="E721" s="101"/>
      <c r="F721" s="101"/>
      <c r="G721" s="102"/>
      <c r="H721" s="102" t="s">
        <v>207</v>
      </c>
      <c r="I721" s="102" t="s">
        <v>2705</v>
      </c>
      <c r="J721" s="102" t="s">
        <v>4512</v>
      </c>
      <c r="K721" s="102">
        <v>43</v>
      </c>
      <c r="L721" s="102">
        <v>11</v>
      </c>
      <c r="M721" s="102"/>
      <c r="N721" s="102"/>
      <c r="O721" s="102" t="s">
        <v>208</v>
      </c>
      <c r="P721" s="102" t="s">
        <v>209</v>
      </c>
      <c r="Q721" s="102" t="s">
        <v>139</v>
      </c>
      <c r="R721" s="102">
        <v>34160</v>
      </c>
      <c r="S721" s="102"/>
      <c r="T721" s="102">
        <v>80</v>
      </c>
      <c r="U721" s="102" t="s">
        <v>4683</v>
      </c>
      <c r="V721" s="103"/>
      <c r="W721" s="101"/>
      <c r="X721" s="102"/>
      <c r="Y721" s="101"/>
      <c r="Z721" s="101"/>
      <c r="AA721" s="101"/>
      <c r="AB721" s="104"/>
    </row>
    <row r="722" spans="2:28" ht="16.5" customHeight="1" x14ac:dyDescent="0.25">
      <c r="B722" s="97">
        <v>2027</v>
      </c>
      <c r="C722" s="97" t="s">
        <v>206</v>
      </c>
      <c r="D722" s="98" t="s">
        <v>4681</v>
      </c>
      <c r="E722" s="99" t="s">
        <v>4682</v>
      </c>
      <c r="F722" s="97" t="s">
        <v>223</v>
      </c>
      <c r="G722" s="97">
        <v>2</v>
      </c>
      <c r="H722" s="105">
        <v>0</v>
      </c>
      <c r="I722" s="105">
        <v>1</v>
      </c>
      <c r="J722" s="105">
        <v>73</v>
      </c>
      <c r="K722" s="95">
        <v>173</v>
      </c>
      <c r="L722" s="106">
        <f>T721</f>
        <v>80</v>
      </c>
      <c r="M722" s="106">
        <f>K722*L722</f>
        <v>13840</v>
      </c>
      <c r="N722" s="77"/>
      <c r="O722" s="78" t="s">
        <v>203</v>
      </c>
      <c r="P722" s="78" t="s">
        <v>211</v>
      </c>
      <c r="Q722" s="78" t="s">
        <v>143</v>
      </c>
      <c r="R722" s="79">
        <v>180</v>
      </c>
      <c r="S722" s="80"/>
      <c r="T722" s="81">
        <v>7450</v>
      </c>
      <c r="U722" s="96" t="s">
        <v>1328</v>
      </c>
      <c r="V722" s="79">
        <f>R722*T722*42/100</f>
        <v>563220</v>
      </c>
      <c r="W722" s="79">
        <f>R722*T722-V722</f>
        <v>777780</v>
      </c>
      <c r="X722" s="82">
        <f>M722+W722</f>
        <v>791620</v>
      </c>
      <c r="Y722" s="83">
        <f>M722</f>
        <v>13840</v>
      </c>
      <c r="Z722" s="84"/>
      <c r="AA722" s="115">
        <f>AB722*M722/100</f>
        <v>2.7680000000000002</v>
      </c>
      <c r="AB722" s="86">
        <v>0.02</v>
      </c>
    </row>
    <row r="723" spans="2:28" ht="16.5" customHeight="1" x14ac:dyDescent="0.25">
      <c r="B723" s="99"/>
      <c r="C723" s="99"/>
      <c r="D723" s="99"/>
      <c r="E723" s="99"/>
      <c r="F723" s="99"/>
      <c r="G723" s="99"/>
      <c r="H723" s="107"/>
      <c r="I723" s="107"/>
      <c r="J723" s="107"/>
      <c r="K723" s="106"/>
      <c r="L723" s="106"/>
      <c r="M723" s="106"/>
      <c r="N723" s="77"/>
      <c r="O723" s="78"/>
      <c r="P723" s="78"/>
      <c r="Q723" s="78"/>
      <c r="R723" s="79"/>
      <c r="S723" s="80"/>
      <c r="T723" s="81"/>
      <c r="U723" s="77"/>
      <c r="V723" s="79"/>
      <c r="W723" s="79"/>
      <c r="X723" s="86"/>
      <c r="Y723" s="83"/>
      <c r="Z723" s="84"/>
      <c r="AA723" s="85"/>
      <c r="AB723" s="86"/>
    </row>
    <row r="724" spans="2:28" ht="16.5" customHeight="1" x14ac:dyDescent="0.25">
      <c r="B724" s="100" t="s">
        <v>205</v>
      </c>
      <c r="C724" s="101"/>
      <c r="D724" s="101"/>
      <c r="E724" s="101"/>
      <c r="F724" s="101"/>
      <c r="G724" s="102"/>
      <c r="H724" s="102" t="s">
        <v>210</v>
      </c>
      <c r="I724" s="102" t="s">
        <v>3261</v>
      </c>
      <c r="J724" s="102" t="s">
        <v>3257</v>
      </c>
      <c r="K724" s="102" t="s">
        <v>4164</v>
      </c>
      <c r="L724" s="102" t="s">
        <v>3079</v>
      </c>
      <c r="M724" s="102"/>
      <c r="N724" s="102"/>
      <c r="O724" s="102" t="s">
        <v>208</v>
      </c>
      <c r="P724" s="102" t="s">
        <v>209</v>
      </c>
      <c r="Q724" s="102" t="s">
        <v>139</v>
      </c>
      <c r="R724" s="102">
        <v>34160</v>
      </c>
      <c r="S724" s="102"/>
      <c r="T724" s="102">
        <v>80</v>
      </c>
      <c r="U724" s="102" t="s">
        <v>4686</v>
      </c>
      <c r="V724" s="103"/>
      <c r="W724" s="101"/>
      <c r="X724" s="102" t="s">
        <v>212</v>
      </c>
      <c r="Y724" s="101" t="s">
        <v>4687</v>
      </c>
      <c r="Z724" s="101"/>
      <c r="AA724" s="101"/>
      <c r="AB724" s="104"/>
    </row>
    <row r="725" spans="2:28" ht="16.5" customHeight="1" x14ac:dyDescent="0.25">
      <c r="B725" s="97">
        <v>2028</v>
      </c>
      <c r="C725" s="97" t="s">
        <v>206</v>
      </c>
      <c r="D725" s="98" t="s">
        <v>4684</v>
      </c>
      <c r="E725" s="99" t="s">
        <v>4685</v>
      </c>
      <c r="F725" s="97" t="s">
        <v>223</v>
      </c>
      <c r="G725" s="97">
        <v>2</v>
      </c>
      <c r="H725" s="105">
        <v>0</v>
      </c>
      <c r="I725" s="105">
        <v>0</v>
      </c>
      <c r="J725" s="105">
        <v>94</v>
      </c>
      <c r="K725" s="95">
        <v>94</v>
      </c>
      <c r="L725" s="106">
        <f>T724</f>
        <v>80</v>
      </c>
      <c r="M725" s="106">
        <f>K725*L725</f>
        <v>7520</v>
      </c>
      <c r="N725" s="77"/>
      <c r="O725" s="78" t="s">
        <v>203</v>
      </c>
      <c r="P725" s="78" t="s">
        <v>5</v>
      </c>
      <c r="Q725" s="78" t="s">
        <v>143</v>
      </c>
      <c r="R725" s="79">
        <v>108</v>
      </c>
      <c r="S725" s="80"/>
      <c r="T725" s="81">
        <v>8050</v>
      </c>
      <c r="U725" s="96" t="s">
        <v>1334</v>
      </c>
      <c r="V725" s="79">
        <f>R725*T725*16/100</f>
        <v>139104</v>
      </c>
      <c r="W725" s="79">
        <f>R725*T725-V725</f>
        <v>730296</v>
      </c>
      <c r="X725" s="82">
        <f>M725+W725</f>
        <v>737816</v>
      </c>
      <c r="Y725" s="83">
        <f>M725</f>
        <v>7520</v>
      </c>
      <c r="Z725" s="84"/>
      <c r="AA725" s="87">
        <f>AB725*M725/100</f>
        <v>1.504</v>
      </c>
      <c r="AB725" s="86">
        <v>0.02</v>
      </c>
    </row>
    <row r="726" spans="2:28" ht="16.5" customHeight="1" x14ac:dyDescent="0.25">
      <c r="B726" s="97"/>
      <c r="C726" s="97"/>
      <c r="D726" s="98"/>
      <c r="E726" s="99"/>
      <c r="F726" s="97"/>
      <c r="G726" s="97"/>
      <c r="H726" s="105"/>
      <c r="I726" s="105"/>
      <c r="J726" s="105"/>
      <c r="K726" s="95"/>
      <c r="L726" s="106"/>
      <c r="M726" s="106"/>
      <c r="N726" s="77"/>
      <c r="O726" s="78"/>
      <c r="P726" s="78"/>
      <c r="Q726" s="78"/>
      <c r="R726" s="79"/>
      <c r="S726" s="80"/>
      <c r="T726" s="81"/>
      <c r="U726" s="96"/>
      <c r="V726" s="79"/>
      <c r="W726" s="79"/>
      <c r="X726" s="82"/>
      <c r="Y726" s="83"/>
      <c r="Z726" s="84"/>
      <c r="AA726" s="87"/>
      <c r="AB726" s="86"/>
    </row>
    <row r="727" spans="2:28" ht="16.5" customHeight="1" x14ac:dyDescent="0.25">
      <c r="B727" s="99"/>
      <c r="C727" s="99"/>
      <c r="D727" s="99"/>
      <c r="E727" s="99"/>
      <c r="F727" s="99"/>
      <c r="G727" s="99"/>
      <c r="H727" s="107"/>
      <c r="I727" s="107"/>
      <c r="J727" s="107"/>
      <c r="K727" s="106"/>
      <c r="L727" s="106"/>
      <c r="M727" s="106"/>
      <c r="N727" s="77"/>
      <c r="O727" s="78"/>
      <c r="P727" s="78"/>
      <c r="Q727" s="78"/>
      <c r="R727" s="79"/>
      <c r="S727" s="80"/>
      <c r="T727" s="81"/>
      <c r="U727" s="77"/>
      <c r="V727" s="79"/>
      <c r="W727" s="79"/>
      <c r="X727" s="86"/>
      <c r="Y727" s="83"/>
      <c r="Z727" s="84"/>
      <c r="AA727" s="85"/>
      <c r="AB727" s="86"/>
    </row>
    <row r="728" spans="2:28" ht="16.5" customHeight="1" x14ac:dyDescent="0.25">
      <c r="B728" s="100" t="s">
        <v>205</v>
      </c>
      <c r="C728" s="101"/>
      <c r="D728" s="101"/>
      <c r="E728" s="101"/>
      <c r="F728" s="101"/>
      <c r="G728" s="102"/>
      <c r="H728" s="102" t="s">
        <v>210</v>
      </c>
      <c r="I728" s="102" t="s">
        <v>3261</v>
      </c>
      <c r="J728" s="102" t="s">
        <v>3257</v>
      </c>
      <c r="K728" s="102" t="s">
        <v>4164</v>
      </c>
      <c r="L728" s="102" t="s">
        <v>3079</v>
      </c>
      <c r="M728" s="102"/>
      <c r="N728" s="102"/>
      <c r="O728" s="102" t="s">
        <v>208</v>
      </c>
      <c r="P728" s="102" t="s">
        <v>209</v>
      </c>
      <c r="Q728" s="102" t="s">
        <v>139</v>
      </c>
      <c r="R728" s="102">
        <v>34160</v>
      </c>
      <c r="S728" s="102"/>
      <c r="T728" s="102">
        <v>80</v>
      </c>
      <c r="U728" s="102" t="s">
        <v>4690</v>
      </c>
      <c r="V728" s="103"/>
      <c r="W728" s="101"/>
      <c r="X728" s="102"/>
      <c r="Y728" s="101"/>
      <c r="Z728" s="101"/>
      <c r="AA728" s="101"/>
      <c r="AB728" s="104"/>
    </row>
    <row r="729" spans="2:28" ht="16.5" customHeight="1" x14ac:dyDescent="0.25">
      <c r="B729" s="97">
        <v>2029</v>
      </c>
      <c r="C729" s="97" t="s">
        <v>206</v>
      </c>
      <c r="D729" s="98" t="s">
        <v>4688</v>
      </c>
      <c r="E729" s="99" t="s">
        <v>4689</v>
      </c>
      <c r="F729" s="97" t="s">
        <v>223</v>
      </c>
      <c r="G729" s="97">
        <v>1</v>
      </c>
      <c r="H729" s="105">
        <v>0</v>
      </c>
      <c r="I729" s="105">
        <v>1</v>
      </c>
      <c r="J729" s="105">
        <v>17</v>
      </c>
      <c r="K729" s="95">
        <v>117</v>
      </c>
      <c r="L729" s="106">
        <f>T728</f>
        <v>80</v>
      </c>
      <c r="M729" s="106">
        <f>K729*L729</f>
        <v>9360</v>
      </c>
      <c r="N729" s="77"/>
      <c r="O729" s="78"/>
      <c r="P729" s="78"/>
      <c r="Q729" s="78"/>
      <c r="R729" s="79"/>
      <c r="S729" s="80"/>
      <c r="T729" s="81"/>
      <c r="U729" s="77"/>
      <c r="V729" s="79"/>
      <c r="W729" s="79"/>
      <c r="X729" s="82"/>
      <c r="Y729" s="83">
        <f>M729</f>
        <v>9360</v>
      </c>
      <c r="Z729" s="84"/>
      <c r="AA729" s="87">
        <f>AB729*M729/100</f>
        <v>0.93600000000000005</v>
      </c>
      <c r="AB729" s="82">
        <v>0.01</v>
      </c>
    </row>
    <row r="730" spans="2:28" ht="16.5" customHeight="1" x14ac:dyDescent="0.25">
      <c r="B730" s="99"/>
      <c r="C730" s="99"/>
      <c r="D730" s="99"/>
      <c r="E730" s="99"/>
      <c r="F730" s="99"/>
      <c r="G730" s="99"/>
      <c r="H730" s="107"/>
      <c r="I730" s="107"/>
      <c r="J730" s="107"/>
      <c r="K730" s="106"/>
      <c r="L730" s="106"/>
      <c r="M730" s="106"/>
      <c r="N730" s="77"/>
      <c r="O730" s="78"/>
      <c r="P730" s="78"/>
      <c r="Q730" s="78"/>
      <c r="R730" s="79"/>
      <c r="S730" s="80"/>
      <c r="T730" s="81"/>
      <c r="U730" s="77"/>
      <c r="V730" s="79"/>
      <c r="W730" s="79"/>
      <c r="X730" s="86"/>
      <c r="Y730" s="83"/>
      <c r="Z730" s="84"/>
      <c r="AA730" s="85"/>
      <c r="AB730" s="86"/>
    </row>
    <row r="731" spans="2:28" ht="16.5" customHeight="1" x14ac:dyDescent="0.25">
      <c r="B731" s="100" t="s">
        <v>205</v>
      </c>
      <c r="C731" s="101"/>
      <c r="D731" s="101"/>
      <c r="E731" s="101"/>
      <c r="F731" s="101"/>
      <c r="G731" s="102"/>
      <c r="H731" s="102" t="s">
        <v>210</v>
      </c>
      <c r="I731" s="102" t="s">
        <v>3251</v>
      </c>
      <c r="J731" s="102" t="s">
        <v>3252</v>
      </c>
      <c r="K731" s="102" t="s">
        <v>4693</v>
      </c>
      <c r="L731" s="102" t="s">
        <v>3079</v>
      </c>
      <c r="M731" s="102"/>
      <c r="N731" s="102"/>
      <c r="O731" s="102" t="s">
        <v>208</v>
      </c>
      <c r="P731" s="102" t="s">
        <v>209</v>
      </c>
      <c r="Q731" s="102" t="s">
        <v>139</v>
      </c>
      <c r="R731" s="102">
        <v>34160</v>
      </c>
      <c r="S731" s="102"/>
      <c r="T731" s="102">
        <v>80</v>
      </c>
      <c r="U731" s="102" t="s">
        <v>4694</v>
      </c>
      <c r="V731" s="103"/>
      <c r="W731" s="101"/>
      <c r="X731" s="102"/>
      <c r="Y731" s="101"/>
      <c r="Z731" s="101"/>
      <c r="AA731" s="101"/>
      <c r="AB731" s="104"/>
    </row>
    <row r="732" spans="2:28" ht="16.5" customHeight="1" x14ac:dyDescent="0.25">
      <c r="B732" s="97">
        <v>2030</v>
      </c>
      <c r="C732" s="97" t="s">
        <v>206</v>
      </c>
      <c r="D732" s="98" t="s">
        <v>4691</v>
      </c>
      <c r="E732" s="99" t="s">
        <v>4692</v>
      </c>
      <c r="F732" s="97" t="s">
        <v>223</v>
      </c>
      <c r="G732" s="97"/>
      <c r="H732" s="105">
        <v>0</v>
      </c>
      <c r="I732" s="105">
        <v>1</v>
      </c>
      <c r="J732" s="105">
        <v>88</v>
      </c>
      <c r="K732" s="95">
        <v>188</v>
      </c>
      <c r="L732" s="106">
        <f>T731</f>
        <v>80</v>
      </c>
      <c r="M732" s="106">
        <f>K732*L732</f>
        <v>15040</v>
      </c>
      <c r="N732" s="77"/>
      <c r="O732" s="78" t="s">
        <v>203</v>
      </c>
      <c r="P732" s="78" t="s">
        <v>5</v>
      </c>
      <c r="Q732" s="78" t="s">
        <v>143</v>
      </c>
      <c r="R732" s="79">
        <v>90</v>
      </c>
      <c r="S732" s="80"/>
      <c r="T732" s="81">
        <v>8050</v>
      </c>
      <c r="U732" s="96" t="s">
        <v>4695</v>
      </c>
      <c r="V732" s="79">
        <f>R732*T732*30/100</f>
        <v>217350</v>
      </c>
      <c r="W732" s="79">
        <f>R732*T732-V732</f>
        <v>507150</v>
      </c>
      <c r="X732" s="82">
        <f>M732+W732</f>
        <v>522190</v>
      </c>
      <c r="Y732" s="83">
        <f>M732</f>
        <v>15040</v>
      </c>
      <c r="Z732" s="84"/>
      <c r="AA732" s="87">
        <f>AB732*M732/100</f>
        <v>3.008</v>
      </c>
      <c r="AB732" s="86">
        <v>0.02</v>
      </c>
    </row>
    <row r="733" spans="2:28" ht="16.5" customHeight="1" x14ac:dyDescent="0.25">
      <c r="B733" s="97"/>
      <c r="C733" s="97"/>
      <c r="D733" s="98"/>
      <c r="E733" s="99"/>
      <c r="F733" s="97"/>
      <c r="G733" s="97"/>
      <c r="H733" s="105"/>
      <c r="I733" s="105"/>
      <c r="J733" s="105"/>
      <c r="K733" s="95">
        <v>15</v>
      </c>
      <c r="L733" s="106">
        <f>T731</f>
        <v>80</v>
      </c>
      <c r="M733" s="106">
        <f>K733*L733</f>
        <v>1200</v>
      </c>
      <c r="N733" s="77"/>
      <c r="O733" s="78" t="s">
        <v>215</v>
      </c>
      <c r="P733" s="78" t="s">
        <v>5</v>
      </c>
      <c r="Q733" s="78"/>
      <c r="R733" s="79">
        <v>54</v>
      </c>
      <c r="S733" s="80"/>
      <c r="T733" s="81">
        <v>7350</v>
      </c>
      <c r="U733" s="96" t="s">
        <v>1270</v>
      </c>
      <c r="V733" s="79">
        <f>R733*T733*8/100</f>
        <v>31752</v>
      </c>
      <c r="W733" s="79">
        <f>R733*T733-V733</f>
        <v>365148</v>
      </c>
      <c r="X733" s="82">
        <f>M733+W733</f>
        <v>366348</v>
      </c>
      <c r="Y733" s="83">
        <f>M732</f>
        <v>15040</v>
      </c>
      <c r="Z733" s="84"/>
      <c r="AA733" s="87">
        <f>X733*AB733/100</f>
        <v>1099.0439999999999</v>
      </c>
      <c r="AB733" s="86">
        <v>0.3</v>
      </c>
    </row>
    <row r="734" spans="2:28" ht="16.5" customHeight="1" x14ac:dyDescent="0.25">
      <c r="B734" s="97"/>
      <c r="C734" s="97"/>
      <c r="D734" s="98"/>
      <c r="E734" s="99"/>
      <c r="F734" s="97"/>
      <c r="G734" s="97"/>
      <c r="H734" s="105">
        <v>0</v>
      </c>
      <c r="I734" s="105">
        <v>2</v>
      </c>
      <c r="J734" s="105">
        <v>3</v>
      </c>
      <c r="K734" s="95">
        <v>203</v>
      </c>
      <c r="L734" s="106"/>
      <c r="M734" s="106"/>
      <c r="N734" s="77"/>
      <c r="O734" s="78"/>
      <c r="P734" s="78"/>
      <c r="Q734" s="78"/>
      <c r="R734" s="79"/>
      <c r="S734" s="80"/>
      <c r="T734" s="81"/>
      <c r="U734" s="77"/>
      <c r="V734" s="79"/>
      <c r="W734" s="79"/>
      <c r="X734" s="82"/>
      <c r="Y734" s="83"/>
      <c r="Z734" s="84"/>
      <c r="AA734" s="87"/>
      <c r="AB734" s="82"/>
    </row>
    <row r="735" spans="2:28" ht="16.5" customHeight="1" x14ac:dyDescent="0.25">
      <c r="B735" s="99"/>
      <c r="C735" s="99"/>
      <c r="D735" s="99"/>
      <c r="E735" s="99"/>
      <c r="F735" s="99"/>
      <c r="G735" s="99"/>
      <c r="H735" s="107"/>
      <c r="I735" s="107"/>
      <c r="J735" s="107"/>
      <c r="K735" s="106"/>
      <c r="L735" s="106"/>
      <c r="M735" s="106"/>
      <c r="N735" s="77"/>
      <c r="O735" s="78"/>
      <c r="P735" s="78"/>
      <c r="Q735" s="78"/>
      <c r="R735" s="79"/>
      <c r="S735" s="80"/>
      <c r="T735" s="81"/>
      <c r="U735" s="77"/>
      <c r="V735" s="79"/>
      <c r="W735" s="79"/>
      <c r="X735" s="86"/>
      <c r="Y735" s="83"/>
      <c r="Z735" s="84"/>
      <c r="AA735" s="85"/>
      <c r="AB735" s="86"/>
    </row>
    <row r="736" spans="2:28" ht="16.5" customHeight="1" x14ac:dyDescent="0.25">
      <c r="B736" s="100" t="s">
        <v>205</v>
      </c>
      <c r="C736" s="101"/>
      <c r="D736" s="101"/>
      <c r="E736" s="101"/>
      <c r="F736" s="101"/>
      <c r="G736" s="102"/>
      <c r="H736" s="102" t="s">
        <v>207</v>
      </c>
      <c r="I736" s="102" t="s">
        <v>2982</v>
      </c>
      <c r="J736" s="102" t="s">
        <v>2919</v>
      </c>
      <c r="K736" s="102" t="s">
        <v>3806</v>
      </c>
      <c r="L736" s="102" t="s">
        <v>3079</v>
      </c>
      <c r="M736" s="102"/>
      <c r="N736" s="102"/>
      <c r="O736" s="102" t="s">
        <v>208</v>
      </c>
      <c r="P736" s="102" t="s">
        <v>209</v>
      </c>
      <c r="Q736" s="102" t="s">
        <v>139</v>
      </c>
      <c r="R736" s="102">
        <v>34160</v>
      </c>
      <c r="S736" s="102"/>
      <c r="T736" s="102">
        <v>80</v>
      </c>
      <c r="U736" s="102" t="s">
        <v>4698</v>
      </c>
      <c r="V736" s="103"/>
      <c r="W736" s="101"/>
      <c r="X736" s="102"/>
      <c r="Y736" s="101"/>
      <c r="Z736" s="101"/>
      <c r="AA736" s="101"/>
      <c r="AB736" s="104"/>
    </row>
    <row r="737" spans="2:28" ht="16.5" customHeight="1" x14ac:dyDescent="0.25">
      <c r="B737" s="97">
        <v>2031</v>
      </c>
      <c r="C737" s="97" t="s">
        <v>206</v>
      </c>
      <c r="D737" s="98" t="s">
        <v>4696</v>
      </c>
      <c r="E737" s="99" t="s">
        <v>4697</v>
      </c>
      <c r="F737" s="97" t="s">
        <v>223</v>
      </c>
      <c r="G737" s="97"/>
      <c r="H737" s="105">
        <v>0</v>
      </c>
      <c r="I737" s="105">
        <v>1</v>
      </c>
      <c r="J737" s="105">
        <v>88</v>
      </c>
      <c r="K737" s="95">
        <v>188</v>
      </c>
      <c r="L737" s="106">
        <f>T736</f>
        <v>80</v>
      </c>
      <c r="M737" s="106">
        <f>K737*L737</f>
        <v>15040</v>
      </c>
      <c r="N737" s="77"/>
      <c r="O737" s="78" t="s">
        <v>203</v>
      </c>
      <c r="P737" s="78" t="s">
        <v>5</v>
      </c>
      <c r="Q737" s="78" t="s">
        <v>143</v>
      </c>
      <c r="R737" s="79">
        <v>162</v>
      </c>
      <c r="S737" s="80"/>
      <c r="T737" s="81">
        <v>8050</v>
      </c>
      <c r="U737" s="96" t="s">
        <v>375</v>
      </c>
      <c r="V737" s="79">
        <f>R737*T737*36/100</f>
        <v>469476</v>
      </c>
      <c r="W737" s="79">
        <f>R737*T737-V737</f>
        <v>834624</v>
      </c>
      <c r="X737" s="82">
        <f>M737+W737</f>
        <v>849664</v>
      </c>
      <c r="Y737" s="83">
        <f>M737</f>
        <v>15040</v>
      </c>
      <c r="Z737" s="84"/>
      <c r="AA737" s="87">
        <f>AB737*M737/100</f>
        <v>3.008</v>
      </c>
      <c r="AB737" s="86">
        <v>0.02</v>
      </c>
    </row>
    <row r="738" spans="2:28" ht="16.5" customHeight="1" x14ac:dyDescent="0.25">
      <c r="B738" s="97"/>
      <c r="C738" s="97"/>
      <c r="D738" s="98"/>
      <c r="E738" s="99"/>
      <c r="F738" s="97"/>
      <c r="G738" s="97"/>
      <c r="H738" s="105"/>
      <c r="I738" s="105"/>
      <c r="J738" s="105"/>
      <c r="K738" s="95">
        <v>15</v>
      </c>
      <c r="L738" s="106">
        <f>T736</f>
        <v>80</v>
      </c>
      <c r="M738" s="106">
        <f>K738*L738</f>
        <v>1200</v>
      </c>
      <c r="N738" s="77"/>
      <c r="O738" s="78" t="s">
        <v>120</v>
      </c>
      <c r="P738" s="78" t="s">
        <v>5</v>
      </c>
      <c r="Q738" s="78"/>
      <c r="R738" s="79">
        <v>48</v>
      </c>
      <c r="S738" s="80"/>
      <c r="T738" s="81">
        <v>2600</v>
      </c>
      <c r="U738" s="96" t="s">
        <v>1334</v>
      </c>
      <c r="V738" s="79">
        <f>R738*T738*16/100</f>
        <v>19968</v>
      </c>
      <c r="W738" s="79">
        <f>R738*T738-V738</f>
        <v>104832</v>
      </c>
      <c r="X738" s="82">
        <f>M738+W738</f>
        <v>106032</v>
      </c>
      <c r="Y738" s="83">
        <f>M738</f>
        <v>1200</v>
      </c>
      <c r="Z738" s="84"/>
      <c r="AA738" s="87">
        <f>AB738*M738/100</f>
        <v>0.24</v>
      </c>
      <c r="AB738" s="86">
        <v>0.02</v>
      </c>
    </row>
    <row r="739" spans="2:28" ht="16.5" customHeight="1" x14ac:dyDescent="0.25">
      <c r="B739" s="97"/>
      <c r="C739" s="97"/>
      <c r="D739" s="98"/>
      <c r="E739" s="99"/>
      <c r="F739" s="97"/>
      <c r="G739" s="97"/>
      <c r="H739" s="105">
        <v>0</v>
      </c>
      <c r="I739" s="105">
        <v>2</v>
      </c>
      <c r="J739" s="105">
        <v>3</v>
      </c>
      <c r="K739" s="95">
        <v>203</v>
      </c>
      <c r="L739" s="106"/>
      <c r="M739" s="106"/>
      <c r="N739" s="77"/>
      <c r="O739" s="78"/>
      <c r="P739" s="78"/>
      <c r="Q739" s="78"/>
      <c r="R739" s="79"/>
      <c r="S739" s="80"/>
      <c r="T739" s="81"/>
      <c r="U739" s="77"/>
      <c r="V739" s="79"/>
      <c r="W739" s="79"/>
      <c r="X739" s="82"/>
      <c r="Y739" s="83"/>
      <c r="Z739" s="84"/>
      <c r="AA739" s="87"/>
      <c r="AB739" s="82"/>
    </row>
    <row r="740" spans="2:28" ht="16.5" customHeight="1" x14ac:dyDescent="0.25">
      <c r="B740" s="99"/>
      <c r="C740" s="99"/>
      <c r="D740" s="99"/>
      <c r="E740" s="99"/>
      <c r="F740" s="99"/>
      <c r="G740" s="99"/>
      <c r="H740" s="107"/>
      <c r="I740" s="107"/>
      <c r="J740" s="107"/>
      <c r="K740" s="106"/>
      <c r="L740" s="106"/>
      <c r="M740" s="106"/>
      <c r="N740" s="77"/>
      <c r="O740" s="78"/>
      <c r="P740" s="78"/>
      <c r="Q740" s="78"/>
      <c r="R740" s="79"/>
      <c r="S740" s="80"/>
      <c r="T740" s="81"/>
      <c r="U740" s="77"/>
      <c r="V740" s="79"/>
      <c r="W740" s="79"/>
      <c r="X740" s="86"/>
      <c r="Y740" s="83"/>
      <c r="Z740" s="84"/>
      <c r="AA740" s="85"/>
      <c r="AB740" s="86"/>
    </row>
    <row r="741" spans="2:28" ht="16.5" customHeight="1" x14ac:dyDescent="0.25">
      <c r="B741" s="100" t="s">
        <v>205</v>
      </c>
      <c r="C741" s="101"/>
      <c r="D741" s="101"/>
      <c r="E741" s="101"/>
      <c r="F741" s="101"/>
      <c r="G741" s="102"/>
      <c r="H741" s="102" t="s">
        <v>207</v>
      </c>
      <c r="I741" s="102" t="s">
        <v>4703</v>
      </c>
      <c r="J741" s="102" t="s">
        <v>3971</v>
      </c>
      <c r="K741" s="102" t="s">
        <v>3166</v>
      </c>
      <c r="L741" s="102" t="s">
        <v>3079</v>
      </c>
      <c r="M741" s="102"/>
      <c r="N741" s="102"/>
      <c r="O741" s="102" t="s">
        <v>208</v>
      </c>
      <c r="P741" s="102" t="s">
        <v>209</v>
      </c>
      <c r="Q741" s="102" t="s">
        <v>139</v>
      </c>
      <c r="R741" s="102">
        <v>34160</v>
      </c>
      <c r="S741" s="102"/>
      <c r="T741" s="102">
        <v>80</v>
      </c>
      <c r="U741" s="102" t="s">
        <v>4704</v>
      </c>
      <c r="V741" s="103"/>
      <c r="W741" s="101"/>
      <c r="X741" s="102"/>
      <c r="Y741" s="101"/>
      <c r="Z741" s="101"/>
      <c r="AA741" s="101"/>
      <c r="AB741" s="104"/>
    </row>
    <row r="742" spans="2:28" ht="16.5" customHeight="1" x14ac:dyDescent="0.25">
      <c r="B742" s="97">
        <v>2033</v>
      </c>
      <c r="C742" s="97" t="s">
        <v>206</v>
      </c>
      <c r="D742" s="98" t="s">
        <v>4701</v>
      </c>
      <c r="E742" s="99" t="s">
        <v>4702</v>
      </c>
      <c r="F742" s="97" t="s">
        <v>223</v>
      </c>
      <c r="G742" s="97"/>
      <c r="H742" s="105">
        <v>0</v>
      </c>
      <c r="I742" s="105">
        <v>1</v>
      </c>
      <c r="J742" s="105">
        <v>0</v>
      </c>
      <c r="K742" s="95">
        <v>100</v>
      </c>
      <c r="L742" s="106">
        <f>T741</f>
        <v>80</v>
      </c>
      <c r="M742" s="106">
        <f>K742*L742</f>
        <v>8000</v>
      </c>
      <c r="N742" s="77"/>
      <c r="O742" s="78" t="s">
        <v>203</v>
      </c>
      <c r="P742" s="78" t="s">
        <v>5</v>
      </c>
      <c r="Q742" s="78" t="s">
        <v>143</v>
      </c>
      <c r="R742" s="79">
        <v>108</v>
      </c>
      <c r="S742" s="80"/>
      <c r="T742" s="81">
        <v>8050</v>
      </c>
      <c r="U742" s="96" t="s">
        <v>388</v>
      </c>
      <c r="V742" s="79">
        <f>R742*T742*26/100</f>
        <v>226044</v>
      </c>
      <c r="W742" s="79">
        <f>R742*T742-V742</f>
        <v>643356</v>
      </c>
      <c r="X742" s="82">
        <f>M742+W742</f>
        <v>651356</v>
      </c>
      <c r="Y742" s="83">
        <f>M742</f>
        <v>8000</v>
      </c>
      <c r="Z742" s="84"/>
      <c r="AA742" s="87">
        <f>AB742*M742/100</f>
        <v>1.6</v>
      </c>
      <c r="AB742" s="86">
        <v>0.02</v>
      </c>
    </row>
    <row r="743" spans="2:28" ht="16.5" customHeight="1" x14ac:dyDescent="0.25">
      <c r="B743" s="97"/>
      <c r="C743" s="97"/>
      <c r="D743" s="98"/>
      <c r="E743" s="99"/>
      <c r="F743" s="97"/>
      <c r="G743" s="97"/>
      <c r="H743" s="105"/>
      <c r="I743" s="105"/>
      <c r="J743" s="105"/>
      <c r="K743" s="95">
        <v>69</v>
      </c>
      <c r="L743" s="106">
        <f>T741</f>
        <v>80</v>
      </c>
      <c r="M743" s="106">
        <f>K743*L743</f>
        <v>5520</v>
      </c>
      <c r="N743" s="77"/>
      <c r="O743" s="78" t="s">
        <v>120</v>
      </c>
      <c r="P743" s="78" t="s">
        <v>5</v>
      </c>
      <c r="Q743" s="78"/>
      <c r="R743" s="79">
        <v>24</v>
      </c>
      <c r="S743" s="80"/>
      <c r="T743" s="81">
        <v>2600</v>
      </c>
      <c r="U743" s="96" t="s">
        <v>1270</v>
      </c>
      <c r="V743" s="79">
        <f>R743*T743*8/100</f>
        <v>4992</v>
      </c>
      <c r="W743" s="79">
        <f>R743*T743-V743</f>
        <v>57408</v>
      </c>
      <c r="X743" s="82">
        <f>M743+W743</f>
        <v>62928</v>
      </c>
      <c r="Y743" s="83">
        <f>M743</f>
        <v>5520</v>
      </c>
      <c r="Z743" s="84"/>
      <c r="AA743" s="87">
        <f>AB743*M743/100</f>
        <v>1.1040000000000001</v>
      </c>
      <c r="AB743" s="86">
        <v>0.02</v>
      </c>
    </row>
    <row r="744" spans="2:28" ht="16.5" customHeight="1" x14ac:dyDescent="0.25">
      <c r="B744" s="97"/>
      <c r="C744" s="97"/>
      <c r="D744" s="98"/>
      <c r="E744" s="99"/>
      <c r="F744" s="97"/>
      <c r="G744" s="97"/>
      <c r="H744" s="105">
        <v>0</v>
      </c>
      <c r="I744" s="105">
        <v>1</v>
      </c>
      <c r="J744" s="105">
        <v>69</v>
      </c>
      <c r="K744" s="95">
        <v>169</v>
      </c>
      <c r="L744" s="106"/>
      <c r="M744" s="106"/>
      <c r="N744" s="77"/>
      <c r="O744" s="78"/>
      <c r="P744" s="78"/>
      <c r="Q744" s="78"/>
      <c r="R744" s="79"/>
      <c r="S744" s="80"/>
      <c r="T744" s="81"/>
      <c r="U744" s="77"/>
      <c r="V744" s="79"/>
      <c r="W744" s="79"/>
      <c r="X744" s="82"/>
      <c r="Y744" s="83"/>
      <c r="Z744" s="84"/>
      <c r="AA744" s="87"/>
      <c r="AB744" s="82"/>
    </row>
    <row r="745" spans="2:28" ht="16.5" customHeight="1" x14ac:dyDescent="0.25">
      <c r="B745" s="99"/>
      <c r="C745" s="99"/>
      <c r="D745" s="99"/>
      <c r="E745" s="99"/>
      <c r="F745" s="99"/>
      <c r="G745" s="99"/>
      <c r="H745" s="107"/>
      <c r="I745" s="107"/>
      <c r="J745" s="107"/>
      <c r="K745" s="106"/>
      <c r="L745" s="106"/>
      <c r="M745" s="106"/>
      <c r="N745" s="77"/>
      <c r="O745" s="78"/>
      <c r="P745" s="78"/>
      <c r="Q745" s="78"/>
      <c r="R745" s="79"/>
      <c r="S745" s="80"/>
      <c r="T745" s="81"/>
      <c r="U745" s="77"/>
      <c r="V745" s="79"/>
      <c r="W745" s="79"/>
      <c r="X745" s="86"/>
      <c r="Y745" s="83"/>
      <c r="Z745" s="84"/>
      <c r="AA745" s="85"/>
      <c r="AB745" s="86"/>
    </row>
    <row r="746" spans="2:28" ht="16.5" customHeight="1" x14ac:dyDescent="0.25">
      <c r="B746" s="100" t="s">
        <v>205</v>
      </c>
      <c r="C746" s="101"/>
      <c r="D746" s="101"/>
      <c r="E746" s="101"/>
      <c r="F746" s="101"/>
      <c r="G746" s="102"/>
      <c r="H746" s="102" t="s">
        <v>210</v>
      </c>
      <c r="I746" s="102" t="s">
        <v>4707</v>
      </c>
      <c r="J746" s="102" t="s">
        <v>4708</v>
      </c>
      <c r="K746" s="102" t="s">
        <v>3880</v>
      </c>
      <c r="L746" s="102" t="s">
        <v>3079</v>
      </c>
      <c r="M746" s="102"/>
      <c r="N746" s="102"/>
      <c r="O746" s="102" t="s">
        <v>208</v>
      </c>
      <c r="P746" s="102" t="s">
        <v>209</v>
      </c>
      <c r="Q746" s="102" t="s">
        <v>139</v>
      </c>
      <c r="R746" s="102">
        <v>34160</v>
      </c>
      <c r="S746" s="102"/>
      <c r="T746" s="102">
        <v>80</v>
      </c>
      <c r="U746" s="102" t="s">
        <v>4709</v>
      </c>
      <c r="V746" s="103"/>
      <c r="W746" s="101"/>
      <c r="X746" s="102"/>
      <c r="Y746" s="101"/>
      <c r="Z746" s="101"/>
      <c r="AA746" s="101"/>
      <c r="AB746" s="104"/>
    </row>
    <row r="747" spans="2:28" ht="16.5" customHeight="1" x14ac:dyDescent="0.25">
      <c r="B747" s="97">
        <v>2034</v>
      </c>
      <c r="C747" s="97" t="s">
        <v>206</v>
      </c>
      <c r="D747" s="98" t="s">
        <v>4705</v>
      </c>
      <c r="E747" s="99" t="s">
        <v>4706</v>
      </c>
      <c r="F747" s="97" t="s">
        <v>223</v>
      </c>
      <c r="G747" s="97">
        <v>2</v>
      </c>
      <c r="H747" s="105">
        <v>0</v>
      </c>
      <c r="I747" s="105">
        <v>0</v>
      </c>
      <c r="J747" s="105">
        <v>87</v>
      </c>
      <c r="K747" s="95">
        <v>87</v>
      </c>
      <c r="L747" s="106">
        <f>T746</f>
        <v>80</v>
      </c>
      <c r="M747" s="106">
        <f>K747*L747</f>
        <v>6960</v>
      </c>
      <c r="N747" s="77"/>
      <c r="O747" s="78" t="s">
        <v>203</v>
      </c>
      <c r="P747" s="78" t="s">
        <v>5</v>
      </c>
      <c r="Q747" s="78" t="s">
        <v>143</v>
      </c>
      <c r="R747" s="79">
        <v>36</v>
      </c>
      <c r="S747" s="80"/>
      <c r="T747" s="81">
        <v>8050</v>
      </c>
      <c r="U747" s="96" t="s">
        <v>1334</v>
      </c>
      <c r="V747" s="79">
        <f>R747*T747*16/100</f>
        <v>46368</v>
      </c>
      <c r="W747" s="79">
        <f>R747*T747-V747</f>
        <v>243432</v>
      </c>
      <c r="X747" s="82">
        <f>M747+W747</f>
        <v>250392</v>
      </c>
      <c r="Y747" s="83">
        <f>M747</f>
        <v>6960</v>
      </c>
      <c r="Z747" s="84"/>
      <c r="AA747" s="87">
        <f>AB747*M747/100</f>
        <v>1.3920000000000001</v>
      </c>
      <c r="AB747" s="86">
        <v>0.02</v>
      </c>
    </row>
    <row r="748" spans="2:28" ht="16.5" customHeight="1" x14ac:dyDescent="0.25">
      <c r="B748" s="99"/>
      <c r="C748" s="99"/>
      <c r="D748" s="99"/>
      <c r="E748" s="99"/>
      <c r="F748" s="99"/>
      <c r="G748" s="99"/>
      <c r="H748" s="107"/>
      <c r="I748" s="107"/>
      <c r="J748" s="107"/>
      <c r="K748" s="106"/>
      <c r="L748" s="106"/>
      <c r="M748" s="106"/>
      <c r="N748" s="77"/>
      <c r="O748" s="78"/>
      <c r="P748" s="78"/>
      <c r="Q748" s="78"/>
      <c r="R748" s="79"/>
      <c r="S748" s="80"/>
      <c r="T748" s="81"/>
      <c r="U748" s="77"/>
      <c r="V748" s="79"/>
      <c r="W748" s="79"/>
      <c r="X748" s="86"/>
      <c r="Y748" s="83"/>
      <c r="Z748" s="84"/>
      <c r="AA748" s="85"/>
      <c r="AB748" s="86"/>
    </row>
    <row r="749" spans="2:28" ht="16.5" customHeight="1" x14ac:dyDescent="0.25">
      <c r="B749" s="100" t="s">
        <v>205</v>
      </c>
      <c r="C749" s="101"/>
      <c r="D749" s="101"/>
      <c r="E749" s="101"/>
      <c r="F749" s="101"/>
      <c r="G749" s="102"/>
      <c r="H749" s="102" t="s">
        <v>207</v>
      </c>
      <c r="I749" s="102" t="s">
        <v>3150</v>
      </c>
      <c r="J749" s="102" t="s">
        <v>3151</v>
      </c>
      <c r="K749" s="102" t="s">
        <v>4714</v>
      </c>
      <c r="L749" s="102" t="s">
        <v>3079</v>
      </c>
      <c r="M749" s="102"/>
      <c r="N749" s="102"/>
      <c r="O749" s="102" t="s">
        <v>208</v>
      </c>
      <c r="P749" s="102" t="s">
        <v>209</v>
      </c>
      <c r="Q749" s="102" t="s">
        <v>139</v>
      </c>
      <c r="R749" s="102">
        <v>34160</v>
      </c>
      <c r="S749" s="102"/>
      <c r="T749" s="102">
        <v>80</v>
      </c>
      <c r="U749" s="102"/>
      <c r="V749" s="103"/>
      <c r="W749" s="101"/>
      <c r="X749" s="102"/>
      <c r="Y749" s="101"/>
      <c r="Z749" s="101"/>
      <c r="AA749" s="101"/>
      <c r="AB749" s="104"/>
    </row>
    <row r="750" spans="2:28" ht="16.5" customHeight="1" x14ac:dyDescent="0.25">
      <c r="B750" s="97">
        <v>2038</v>
      </c>
      <c r="C750" s="97" t="s">
        <v>206</v>
      </c>
      <c r="D750" s="98" t="s">
        <v>4713</v>
      </c>
      <c r="E750" s="99" t="s">
        <v>3369</v>
      </c>
      <c r="F750" s="97" t="s">
        <v>223</v>
      </c>
      <c r="G750" s="97">
        <v>1</v>
      </c>
      <c r="H750" s="105">
        <v>12</v>
      </c>
      <c r="I750" s="105">
        <v>2</v>
      </c>
      <c r="J750" s="105">
        <v>28</v>
      </c>
      <c r="K750" s="95">
        <v>5028</v>
      </c>
      <c r="L750" s="106">
        <f>T749</f>
        <v>80</v>
      </c>
      <c r="M750" s="106">
        <f>K750*L750</f>
        <v>402240</v>
      </c>
      <c r="N750" s="77"/>
      <c r="O750" s="78"/>
      <c r="P750" s="78"/>
      <c r="Q750" s="78"/>
      <c r="R750" s="79"/>
      <c r="S750" s="80"/>
      <c r="T750" s="81"/>
      <c r="U750" s="77"/>
      <c r="V750" s="79"/>
      <c r="W750" s="79"/>
      <c r="X750" s="82"/>
      <c r="Y750" s="83">
        <f>M750</f>
        <v>402240</v>
      </c>
      <c r="Z750" s="84"/>
      <c r="AA750" s="87">
        <f>AB750*M750/100</f>
        <v>40.224000000000004</v>
      </c>
      <c r="AB750" s="82">
        <v>0.01</v>
      </c>
    </row>
    <row r="751" spans="2:28" ht="16.5" customHeight="1" x14ac:dyDescent="0.25">
      <c r="B751" s="99"/>
      <c r="C751" s="99"/>
      <c r="D751" s="99"/>
      <c r="E751" s="99"/>
      <c r="F751" s="99"/>
      <c r="G751" s="99"/>
      <c r="H751" s="107"/>
      <c r="I751" s="107"/>
      <c r="J751" s="107"/>
      <c r="K751" s="106"/>
      <c r="L751" s="106"/>
      <c r="M751" s="106"/>
      <c r="N751" s="77"/>
      <c r="O751" s="78"/>
      <c r="P751" s="78"/>
      <c r="Q751" s="78"/>
      <c r="R751" s="79"/>
      <c r="S751" s="80"/>
      <c r="T751" s="81"/>
      <c r="U751" s="77"/>
      <c r="V751" s="79"/>
      <c r="W751" s="79"/>
      <c r="X751" s="86"/>
      <c r="Y751" s="83"/>
      <c r="Z751" s="84"/>
      <c r="AA751" s="85"/>
      <c r="AB751" s="86"/>
    </row>
    <row r="752" spans="2:28" ht="16.5" customHeight="1" x14ac:dyDescent="0.25">
      <c r="B752" s="100" t="s">
        <v>205</v>
      </c>
      <c r="C752" s="101"/>
      <c r="D752" s="101"/>
      <c r="E752" s="101"/>
      <c r="F752" s="101"/>
      <c r="G752" s="102"/>
      <c r="H752" s="102" t="s">
        <v>210</v>
      </c>
      <c r="I752" s="102" t="s">
        <v>458</v>
      </c>
      <c r="J752" s="102" t="s">
        <v>4717</v>
      </c>
      <c r="K752" s="102" t="s">
        <v>3106</v>
      </c>
      <c r="L752" s="102" t="s">
        <v>3079</v>
      </c>
      <c r="M752" s="102"/>
      <c r="N752" s="102"/>
      <c r="O752" s="102" t="s">
        <v>208</v>
      </c>
      <c r="P752" s="102" t="s">
        <v>209</v>
      </c>
      <c r="Q752" s="102" t="s">
        <v>139</v>
      </c>
      <c r="R752" s="102">
        <v>34160</v>
      </c>
      <c r="S752" s="102"/>
      <c r="T752" s="102">
        <v>80</v>
      </c>
      <c r="U752" s="102" t="s">
        <v>4718</v>
      </c>
      <c r="V752" s="103"/>
      <c r="W752" s="101"/>
      <c r="X752" s="102"/>
      <c r="Y752" s="101"/>
      <c r="Z752" s="101"/>
      <c r="AA752" s="101"/>
      <c r="AB752" s="104"/>
    </row>
    <row r="753" spans="2:28" ht="16.5" customHeight="1" x14ac:dyDescent="0.25">
      <c r="B753" s="97">
        <v>2039</v>
      </c>
      <c r="C753" s="97" t="s">
        <v>206</v>
      </c>
      <c r="D753" s="98" t="s">
        <v>4715</v>
      </c>
      <c r="E753" s="99" t="s">
        <v>4716</v>
      </c>
      <c r="F753" s="97" t="s">
        <v>223</v>
      </c>
      <c r="G753" s="97"/>
      <c r="H753" s="105">
        <v>0</v>
      </c>
      <c r="I753" s="105">
        <v>0</v>
      </c>
      <c r="J753" s="105">
        <v>76</v>
      </c>
      <c r="K753" s="95">
        <v>76</v>
      </c>
      <c r="L753" s="106">
        <f>T752</f>
        <v>80</v>
      </c>
      <c r="M753" s="106">
        <f>K753*L753</f>
        <v>6080</v>
      </c>
      <c r="N753" s="77"/>
      <c r="O753" s="78" t="s">
        <v>203</v>
      </c>
      <c r="P753" s="78" t="s">
        <v>5</v>
      </c>
      <c r="Q753" s="78" t="s">
        <v>143</v>
      </c>
      <c r="R753" s="79">
        <v>108</v>
      </c>
      <c r="S753" s="80"/>
      <c r="T753" s="81">
        <v>8050</v>
      </c>
      <c r="U753" s="96" t="s">
        <v>375</v>
      </c>
      <c r="V753" s="79">
        <f>R753*T753*36/100</f>
        <v>312984</v>
      </c>
      <c r="W753" s="79">
        <f>R753*T753-V753</f>
        <v>556416</v>
      </c>
      <c r="X753" s="82">
        <f>M753+W753</f>
        <v>562496</v>
      </c>
      <c r="Y753" s="83">
        <f>M753</f>
        <v>6080</v>
      </c>
      <c r="Z753" s="84"/>
      <c r="AA753" s="87">
        <f>AB753*M753/100</f>
        <v>1.2160000000000002</v>
      </c>
      <c r="AB753" s="86">
        <v>0.02</v>
      </c>
    </row>
    <row r="754" spans="2:28" ht="16.5" customHeight="1" x14ac:dyDescent="0.25">
      <c r="B754" s="99"/>
      <c r="C754" s="99"/>
      <c r="D754" s="99"/>
      <c r="E754" s="99"/>
      <c r="F754" s="99"/>
      <c r="G754" s="99"/>
      <c r="H754" s="107"/>
      <c r="I754" s="107"/>
      <c r="J754" s="107"/>
      <c r="K754" s="106"/>
      <c r="L754" s="106"/>
      <c r="M754" s="106"/>
      <c r="N754" s="77"/>
      <c r="O754" s="78"/>
      <c r="P754" s="78"/>
      <c r="Q754" s="78"/>
      <c r="R754" s="79"/>
      <c r="S754" s="80"/>
      <c r="T754" s="81"/>
      <c r="U754" s="77"/>
      <c r="V754" s="79"/>
      <c r="W754" s="79"/>
      <c r="X754" s="86"/>
      <c r="Y754" s="83"/>
      <c r="Z754" s="84"/>
      <c r="AA754" s="85"/>
      <c r="AB754" s="86"/>
    </row>
    <row r="755" spans="2:28" ht="16.5" customHeight="1" x14ac:dyDescent="0.25">
      <c r="B755" s="100" t="s">
        <v>205</v>
      </c>
      <c r="C755" s="101"/>
      <c r="D755" s="101"/>
      <c r="E755" s="101"/>
      <c r="F755" s="101"/>
      <c r="G755" s="102"/>
      <c r="H755" s="102" t="s">
        <v>210</v>
      </c>
      <c r="I755" s="102" t="s">
        <v>4720</v>
      </c>
      <c r="J755" s="102" t="s">
        <v>3421</v>
      </c>
      <c r="K755" s="102" t="s">
        <v>4721</v>
      </c>
      <c r="L755" s="102" t="s">
        <v>3079</v>
      </c>
      <c r="M755" s="102"/>
      <c r="N755" s="102"/>
      <c r="O755" s="102" t="s">
        <v>208</v>
      </c>
      <c r="P755" s="102" t="s">
        <v>209</v>
      </c>
      <c r="Q755" s="102" t="s">
        <v>139</v>
      </c>
      <c r="R755" s="102">
        <v>34160</v>
      </c>
      <c r="S755" s="102"/>
      <c r="T755" s="102">
        <v>80</v>
      </c>
      <c r="U755" s="102" t="s">
        <v>4722</v>
      </c>
      <c r="V755" s="103"/>
      <c r="W755" s="101"/>
      <c r="X755" s="102"/>
      <c r="Y755" s="101"/>
      <c r="Z755" s="101"/>
      <c r="AA755" s="101"/>
      <c r="AB755" s="104"/>
    </row>
    <row r="756" spans="2:28" ht="16.5" customHeight="1" x14ac:dyDescent="0.25">
      <c r="B756" s="97">
        <v>2040</v>
      </c>
      <c r="C756" s="97" t="s">
        <v>206</v>
      </c>
      <c r="D756" s="98">
        <v>6158</v>
      </c>
      <c r="E756" s="99" t="s">
        <v>4719</v>
      </c>
      <c r="F756" s="97" t="s">
        <v>223</v>
      </c>
      <c r="G756" s="97"/>
      <c r="H756" s="105">
        <v>0</v>
      </c>
      <c r="I756" s="105">
        <v>3</v>
      </c>
      <c r="J756" s="105">
        <v>30</v>
      </c>
      <c r="K756" s="95">
        <v>330</v>
      </c>
      <c r="L756" s="106">
        <f>T755</f>
        <v>80</v>
      </c>
      <c r="M756" s="106">
        <f>K756*L756</f>
        <v>26400</v>
      </c>
      <c r="N756" s="77"/>
      <c r="O756" s="78" t="s">
        <v>203</v>
      </c>
      <c r="P756" s="78" t="s">
        <v>5</v>
      </c>
      <c r="Q756" s="78" t="s">
        <v>143</v>
      </c>
      <c r="R756" s="79">
        <v>162</v>
      </c>
      <c r="S756" s="80"/>
      <c r="T756" s="81">
        <v>8050</v>
      </c>
      <c r="U756" s="96" t="s">
        <v>379</v>
      </c>
      <c r="V756" s="79">
        <f>R756*T756*46/100</f>
        <v>599886</v>
      </c>
      <c r="W756" s="79">
        <f>R756*T756-V756</f>
        <v>704214</v>
      </c>
      <c r="X756" s="82">
        <f>M756+W756</f>
        <v>730614</v>
      </c>
      <c r="Y756" s="83">
        <f>M756</f>
        <v>26400</v>
      </c>
      <c r="Z756" s="84"/>
      <c r="AA756" s="87">
        <f>AB756*M756/100</f>
        <v>5.28</v>
      </c>
      <c r="AB756" s="86">
        <v>0.02</v>
      </c>
    </row>
    <row r="757" spans="2:28" ht="16.5" customHeight="1" x14ac:dyDescent="0.25">
      <c r="B757" s="97"/>
      <c r="C757" s="97"/>
      <c r="D757" s="98"/>
      <c r="E757" s="99"/>
      <c r="F757" s="97"/>
      <c r="G757" s="97"/>
      <c r="H757" s="105"/>
      <c r="I757" s="105"/>
      <c r="J757" s="105"/>
      <c r="K757" s="95"/>
      <c r="L757" s="106"/>
      <c r="M757" s="106"/>
      <c r="N757" s="77"/>
      <c r="O757" s="78"/>
      <c r="P757" s="78"/>
      <c r="Q757" s="78"/>
      <c r="R757" s="79"/>
      <c r="S757" s="80"/>
      <c r="T757" s="81"/>
      <c r="U757" s="96"/>
      <c r="V757" s="79"/>
      <c r="W757" s="79"/>
      <c r="X757" s="82"/>
      <c r="Y757" s="83"/>
      <c r="Z757" s="84"/>
      <c r="AA757" s="87"/>
      <c r="AB757" s="86"/>
    </row>
    <row r="758" spans="2:28" ht="16.5" customHeight="1" x14ac:dyDescent="0.25">
      <c r="B758" s="97"/>
      <c r="C758" s="97"/>
      <c r="D758" s="98"/>
      <c r="E758" s="99"/>
      <c r="F758" s="97"/>
      <c r="G758" s="97"/>
      <c r="H758" s="105">
        <v>0</v>
      </c>
      <c r="I758" s="105">
        <v>3</v>
      </c>
      <c r="J758" s="105">
        <v>30</v>
      </c>
      <c r="K758" s="95">
        <v>330</v>
      </c>
      <c r="L758" s="106"/>
      <c r="M758" s="106"/>
      <c r="N758" s="77"/>
      <c r="O758" s="78"/>
      <c r="P758" s="78"/>
      <c r="Q758" s="78"/>
      <c r="R758" s="79"/>
      <c r="S758" s="80"/>
      <c r="T758" s="81"/>
      <c r="U758" s="77"/>
      <c r="V758" s="79"/>
      <c r="W758" s="79"/>
      <c r="X758" s="82"/>
      <c r="Y758" s="83"/>
      <c r="Z758" s="84"/>
      <c r="AA758" s="87"/>
      <c r="AB758" s="82"/>
    </row>
    <row r="759" spans="2:28" ht="16.5" customHeight="1" x14ac:dyDescent="0.25">
      <c r="B759" s="99"/>
      <c r="C759" s="99"/>
      <c r="D759" s="99"/>
      <c r="E759" s="99"/>
      <c r="F759" s="99"/>
      <c r="G759" s="99"/>
      <c r="H759" s="107"/>
      <c r="I759" s="107"/>
      <c r="J759" s="107"/>
      <c r="K759" s="106"/>
      <c r="L759" s="106"/>
      <c r="M759" s="106"/>
      <c r="N759" s="77"/>
      <c r="O759" s="78"/>
      <c r="P759" s="78"/>
      <c r="Q759" s="78"/>
      <c r="R759" s="79"/>
      <c r="S759" s="80"/>
      <c r="T759" s="81"/>
      <c r="U759" s="77"/>
      <c r="V759" s="79"/>
      <c r="W759" s="79"/>
      <c r="X759" s="86"/>
      <c r="Y759" s="83"/>
      <c r="Z759" s="84"/>
      <c r="AA759" s="85"/>
      <c r="AB759" s="86"/>
    </row>
    <row r="760" spans="2:28" ht="16.5" customHeight="1" x14ac:dyDescent="0.25">
      <c r="B760" s="100" t="s">
        <v>205</v>
      </c>
      <c r="C760" s="101"/>
      <c r="D760" s="101"/>
      <c r="E760" s="101"/>
      <c r="F760" s="101"/>
      <c r="G760" s="102"/>
      <c r="H760" s="102" t="s">
        <v>207</v>
      </c>
      <c r="I760" s="102" t="s">
        <v>4725</v>
      </c>
      <c r="J760" s="102" t="s">
        <v>3376</v>
      </c>
      <c r="K760" s="102" t="s">
        <v>4293</v>
      </c>
      <c r="L760" s="102" t="s">
        <v>3079</v>
      </c>
      <c r="M760" s="102"/>
      <c r="N760" s="102"/>
      <c r="O760" s="102" t="s">
        <v>208</v>
      </c>
      <c r="P760" s="102" t="s">
        <v>209</v>
      </c>
      <c r="Q760" s="102" t="s">
        <v>139</v>
      </c>
      <c r="R760" s="102">
        <v>34160</v>
      </c>
      <c r="S760" s="102"/>
      <c r="T760" s="102">
        <v>80</v>
      </c>
      <c r="U760" s="102" t="s">
        <v>4726</v>
      </c>
      <c r="V760" s="103"/>
      <c r="W760" s="101"/>
      <c r="X760" s="102"/>
      <c r="Y760" s="101"/>
      <c r="Z760" s="101"/>
      <c r="AA760" s="101"/>
      <c r="AB760" s="104"/>
    </row>
    <row r="761" spans="2:28" ht="16.5" customHeight="1" x14ac:dyDescent="0.25">
      <c r="B761" s="97">
        <v>2041</v>
      </c>
      <c r="C761" s="97" t="s">
        <v>206</v>
      </c>
      <c r="D761" s="98" t="s">
        <v>4723</v>
      </c>
      <c r="E761" s="99" t="s">
        <v>4724</v>
      </c>
      <c r="F761" s="97" t="s">
        <v>223</v>
      </c>
      <c r="G761" s="97">
        <v>2</v>
      </c>
      <c r="H761" s="105">
        <v>0</v>
      </c>
      <c r="I761" s="105">
        <v>0</v>
      </c>
      <c r="J761" s="105">
        <v>76</v>
      </c>
      <c r="K761" s="95">
        <v>76</v>
      </c>
      <c r="L761" s="106">
        <f>T760</f>
        <v>80</v>
      </c>
      <c r="M761" s="106">
        <f>K761*L761</f>
        <v>6080</v>
      </c>
      <c r="N761" s="77"/>
      <c r="O761" s="78" t="s">
        <v>203</v>
      </c>
      <c r="P761" s="78" t="s">
        <v>211</v>
      </c>
      <c r="Q761" s="78" t="s">
        <v>143</v>
      </c>
      <c r="R761" s="79">
        <v>135</v>
      </c>
      <c r="S761" s="80"/>
      <c r="T761" s="81">
        <v>6350</v>
      </c>
      <c r="U761" s="96" t="s">
        <v>406</v>
      </c>
      <c r="V761" s="79">
        <f>R761*T761*85/100</f>
        <v>728662.5</v>
      </c>
      <c r="W761" s="79">
        <f>R761*T761-V761</f>
        <v>128587.5</v>
      </c>
      <c r="X761" s="82">
        <f>M761+W761</f>
        <v>134667.5</v>
      </c>
      <c r="Y761" s="83">
        <f>M761</f>
        <v>6080</v>
      </c>
      <c r="Z761" s="84"/>
      <c r="AA761" s="115">
        <f>AB761*M761/100</f>
        <v>1.2160000000000002</v>
      </c>
      <c r="AB761" s="86">
        <v>0.02</v>
      </c>
    </row>
    <row r="762" spans="2:28" ht="16.5" customHeight="1" x14ac:dyDescent="0.25">
      <c r="B762" s="97"/>
      <c r="C762" s="97"/>
      <c r="D762" s="98"/>
      <c r="E762" s="99"/>
      <c r="F762" s="97"/>
      <c r="G762" s="97"/>
      <c r="H762" s="105"/>
      <c r="I762" s="105"/>
      <c r="J762" s="105"/>
      <c r="K762" s="95"/>
      <c r="L762" s="106"/>
      <c r="M762" s="106"/>
      <c r="N762" s="77"/>
      <c r="O762" s="78"/>
      <c r="P762" s="78"/>
      <c r="Q762" s="78"/>
      <c r="R762" s="79"/>
      <c r="S762" s="80"/>
      <c r="T762" s="81"/>
      <c r="U762" s="96"/>
      <c r="V762" s="79"/>
      <c r="W762" s="79"/>
      <c r="X762" s="82"/>
      <c r="Y762" s="83"/>
      <c r="Z762" s="84"/>
      <c r="AA762" s="115"/>
      <c r="AB762" s="86"/>
    </row>
    <row r="763" spans="2:28" ht="16.5" customHeight="1" x14ac:dyDescent="0.25">
      <c r="B763" s="99"/>
      <c r="C763" s="99"/>
      <c r="D763" s="99"/>
      <c r="E763" s="99"/>
      <c r="F763" s="99"/>
      <c r="G763" s="99"/>
      <c r="H763" s="107"/>
      <c r="I763" s="107"/>
      <c r="J763" s="107"/>
      <c r="K763" s="106"/>
      <c r="L763" s="106"/>
      <c r="M763" s="106"/>
      <c r="N763" s="77"/>
      <c r="O763" s="78"/>
      <c r="P763" s="78"/>
      <c r="Q763" s="78"/>
      <c r="R763" s="79"/>
      <c r="S763" s="80"/>
      <c r="T763" s="81"/>
      <c r="U763" s="77"/>
      <c r="V763" s="79"/>
      <c r="W763" s="79"/>
      <c r="X763" s="86"/>
      <c r="Y763" s="83"/>
      <c r="Z763" s="84"/>
      <c r="AA763" s="85"/>
      <c r="AB763" s="86"/>
    </row>
    <row r="764" spans="2:28" ht="16.5" customHeight="1" x14ac:dyDescent="0.25">
      <c r="B764" s="100" t="s">
        <v>205</v>
      </c>
      <c r="C764" s="101"/>
      <c r="D764" s="101"/>
      <c r="E764" s="101"/>
      <c r="F764" s="101"/>
      <c r="G764" s="102"/>
      <c r="H764" s="102" t="s">
        <v>207</v>
      </c>
      <c r="I764" s="102" t="s">
        <v>3962</v>
      </c>
      <c r="J764" s="102" t="s">
        <v>2757</v>
      </c>
      <c r="K764" s="102" t="s">
        <v>4676</v>
      </c>
      <c r="L764" s="102" t="s">
        <v>3079</v>
      </c>
      <c r="M764" s="102"/>
      <c r="N764" s="102"/>
      <c r="O764" s="102" t="s">
        <v>208</v>
      </c>
      <c r="P764" s="102" t="s">
        <v>209</v>
      </c>
      <c r="Q764" s="102" t="s">
        <v>139</v>
      </c>
      <c r="R764" s="102">
        <v>34160</v>
      </c>
      <c r="S764" s="102"/>
      <c r="T764" s="102">
        <v>80</v>
      </c>
      <c r="U764" s="102"/>
      <c r="V764" s="103"/>
      <c r="W764" s="101"/>
      <c r="X764" s="102" t="s">
        <v>212</v>
      </c>
      <c r="Y764" s="101" t="s">
        <v>4728</v>
      </c>
      <c r="Z764" s="101"/>
      <c r="AA764" s="101"/>
      <c r="AB764" s="104"/>
    </row>
    <row r="765" spans="2:28" ht="16.5" customHeight="1" x14ac:dyDescent="0.25">
      <c r="B765" s="97">
        <v>2042</v>
      </c>
      <c r="C765" s="97" t="s">
        <v>206</v>
      </c>
      <c r="D765" s="98" t="s">
        <v>4727</v>
      </c>
      <c r="E765" s="99" t="s">
        <v>3096</v>
      </c>
      <c r="F765" s="97" t="s">
        <v>223</v>
      </c>
      <c r="G765" s="97">
        <v>1</v>
      </c>
      <c r="H765" s="105">
        <v>3</v>
      </c>
      <c r="I765" s="105">
        <v>1</v>
      </c>
      <c r="J765" s="105">
        <v>85</v>
      </c>
      <c r="K765" s="95">
        <v>1385</v>
      </c>
      <c r="L765" s="106">
        <f>T764</f>
        <v>80</v>
      </c>
      <c r="M765" s="106">
        <f>K765*L765</f>
        <v>110800</v>
      </c>
      <c r="N765" s="77"/>
      <c r="O765" s="78"/>
      <c r="P765" s="78"/>
      <c r="Q765" s="78"/>
      <c r="R765" s="79"/>
      <c r="S765" s="80"/>
      <c r="T765" s="81"/>
      <c r="U765" s="77"/>
      <c r="V765" s="79"/>
      <c r="W765" s="79"/>
      <c r="X765" s="82"/>
      <c r="Y765" s="83">
        <f>M765</f>
        <v>110800</v>
      </c>
      <c r="Z765" s="84"/>
      <c r="AA765" s="87">
        <f>AB765*M765/100</f>
        <v>11.08</v>
      </c>
      <c r="AB765" s="82">
        <v>0.01</v>
      </c>
    </row>
    <row r="766" spans="2:28" ht="16.5" customHeight="1" x14ac:dyDescent="0.25">
      <c r="B766" s="99"/>
      <c r="C766" s="99"/>
      <c r="D766" s="99"/>
      <c r="E766" s="99"/>
      <c r="F766" s="99"/>
      <c r="G766" s="99"/>
      <c r="H766" s="107"/>
      <c r="I766" s="107"/>
      <c r="J766" s="107"/>
      <c r="K766" s="106"/>
      <c r="L766" s="106"/>
      <c r="M766" s="106"/>
      <c r="N766" s="77"/>
      <c r="O766" s="78"/>
      <c r="P766" s="78"/>
      <c r="Q766" s="78"/>
      <c r="R766" s="79"/>
      <c r="S766" s="80"/>
      <c r="T766" s="81"/>
      <c r="U766" s="77"/>
      <c r="V766" s="79"/>
      <c r="W766" s="79"/>
      <c r="X766" s="86"/>
      <c r="Y766" s="83"/>
      <c r="Z766" s="84"/>
      <c r="AA766" s="85"/>
      <c r="AB766" s="86"/>
    </row>
    <row r="767" spans="2:28" ht="16.5" customHeight="1" x14ac:dyDescent="0.25">
      <c r="B767" s="100" t="s">
        <v>205</v>
      </c>
      <c r="C767" s="101"/>
      <c r="D767" s="101"/>
      <c r="E767" s="101"/>
      <c r="F767" s="101"/>
      <c r="G767" s="102"/>
      <c r="H767" s="102" t="s">
        <v>213</v>
      </c>
      <c r="I767" s="102" t="s">
        <v>3693</v>
      </c>
      <c r="J767" s="102" t="s">
        <v>1662</v>
      </c>
      <c r="K767" s="102" t="s">
        <v>3764</v>
      </c>
      <c r="L767" s="102" t="s">
        <v>3079</v>
      </c>
      <c r="M767" s="102"/>
      <c r="N767" s="102"/>
      <c r="O767" s="102" t="s">
        <v>208</v>
      </c>
      <c r="P767" s="102" t="s">
        <v>209</v>
      </c>
      <c r="Q767" s="102" t="s">
        <v>139</v>
      </c>
      <c r="R767" s="102">
        <v>34160</v>
      </c>
      <c r="S767" s="102"/>
      <c r="T767" s="102">
        <v>80</v>
      </c>
      <c r="U767" s="102" t="s">
        <v>4731</v>
      </c>
      <c r="V767" s="103"/>
      <c r="W767" s="101"/>
      <c r="X767" s="102"/>
      <c r="Y767" s="101"/>
      <c r="Z767" s="101"/>
      <c r="AA767" s="101"/>
      <c r="AB767" s="104"/>
    </row>
    <row r="768" spans="2:28" ht="16.5" customHeight="1" x14ac:dyDescent="0.25">
      <c r="B768" s="97">
        <v>2043</v>
      </c>
      <c r="C768" s="97" t="s">
        <v>206</v>
      </c>
      <c r="D768" s="98" t="s">
        <v>4729</v>
      </c>
      <c r="E768" s="99" t="s">
        <v>4730</v>
      </c>
      <c r="F768" s="97" t="s">
        <v>223</v>
      </c>
      <c r="G768" s="97">
        <v>2</v>
      </c>
      <c r="H768" s="105">
        <v>0</v>
      </c>
      <c r="I768" s="105">
        <v>1</v>
      </c>
      <c r="J768" s="105">
        <v>24</v>
      </c>
      <c r="K768" s="95">
        <v>124</v>
      </c>
      <c r="L768" s="106">
        <f>T767</f>
        <v>80</v>
      </c>
      <c r="M768" s="106">
        <f>K768*L768</f>
        <v>9920</v>
      </c>
      <c r="N768" s="77"/>
      <c r="O768" s="78" t="s">
        <v>203</v>
      </c>
      <c r="P768" s="78" t="s">
        <v>4732</v>
      </c>
      <c r="Q768" s="78" t="s">
        <v>143</v>
      </c>
      <c r="R768" s="79">
        <v>90</v>
      </c>
      <c r="S768" s="80"/>
      <c r="T768" s="81">
        <v>7450</v>
      </c>
      <c r="U768" s="96" t="s">
        <v>406</v>
      </c>
      <c r="V768" s="79">
        <f>R768*T768*85/100</f>
        <v>569925</v>
      </c>
      <c r="W768" s="79">
        <f>R768*T768-V768</f>
        <v>100575</v>
      </c>
      <c r="X768" s="82">
        <f>M768+W768</f>
        <v>110495</v>
      </c>
      <c r="Y768" s="83">
        <f>M768</f>
        <v>9920</v>
      </c>
      <c r="Z768" s="84"/>
      <c r="AA768" s="115">
        <f>AB768*M768/100</f>
        <v>1.984</v>
      </c>
      <c r="AB768" s="86">
        <v>0.02</v>
      </c>
    </row>
    <row r="769" spans="2:28" ht="16.5" customHeight="1" x14ac:dyDescent="0.25">
      <c r="B769" s="99"/>
      <c r="C769" s="99"/>
      <c r="D769" s="99"/>
      <c r="E769" s="99"/>
      <c r="F769" s="99"/>
      <c r="G769" s="99"/>
      <c r="H769" s="107"/>
      <c r="I769" s="107"/>
      <c r="J769" s="107"/>
      <c r="K769" s="106"/>
      <c r="L769" s="106"/>
      <c r="M769" s="106"/>
      <c r="N769" s="77"/>
      <c r="O769" s="78"/>
      <c r="P769" s="78"/>
      <c r="Q769" s="78"/>
      <c r="R769" s="79"/>
      <c r="S769" s="80"/>
      <c r="T769" s="81"/>
      <c r="U769" s="77"/>
      <c r="V769" s="79"/>
      <c r="W769" s="79"/>
      <c r="X769" s="86"/>
      <c r="Y769" s="83"/>
      <c r="Z769" s="84"/>
      <c r="AA769" s="85"/>
      <c r="AB769" s="86"/>
    </row>
    <row r="770" spans="2:28" ht="16.5" customHeight="1" x14ac:dyDescent="0.25">
      <c r="B770" s="100" t="s">
        <v>205</v>
      </c>
      <c r="C770" s="101"/>
      <c r="D770" s="101"/>
      <c r="E770" s="101"/>
      <c r="F770" s="101"/>
      <c r="G770" s="102"/>
      <c r="H770" s="102" t="s">
        <v>210</v>
      </c>
      <c r="I770" s="102" t="s">
        <v>4735</v>
      </c>
      <c r="J770" s="102" t="s">
        <v>2381</v>
      </c>
      <c r="K770" s="102" t="s">
        <v>3835</v>
      </c>
      <c r="L770" s="102" t="s">
        <v>3079</v>
      </c>
      <c r="M770" s="102"/>
      <c r="N770" s="102"/>
      <c r="O770" s="102" t="s">
        <v>208</v>
      </c>
      <c r="P770" s="102" t="s">
        <v>209</v>
      </c>
      <c r="Q770" s="102" t="s">
        <v>139</v>
      </c>
      <c r="R770" s="102">
        <v>34160</v>
      </c>
      <c r="S770" s="102"/>
      <c r="T770" s="102">
        <v>80</v>
      </c>
      <c r="U770" s="102" t="s">
        <v>4736</v>
      </c>
      <c r="V770" s="103"/>
      <c r="W770" s="101"/>
      <c r="X770" s="102"/>
      <c r="Y770" s="101"/>
      <c r="Z770" s="101"/>
      <c r="AA770" s="101"/>
      <c r="AB770" s="104"/>
    </row>
    <row r="771" spans="2:28" ht="16.5" customHeight="1" x14ac:dyDescent="0.25">
      <c r="B771" s="97">
        <v>2044</v>
      </c>
      <c r="C771" s="97" t="s">
        <v>206</v>
      </c>
      <c r="D771" s="98" t="s">
        <v>4733</v>
      </c>
      <c r="E771" s="99" t="s">
        <v>4734</v>
      </c>
      <c r="F771" s="97" t="s">
        <v>223</v>
      </c>
      <c r="G771" s="97">
        <v>3</v>
      </c>
      <c r="H771" s="105">
        <v>0</v>
      </c>
      <c r="I771" s="105">
        <v>1</v>
      </c>
      <c r="J771" s="105">
        <v>59</v>
      </c>
      <c r="K771" s="95">
        <v>159</v>
      </c>
      <c r="L771" s="106">
        <f>T770</f>
        <v>80</v>
      </c>
      <c r="M771" s="106">
        <f>K771*L771</f>
        <v>12720</v>
      </c>
      <c r="N771" s="77"/>
      <c r="O771" s="78" t="s">
        <v>203</v>
      </c>
      <c r="P771" s="78" t="s">
        <v>211</v>
      </c>
      <c r="Q771" s="78" t="s">
        <v>143</v>
      </c>
      <c r="R771" s="79">
        <v>162</v>
      </c>
      <c r="S771" s="80"/>
      <c r="T771" s="81">
        <v>7450</v>
      </c>
      <c r="U771" s="96" t="s">
        <v>1158</v>
      </c>
      <c r="V771" s="79">
        <f>R771*T771*85/100</f>
        <v>1025865</v>
      </c>
      <c r="W771" s="79">
        <f>R771*T771-V771</f>
        <v>181035</v>
      </c>
      <c r="X771" s="82">
        <f>M771+W771</f>
        <v>193755</v>
      </c>
      <c r="Y771" s="83">
        <f>M771</f>
        <v>12720</v>
      </c>
      <c r="Z771" s="84"/>
      <c r="AA771" s="115">
        <f>AB771*M771/100</f>
        <v>2.544</v>
      </c>
      <c r="AB771" s="86">
        <v>0.02</v>
      </c>
    </row>
    <row r="772" spans="2:28" ht="16.5" customHeight="1" x14ac:dyDescent="0.25">
      <c r="B772" s="97"/>
      <c r="C772" s="97"/>
      <c r="D772" s="98"/>
      <c r="E772" s="99"/>
      <c r="F772" s="97"/>
      <c r="G772" s="97"/>
      <c r="H772" s="105"/>
      <c r="I772" s="105"/>
      <c r="J772" s="105"/>
      <c r="K772" s="95">
        <v>10</v>
      </c>
      <c r="L772" s="106">
        <f>T770</f>
        <v>80</v>
      </c>
      <c r="M772" s="106">
        <f>K772*L772</f>
        <v>800</v>
      </c>
      <c r="N772" s="77"/>
      <c r="O772" s="78" t="s">
        <v>215</v>
      </c>
      <c r="P772" s="78" t="s">
        <v>5</v>
      </c>
      <c r="Q772" s="78"/>
      <c r="R772" s="79">
        <v>48</v>
      </c>
      <c r="S772" s="80"/>
      <c r="T772" s="81">
        <v>7350</v>
      </c>
      <c r="U772" s="96" t="s">
        <v>1270</v>
      </c>
      <c r="V772" s="79">
        <f>R772*T772*8/100</f>
        <v>28224</v>
      </c>
      <c r="W772" s="79">
        <f>R772*T772-V772</f>
        <v>324576</v>
      </c>
      <c r="X772" s="82">
        <f>M772+W772</f>
        <v>325376</v>
      </c>
      <c r="Y772" s="83">
        <f>M771</f>
        <v>12720</v>
      </c>
      <c r="Z772" s="84"/>
      <c r="AA772" s="87">
        <f>X772*AB772/100</f>
        <v>976.12800000000004</v>
      </c>
      <c r="AB772" s="86">
        <v>0.3</v>
      </c>
    </row>
    <row r="773" spans="2:28" ht="16.5" customHeight="1" x14ac:dyDescent="0.25">
      <c r="B773" s="97"/>
      <c r="C773" s="97"/>
      <c r="D773" s="98"/>
      <c r="E773" s="99"/>
      <c r="F773" s="97"/>
      <c r="G773" s="97"/>
      <c r="H773" s="105">
        <v>0</v>
      </c>
      <c r="I773" s="105">
        <v>1</v>
      </c>
      <c r="J773" s="105">
        <v>69</v>
      </c>
      <c r="K773" s="95">
        <v>169</v>
      </c>
      <c r="L773" s="106"/>
      <c r="M773" s="106"/>
      <c r="N773" s="77"/>
      <c r="O773" s="78"/>
      <c r="P773" s="78"/>
      <c r="Q773" s="78"/>
      <c r="R773" s="79"/>
      <c r="S773" s="80"/>
      <c r="T773" s="81"/>
      <c r="U773" s="77"/>
      <c r="V773" s="79"/>
      <c r="W773" s="79"/>
      <c r="X773" s="82"/>
      <c r="Y773" s="83"/>
      <c r="Z773" s="84"/>
      <c r="AA773" s="87"/>
      <c r="AB773" s="82"/>
    </row>
    <row r="774" spans="2:28" ht="16.5" customHeight="1" x14ac:dyDescent="0.25">
      <c r="B774" s="99"/>
      <c r="C774" s="99"/>
      <c r="D774" s="99"/>
      <c r="E774" s="99"/>
      <c r="F774" s="99"/>
      <c r="G774" s="99"/>
      <c r="H774" s="107"/>
      <c r="I774" s="107"/>
      <c r="J774" s="107"/>
      <c r="K774" s="106"/>
      <c r="L774" s="106"/>
      <c r="M774" s="106"/>
      <c r="N774" s="77"/>
      <c r="O774" s="78"/>
      <c r="P774" s="78"/>
      <c r="Q774" s="78"/>
      <c r="R774" s="79"/>
      <c r="S774" s="80"/>
      <c r="T774" s="81"/>
      <c r="U774" s="77"/>
      <c r="V774" s="79"/>
      <c r="W774" s="79"/>
      <c r="X774" s="86"/>
      <c r="Y774" s="83"/>
      <c r="Z774" s="84"/>
      <c r="AA774" s="85"/>
      <c r="AB774" s="86"/>
    </row>
    <row r="775" spans="2:28" ht="16.5" customHeight="1" x14ac:dyDescent="0.25">
      <c r="B775" s="100" t="s">
        <v>205</v>
      </c>
      <c r="C775" s="101"/>
      <c r="D775" s="101"/>
      <c r="E775" s="101"/>
      <c r="F775" s="101"/>
      <c r="G775" s="102"/>
      <c r="H775" s="102" t="s">
        <v>213</v>
      </c>
      <c r="I775" s="102" t="s">
        <v>2578</v>
      </c>
      <c r="J775" s="102" t="s">
        <v>776</v>
      </c>
      <c r="K775" s="102" t="s">
        <v>3695</v>
      </c>
      <c r="L775" s="102" t="s">
        <v>3079</v>
      </c>
      <c r="M775" s="102"/>
      <c r="N775" s="102"/>
      <c r="O775" s="102" t="s">
        <v>208</v>
      </c>
      <c r="P775" s="102" t="s">
        <v>209</v>
      </c>
      <c r="Q775" s="102" t="s">
        <v>139</v>
      </c>
      <c r="R775" s="102">
        <v>34160</v>
      </c>
      <c r="S775" s="102"/>
      <c r="T775" s="102">
        <v>80</v>
      </c>
      <c r="U775" s="102" t="s">
        <v>4739</v>
      </c>
      <c r="V775" s="103"/>
      <c r="W775" s="101"/>
      <c r="X775" s="102"/>
      <c r="Y775" s="101"/>
      <c r="Z775" s="101"/>
      <c r="AA775" s="101"/>
      <c r="AB775" s="104"/>
    </row>
    <row r="776" spans="2:28" ht="16.5" customHeight="1" x14ac:dyDescent="0.25">
      <c r="B776" s="97">
        <v>2045</v>
      </c>
      <c r="C776" s="97" t="s">
        <v>206</v>
      </c>
      <c r="D776" s="98" t="s">
        <v>4737</v>
      </c>
      <c r="E776" s="99" t="s">
        <v>4738</v>
      </c>
      <c r="F776" s="97" t="s">
        <v>223</v>
      </c>
      <c r="G776" s="97">
        <v>2</v>
      </c>
      <c r="H776" s="105">
        <v>0</v>
      </c>
      <c r="I776" s="105">
        <v>0</v>
      </c>
      <c r="J776" s="105">
        <v>99</v>
      </c>
      <c r="K776" s="95">
        <v>99</v>
      </c>
      <c r="L776" s="106">
        <f>T775</f>
        <v>80</v>
      </c>
      <c r="M776" s="106">
        <f>K776*L776</f>
        <v>7920</v>
      </c>
      <c r="N776" s="77"/>
      <c r="O776" s="78" t="s">
        <v>203</v>
      </c>
      <c r="P776" s="78" t="s">
        <v>211</v>
      </c>
      <c r="Q776" s="78" t="s">
        <v>143</v>
      </c>
      <c r="R776" s="79">
        <v>135</v>
      </c>
      <c r="S776" s="80"/>
      <c r="T776" s="81">
        <v>7450</v>
      </c>
      <c r="U776" s="96" t="s">
        <v>1158</v>
      </c>
      <c r="V776" s="79">
        <f>R776*T776*85/100</f>
        <v>854887.5</v>
      </c>
      <c r="W776" s="79">
        <f>R776*T776-V776</f>
        <v>150862.5</v>
      </c>
      <c r="X776" s="82">
        <f>M776+W776</f>
        <v>158782.5</v>
      </c>
      <c r="Y776" s="83">
        <f>M776</f>
        <v>7920</v>
      </c>
      <c r="Z776" s="84"/>
      <c r="AA776" s="115">
        <f>AB776*M776/100</f>
        <v>1.5840000000000001</v>
      </c>
      <c r="AB776" s="86">
        <v>0.02</v>
      </c>
    </row>
    <row r="777" spans="2:28" ht="16.5" customHeight="1" x14ac:dyDescent="0.25">
      <c r="B777" s="99"/>
      <c r="C777" s="99"/>
      <c r="D777" s="99"/>
      <c r="E777" s="99"/>
      <c r="F777" s="99"/>
      <c r="G777" s="99"/>
      <c r="H777" s="107"/>
      <c r="I777" s="107"/>
      <c r="J777" s="107"/>
      <c r="K777" s="106"/>
      <c r="L777" s="106"/>
      <c r="M777" s="106"/>
      <c r="N777" s="77"/>
      <c r="O777" s="78"/>
      <c r="P777" s="78"/>
      <c r="Q777" s="78"/>
      <c r="R777" s="79"/>
      <c r="S777" s="80"/>
      <c r="T777" s="81"/>
      <c r="U777" s="77"/>
      <c r="V777" s="79"/>
      <c r="W777" s="79"/>
      <c r="X777" s="86"/>
      <c r="Y777" s="83"/>
      <c r="Z777" s="84"/>
      <c r="AA777" s="85"/>
      <c r="AB777" s="86"/>
    </row>
    <row r="778" spans="2:28" ht="16.5" customHeight="1" x14ac:dyDescent="0.25">
      <c r="B778" s="100" t="s">
        <v>205</v>
      </c>
      <c r="C778" s="101"/>
      <c r="D778" s="101"/>
      <c r="E778" s="101"/>
      <c r="F778" s="101"/>
      <c r="G778" s="102"/>
      <c r="H778" s="102" t="s">
        <v>213</v>
      </c>
      <c r="I778" s="102" t="s">
        <v>2792</v>
      </c>
      <c r="J778" s="102" t="s">
        <v>2793</v>
      </c>
      <c r="K778" s="102" t="s">
        <v>4402</v>
      </c>
      <c r="L778" s="102" t="s">
        <v>3079</v>
      </c>
      <c r="M778" s="102"/>
      <c r="N778" s="102"/>
      <c r="O778" s="102" t="s">
        <v>208</v>
      </c>
      <c r="P778" s="102" t="s">
        <v>209</v>
      </c>
      <c r="Q778" s="102" t="s">
        <v>139</v>
      </c>
      <c r="R778" s="102">
        <v>34160</v>
      </c>
      <c r="S778" s="102"/>
      <c r="T778" s="102">
        <v>80</v>
      </c>
      <c r="U778" s="102" t="s">
        <v>4742</v>
      </c>
      <c r="V778" s="103"/>
      <c r="W778" s="101"/>
      <c r="X778" s="102"/>
      <c r="Y778" s="101"/>
      <c r="Z778" s="101"/>
      <c r="AA778" s="101"/>
      <c r="AB778" s="104"/>
    </row>
    <row r="779" spans="2:28" ht="16.5" customHeight="1" x14ac:dyDescent="0.25">
      <c r="B779" s="97">
        <v>2046</v>
      </c>
      <c r="C779" s="97" t="s">
        <v>206</v>
      </c>
      <c r="D779" s="98" t="s">
        <v>4740</v>
      </c>
      <c r="E779" s="99" t="s">
        <v>4741</v>
      </c>
      <c r="F779" s="97" t="s">
        <v>223</v>
      </c>
      <c r="G779" s="97">
        <v>2</v>
      </c>
      <c r="H779" s="105">
        <v>0</v>
      </c>
      <c r="I779" s="105">
        <v>3</v>
      </c>
      <c r="J779" s="105">
        <v>37</v>
      </c>
      <c r="K779" s="95">
        <v>337</v>
      </c>
      <c r="L779" s="106">
        <f>T778</f>
        <v>80</v>
      </c>
      <c r="M779" s="106">
        <f>K779*L779</f>
        <v>26960</v>
      </c>
      <c r="N779" s="77"/>
      <c r="O779" s="78" t="s">
        <v>203</v>
      </c>
      <c r="P779" s="78" t="s">
        <v>211</v>
      </c>
      <c r="Q779" s="78" t="s">
        <v>143</v>
      </c>
      <c r="R779" s="79">
        <v>180</v>
      </c>
      <c r="S779" s="80"/>
      <c r="T779" s="81">
        <v>7450</v>
      </c>
      <c r="U779" s="96" t="s">
        <v>1269</v>
      </c>
      <c r="V779" s="79">
        <f>R779*T779*65/100</f>
        <v>871650</v>
      </c>
      <c r="W779" s="79">
        <f>R779*T779-V779</f>
        <v>469350</v>
      </c>
      <c r="X779" s="82">
        <f>M779+W779</f>
        <v>496310</v>
      </c>
      <c r="Y779" s="83">
        <f>M779</f>
        <v>26960</v>
      </c>
      <c r="Z779" s="84"/>
      <c r="AA779" s="115">
        <f>AB779*M779/100</f>
        <v>5.3920000000000003</v>
      </c>
      <c r="AB779" s="86">
        <v>0.02</v>
      </c>
    </row>
    <row r="780" spans="2:28" ht="16.5" customHeight="1" x14ac:dyDescent="0.25">
      <c r="B780" s="99"/>
      <c r="C780" s="99"/>
      <c r="D780" s="99"/>
      <c r="E780" s="99"/>
      <c r="F780" s="99"/>
      <c r="G780" s="99"/>
      <c r="H780" s="107"/>
      <c r="I780" s="107"/>
      <c r="J780" s="107"/>
      <c r="K780" s="106"/>
      <c r="L780" s="106"/>
      <c r="M780" s="106"/>
      <c r="N780" s="77"/>
      <c r="O780" s="78"/>
      <c r="P780" s="78"/>
      <c r="Q780" s="78"/>
      <c r="R780" s="79"/>
      <c r="S780" s="80"/>
      <c r="T780" s="81"/>
      <c r="U780" s="77"/>
      <c r="V780" s="79"/>
      <c r="W780" s="79"/>
      <c r="X780" s="86"/>
      <c r="Y780" s="83"/>
      <c r="Z780" s="84"/>
      <c r="AA780" s="85"/>
      <c r="AB780" s="86"/>
    </row>
    <row r="781" spans="2:28" ht="16.5" customHeight="1" x14ac:dyDescent="0.25">
      <c r="B781" s="100" t="s">
        <v>205</v>
      </c>
      <c r="C781" s="101"/>
      <c r="D781" s="101"/>
      <c r="E781" s="101"/>
      <c r="F781" s="101"/>
      <c r="G781" s="102"/>
      <c r="H781" s="102" t="s">
        <v>207</v>
      </c>
      <c r="I781" s="102" t="s">
        <v>2403</v>
      </c>
      <c r="J781" s="102" t="s">
        <v>3379</v>
      </c>
      <c r="K781" s="102" t="s">
        <v>4337</v>
      </c>
      <c r="L781" s="102" t="s">
        <v>3079</v>
      </c>
      <c r="M781" s="102"/>
      <c r="N781" s="102"/>
      <c r="O781" s="102" t="s">
        <v>208</v>
      </c>
      <c r="P781" s="102" t="s">
        <v>209</v>
      </c>
      <c r="Q781" s="102" t="s">
        <v>139</v>
      </c>
      <c r="R781" s="102">
        <v>34160</v>
      </c>
      <c r="S781" s="102"/>
      <c r="T781" s="102">
        <v>80</v>
      </c>
      <c r="U781" s="102" t="s">
        <v>4745</v>
      </c>
      <c r="V781" s="103"/>
      <c r="W781" s="101"/>
      <c r="X781" s="102" t="s">
        <v>212</v>
      </c>
      <c r="Y781" s="101" t="s">
        <v>3380</v>
      </c>
      <c r="Z781" s="101"/>
      <c r="AA781" s="101"/>
      <c r="AB781" s="104"/>
    </row>
    <row r="782" spans="2:28" ht="16.5" customHeight="1" x14ac:dyDescent="0.25">
      <c r="B782" s="97">
        <v>2047</v>
      </c>
      <c r="C782" s="97" t="s">
        <v>206</v>
      </c>
      <c r="D782" s="98" t="s">
        <v>4743</v>
      </c>
      <c r="E782" s="99" t="s">
        <v>4744</v>
      </c>
      <c r="F782" s="97" t="s">
        <v>223</v>
      </c>
      <c r="G782" s="97">
        <v>2</v>
      </c>
      <c r="H782" s="105">
        <v>0</v>
      </c>
      <c r="I782" s="105">
        <v>1</v>
      </c>
      <c r="J782" s="105">
        <v>0</v>
      </c>
      <c r="K782" s="95">
        <v>100</v>
      </c>
      <c r="L782" s="106">
        <f>T781</f>
        <v>80</v>
      </c>
      <c r="M782" s="106">
        <f>K782*L782</f>
        <v>8000</v>
      </c>
      <c r="N782" s="77"/>
      <c r="O782" s="78" t="s">
        <v>203</v>
      </c>
      <c r="P782" s="78" t="s">
        <v>5</v>
      </c>
      <c r="Q782" s="78" t="s">
        <v>143</v>
      </c>
      <c r="R782" s="79">
        <v>108</v>
      </c>
      <c r="S782" s="80"/>
      <c r="T782" s="81">
        <v>8050</v>
      </c>
      <c r="U782" s="96" t="s">
        <v>388</v>
      </c>
      <c r="V782" s="79">
        <f>R782*T782*26/100</f>
        <v>226044</v>
      </c>
      <c r="W782" s="79">
        <f>R782*T782-V782</f>
        <v>643356</v>
      </c>
      <c r="X782" s="82">
        <f>M782+W782</f>
        <v>651356</v>
      </c>
      <c r="Y782" s="83">
        <f>M782</f>
        <v>8000</v>
      </c>
      <c r="Z782" s="84"/>
      <c r="AA782" s="87">
        <f>AB782*M782/100</f>
        <v>1.6</v>
      </c>
      <c r="AB782" s="86">
        <v>0.02</v>
      </c>
    </row>
    <row r="783" spans="2:28" ht="16.5" customHeight="1" x14ac:dyDescent="0.25">
      <c r="B783" s="97"/>
      <c r="C783" s="97"/>
      <c r="D783" s="98"/>
      <c r="E783" s="99"/>
      <c r="F783" s="97"/>
      <c r="G783" s="97"/>
      <c r="H783" s="105"/>
      <c r="I783" s="105"/>
      <c r="J783" s="105"/>
      <c r="K783" s="95">
        <v>43</v>
      </c>
      <c r="L783" s="106">
        <f>T781</f>
        <v>80</v>
      </c>
      <c r="M783" s="106">
        <f>K783*L783</f>
        <v>3440</v>
      </c>
      <c r="N783" s="77"/>
      <c r="O783" s="78" t="s">
        <v>203</v>
      </c>
      <c r="P783" s="78" t="s">
        <v>5</v>
      </c>
      <c r="Q783" s="78" t="s">
        <v>143</v>
      </c>
      <c r="R783" s="79">
        <v>60</v>
      </c>
      <c r="S783" s="80"/>
      <c r="T783" s="81">
        <v>8050</v>
      </c>
      <c r="U783" s="96" t="s">
        <v>1270</v>
      </c>
      <c r="V783" s="79">
        <f>R783*T783*8/100</f>
        <v>38640</v>
      </c>
      <c r="W783" s="79">
        <f>R783*T783-V783</f>
        <v>444360</v>
      </c>
      <c r="X783" s="82">
        <f>M783+W783</f>
        <v>447800</v>
      </c>
      <c r="Y783" s="83">
        <f>M783</f>
        <v>3440</v>
      </c>
      <c r="Z783" s="84"/>
      <c r="AA783" s="87">
        <f>AB783*M783/100</f>
        <v>0.68799999999999994</v>
      </c>
      <c r="AB783" s="86">
        <v>0.02</v>
      </c>
    </row>
    <row r="784" spans="2:28" ht="16.5" customHeight="1" x14ac:dyDescent="0.25">
      <c r="B784" s="97"/>
      <c r="C784" s="97"/>
      <c r="D784" s="98"/>
      <c r="E784" s="99"/>
      <c r="F784" s="97"/>
      <c r="G784" s="97"/>
      <c r="H784" s="105">
        <v>0</v>
      </c>
      <c r="I784" s="105">
        <v>1</v>
      </c>
      <c r="J784" s="105">
        <v>43</v>
      </c>
      <c r="K784" s="95">
        <v>143</v>
      </c>
      <c r="L784" s="106"/>
      <c r="M784" s="106"/>
      <c r="N784" s="77"/>
      <c r="O784" s="78"/>
      <c r="P784" s="78"/>
      <c r="Q784" s="78"/>
      <c r="R784" s="79"/>
      <c r="S784" s="80"/>
      <c r="T784" s="81"/>
      <c r="U784" s="96"/>
      <c r="V784" s="79"/>
      <c r="W784" s="79"/>
      <c r="X784" s="82"/>
      <c r="Y784" s="83"/>
      <c r="Z784" s="84"/>
      <c r="AA784" s="87"/>
      <c r="AB784" s="86"/>
    </row>
    <row r="785" spans="2:28" ht="16.5" customHeight="1" x14ac:dyDescent="0.25">
      <c r="B785" s="99"/>
      <c r="C785" s="99"/>
      <c r="D785" s="99"/>
      <c r="E785" s="99"/>
      <c r="F785" s="99"/>
      <c r="G785" s="99"/>
      <c r="H785" s="107"/>
      <c r="I785" s="107"/>
      <c r="J785" s="107"/>
      <c r="K785" s="106"/>
      <c r="L785" s="106"/>
      <c r="M785" s="106"/>
      <c r="N785" s="77"/>
      <c r="O785" s="78"/>
      <c r="P785" s="78"/>
      <c r="Q785" s="78"/>
      <c r="R785" s="79"/>
      <c r="S785" s="80"/>
      <c r="T785" s="81"/>
      <c r="U785" s="77"/>
      <c r="V785" s="79"/>
      <c r="W785" s="79"/>
      <c r="X785" s="86"/>
      <c r="Y785" s="83"/>
      <c r="Z785" s="84"/>
      <c r="AA785" s="85"/>
      <c r="AB785" s="86"/>
    </row>
    <row r="786" spans="2:28" ht="16.5" customHeight="1" x14ac:dyDescent="0.25">
      <c r="B786" s="100" t="s">
        <v>205</v>
      </c>
      <c r="C786" s="101"/>
      <c r="D786" s="101"/>
      <c r="E786" s="101"/>
      <c r="F786" s="101"/>
      <c r="G786" s="102"/>
      <c r="H786" s="102" t="s">
        <v>210</v>
      </c>
      <c r="I786" s="102" t="s">
        <v>4748</v>
      </c>
      <c r="J786" s="102" t="s">
        <v>3416</v>
      </c>
      <c r="K786" s="102" t="s">
        <v>4749</v>
      </c>
      <c r="L786" s="102" t="s">
        <v>3079</v>
      </c>
      <c r="M786" s="102"/>
      <c r="N786" s="102"/>
      <c r="O786" s="102" t="s">
        <v>208</v>
      </c>
      <c r="P786" s="102" t="s">
        <v>209</v>
      </c>
      <c r="Q786" s="102" t="s">
        <v>139</v>
      </c>
      <c r="R786" s="102">
        <v>34160</v>
      </c>
      <c r="S786" s="102"/>
      <c r="T786" s="102">
        <v>80</v>
      </c>
      <c r="U786" s="102" t="s">
        <v>4750</v>
      </c>
      <c r="V786" s="103"/>
      <c r="W786" s="101"/>
      <c r="X786" s="102"/>
      <c r="Y786" s="101"/>
      <c r="Z786" s="101"/>
      <c r="AA786" s="101"/>
      <c r="AB786" s="104"/>
    </row>
    <row r="787" spans="2:28" ht="16.5" customHeight="1" x14ac:dyDescent="0.25">
      <c r="B787" s="97">
        <v>2048</v>
      </c>
      <c r="C787" s="97" t="s">
        <v>206</v>
      </c>
      <c r="D787" s="98" t="s">
        <v>4746</v>
      </c>
      <c r="E787" s="99" t="s">
        <v>4747</v>
      </c>
      <c r="F787" s="97" t="s">
        <v>223</v>
      </c>
      <c r="G787" s="97">
        <v>2</v>
      </c>
      <c r="H787" s="105">
        <v>0</v>
      </c>
      <c r="I787" s="105">
        <v>1</v>
      </c>
      <c r="J787" s="105">
        <v>48</v>
      </c>
      <c r="K787" s="95">
        <v>148</v>
      </c>
      <c r="L787" s="106">
        <f>T786</f>
        <v>80</v>
      </c>
      <c r="M787" s="106">
        <f>K787*L787</f>
        <v>11840</v>
      </c>
      <c r="N787" s="77"/>
      <c r="O787" s="78" t="s">
        <v>203</v>
      </c>
      <c r="P787" s="78" t="s">
        <v>5</v>
      </c>
      <c r="Q787" s="78" t="s">
        <v>143</v>
      </c>
      <c r="R787" s="79">
        <v>54</v>
      </c>
      <c r="S787" s="80"/>
      <c r="T787" s="81">
        <v>8050</v>
      </c>
      <c r="U787" s="96" t="s">
        <v>4462</v>
      </c>
      <c r="V787" s="79">
        <f>R787*T787*66/100</f>
        <v>286902</v>
      </c>
      <c r="W787" s="79">
        <f>R787*T787-V787</f>
        <v>147798</v>
      </c>
      <c r="X787" s="82">
        <f>M787+W787</f>
        <v>159638</v>
      </c>
      <c r="Y787" s="83">
        <f>M787</f>
        <v>11840</v>
      </c>
      <c r="Z787" s="84"/>
      <c r="AA787" s="87">
        <f>AB787*M787/100</f>
        <v>2.3680000000000003</v>
      </c>
      <c r="AB787" s="86">
        <v>0.02</v>
      </c>
    </row>
    <row r="788" spans="2:28" ht="16.5" customHeight="1" x14ac:dyDescent="0.25">
      <c r="B788" s="99"/>
      <c r="C788" s="99"/>
      <c r="D788" s="99"/>
      <c r="E788" s="99"/>
      <c r="F788" s="99"/>
      <c r="G788" s="99"/>
      <c r="H788" s="107"/>
      <c r="I788" s="107"/>
      <c r="J788" s="107"/>
      <c r="K788" s="106"/>
      <c r="L788" s="106"/>
      <c r="M788" s="106"/>
      <c r="N788" s="77"/>
      <c r="O788" s="78"/>
      <c r="P788" s="78"/>
      <c r="Q788" s="78"/>
      <c r="R788" s="79"/>
      <c r="S788" s="80"/>
      <c r="T788" s="81"/>
      <c r="U788" s="77"/>
      <c r="V788" s="79"/>
      <c r="W788" s="79"/>
      <c r="X788" s="86"/>
      <c r="Y788" s="83"/>
      <c r="Z788" s="84"/>
      <c r="AA788" s="85"/>
      <c r="AB788" s="86"/>
    </row>
    <row r="789" spans="2:28" ht="16.5" customHeight="1" x14ac:dyDescent="0.25">
      <c r="B789" s="100" t="s">
        <v>205</v>
      </c>
      <c r="C789" s="101"/>
      <c r="D789" s="101"/>
      <c r="E789" s="101"/>
      <c r="F789" s="101"/>
      <c r="G789" s="102"/>
      <c r="H789" s="102" t="s">
        <v>210</v>
      </c>
      <c r="I789" s="102" t="s">
        <v>323</v>
      </c>
      <c r="J789" s="102" t="s">
        <v>4753</v>
      </c>
      <c r="K789" s="102">
        <v>140</v>
      </c>
      <c r="L789" s="102" t="s">
        <v>3079</v>
      </c>
      <c r="M789" s="102"/>
      <c r="N789" s="102"/>
      <c r="O789" s="102" t="s">
        <v>208</v>
      </c>
      <c r="P789" s="102" t="s">
        <v>209</v>
      </c>
      <c r="Q789" s="102" t="s">
        <v>139</v>
      </c>
      <c r="R789" s="102">
        <v>34160</v>
      </c>
      <c r="S789" s="102"/>
      <c r="T789" s="102">
        <v>80</v>
      </c>
      <c r="U789" s="102" t="s">
        <v>4754</v>
      </c>
      <c r="V789" s="103"/>
      <c r="W789" s="101"/>
      <c r="X789" s="102"/>
      <c r="Y789" s="101"/>
      <c r="Z789" s="101"/>
      <c r="AA789" s="101"/>
      <c r="AB789" s="104"/>
    </row>
    <row r="790" spans="2:28" ht="16.5" customHeight="1" x14ac:dyDescent="0.25">
      <c r="B790" s="97">
        <v>2049</v>
      </c>
      <c r="C790" s="97" t="s">
        <v>206</v>
      </c>
      <c r="D790" s="98" t="s">
        <v>4751</v>
      </c>
      <c r="E790" s="99" t="s">
        <v>4752</v>
      </c>
      <c r="F790" s="97" t="s">
        <v>223</v>
      </c>
      <c r="G790" s="97">
        <v>2</v>
      </c>
      <c r="H790" s="105">
        <v>0</v>
      </c>
      <c r="I790" s="105">
        <v>0</v>
      </c>
      <c r="J790" s="105">
        <v>59</v>
      </c>
      <c r="K790" s="95">
        <v>59</v>
      </c>
      <c r="L790" s="106">
        <f>T789</f>
        <v>80</v>
      </c>
      <c r="M790" s="106">
        <f>K790*L790</f>
        <v>4720</v>
      </c>
      <c r="N790" s="77"/>
      <c r="O790" s="78" t="s">
        <v>203</v>
      </c>
      <c r="P790" s="78" t="s">
        <v>5</v>
      </c>
      <c r="Q790" s="78" t="s">
        <v>143</v>
      </c>
      <c r="R790" s="79">
        <v>90</v>
      </c>
      <c r="S790" s="80"/>
      <c r="T790" s="81">
        <v>8050</v>
      </c>
      <c r="U790" s="96" t="s">
        <v>1270</v>
      </c>
      <c r="V790" s="79">
        <f>R790*T790*8/100</f>
        <v>57960</v>
      </c>
      <c r="W790" s="79">
        <f>R790*T790-V790</f>
        <v>666540</v>
      </c>
      <c r="X790" s="82">
        <f>M790+W790</f>
        <v>671260</v>
      </c>
      <c r="Y790" s="83">
        <f>M790</f>
        <v>4720</v>
      </c>
      <c r="Z790" s="84"/>
      <c r="AA790" s="87">
        <f>AB790*M790/100</f>
        <v>0.94400000000000006</v>
      </c>
      <c r="AB790" s="86">
        <v>0.02</v>
      </c>
    </row>
    <row r="791" spans="2:28" ht="16.5" customHeight="1" x14ac:dyDescent="0.25">
      <c r="B791" s="97"/>
      <c r="C791" s="108" t="s">
        <v>4755</v>
      </c>
      <c r="D791" s="98"/>
      <c r="E791" s="99"/>
      <c r="F791" s="97"/>
      <c r="G791" s="97"/>
      <c r="H791" s="105"/>
      <c r="I791" s="105">
        <v>0</v>
      </c>
      <c r="J791" s="105">
        <v>59</v>
      </c>
      <c r="K791" s="95">
        <v>59</v>
      </c>
      <c r="L791" s="106">
        <f>T789</f>
        <v>80</v>
      </c>
      <c r="M791" s="106">
        <f>K791*L791</f>
        <v>4720</v>
      </c>
      <c r="N791" s="77"/>
      <c r="O791" s="78" t="s">
        <v>203</v>
      </c>
      <c r="P791" s="78" t="s">
        <v>5</v>
      </c>
      <c r="Q791" s="78" t="s">
        <v>143</v>
      </c>
      <c r="R791" s="79">
        <v>108</v>
      </c>
      <c r="S791" s="80"/>
      <c r="T791" s="81">
        <v>8050</v>
      </c>
      <c r="U791" s="96" t="s">
        <v>375</v>
      </c>
      <c r="V791" s="79">
        <f>R791*T791*36/100</f>
        <v>312984</v>
      </c>
      <c r="W791" s="79">
        <f>R791*T791-V791</f>
        <v>556416</v>
      </c>
      <c r="X791" s="82">
        <f>M791+W791</f>
        <v>561136</v>
      </c>
      <c r="Y791" s="83">
        <f>M791</f>
        <v>4720</v>
      </c>
      <c r="Z791" s="84"/>
      <c r="AA791" s="87">
        <f>AB791*M791/100</f>
        <v>0.94400000000000006</v>
      </c>
      <c r="AB791" s="86">
        <v>0.02</v>
      </c>
    </row>
    <row r="792" spans="2:28" ht="16.5" customHeight="1" x14ac:dyDescent="0.25">
      <c r="B792" s="97"/>
      <c r="C792" s="97"/>
      <c r="D792" s="98"/>
      <c r="E792" s="99"/>
      <c r="F792" s="97"/>
      <c r="G792" s="97"/>
      <c r="H792" s="105">
        <v>0</v>
      </c>
      <c r="I792" s="105">
        <v>1</v>
      </c>
      <c r="J792" s="105">
        <v>18</v>
      </c>
      <c r="K792" s="95">
        <v>118</v>
      </c>
      <c r="L792" s="106"/>
      <c r="M792" s="106"/>
      <c r="N792" s="77"/>
      <c r="O792" s="78"/>
      <c r="P792" s="78"/>
      <c r="Q792" s="78"/>
      <c r="R792" s="79"/>
      <c r="S792" s="80"/>
      <c r="T792" s="81"/>
      <c r="U792" s="77"/>
      <c r="V792" s="79"/>
      <c r="W792" s="79"/>
      <c r="X792" s="82"/>
      <c r="Y792" s="83"/>
      <c r="Z792" s="84"/>
      <c r="AA792" s="87"/>
      <c r="AB792" s="82"/>
    </row>
    <row r="793" spans="2:28" ht="16.5" customHeight="1" x14ac:dyDescent="0.25">
      <c r="B793" s="99"/>
      <c r="C793" s="99"/>
      <c r="D793" s="99"/>
      <c r="E793" s="99"/>
      <c r="F793" s="99"/>
      <c r="G793" s="99"/>
      <c r="H793" s="107"/>
      <c r="I793" s="107"/>
      <c r="J793" s="107"/>
      <c r="K793" s="106"/>
      <c r="L793" s="106"/>
      <c r="M793" s="106"/>
      <c r="N793" s="77"/>
      <c r="O793" s="78"/>
      <c r="P793" s="78"/>
      <c r="Q793" s="78"/>
      <c r="R793" s="79"/>
      <c r="S793" s="80"/>
      <c r="T793" s="81"/>
      <c r="U793" s="77"/>
      <c r="V793" s="79"/>
      <c r="W793" s="79"/>
      <c r="X793" s="86"/>
      <c r="Y793" s="83"/>
      <c r="Z793" s="84"/>
      <c r="AA793" s="85"/>
      <c r="AB793" s="86"/>
    </row>
    <row r="794" spans="2:28" ht="16.5" customHeight="1" x14ac:dyDescent="0.25">
      <c r="B794" s="100" t="s">
        <v>205</v>
      </c>
      <c r="C794" s="101"/>
      <c r="D794" s="101"/>
      <c r="E794" s="101"/>
      <c r="F794" s="101"/>
      <c r="G794" s="102"/>
      <c r="H794" s="102" t="s">
        <v>210</v>
      </c>
      <c r="I794" s="102" t="s">
        <v>1079</v>
      </c>
      <c r="J794" s="102" t="s">
        <v>2803</v>
      </c>
      <c r="K794" s="102" t="s">
        <v>3631</v>
      </c>
      <c r="L794" s="102" t="s">
        <v>3079</v>
      </c>
      <c r="M794" s="102"/>
      <c r="N794" s="102"/>
      <c r="O794" s="102" t="s">
        <v>208</v>
      </c>
      <c r="P794" s="102" t="s">
        <v>209</v>
      </c>
      <c r="Q794" s="102" t="s">
        <v>139</v>
      </c>
      <c r="R794" s="102">
        <v>34160</v>
      </c>
      <c r="S794" s="102"/>
      <c r="T794" s="102">
        <v>80</v>
      </c>
      <c r="U794" s="102" t="s">
        <v>4758</v>
      </c>
      <c r="V794" s="103"/>
      <c r="W794" s="101"/>
      <c r="X794" s="102"/>
      <c r="Y794" s="101"/>
      <c r="Z794" s="101"/>
      <c r="AA794" s="101"/>
      <c r="AB794" s="104"/>
    </row>
    <row r="795" spans="2:28" ht="16.5" customHeight="1" x14ac:dyDescent="0.25">
      <c r="B795" s="97">
        <v>2050</v>
      </c>
      <c r="C795" s="97" t="s">
        <v>206</v>
      </c>
      <c r="D795" s="98" t="s">
        <v>4756</v>
      </c>
      <c r="E795" s="99" t="s">
        <v>4757</v>
      </c>
      <c r="F795" s="97" t="s">
        <v>223</v>
      </c>
      <c r="G795" s="97">
        <v>2</v>
      </c>
      <c r="H795" s="105">
        <v>0</v>
      </c>
      <c r="I795" s="105">
        <v>2</v>
      </c>
      <c r="J795" s="105">
        <v>34</v>
      </c>
      <c r="K795" s="95">
        <v>234</v>
      </c>
      <c r="L795" s="106">
        <f>T794</f>
        <v>80</v>
      </c>
      <c r="M795" s="106">
        <f>K795*L795</f>
        <v>18720</v>
      </c>
      <c r="N795" s="77"/>
      <c r="O795" s="78" t="s">
        <v>203</v>
      </c>
      <c r="P795" s="78" t="s">
        <v>5</v>
      </c>
      <c r="Q795" s="78" t="s">
        <v>143</v>
      </c>
      <c r="R795" s="79">
        <v>36</v>
      </c>
      <c r="S795" s="80"/>
      <c r="T795" s="81">
        <v>8050</v>
      </c>
      <c r="U795" s="96" t="s">
        <v>3907</v>
      </c>
      <c r="V795" s="79">
        <f>R795*T795*13/100</f>
        <v>37674</v>
      </c>
      <c r="W795" s="79">
        <f>R795*T795-V795</f>
        <v>252126</v>
      </c>
      <c r="X795" s="82">
        <f>M795+W795</f>
        <v>270846</v>
      </c>
      <c r="Y795" s="83">
        <f>M795</f>
        <v>18720</v>
      </c>
      <c r="Z795" s="84"/>
      <c r="AA795" s="87">
        <f>AB795*M795/100</f>
        <v>3.7440000000000002</v>
      </c>
      <c r="AB795" s="86">
        <v>0.02</v>
      </c>
    </row>
    <row r="796" spans="2:28" ht="16.5" customHeight="1" x14ac:dyDescent="0.25">
      <c r="B796" s="99"/>
      <c r="C796" s="99"/>
      <c r="D796" s="99"/>
      <c r="E796" s="99"/>
      <c r="F796" s="99"/>
      <c r="G796" s="99"/>
      <c r="H796" s="107"/>
      <c r="I796" s="107"/>
      <c r="J796" s="107"/>
      <c r="K796" s="106"/>
      <c r="L796" s="106"/>
      <c r="M796" s="106"/>
      <c r="N796" s="77"/>
      <c r="O796" s="78"/>
      <c r="P796" s="78"/>
      <c r="Q796" s="78"/>
      <c r="R796" s="79"/>
      <c r="S796" s="80"/>
      <c r="T796" s="81"/>
      <c r="U796" s="77"/>
      <c r="V796" s="79"/>
      <c r="W796" s="79"/>
      <c r="X796" s="86"/>
      <c r="Y796" s="83"/>
      <c r="Z796" s="84"/>
      <c r="AA796" s="85"/>
      <c r="AB796" s="86"/>
    </row>
    <row r="797" spans="2:28" ht="16.5" customHeight="1" x14ac:dyDescent="0.25">
      <c r="B797" s="100" t="s">
        <v>205</v>
      </c>
      <c r="C797" s="101"/>
      <c r="D797" s="101"/>
      <c r="E797" s="101"/>
      <c r="F797" s="101"/>
      <c r="G797" s="102"/>
      <c r="H797" s="102" t="s">
        <v>207</v>
      </c>
      <c r="I797" s="102" t="s">
        <v>1009</v>
      </c>
      <c r="J797" s="102" t="s">
        <v>2803</v>
      </c>
      <c r="K797" s="102" t="s">
        <v>3869</v>
      </c>
      <c r="L797" s="102" t="s">
        <v>3079</v>
      </c>
      <c r="M797" s="102"/>
      <c r="N797" s="102"/>
      <c r="O797" s="102" t="s">
        <v>208</v>
      </c>
      <c r="P797" s="102" t="s">
        <v>209</v>
      </c>
      <c r="Q797" s="102" t="s">
        <v>139</v>
      </c>
      <c r="R797" s="102">
        <v>34160</v>
      </c>
      <c r="S797" s="102"/>
      <c r="T797" s="102">
        <v>80</v>
      </c>
      <c r="U797" s="102" t="s">
        <v>4761</v>
      </c>
      <c r="V797" s="103"/>
      <c r="W797" s="101"/>
      <c r="X797" s="102"/>
      <c r="Y797" s="101"/>
      <c r="Z797" s="101"/>
      <c r="AA797" s="101"/>
      <c r="AB797" s="104"/>
    </row>
    <row r="798" spans="2:28" ht="16.5" customHeight="1" x14ac:dyDescent="0.25">
      <c r="B798" s="97">
        <v>2051</v>
      </c>
      <c r="C798" s="97" t="s">
        <v>206</v>
      </c>
      <c r="D798" s="98" t="s">
        <v>4759</v>
      </c>
      <c r="E798" s="99" t="s">
        <v>4760</v>
      </c>
      <c r="F798" s="97" t="s">
        <v>223</v>
      </c>
      <c r="G798" s="97">
        <v>2</v>
      </c>
      <c r="H798" s="105">
        <v>0</v>
      </c>
      <c r="I798" s="105">
        <v>2</v>
      </c>
      <c r="J798" s="105">
        <v>61</v>
      </c>
      <c r="K798" s="95">
        <v>261</v>
      </c>
      <c r="L798" s="106">
        <f>T797</f>
        <v>80</v>
      </c>
      <c r="M798" s="106">
        <f>K798*L798</f>
        <v>20880</v>
      </c>
      <c r="N798" s="77"/>
      <c r="O798" s="78" t="s">
        <v>203</v>
      </c>
      <c r="P798" s="78" t="s">
        <v>211</v>
      </c>
      <c r="Q798" s="78" t="s">
        <v>143</v>
      </c>
      <c r="R798" s="79">
        <v>162</v>
      </c>
      <c r="S798" s="80"/>
      <c r="T798" s="81">
        <v>7450</v>
      </c>
      <c r="U798" s="96" t="s">
        <v>1865</v>
      </c>
      <c r="V798" s="79">
        <f>R798*T798*85/100</f>
        <v>1025865</v>
      </c>
      <c r="W798" s="79">
        <f>R798*T798-V798</f>
        <v>181035</v>
      </c>
      <c r="X798" s="82">
        <f>M798+W798</f>
        <v>201915</v>
      </c>
      <c r="Y798" s="83">
        <f>M798</f>
        <v>20880</v>
      </c>
      <c r="Z798" s="84"/>
      <c r="AA798" s="115">
        <f>AB798*M798/100</f>
        <v>4.1760000000000002</v>
      </c>
      <c r="AB798" s="86">
        <v>0.02</v>
      </c>
    </row>
    <row r="799" spans="2:28" ht="16.5" customHeight="1" x14ac:dyDescent="0.25">
      <c r="B799" s="99"/>
      <c r="C799" s="99"/>
      <c r="D799" s="99"/>
      <c r="E799" s="99"/>
      <c r="F799" s="99"/>
      <c r="G799" s="99"/>
      <c r="H799" s="107"/>
      <c r="I799" s="107"/>
      <c r="J799" s="107"/>
      <c r="K799" s="106"/>
      <c r="L799" s="106"/>
      <c r="M799" s="106"/>
      <c r="N799" s="77"/>
      <c r="O799" s="78"/>
      <c r="P799" s="78"/>
      <c r="Q799" s="78"/>
      <c r="R799" s="79"/>
      <c r="S799" s="80"/>
      <c r="T799" s="81"/>
      <c r="U799" s="77"/>
      <c r="V799" s="79"/>
      <c r="W799" s="79"/>
      <c r="X799" s="86"/>
      <c r="Y799" s="83"/>
      <c r="Z799" s="84"/>
      <c r="AA799" s="85"/>
      <c r="AB799" s="86"/>
    </row>
    <row r="800" spans="2:28" ht="16.5" customHeight="1" x14ac:dyDescent="0.25">
      <c r="B800" s="100" t="s">
        <v>205</v>
      </c>
      <c r="C800" s="101"/>
      <c r="D800" s="101"/>
      <c r="E800" s="101"/>
      <c r="F800" s="101"/>
      <c r="G800" s="102"/>
      <c r="H800" s="102" t="s">
        <v>207</v>
      </c>
      <c r="I800" s="102" t="s">
        <v>3150</v>
      </c>
      <c r="J800" s="102" t="s">
        <v>2778</v>
      </c>
      <c r="K800" s="102" t="s">
        <v>4764</v>
      </c>
      <c r="L800" s="102" t="s">
        <v>3079</v>
      </c>
      <c r="M800" s="102"/>
      <c r="N800" s="102"/>
      <c r="O800" s="102" t="s">
        <v>208</v>
      </c>
      <c r="P800" s="102" t="s">
        <v>209</v>
      </c>
      <c r="Q800" s="102" t="s">
        <v>139</v>
      </c>
      <c r="R800" s="102">
        <v>34160</v>
      </c>
      <c r="S800" s="102"/>
      <c r="T800" s="102">
        <v>80</v>
      </c>
      <c r="U800" s="102"/>
      <c r="V800" s="103"/>
      <c r="W800" s="101"/>
      <c r="X800" s="102"/>
      <c r="Y800" s="101"/>
      <c r="Z800" s="101"/>
      <c r="AA800" s="101"/>
      <c r="AB800" s="104"/>
    </row>
    <row r="801" spans="2:28" ht="16.5" customHeight="1" x14ac:dyDescent="0.25">
      <c r="B801" s="97">
        <v>2052</v>
      </c>
      <c r="C801" s="97" t="s">
        <v>206</v>
      </c>
      <c r="D801" s="98" t="s">
        <v>4762</v>
      </c>
      <c r="E801" s="99" t="s">
        <v>4763</v>
      </c>
      <c r="F801" s="97" t="s">
        <v>223</v>
      </c>
      <c r="G801" s="97">
        <v>2</v>
      </c>
      <c r="H801" s="105">
        <v>0</v>
      </c>
      <c r="I801" s="105">
        <v>1</v>
      </c>
      <c r="J801" s="105">
        <v>58</v>
      </c>
      <c r="K801" s="95">
        <v>158</v>
      </c>
      <c r="L801" s="106">
        <f>T800</f>
        <v>80</v>
      </c>
      <c r="M801" s="106">
        <f>K801*L801</f>
        <v>12640</v>
      </c>
      <c r="N801" s="77"/>
      <c r="O801" s="78" t="s">
        <v>203</v>
      </c>
      <c r="P801" s="78" t="s">
        <v>5</v>
      </c>
      <c r="Q801" s="78" t="s">
        <v>143</v>
      </c>
      <c r="R801" s="79">
        <v>108</v>
      </c>
      <c r="S801" s="80"/>
      <c r="T801" s="81">
        <v>8050</v>
      </c>
      <c r="U801" s="96" t="s">
        <v>375</v>
      </c>
      <c r="V801" s="79">
        <f>R801*T801*36/100</f>
        <v>312984</v>
      </c>
      <c r="W801" s="79">
        <f>R801*T801-V801</f>
        <v>556416</v>
      </c>
      <c r="X801" s="82">
        <f>M801+W801</f>
        <v>569056</v>
      </c>
      <c r="Y801" s="83">
        <f>M801</f>
        <v>12640</v>
      </c>
      <c r="Z801" s="84"/>
      <c r="AA801" s="87">
        <f>AB801*M801/100</f>
        <v>2.528</v>
      </c>
      <c r="AB801" s="86">
        <v>0.02</v>
      </c>
    </row>
    <row r="802" spans="2:28" ht="16.5" customHeight="1" x14ac:dyDescent="0.25">
      <c r="B802" s="99"/>
      <c r="C802" s="99"/>
      <c r="D802" s="99"/>
      <c r="E802" s="99"/>
      <c r="F802" s="99"/>
      <c r="G802" s="99"/>
      <c r="H802" s="107"/>
      <c r="I802" s="107"/>
      <c r="J802" s="107"/>
      <c r="K802" s="106"/>
      <c r="L802" s="106"/>
      <c r="M802" s="106"/>
      <c r="N802" s="77"/>
      <c r="O802" s="78"/>
      <c r="P802" s="78"/>
      <c r="Q802" s="78"/>
      <c r="R802" s="79"/>
      <c r="S802" s="80"/>
      <c r="T802" s="81"/>
      <c r="U802" s="77"/>
      <c r="V802" s="79"/>
      <c r="W802" s="79"/>
      <c r="X802" s="86"/>
      <c r="Y802" s="83"/>
      <c r="Z802" s="84"/>
      <c r="AA802" s="85"/>
      <c r="AB802" s="86"/>
    </row>
    <row r="803" spans="2:28" ht="16.5" customHeight="1" x14ac:dyDescent="0.25">
      <c r="B803" s="100" t="s">
        <v>205</v>
      </c>
      <c r="C803" s="101"/>
      <c r="D803" s="101"/>
      <c r="E803" s="101"/>
      <c r="F803" s="101"/>
      <c r="G803" s="102"/>
      <c r="H803" s="102" t="s">
        <v>210</v>
      </c>
      <c r="I803" s="102" t="s">
        <v>458</v>
      </c>
      <c r="J803" s="102" t="s">
        <v>3339</v>
      </c>
      <c r="K803" s="102" t="s">
        <v>4767</v>
      </c>
      <c r="L803" s="102" t="s">
        <v>3079</v>
      </c>
      <c r="M803" s="102"/>
      <c r="N803" s="102"/>
      <c r="O803" s="102" t="s">
        <v>208</v>
      </c>
      <c r="P803" s="102" t="s">
        <v>209</v>
      </c>
      <c r="Q803" s="102" t="s">
        <v>139</v>
      </c>
      <c r="R803" s="102">
        <v>34160</v>
      </c>
      <c r="S803" s="102"/>
      <c r="T803" s="102">
        <v>80</v>
      </c>
      <c r="U803" s="102" t="s">
        <v>4768</v>
      </c>
      <c r="V803" s="103"/>
      <c r="W803" s="101"/>
      <c r="X803" s="102"/>
      <c r="Y803" s="101"/>
      <c r="Z803" s="101"/>
      <c r="AA803" s="101"/>
      <c r="AB803" s="104"/>
    </row>
    <row r="804" spans="2:28" ht="16.5" customHeight="1" x14ac:dyDescent="0.25">
      <c r="B804" s="97">
        <v>2053</v>
      </c>
      <c r="C804" s="97" t="s">
        <v>206</v>
      </c>
      <c r="D804" s="98" t="s">
        <v>4765</v>
      </c>
      <c r="E804" s="99" t="s">
        <v>4766</v>
      </c>
      <c r="F804" s="97" t="s">
        <v>223</v>
      </c>
      <c r="G804" s="97">
        <v>2</v>
      </c>
      <c r="H804" s="105">
        <v>0</v>
      </c>
      <c r="I804" s="105">
        <v>1</v>
      </c>
      <c r="J804" s="105">
        <v>84</v>
      </c>
      <c r="K804" s="95">
        <v>184</v>
      </c>
      <c r="L804" s="106">
        <f>T803</f>
        <v>80</v>
      </c>
      <c r="M804" s="106">
        <f>K804*L804</f>
        <v>14720</v>
      </c>
      <c r="N804" s="77"/>
      <c r="O804" s="78" t="s">
        <v>203</v>
      </c>
      <c r="P804" s="78" t="s">
        <v>211</v>
      </c>
      <c r="Q804" s="78" t="s">
        <v>143</v>
      </c>
      <c r="R804" s="79">
        <v>162</v>
      </c>
      <c r="S804" s="80"/>
      <c r="T804" s="81">
        <v>7450</v>
      </c>
      <c r="U804" s="96" t="s">
        <v>411</v>
      </c>
      <c r="V804" s="79">
        <f>R804*T804*85/100</f>
        <v>1025865</v>
      </c>
      <c r="W804" s="79">
        <f>R804*T804-V804</f>
        <v>181035</v>
      </c>
      <c r="X804" s="82">
        <f>M804+W804</f>
        <v>195755</v>
      </c>
      <c r="Y804" s="83">
        <f>M804</f>
        <v>14720</v>
      </c>
      <c r="Z804" s="84"/>
      <c r="AA804" s="115">
        <f>AB804*M804/100</f>
        <v>2.9440000000000004</v>
      </c>
      <c r="AB804" s="86">
        <v>0.02</v>
      </c>
    </row>
    <row r="805" spans="2:28" ht="16.5" customHeight="1" x14ac:dyDescent="0.25">
      <c r="B805" s="99"/>
      <c r="C805" s="99"/>
      <c r="D805" s="99"/>
      <c r="E805" s="99"/>
      <c r="F805" s="99"/>
      <c r="G805" s="99"/>
      <c r="H805" s="107"/>
      <c r="I805" s="107"/>
      <c r="J805" s="107"/>
      <c r="K805" s="106"/>
      <c r="L805" s="106"/>
      <c r="M805" s="106"/>
      <c r="N805" s="77"/>
      <c r="O805" s="78"/>
      <c r="P805" s="78"/>
      <c r="Q805" s="78"/>
      <c r="R805" s="79"/>
      <c r="S805" s="80"/>
      <c r="T805" s="81"/>
      <c r="U805" s="77"/>
      <c r="V805" s="79"/>
      <c r="W805" s="79"/>
      <c r="X805" s="86"/>
      <c r="Y805" s="83"/>
      <c r="Z805" s="84"/>
      <c r="AA805" s="85"/>
      <c r="AB805" s="86"/>
    </row>
    <row r="806" spans="2:28" ht="16.5" customHeight="1" x14ac:dyDescent="0.25">
      <c r="B806" s="100" t="s">
        <v>205</v>
      </c>
      <c r="C806" s="101"/>
      <c r="D806" s="101"/>
      <c r="E806" s="101"/>
      <c r="F806" s="101"/>
      <c r="G806" s="102"/>
      <c r="H806" s="102" t="s">
        <v>210</v>
      </c>
      <c r="I806" s="102" t="s">
        <v>2550</v>
      </c>
      <c r="J806" s="102" t="s">
        <v>1287</v>
      </c>
      <c r="K806" s="102" t="s">
        <v>4155</v>
      </c>
      <c r="L806" s="102" t="s">
        <v>3079</v>
      </c>
      <c r="M806" s="102"/>
      <c r="N806" s="102"/>
      <c r="O806" s="102" t="s">
        <v>208</v>
      </c>
      <c r="P806" s="102" t="s">
        <v>209</v>
      </c>
      <c r="Q806" s="102" t="s">
        <v>139</v>
      </c>
      <c r="R806" s="102">
        <v>34160</v>
      </c>
      <c r="S806" s="102"/>
      <c r="T806" s="102">
        <v>80</v>
      </c>
      <c r="U806" s="102" t="s">
        <v>4782</v>
      </c>
      <c r="V806" s="103"/>
      <c r="W806" s="101"/>
      <c r="X806" s="102"/>
      <c r="Y806" s="101"/>
      <c r="Z806" s="101"/>
      <c r="AA806" s="101"/>
      <c r="AB806" s="104"/>
    </row>
    <row r="807" spans="2:28" ht="16.5" customHeight="1" x14ac:dyDescent="0.25">
      <c r="B807" s="97">
        <v>2060</v>
      </c>
      <c r="C807" s="97" t="s">
        <v>206</v>
      </c>
      <c r="D807" s="98" t="s">
        <v>4780</v>
      </c>
      <c r="E807" s="99" t="s">
        <v>4781</v>
      </c>
      <c r="F807" s="97" t="s">
        <v>223</v>
      </c>
      <c r="G807" s="97">
        <v>1</v>
      </c>
      <c r="H807" s="105">
        <v>0</v>
      </c>
      <c r="I807" s="105">
        <v>1</v>
      </c>
      <c r="J807" s="105">
        <v>51</v>
      </c>
      <c r="K807" s="95">
        <v>151</v>
      </c>
      <c r="L807" s="106">
        <f>T806</f>
        <v>80</v>
      </c>
      <c r="M807" s="106">
        <f>K807*L807</f>
        <v>12080</v>
      </c>
      <c r="N807" s="77"/>
      <c r="O807" s="78"/>
      <c r="P807" s="78"/>
      <c r="Q807" s="78"/>
      <c r="R807" s="79"/>
      <c r="S807" s="80"/>
      <c r="T807" s="81"/>
      <c r="U807" s="77"/>
      <c r="V807" s="79"/>
      <c r="W807" s="79"/>
      <c r="X807" s="82"/>
      <c r="Y807" s="83">
        <f>M807</f>
        <v>12080</v>
      </c>
      <c r="Z807" s="84"/>
      <c r="AA807" s="87">
        <f>AB807*M807/100</f>
        <v>1.208</v>
      </c>
      <c r="AB807" s="82">
        <v>0.01</v>
      </c>
    </row>
    <row r="808" spans="2:28" ht="16.5" customHeight="1" x14ac:dyDescent="0.25">
      <c r="B808" s="99"/>
      <c r="C808" s="99"/>
      <c r="D808" s="99"/>
      <c r="E808" s="99"/>
      <c r="F808" s="99"/>
      <c r="G808" s="99"/>
      <c r="H808" s="107"/>
      <c r="I808" s="107"/>
      <c r="J808" s="107"/>
      <c r="K808" s="106"/>
      <c r="L808" s="106"/>
      <c r="M808" s="106"/>
      <c r="N808" s="77"/>
      <c r="O808" s="78"/>
      <c r="P808" s="78"/>
      <c r="Q808" s="78"/>
      <c r="R808" s="79"/>
      <c r="S808" s="80"/>
      <c r="T808" s="81"/>
      <c r="U808" s="77"/>
      <c r="V808" s="79"/>
      <c r="W808" s="79"/>
      <c r="X808" s="86"/>
      <c r="Y808" s="83"/>
      <c r="Z808" s="84"/>
      <c r="AA808" s="85"/>
      <c r="AB808" s="86"/>
    </row>
    <row r="809" spans="2:28" ht="16.5" customHeight="1" x14ac:dyDescent="0.25">
      <c r="B809" s="100" t="s">
        <v>205</v>
      </c>
      <c r="C809" s="101"/>
      <c r="D809" s="101"/>
      <c r="E809" s="101"/>
      <c r="F809" s="101"/>
      <c r="G809" s="102"/>
      <c r="H809" s="102" t="s">
        <v>207</v>
      </c>
      <c r="I809" s="102" t="s">
        <v>384</v>
      </c>
      <c r="J809" s="102" t="s">
        <v>1287</v>
      </c>
      <c r="K809" s="102" t="s">
        <v>4155</v>
      </c>
      <c r="L809" s="102" t="s">
        <v>3079</v>
      </c>
      <c r="M809" s="102"/>
      <c r="N809" s="102"/>
      <c r="O809" s="102" t="s">
        <v>208</v>
      </c>
      <c r="P809" s="102" t="s">
        <v>209</v>
      </c>
      <c r="Q809" s="102" t="s">
        <v>139</v>
      </c>
      <c r="R809" s="102">
        <v>34160</v>
      </c>
      <c r="S809" s="102"/>
      <c r="T809" s="102">
        <v>80</v>
      </c>
      <c r="U809" s="102" t="s">
        <v>4785</v>
      </c>
      <c r="V809" s="103"/>
      <c r="W809" s="101"/>
      <c r="X809" s="102" t="s">
        <v>212</v>
      </c>
      <c r="Y809" s="101" t="s">
        <v>4786</v>
      </c>
      <c r="Z809" s="101"/>
      <c r="AA809" s="101"/>
      <c r="AB809" s="104"/>
    </row>
    <row r="810" spans="2:28" ht="16.5" customHeight="1" x14ac:dyDescent="0.25">
      <c r="B810" s="97">
        <v>2061</v>
      </c>
      <c r="C810" s="97" t="s">
        <v>206</v>
      </c>
      <c r="D810" s="98" t="s">
        <v>4783</v>
      </c>
      <c r="E810" s="99" t="s">
        <v>4784</v>
      </c>
      <c r="F810" s="97" t="s">
        <v>223</v>
      </c>
      <c r="G810" s="97">
        <v>2</v>
      </c>
      <c r="H810" s="105">
        <v>0</v>
      </c>
      <c r="I810" s="105">
        <v>3</v>
      </c>
      <c r="J810" s="105">
        <v>23</v>
      </c>
      <c r="K810" s="95">
        <v>323</v>
      </c>
      <c r="L810" s="106">
        <f>T809</f>
        <v>80</v>
      </c>
      <c r="M810" s="106">
        <f>K810*L810</f>
        <v>25840</v>
      </c>
      <c r="N810" s="77"/>
      <c r="O810" s="78" t="s">
        <v>203</v>
      </c>
      <c r="P810" s="78" t="s">
        <v>211</v>
      </c>
      <c r="Q810" s="78" t="s">
        <v>143</v>
      </c>
      <c r="R810" s="79">
        <v>180</v>
      </c>
      <c r="S810" s="80"/>
      <c r="T810" s="81">
        <v>7450</v>
      </c>
      <c r="U810" s="96" t="s">
        <v>3898</v>
      </c>
      <c r="V810" s="79">
        <f>R810*T810*85/100</f>
        <v>1139850</v>
      </c>
      <c r="W810" s="79">
        <f>R810*T810-V810</f>
        <v>201150</v>
      </c>
      <c r="X810" s="82">
        <f>M810+W810</f>
        <v>226990</v>
      </c>
      <c r="Y810" s="83">
        <f>M810</f>
        <v>25840</v>
      </c>
      <c r="Z810" s="84"/>
      <c r="AA810" s="115">
        <f>AB810*M810/100</f>
        <v>5.1679999999999993</v>
      </c>
      <c r="AB810" s="86">
        <v>0.02</v>
      </c>
    </row>
    <row r="811" spans="2:28" ht="16.5" customHeight="1" x14ac:dyDescent="0.25">
      <c r="B811" s="99"/>
      <c r="C811" s="99"/>
      <c r="D811" s="99"/>
      <c r="E811" s="99"/>
      <c r="F811" s="99"/>
      <c r="G811" s="99"/>
      <c r="H811" s="107"/>
      <c r="I811" s="107"/>
      <c r="J811" s="107"/>
      <c r="K811" s="106"/>
      <c r="L811" s="106"/>
      <c r="M811" s="106"/>
      <c r="N811" s="77"/>
      <c r="O811" s="78"/>
      <c r="P811" s="78"/>
      <c r="Q811" s="78"/>
      <c r="R811" s="79"/>
      <c r="S811" s="80"/>
      <c r="T811" s="81"/>
      <c r="U811" s="77"/>
      <c r="V811" s="79"/>
      <c r="W811" s="79"/>
      <c r="X811" s="86"/>
      <c r="Y811" s="83"/>
      <c r="Z811" s="84"/>
      <c r="AA811" s="85"/>
      <c r="AB811" s="86"/>
    </row>
    <row r="812" spans="2:28" ht="16.5" customHeight="1" x14ac:dyDescent="0.25">
      <c r="B812" s="100" t="s">
        <v>205</v>
      </c>
      <c r="C812" s="101"/>
      <c r="D812" s="101"/>
      <c r="E812" s="101"/>
      <c r="F812" s="101"/>
      <c r="G812" s="102"/>
      <c r="H812" s="102" t="s">
        <v>207</v>
      </c>
      <c r="I812" s="102" t="s">
        <v>2911</v>
      </c>
      <c r="J812" s="102" t="s">
        <v>4789</v>
      </c>
      <c r="K812" s="102" t="s">
        <v>4319</v>
      </c>
      <c r="L812" s="102" t="s">
        <v>3079</v>
      </c>
      <c r="M812" s="102"/>
      <c r="N812" s="102"/>
      <c r="O812" s="102" t="s">
        <v>208</v>
      </c>
      <c r="P812" s="102" t="s">
        <v>209</v>
      </c>
      <c r="Q812" s="102" t="s">
        <v>139</v>
      </c>
      <c r="R812" s="102">
        <v>34160</v>
      </c>
      <c r="S812" s="102"/>
      <c r="T812" s="102">
        <v>80</v>
      </c>
      <c r="U812" s="102" t="s">
        <v>4790</v>
      </c>
      <c r="V812" s="103"/>
      <c r="W812" s="101"/>
      <c r="X812" s="102"/>
      <c r="Y812" s="101"/>
      <c r="Z812" s="101"/>
      <c r="AA812" s="101"/>
      <c r="AB812" s="104"/>
    </row>
    <row r="813" spans="2:28" ht="16.5" customHeight="1" x14ac:dyDescent="0.25">
      <c r="B813" s="97">
        <v>2062</v>
      </c>
      <c r="C813" s="97" t="s">
        <v>206</v>
      </c>
      <c r="D813" s="98" t="s">
        <v>4787</v>
      </c>
      <c r="E813" s="99" t="s">
        <v>4788</v>
      </c>
      <c r="F813" s="97" t="s">
        <v>223</v>
      </c>
      <c r="G813" s="97">
        <v>2</v>
      </c>
      <c r="H813" s="105">
        <v>0</v>
      </c>
      <c r="I813" s="105">
        <v>2</v>
      </c>
      <c r="J813" s="105">
        <v>83</v>
      </c>
      <c r="K813" s="95">
        <v>283</v>
      </c>
      <c r="L813" s="106">
        <f>T812</f>
        <v>80</v>
      </c>
      <c r="M813" s="106">
        <f>K813*L813</f>
        <v>22640</v>
      </c>
      <c r="N813" s="77"/>
      <c r="O813" s="78" t="s">
        <v>203</v>
      </c>
      <c r="P813" s="78" t="s">
        <v>5</v>
      </c>
      <c r="Q813" s="78" t="s">
        <v>143</v>
      </c>
      <c r="R813" s="79">
        <v>90</v>
      </c>
      <c r="S813" s="80"/>
      <c r="T813" s="81">
        <v>8050</v>
      </c>
      <c r="U813" s="96" t="s">
        <v>375</v>
      </c>
      <c r="V813" s="79">
        <f>R813*T813*36/100</f>
        <v>260820</v>
      </c>
      <c r="W813" s="79">
        <f>R813*T813-V813</f>
        <v>463680</v>
      </c>
      <c r="X813" s="82">
        <f>M813+W813</f>
        <v>486320</v>
      </c>
      <c r="Y813" s="83">
        <f>M813</f>
        <v>22640</v>
      </c>
      <c r="Z813" s="84"/>
      <c r="AA813" s="87">
        <f>AB813*M813/100</f>
        <v>4.5280000000000005</v>
      </c>
      <c r="AB813" s="86">
        <v>0.02</v>
      </c>
    </row>
    <row r="814" spans="2:28" ht="16.5" customHeight="1" x14ac:dyDescent="0.25">
      <c r="B814" s="99"/>
      <c r="C814" s="99"/>
      <c r="D814" s="99"/>
      <c r="E814" s="99"/>
      <c r="F814" s="99"/>
      <c r="G814" s="99"/>
      <c r="H814" s="107"/>
      <c r="I814" s="107"/>
      <c r="J814" s="107"/>
      <c r="K814" s="106"/>
      <c r="L814" s="106"/>
      <c r="M814" s="106"/>
      <c r="N814" s="77"/>
      <c r="O814" s="78"/>
      <c r="P814" s="78"/>
      <c r="Q814" s="78"/>
      <c r="R814" s="79"/>
      <c r="S814" s="80"/>
      <c r="T814" s="81"/>
      <c r="U814" s="77"/>
      <c r="V814" s="79"/>
      <c r="W814" s="79"/>
      <c r="X814" s="86"/>
      <c r="Y814" s="83"/>
      <c r="Z814" s="84"/>
      <c r="AA814" s="85"/>
      <c r="AB814" s="86"/>
    </row>
    <row r="815" spans="2:28" ht="16.5" customHeight="1" x14ac:dyDescent="0.25">
      <c r="B815" s="100" t="s">
        <v>205</v>
      </c>
      <c r="C815" s="101"/>
      <c r="D815" s="101"/>
      <c r="E815" s="101"/>
      <c r="F815" s="101"/>
      <c r="G815" s="102"/>
      <c r="H815" s="102" t="s">
        <v>207</v>
      </c>
      <c r="I815" s="102" t="s">
        <v>3336</v>
      </c>
      <c r="J815" s="102" t="s">
        <v>4789</v>
      </c>
      <c r="K815" s="102" t="s">
        <v>3794</v>
      </c>
      <c r="L815" s="102" t="s">
        <v>3079</v>
      </c>
      <c r="M815" s="102"/>
      <c r="N815" s="102"/>
      <c r="O815" s="102" t="s">
        <v>208</v>
      </c>
      <c r="P815" s="102" t="s">
        <v>209</v>
      </c>
      <c r="Q815" s="102" t="s">
        <v>139</v>
      </c>
      <c r="R815" s="102">
        <v>34160</v>
      </c>
      <c r="S815" s="102"/>
      <c r="T815" s="102">
        <v>80</v>
      </c>
      <c r="U815" s="102" t="s">
        <v>4793</v>
      </c>
      <c r="V815" s="103"/>
      <c r="W815" s="101"/>
      <c r="X815" s="102"/>
      <c r="Y815" s="101"/>
      <c r="Z815" s="101"/>
      <c r="AA815" s="101"/>
      <c r="AB815" s="104"/>
    </row>
    <row r="816" spans="2:28" ht="16.5" customHeight="1" x14ac:dyDescent="0.25">
      <c r="B816" s="97">
        <v>2063</v>
      </c>
      <c r="C816" s="97" t="s">
        <v>206</v>
      </c>
      <c r="D816" s="98" t="s">
        <v>4791</v>
      </c>
      <c r="E816" s="99" t="s">
        <v>4792</v>
      </c>
      <c r="F816" s="97" t="s">
        <v>223</v>
      </c>
      <c r="G816" s="97">
        <v>2</v>
      </c>
      <c r="H816" s="105">
        <v>0</v>
      </c>
      <c r="I816" s="105">
        <v>2</v>
      </c>
      <c r="J816" s="105">
        <v>31</v>
      </c>
      <c r="K816" s="95">
        <v>231</v>
      </c>
      <c r="L816" s="106">
        <f>T815</f>
        <v>80</v>
      </c>
      <c r="M816" s="106">
        <f>K816*L816</f>
        <v>18480</v>
      </c>
      <c r="N816" s="77"/>
      <c r="O816" s="78" t="s">
        <v>203</v>
      </c>
      <c r="P816" s="78" t="s">
        <v>211</v>
      </c>
      <c r="Q816" s="78" t="s">
        <v>143</v>
      </c>
      <c r="R816" s="79">
        <v>108</v>
      </c>
      <c r="S816" s="80"/>
      <c r="T816" s="81">
        <v>7450</v>
      </c>
      <c r="U816" s="96" t="s">
        <v>4794</v>
      </c>
      <c r="V816" s="79">
        <f>R816*T816*55/100</f>
        <v>442530</v>
      </c>
      <c r="W816" s="79">
        <f>R816*T816-V816</f>
        <v>362070</v>
      </c>
      <c r="X816" s="82">
        <f>M816+W816</f>
        <v>380550</v>
      </c>
      <c r="Y816" s="83">
        <f>M816</f>
        <v>18480</v>
      </c>
      <c r="Z816" s="84"/>
      <c r="AA816" s="115">
        <f>AB816*M816/100</f>
        <v>3.6960000000000002</v>
      </c>
      <c r="AB816" s="86">
        <v>0.02</v>
      </c>
    </row>
    <row r="817" spans="2:28" ht="16.5" customHeight="1" x14ac:dyDescent="0.25">
      <c r="B817" s="99"/>
      <c r="C817" s="99"/>
      <c r="D817" s="99"/>
      <c r="E817" s="99"/>
      <c r="F817" s="99"/>
      <c r="G817" s="99"/>
      <c r="H817" s="107"/>
      <c r="I817" s="107"/>
      <c r="J817" s="107"/>
      <c r="K817" s="106"/>
      <c r="L817" s="106"/>
      <c r="M817" s="106"/>
      <c r="N817" s="77"/>
      <c r="O817" s="78"/>
      <c r="P817" s="78"/>
      <c r="Q817" s="78"/>
      <c r="R817" s="79"/>
      <c r="S817" s="80"/>
      <c r="T817" s="81"/>
      <c r="U817" s="77"/>
      <c r="V817" s="79"/>
      <c r="W817" s="79"/>
      <c r="X817" s="86"/>
      <c r="Y817" s="83"/>
      <c r="Z817" s="84"/>
      <c r="AA817" s="85"/>
      <c r="AB817" s="86"/>
    </row>
    <row r="818" spans="2:28" ht="16.5" customHeight="1" x14ac:dyDescent="0.25">
      <c r="B818" s="100" t="s">
        <v>205</v>
      </c>
      <c r="C818" s="101"/>
      <c r="D818" s="101"/>
      <c r="E818" s="101"/>
      <c r="F818" s="101"/>
      <c r="G818" s="102"/>
      <c r="H818" s="102" t="s">
        <v>210</v>
      </c>
      <c r="I818" s="102" t="s">
        <v>3407</v>
      </c>
      <c r="J818" s="102" t="s">
        <v>2668</v>
      </c>
      <c r="K818" s="102" t="s">
        <v>4797</v>
      </c>
      <c r="L818" s="102" t="s">
        <v>3079</v>
      </c>
      <c r="M818" s="102"/>
      <c r="N818" s="102"/>
      <c r="O818" s="102" t="s">
        <v>208</v>
      </c>
      <c r="P818" s="102" t="s">
        <v>209</v>
      </c>
      <c r="Q818" s="102" t="s">
        <v>139</v>
      </c>
      <c r="R818" s="102">
        <v>34160</v>
      </c>
      <c r="S818" s="102"/>
      <c r="T818" s="102">
        <v>80</v>
      </c>
      <c r="U818" s="102" t="s">
        <v>4798</v>
      </c>
      <c r="V818" s="103"/>
      <c r="W818" s="101"/>
      <c r="X818" s="102"/>
      <c r="Y818" s="101"/>
      <c r="Z818" s="101"/>
      <c r="AA818" s="101"/>
      <c r="AB818" s="104"/>
    </row>
    <row r="819" spans="2:28" ht="16.5" customHeight="1" x14ac:dyDescent="0.25">
      <c r="B819" s="97">
        <v>2064</v>
      </c>
      <c r="C819" s="97" t="s">
        <v>206</v>
      </c>
      <c r="D819" s="98" t="s">
        <v>4795</v>
      </c>
      <c r="E819" s="99" t="s">
        <v>4796</v>
      </c>
      <c r="F819" s="97" t="s">
        <v>223</v>
      </c>
      <c r="G819" s="97">
        <v>2</v>
      </c>
      <c r="H819" s="105">
        <v>0</v>
      </c>
      <c r="I819" s="105">
        <v>1</v>
      </c>
      <c r="J819" s="105">
        <v>56</v>
      </c>
      <c r="K819" s="95">
        <v>156</v>
      </c>
      <c r="L819" s="106">
        <f>T818</f>
        <v>80</v>
      </c>
      <c r="M819" s="106">
        <f>K819*L819</f>
        <v>12480</v>
      </c>
      <c r="N819" s="77"/>
      <c r="O819" s="78"/>
      <c r="P819" s="78"/>
      <c r="Q819" s="78"/>
      <c r="R819" s="79"/>
      <c r="S819" s="80"/>
      <c r="T819" s="81"/>
      <c r="U819" s="77"/>
      <c r="V819" s="79"/>
      <c r="W819" s="79"/>
      <c r="X819" s="82"/>
      <c r="Y819" s="83">
        <f>M819</f>
        <v>12480</v>
      </c>
      <c r="Z819" s="84"/>
      <c r="AA819" s="87">
        <f>AB819*M819/100</f>
        <v>1.248</v>
      </c>
      <c r="AB819" s="82">
        <v>0.01</v>
      </c>
    </row>
    <row r="820" spans="2:28" ht="16.5" customHeight="1" x14ac:dyDescent="0.25">
      <c r="B820" s="99"/>
      <c r="C820" s="99"/>
      <c r="D820" s="99"/>
      <c r="E820" s="99"/>
      <c r="F820" s="99"/>
      <c r="G820" s="99"/>
      <c r="H820" s="107"/>
      <c r="I820" s="107"/>
      <c r="J820" s="107"/>
      <c r="K820" s="106"/>
      <c r="L820" s="106"/>
      <c r="M820" s="106"/>
      <c r="N820" s="77"/>
      <c r="O820" s="78"/>
      <c r="P820" s="78"/>
      <c r="Q820" s="78"/>
      <c r="R820" s="79"/>
      <c r="S820" s="80"/>
      <c r="T820" s="81"/>
      <c r="U820" s="77"/>
      <c r="V820" s="79"/>
      <c r="W820" s="79"/>
      <c r="X820" s="86"/>
      <c r="Y820" s="83"/>
      <c r="Z820" s="84"/>
      <c r="AA820" s="85"/>
      <c r="AB820" s="86"/>
    </row>
    <row r="821" spans="2:28" ht="16.5" customHeight="1" x14ac:dyDescent="0.25">
      <c r="B821" s="100" t="s">
        <v>205</v>
      </c>
      <c r="C821" s="101"/>
      <c r="D821" s="101"/>
      <c r="E821" s="101"/>
      <c r="F821" s="101"/>
      <c r="G821" s="102"/>
      <c r="H821" s="102" t="s">
        <v>207</v>
      </c>
      <c r="I821" s="102" t="s">
        <v>2954</v>
      </c>
      <c r="J821" s="102" t="s">
        <v>2668</v>
      </c>
      <c r="K821" s="102" t="s">
        <v>4155</v>
      </c>
      <c r="L821" s="102" t="s">
        <v>3079</v>
      </c>
      <c r="M821" s="102"/>
      <c r="N821" s="102"/>
      <c r="O821" s="102" t="s">
        <v>208</v>
      </c>
      <c r="P821" s="102" t="s">
        <v>209</v>
      </c>
      <c r="Q821" s="102" t="s">
        <v>139</v>
      </c>
      <c r="R821" s="102">
        <v>34160</v>
      </c>
      <c r="S821" s="102"/>
      <c r="T821" s="102">
        <v>80</v>
      </c>
      <c r="U821" s="102" t="s">
        <v>4801</v>
      </c>
      <c r="V821" s="103"/>
      <c r="W821" s="101"/>
      <c r="X821" s="102"/>
      <c r="Y821" s="101"/>
      <c r="Z821" s="101"/>
      <c r="AA821" s="101"/>
      <c r="AB821" s="104"/>
    </row>
    <row r="822" spans="2:28" ht="16.5" customHeight="1" x14ac:dyDescent="0.25">
      <c r="B822" s="97">
        <v>2065</v>
      </c>
      <c r="C822" s="97" t="s">
        <v>206</v>
      </c>
      <c r="D822" s="98" t="s">
        <v>4799</v>
      </c>
      <c r="E822" s="99" t="s">
        <v>4800</v>
      </c>
      <c r="F822" s="97" t="s">
        <v>223</v>
      </c>
      <c r="G822" s="97">
        <v>2</v>
      </c>
      <c r="H822" s="105">
        <v>0</v>
      </c>
      <c r="I822" s="105">
        <v>1</v>
      </c>
      <c r="J822" s="105">
        <v>59</v>
      </c>
      <c r="K822" s="95">
        <v>159</v>
      </c>
      <c r="L822" s="106">
        <f>T821</f>
        <v>80</v>
      </c>
      <c r="M822" s="106">
        <f>K822*L822</f>
        <v>12720</v>
      </c>
      <c r="N822" s="77"/>
      <c r="O822" s="78" t="s">
        <v>203</v>
      </c>
      <c r="P822" s="78" t="s">
        <v>25</v>
      </c>
      <c r="Q822" s="78" t="s">
        <v>143</v>
      </c>
      <c r="R822" s="79">
        <v>162</v>
      </c>
      <c r="S822" s="80"/>
      <c r="T822" s="81">
        <v>7650</v>
      </c>
      <c r="U822" s="96" t="s">
        <v>2697</v>
      </c>
      <c r="V822" s="79">
        <f>R822*T822*86/100</f>
        <v>1065798</v>
      </c>
      <c r="W822" s="79">
        <f>R822*T822-V822</f>
        <v>173502</v>
      </c>
      <c r="X822" s="82">
        <f>M822+W822</f>
        <v>186222</v>
      </c>
      <c r="Y822" s="83">
        <f>M822</f>
        <v>12720</v>
      </c>
      <c r="Z822" s="84"/>
      <c r="AA822" s="87">
        <f>AB822*M822/100</f>
        <v>2.544</v>
      </c>
      <c r="AB822" s="86">
        <v>0.02</v>
      </c>
    </row>
    <row r="823" spans="2:28" ht="16.5" customHeight="1" x14ac:dyDescent="0.25">
      <c r="B823" s="99"/>
      <c r="C823" s="99"/>
      <c r="D823" s="99"/>
      <c r="E823" s="99"/>
      <c r="F823" s="99"/>
      <c r="G823" s="99"/>
      <c r="H823" s="107"/>
      <c r="I823" s="107"/>
      <c r="J823" s="107"/>
      <c r="K823" s="106"/>
      <c r="L823" s="106"/>
      <c r="M823" s="106"/>
      <c r="N823" s="77"/>
      <c r="O823" s="78"/>
      <c r="P823" s="78"/>
      <c r="Q823" s="78"/>
      <c r="R823" s="79"/>
      <c r="S823" s="80"/>
      <c r="T823" s="81"/>
      <c r="U823" s="77"/>
      <c r="V823" s="79"/>
      <c r="W823" s="79"/>
      <c r="X823" s="86"/>
      <c r="Y823" s="83"/>
      <c r="Z823" s="84"/>
      <c r="AA823" s="85"/>
      <c r="AB823" s="86"/>
    </row>
    <row r="824" spans="2:28" ht="16.5" customHeight="1" x14ac:dyDescent="0.25">
      <c r="B824" s="100" t="s">
        <v>205</v>
      </c>
      <c r="C824" s="101"/>
      <c r="D824" s="101"/>
      <c r="E824" s="101"/>
      <c r="F824" s="101"/>
      <c r="G824" s="102"/>
      <c r="H824" s="102" t="s">
        <v>210</v>
      </c>
      <c r="I824" s="102" t="s">
        <v>3261</v>
      </c>
      <c r="J824" s="102" t="s">
        <v>3257</v>
      </c>
      <c r="K824" s="102" t="s">
        <v>4164</v>
      </c>
      <c r="L824" s="102" t="s">
        <v>3079</v>
      </c>
      <c r="M824" s="102"/>
      <c r="N824" s="102"/>
      <c r="O824" s="102" t="s">
        <v>208</v>
      </c>
      <c r="P824" s="102" t="s">
        <v>209</v>
      </c>
      <c r="Q824" s="102" t="s">
        <v>139</v>
      </c>
      <c r="R824" s="102">
        <v>34160</v>
      </c>
      <c r="S824" s="102"/>
      <c r="T824" s="102">
        <v>80</v>
      </c>
      <c r="U824" s="102" t="s">
        <v>4806</v>
      </c>
      <c r="V824" s="103"/>
      <c r="W824" s="101"/>
      <c r="X824" s="102"/>
      <c r="Y824" s="101"/>
      <c r="Z824" s="101"/>
      <c r="AA824" s="101"/>
      <c r="AB824" s="104"/>
    </row>
    <row r="825" spans="2:28" ht="16.5" customHeight="1" x14ac:dyDescent="0.25">
      <c r="B825" s="97">
        <v>2067</v>
      </c>
      <c r="C825" s="97" t="s">
        <v>206</v>
      </c>
      <c r="D825" s="98" t="s">
        <v>4804</v>
      </c>
      <c r="E825" s="99" t="s">
        <v>4805</v>
      </c>
      <c r="F825" s="97" t="s">
        <v>223</v>
      </c>
      <c r="G825" s="97">
        <v>1</v>
      </c>
      <c r="H825" s="105">
        <v>0</v>
      </c>
      <c r="I825" s="105">
        <v>2</v>
      </c>
      <c r="J825" s="105">
        <v>1</v>
      </c>
      <c r="K825" s="95">
        <v>201</v>
      </c>
      <c r="L825" s="106">
        <f>T824</f>
        <v>80</v>
      </c>
      <c r="M825" s="106">
        <f>K825*L825</f>
        <v>16080</v>
      </c>
      <c r="N825" s="77"/>
      <c r="O825" s="78"/>
      <c r="P825" s="78"/>
      <c r="Q825" s="78"/>
      <c r="R825" s="79"/>
      <c r="S825" s="80"/>
      <c r="T825" s="81"/>
      <c r="U825" s="77"/>
      <c r="V825" s="79"/>
      <c r="W825" s="79"/>
      <c r="X825" s="82"/>
      <c r="Y825" s="83">
        <f>M825</f>
        <v>16080</v>
      </c>
      <c r="Z825" s="84"/>
      <c r="AA825" s="87">
        <f>AB825*M825/100</f>
        <v>1.6080000000000001</v>
      </c>
      <c r="AB825" s="82">
        <v>0.01</v>
      </c>
    </row>
    <row r="826" spans="2:28" ht="16.5" customHeight="1" x14ac:dyDescent="0.25">
      <c r="B826" s="99"/>
      <c r="C826" s="99"/>
      <c r="D826" s="99"/>
      <c r="E826" s="99"/>
      <c r="F826" s="99"/>
      <c r="G826" s="99"/>
      <c r="H826" s="107"/>
      <c r="I826" s="107"/>
      <c r="J826" s="107"/>
      <c r="K826" s="106"/>
      <c r="L826" s="106"/>
      <c r="M826" s="106"/>
      <c r="N826" s="77"/>
      <c r="O826" s="78"/>
      <c r="P826" s="78"/>
      <c r="Q826" s="78"/>
      <c r="R826" s="79"/>
      <c r="S826" s="80"/>
      <c r="T826" s="81"/>
      <c r="U826" s="77"/>
      <c r="V826" s="79"/>
      <c r="W826" s="79"/>
      <c r="X826" s="86"/>
      <c r="Y826" s="83"/>
      <c r="Z826" s="84"/>
      <c r="AA826" s="85"/>
      <c r="AB826" s="86"/>
    </row>
    <row r="827" spans="2:28" ht="16.5" customHeight="1" x14ac:dyDescent="0.25">
      <c r="B827" s="100" t="s">
        <v>205</v>
      </c>
      <c r="C827" s="101"/>
      <c r="D827" s="101"/>
      <c r="E827" s="101"/>
      <c r="F827" s="101"/>
      <c r="G827" s="102"/>
      <c r="H827" s="102" t="s">
        <v>207</v>
      </c>
      <c r="I827" s="102" t="s">
        <v>3311</v>
      </c>
      <c r="J827" s="102" t="s">
        <v>1377</v>
      </c>
      <c r="K827" s="102" t="s">
        <v>3285</v>
      </c>
      <c r="L827" s="102" t="s">
        <v>3079</v>
      </c>
      <c r="M827" s="102"/>
      <c r="N827" s="102"/>
      <c r="O827" s="102" t="s">
        <v>208</v>
      </c>
      <c r="P827" s="102" t="s">
        <v>209</v>
      </c>
      <c r="Q827" s="102" t="s">
        <v>139</v>
      </c>
      <c r="R827" s="102">
        <v>34160</v>
      </c>
      <c r="S827" s="102"/>
      <c r="T827" s="102">
        <v>80</v>
      </c>
      <c r="U827" s="102"/>
      <c r="V827" s="103"/>
      <c r="W827" s="101"/>
      <c r="X827" s="102"/>
      <c r="Y827" s="101"/>
      <c r="Z827" s="101"/>
      <c r="AA827" s="101"/>
      <c r="AB827" s="104"/>
    </row>
    <row r="828" spans="2:28" ht="16.5" customHeight="1" x14ac:dyDescent="0.25">
      <c r="B828" s="97">
        <v>2068</v>
      </c>
      <c r="C828" s="97" t="s">
        <v>206</v>
      </c>
      <c r="D828" s="98" t="s">
        <v>4807</v>
      </c>
      <c r="E828" s="99" t="s">
        <v>4808</v>
      </c>
      <c r="F828" s="97" t="s">
        <v>223</v>
      </c>
      <c r="G828" s="97">
        <v>1</v>
      </c>
      <c r="H828" s="105">
        <v>0</v>
      </c>
      <c r="I828" s="105">
        <v>1</v>
      </c>
      <c r="J828" s="105">
        <v>67</v>
      </c>
      <c r="K828" s="95">
        <v>167</v>
      </c>
      <c r="L828" s="106">
        <f>T827</f>
        <v>80</v>
      </c>
      <c r="M828" s="106">
        <f>K828*L828</f>
        <v>13360</v>
      </c>
      <c r="N828" s="77"/>
      <c r="O828" s="78"/>
      <c r="P828" s="78"/>
      <c r="Q828" s="78"/>
      <c r="R828" s="79"/>
      <c r="S828" s="80"/>
      <c r="T828" s="81"/>
      <c r="U828" s="77"/>
      <c r="V828" s="79"/>
      <c r="W828" s="79"/>
      <c r="X828" s="82"/>
      <c r="Y828" s="83">
        <f>M828</f>
        <v>13360</v>
      </c>
      <c r="Z828" s="84"/>
      <c r="AA828" s="87">
        <f>AB828*M828/100</f>
        <v>1.3359999999999999</v>
      </c>
      <c r="AB828" s="82">
        <v>0.01</v>
      </c>
    </row>
    <row r="829" spans="2:28" ht="16.5" customHeight="1" x14ac:dyDescent="0.25">
      <c r="B829" s="99"/>
      <c r="C829" s="99"/>
      <c r="D829" s="99"/>
      <c r="E829" s="99"/>
      <c r="F829" s="99"/>
      <c r="G829" s="99"/>
      <c r="H829" s="107"/>
      <c r="I829" s="107"/>
      <c r="J829" s="107"/>
      <c r="K829" s="106"/>
      <c r="L829" s="106"/>
      <c r="M829" s="106"/>
      <c r="N829" s="77"/>
      <c r="O829" s="78"/>
      <c r="P829" s="78"/>
      <c r="Q829" s="78"/>
      <c r="R829" s="79"/>
      <c r="S829" s="80"/>
      <c r="T829" s="81"/>
      <c r="U829" s="77"/>
      <c r="V829" s="79"/>
      <c r="W829" s="79"/>
      <c r="X829" s="86"/>
      <c r="Y829" s="83"/>
      <c r="Z829" s="84"/>
      <c r="AA829" s="85"/>
      <c r="AB829" s="86"/>
    </row>
    <row r="830" spans="2:28" ht="16.5" customHeight="1" x14ac:dyDescent="0.25">
      <c r="B830" s="100" t="s">
        <v>205</v>
      </c>
      <c r="C830" s="101"/>
      <c r="D830" s="101"/>
      <c r="E830" s="101"/>
      <c r="F830" s="101"/>
      <c r="G830" s="102"/>
      <c r="H830" s="102" t="s">
        <v>210</v>
      </c>
      <c r="I830" s="102" t="s">
        <v>2025</v>
      </c>
      <c r="J830" s="102" t="s">
        <v>4811</v>
      </c>
      <c r="K830" s="102" t="s">
        <v>3040</v>
      </c>
      <c r="L830" s="102" t="s">
        <v>3079</v>
      </c>
      <c r="M830" s="102"/>
      <c r="N830" s="102"/>
      <c r="O830" s="102" t="s">
        <v>208</v>
      </c>
      <c r="P830" s="102" t="s">
        <v>209</v>
      </c>
      <c r="Q830" s="102" t="s">
        <v>139</v>
      </c>
      <c r="R830" s="102">
        <v>34160</v>
      </c>
      <c r="S830" s="102"/>
      <c r="T830" s="102">
        <v>80</v>
      </c>
      <c r="U830" s="102" t="s">
        <v>4812</v>
      </c>
      <c r="V830" s="103"/>
      <c r="W830" s="101"/>
      <c r="X830" s="102"/>
      <c r="Y830" s="101"/>
      <c r="Z830" s="101"/>
      <c r="AA830" s="101"/>
      <c r="AB830" s="104"/>
    </row>
    <row r="831" spans="2:28" ht="16.5" customHeight="1" x14ac:dyDescent="0.25">
      <c r="B831" s="97">
        <v>2069</v>
      </c>
      <c r="C831" s="97" t="s">
        <v>206</v>
      </c>
      <c r="D831" s="98" t="s">
        <v>4809</v>
      </c>
      <c r="E831" s="99" t="s">
        <v>4810</v>
      </c>
      <c r="F831" s="97" t="s">
        <v>223</v>
      </c>
      <c r="G831" s="97">
        <v>1</v>
      </c>
      <c r="H831" s="105">
        <v>0</v>
      </c>
      <c r="I831" s="105">
        <v>1</v>
      </c>
      <c r="J831" s="105">
        <v>51</v>
      </c>
      <c r="K831" s="95">
        <v>151</v>
      </c>
      <c r="L831" s="106">
        <f>T830</f>
        <v>80</v>
      </c>
      <c r="M831" s="106">
        <f>K831*L831</f>
        <v>12080</v>
      </c>
      <c r="N831" s="77"/>
      <c r="O831" s="78"/>
      <c r="P831" s="78"/>
      <c r="Q831" s="78"/>
      <c r="R831" s="79"/>
      <c r="S831" s="80"/>
      <c r="T831" s="81"/>
      <c r="U831" s="77"/>
      <c r="V831" s="79"/>
      <c r="W831" s="79"/>
      <c r="X831" s="82"/>
      <c r="Y831" s="83">
        <f>M831</f>
        <v>12080</v>
      </c>
      <c r="Z831" s="84"/>
      <c r="AA831" s="87">
        <f>AB831*M831/100</f>
        <v>1.208</v>
      </c>
      <c r="AB831" s="82">
        <v>0.01</v>
      </c>
    </row>
    <row r="832" spans="2:28" ht="16.5" customHeight="1" x14ac:dyDescent="0.25">
      <c r="B832" s="99"/>
      <c r="C832" s="99"/>
      <c r="D832" s="99"/>
      <c r="E832" s="99"/>
      <c r="F832" s="99"/>
      <c r="G832" s="99"/>
      <c r="H832" s="107"/>
      <c r="I832" s="107"/>
      <c r="J832" s="107"/>
      <c r="K832" s="106"/>
      <c r="L832" s="106"/>
      <c r="M832" s="106"/>
      <c r="N832" s="77"/>
      <c r="O832" s="78"/>
      <c r="P832" s="78"/>
      <c r="Q832" s="78"/>
      <c r="R832" s="79"/>
      <c r="S832" s="80"/>
      <c r="T832" s="81"/>
      <c r="U832" s="77"/>
      <c r="V832" s="79"/>
      <c r="W832" s="79"/>
      <c r="X832" s="86"/>
      <c r="Y832" s="83"/>
      <c r="Z832" s="84"/>
      <c r="AA832" s="85"/>
      <c r="AB832" s="86"/>
    </row>
    <row r="833" spans="2:28" ht="16.5" customHeight="1" x14ac:dyDescent="0.25">
      <c r="B833" s="100" t="s">
        <v>205</v>
      </c>
      <c r="C833" s="101"/>
      <c r="D833" s="101"/>
      <c r="E833" s="101"/>
      <c r="F833" s="101"/>
      <c r="G833" s="102"/>
      <c r="H833" s="102" t="s">
        <v>210</v>
      </c>
      <c r="I833" s="102" t="s">
        <v>935</v>
      </c>
      <c r="J833" s="102" t="s">
        <v>1377</v>
      </c>
      <c r="K833" s="102" t="s">
        <v>3285</v>
      </c>
      <c r="L833" s="102" t="s">
        <v>3079</v>
      </c>
      <c r="M833" s="102"/>
      <c r="N833" s="102"/>
      <c r="O833" s="102" t="s">
        <v>208</v>
      </c>
      <c r="P833" s="102" t="s">
        <v>209</v>
      </c>
      <c r="Q833" s="102" t="s">
        <v>139</v>
      </c>
      <c r="R833" s="102">
        <v>34160</v>
      </c>
      <c r="S833" s="102"/>
      <c r="T833" s="102">
        <v>80</v>
      </c>
      <c r="U833" s="102" t="s">
        <v>4815</v>
      </c>
      <c r="V833" s="103"/>
      <c r="W833" s="101"/>
      <c r="X833" s="102"/>
      <c r="Y833" s="101"/>
      <c r="Z833" s="101"/>
      <c r="AA833" s="101"/>
      <c r="AB833" s="104"/>
    </row>
    <row r="834" spans="2:28" ht="16.5" customHeight="1" x14ac:dyDescent="0.25">
      <c r="B834" s="97">
        <v>2070</v>
      </c>
      <c r="C834" s="97" t="s">
        <v>206</v>
      </c>
      <c r="D834" s="98" t="s">
        <v>4813</v>
      </c>
      <c r="E834" s="99" t="s">
        <v>4814</v>
      </c>
      <c r="F834" s="97" t="s">
        <v>223</v>
      </c>
      <c r="G834" s="97">
        <v>2</v>
      </c>
      <c r="H834" s="105">
        <v>0</v>
      </c>
      <c r="I834" s="105">
        <v>1</v>
      </c>
      <c r="J834" s="105">
        <v>83</v>
      </c>
      <c r="K834" s="95">
        <v>183</v>
      </c>
      <c r="L834" s="106">
        <f>T833</f>
        <v>80</v>
      </c>
      <c r="M834" s="106">
        <f>K834*L834</f>
        <v>14640</v>
      </c>
      <c r="N834" s="77"/>
      <c r="O834" s="78" t="s">
        <v>203</v>
      </c>
      <c r="P834" s="78" t="s">
        <v>5</v>
      </c>
      <c r="Q834" s="78" t="s">
        <v>143</v>
      </c>
      <c r="R834" s="79">
        <v>135</v>
      </c>
      <c r="S834" s="80"/>
      <c r="T834" s="81">
        <v>8050</v>
      </c>
      <c r="U834" s="96" t="s">
        <v>375</v>
      </c>
      <c r="V834" s="79">
        <f>R834*T834*36/100</f>
        <v>391230</v>
      </c>
      <c r="W834" s="79">
        <f>R834*T834-V834</f>
        <v>695520</v>
      </c>
      <c r="X834" s="82">
        <f>M834+W834</f>
        <v>710160</v>
      </c>
      <c r="Y834" s="83">
        <f>M834</f>
        <v>14640</v>
      </c>
      <c r="Z834" s="84"/>
      <c r="AA834" s="115">
        <f>AB834*M834/100</f>
        <v>2.9279999999999999</v>
      </c>
      <c r="AB834" s="86">
        <v>0.02</v>
      </c>
    </row>
    <row r="835" spans="2:28" ht="16.5" customHeight="1" x14ac:dyDescent="0.25">
      <c r="B835" s="99"/>
      <c r="C835" s="99"/>
      <c r="D835" s="99"/>
      <c r="E835" s="99"/>
      <c r="F835" s="99"/>
      <c r="G835" s="99"/>
      <c r="H835" s="107"/>
      <c r="I835" s="107"/>
      <c r="J835" s="107"/>
      <c r="K835" s="106"/>
      <c r="L835" s="106"/>
      <c r="M835" s="106"/>
      <c r="N835" s="77"/>
      <c r="O835" s="78"/>
      <c r="P835" s="78"/>
      <c r="Q835" s="78"/>
      <c r="R835" s="79"/>
      <c r="S835" s="80"/>
      <c r="T835" s="81"/>
      <c r="U835" s="77"/>
      <c r="V835" s="79"/>
      <c r="W835" s="79"/>
      <c r="X835" s="86"/>
      <c r="Y835" s="83"/>
      <c r="Z835" s="84"/>
      <c r="AA835" s="85"/>
      <c r="AB835" s="86"/>
    </row>
    <row r="836" spans="2:28" ht="16.5" customHeight="1" x14ac:dyDescent="0.25">
      <c r="B836" s="100" t="s">
        <v>205</v>
      </c>
      <c r="C836" s="101"/>
      <c r="D836" s="101"/>
      <c r="E836" s="101"/>
      <c r="F836" s="101"/>
      <c r="G836" s="102"/>
      <c r="H836" s="102" t="s">
        <v>207</v>
      </c>
      <c r="I836" s="102" t="s">
        <v>811</v>
      </c>
      <c r="J836" s="102" t="s">
        <v>4818</v>
      </c>
      <c r="K836" s="102" t="s">
        <v>3586</v>
      </c>
      <c r="L836" s="102" t="s">
        <v>3079</v>
      </c>
      <c r="M836" s="102"/>
      <c r="N836" s="102"/>
      <c r="O836" s="102" t="s">
        <v>208</v>
      </c>
      <c r="P836" s="102" t="s">
        <v>209</v>
      </c>
      <c r="Q836" s="102" t="s">
        <v>139</v>
      </c>
      <c r="R836" s="102">
        <v>34160</v>
      </c>
      <c r="S836" s="102"/>
      <c r="T836" s="102">
        <v>80</v>
      </c>
      <c r="U836" s="102" t="s">
        <v>4819</v>
      </c>
      <c r="V836" s="103"/>
      <c r="W836" s="101"/>
      <c r="X836" s="102"/>
      <c r="Y836" s="101"/>
      <c r="Z836" s="101"/>
      <c r="AA836" s="101"/>
      <c r="AB836" s="104"/>
    </row>
    <row r="837" spans="2:28" ht="16.5" customHeight="1" x14ac:dyDescent="0.25">
      <c r="B837" s="97">
        <v>2071</v>
      </c>
      <c r="C837" s="97" t="s">
        <v>206</v>
      </c>
      <c r="D837" s="98" t="s">
        <v>4816</v>
      </c>
      <c r="E837" s="99" t="s">
        <v>4817</v>
      </c>
      <c r="F837" s="97" t="s">
        <v>223</v>
      </c>
      <c r="G837" s="97">
        <v>2</v>
      </c>
      <c r="H837" s="105">
        <v>0</v>
      </c>
      <c r="I837" s="105">
        <v>1</v>
      </c>
      <c r="J837" s="105">
        <v>23</v>
      </c>
      <c r="K837" s="95">
        <v>123</v>
      </c>
      <c r="L837" s="106">
        <f>T836</f>
        <v>80</v>
      </c>
      <c r="M837" s="106">
        <f>K837*L837</f>
        <v>9840</v>
      </c>
      <c r="N837" s="77"/>
      <c r="O837" s="78" t="s">
        <v>203</v>
      </c>
      <c r="P837" s="78" t="s">
        <v>5</v>
      </c>
      <c r="Q837" s="78" t="s">
        <v>143</v>
      </c>
      <c r="R837" s="79">
        <v>81</v>
      </c>
      <c r="S837" s="80"/>
      <c r="T837" s="81">
        <v>8050</v>
      </c>
      <c r="U837" s="96" t="s">
        <v>716</v>
      </c>
      <c r="V837" s="79">
        <f>R837*T837*24/100</f>
        <v>156492</v>
      </c>
      <c r="W837" s="79">
        <f>R837*T837-V837</f>
        <v>495558</v>
      </c>
      <c r="X837" s="82">
        <f>M837+W837</f>
        <v>505398</v>
      </c>
      <c r="Y837" s="83">
        <f>M837</f>
        <v>9840</v>
      </c>
      <c r="Z837" s="84"/>
      <c r="AA837" s="115">
        <f>AB837*M837/100</f>
        <v>1.9680000000000002</v>
      </c>
      <c r="AB837" s="86">
        <v>0.02</v>
      </c>
    </row>
    <row r="838" spans="2:28" ht="16.5" customHeight="1" x14ac:dyDescent="0.25">
      <c r="B838" s="99"/>
      <c r="C838" s="99"/>
      <c r="D838" s="99"/>
      <c r="E838" s="99"/>
      <c r="F838" s="99"/>
      <c r="G838" s="99"/>
      <c r="H838" s="107"/>
      <c r="I838" s="107"/>
      <c r="J838" s="107"/>
      <c r="K838" s="106"/>
      <c r="L838" s="106"/>
      <c r="M838" s="106"/>
      <c r="N838" s="77"/>
      <c r="O838" s="78"/>
      <c r="P838" s="78"/>
      <c r="Q838" s="78"/>
      <c r="R838" s="79"/>
      <c r="S838" s="80"/>
      <c r="T838" s="81"/>
      <c r="U838" s="77"/>
      <c r="V838" s="79"/>
      <c r="W838" s="79"/>
      <c r="X838" s="86"/>
      <c r="Y838" s="83"/>
      <c r="Z838" s="84"/>
      <c r="AA838" s="85"/>
      <c r="AB838" s="86"/>
    </row>
    <row r="839" spans="2:28" ht="16.5" customHeight="1" x14ac:dyDescent="0.25">
      <c r="B839" s="100" t="s">
        <v>205</v>
      </c>
      <c r="C839" s="101"/>
      <c r="D839" s="101"/>
      <c r="E839" s="101"/>
      <c r="F839" s="101"/>
      <c r="G839" s="102"/>
      <c r="H839" s="102" t="s">
        <v>210</v>
      </c>
      <c r="I839" s="102" t="s">
        <v>2631</v>
      </c>
      <c r="J839" s="102" t="s">
        <v>882</v>
      </c>
      <c r="K839" s="102" t="s">
        <v>3071</v>
      </c>
      <c r="L839" s="102" t="s">
        <v>3079</v>
      </c>
      <c r="M839" s="102"/>
      <c r="N839" s="102"/>
      <c r="O839" s="102" t="s">
        <v>208</v>
      </c>
      <c r="P839" s="102" t="s">
        <v>209</v>
      </c>
      <c r="Q839" s="102" t="s">
        <v>139</v>
      </c>
      <c r="R839" s="102">
        <v>34160</v>
      </c>
      <c r="S839" s="102"/>
      <c r="T839" s="102">
        <v>80</v>
      </c>
      <c r="U839" s="102" t="s">
        <v>4825</v>
      </c>
      <c r="V839" s="103"/>
      <c r="W839" s="101"/>
      <c r="X839" s="102"/>
      <c r="Y839" s="101"/>
      <c r="Z839" s="101"/>
      <c r="AA839" s="101"/>
      <c r="AB839" s="104"/>
    </row>
    <row r="840" spans="2:28" ht="16.5" customHeight="1" x14ac:dyDescent="0.25">
      <c r="B840" s="97">
        <v>2073</v>
      </c>
      <c r="C840" s="97" t="s">
        <v>206</v>
      </c>
      <c r="D840" s="98" t="s">
        <v>4823</v>
      </c>
      <c r="E840" s="99" t="s">
        <v>4824</v>
      </c>
      <c r="F840" s="97" t="s">
        <v>223</v>
      </c>
      <c r="G840" s="97"/>
      <c r="H840" s="105">
        <v>0</v>
      </c>
      <c r="I840" s="105">
        <v>0</v>
      </c>
      <c r="J840" s="105">
        <v>85</v>
      </c>
      <c r="K840" s="95">
        <v>85</v>
      </c>
      <c r="L840" s="106">
        <f>T839</f>
        <v>80</v>
      </c>
      <c r="M840" s="106">
        <f>K840*L840</f>
        <v>6800</v>
      </c>
      <c r="N840" s="77"/>
      <c r="O840" s="78" t="s">
        <v>203</v>
      </c>
      <c r="P840" s="78" t="s">
        <v>211</v>
      </c>
      <c r="Q840" s="78" t="s">
        <v>143</v>
      </c>
      <c r="R840" s="79">
        <v>72</v>
      </c>
      <c r="S840" s="80"/>
      <c r="T840" s="81">
        <v>7450</v>
      </c>
      <c r="U840" s="96" t="s">
        <v>4794</v>
      </c>
      <c r="V840" s="79">
        <f>R840*T840*55/100</f>
        <v>295020</v>
      </c>
      <c r="W840" s="79">
        <f>R840*T840-V840</f>
        <v>241380</v>
      </c>
      <c r="X840" s="82">
        <f>M840+W840</f>
        <v>248180</v>
      </c>
      <c r="Y840" s="83">
        <f>M840</f>
        <v>6800</v>
      </c>
      <c r="Z840" s="84"/>
      <c r="AA840" s="115">
        <f>AB840*M840/100</f>
        <v>1.36</v>
      </c>
      <c r="AB840" s="86">
        <v>0.02</v>
      </c>
    </row>
    <row r="841" spans="2:28" ht="16.5" customHeight="1" x14ac:dyDescent="0.25">
      <c r="B841" s="97"/>
      <c r="C841" s="97"/>
      <c r="D841" s="98"/>
      <c r="E841" s="99"/>
      <c r="F841" s="97"/>
      <c r="G841" s="97"/>
      <c r="H841" s="105">
        <v>0</v>
      </c>
      <c r="I841" s="105">
        <v>0</v>
      </c>
      <c r="J841" s="105">
        <v>85</v>
      </c>
      <c r="K841" s="95">
        <v>85</v>
      </c>
      <c r="L841" s="106">
        <f>T839</f>
        <v>80</v>
      </c>
      <c r="M841" s="106">
        <f>K841*L841</f>
        <v>6800</v>
      </c>
      <c r="N841" s="77"/>
      <c r="O841" s="78" t="s">
        <v>203</v>
      </c>
      <c r="P841" s="78" t="s">
        <v>211</v>
      </c>
      <c r="Q841" s="78" t="s">
        <v>143</v>
      </c>
      <c r="R841" s="79">
        <v>72</v>
      </c>
      <c r="S841" s="80"/>
      <c r="T841" s="81">
        <v>7450</v>
      </c>
      <c r="U841" s="96" t="s">
        <v>4794</v>
      </c>
      <c r="V841" s="79">
        <f>R841*T841*55/100</f>
        <v>295020</v>
      </c>
      <c r="W841" s="79">
        <f>R841*T841-V841</f>
        <v>241380</v>
      </c>
      <c r="X841" s="82">
        <f>M841+W841</f>
        <v>248180</v>
      </c>
      <c r="Y841" s="83">
        <f>M841</f>
        <v>6800</v>
      </c>
      <c r="Z841" s="84"/>
      <c r="AA841" s="115">
        <f>AB841*M841/100</f>
        <v>1.36</v>
      </c>
      <c r="AB841" s="86">
        <v>0.02</v>
      </c>
    </row>
    <row r="842" spans="2:28" ht="16.5" customHeight="1" x14ac:dyDescent="0.25">
      <c r="B842" s="97"/>
      <c r="C842" s="97"/>
      <c r="D842" s="98"/>
      <c r="E842" s="99"/>
      <c r="F842" s="97"/>
      <c r="G842" s="97"/>
      <c r="H842" s="105">
        <v>0</v>
      </c>
      <c r="I842" s="105">
        <v>1</v>
      </c>
      <c r="J842" s="105">
        <v>70</v>
      </c>
      <c r="K842" s="95">
        <v>170</v>
      </c>
      <c r="L842" s="106"/>
      <c r="M842" s="106"/>
      <c r="N842" s="77"/>
      <c r="O842" s="78"/>
      <c r="P842" s="78"/>
      <c r="Q842" s="78"/>
      <c r="R842" s="79"/>
      <c r="S842" s="80"/>
      <c r="T842" s="81"/>
      <c r="U842" s="77"/>
      <c r="V842" s="79"/>
      <c r="W842" s="79"/>
      <c r="X842" s="82"/>
      <c r="Y842" s="83"/>
      <c r="Z842" s="84"/>
      <c r="AA842" s="87"/>
      <c r="AB842" s="82"/>
    </row>
    <row r="843" spans="2:28" ht="16.5" customHeight="1" x14ac:dyDescent="0.25">
      <c r="B843" s="99"/>
      <c r="C843" s="99"/>
      <c r="D843" s="99"/>
      <c r="E843" s="99"/>
      <c r="F843" s="99"/>
      <c r="G843" s="99"/>
      <c r="H843" s="107"/>
      <c r="I843" s="107"/>
      <c r="J843" s="107"/>
      <c r="K843" s="106"/>
      <c r="L843" s="106"/>
      <c r="M843" s="106"/>
      <c r="N843" s="77"/>
      <c r="O843" s="78"/>
      <c r="P843" s="78"/>
      <c r="Q843" s="78"/>
      <c r="R843" s="79"/>
      <c r="S843" s="80"/>
      <c r="T843" s="81"/>
      <c r="U843" s="77"/>
      <c r="V843" s="79"/>
      <c r="W843" s="79"/>
      <c r="X843" s="86"/>
      <c r="Y843" s="83"/>
      <c r="Z843" s="84"/>
      <c r="AA843" s="85"/>
      <c r="AB843" s="86"/>
    </row>
    <row r="844" spans="2:28" ht="16.5" customHeight="1" x14ac:dyDescent="0.25">
      <c r="B844" s="100" t="s">
        <v>205</v>
      </c>
      <c r="C844" s="101"/>
      <c r="D844" s="101"/>
      <c r="E844" s="101"/>
      <c r="F844" s="101"/>
      <c r="G844" s="102"/>
      <c r="H844" s="102" t="s">
        <v>207</v>
      </c>
      <c r="I844" s="102" t="s">
        <v>3962</v>
      </c>
      <c r="J844" s="102" t="s">
        <v>2757</v>
      </c>
      <c r="K844" s="102" t="s">
        <v>4676</v>
      </c>
      <c r="L844" s="102" t="s">
        <v>3079</v>
      </c>
      <c r="M844" s="102"/>
      <c r="N844" s="102"/>
      <c r="O844" s="102" t="s">
        <v>208</v>
      </c>
      <c r="P844" s="102" t="s">
        <v>209</v>
      </c>
      <c r="Q844" s="102" t="s">
        <v>139</v>
      </c>
      <c r="R844" s="102">
        <v>34160</v>
      </c>
      <c r="S844" s="102"/>
      <c r="T844" s="102">
        <v>80</v>
      </c>
      <c r="U844" s="102"/>
      <c r="V844" s="103"/>
      <c r="W844" s="101"/>
      <c r="X844" s="102" t="s">
        <v>212</v>
      </c>
      <c r="Y844" s="101" t="s">
        <v>4728</v>
      </c>
      <c r="Z844" s="101"/>
      <c r="AA844" s="101"/>
      <c r="AB844" s="104"/>
    </row>
    <row r="845" spans="2:28" ht="16.5" customHeight="1" x14ac:dyDescent="0.25">
      <c r="B845" s="97">
        <v>2117</v>
      </c>
      <c r="C845" s="97" t="s">
        <v>206</v>
      </c>
      <c r="D845" s="98" t="s">
        <v>4960</v>
      </c>
      <c r="E845" s="99" t="s">
        <v>3036</v>
      </c>
      <c r="F845" s="97" t="s">
        <v>223</v>
      </c>
      <c r="G845" s="97">
        <v>1</v>
      </c>
      <c r="H845" s="105">
        <v>2</v>
      </c>
      <c r="I845" s="105">
        <v>1</v>
      </c>
      <c r="J845" s="105">
        <v>27</v>
      </c>
      <c r="K845" s="95">
        <v>927</v>
      </c>
      <c r="L845" s="106">
        <f>T844</f>
        <v>80</v>
      </c>
      <c r="M845" s="106">
        <f>K845*L845</f>
        <v>74160</v>
      </c>
      <c r="N845" s="77"/>
      <c r="O845" s="78"/>
      <c r="P845" s="78"/>
      <c r="Q845" s="78"/>
      <c r="R845" s="79"/>
      <c r="S845" s="80"/>
      <c r="T845" s="81"/>
      <c r="U845" s="77"/>
      <c r="V845" s="79"/>
      <c r="W845" s="79"/>
      <c r="X845" s="82"/>
      <c r="Y845" s="83">
        <f>M845</f>
        <v>74160</v>
      </c>
      <c r="Z845" s="84"/>
      <c r="AA845" s="87">
        <f>AB845*M845/100</f>
        <v>7.4160000000000004</v>
      </c>
      <c r="AB845" s="82">
        <v>0.01</v>
      </c>
    </row>
    <row r="846" spans="2:28" ht="16.5" customHeight="1" x14ac:dyDescent="0.25">
      <c r="B846" s="99"/>
      <c r="C846" s="99"/>
      <c r="D846" s="99"/>
      <c r="E846" s="99"/>
      <c r="F846" s="99"/>
      <c r="G846" s="99"/>
      <c r="H846" s="107"/>
      <c r="I846" s="107"/>
      <c r="J846" s="107"/>
      <c r="K846" s="106"/>
      <c r="L846" s="106"/>
      <c r="M846" s="106"/>
      <c r="N846" s="77"/>
      <c r="O846" s="78"/>
      <c r="P846" s="78"/>
      <c r="Q846" s="78"/>
      <c r="R846" s="79"/>
      <c r="S846" s="80"/>
      <c r="T846" s="81"/>
      <c r="U846" s="77"/>
      <c r="V846" s="79"/>
      <c r="W846" s="79"/>
      <c r="X846" s="86"/>
      <c r="Y846" s="83"/>
      <c r="Z846" s="84"/>
      <c r="AA846" s="85"/>
      <c r="AB846" s="86"/>
    </row>
    <row r="847" spans="2:28" ht="16.5" customHeight="1" x14ac:dyDescent="0.25">
      <c r="B847" s="100" t="s">
        <v>205</v>
      </c>
      <c r="C847" s="101"/>
      <c r="D847" s="101"/>
      <c r="E847" s="101"/>
      <c r="F847" s="101"/>
      <c r="G847" s="102"/>
      <c r="H847" s="102" t="s">
        <v>210</v>
      </c>
      <c r="I847" s="102" t="s">
        <v>1582</v>
      </c>
      <c r="J847" s="102" t="s">
        <v>3099</v>
      </c>
      <c r="K847" s="102">
        <v>28</v>
      </c>
      <c r="L847" s="102">
        <v>11</v>
      </c>
      <c r="M847" s="102"/>
      <c r="N847" s="102"/>
      <c r="O847" s="102" t="s">
        <v>208</v>
      </c>
      <c r="P847" s="102" t="s">
        <v>209</v>
      </c>
      <c r="Q847" s="102" t="s">
        <v>139</v>
      </c>
      <c r="R847" s="102">
        <v>34160</v>
      </c>
      <c r="S847" s="102"/>
      <c r="T847" s="102">
        <v>80</v>
      </c>
      <c r="U847" s="102"/>
      <c r="V847" s="103"/>
      <c r="W847" s="101"/>
      <c r="X847" s="102"/>
      <c r="Y847" s="101"/>
      <c r="Z847" s="101"/>
      <c r="AA847" s="101"/>
      <c r="AB847" s="104"/>
    </row>
    <row r="848" spans="2:28" ht="16.5" customHeight="1" x14ac:dyDescent="0.25">
      <c r="B848" s="97">
        <v>2119</v>
      </c>
      <c r="C848" s="97" t="s">
        <v>206</v>
      </c>
      <c r="D848" s="98" t="s">
        <v>4965</v>
      </c>
      <c r="E848" s="99" t="s">
        <v>3036</v>
      </c>
      <c r="F848" s="97" t="s">
        <v>223</v>
      </c>
      <c r="G848" s="97">
        <v>1</v>
      </c>
      <c r="H848" s="105">
        <v>36</v>
      </c>
      <c r="I848" s="105">
        <v>1</v>
      </c>
      <c r="J848" s="105">
        <v>41</v>
      </c>
      <c r="K848" s="95">
        <v>14541</v>
      </c>
      <c r="L848" s="106">
        <f>T847</f>
        <v>80</v>
      </c>
      <c r="M848" s="106">
        <f>K848*L848</f>
        <v>1163280</v>
      </c>
      <c r="N848" s="77"/>
      <c r="O848" s="78"/>
      <c r="P848" s="78"/>
      <c r="Q848" s="78"/>
      <c r="R848" s="79"/>
      <c r="S848" s="80"/>
      <c r="T848" s="81"/>
      <c r="U848" s="77"/>
      <c r="V848" s="79"/>
      <c r="W848" s="79"/>
      <c r="X848" s="82"/>
      <c r="Y848" s="83">
        <f>M848</f>
        <v>1163280</v>
      </c>
      <c r="Z848" s="84"/>
      <c r="AA848" s="87">
        <f>AB848*M848/100</f>
        <v>116.32800000000002</v>
      </c>
      <c r="AB848" s="82">
        <v>0.01</v>
      </c>
    </row>
    <row r="849" spans="2:28" ht="16.5" customHeight="1" x14ac:dyDescent="0.25">
      <c r="B849" s="99"/>
      <c r="C849" s="99"/>
      <c r="D849" s="99"/>
      <c r="E849" s="99"/>
      <c r="F849" s="99"/>
      <c r="G849" s="99"/>
      <c r="H849" s="107"/>
      <c r="I849" s="107"/>
      <c r="J849" s="107"/>
      <c r="K849" s="106"/>
      <c r="L849" s="106"/>
      <c r="M849" s="106"/>
      <c r="N849" s="77"/>
      <c r="O849" s="78"/>
      <c r="P849" s="78"/>
      <c r="Q849" s="78"/>
      <c r="R849" s="79"/>
      <c r="S849" s="80"/>
      <c r="T849" s="81"/>
      <c r="U849" s="77"/>
      <c r="V849" s="79"/>
      <c r="W849" s="79"/>
      <c r="X849" s="86"/>
      <c r="Y849" s="83"/>
      <c r="Z849" s="84"/>
      <c r="AA849" s="85"/>
      <c r="AB849" s="86"/>
    </row>
    <row r="850" spans="2:28" ht="16.5" customHeight="1" x14ac:dyDescent="0.25">
      <c r="B850" s="100" t="s">
        <v>205</v>
      </c>
      <c r="C850" s="101"/>
      <c r="D850" s="101"/>
      <c r="E850" s="101"/>
      <c r="F850" s="101"/>
      <c r="G850" s="102"/>
      <c r="H850" s="102" t="s">
        <v>207</v>
      </c>
      <c r="I850" s="102" t="s">
        <v>3962</v>
      </c>
      <c r="J850" s="102" t="s">
        <v>2757</v>
      </c>
      <c r="K850" s="102" t="s">
        <v>4676</v>
      </c>
      <c r="L850" s="102" t="s">
        <v>3079</v>
      </c>
      <c r="M850" s="102"/>
      <c r="N850" s="102"/>
      <c r="O850" s="102" t="s">
        <v>208</v>
      </c>
      <c r="P850" s="102" t="s">
        <v>209</v>
      </c>
      <c r="Q850" s="102" t="s">
        <v>139</v>
      </c>
      <c r="R850" s="102">
        <v>34160</v>
      </c>
      <c r="S850" s="102"/>
      <c r="T850" s="102">
        <v>80</v>
      </c>
      <c r="U850" s="102"/>
      <c r="V850" s="103"/>
      <c r="W850" s="101"/>
      <c r="X850" s="102" t="s">
        <v>212</v>
      </c>
      <c r="Y850" s="101" t="s">
        <v>4728</v>
      </c>
      <c r="Z850" s="101"/>
      <c r="AA850" s="101"/>
      <c r="AB850" s="104"/>
    </row>
    <row r="851" spans="2:28" ht="16.5" customHeight="1" x14ac:dyDescent="0.25">
      <c r="B851" s="97">
        <v>2138</v>
      </c>
      <c r="C851" s="97" t="s">
        <v>206</v>
      </c>
      <c r="D851" s="98" t="s">
        <v>4996</v>
      </c>
      <c r="E851" s="99" t="s">
        <v>3181</v>
      </c>
      <c r="F851" s="97" t="s">
        <v>223</v>
      </c>
      <c r="G851" s="97">
        <v>1</v>
      </c>
      <c r="H851" s="105">
        <v>2</v>
      </c>
      <c r="I851" s="105">
        <v>0</v>
      </c>
      <c r="J851" s="105">
        <v>32</v>
      </c>
      <c r="K851" s="95">
        <v>832</v>
      </c>
      <c r="L851" s="106">
        <f>T850</f>
        <v>80</v>
      </c>
      <c r="M851" s="106">
        <f>K851*L851</f>
        <v>66560</v>
      </c>
      <c r="N851" s="77"/>
      <c r="O851" s="78"/>
      <c r="P851" s="78"/>
      <c r="Q851" s="78"/>
      <c r="R851" s="79"/>
      <c r="S851" s="80"/>
      <c r="T851" s="81"/>
      <c r="U851" s="77"/>
      <c r="V851" s="79"/>
      <c r="W851" s="79"/>
      <c r="X851" s="82"/>
      <c r="Y851" s="83">
        <f>M851</f>
        <v>66560</v>
      </c>
      <c r="Z851" s="84"/>
      <c r="AA851" s="87">
        <f>AB851*M851/100</f>
        <v>6.6560000000000006</v>
      </c>
      <c r="AB851" s="82">
        <v>0.01</v>
      </c>
    </row>
    <row r="852" spans="2:28" ht="16.5" customHeight="1" x14ac:dyDescent="0.25">
      <c r="B852" s="99"/>
      <c r="C852" s="99"/>
      <c r="D852" s="99"/>
      <c r="E852" s="99"/>
      <c r="F852" s="99"/>
      <c r="G852" s="99"/>
      <c r="H852" s="107"/>
      <c r="I852" s="107"/>
      <c r="J852" s="107"/>
      <c r="K852" s="106"/>
      <c r="L852" s="106"/>
      <c r="M852" s="106"/>
      <c r="N852" s="77"/>
      <c r="O852" s="78"/>
      <c r="P852" s="78"/>
      <c r="Q852" s="78"/>
      <c r="R852" s="79"/>
      <c r="S852" s="80"/>
      <c r="T852" s="81"/>
      <c r="U852" s="77"/>
      <c r="V852" s="79"/>
      <c r="W852" s="79"/>
      <c r="X852" s="86"/>
      <c r="Y852" s="83"/>
      <c r="Z852" s="84"/>
      <c r="AA852" s="85"/>
      <c r="AB852" s="86"/>
    </row>
    <row r="853" spans="2:28" ht="16.5" customHeight="1" x14ac:dyDescent="0.25">
      <c r="B853" s="100" t="s">
        <v>205</v>
      </c>
      <c r="C853" s="101"/>
      <c r="D853" s="101"/>
      <c r="E853" s="101"/>
      <c r="F853" s="101"/>
      <c r="G853" s="102"/>
      <c r="H853" s="102" t="s">
        <v>207</v>
      </c>
      <c r="I853" s="102" t="s">
        <v>3962</v>
      </c>
      <c r="J853" s="102" t="s">
        <v>2757</v>
      </c>
      <c r="K853" s="102" t="s">
        <v>4676</v>
      </c>
      <c r="L853" s="102" t="s">
        <v>3079</v>
      </c>
      <c r="M853" s="102"/>
      <c r="N853" s="102"/>
      <c r="O853" s="102" t="s">
        <v>208</v>
      </c>
      <c r="P853" s="102" t="s">
        <v>209</v>
      </c>
      <c r="Q853" s="102" t="s">
        <v>139</v>
      </c>
      <c r="R853" s="102">
        <v>34160</v>
      </c>
      <c r="S853" s="102"/>
      <c r="T853" s="102">
        <v>80</v>
      </c>
      <c r="U853" s="102"/>
      <c r="V853" s="103"/>
      <c r="W853" s="101"/>
      <c r="X853" s="102" t="s">
        <v>212</v>
      </c>
      <c r="Y853" s="101" t="s">
        <v>4728</v>
      </c>
      <c r="Z853" s="101"/>
      <c r="AA853" s="101"/>
      <c r="AB853" s="104"/>
    </row>
    <row r="854" spans="2:28" ht="16.5" customHeight="1" x14ac:dyDescent="0.25">
      <c r="B854" s="97">
        <v>2141</v>
      </c>
      <c r="C854" s="97" t="s">
        <v>206</v>
      </c>
      <c r="D854" s="98" t="s">
        <v>5001</v>
      </c>
      <c r="E854" s="99" t="s">
        <v>3181</v>
      </c>
      <c r="F854" s="97" t="s">
        <v>223</v>
      </c>
      <c r="G854" s="97">
        <v>1</v>
      </c>
      <c r="H854" s="105">
        <v>1</v>
      </c>
      <c r="I854" s="105">
        <v>3</v>
      </c>
      <c r="J854" s="105">
        <v>32</v>
      </c>
      <c r="K854" s="95">
        <v>732</v>
      </c>
      <c r="L854" s="106">
        <f>T853</f>
        <v>80</v>
      </c>
      <c r="M854" s="106">
        <f>K854*L854</f>
        <v>58560</v>
      </c>
      <c r="N854" s="77"/>
      <c r="O854" s="78"/>
      <c r="P854" s="78"/>
      <c r="Q854" s="78"/>
      <c r="R854" s="79"/>
      <c r="S854" s="80"/>
      <c r="T854" s="81"/>
      <c r="U854" s="77"/>
      <c r="V854" s="79"/>
      <c r="W854" s="79"/>
      <c r="X854" s="82"/>
      <c r="Y854" s="83">
        <f>M854</f>
        <v>58560</v>
      </c>
      <c r="Z854" s="84"/>
      <c r="AA854" s="87">
        <f>AB854*M854/100</f>
        <v>5.8559999999999999</v>
      </c>
      <c r="AB854" s="82">
        <v>0.01</v>
      </c>
    </row>
    <row r="855" spans="2:28" ht="16.5" customHeight="1" x14ac:dyDescent="0.25">
      <c r="B855" s="99"/>
      <c r="C855" s="99"/>
      <c r="D855" s="99"/>
      <c r="E855" s="99"/>
      <c r="F855" s="99"/>
      <c r="G855" s="99"/>
      <c r="H855" s="107"/>
      <c r="I855" s="107"/>
      <c r="J855" s="107"/>
      <c r="K855" s="106"/>
      <c r="L855" s="106"/>
      <c r="M855" s="106"/>
      <c r="N855" s="77"/>
      <c r="O855" s="78"/>
      <c r="P855" s="78"/>
      <c r="Q855" s="78"/>
      <c r="R855" s="79"/>
      <c r="S855" s="80"/>
      <c r="T855" s="81"/>
      <c r="U855" s="77"/>
      <c r="V855" s="79"/>
      <c r="W855" s="79"/>
      <c r="X855" s="86"/>
      <c r="Y855" s="83"/>
      <c r="Z855" s="84"/>
      <c r="AA855" s="85"/>
      <c r="AB855" s="86"/>
    </row>
    <row r="856" spans="2:28" ht="16.5" customHeight="1" x14ac:dyDescent="0.25">
      <c r="B856" s="100" t="s">
        <v>205</v>
      </c>
      <c r="C856" s="101"/>
      <c r="D856" s="101"/>
      <c r="E856" s="101"/>
      <c r="F856" s="101"/>
      <c r="G856" s="102"/>
      <c r="H856" s="102" t="s">
        <v>210</v>
      </c>
      <c r="I856" s="102" t="s">
        <v>4670</v>
      </c>
      <c r="J856" s="102" t="s">
        <v>4671</v>
      </c>
      <c r="K856" s="102">
        <v>79</v>
      </c>
      <c r="L856" s="102">
        <v>11</v>
      </c>
      <c r="M856" s="102"/>
      <c r="N856" s="102"/>
      <c r="O856" s="102" t="s">
        <v>208</v>
      </c>
      <c r="P856" s="102" t="s">
        <v>209</v>
      </c>
      <c r="Q856" s="102" t="s">
        <v>139</v>
      </c>
      <c r="R856" s="102">
        <v>34160</v>
      </c>
      <c r="S856" s="102"/>
      <c r="T856" s="102">
        <v>80</v>
      </c>
      <c r="U856" s="102" t="s">
        <v>5041</v>
      </c>
      <c r="V856" s="103"/>
      <c r="W856" s="101"/>
      <c r="X856" s="102"/>
      <c r="Y856" s="101"/>
      <c r="Z856" s="101"/>
      <c r="AA856" s="101"/>
      <c r="AB856" s="104"/>
    </row>
    <row r="857" spans="2:28" ht="16.5" customHeight="1" x14ac:dyDescent="0.25">
      <c r="B857" s="97">
        <v>2165</v>
      </c>
      <c r="C857" s="97" t="s">
        <v>206</v>
      </c>
      <c r="D857" s="98" t="s">
        <v>5039</v>
      </c>
      <c r="E857" s="99" t="s">
        <v>5040</v>
      </c>
      <c r="F857" s="97" t="s">
        <v>223</v>
      </c>
      <c r="G857" s="97">
        <v>2</v>
      </c>
      <c r="H857" s="105">
        <v>0</v>
      </c>
      <c r="I857" s="105">
        <v>1</v>
      </c>
      <c r="J857" s="105">
        <v>49</v>
      </c>
      <c r="K857" s="95">
        <v>149</v>
      </c>
      <c r="L857" s="106">
        <f>T856</f>
        <v>80</v>
      </c>
      <c r="M857" s="106">
        <f>K857*L857</f>
        <v>11920</v>
      </c>
      <c r="N857" s="77"/>
      <c r="O857" s="78" t="s">
        <v>203</v>
      </c>
      <c r="P857" s="78" t="s">
        <v>211</v>
      </c>
      <c r="Q857" s="78" t="s">
        <v>143</v>
      </c>
      <c r="R857" s="79">
        <v>90</v>
      </c>
      <c r="S857" s="80"/>
      <c r="T857" s="81">
        <v>7450</v>
      </c>
      <c r="U857" s="96" t="s">
        <v>1158</v>
      </c>
      <c r="V857" s="79">
        <f>R857*T857*85/100</f>
        <v>569925</v>
      </c>
      <c r="W857" s="79">
        <f>R857*T857-V857</f>
        <v>100575</v>
      </c>
      <c r="X857" s="82">
        <f>M857+W857</f>
        <v>112495</v>
      </c>
      <c r="Y857" s="83">
        <f>M857</f>
        <v>11920</v>
      </c>
      <c r="Z857" s="84"/>
      <c r="AA857" s="115">
        <f>AB857*M857/100</f>
        <v>2.3839999999999999</v>
      </c>
      <c r="AB857" s="86">
        <v>0.02</v>
      </c>
    </row>
    <row r="858" spans="2:28" ht="16.5" customHeight="1" x14ac:dyDescent="0.25">
      <c r="B858" s="99"/>
      <c r="C858" s="99"/>
      <c r="D858" s="99"/>
      <c r="E858" s="99"/>
      <c r="F858" s="99"/>
      <c r="G858" s="99"/>
      <c r="H858" s="107"/>
      <c r="I858" s="107"/>
      <c r="J858" s="107"/>
      <c r="K858" s="106"/>
      <c r="L858" s="106"/>
      <c r="M858" s="106"/>
      <c r="N858" s="77"/>
      <c r="O858" s="78"/>
      <c r="P858" s="78"/>
      <c r="Q858" s="78"/>
      <c r="R858" s="79"/>
      <c r="S858" s="80"/>
      <c r="T858" s="81"/>
      <c r="U858" s="77"/>
      <c r="V858" s="79"/>
      <c r="W858" s="79"/>
      <c r="X858" s="86"/>
      <c r="Y858" s="83"/>
      <c r="Z858" s="84"/>
      <c r="AA858" s="85"/>
      <c r="AB858" s="86"/>
    </row>
    <row r="859" spans="2:28" ht="16.5" customHeight="1" x14ac:dyDescent="0.25">
      <c r="B859" s="100" t="s">
        <v>205</v>
      </c>
      <c r="C859" s="101"/>
      <c r="D859" s="101"/>
      <c r="E859" s="101"/>
      <c r="F859" s="101"/>
      <c r="G859" s="102"/>
      <c r="H859" s="102" t="s">
        <v>210</v>
      </c>
      <c r="I859" s="102" t="s">
        <v>4670</v>
      </c>
      <c r="J859" s="102" t="s">
        <v>4671</v>
      </c>
      <c r="K859" s="102">
        <v>79</v>
      </c>
      <c r="L859" s="102">
        <v>11</v>
      </c>
      <c r="M859" s="102"/>
      <c r="N859" s="102"/>
      <c r="O859" s="102" t="s">
        <v>208</v>
      </c>
      <c r="P859" s="102" t="s">
        <v>209</v>
      </c>
      <c r="Q859" s="102" t="s">
        <v>139</v>
      </c>
      <c r="R859" s="102">
        <v>34160</v>
      </c>
      <c r="S859" s="102"/>
      <c r="T859" s="102">
        <v>80</v>
      </c>
      <c r="U859" s="102" t="s">
        <v>5044</v>
      </c>
      <c r="V859" s="103"/>
      <c r="W859" s="101"/>
      <c r="X859" s="102"/>
      <c r="Y859" s="101"/>
      <c r="Z859" s="101"/>
      <c r="AA859" s="101"/>
      <c r="AB859" s="104"/>
    </row>
    <row r="860" spans="2:28" ht="16.5" customHeight="1" x14ac:dyDescent="0.25">
      <c r="B860" s="97">
        <v>2166</v>
      </c>
      <c r="C860" s="97" t="s">
        <v>206</v>
      </c>
      <c r="D860" s="98" t="s">
        <v>5042</v>
      </c>
      <c r="E860" s="99" t="s">
        <v>5043</v>
      </c>
      <c r="F860" s="97" t="s">
        <v>223</v>
      </c>
      <c r="G860" s="97">
        <v>2</v>
      </c>
      <c r="H860" s="105">
        <v>0</v>
      </c>
      <c r="I860" s="105">
        <v>0</v>
      </c>
      <c r="J860" s="105">
        <v>94</v>
      </c>
      <c r="K860" s="95">
        <v>94</v>
      </c>
      <c r="L860" s="106">
        <f>T859</f>
        <v>80</v>
      </c>
      <c r="M860" s="106">
        <f>K860*L860</f>
        <v>7520</v>
      </c>
      <c r="N860" s="77"/>
      <c r="O860" s="78" t="s">
        <v>203</v>
      </c>
      <c r="P860" s="78" t="s">
        <v>5</v>
      </c>
      <c r="Q860" s="78" t="s">
        <v>143</v>
      </c>
      <c r="R860" s="79">
        <v>72</v>
      </c>
      <c r="S860" s="80"/>
      <c r="T860" s="81">
        <v>8050</v>
      </c>
      <c r="U860" s="96" t="s">
        <v>1270</v>
      </c>
      <c r="V860" s="79">
        <f>R860*T860*8/100</f>
        <v>46368</v>
      </c>
      <c r="W860" s="79">
        <f>R860*T860-V860</f>
        <v>533232</v>
      </c>
      <c r="X860" s="82">
        <f>M860+W860</f>
        <v>540752</v>
      </c>
      <c r="Y860" s="83">
        <f>M860</f>
        <v>7520</v>
      </c>
      <c r="Z860" s="84"/>
      <c r="AA860" s="115">
        <f>AB860*M860/100</f>
        <v>1.504</v>
      </c>
      <c r="AB860" s="86">
        <v>0.02</v>
      </c>
    </row>
    <row r="861" spans="2:28" ht="16.5" customHeight="1" x14ac:dyDescent="0.25">
      <c r="B861" s="99"/>
      <c r="C861" s="99"/>
      <c r="D861" s="99"/>
      <c r="E861" s="99"/>
      <c r="F861" s="99"/>
      <c r="G861" s="99"/>
      <c r="H861" s="107"/>
      <c r="I861" s="107"/>
      <c r="J861" s="107"/>
      <c r="K861" s="106"/>
      <c r="L861" s="106"/>
      <c r="M861" s="106"/>
      <c r="N861" s="77"/>
      <c r="O861" s="78"/>
      <c r="P861" s="78"/>
      <c r="Q861" s="78"/>
      <c r="R861" s="79"/>
      <c r="S861" s="80"/>
      <c r="T861" s="81"/>
      <c r="U861" s="77"/>
      <c r="V861" s="79"/>
      <c r="W861" s="79"/>
      <c r="X861" s="86"/>
      <c r="Y861" s="83"/>
      <c r="Z861" s="84"/>
      <c r="AA861" s="85"/>
      <c r="AB861" s="86"/>
    </row>
    <row r="862" spans="2:28" ht="16.5" customHeight="1" x14ac:dyDescent="0.25">
      <c r="B862" s="100" t="s">
        <v>205</v>
      </c>
      <c r="C862" s="101"/>
      <c r="D862" s="101"/>
      <c r="E862" s="101"/>
      <c r="F862" s="101"/>
      <c r="G862" s="102"/>
      <c r="H862" s="102" t="s">
        <v>207</v>
      </c>
      <c r="I862" s="102" t="s">
        <v>3147</v>
      </c>
      <c r="J862" s="102" t="s">
        <v>2919</v>
      </c>
      <c r="K862" s="102">
        <v>85</v>
      </c>
      <c r="L862" s="102">
        <v>11</v>
      </c>
      <c r="M862" s="102"/>
      <c r="N862" s="102"/>
      <c r="O862" s="102" t="s">
        <v>208</v>
      </c>
      <c r="P862" s="102" t="s">
        <v>209</v>
      </c>
      <c r="Q862" s="102" t="s">
        <v>139</v>
      </c>
      <c r="R862" s="102">
        <v>34160</v>
      </c>
      <c r="S862" s="102"/>
      <c r="T862" s="102">
        <v>80</v>
      </c>
      <c r="U862" s="102" t="s">
        <v>5048</v>
      </c>
      <c r="V862" s="103"/>
      <c r="W862" s="101"/>
      <c r="X862" s="102" t="s">
        <v>212</v>
      </c>
      <c r="Y862" s="101" t="s">
        <v>5047</v>
      </c>
      <c r="Z862" s="101"/>
      <c r="AA862" s="101"/>
      <c r="AB862" s="104"/>
    </row>
    <row r="863" spans="2:28" ht="16.5" customHeight="1" x14ac:dyDescent="0.25">
      <c r="B863" s="97">
        <v>2167</v>
      </c>
      <c r="C863" s="97" t="s">
        <v>206</v>
      </c>
      <c r="D863" s="98" t="s">
        <v>5045</v>
      </c>
      <c r="E863" s="99" t="s">
        <v>5046</v>
      </c>
      <c r="F863" s="97" t="s">
        <v>223</v>
      </c>
      <c r="G863" s="97">
        <v>2</v>
      </c>
      <c r="H863" s="105">
        <v>0</v>
      </c>
      <c r="I863" s="105">
        <v>1</v>
      </c>
      <c r="J863" s="105">
        <v>0</v>
      </c>
      <c r="K863" s="95">
        <v>100</v>
      </c>
      <c r="L863" s="106">
        <f>T862</f>
        <v>80</v>
      </c>
      <c r="M863" s="106">
        <f>K863*L863</f>
        <v>8000</v>
      </c>
      <c r="N863" s="77"/>
      <c r="O863" s="78" t="s">
        <v>203</v>
      </c>
      <c r="P863" s="78" t="s">
        <v>211</v>
      </c>
      <c r="Q863" s="78" t="s">
        <v>143</v>
      </c>
      <c r="R863" s="79">
        <v>108</v>
      </c>
      <c r="S863" s="80"/>
      <c r="T863" s="81">
        <v>7450</v>
      </c>
      <c r="U863" s="96" t="s">
        <v>1158</v>
      </c>
      <c r="V863" s="79">
        <f>R863*T863*85/100</f>
        <v>683910</v>
      </c>
      <c r="W863" s="79">
        <f>R863*T863-V863</f>
        <v>120690</v>
      </c>
      <c r="X863" s="82">
        <f>M863+W863</f>
        <v>128690</v>
      </c>
      <c r="Y863" s="83">
        <f>M863</f>
        <v>8000</v>
      </c>
      <c r="Z863" s="84"/>
      <c r="AA863" s="87">
        <f>AB863*M863/100</f>
        <v>1.6</v>
      </c>
      <c r="AB863" s="86">
        <v>0.02</v>
      </c>
    </row>
    <row r="864" spans="2:28" ht="16.5" customHeight="1" x14ac:dyDescent="0.25">
      <c r="B864" s="97"/>
      <c r="C864" s="97"/>
      <c r="D864" s="98"/>
      <c r="E864" s="99"/>
      <c r="F864" s="97"/>
      <c r="G864" s="97"/>
      <c r="H864" s="105"/>
      <c r="I864" s="105"/>
      <c r="J864" s="105">
        <v>75</v>
      </c>
      <c r="K864" s="95">
        <v>75</v>
      </c>
      <c r="L864" s="106">
        <f>T862</f>
        <v>80</v>
      </c>
      <c r="M864" s="106">
        <f>K864*L864</f>
        <v>6000</v>
      </c>
      <c r="N864" s="77"/>
      <c r="O864" s="78" t="s">
        <v>120</v>
      </c>
      <c r="P864" s="78" t="s">
        <v>5</v>
      </c>
      <c r="Q864" s="78"/>
      <c r="R864" s="79">
        <v>54</v>
      </c>
      <c r="S864" s="80"/>
      <c r="T864" s="81">
        <v>2600</v>
      </c>
      <c r="U864" s="96" t="s">
        <v>1334</v>
      </c>
      <c r="V864" s="79">
        <f>R864*T864*16/100</f>
        <v>22464</v>
      </c>
      <c r="W864" s="79">
        <f>R864*T864-V864</f>
        <v>117936</v>
      </c>
      <c r="X864" s="82">
        <f>M864+W864</f>
        <v>123936</v>
      </c>
      <c r="Y864" s="83">
        <f>M864</f>
        <v>6000</v>
      </c>
      <c r="Z864" s="84"/>
      <c r="AA864" s="87">
        <f>AB864*M864/100</f>
        <v>1.2</v>
      </c>
      <c r="AB864" s="86">
        <v>0.02</v>
      </c>
    </row>
    <row r="865" spans="2:28" ht="16.5" customHeight="1" x14ac:dyDescent="0.25">
      <c r="B865" s="97"/>
      <c r="C865" s="97"/>
      <c r="D865" s="98"/>
      <c r="E865" s="99"/>
      <c r="F865" s="97"/>
      <c r="G865" s="97"/>
      <c r="H865" s="105">
        <v>0</v>
      </c>
      <c r="I865" s="105">
        <v>1</v>
      </c>
      <c r="J865" s="105">
        <v>75</v>
      </c>
      <c r="K865" s="95">
        <v>175</v>
      </c>
      <c r="L865" s="106"/>
      <c r="M865" s="106"/>
      <c r="N865" s="77"/>
      <c r="O865" s="78"/>
      <c r="P865" s="78"/>
      <c r="Q865" s="78"/>
      <c r="R865" s="79"/>
      <c r="S865" s="80"/>
      <c r="T865" s="81"/>
      <c r="U865" s="77"/>
      <c r="V865" s="79"/>
      <c r="W865" s="79"/>
      <c r="X865" s="82"/>
      <c r="Y865" s="83"/>
      <c r="Z865" s="84"/>
      <c r="AA865" s="87"/>
      <c r="AB865" s="82"/>
    </row>
    <row r="866" spans="2:28" ht="16.5" customHeight="1" x14ac:dyDescent="0.25">
      <c r="B866" s="97"/>
      <c r="C866" s="97"/>
      <c r="D866" s="98"/>
      <c r="E866" s="99"/>
      <c r="F866" s="97"/>
      <c r="G866" s="97"/>
      <c r="H866" s="105"/>
      <c r="I866" s="105"/>
      <c r="J866" s="105"/>
      <c r="K866" s="95"/>
      <c r="L866" s="106"/>
      <c r="M866" s="106"/>
      <c r="N866" s="77"/>
      <c r="O866" s="78"/>
      <c r="P866" s="78"/>
      <c r="Q866" s="78"/>
      <c r="R866" s="79"/>
      <c r="S866" s="80"/>
      <c r="T866" s="81"/>
      <c r="U866" s="77"/>
      <c r="V866" s="79"/>
      <c r="W866" s="79"/>
      <c r="X866" s="82"/>
      <c r="Y866" s="83"/>
      <c r="Z866" s="84"/>
      <c r="AA866" s="87"/>
      <c r="AB866" s="82"/>
    </row>
    <row r="867" spans="2:28" ht="16.5" customHeight="1" x14ac:dyDescent="0.25">
      <c r="B867" s="99"/>
      <c r="C867" s="99"/>
      <c r="D867" s="99"/>
      <c r="E867" s="99"/>
      <c r="F867" s="99"/>
      <c r="G867" s="99"/>
      <c r="H867" s="107"/>
      <c r="I867" s="107"/>
      <c r="J867" s="107"/>
      <c r="K867" s="106"/>
      <c r="L867" s="106"/>
      <c r="M867" s="106"/>
      <c r="N867" s="77"/>
      <c r="O867" s="78"/>
      <c r="P867" s="78"/>
      <c r="Q867" s="78"/>
      <c r="R867" s="79"/>
      <c r="S867" s="80"/>
      <c r="T867" s="81"/>
      <c r="U867" s="77"/>
      <c r="V867" s="79"/>
      <c r="W867" s="79"/>
      <c r="X867" s="86"/>
      <c r="Y867" s="83"/>
      <c r="Z867" s="84"/>
      <c r="AA867" s="85"/>
      <c r="AB867" s="86"/>
    </row>
    <row r="868" spans="2:28" ht="16.5" customHeight="1" x14ac:dyDescent="0.25">
      <c r="B868" s="100" t="s">
        <v>205</v>
      </c>
      <c r="C868" s="101"/>
      <c r="D868" s="101"/>
      <c r="E868" s="101"/>
      <c r="F868" s="101"/>
      <c r="G868" s="102"/>
      <c r="H868" s="102" t="s">
        <v>207</v>
      </c>
      <c r="I868" s="102" t="s">
        <v>3147</v>
      </c>
      <c r="J868" s="102" t="s">
        <v>2919</v>
      </c>
      <c r="K868" s="102">
        <v>101</v>
      </c>
      <c r="L868" s="102">
        <v>11</v>
      </c>
      <c r="M868" s="102"/>
      <c r="N868" s="102"/>
      <c r="O868" s="102" t="s">
        <v>208</v>
      </c>
      <c r="P868" s="102" t="s">
        <v>209</v>
      </c>
      <c r="Q868" s="102" t="s">
        <v>139</v>
      </c>
      <c r="R868" s="102">
        <v>34160</v>
      </c>
      <c r="S868" s="102"/>
      <c r="T868" s="102">
        <v>80</v>
      </c>
      <c r="U868" s="102" t="s">
        <v>5051</v>
      </c>
      <c r="V868" s="103"/>
      <c r="W868" s="101"/>
      <c r="X868" s="102" t="s">
        <v>212</v>
      </c>
      <c r="Y868" s="101" t="s">
        <v>4786</v>
      </c>
      <c r="Z868" s="101"/>
      <c r="AA868" s="101"/>
      <c r="AB868" s="104"/>
    </row>
    <row r="869" spans="2:28" ht="16.5" customHeight="1" x14ac:dyDescent="0.25">
      <c r="B869" s="97">
        <v>2168</v>
      </c>
      <c r="C869" s="97" t="s">
        <v>206</v>
      </c>
      <c r="D869" s="98" t="s">
        <v>5049</v>
      </c>
      <c r="E869" s="99" t="s">
        <v>5050</v>
      </c>
      <c r="F869" s="97" t="s">
        <v>223</v>
      </c>
      <c r="G869" s="97">
        <v>1</v>
      </c>
      <c r="H869" s="105">
        <v>0</v>
      </c>
      <c r="I869" s="105">
        <v>1</v>
      </c>
      <c r="J869" s="105">
        <v>65</v>
      </c>
      <c r="K869" s="95">
        <v>165</v>
      </c>
      <c r="L869" s="106">
        <f>T868</f>
        <v>80</v>
      </c>
      <c r="M869" s="106">
        <f>K869*L869</f>
        <v>13200</v>
      </c>
      <c r="N869" s="77"/>
      <c r="O869" s="78"/>
      <c r="P869" s="78"/>
      <c r="Q869" s="78"/>
      <c r="R869" s="79"/>
      <c r="S869" s="80"/>
      <c r="T869" s="81"/>
      <c r="U869" s="77"/>
      <c r="V869" s="79"/>
      <c r="W869" s="79"/>
      <c r="X869" s="82"/>
      <c r="Y869" s="83">
        <f>M869</f>
        <v>13200</v>
      </c>
      <c r="Z869" s="84"/>
      <c r="AA869" s="87">
        <f>AB869*M869/100</f>
        <v>1.32</v>
      </c>
      <c r="AB869" s="82">
        <v>0.01</v>
      </c>
    </row>
    <row r="870" spans="2:28" ht="16.5" customHeight="1" x14ac:dyDescent="0.25">
      <c r="B870" s="97"/>
      <c r="C870" s="97"/>
      <c r="D870" s="98"/>
      <c r="E870" s="99"/>
      <c r="F870" s="97"/>
      <c r="G870" s="97"/>
      <c r="H870" s="105"/>
      <c r="I870" s="105"/>
      <c r="J870" s="105"/>
      <c r="K870" s="95"/>
      <c r="L870" s="106"/>
      <c r="M870" s="106"/>
      <c r="N870" s="77"/>
      <c r="O870" s="78"/>
      <c r="P870" s="78"/>
      <c r="Q870" s="78"/>
      <c r="R870" s="79"/>
      <c r="S870" s="80"/>
      <c r="T870" s="81"/>
      <c r="U870" s="77"/>
      <c r="V870" s="79"/>
      <c r="W870" s="79"/>
      <c r="X870" s="82"/>
      <c r="Y870" s="83"/>
      <c r="Z870" s="84"/>
      <c r="AA870" s="87"/>
      <c r="AB870" s="82"/>
    </row>
    <row r="871" spans="2:28" ht="16.5" customHeight="1" x14ac:dyDescent="0.25">
      <c r="B871" s="99"/>
      <c r="C871" s="99"/>
      <c r="D871" s="99"/>
      <c r="E871" s="99"/>
      <c r="F871" s="99"/>
      <c r="G871" s="99"/>
      <c r="H871" s="107"/>
      <c r="I871" s="107"/>
      <c r="J871" s="107"/>
      <c r="K871" s="106"/>
      <c r="L871" s="106"/>
      <c r="M871" s="106"/>
      <c r="N871" s="77"/>
      <c r="O871" s="78"/>
      <c r="P871" s="78"/>
      <c r="Q871" s="78"/>
      <c r="R871" s="79"/>
      <c r="S871" s="80"/>
      <c r="T871" s="81"/>
      <c r="U871" s="77"/>
      <c r="V871" s="79"/>
      <c r="W871" s="79"/>
      <c r="X871" s="86"/>
      <c r="Y871" s="83"/>
      <c r="Z871" s="84"/>
      <c r="AA871" s="85"/>
      <c r="AB871" s="86"/>
    </row>
    <row r="872" spans="2:28" ht="16.5" customHeight="1" x14ac:dyDescent="0.25">
      <c r="B872" s="100" t="s">
        <v>205</v>
      </c>
      <c r="C872" s="101"/>
      <c r="D872" s="101"/>
      <c r="E872" s="101"/>
      <c r="F872" s="101"/>
      <c r="G872" s="102"/>
      <c r="H872" s="102" t="s">
        <v>210</v>
      </c>
      <c r="I872" s="102" t="s">
        <v>1858</v>
      </c>
      <c r="J872" s="102" t="s">
        <v>4818</v>
      </c>
      <c r="K872" s="102">
        <v>108</v>
      </c>
      <c r="L872" s="102">
        <v>11</v>
      </c>
      <c r="M872" s="102"/>
      <c r="N872" s="102"/>
      <c r="O872" s="102" t="s">
        <v>208</v>
      </c>
      <c r="P872" s="102" t="s">
        <v>209</v>
      </c>
      <c r="Q872" s="102" t="s">
        <v>139</v>
      </c>
      <c r="R872" s="102">
        <v>34160</v>
      </c>
      <c r="S872" s="102"/>
      <c r="T872" s="102">
        <v>80</v>
      </c>
      <c r="U872" s="102" t="s">
        <v>5057</v>
      </c>
      <c r="V872" s="103"/>
      <c r="W872" s="101"/>
      <c r="X872" s="102"/>
      <c r="Y872" s="101"/>
      <c r="Z872" s="101"/>
      <c r="AA872" s="101"/>
      <c r="AB872" s="104"/>
    </row>
    <row r="873" spans="2:28" ht="16.5" customHeight="1" x14ac:dyDescent="0.25">
      <c r="B873" s="97">
        <v>2171</v>
      </c>
      <c r="C873" s="97" t="s">
        <v>206</v>
      </c>
      <c r="D873" s="98" t="s">
        <v>5055</v>
      </c>
      <c r="E873" s="99" t="s">
        <v>5056</v>
      </c>
      <c r="F873" s="97" t="s">
        <v>223</v>
      </c>
      <c r="G873" s="97">
        <v>2</v>
      </c>
      <c r="H873" s="105">
        <v>0</v>
      </c>
      <c r="I873" s="105">
        <v>1</v>
      </c>
      <c r="J873" s="105">
        <v>68</v>
      </c>
      <c r="K873" s="95">
        <v>168</v>
      </c>
      <c r="L873" s="106">
        <f>T872</f>
        <v>80</v>
      </c>
      <c r="M873" s="106">
        <f>K873*L873</f>
        <v>13440</v>
      </c>
      <c r="N873" s="77"/>
      <c r="O873" s="78" t="s">
        <v>203</v>
      </c>
      <c r="P873" s="78" t="s">
        <v>5</v>
      </c>
      <c r="Q873" s="78" t="s">
        <v>143</v>
      </c>
      <c r="R873" s="79">
        <v>108</v>
      </c>
      <c r="S873" s="80"/>
      <c r="T873" s="81">
        <v>8050</v>
      </c>
      <c r="U873" s="96" t="s">
        <v>5058</v>
      </c>
      <c r="V873" s="79">
        <f>R873*T873*62/100</f>
        <v>539028</v>
      </c>
      <c r="W873" s="79">
        <f>R873*T873-V873</f>
        <v>330372</v>
      </c>
      <c r="X873" s="82">
        <f>M873+W873</f>
        <v>343812</v>
      </c>
      <c r="Y873" s="83">
        <f>M873</f>
        <v>13440</v>
      </c>
      <c r="Z873" s="84"/>
      <c r="AA873" s="115">
        <f>AB873*M873/100</f>
        <v>2.6880000000000002</v>
      </c>
      <c r="AB873" s="86">
        <v>0.02</v>
      </c>
    </row>
    <row r="874" spans="2:28" ht="16.5" customHeight="1" x14ac:dyDescent="0.25">
      <c r="B874" s="99"/>
      <c r="C874" s="99"/>
      <c r="D874" s="99"/>
      <c r="E874" s="99"/>
      <c r="F874" s="99"/>
      <c r="G874" s="99"/>
      <c r="H874" s="107"/>
      <c r="I874" s="107"/>
      <c r="J874" s="107"/>
      <c r="K874" s="106"/>
      <c r="L874" s="106"/>
      <c r="M874" s="106"/>
      <c r="N874" s="77"/>
      <c r="O874" s="78"/>
      <c r="P874" s="78"/>
      <c r="Q874" s="78"/>
      <c r="R874" s="79"/>
      <c r="S874" s="80"/>
      <c r="T874" s="81"/>
      <c r="U874" s="77"/>
      <c r="V874" s="79"/>
      <c r="W874" s="79"/>
      <c r="X874" s="86"/>
      <c r="Y874" s="83"/>
      <c r="Z874" s="84"/>
      <c r="AA874" s="85"/>
      <c r="AB874" s="86"/>
    </row>
    <row r="875" spans="2:28" ht="16.5" customHeight="1" x14ac:dyDescent="0.25">
      <c r="B875" s="100" t="s">
        <v>205</v>
      </c>
      <c r="C875" s="101"/>
      <c r="D875" s="101"/>
      <c r="E875" s="101"/>
      <c r="F875" s="101"/>
      <c r="G875" s="102"/>
      <c r="H875" s="102" t="s">
        <v>210</v>
      </c>
      <c r="I875" s="102" t="s">
        <v>5086</v>
      </c>
      <c r="J875" s="102" t="s">
        <v>5087</v>
      </c>
      <c r="K875" s="102">
        <v>47</v>
      </c>
      <c r="L875" s="102">
        <v>11</v>
      </c>
      <c r="M875" s="102"/>
      <c r="N875" s="102"/>
      <c r="O875" s="102" t="s">
        <v>208</v>
      </c>
      <c r="P875" s="102" t="s">
        <v>209</v>
      </c>
      <c r="Q875" s="102" t="s">
        <v>139</v>
      </c>
      <c r="R875" s="102">
        <v>34160</v>
      </c>
      <c r="S875" s="102"/>
      <c r="T875" s="102">
        <v>250</v>
      </c>
      <c r="U875" s="102" t="s">
        <v>5088</v>
      </c>
      <c r="V875" s="103"/>
      <c r="W875" s="101"/>
      <c r="X875" s="102"/>
      <c r="Y875" s="101"/>
      <c r="Z875" s="101"/>
      <c r="AA875" s="101"/>
      <c r="AB875" s="104"/>
    </row>
    <row r="876" spans="2:28" ht="16.5" customHeight="1" x14ac:dyDescent="0.25">
      <c r="B876" s="97">
        <v>2183</v>
      </c>
      <c r="C876" s="97" t="s">
        <v>206</v>
      </c>
      <c r="D876" s="98" t="s">
        <v>5085</v>
      </c>
      <c r="E876" s="99" t="s">
        <v>3084</v>
      </c>
      <c r="F876" s="97" t="s">
        <v>223</v>
      </c>
      <c r="G876" s="97">
        <v>1</v>
      </c>
      <c r="H876" s="105">
        <v>2</v>
      </c>
      <c r="I876" s="105">
        <v>2</v>
      </c>
      <c r="J876" s="105">
        <v>78</v>
      </c>
      <c r="K876" s="95">
        <v>1078</v>
      </c>
      <c r="L876" s="106">
        <f>T875</f>
        <v>250</v>
      </c>
      <c r="M876" s="106">
        <f>K876*L876</f>
        <v>269500</v>
      </c>
      <c r="N876" s="77"/>
      <c r="O876" s="78"/>
      <c r="P876" s="78"/>
      <c r="Q876" s="78"/>
      <c r="R876" s="79"/>
      <c r="S876" s="80"/>
      <c r="T876" s="81"/>
      <c r="U876" s="77"/>
      <c r="V876" s="79"/>
      <c r="W876" s="79"/>
      <c r="X876" s="82"/>
      <c r="Y876" s="83">
        <f>M876</f>
        <v>269500</v>
      </c>
      <c r="Z876" s="84"/>
      <c r="AA876" s="87">
        <f>AB876*M876/100</f>
        <v>26.95</v>
      </c>
      <c r="AB876" s="82">
        <v>0.01</v>
      </c>
    </row>
    <row r="877" spans="2:28" ht="16.5" customHeight="1" x14ac:dyDescent="0.25">
      <c r="B877" s="99"/>
      <c r="C877" s="99"/>
      <c r="D877" s="99"/>
      <c r="E877" s="99"/>
      <c r="F877" s="99"/>
      <c r="G877" s="99"/>
      <c r="H877" s="107"/>
      <c r="I877" s="107"/>
      <c r="J877" s="107"/>
      <c r="K877" s="106"/>
      <c r="L877" s="106"/>
      <c r="M877" s="106"/>
      <c r="N877" s="77"/>
      <c r="O877" s="78"/>
      <c r="P877" s="78"/>
      <c r="Q877" s="78"/>
      <c r="R877" s="79"/>
      <c r="S877" s="80"/>
      <c r="T877" s="81"/>
      <c r="U877" s="77"/>
      <c r="V877" s="79"/>
      <c r="W877" s="79"/>
      <c r="X877" s="86"/>
      <c r="Y877" s="83"/>
      <c r="Z877" s="84"/>
      <c r="AA877" s="85"/>
      <c r="AB877" s="86"/>
    </row>
    <row r="878" spans="2:28" ht="16.5" customHeight="1" x14ac:dyDescent="0.25">
      <c r="B878" s="100" t="s">
        <v>205</v>
      </c>
      <c r="C878" s="101"/>
      <c r="D878" s="101"/>
      <c r="E878" s="101"/>
      <c r="F878" s="101"/>
      <c r="G878" s="102"/>
      <c r="H878" s="102" t="s">
        <v>207</v>
      </c>
      <c r="I878" s="102" t="s">
        <v>5238</v>
      </c>
      <c r="J878" s="102" t="s">
        <v>3421</v>
      </c>
      <c r="K878" s="102">
        <v>65</v>
      </c>
      <c r="L878" s="102">
        <v>11</v>
      </c>
      <c r="M878" s="102"/>
      <c r="N878" s="102"/>
      <c r="O878" s="102" t="s">
        <v>208</v>
      </c>
      <c r="P878" s="102" t="s">
        <v>209</v>
      </c>
      <c r="Q878" s="102" t="s">
        <v>139</v>
      </c>
      <c r="R878" s="102">
        <v>34160</v>
      </c>
      <c r="S878" s="102"/>
      <c r="T878" s="102">
        <v>80</v>
      </c>
      <c r="U878" s="102"/>
      <c r="V878" s="103"/>
      <c r="W878" s="101"/>
      <c r="X878" s="102"/>
      <c r="Y878" s="101"/>
      <c r="Z878" s="101"/>
      <c r="AA878" s="101"/>
      <c r="AB878" s="104"/>
    </row>
    <row r="879" spans="2:28" ht="16.5" customHeight="1" x14ac:dyDescent="0.25">
      <c r="B879" s="97">
        <v>2292</v>
      </c>
      <c r="C879" s="97" t="s">
        <v>206</v>
      </c>
      <c r="D879" s="98">
        <v>15903</v>
      </c>
      <c r="E879" s="99">
        <v>24</v>
      </c>
      <c r="F879" s="97"/>
      <c r="G879" s="97">
        <v>1</v>
      </c>
      <c r="H879" s="105">
        <v>5</v>
      </c>
      <c r="I879" s="105">
        <v>0</v>
      </c>
      <c r="J879" s="105">
        <v>0</v>
      </c>
      <c r="K879" s="95">
        <v>2000</v>
      </c>
      <c r="L879" s="106">
        <f>T878</f>
        <v>80</v>
      </c>
      <c r="M879" s="106">
        <f>K879*L879</f>
        <v>160000</v>
      </c>
      <c r="N879" s="77"/>
      <c r="O879" s="78"/>
      <c r="P879" s="78"/>
      <c r="Q879" s="78"/>
      <c r="R879" s="79"/>
      <c r="S879" s="80"/>
      <c r="T879" s="81"/>
      <c r="U879" s="77"/>
      <c r="V879" s="79"/>
      <c r="W879" s="79"/>
      <c r="X879" s="82"/>
      <c r="Y879" s="83">
        <f>M879</f>
        <v>160000</v>
      </c>
      <c r="Z879" s="84"/>
      <c r="AA879" s="87">
        <f>AB879*M879/100</f>
        <v>16</v>
      </c>
      <c r="AB879" s="82">
        <v>0.01</v>
      </c>
    </row>
    <row r="880" spans="2:28" ht="16.5" customHeight="1" x14ac:dyDescent="0.25">
      <c r="B880" s="99"/>
      <c r="C880" s="99"/>
      <c r="D880" s="99"/>
      <c r="E880" s="99"/>
      <c r="F880" s="99"/>
      <c r="G880" s="99"/>
      <c r="H880" s="107"/>
      <c r="I880" s="107"/>
      <c r="J880" s="107"/>
      <c r="K880" s="106"/>
      <c r="L880" s="106"/>
      <c r="M880" s="106"/>
      <c r="N880" s="77"/>
      <c r="O880" s="78"/>
      <c r="P880" s="78"/>
      <c r="Q880" s="78"/>
      <c r="R880" s="79"/>
      <c r="S880" s="80"/>
      <c r="T880" s="81"/>
      <c r="U880" s="77"/>
      <c r="V880" s="79"/>
      <c r="W880" s="79"/>
      <c r="X880" s="86"/>
      <c r="Y880" s="83"/>
      <c r="Z880" s="84"/>
      <c r="AA880" s="85"/>
      <c r="AB880" s="86"/>
    </row>
    <row r="881" spans="2:28" ht="16.5" customHeight="1" x14ac:dyDescent="0.25">
      <c r="B881" s="100" t="s">
        <v>205</v>
      </c>
      <c r="C881" s="101"/>
      <c r="D881" s="101"/>
      <c r="E881" s="101"/>
      <c r="F881" s="101"/>
      <c r="G881" s="102"/>
      <c r="H881" s="102" t="s">
        <v>210</v>
      </c>
      <c r="I881" s="102" t="s">
        <v>5239</v>
      </c>
      <c r="J881" s="102" t="s">
        <v>4036</v>
      </c>
      <c r="K881" s="102">
        <v>75</v>
      </c>
      <c r="L881" s="102">
        <v>11</v>
      </c>
      <c r="M881" s="102"/>
      <c r="N881" s="102"/>
      <c r="O881" s="102" t="s">
        <v>208</v>
      </c>
      <c r="P881" s="102" t="s">
        <v>209</v>
      </c>
      <c r="Q881" s="102" t="s">
        <v>139</v>
      </c>
      <c r="R881" s="102">
        <v>34160</v>
      </c>
      <c r="S881" s="102"/>
      <c r="T881" s="102">
        <v>80</v>
      </c>
      <c r="U881" s="102"/>
      <c r="V881" s="103"/>
      <c r="W881" s="101"/>
      <c r="X881" s="102"/>
      <c r="Y881" s="101"/>
      <c r="Z881" s="101"/>
      <c r="AA881" s="102" t="s">
        <v>5240</v>
      </c>
      <c r="AB881" s="104"/>
    </row>
    <row r="882" spans="2:28" ht="16.5" customHeight="1" x14ac:dyDescent="0.25">
      <c r="B882" s="97">
        <v>2293</v>
      </c>
      <c r="C882" s="97" t="s">
        <v>206</v>
      </c>
      <c r="D882" s="98">
        <v>6120</v>
      </c>
      <c r="E882" s="99">
        <v>209</v>
      </c>
      <c r="F882" s="97">
        <v>6</v>
      </c>
      <c r="G882" s="97">
        <v>2</v>
      </c>
      <c r="H882" s="105">
        <v>0</v>
      </c>
      <c r="I882" s="105">
        <v>3</v>
      </c>
      <c r="J882" s="105">
        <v>46</v>
      </c>
      <c r="K882" s="95">
        <v>346</v>
      </c>
      <c r="L882" s="106">
        <f>T881</f>
        <v>80</v>
      </c>
      <c r="M882" s="106">
        <f>K882*L882</f>
        <v>27680</v>
      </c>
      <c r="N882" s="77"/>
      <c r="O882" s="78" t="s">
        <v>203</v>
      </c>
      <c r="P882" s="78" t="s">
        <v>5</v>
      </c>
      <c r="Q882" s="78" t="s">
        <v>143</v>
      </c>
      <c r="R882" s="79">
        <v>90</v>
      </c>
      <c r="S882" s="80"/>
      <c r="T882" s="81">
        <v>8050</v>
      </c>
      <c r="U882" s="96" t="s">
        <v>1334</v>
      </c>
      <c r="V882" s="79">
        <f>R882*T882*16/100</f>
        <v>115920</v>
      </c>
      <c r="W882" s="79">
        <f>R882*T882-V882</f>
        <v>608580</v>
      </c>
      <c r="X882" s="82">
        <f>M882+W882</f>
        <v>636260</v>
      </c>
      <c r="Y882" s="83">
        <f>M882</f>
        <v>27680</v>
      </c>
      <c r="Z882" s="84"/>
      <c r="AA882" s="115">
        <f>AB882*M882/100</f>
        <v>5.5360000000000005</v>
      </c>
      <c r="AB882" s="86">
        <v>0.02</v>
      </c>
    </row>
    <row r="883" spans="2:28" ht="16.5" customHeight="1" x14ac:dyDescent="0.25">
      <c r="B883" s="99"/>
      <c r="C883" s="99"/>
      <c r="D883" s="99"/>
      <c r="E883" s="99"/>
      <c r="F883" s="99"/>
      <c r="G883" s="99"/>
      <c r="H883" s="107"/>
      <c r="I883" s="107"/>
      <c r="J883" s="107"/>
      <c r="K883" s="106"/>
      <c r="L883" s="106"/>
      <c r="M883" s="106"/>
      <c r="N883" s="77"/>
      <c r="O883" s="78"/>
      <c r="P883" s="78"/>
      <c r="Q883" s="78"/>
      <c r="R883" s="79"/>
      <c r="S883" s="80"/>
      <c r="T883" s="81"/>
      <c r="U883" s="77"/>
      <c r="V883" s="79"/>
      <c r="W883" s="79"/>
      <c r="X883" s="86"/>
      <c r="Y883" s="83"/>
      <c r="Z883" s="84"/>
      <c r="AA883" s="85"/>
      <c r="AB883" s="86"/>
    </row>
    <row r="884" spans="2:28" ht="16.5" customHeight="1" x14ac:dyDescent="0.25">
      <c r="B884" s="100" t="s">
        <v>205</v>
      </c>
      <c r="C884" s="101"/>
      <c r="D884" s="101"/>
      <c r="E884" s="101"/>
      <c r="F884" s="101"/>
      <c r="G884" s="102"/>
      <c r="H884" s="102" t="s">
        <v>210</v>
      </c>
      <c r="I884" s="102" t="s">
        <v>4586</v>
      </c>
      <c r="J884" s="102" t="s">
        <v>3376</v>
      </c>
      <c r="K884" s="102">
        <v>75</v>
      </c>
      <c r="L884" s="102">
        <v>11</v>
      </c>
      <c r="M884" s="102"/>
      <c r="N884" s="102"/>
      <c r="O884" s="102" t="s">
        <v>208</v>
      </c>
      <c r="P884" s="102" t="s">
        <v>209</v>
      </c>
      <c r="Q884" s="102" t="s">
        <v>139</v>
      </c>
      <c r="R884" s="102">
        <v>34160</v>
      </c>
      <c r="S884" s="102"/>
      <c r="T884" s="102">
        <v>80</v>
      </c>
      <c r="U884" s="102"/>
      <c r="V884" s="103"/>
      <c r="W884" s="101"/>
      <c r="X884" s="102" t="s">
        <v>212</v>
      </c>
      <c r="Y884" s="101" t="s">
        <v>5241</v>
      </c>
      <c r="Z884" s="101"/>
      <c r="AA884" s="102" t="s">
        <v>5240</v>
      </c>
      <c r="AB884" s="104"/>
    </row>
    <row r="885" spans="2:28" ht="16.5" customHeight="1" x14ac:dyDescent="0.25">
      <c r="B885" s="97">
        <v>2294</v>
      </c>
      <c r="C885" s="97" t="s">
        <v>206</v>
      </c>
      <c r="D885" s="98">
        <v>1777</v>
      </c>
      <c r="E885" s="99">
        <v>5</v>
      </c>
      <c r="F885" s="97">
        <v>6</v>
      </c>
      <c r="G885" s="97">
        <v>1</v>
      </c>
      <c r="H885" s="105">
        <v>18</v>
      </c>
      <c r="I885" s="105">
        <v>2</v>
      </c>
      <c r="J885" s="105">
        <v>99</v>
      </c>
      <c r="K885" s="95">
        <v>7499</v>
      </c>
      <c r="L885" s="106">
        <f>T884</f>
        <v>80</v>
      </c>
      <c r="M885" s="106">
        <f>K885*L885</f>
        <v>599920</v>
      </c>
      <c r="N885" s="77"/>
      <c r="O885" s="78"/>
      <c r="P885" s="78"/>
      <c r="Q885" s="78"/>
      <c r="R885" s="79"/>
      <c r="S885" s="80"/>
      <c r="T885" s="81"/>
      <c r="U885" s="77"/>
      <c r="V885" s="79"/>
      <c r="W885" s="79"/>
      <c r="X885" s="82"/>
      <c r="Y885" s="83">
        <f>M885</f>
        <v>599920</v>
      </c>
      <c r="Z885" s="84"/>
      <c r="AA885" s="87">
        <f>AB885*M885/100</f>
        <v>59.991999999999997</v>
      </c>
      <c r="AB885" s="82">
        <v>0.01</v>
      </c>
    </row>
    <row r="886" spans="2:28" ht="16.5" customHeight="1" x14ac:dyDescent="0.25">
      <c r="B886" s="99"/>
      <c r="C886" s="99"/>
      <c r="D886" s="99"/>
      <c r="E886" s="99"/>
      <c r="F886" s="99"/>
      <c r="G886" s="99"/>
      <c r="H886" s="107"/>
      <c r="I886" s="107"/>
      <c r="J886" s="107"/>
      <c r="K886" s="106"/>
      <c r="L886" s="106"/>
      <c r="M886" s="106"/>
      <c r="N886" s="77"/>
      <c r="O886" s="78"/>
      <c r="P886" s="78"/>
      <c r="Q886" s="78"/>
      <c r="R886" s="79"/>
      <c r="S886" s="80"/>
      <c r="T886" s="81"/>
      <c r="U886" s="77"/>
      <c r="V886" s="79"/>
      <c r="W886" s="79"/>
      <c r="X886" s="86"/>
      <c r="Y886" s="83"/>
      <c r="Z886" s="84"/>
      <c r="AA886" s="85"/>
      <c r="AB886" s="86"/>
    </row>
    <row r="887" spans="2:28" ht="16.5" customHeight="1" x14ac:dyDescent="0.25">
      <c r="B887" s="100" t="s">
        <v>205</v>
      </c>
      <c r="C887" s="101"/>
      <c r="D887" s="101"/>
      <c r="E887" s="101"/>
      <c r="F887" s="101"/>
      <c r="G887" s="102"/>
      <c r="H887" s="102" t="s">
        <v>210</v>
      </c>
      <c r="I887" s="102" t="s">
        <v>694</v>
      </c>
      <c r="J887" s="102" t="s">
        <v>873</v>
      </c>
      <c r="K887" s="102">
        <v>48</v>
      </c>
      <c r="L887" s="102">
        <v>11</v>
      </c>
      <c r="M887" s="102"/>
      <c r="N887" s="102"/>
      <c r="O887" s="102" t="s">
        <v>208</v>
      </c>
      <c r="P887" s="102" t="s">
        <v>209</v>
      </c>
      <c r="Q887" s="102" t="s">
        <v>139</v>
      </c>
      <c r="R887" s="102">
        <v>34160</v>
      </c>
      <c r="S887" s="102"/>
      <c r="T887" s="102">
        <v>80</v>
      </c>
      <c r="U887" s="102"/>
      <c r="V887" s="103"/>
      <c r="W887" s="101"/>
      <c r="X887" s="102"/>
      <c r="Y887" s="101"/>
      <c r="Z887" s="101"/>
      <c r="AA887" s="101"/>
      <c r="AB887" s="104"/>
    </row>
    <row r="888" spans="2:28" ht="16.5" customHeight="1" x14ac:dyDescent="0.25">
      <c r="B888" s="97">
        <v>2329</v>
      </c>
      <c r="C888" s="97" t="s">
        <v>206</v>
      </c>
      <c r="D888" s="98">
        <v>3860</v>
      </c>
      <c r="E888" s="99">
        <v>3</v>
      </c>
      <c r="F888" s="97">
        <v>6</v>
      </c>
      <c r="G888" s="97">
        <v>1</v>
      </c>
      <c r="H888" s="105">
        <v>36</v>
      </c>
      <c r="I888" s="105">
        <v>0</v>
      </c>
      <c r="J888" s="105">
        <v>67</v>
      </c>
      <c r="K888" s="95">
        <v>14467</v>
      </c>
      <c r="L888" s="106">
        <f>T887</f>
        <v>80</v>
      </c>
      <c r="M888" s="106">
        <f>K888*L888</f>
        <v>1157360</v>
      </c>
      <c r="N888" s="77"/>
      <c r="O888" s="78"/>
      <c r="P888" s="78"/>
      <c r="Q888" s="78"/>
      <c r="R888" s="79"/>
      <c r="S888" s="80"/>
      <c r="T888" s="81"/>
      <c r="U888" s="77"/>
      <c r="V888" s="79"/>
      <c r="W888" s="79"/>
      <c r="X888" s="82"/>
      <c r="Y888" s="83">
        <f>M888</f>
        <v>1157360</v>
      </c>
      <c r="Z888" s="84"/>
      <c r="AA888" s="87">
        <f>AB888*M888/100</f>
        <v>115.736</v>
      </c>
      <c r="AB888" s="82">
        <v>0.01</v>
      </c>
    </row>
    <row r="889" spans="2:28" ht="16.5" customHeight="1" x14ac:dyDescent="0.25">
      <c r="B889" s="99"/>
      <c r="C889" s="99"/>
      <c r="D889" s="99"/>
      <c r="E889" s="99"/>
      <c r="F889" s="99"/>
      <c r="G889" s="99"/>
      <c r="H889" s="107"/>
      <c r="I889" s="107"/>
      <c r="J889" s="107"/>
      <c r="K889" s="106"/>
      <c r="L889" s="106"/>
      <c r="M889" s="106"/>
      <c r="N889" s="77"/>
      <c r="O889" s="78"/>
      <c r="P889" s="78"/>
      <c r="Q889" s="78"/>
      <c r="R889" s="79"/>
      <c r="S889" s="80"/>
      <c r="T889" s="81"/>
      <c r="U889" s="77"/>
      <c r="V889" s="79"/>
      <c r="W889" s="79"/>
      <c r="X889" s="86"/>
      <c r="Y889" s="83"/>
      <c r="Z889" s="84"/>
      <c r="AA889" s="85"/>
      <c r="AB889" s="86"/>
    </row>
    <row r="890" spans="2:28" ht="16.5" customHeight="1" x14ac:dyDescent="0.25">
      <c r="B890" s="100" t="s">
        <v>205</v>
      </c>
      <c r="C890" s="101"/>
      <c r="D890" s="101"/>
      <c r="E890" s="101"/>
      <c r="F890" s="101"/>
      <c r="G890" s="102"/>
      <c r="H890" s="102" t="s">
        <v>207</v>
      </c>
      <c r="I890" s="102" t="s">
        <v>2112</v>
      </c>
      <c r="J890" s="102" t="s">
        <v>3257</v>
      </c>
      <c r="K890" s="102">
        <v>45</v>
      </c>
      <c r="L890" s="102">
        <v>11</v>
      </c>
      <c r="M890" s="102"/>
      <c r="N890" s="102"/>
      <c r="O890" s="102" t="s">
        <v>208</v>
      </c>
      <c r="P890" s="102" t="s">
        <v>209</v>
      </c>
      <c r="Q890" s="102" t="s">
        <v>139</v>
      </c>
      <c r="R890" s="102">
        <v>34160</v>
      </c>
      <c r="S890" s="102"/>
      <c r="T890" s="102">
        <v>80</v>
      </c>
      <c r="U890" s="102"/>
      <c r="V890" s="103"/>
      <c r="W890" s="101"/>
      <c r="X890" s="102"/>
      <c r="Y890" s="101"/>
      <c r="Z890" s="101"/>
      <c r="AA890" s="101"/>
      <c r="AB890" s="104"/>
    </row>
    <row r="891" spans="2:28" ht="16.5" customHeight="1" x14ac:dyDescent="0.25">
      <c r="B891" s="97">
        <v>2346</v>
      </c>
      <c r="C891" s="97" t="s">
        <v>206</v>
      </c>
      <c r="D891" s="98">
        <v>814</v>
      </c>
      <c r="E891" s="99">
        <v>31</v>
      </c>
      <c r="F891" s="97">
        <v>6</v>
      </c>
      <c r="G891" s="97">
        <v>1</v>
      </c>
      <c r="H891" s="105">
        <v>4</v>
      </c>
      <c r="I891" s="105">
        <v>1</v>
      </c>
      <c r="J891" s="105">
        <v>42</v>
      </c>
      <c r="K891" s="95">
        <v>1742</v>
      </c>
      <c r="L891" s="106">
        <f>T890</f>
        <v>80</v>
      </c>
      <c r="M891" s="106">
        <f>K891*L891</f>
        <v>139360</v>
      </c>
      <c r="N891" s="77"/>
      <c r="O891" s="78"/>
      <c r="P891" s="78"/>
      <c r="Q891" s="78"/>
      <c r="R891" s="79"/>
      <c r="S891" s="80"/>
      <c r="T891" s="81"/>
      <c r="U891" s="77"/>
      <c r="V891" s="79"/>
      <c r="W891" s="79"/>
      <c r="X891" s="82"/>
      <c r="Y891" s="83">
        <f>M891</f>
        <v>139360</v>
      </c>
      <c r="Z891" s="84"/>
      <c r="AA891" s="87">
        <f>AB891*M891/100</f>
        <v>13.936000000000002</v>
      </c>
      <c r="AB891" s="82">
        <v>0.01</v>
      </c>
    </row>
    <row r="892" spans="2:28" ht="16.5" customHeight="1" x14ac:dyDescent="0.25">
      <c r="B892" s="99"/>
      <c r="C892" s="99"/>
      <c r="D892" s="99"/>
      <c r="E892" s="99"/>
      <c r="F892" s="99"/>
      <c r="G892" s="99"/>
      <c r="H892" s="107"/>
      <c r="I892" s="107"/>
      <c r="J892" s="107"/>
      <c r="K892" s="106"/>
      <c r="L892" s="106"/>
      <c r="M892" s="106"/>
      <c r="N892" s="77"/>
      <c r="O892" s="78"/>
      <c r="P892" s="78"/>
      <c r="Q892" s="78"/>
      <c r="R892" s="79"/>
      <c r="S892" s="80"/>
      <c r="T892" s="81"/>
      <c r="U892" s="77"/>
      <c r="V892" s="79"/>
      <c r="W892" s="79"/>
      <c r="X892" s="86"/>
      <c r="Y892" s="83"/>
      <c r="Z892" s="84"/>
      <c r="AA892" s="85"/>
      <c r="AB892" s="86"/>
    </row>
    <row r="893" spans="2:28" ht="16.5" customHeight="1" x14ac:dyDescent="0.25">
      <c r="B893" s="100" t="s">
        <v>205</v>
      </c>
      <c r="C893" s="101"/>
      <c r="D893" s="101"/>
      <c r="E893" s="101"/>
      <c r="F893" s="101"/>
      <c r="G893" s="102"/>
      <c r="H893" s="102" t="s">
        <v>210</v>
      </c>
      <c r="I893" s="102" t="s">
        <v>5265</v>
      </c>
      <c r="J893" s="102" t="s">
        <v>3257</v>
      </c>
      <c r="K893" s="102">
        <v>45</v>
      </c>
      <c r="L893" s="102">
        <v>11</v>
      </c>
      <c r="M893" s="102"/>
      <c r="N893" s="102"/>
      <c r="O893" s="102" t="s">
        <v>208</v>
      </c>
      <c r="P893" s="102" t="s">
        <v>209</v>
      </c>
      <c r="Q893" s="102" t="s">
        <v>139</v>
      </c>
      <c r="R893" s="102">
        <v>34160</v>
      </c>
      <c r="S893" s="102"/>
      <c r="T893" s="102">
        <v>80</v>
      </c>
      <c r="U893" s="102"/>
      <c r="V893" s="103"/>
      <c r="W893" s="101"/>
      <c r="X893" s="102"/>
      <c r="Y893" s="101"/>
      <c r="Z893" s="101"/>
      <c r="AA893" s="101"/>
      <c r="AB893" s="104"/>
    </row>
    <row r="894" spans="2:28" ht="16.5" customHeight="1" x14ac:dyDescent="0.25">
      <c r="B894" s="97">
        <v>2347</v>
      </c>
      <c r="C894" s="97" t="s">
        <v>206</v>
      </c>
      <c r="D894" s="98">
        <v>3097</v>
      </c>
      <c r="E894" s="99">
        <v>32</v>
      </c>
      <c r="F894" s="97">
        <v>6</v>
      </c>
      <c r="G894" s="97">
        <v>1</v>
      </c>
      <c r="H894" s="105">
        <v>4</v>
      </c>
      <c r="I894" s="105">
        <v>1</v>
      </c>
      <c r="J894" s="105">
        <v>73</v>
      </c>
      <c r="K894" s="95">
        <v>1773</v>
      </c>
      <c r="L894" s="106">
        <f>T893</f>
        <v>80</v>
      </c>
      <c r="M894" s="106">
        <f>K894*L894</f>
        <v>141840</v>
      </c>
      <c r="N894" s="77"/>
      <c r="O894" s="78"/>
      <c r="P894" s="78"/>
      <c r="Q894" s="78"/>
      <c r="R894" s="79"/>
      <c r="S894" s="80"/>
      <c r="T894" s="81"/>
      <c r="U894" s="77"/>
      <c r="V894" s="79"/>
      <c r="W894" s="79"/>
      <c r="X894" s="82"/>
      <c r="Y894" s="83">
        <f>M894</f>
        <v>141840</v>
      </c>
      <c r="Z894" s="84"/>
      <c r="AA894" s="87">
        <f>AB894*M894/100</f>
        <v>14.184000000000001</v>
      </c>
      <c r="AB894" s="82">
        <v>0.01</v>
      </c>
    </row>
    <row r="895" spans="2:28" ht="16.5" customHeight="1" x14ac:dyDescent="0.25">
      <c r="B895" s="99"/>
      <c r="C895" s="99"/>
      <c r="D895" s="99"/>
      <c r="E895" s="99"/>
      <c r="F895" s="99"/>
      <c r="G895" s="99"/>
      <c r="H895" s="107"/>
      <c r="I895" s="107"/>
      <c r="J895" s="107"/>
      <c r="K895" s="106"/>
      <c r="L895" s="106"/>
      <c r="M895" s="106"/>
      <c r="N895" s="77"/>
      <c r="O895" s="78"/>
      <c r="P895" s="78"/>
      <c r="Q895" s="78"/>
      <c r="R895" s="79"/>
      <c r="S895" s="80"/>
      <c r="T895" s="81"/>
      <c r="U895" s="77"/>
      <c r="V895" s="79"/>
      <c r="W895" s="79"/>
      <c r="X895" s="86"/>
      <c r="Y895" s="83"/>
      <c r="Z895" s="84"/>
      <c r="AA895" s="85"/>
      <c r="AB895" s="86"/>
    </row>
    <row r="896" spans="2:28" ht="16.5" customHeight="1" x14ac:dyDescent="0.25">
      <c r="B896" s="100" t="s">
        <v>205</v>
      </c>
      <c r="C896" s="101"/>
      <c r="D896" s="101"/>
      <c r="E896" s="101"/>
      <c r="F896" s="101"/>
      <c r="G896" s="102"/>
      <c r="H896" s="102" t="s">
        <v>210</v>
      </c>
      <c r="I896" s="102" t="s">
        <v>739</v>
      </c>
      <c r="J896" s="102" t="s">
        <v>4789</v>
      </c>
      <c r="K896" s="102">
        <v>45</v>
      </c>
      <c r="L896" s="102">
        <v>11</v>
      </c>
      <c r="M896" s="102"/>
      <c r="N896" s="102"/>
      <c r="O896" s="102" t="s">
        <v>208</v>
      </c>
      <c r="P896" s="102" t="s">
        <v>209</v>
      </c>
      <c r="Q896" s="102" t="s">
        <v>139</v>
      </c>
      <c r="R896" s="102">
        <v>34160</v>
      </c>
      <c r="S896" s="102"/>
      <c r="T896" s="102">
        <v>80</v>
      </c>
      <c r="U896" s="102"/>
      <c r="V896" s="103"/>
      <c r="W896" s="101"/>
      <c r="X896" s="102" t="s">
        <v>212</v>
      </c>
      <c r="Y896" s="101" t="s">
        <v>3258</v>
      </c>
      <c r="Z896" s="101"/>
      <c r="AA896" s="101"/>
      <c r="AB896" s="104"/>
    </row>
    <row r="897" spans="2:28" ht="16.5" customHeight="1" x14ac:dyDescent="0.25">
      <c r="B897" s="97">
        <v>2348</v>
      </c>
      <c r="C897" s="97" t="s">
        <v>206</v>
      </c>
      <c r="D897" s="98">
        <v>900</v>
      </c>
      <c r="E897" s="99">
        <v>19</v>
      </c>
      <c r="F897" s="97">
        <v>6</v>
      </c>
      <c r="G897" s="97">
        <v>1</v>
      </c>
      <c r="H897" s="105">
        <v>2</v>
      </c>
      <c r="I897" s="105">
        <v>2</v>
      </c>
      <c r="J897" s="105">
        <v>51</v>
      </c>
      <c r="K897" s="95">
        <v>1051</v>
      </c>
      <c r="L897" s="106">
        <f>T896</f>
        <v>80</v>
      </c>
      <c r="M897" s="106">
        <f>K897*L897</f>
        <v>84080</v>
      </c>
      <c r="N897" s="77"/>
      <c r="O897" s="78"/>
      <c r="P897" s="78"/>
      <c r="Q897" s="78"/>
      <c r="R897" s="79"/>
      <c r="S897" s="80"/>
      <c r="T897" s="81"/>
      <c r="U897" s="77"/>
      <c r="V897" s="79"/>
      <c r="W897" s="79"/>
      <c r="X897" s="82"/>
      <c r="Y897" s="83">
        <f>M897</f>
        <v>84080</v>
      </c>
      <c r="Z897" s="84"/>
      <c r="AA897" s="87">
        <f>AB897*M897/100</f>
        <v>8.4080000000000013</v>
      </c>
      <c r="AB897" s="82">
        <v>0.01</v>
      </c>
    </row>
    <row r="898" spans="2:28" ht="16.5" customHeight="1" x14ac:dyDescent="0.25">
      <c r="B898" s="99"/>
      <c r="C898" s="99"/>
      <c r="D898" s="99"/>
      <c r="E898" s="99"/>
      <c r="F898" s="99"/>
      <c r="G898" s="99"/>
      <c r="H898" s="107"/>
      <c r="I898" s="107"/>
      <c r="J898" s="107"/>
      <c r="K898" s="106"/>
      <c r="L898" s="106"/>
      <c r="M898" s="106"/>
      <c r="N898" s="77"/>
      <c r="O898" s="78"/>
      <c r="P898" s="78"/>
      <c r="Q898" s="78"/>
      <c r="R898" s="79"/>
      <c r="S898" s="80"/>
      <c r="T898" s="81"/>
      <c r="U898" s="77"/>
      <c r="V898" s="79"/>
      <c r="W898" s="79"/>
      <c r="X898" s="86"/>
      <c r="Y898" s="83"/>
      <c r="Z898" s="84"/>
      <c r="AA898" s="85"/>
      <c r="AB898" s="86"/>
    </row>
    <row r="899" spans="2:28" ht="16.5" customHeight="1" x14ac:dyDescent="0.25">
      <c r="B899" s="100" t="s">
        <v>205</v>
      </c>
      <c r="C899" s="101"/>
      <c r="D899" s="101"/>
      <c r="E899" s="101"/>
      <c r="F899" s="101"/>
      <c r="G899" s="102"/>
      <c r="H899" s="102" t="s">
        <v>207</v>
      </c>
      <c r="I899" s="102" t="s">
        <v>5266</v>
      </c>
      <c r="J899" s="102" t="s">
        <v>3093</v>
      </c>
      <c r="K899" s="102">
        <v>45</v>
      </c>
      <c r="L899" s="102">
        <v>11</v>
      </c>
      <c r="M899" s="102"/>
      <c r="N899" s="102"/>
      <c r="O899" s="102" t="s">
        <v>208</v>
      </c>
      <c r="P899" s="102" t="s">
        <v>209</v>
      </c>
      <c r="Q899" s="102" t="s">
        <v>139</v>
      </c>
      <c r="R899" s="102">
        <v>34160</v>
      </c>
      <c r="S899" s="102"/>
      <c r="T899" s="102">
        <v>80</v>
      </c>
      <c r="U899" s="102"/>
      <c r="V899" s="103"/>
      <c r="W899" s="101"/>
      <c r="X899" s="102" t="s">
        <v>212</v>
      </c>
      <c r="Y899" s="101" t="s">
        <v>3258</v>
      </c>
      <c r="Z899" s="101"/>
      <c r="AA899" s="101"/>
      <c r="AB899" s="104"/>
    </row>
    <row r="900" spans="2:28" ht="16.5" customHeight="1" x14ac:dyDescent="0.25">
      <c r="B900" s="97">
        <v>2349</v>
      </c>
      <c r="C900" s="97" t="s">
        <v>206</v>
      </c>
      <c r="D900" s="98">
        <v>816</v>
      </c>
      <c r="E900" s="99">
        <v>35</v>
      </c>
      <c r="F900" s="97">
        <v>6</v>
      </c>
      <c r="G900" s="97">
        <v>1</v>
      </c>
      <c r="H900" s="105">
        <v>2</v>
      </c>
      <c r="I900" s="105">
        <v>1</v>
      </c>
      <c r="J900" s="105">
        <v>48</v>
      </c>
      <c r="K900" s="95">
        <v>948</v>
      </c>
      <c r="L900" s="106">
        <f>T899</f>
        <v>80</v>
      </c>
      <c r="M900" s="106">
        <f>K900*L900</f>
        <v>75840</v>
      </c>
      <c r="N900" s="77"/>
      <c r="O900" s="78"/>
      <c r="P900" s="78"/>
      <c r="Q900" s="78"/>
      <c r="R900" s="79"/>
      <c r="S900" s="80"/>
      <c r="T900" s="81"/>
      <c r="U900" s="77"/>
      <c r="V900" s="79"/>
      <c r="W900" s="79"/>
      <c r="X900" s="82"/>
      <c r="Y900" s="83">
        <f>M900</f>
        <v>75840</v>
      </c>
      <c r="Z900" s="84"/>
      <c r="AA900" s="87">
        <f>AB900*M900/100</f>
        <v>7.5839999999999996</v>
      </c>
      <c r="AB900" s="82">
        <v>0.01</v>
      </c>
    </row>
    <row r="901" spans="2:28" ht="16.5" customHeight="1" x14ac:dyDescent="0.25">
      <c r="B901" s="99"/>
      <c r="C901" s="99"/>
      <c r="D901" s="99"/>
      <c r="E901" s="99"/>
      <c r="F901" s="99"/>
      <c r="G901" s="99"/>
      <c r="H901" s="107"/>
      <c r="I901" s="107"/>
      <c r="J901" s="107"/>
      <c r="K901" s="106"/>
      <c r="L901" s="106"/>
      <c r="M901" s="106"/>
      <c r="N901" s="77"/>
      <c r="O901" s="78"/>
      <c r="P901" s="78"/>
      <c r="Q901" s="78"/>
      <c r="R901" s="79"/>
      <c r="S901" s="80"/>
      <c r="T901" s="81"/>
      <c r="U901" s="77"/>
      <c r="V901" s="79"/>
      <c r="W901" s="79"/>
      <c r="X901" s="86"/>
      <c r="Y901" s="83"/>
      <c r="Z901" s="84"/>
      <c r="AA901" s="85"/>
      <c r="AB901" s="86"/>
    </row>
    <row r="902" spans="2:28" ht="16.5" customHeight="1" x14ac:dyDescent="0.25">
      <c r="B902" s="100" t="s">
        <v>205</v>
      </c>
      <c r="C902" s="101"/>
      <c r="D902" s="101"/>
      <c r="E902" s="101"/>
      <c r="F902" s="101"/>
      <c r="G902" s="102"/>
      <c r="H902" s="102" t="s">
        <v>210</v>
      </c>
      <c r="I902" s="102" t="s">
        <v>3220</v>
      </c>
      <c r="J902" s="102" t="s">
        <v>3221</v>
      </c>
      <c r="K902" s="102">
        <v>45</v>
      </c>
      <c r="L902" s="102">
        <v>11</v>
      </c>
      <c r="M902" s="102"/>
      <c r="N902" s="102"/>
      <c r="O902" s="102" t="s">
        <v>208</v>
      </c>
      <c r="P902" s="102" t="s">
        <v>209</v>
      </c>
      <c r="Q902" s="102" t="s">
        <v>139</v>
      </c>
      <c r="R902" s="102">
        <v>34160</v>
      </c>
      <c r="S902" s="102"/>
      <c r="T902" s="102">
        <v>80</v>
      </c>
      <c r="U902" s="102"/>
      <c r="V902" s="103"/>
      <c r="W902" s="101"/>
      <c r="X902" s="102" t="s">
        <v>212</v>
      </c>
      <c r="Y902" s="101" t="s">
        <v>3258</v>
      </c>
      <c r="Z902" s="101"/>
      <c r="AA902" s="101"/>
      <c r="AB902" s="104"/>
    </row>
    <row r="903" spans="2:28" ht="16.5" customHeight="1" x14ac:dyDescent="0.25">
      <c r="B903" s="97">
        <v>2350</v>
      </c>
      <c r="C903" s="97" t="s">
        <v>206</v>
      </c>
      <c r="D903" s="98">
        <v>815</v>
      </c>
      <c r="E903" s="99">
        <v>34</v>
      </c>
      <c r="F903" s="97">
        <v>6</v>
      </c>
      <c r="G903" s="97">
        <v>1</v>
      </c>
      <c r="H903" s="105">
        <v>2</v>
      </c>
      <c r="I903" s="105">
        <v>1</v>
      </c>
      <c r="J903" s="105">
        <v>60</v>
      </c>
      <c r="K903" s="95">
        <v>960</v>
      </c>
      <c r="L903" s="106">
        <f>T902</f>
        <v>80</v>
      </c>
      <c r="M903" s="106">
        <f>K903*L903</f>
        <v>76800</v>
      </c>
      <c r="N903" s="77"/>
      <c r="O903" s="78"/>
      <c r="P903" s="78"/>
      <c r="Q903" s="78"/>
      <c r="R903" s="79"/>
      <c r="S903" s="80"/>
      <c r="T903" s="81"/>
      <c r="U903" s="77"/>
      <c r="V903" s="79"/>
      <c r="W903" s="79"/>
      <c r="X903" s="82"/>
      <c r="Y903" s="83">
        <f>M903</f>
        <v>76800</v>
      </c>
      <c r="Z903" s="84"/>
      <c r="AA903" s="87">
        <f>AB903*M903/100</f>
        <v>7.68</v>
      </c>
      <c r="AB903" s="82">
        <v>0.01</v>
      </c>
    </row>
    <row r="904" spans="2:28" ht="16.5" customHeight="1" x14ac:dyDescent="0.25">
      <c r="B904" s="99"/>
      <c r="C904" s="99"/>
      <c r="D904" s="99"/>
      <c r="E904" s="99"/>
      <c r="F904" s="99"/>
      <c r="G904" s="99"/>
      <c r="H904" s="107"/>
      <c r="I904" s="107"/>
      <c r="J904" s="107"/>
      <c r="K904" s="106"/>
      <c r="L904" s="106"/>
      <c r="M904" s="106"/>
      <c r="N904" s="77"/>
      <c r="O904" s="78"/>
      <c r="P904" s="78"/>
      <c r="Q904" s="78"/>
      <c r="R904" s="79"/>
      <c r="S904" s="80"/>
      <c r="T904" s="81"/>
      <c r="U904" s="77"/>
      <c r="V904" s="79"/>
      <c r="W904" s="79"/>
      <c r="X904" s="86"/>
      <c r="Y904" s="83"/>
      <c r="Z904" s="84"/>
      <c r="AA904" s="85"/>
      <c r="AB904" s="86"/>
    </row>
    <row r="905" spans="2:28" ht="16.5" customHeight="1" x14ac:dyDescent="0.25">
      <c r="B905" s="100" t="s">
        <v>205</v>
      </c>
      <c r="C905" s="101"/>
      <c r="D905" s="101"/>
      <c r="E905" s="101"/>
      <c r="F905" s="101"/>
      <c r="G905" s="102"/>
      <c r="H905" s="102" t="s">
        <v>210</v>
      </c>
      <c r="I905" s="102" t="s">
        <v>2734</v>
      </c>
      <c r="J905" s="102" t="s">
        <v>3354</v>
      </c>
      <c r="K905" s="102">
        <v>17</v>
      </c>
      <c r="L905" s="102">
        <v>11</v>
      </c>
      <c r="M905" s="102"/>
      <c r="N905" s="102"/>
      <c r="O905" s="102" t="s">
        <v>208</v>
      </c>
      <c r="P905" s="102" t="s">
        <v>209</v>
      </c>
      <c r="Q905" s="102" t="s">
        <v>139</v>
      </c>
      <c r="R905" s="102">
        <v>34160</v>
      </c>
      <c r="S905" s="102"/>
      <c r="T905" s="102">
        <v>80</v>
      </c>
      <c r="U905" s="102"/>
      <c r="V905" s="103"/>
      <c r="W905" s="101"/>
      <c r="X905" s="102"/>
      <c r="Y905" s="101"/>
      <c r="Z905" s="101"/>
      <c r="AA905" s="101"/>
      <c r="AB905" s="104"/>
    </row>
    <row r="906" spans="2:28" ht="16.5" customHeight="1" x14ac:dyDescent="0.25">
      <c r="B906" s="97">
        <v>2370</v>
      </c>
      <c r="C906" s="97" t="s">
        <v>206</v>
      </c>
      <c r="D906" s="98">
        <v>3791</v>
      </c>
      <c r="E906" s="99">
        <v>14</v>
      </c>
      <c r="F906" s="97">
        <v>6</v>
      </c>
      <c r="G906" s="97">
        <v>1</v>
      </c>
      <c r="H906" s="105">
        <v>15</v>
      </c>
      <c r="I906" s="105">
        <v>1</v>
      </c>
      <c r="J906" s="105">
        <v>19</v>
      </c>
      <c r="K906" s="95">
        <v>6119</v>
      </c>
      <c r="L906" s="106">
        <f>T905</f>
        <v>80</v>
      </c>
      <c r="M906" s="106">
        <f>K906*L906</f>
        <v>489520</v>
      </c>
      <c r="N906" s="77"/>
      <c r="O906" s="78"/>
      <c r="P906" s="78"/>
      <c r="Q906" s="78"/>
      <c r="R906" s="79"/>
      <c r="S906" s="80"/>
      <c r="T906" s="81"/>
      <c r="U906" s="77"/>
      <c r="V906" s="79"/>
      <c r="W906" s="79"/>
      <c r="X906" s="82"/>
      <c r="Y906" s="83">
        <f>M906</f>
        <v>489520</v>
      </c>
      <c r="Z906" s="84"/>
      <c r="AA906" s="87">
        <f>AB906*M906/100</f>
        <v>48.951999999999998</v>
      </c>
      <c r="AB906" s="82">
        <v>0.01</v>
      </c>
    </row>
    <row r="907" spans="2:28" ht="16.5" customHeight="1" x14ac:dyDescent="0.25">
      <c r="B907" s="99"/>
      <c r="C907" s="99"/>
      <c r="D907" s="99"/>
      <c r="E907" s="99"/>
      <c r="F907" s="99"/>
      <c r="G907" s="99"/>
      <c r="H907" s="107"/>
      <c r="I907" s="107"/>
      <c r="J907" s="107"/>
      <c r="K907" s="106"/>
      <c r="L907" s="106"/>
      <c r="M907" s="106"/>
      <c r="N907" s="77"/>
      <c r="O907" s="78"/>
      <c r="P907" s="78"/>
      <c r="Q907" s="78"/>
      <c r="R907" s="79"/>
      <c r="S907" s="80"/>
      <c r="T907" s="81"/>
      <c r="U907" s="77"/>
      <c r="V907" s="79"/>
      <c r="W907" s="79"/>
      <c r="X907" s="86"/>
      <c r="Y907" s="83"/>
      <c r="Z907" s="84"/>
      <c r="AA907" s="85"/>
      <c r="AB907" s="86"/>
    </row>
    <row r="908" spans="2:28" ht="16.5" customHeight="1" x14ac:dyDescent="0.25">
      <c r="B908" s="100" t="s">
        <v>205</v>
      </c>
      <c r="C908" s="101"/>
      <c r="D908" s="101"/>
      <c r="E908" s="101"/>
      <c r="F908" s="101"/>
      <c r="G908" s="102"/>
      <c r="H908" s="102" t="s">
        <v>207</v>
      </c>
      <c r="I908" s="102" t="s">
        <v>5358</v>
      </c>
      <c r="J908" s="102" t="s">
        <v>5359</v>
      </c>
      <c r="K908" s="102">
        <v>66</v>
      </c>
      <c r="L908" s="102">
        <v>11</v>
      </c>
      <c r="M908" s="102"/>
      <c r="N908" s="102"/>
      <c r="O908" s="102" t="s">
        <v>208</v>
      </c>
      <c r="P908" s="102" t="s">
        <v>209</v>
      </c>
      <c r="Q908" s="102" t="s">
        <v>139</v>
      </c>
      <c r="R908" s="102">
        <v>34160</v>
      </c>
      <c r="S908" s="102"/>
      <c r="T908" s="102">
        <v>80</v>
      </c>
      <c r="U908" s="102"/>
      <c r="V908" s="103"/>
      <c r="W908" s="101"/>
      <c r="X908" s="102" t="s">
        <v>212</v>
      </c>
      <c r="Y908" s="101" t="s">
        <v>5360</v>
      </c>
      <c r="Z908" s="101"/>
      <c r="AA908" s="101"/>
      <c r="AB908" s="104"/>
    </row>
    <row r="909" spans="2:28" ht="16.5" customHeight="1" x14ac:dyDescent="0.25">
      <c r="B909" s="97">
        <v>2470</v>
      </c>
      <c r="C909" s="97" t="s">
        <v>206</v>
      </c>
      <c r="D909" s="98">
        <v>436</v>
      </c>
      <c r="E909" s="99">
        <v>2</v>
      </c>
      <c r="F909" s="97">
        <v>6</v>
      </c>
      <c r="G909" s="97">
        <v>1</v>
      </c>
      <c r="H909" s="105">
        <v>19</v>
      </c>
      <c r="I909" s="105">
        <v>1</v>
      </c>
      <c r="J909" s="105">
        <v>23</v>
      </c>
      <c r="K909" s="95">
        <v>7723</v>
      </c>
      <c r="L909" s="106">
        <f>T908</f>
        <v>80</v>
      </c>
      <c r="M909" s="106">
        <f>K909*L909</f>
        <v>617840</v>
      </c>
      <c r="N909" s="77"/>
      <c r="O909" s="78"/>
      <c r="P909" s="78"/>
      <c r="Q909" s="78"/>
      <c r="R909" s="79"/>
      <c r="S909" s="80"/>
      <c r="T909" s="81"/>
      <c r="U909" s="77"/>
      <c r="V909" s="79"/>
      <c r="W909" s="79"/>
      <c r="X909" s="82"/>
      <c r="Y909" s="83">
        <f>M909</f>
        <v>617840</v>
      </c>
      <c r="Z909" s="84"/>
      <c r="AA909" s="87">
        <f>AB909*M909/100</f>
        <v>61.784000000000006</v>
      </c>
      <c r="AB909" s="82">
        <v>0.01</v>
      </c>
    </row>
    <row r="910" spans="2:28" ht="16.5" customHeight="1" x14ac:dyDescent="0.25">
      <c r="B910" s="99"/>
      <c r="C910" s="99"/>
      <c r="D910" s="99"/>
      <c r="E910" s="99"/>
      <c r="F910" s="99"/>
      <c r="G910" s="99"/>
      <c r="H910" s="107"/>
      <c r="I910" s="107"/>
      <c r="J910" s="107"/>
      <c r="K910" s="106"/>
      <c r="L910" s="106"/>
      <c r="M910" s="106"/>
      <c r="N910" s="77"/>
      <c r="O910" s="78"/>
      <c r="P910" s="78"/>
      <c r="Q910" s="78"/>
      <c r="R910" s="79"/>
      <c r="S910" s="80"/>
      <c r="T910" s="81"/>
      <c r="U910" s="77"/>
      <c r="V910" s="79"/>
      <c r="W910" s="79"/>
      <c r="X910" s="86"/>
      <c r="Y910" s="83"/>
      <c r="Z910" s="84"/>
      <c r="AA910" s="85"/>
      <c r="AB910" s="86"/>
    </row>
    <row r="911" spans="2:28" ht="16.5" customHeight="1" x14ac:dyDescent="0.25">
      <c r="B911" s="100" t="s">
        <v>205</v>
      </c>
      <c r="C911" s="101"/>
      <c r="D911" s="101"/>
      <c r="E911" s="101"/>
      <c r="F911" s="101"/>
      <c r="G911" s="102"/>
      <c r="H911" s="102" t="s">
        <v>210</v>
      </c>
      <c r="I911" s="102" t="s">
        <v>3241</v>
      </c>
      <c r="J911" s="102" t="s">
        <v>3242</v>
      </c>
      <c r="K911" s="102">
        <v>68</v>
      </c>
      <c r="L911" s="102">
        <v>11</v>
      </c>
      <c r="M911" s="102"/>
      <c r="N911" s="102"/>
      <c r="O911" s="102" t="s">
        <v>208</v>
      </c>
      <c r="P911" s="102" t="s">
        <v>209</v>
      </c>
      <c r="Q911" s="102" t="s">
        <v>139</v>
      </c>
      <c r="R911" s="102">
        <v>34160</v>
      </c>
      <c r="S911" s="102"/>
      <c r="T911" s="102">
        <v>80</v>
      </c>
      <c r="U911" s="102"/>
      <c r="V911" s="103"/>
      <c r="W911" s="101"/>
      <c r="X911" s="102"/>
      <c r="Y911" s="101"/>
      <c r="Z911" s="101"/>
      <c r="AA911" s="101"/>
      <c r="AB911" s="104"/>
    </row>
    <row r="912" spans="2:28" ht="16.5" customHeight="1" x14ac:dyDescent="0.25">
      <c r="B912" s="97">
        <v>2474</v>
      </c>
      <c r="C912" s="97" t="s">
        <v>206</v>
      </c>
      <c r="D912" s="98">
        <v>898</v>
      </c>
      <c r="E912" s="99">
        <v>14</v>
      </c>
      <c r="F912" s="97">
        <v>6</v>
      </c>
      <c r="G912" s="97">
        <v>1</v>
      </c>
      <c r="H912" s="105">
        <v>2</v>
      </c>
      <c r="I912" s="105">
        <v>0</v>
      </c>
      <c r="J912" s="105">
        <v>48</v>
      </c>
      <c r="K912" s="95">
        <v>848</v>
      </c>
      <c r="L912" s="106">
        <f>T911</f>
        <v>80</v>
      </c>
      <c r="M912" s="106">
        <f>K912*L912</f>
        <v>67840</v>
      </c>
      <c r="N912" s="77"/>
      <c r="O912" s="78"/>
      <c r="P912" s="78"/>
      <c r="Q912" s="78"/>
      <c r="R912" s="79"/>
      <c r="S912" s="80"/>
      <c r="T912" s="81"/>
      <c r="U912" s="77"/>
      <c r="V912" s="79"/>
      <c r="W912" s="79"/>
      <c r="X912" s="82"/>
      <c r="Y912" s="83">
        <f>M912</f>
        <v>67840</v>
      </c>
      <c r="Z912" s="84"/>
      <c r="AA912" s="87">
        <f>AB912*M912/100</f>
        <v>6.7839999999999998</v>
      </c>
      <c r="AB912" s="82">
        <v>0.01</v>
      </c>
    </row>
    <row r="913" spans="2:28" ht="16.5" customHeight="1" x14ac:dyDescent="0.25">
      <c r="B913" s="99"/>
      <c r="C913" s="99"/>
      <c r="D913" s="99"/>
      <c r="E913" s="99"/>
      <c r="F913" s="99"/>
      <c r="G913" s="99"/>
      <c r="H913" s="107"/>
      <c r="I913" s="107"/>
      <c r="J913" s="107"/>
      <c r="K913" s="106"/>
      <c r="L913" s="106"/>
      <c r="M913" s="106"/>
      <c r="N913" s="77"/>
      <c r="O913" s="78"/>
      <c r="P913" s="78"/>
      <c r="Q913" s="78"/>
      <c r="R913" s="79"/>
      <c r="S913" s="80"/>
      <c r="T913" s="81"/>
      <c r="U913" s="77"/>
      <c r="V913" s="79"/>
      <c r="W913" s="79"/>
      <c r="X913" s="86"/>
      <c r="Y913" s="83"/>
      <c r="Z913" s="84"/>
      <c r="AA913" s="85"/>
      <c r="AB913" s="86"/>
    </row>
    <row r="914" spans="2:28" ht="16.5" customHeight="1" x14ac:dyDescent="0.25">
      <c r="B914" s="100" t="s">
        <v>205</v>
      </c>
      <c r="C914" s="101"/>
      <c r="D914" s="101"/>
      <c r="E914" s="101"/>
      <c r="F914" s="101"/>
      <c r="G914" s="102"/>
      <c r="H914" s="102" t="s">
        <v>210</v>
      </c>
      <c r="I914" s="102" t="s">
        <v>3241</v>
      </c>
      <c r="J914" s="102" t="s">
        <v>3242</v>
      </c>
      <c r="K914" s="102">
        <v>68</v>
      </c>
      <c r="L914" s="102">
        <v>11</v>
      </c>
      <c r="M914" s="102"/>
      <c r="N914" s="102"/>
      <c r="O914" s="102" t="s">
        <v>208</v>
      </c>
      <c r="P914" s="102" t="s">
        <v>209</v>
      </c>
      <c r="Q914" s="102" t="s">
        <v>139</v>
      </c>
      <c r="R914" s="102">
        <v>34160</v>
      </c>
      <c r="S914" s="102"/>
      <c r="T914" s="102">
        <v>80</v>
      </c>
      <c r="U914" s="102"/>
      <c r="V914" s="103"/>
      <c r="W914" s="101"/>
      <c r="X914" s="102"/>
      <c r="Y914" s="101"/>
      <c r="Z914" s="101"/>
      <c r="AA914" s="101"/>
      <c r="AB914" s="104"/>
    </row>
    <row r="915" spans="2:28" ht="16.5" customHeight="1" x14ac:dyDescent="0.25">
      <c r="B915" s="97">
        <v>2475</v>
      </c>
      <c r="C915" s="97" t="s">
        <v>206</v>
      </c>
      <c r="D915" s="98">
        <v>7491</v>
      </c>
      <c r="E915" s="99">
        <v>14</v>
      </c>
      <c r="F915" s="97">
        <v>6</v>
      </c>
      <c r="G915" s="97">
        <v>1</v>
      </c>
      <c r="H915" s="105">
        <v>15</v>
      </c>
      <c r="I915" s="105">
        <v>0</v>
      </c>
      <c r="J915" s="105">
        <v>0</v>
      </c>
      <c r="K915" s="95">
        <v>6000</v>
      </c>
      <c r="L915" s="106">
        <f>T914</f>
        <v>80</v>
      </c>
      <c r="M915" s="106">
        <f>K915*L915</f>
        <v>480000</v>
      </c>
      <c r="N915" s="77"/>
      <c r="O915" s="78"/>
      <c r="P915" s="78"/>
      <c r="Q915" s="78"/>
      <c r="R915" s="79"/>
      <c r="S915" s="80"/>
      <c r="T915" s="81"/>
      <c r="U915" s="77"/>
      <c r="V915" s="79"/>
      <c r="W915" s="79"/>
      <c r="X915" s="82"/>
      <c r="Y915" s="83">
        <f>M915</f>
        <v>480000</v>
      </c>
      <c r="Z915" s="84"/>
      <c r="AA915" s="87">
        <f>AB915*M915/100</f>
        <v>48</v>
      </c>
      <c r="AB915" s="82">
        <v>0.01</v>
      </c>
    </row>
    <row r="916" spans="2:28" ht="16.5" customHeight="1" x14ac:dyDescent="0.25">
      <c r="B916" s="99"/>
      <c r="C916" s="99"/>
      <c r="D916" s="99"/>
      <c r="E916" s="99"/>
      <c r="F916" s="99"/>
      <c r="G916" s="99"/>
      <c r="H916" s="107"/>
      <c r="I916" s="107"/>
      <c r="J916" s="107"/>
      <c r="K916" s="106"/>
      <c r="L916" s="106"/>
      <c r="M916" s="106"/>
      <c r="N916" s="77"/>
      <c r="O916" s="78"/>
      <c r="P916" s="78"/>
      <c r="Q916" s="78"/>
      <c r="R916" s="79"/>
      <c r="S916" s="80"/>
      <c r="T916" s="81"/>
      <c r="U916" s="77"/>
      <c r="V916" s="79"/>
      <c r="W916" s="79"/>
      <c r="X916" s="86"/>
      <c r="Y916" s="83"/>
      <c r="Z916" s="84"/>
      <c r="AA916" s="85"/>
      <c r="AB916" s="86"/>
    </row>
    <row r="917" spans="2:28" ht="16.5" customHeight="1" x14ac:dyDescent="0.25">
      <c r="B917" s="100" t="s">
        <v>205</v>
      </c>
      <c r="C917" s="101"/>
      <c r="D917" s="101"/>
      <c r="E917" s="101"/>
      <c r="F917" s="101"/>
      <c r="G917" s="102"/>
      <c r="H917" s="102" t="s">
        <v>207</v>
      </c>
      <c r="I917" s="102" t="s">
        <v>1021</v>
      </c>
      <c r="J917" s="102" t="s">
        <v>882</v>
      </c>
      <c r="K917" s="102">
        <v>116</v>
      </c>
      <c r="L917" s="102">
        <v>11</v>
      </c>
      <c r="M917" s="102"/>
      <c r="N917" s="102"/>
      <c r="O917" s="102" t="s">
        <v>208</v>
      </c>
      <c r="P917" s="102" t="s">
        <v>209</v>
      </c>
      <c r="Q917" s="102" t="s">
        <v>139</v>
      </c>
      <c r="R917" s="102">
        <v>34160</v>
      </c>
      <c r="S917" s="102"/>
      <c r="T917" s="102">
        <v>80</v>
      </c>
      <c r="U917" s="102"/>
      <c r="V917" s="103"/>
      <c r="W917" s="101"/>
      <c r="X917" s="102" t="s">
        <v>4051</v>
      </c>
      <c r="Y917" s="101" t="s">
        <v>5371</v>
      </c>
      <c r="Z917" s="101"/>
      <c r="AA917" s="101"/>
      <c r="AB917" s="104"/>
    </row>
    <row r="918" spans="2:28" ht="16.5" customHeight="1" x14ac:dyDescent="0.25">
      <c r="B918" s="97">
        <v>2486</v>
      </c>
      <c r="C918" s="97" t="s">
        <v>206</v>
      </c>
      <c r="D918" s="98">
        <v>793</v>
      </c>
      <c r="E918" s="99">
        <v>4</v>
      </c>
      <c r="F918" s="97">
        <v>6</v>
      </c>
      <c r="G918" s="97">
        <v>1</v>
      </c>
      <c r="H918" s="105">
        <v>27</v>
      </c>
      <c r="I918" s="105">
        <v>3</v>
      </c>
      <c r="J918" s="105">
        <v>56</v>
      </c>
      <c r="K918" s="95">
        <v>11156</v>
      </c>
      <c r="L918" s="106">
        <f>T917</f>
        <v>80</v>
      </c>
      <c r="M918" s="106">
        <f>K918*L918</f>
        <v>892480</v>
      </c>
      <c r="N918" s="77"/>
      <c r="O918" s="78"/>
      <c r="P918" s="78"/>
      <c r="Q918" s="78"/>
      <c r="R918" s="79"/>
      <c r="S918" s="80"/>
      <c r="T918" s="81"/>
      <c r="U918" s="77"/>
      <c r="V918" s="79"/>
      <c r="W918" s="79"/>
      <c r="X918" s="82"/>
      <c r="Y918" s="83">
        <f>M918</f>
        <v>892480</v>
      </c>
      <c r="Z918" s="84"/>
      <c r="AA918" s="87">
        <f>AB918*M918/100</f>
        <v>89.248000000000005</v>
      </c>
      <c r="AB918" s="82">
        <v>0.01</v>
      </c>
    </row>
    <row r="919" spans="2:28" ht="16.5" customHeight="1" x14ac:dyDescent="0.25">
      <c r="B919" s="99"/>
      <c r="C919" s="99"/>
      <c r="D919" s="99"/>
      <c r="E919" s="99"/>
      <c r="F919" s="99"/>
      <c r="G919" s="99"/>
      <c r="H919" s="107"/>
      <c r="I919" s="107"/>
      <c r="J919" s="107"/>
      <c r="K919" s="106"/>
      <c r="L919" s="106"/>
      <c r="M919" s="106"/>
      <c r="N919" s="77"/>
      <c r="O919" s="78"/>
      <c r="P919" s="78"/>
      <c r="Q919" s="78"/>
      <c r="R919" s="79"/>
      <c r="S919" s="80"/>
      <c r="T919" s="81"/>
      <c r="U919" s="77"/>
      <c r="V919" s="79"/>
      <c r="W919" s="79"/>
      <c r="X919" s="86"/>
      <c r="Y919" s="83"/>
      <c r="Z919" s="84"/>
      <c r="AA919" s="85"/>
      <c r="AB919" s="86"/>
    </row>
    <row r="920" spans="2:28" ht="16.5" customHeight="1" x14ac:dyDescent="0.25">
      <c r="B920" s="100" t="s">
        <v>205</v>
      </c>
      <c r="C920" s="101"/>
      <c r="D920" s="101"/>
      <c r="E920" s="101"/>
      <c r="F920" s="101"/>
      <c r="G920" s="102"/>
      <c r="H920" s="102" t="s">
        <v>213</v>
      </c>
      <c r="I920" s="102" t="s">
        <v>885</v>
      </c>
      <c r="J920" s="102" t="s">
        <v>3379</v>
      </c>
      <c r="K920" s="102">
        <v>116</v>
      </c>
      <c r="L920" s="102">
        <v>11</v>
      </c>
      <c r="M920" s="102"/>
      <c r="N920" s="102"/>
      <c r="O920" s="102" t="s">
        <v>208</v>
      </c>
      <c r="P920" s="102" t="s">
        <v>209</v>
      </c>
      <c r="Q920" s="102" t="s">
        <v>139</v>
      </c>
      <c r="R920" s="102">
        <v>34160</v>
      </c>
      <c r="S920" s="102"/>
      <c r="T920" s="102">
        <v>80</v>
      </c>
      <c r="U920" s="102"/>
      <c r="V920" s="103"/>
      <c r="W920" s="101"/>
      <c r="X920" s="102" t="s">
        <v>4051</v>
      </c>
      <c r="Y920" s="101" t="s">
        <v>5371</v>
      </c>
      <c r="Z920" s="101"/>
      <c r="AA920" s="101"/>
      <c r="AB920" s="104"/>
    </row>
    <row r="921" spans="2:28" ht="16.5" customHeight="1" x14ac:dyDescent="0.25">
      <c r="B921" s="97">
        <v>2487</v>
      </c>
      <c r="C921" s="97" t="s">
        <v>206</v>
      </c>
      <c r="D921" s="98">
        <v>3863</v>
      </c>
      <c r="E921" s="99">
        <v>7</v>
      </c>
      <c r="F921" s="97">
        <v>6</v>
      </c>
      <c r="G921" s="97">
        <v>1</v>
      </c>
      <c r="H921" s="105">
        <v>33</v>
      </c>
      <c r="I921" s="105">
        <v>2</v>
      </c>
      <c r="J921" s="105">
        <v>48</v>
      </c>
      <c r="K921" s="95">
        <v>13448</v>
      </c>
      <c r="L921" s="106">
        <f>T920</f>
        <v>80</v>
      </c>
      <c r="M921" s="106">
        <f>K921*L921</f>
        <v>1075840</v>
      </c>
      <c r="N921" s="77"/>
      <c r="O921" s="78"/>
      <c r="P921" s="78"/>
      <c r="Q921" s="78"/>
      <c r="R921" s="79"/>
      <c r="S921" s="80"/>
      <c r="T921" s="81"/>
      <c r="U921" s="77"/>
      <c r="V921" s="79"/>
      <c r="W921" s="79"/>
      <c r="X921" s="82"/>
      <c r="Y921" s="83">
        <f>M921</f>
        <v>1075840</v>
      </c>
      <c r="Z921" s="84"/>
      <c r="AA921" s="87">
        <f>AB921*M921/100</f>
        <v>107.584</v>
      </c>
      <c r="AB921" s="82">
        <v>0.01</v>
      </c>
    </row>
    <row r="922" spans="2:28" ht="16.5" customHeight="1" x14ac:dyDescent="0.25">
      <c r="B922" s="99"/>
      <c r="C922" s="99"/>
      <c r="D922" s="99"/>
      <c r="E922" s="99"/>
      <c r="F922" s="99"/>
      <c r="G922" s="99"/>
      <c r="H922" s="107"/>
      <c r="I922" s="107"/>
      <c r="J922" s="107"/>
      <c r="K922" s="106"/>
      <c r="L922" s="106"/>
      <c r="M922" s="106"/>
      <c r="N922" s="77"/>
      <c r="O922" s="78"/>
      <c r="P922" s="78"/>
      <c r="Q922" s="78"/>
      <c r="R922" s="79"/>
      <c r="S922" s="80"/>
      <c r="T922" s="81"/>
      <c r="U922" s="77"/>
      <c r="V922" s="79"/>
      <c r="W922" s="79"/>
      <c r="X922" s="86"/>
      <c r="Y922" s="83"/>
      <c r="Z922" s="84"/>
      <c r="AA922" s="85"/>
      <c r="AB922" s="86"/>
    </row>
    <row r="923" spans="2:28" ht="16.5" customHeight="1" x14ac:dyDescent="0.25">
      <c r="B923" s="100" t="s">
        <v>205</v>
      </c>
      <c r="C923" s="101"/>
      <c r="D923" s="101"/>
      <c r="E923" s="101"/>
      <c r="F923" s="101"/>
      <c r="G923" s="102"/>
      <c r="H923" s="102" t="s">
        <v>210</v>
      </c>
      <c r="I923" s="102" t="s">
        <v>2709</v>
      </c>
      <c r="J923" s="102" t="s">
        <v>1039</v>
      </c>
      <c r="K923" s="102">
        <v>90</v>
      </c>
      <c r="L923" s="102">
        <v>11</v>
      </c>
      <c r="M923" s="102"/>
      <c r="N923" s="102"/>
      <c r="O923" s="102" t="s">
        <v>208</v>
      </c>
      <c r="P923" s="102" t="s">
        <v>209</v>
      </c>
      <c r="Q923" s="102" t="s">
        <v>139</v>
      </c>
      <c r="R923" s="102">
        <v>34160</v>
      </c>
      <c r="S923" s="102"/>
      <c r="T923" s="102">
        <v>80</v>
      </c>
      <c r="U923" s="102"/>
      <c r="V923" s="103"/>
      <c r="W923" s="101"/>
      <c r="X923" s="102" t="s">
        <v>4051</v>
      </c>
      <c r="Y923" s="101" t="s">
        <v>5741</v>
      </c>
      <c r="Z923" s="101"/>
      <c r="AA923" s="101"/>
      <c r="AB923" s="104"/>
    </row>
    <row r="924" spans="2:28" ht="16.5" customHeight="1" x14ac:dyDescent="0.25">
      <c r="B924" s="97">
        <v>2508</v>
      </c>
      <c r="C924" s="97" t="s">
        <v>206</v>
      </c>
      <c r="D924" s="98">
        <v>3790</v>
      </c>
      <c r="E924" s="99">
        <v>9</v>
      </c>
      <c r="F924" s="97">
        <v>6</v>
      </c>
      <c r="G924" s="97">
        <v>1</v>
      </c>
      <c r="H924" s="105">
        <v>3</v>
      </c>
      <c r="I924" s="105">
        <v>0</v>
      </c>
      <c r="J924" s="105">
        <v>73</v>
      </c>
      <c r="K924" s="95">
        <v>1273</v>
      </c>
      <c r="L924" s="106">
        <f>T923</f>
        <v>80</v>
      </c>
      <c r="M924" s="106">
        <f>K924*L924</f>
        <v>101840</v>
      </c>
      <c r="N924" s="77"/>
      <c r="O924" s="78"/>
      <c r="P924" s="78"/>
      <c r="Q924" s="78"/>
      <c r="R924" s="79"/>
      <c r="S924" s="80"/>
      <c r="T924" s="81"/>
      <c r="U924" s="77"/>
      <c r="V924" s="79"/>
      <c r="W924" s="79"/>
      <c r="X924" s="82"/>
      <c r="Y924" s="83">
        <f>M924</f>
        <v>101840</v>
      </c>
      <c r="Z924" s="84"/>
      <c r="AA924" s="87">
        <f>AB924*M924/100</f>
        <v>10.183999999999999</v>
      </c>
      <c r="AB924" s="82">
        <v>0.01</v>
      </c>
    </row>
    <row r="925" spans="2:28" ht="16.5" customHeight="1" x14ac:dyDescent="0.25">
      <c r="B925" s="99"/>
      <c r="C925" s="99"/>
      <c r="D925" s="99"/>
      <c r="E925" s="99"/>
      <c r="F925" s="99"/>
      <c r="G925" s="99"/>
      <c r="H925" s="107"/>
      <c r="I925" s="107"/>
      <c r="J925" s="107"/>
      <c r="K925" s="106"/>
      <c r="L925" s="106"/>
      <c r="M925" s="106"/>
      <c r="N925" s="77"/>
      <c r="O925" s="78"/>
      <c r="P925" s="78"/>
      <c r="Q925" s="78"/>
      <c r="R925" s="79"/>
      <c r="S925" s="80"/>
      <c r="T925" s="81"/>
      <c r="U925" s="77"/>
      <c r="V925" s="79"/>
      <c r="W925" s="79"/>
      <c r="X925" s="86"/>
      <c r="Y925" s="83"/>
      <c r="Z925" s="84"/>
      <c r="AA925" s="85"/>
      <c r="AB925" s="86"/>
    </row>
    <row r="926" spans="2:28" ht="16.5" customHeight="1" x14ac:dyDescent="0.25">
      <c r="B926" s="100" t="s">
        <v>205</v>
      </c>
      <c r="C926" s="101"/>
      <c r="D926" s="101"/>
      <c r="E926" s="101"/>
      <c r="F926" s="101"/>
      <c r="G926" s="102"/>
      <c r="H926" s="102" t="s">
        <v>207</v>
      </c>
      <c r="I926" s="102" t="s">
        <v>464</v>
      </c>
      <c r="J926" s="102" t="s">
        <v>2136</v>
      </c>
      <c r="K926" s="102">
        <v>90</v>
      </c>
      <c r="L926" s="102">
        <v>11</v>
      </c>
      <c r="M926" s="102"/>
      <c r="N926" s="102"/>
      <c r="O926" s="102" t="s">
        <v>208</v>
      </c>
      <c r="P926" s="102" t="s">
        <v>209</v>
      </c>
      <c r="Q926" s="102" t="s">
        <v>139</v>
      </c>
      <c r="R926" s="102">
        <v>34160</v>
      </c>
      <c r="S926" s="102"/>
      <c r="T926" s="102">
        <v>80</v>
      </c>
      <c r="U926" s="102"/>
      <c r="V926" s="103"/>
      <c r="W926" s="101"/>
      <c r="X926" s="102"/>
      <c r="Y926" s="101"/>
      <c r="Z926" s="101"/>
      <c r="AA926" s="101"/>
      <c r="AB926" s="104"/>
    </row>
    <row r="927" spans="2:28" ht="16.5" customHeight="1" x14ac:dyDescent="0.25">
      <c r="B927" s="97">
        <v>2509</v>
      </c>
      <c r="C927" s="97" t="s">
        <v>206</v>
      </c>
      <c r="D927" s="98">
        <v>3103</v>
      </c>
      <c r="E927" s="99">
        <v>4</v>
      </c>
      <c r="F927" s="97">
        <v>6</v>
      </c>
      <c r="G927" s="97">
        <v>1</v>
      </c>
      <c r="H927" s="105">
        <v>5</v>
      </c>
      <c r="I927" s="105">
        <v>2</v>
      </c>
      <c r="J927" s="105">
        <v>87</v>
      </c>
      <c r="K927" s="95">
        <v>2287</v>
      </c>
      <c r="L927" s="106">
        <f>T926</f>
        <v>80</v>
      </c>
      <c r="M927" s="106">
        <f>K927*L927</f>
        <v>182960</v>
      </c>
      <c r="N927" s="77"/>
      <c r="O927" s="78"/>
      <c r="P927" s="78"/>
      <c r="Q927" s="78"/>
      <c r="R927" s="79"/>
      <c r="S927" s="80"/>
      <c r="T927" s="81"/>
      <c r="U927" s="77"/>
      <c r="V927" s="79"/>
      <c r="W927" s="79"/>
      <c r="X927" s="82"/>
      <c r="Y927" s="83">
        <f>M927</f>
        <v>182960</v>
      </c>
      <c r="Z927" s="84"/>
      <c r="AA927" s="87">
        <f>AB927*M927/100</f>
        <v>18.296000000000003</v>
      </c>
      <c r="AB927" s="82">
        <v>0.01</v>
      </c>
    </row>
    <row r="928" spans="2:28" ht="16.5" customHeight="1" x14ac:dyDescent="0.25">
      <c r="B928" s="99"/>
      <c r="C928" s="99"/>
      <c r="D928" s="99"/>
      <c r="E928" s="99"/>
      <c r="F928" s="99"/>
      <c r="G928" s="99"/>
      <c r="H928" s="107"/>
      <c r="I928" s="107"/>
      <c r="J928" s="107"/>
      <c r="K928" s="106"/>
      <c r="L928" s="106"/>
      <c r="M928" s="106"/>
      <c r="N928" s="77"/>
      <c r="O928" s="78"/>
      <c r="P928" s="78"/>
      <c r="Q928" s="78"/>
      <c r="R928" s="79"/>
      <c r="S928" s="80"/>
      <c r="T928" s="81"/>
      <c r="U928" s="77"/>
      <c r="V928" s="79"/>
      <c r="W928" s="79"/>
      <c r="X928" s="86"/>
      <c r="Y928" s="83"/>
      <c r="Z928" s="84"/>
      <c r="AA928" s="85"/>
      <c r="AB928" s="86"/>
    </row>
    <row r="929" spans="2:28" ht="16.5" customHeight="1" x14ac:dyDescent="0.25">
      <c r="B929" s="100" t="s">
        <v>205</v>
      </c>
      <c r="C929" s="101"/>
      <c r="D929" s="101"/>
      <c r="E929" s="101"/>
      <c r="F929" s="101"/>
      <c r="G929" s="102"/>
      <c r="H929" s="102" t="s">
        <v>207</v>
      </c>
      <c r="I929" s="102" t="s">
        <v>464</v>
      </c>
      <c r="J929" s="102" t="s">
        <v>2136</v>
      </c>
      <c r="K929" s="102">
        <v>90</v>
      </c>
      <c r="L929" s="102">
        <v>11</v>
      </c>
      <c r="M929" s="102"/>
      <c r="N929" s="102"/>
      <c r="O929" s="102" t="s">
        <v>208</v>
      </c>
      <c r="P929" s="102" t="s">
        <v>209</v>
      </c>
      <c r="Q929" s="102" t="s">
        <v>139</v>
      </c>
      <c r="R929" s="102">
        <v>34160</v>
      </c>
      <c r="S929" s="102"/>
      <c r="T929" s="102">
        <v>80</v>
      </c>
      <c r="U929" s="102"/>
      <c r="V929" s="103"/>
      <c r="W929" s="101"/>
      <c r="X929" s="102"/>
      <c r="Y929" s="101"/>
      <c r="Z929" s="101"/>
      <c r="AA929" s="101"/>
      <c r="AB929" s="104"/>
    </row>
    <row r="930" spans="2:28" ht="16.5" customHeight="1" x14ac:dyDescent="0.25">
      <c r="B930" s="97">
        <v>2510</v>
      </c>
      <c r="C930" s="97" t="s">
        <v>206</v>
      </c>
      <c r="D930" s="98">
        <v>909</v>
      </c>
      <c r="E930" s="99">
        <v>6</v>
      </c>
      <c r="F930" s="97">
        <v>6</v>
      </c>
      <c r="G930" s="97">
        <v>1</v>
      </c>
      <c r="H930" s="105">
        <v>5</v>
      </c>
      <c r="I930" s="105">
        <v>3</v>
      </c>
      <c r="J930" s="105">
        <v>60</v>
      </c>
      <c r="K930" s="95">
        <v>2360</v>
      </c>
      <c r="L930" s="106">
        <f>T929</f>
        <v>80</v>
      </c>
      <c r="M930" s="106">
        <f>K930*L930</f>
        <v>188800</v>
      </c>
      <c r="N930" s="77"/>
      <c r="O930" s="78"/>
      <c r="P930" s="78"/>
      <c r="Q930" s="78"/>
      <c r="R930" s="79"/>
      <c r="S930" s="80"/>
      <c r="T930" s="81"/>
      <c r="U930" s="77"/>
      <c r="V930" s="79"/>
      <c r="W930" s="79"/>
      <c r="X930" s="82"/>
      <c r="Y930" s="83">
        <f>M930</f>
        <v>188800</v>
      </c>
      <c r="Z930" s="84"/>
      <c r="AA930" s="87">
        <f>AB930*M930/100</f>
        <v>18.88</v>
      </c>
      <c r="AB930" s="82">
        <v>0.01</v>
      </c>
    </row>
    <row r="931" spans="2:28" ht="16.5" customHeight="1" x14ac:dyDescent="0.25">
      <c r="B931" s="99"/>
      <c r="C931" s="99"/>
      <c r="D931" s="99"/>
      <c r="E931" s="99"/>
      <c r="F931" s="99"/>
      <c r="G931" s="99"/>
      <c r="H931" s="107"/>
      <c r="I931" s="107"/>
      <c r="J931" s="107"/>
      <c r="K931" s="106"/>
      <c r="L931" s="106"/>
      <c r="M931" s="106"/>
      <c r="N931" s="77"/>
      <c r="O931" s="78"/>
      <c r="P931" s="78"/>
      <c r="Q931" s="78"/>
      <c r="R931" s="79"/>
      <c r="S931" s="80"/>
      <c r="T931" s="81"/>
      <c r="U931" s="77"/>
      <c r="V931" s="79"/>
      <c r="W931" s="79"/>
      <c r="X931" s="86"/>
      <c r="Y931" s="83"/>
      <c r="Z931" s="84"/>
      <c r="AA931" s="85"/>
      <c r="AB931" s="86"/>
    </row>
    <row r="932" spans="2:28" ht="16.5" customHeight="1" x14ac:dyDescent="0.25">
      <c r="B932" s="100" t="s">
        <v>205</v>
      </c>
      <c r="C932" s="101"/>
      <c r="D932" s="101"/>
      <c r="E932" s="101"/>
      <c r="F932" s="101"/>
      <c r="G932" s="102"/>
      <c r="H932" s="102" t="s">
        <v>210</v>
      </c>
      <c r="I932" s="102" t="s">
        <v>266</v>
      </c>
      <c r="J932" s="102" t="s">
        <v>2870</v>
      </c>
      <c r="K932" s="102">
        <v>90</v>
      </c>
      <c r="L932" s="102">
        <v>11</v>
      </c>
      <c r="M932" s="102"/>
      <c r="N932" s="102"/>
      <c r="O932" s="102" t="s">
        <v>208</v>
      </c>
      <c r="P932" s="102" t="s">
        <v>209</v>
      </c>
      <c r="Q932" s="102" t="s">
        <v>139</v>
      </c>
      <c r="R932" s="102">
        <v>34160</v>
      </c>
      <c r="S932" s="102"/>
      <c r="T932" s="102">
        <v>80</v>
      </c>
      <c r="U932" s="102"/>
      <c r="V932" s="103"/>
      <c r="W932" s="101"/>
      <c r="X932" s="102" t="s">
        <v>4059</v>
      </c>
      <c r="Y932" s="101" t="s">
        <v>4590</v>
      </c>
      <c r="Z932" s="101"/>
      <c r="AA932" s="101"/>
      <c r="AB932" s="104"/>
    </row>
    <row r="933" spans="2:28" ht="16.5" customHeight="1" x14ac:dyDescent="0.25">
      <c r="B933" s="97">
        <v>2511</v>
      </c>
      <c r="C933" s="97" t="s">
        <v>206</v>
      </c>
      <c r="D933" s="98">
        <v>906</v>
      </c>
      <c r="E933" s="99">
        <v>1</v>
      </c>
      <c r="F933" s="97">
        <v>6</v>
      </c>
      <c r="G933" s="97">
        <v>1</v>
      </c>
      <c r="H933" s="105">
        <v>4</v>
      </c>
      <c r="I933" s="105">
        <v>2</v>
      </c>
      <c r="J933" s="105">
        <v>79</v>
      </c>
      <c r="K933" s="95">
        <v>1879</v>
      </c>
      <c r="L933" s="106">
        <f>T932</f>
        <v>80</v>
      </c>
      <c r="M933" s="106">
        <f>K933*L933</f>
        <v>150320</v>
      </c>
      <c r="N933" s="77"/>
      <c r="O933" s="78"/>
      <c r="P933" s="78"/>
      <c r="Q933" s="78"/>
      <c r="R933" s="79"/>
      <c r="S933" s="80"/>
      <c r="T933" s="81"/>
      <c r="U933" s="77"/>
      <c r="V933" s="79"/>
      <c r="W933" s="79"/>
      <c r="X933" s="82"/>
      <c r="Y933" s="83">
        <f>M933</f>
        <v>150320</v>
      </c>
      <c r="Z933" s="84"/>
      <c r="AA933" s="87">
        <f>AB933*M933/100</f>
        <v>15.032</v>
      </c>
      <c r="AB933" s="82">
        <v>0.01</v>
      </c>
    </row>
    <row r="934" spans="2:28" ht="16.5" customHeight="1" x14ac:dyDescent="0.25">
      <c r="B934" s="99"/>
      <c r="C934" s="99"/>
      <c r="D934" s="99"/>
      <c r="E934" s="99"/>
      <c r="F934" s="99"/>
      <c r="G934" s="99"/>
      <c r="H934" s="107"/>
      <c r="I934" s="107"/>
      <c r="J934" s="107"/>
      <c r="K934" s="106"/>
      <c r="L934" s="106"/>
      <c r="M934" s="106"/>
      <c r="N934" s="77"/>
      <c r="O934" s="78"/>
      <c r="P934" s="78"/>
      <c r="Q934" s="78"/>
      <c r="R934" s="79"/>
      <c r="S934" s="80"/>
      <c r="T934" s="81"/>
      <c r="U934" s="77"/>
      <c r="V934" s="79"/>
      <c r="W934" s="79"/>
      <c r="X934" s="86"/>
      <c r="Y934" s="83"/>
      <c r="Z934" s="84"/>
      <c r="AA934" s="85"/>
      <c r="AB934" s="86"/>
    </row>
    <row r="935" spans="2:28" ht="16.5" customHeight="1" x14ac:dyDescent="0.25">
      <c r="B935" s="100" t="s">
        <v>205</v>
      </c>
      <c r="C935" s="101"/>
      <c r="D935" s="101"/>
      <c r="E935" s="101"/>
      <c r="F935" s="101"/>
      <c r="G935" s="102"/>
      <c r="H935" s="102" t="s">
        <v>210</v>
      </c>
      <c r="I935" s="102" t="s">
        <v>5387</v>
      </c>
      <c r="J935" s="102" t="s">
        <v>936</v>
      </c>
      <c r="K935" s="102">
        <v>28</v>
      </c>
      <c r="L935" s="102">
        <v>11</v>
      </c>
      <c r="M935" s="102"/>
      <c r="N935" s="102"/>
      <c r="O935" s="102" t="s">
        <v>208</v>
      </c>
      <c r="P935" s="102" t="s">
        <v>209</v>
      </c>
      <c r="Q935" s="102" t="s">
        <v>139</v>
      </c>
      <c r="R935" s="102">
        <v>34160</v>
      </c>
      <c r="S935" s="102"/>
      <c r="T935" s="102">
        <v>80</v>
      </c>
      <c r="U935" s="102"/>
      <c r="V935" s="103"/>
      <c r="W935" s="101"/>
      <c r="X935" s="102"/>
      <c r="Y935" s="101"/>
      <c r="Z935" s="101"/>
      <c r="AA935" s="101"/>
      <c r="AB935" s="104"/>
    </row>
    <row r="936" spans="2:28" ht="16.5" customHeight="1" x14ac:dyDescent="0.25">
      <c r="B936" s="97">
        <v>2520</v>
      </c>
      <c r="C936" s="97" t="s">
        <v>206</v>
      </c>
      <c r="D936" s="98">
        <v>904</v>
      </c>
      <c r="E936" s="99">
        <v>3</v>
      </c>
      <c r="F936" s="97">
        <v>6</v>
      </c>
      <c r="G936" s="97">
        <v>1</v>
      </c>
      <c r="H936" s="105">
        <v>19</v>
      </c>
      <c r="I936" s="105">
        <v>2</v>
      </c>
      <c r="J936" s="105">
        <v>56</v>
      </c>
      <c r="K936" s="95">
        <v>7856</v>
      </c>
      <c r="L936" s="106">
        <f>T935</f>
        <v>80</v>
      </c>
      <c r="M936" s="106">
        <f>K936*L936</f>
        <v>628480</v>
      </c>
      <c r="N936" s="77"/>
      <c r="O936" s="78"/>
      <c r="P936" s="78"/>
      <c r="Q936" s="78"/>
      <c r="R936" s="79"/>
      <c r="S936" s="80"/>
      <c r="T936" s="81"/>
      <c r="U936" s="77"/>
      <c r="V936" s="79"/>
      <c r="W936" s="79"/>
      <c r="X936" s="82"/>
      <c r="Y936" s="83">
        <f>M936</f>
        <v>628480</v>
      </c>
      <c r="Z936" s="84"/>
      <c r="AA936" s="87">
        <f>AB936*M936/100</f>
        <v>62.847999999999999</v>
      </c>
      <c r="AB936" s="82">
        <v>0.01</v>
      </c>
    </row>
    <row r="937" spans="2:28" ht="16.5" customHeight="1" x14ac:dyDescent="0.25">
      <c r="B937" s="99"/>
      <c r="C937" s="99"/>
      <c r="D937" s="99"/>
      <c r="E937" s="99"/>
      <c r="F937" s="99"/>
      <c r="G937" s="99"/>
      <c r="H937" s="107"/>
      <c r="I937" s="107"/>
      <c r="J937" s="107"/>
      <c r="K937" s="106"/>
      <c r="L937" s="106"/>
      <c r="M937" s="106"/>
      <c r="N937" s="77"/>
      <c r="O937" s="78"/>
      <c r="P937" s="78"/>
      <c r="Q937" s="78"/>
      <c r="R937" s="79"/>
      <c r="S937" s="80"/>
      <c r="T937" s="81"/>
      <c r="U937" s="77"/>
      <c r="V937" s="79"/>
      <c r="W937" s="79"/>
      <c r="X937" s="86"/>
      <c r="Y937" s="83"/>
      <c r="Z937" s="84"/>
      <c r="AA937" s="85"/>
      <c r="AB937" s="86"/>
    </row>
    <row r="938" spans="2:28" ht="16.5" customHeight="1" x14ac:dyDescent="0.25">
      <c r="B938" s="100" t="s">
        <v>205</v>
      </c>
      <c r="C938" s="101"/>
      <c r="D938" s="101"/>
      <c r="E938" s="101"/>
      <c r="F938" s="101"/>
      <c r="G938" s="102"/>
      <c r="H938" s="102" t="s">
        <v>207</v>
      </c>
      <c r="I938" s="102" t="s">
        <v>4703</v>
      </c>
      <c r="J938" s="102" t="s">
        <v>3971</v>
      </c>
      <c r="K938" s="102">
        <v>25</v>
      </c>
      <c r="L938" s="102">
        <v>11</v>
      </c>
      <c r="M938" s="102"/>
      <c r="N938" s="102"/>
      <c r="O938" s="102" t="s">
        <v>208</v>
      </c>
      <c r="P938" s="102" t="s">
        <v>209</v>
      </c>
      <c r="Q938" s="102" t="s">
        <v>139</v>
      </c>
      <c r="R938" s="102">
        <v>34160</v>
      </c>
      <c r="S938" s="102"/>
      <c r="T938" s="102">
        <v>80</v>
      </c>
      <c r="U938" s="102"/>
      <c r="V938" s="103"/>
      <c r="W938" s="101"/>
      <c r="X938" s="102"/>
      <c r="Y938" s="101"/>
      <c r="Z938" s="101"/>
      <c r="AA938" s="101"/>
      <c r="AB938" s="104"/>
    </row>
    <row r="939" spans="2:28" ht="16.5" customHeight="1" x14ac:dyDescent="0.25">
      <c r="B939" s="97">
        <v>2522</v>
      </c>
      <c r="C939" s="97" t="s">
        <v>206</v>
      </c>
      <c r="D939" s="98">
        <v>940</v>
      </c>
      <c r="E939" s="99">
        <v>10</v>
      </c>
      <c r="F939" s="97">
        <v>6</v>
      </c>
      <c r="G939" s="97">
        <v>1</v>
      </c>
      <c r="H939" s="105">
        <v>37</v>
      </c>
      <c r="I939" s="105">
        <v>0</v>
      </c>
      <c r="J939" s="105">
        <v>58</v>
      </c>
      <c r="K939" s="95">
        <v>14858</v>
      </c>
      <c r="L939" s="106">
        <f>T938</f>
        <v>80</v>
      </c>
      <c r="M939" s="106">
        <f>K939*L939</f>
        <v>1188640</v>
      </c>
      <c r="N939" s="77"/>
      <c r="O939" s="78"/>
      <c r="P939" s="78"/>
      <c r="Q939" s="78"/>
      <c r="R939" s="79"/>
      <c r="S939" s="80"/>
      <c r="T939" s="81"/>
      <c r="U939" s="77"/>
      <c r="V939" s="79"/>
      <c r="W939" s="79"/>
      <c r="X939" s="82"/>
      <c r="Y939" s="83">
        <f>M939</f>
        <v>1188640</v>
      </c>
      <c r="Z939" s="84"/>
      <c r="AA939" s="87">
        <f>AB939*M939/100</f>
        <v>118.86399999999999</v>
      </c>
      <c r="AB939" s="82">
        <v>0.01</v>
      </c>
    </row>
    <row r="940" spans="2:28" ht="16.5" customHeight="1" x14ac:dyDescent="0.25">
      <c r="B940" s="99"/>
      <c r="C940" s="99"/>
      <c r="D940" s="99"/>
      <c r="E940" s="99"/>
      <c r="F940" s="99"/>
      <c r="G940" s="99"/>
      <c r="H940" s="107"/>
      <c r="I940" s="107"/>
      <c r="J940" s="107"/>
      <c r="K940" s="106"/>
      <c r="L940" s="106"/>
      <c r="M940" s="106"/>
      <c r="N940" s="77"/>
      <c r="O940" s="78"/>
      <c r="P940" s="78"/>
      <c r="Q940" s="78"/>
      <c r="R940" s="79"/>
      <c r="S940" s="80"/>
      <c r="T940" s="81"/>
      <c r="U940" s="77"/>
      <c r="V940" s="79"/>
      <c r="W940" s="79"/>
      <c r="X940" s="86"/>
      <c r="Y940" s="83"/>
      <c r="Z940" s="84"/>
      <c r="AA940" s="85"/>
      <c r="AB940" s="86"/>
    </row>
    <row r="941" spans="2:28" ht="16.5" customHeight="1" x14ac:dyDescent="0.25">
      <c r="B941" s="100" t="s">
        <v>205</v>
      </c>
      <c r="C941" s="101"/>
      <c r="D941" s="101"/>
      <c r="E941" s="101"/>
      <c r="F941" s="101"/>
      <c r="G941" s="102"/>
      <c r="H941" s="102" t="s">
        <v>210</v>
      </c>
      <c r="I941" s="102" t="s">
        <v>1947</v>
      </c>
      <c r="J941" s="102" t="s">
        <v>2676</v>
      </c>
      <c r="K941" s="102">
        <v>6</v>
      </c>
      <c r="L941" s="102">
        <v>11</v>
      </c>
      <c r="M941" s="102"/>
      <c r="N941" s="102"/>
      <c r="O941" s="102" t="s">
        <v>208</v>
      </c>
      <c r="P941" s="102" t="s">
        <v>209</v>
      </c>
      <c r="Q941" s="102" t="s">
        <v>139</v>
      </c>
      <c r="R941" s="102">
        <v>34160</v>
      </c>
      <c r="S941" s="102"/>
      <c r="T941" s="102">
        <v>80</v>
      </c>
      <c r="U941" s="102"/>
      <c r="V941" s="103"/>
      <c r="W941" s="101"/>
      <c r="X941" s="102"/>
      <c r="Y941" s="101"/>
      <c r="Z941" s="101"/>
      <c r="AA941" s="101"/>
      <c r="AB941" s="104"/>
    </row>
    <row r="942" spans="2:28" ht="16.5" customHeight="1" x14ac:dyDescent="0.25">
      <c r="B942" s="97">
        <v>2523</v>
      </c>
      <c r="C942" s="97" t="s">
        <v>206</v>
      </c>
      <c r="D942" s="98">
        <v>943</v>
      </c>
      <c r="E942" s="99">
        <v>14</v>
      </c>
      <c r="F942" s="97">
        <v>6</v>
      </c>
      <c r="G942" s="97">
        <v>1</v>
      </c>
      <c r="H942" s="105">
        <v>11</v>
      </c>
      <c r="I942" s="105">
        <v>3</v>
      </c>
      <c r="J942" s="105">
        <v>78</v>
      </c>
      <c r="K942" s="95">
        <v>4778</v>
      </c>
      <c r="L942" s="106">
        <f>T941</f>
        <v>80</v>
      </c>
      <c r="M942" s="106">
        <f>K942*L942</f>
        <v>382240</v>
      </c>
      <c r="N942" s="77"/>
      <c r="O942" s="78"/>
      <c r="P942" s="78"/>
      <c r="Q942" s="78"/>
      <c r="R942" s="79"/>
      <c r="S942" s="80"/>
      <c r="T942" s="81"/>
      <c r="U942" s="77"/>
      <c r="V942" s="79"/>
      <c r="W942" s="79"/>
      <c r="X942" s="82"/>
      <c r="Y942" s="83">
        <f>M942</f>
        <v>382240</v>
      </c>
      <c r="Z942" s="84"/>
      <c r="AA942" s="87">
        <f>AB942*M942/100</f>
        <v>38.224000000000004</v>
      </c>
      <c r="AB942" s="82">
        <v>0.01</v>
      </c>
    </row>
    <row r="943" spans="2:28" ht="16.5" customHeight="1" x14ac:dyDescent="0.25">
      <c r="B943" s="99"/>
      <c r="C943" s="99"/>
      <c r="D943" s="99"/>
      <c r="E943" s="99"/>
      <c r="F943" s="99"/>
      <c r="G943" s="99"/>
      <c r="H943" s="107"/>
      <c r="I943" s="107"/>
      <c r="J943" s="107"/>
      <c r="K943" s="106"/>
      <c r="L943" s="106"/>
      <c r="M943" s="106"/>
      <c r="N943" s="77"/>
      <c r="O943" s="78"/>
      <c r="P943" s="78"/>
      <c r="Q943" s="78"/>
      <c r="R943" s="79"/>
      <c r="S943" s="80"/>
      <c r="T943" s="81"/>
      <c r="U943" s="77"/>
      <c r="V943" s="79"/>
      <c r="W943" s="79"/>
      <c r="X943" s="86"/>
      <c r="Y943" s="83"/>
      <c r="Z943" s="84"/>
      <c r="AA943" s="85"/>
      <c r="AB943" s="86"/>
    </row>
    <row r="944" spans="2:28" ht="16.5" customHeight="1" x14ac:dyDescent="0.25">
      <c r="B944" s="100" t="s">
        <v>205</v>
      </c>
      <c r="C944" s="101"/>
      <c r="D944" s="101"/>
      <c r="E944" s="101"/>
      <c r="F944" s="101"/>
      <c r="G944" s="102"/>
      <c r="H944" s="102" t="s">
        <v>207</v>
      </c>
      <c r="I944" s="102" t="s">
        <v>469</v>
      </c>
      <c r="J944" s="102" t="s">
        <v>5390</v>
      </c>
      <c r="K944" s="102">
        <v>6</v>
      </c>
      <c r="L944" s="102">
        <v>11</v>
      </c>
      <c r="M944" s="102"/>
      <c r="N944" s="102"/>
      <c r="O944" s="102" t="s">
        <v>208</v>
      </c>
      <c r="P944" s="102" t="s">
        <v>209</v>
      </c>
      <c r="Q944" s="102" t="s">
        <v>139</v>
      </c>
      <c r="R944" s="102">
        <v>34160</v>
      </c>
      <c r="S944" s="102"/>
      <c r="T944" s="102">
        <v>80</v>
      </c>
      <c r="U944" s="102"/>
      <c r="V944" s="103"/>
      <c r="W944" s="101"/>
      <c r="X944" s="102" t="s">
        <v>4059</v>
      </c>
      <c r="Y944" s="101" t="s">
        <v>5391</v>
      </c>
      <c r="Z944" s="101"/>
      <c r="AA944" s="101"/>
      <c r="AB944" s="104"/>
    </row>
    <row r="945" spans="2:28" ht="16.5" customHeight="1" x14ac:dyDescent="0.25">
      <c r="B945" s="97">
        <v>2524</v>
      </c>
      <c r="C945" s="97" t="s">
        <v>206</v>
      </c>
      <c r="D945" s="98">
        <v>935</v>
      </c>
      <c r="E945" s="99">
        <v>2</v>
      </c>
      <c r="F945" s="97">
        <v>6</v>
      </c>
      <c r="G945" s="97">
        <v>1</v>
      </c>
      <c r="H945" s="105">
        <v>3</v>
      </c>
      <c r="I945" s="105">
        <v>2</v>
      </c>
      <c r="J945" s="105">
        <v>4</v>
      </c>
      <c r="K945" s="95">
        <v>1404</v>
      </c>
      <c r="L945" s="106">
        <f>T944</f>
        <v>80</v>
      </c>
      <c r="M945" s="106">
        <f>K945*L945</f>
        <v>112320</v>
      </c>
      <c r="N945" s="77"/>
      <c r="O945" s="78"/>
      <c r="P945" s="78"/>
      <c r="Q945" s="78"/>
      <c r="R945" s="79"/>
      <c r="S945" s="80"/>
      <c r="T945" s="81"/>
      <c r="U945" s="77"/>
      <c r="V945" s="79"/>
      <c r="W945" s="79"/>
      <c r="X945" s="82"/>
      <c r="Y945" s="83">
        <f>M945</f>
        <v>112320</v>
      </c>
      <c r="Z945" s="84"/>
      <c r="AA945" s="87">
        <f>AB945*M945/100</f>
        <v>11.232000000000001</v>
      </c>
      <c r="AB945" s="82">
        <v>0.01</v>
      </c>
    </row>
    <row r="946" spans="2:28" ht="16.5" customHeight="1" x14ac:dyDescent="0.25">
      <c r="B946" s="99"/>
      <c r="C946" s="99"/>
      <c r="D946" s="99"/>
      <c r="E946" s="99"/>
      <c r="F946" s="99"/>
      <c r="G946" s="99"/>
      <c r="H946" s="107"/>
      <c r="I946" s="107"/>
      <c r="J946" s="107"/>
      <c r="K946" s="106"/>
      <c r="L946" s="106"/>
      <c r="M946" s="106"/>
      <c r="N946" s="77"/>
      <c r="O946" s="78"/>
      <c r="P946" s="78"/>
      <c r="Q946" s="78"/>
      <c r="R946" s="79"/>
      <c r="S946" s="80"/>
      <c r="T946" s="81"/>
      <c r="U946" s="77"/>
      <c r="V946" s="79"/>
      <c r="W946" s="79"/>
      <c r="X946" s="86"/>
      <c r="Y946" s="83"/>
      <c r="Z946" s="84"/>
      <c r="AA946" s="85"/>
      <c r="AB946" s="86"/>
    </row>
    <row r="947" spans="2:28" ht="16.5" customHeight="1" x14ac:dyDescent="0.25">
      <c r="B947" s="100" t="s">
        <v>205</v>
      </c>
      <c r="C947" s="101"/>
      <c r="D947" s="101"/>
      <c r="E947" s="101"/>
      <c r="F947" s="101"/>
      <c r="G947" s="102"/>
      <c r="H947" s="102" t="s">
        <v>207</v>
      </c>
      <c r="I947" s="102" t="s">
        <v>3150</v>
      </c>
      <c r="J947" s="102" t="s">
        <v>776</v>
      </c>
      <c r="K947" s="102">
        <v>79</v>
      </c>
      <c r="L947" s="102">
        <v>11</v>
      </c>
      <c r="M947" s="102"/>
      <c r="N947" s="102"/>
      <c r="O947" s="102" t="s">
        <v>208</v>
      </c>
      <c r="P947" s="102" t="s">
        <v>209</v>
      </c>
      <c r="Q947" s="102" t="s">
        <v>139</v>
      </c>
      <c r="R947" s="102">
        <v>34160</v>
      </c>
      <c r="S947" s="102"/>
      <c r="T947" s="102">
        <v>80</v>
      </c>
      <c r="U947" s="102"/>
      <c r="V947" s="103"/>
      <c r="W947" s="101"/>
      <c r="X947" s="102" t="s">
        <v>4059</v>
      </c>
      <c r="Y947" s="101" t="s">
        <v>5400</v>
      </c>
      <c r="Z947" s="101"/>
      <c r="AA947" s="101"/>
      <c r="AB947" s="104"/>
    </row>
    <row r="948" spans="2:28" ht="16.5" customHeight="1" x14ac:dyDescent="0.25">
      <c r="B948" s="97">
        <v>2530</v>
      </c>
      <c r="C948" s="97" t="s">
        <v>206</v>
      </c>
      <c r="D948" s="98">
        <v>659</v>
      </c>
      <c r="E948" s="99">
        <v>21</v>
      </c>
      <c r="F948" s="97">
        <v>6</v>
      </c>
      <c r="G948" s="97">
        <v>1</v>
      </c>
      <c r="H948" s="105">
        <v>4</v>
      </c>
      <c r="I948" s="105">
        <v>1</v>
      </c>
      <c r="J948" s="105">
        <v>44</v>
      </c>
      <c r="K948" s="95">
        <v>1744</v>
      </c>
      <c r="L948" s="106">
        <f>T947</f>
        <v>80</v>
      </c>
      <c r="M948" s="106">
        <f>K948*L948</f>
        <v>139520</v>
      </c>
      <c r="N948" s="77"/>
      <c r="O948" s="78"/>
      <c r="P948" s="78"/>
      <c r="Q948" s="78"/>
      <c r="R948" s="79"/>
      <c r="S948" s="80"/>
      <c r="T948" s="81"/>
      <c r="U948" s="77"/>
      <c r="V948" s="79"/>
      <c r="W948" s="79"/>
      <c r="X948" s="82"/>
      <c r="Y948" s="83">
        <f>M948</f>
        <v>139520</v>
      </c>
      <c r="Z948" s="84"/>
      <c r="AA948" s="87">
        <f>AB948*M948/100</f>
        <v>13.952</v>
      </c>
      <c r="AB948" s="82">
        <v>0.01</v>
      </c>
    </row>
    <row r="949" spans="2:28" ht="16.5" customHeight="1" x14ac:dyDescent="0.25">
      <c r="B949" s="99"/>
      <c r="C949" s="99"/>
      <c r="D949" s="99"/>
      <c r="E949" s="99"/>
      <c r="F949" s="99"/>
      <c r="G949" s="99"/>
      <c r="H949" s="107"/>
      <c r="I949" s="107"/>
      <c r="J949" s="107"/>
      <c r="K949" s="106"/>
      <c r="L949" s="106"/>
      <c r="M949" s="106"/>
      <c r="N949" s="77"/>
      <c r="O949" s="78"/>
      <c r="P949" s="78"/>
      <c r="Q949" s="78"/>
      <c r="R949" s="79"/>
      <c r="S949" s="80"/>
      <c r="T949" s="81"/>
      <c r="U949" s="77"/>
      <c r="V949" s="79"/>
      <c r="W949" s="79"/>
      <c r="X949" s="86"/>
      <c r="Y949" s="83"/>
      <c r="Z949" s="84"/>
      <c r="AA949" s="85"/>
      <c r="AB949" s="86"/>
    </row>
    <row r="950" spans="2:28" ht="16.5" customHeight="1" x14ac:dyDescent="0.25">
      <c r="B950" s="100" t="s">
        <v>205</v>
      </c>
      <c r="C950" s="101"/>
      <c r="D950" s="101"/>
      <c r="E950" s="101"/>
      <c r="F950" s="101"/>
      <c r="G950" s="102"/>
      <c r="H950" s="102" t="s">
        <v>207</v>
      </c>
      <c r="I950" s="102" t="s">
        <v>5424</v>
      </c>
      <c r="J950" s="102" t="s">
        <v>3971</v>
      </c>
      <c r="K950" s="102">
        <v>150</v>
      </c>
      <c r="L950" s="102">
        <v>11</v>
      </c>
      <c r="M950" s="102"/>
      <c r="N950" s="102"/>
      <c r="O950" s="102" t="s">
        <v>208</v>
      </c>
      <c r="P950" s="102" t="s">
        <v>209</v>
      </c>
      <c r="Q950" s="102" t="s">
        <v>139</v>
      </c>
      <c r="R950" s="102">
        <v>34160</v>
      </c>
      <c r="S950" s="102"/>
      <c r="T950" s="102">
        <v>250</v>
      </c>
      <c r="U950" s="102" t="s">
        <v>5425</v>
      </c>
      <c r="V950" s="103"/>
      <c r="W950" s="101"/>
      <c r="X950" s="102"/>
      <c r="Y950" s="101"/>
      <c r="Z950" s="101"/>
      <c r="AA950" s="101"/>
      <c r="AB950" s="104"/>
    </row>
    <row r="951" spans="2:28" ht="16.5" customHeight="1" x14ac:dyDescent="0.25">
      <c r="B951" s="97">
        <v>2547</v>
      </c>
      <c r="C951" s="97" t="s">
        <v>206</v>
      </c>
      <c r="D951" s="98">
        <v>8359</v>
      </c>
      <c r="E951" s="99">
        <v>26</v>
      </c>
      <c r="F951" s="97">
        <v>6</v>
      </c>
      <c r="G951" s="97"/>
      <c r="H951" s="105">
        <v>9</v>
      </c>
      <c r="I951" s="105">
        <v>3</v>
      </c>
      <c r="J951" s="105">
        <v>0</v>
      </c>
      <c r="K951" s="95">
        <v>3900</v>
      </c>
      <c r="L951" s="106">
        <f>T950</f>
        <v>250</v>
      </c>
      <c r="M951" s="106">
        <f>K951*L951</f>
        <v>975000</v>
      </c>
      <c r="N951" s="77"/>
      <c r="O951" s="78"/>
      <c r="P951" s="78"/>
      <c r="Q951" s="78"/>
      <c r="R951" s="79"/>
      <c r="S951" s="80"/>
      <c r="T951" s="81"/>
      <c r="U951" s="77"/>
      <c r="V951" s="79"/>
      <c r="W951" s="79"/>
      <c r="X951" s="82"/>
      <c r="Y951" s="83">
        <f>M951</f>
        <v>975000</v>
      </c>
      <c r="Z951" s="84"/>
      <c r="AA951" s="87">
        <f>AB951*M951/100</f>
        <v>2925</v>
      </c>
      <c r="AB951" s="116">
        <v>0.3</v>
      </c>
    </row>
    <row r="952" spans="2:28" ht="16.5" customHeight="1" x14ac:dyDescent="0.25">
      <c r="B952" s="97"/>
      <c r="C952" s="97"/>
      <c r="D952" s="98"/>
      <c r="E952" s="99"/>
      <c r="F952" s="97"/>
      <c r="G952" s="97"/>
      <c r="H952" s="105">
        <v>0</v>
      </c>
      <c r="I952" s="105">
        <v>2</v>
      </c>
      <c r="J952" s="105">
        <v>0</v>
      </c>
      <c r="K952" s="95">
        <v>100</v>
      </c>
      <c r="L952" s="106">
        <f>T950</f>
        <v>250</v>
      </c>
      <c r="M952" s="106">
        <f>K952*L952</f>
        <v>25000</v>
      </c>
      <c r="N952" s="77"/>
      <c r="O952" s="78" t="s">
        <v>203</v>
      </c>
      <c r="P952" s="78" t="s">
        <v>5</v>
      </c>
      <c r="Q952" s="78" t="s">
        <v>143</v>
      </c>
      <c r="R952" s="79">
        <v>90</v>
      </c>
      <c r="S952" s="80"/>
      <c r="T952" s="81">
        <v>8050</v>
      </c>
      <c r="U952" s="96" t="s">
        <v>5426</v>
      </c>
      <c r="V952" s="79">
        <f>R952*T952*11/100</f>
        <v>79695</v>
      </c>
      <c r="W952" s="79">
        <f>R952*T952-V952</f>
        <v>644805</v>
      </c>
      <c r="X952" s="82">
        <f>M952+W952</f>
        <v>669805</v>
      </c>
      <c r="Y952" s="83">
        <f>M952</f>
        <v>25000</v>
      </c>
      <c r="Z952" s="84"/>
      <c r="AA952" s="115">
        <f>AB952*M952/100</f>
        <v>5</v>
      </c>
      <c r="AB952" s="86">
        <v>0.02</v>
      </c>
    </row>
    <row r="953" spans="2:28" ht="16.5" customHeight="1" x14ac:dyDescent="0.25">
      <c r="B953" s="97"/>
      <c r="C953" s="97"/>
      <c r="D953" s="98"/>
      <c r="E953" s="99"/>
      <c r="F953" s="97"/>
      <c r="G953" s="97"/>
      <c r="H953" s="105">
        <v>1</v>
      </c>
      <c r="I953" s="105">
        <v>0</v>
      </c>
      <c r="J953" s="105">
        <v>0</v>
      </c>
      <c r="K953" s="95">
        <v>400</v>
      </c>
      <c r="L953" s="106">
        <f>T950</f>
        <v>250</v>
      </c>
      <c r="M953" s="106">
        <f>K953*L953</f>
        <v>100000</v>
      </c>
      <c r="N953" s="77"/>
      <c r="O953" s="78" t="s">
        <v>2801</v>
      </c>
      <c r="P953" s="78" t="s">
        <v>5</v>
      </c>
      <c r="Q953" s="78"/>
      <c r="R953" s="79">
        <v>900</v>
      </c>
      <c r="S953" s="80"/>
      <c r="T953" s="81">
        <v>3400</v>
      </c>
      <c r="U953" s="96" t="s">
        <v>5426</v>
      </c>
      <c r="V953" s="79">
        <f>R953*T953*10/100</f>
        <v>306000</v>
      </c>
      <c r="W953" s="79">
        <f>R953*T953-V953</f>
        <v>2754000</v>
      </c>
      <c r="X953" s="82">
        <f>M953+W953</f>
        <v>2854000</v>
      </c>
      <c r="Y953" s="83">
        <f>M953</f>
        <v>100000</v>
      </c>
      <c r="Z953" s="84"/>
      <c r="AA953" s="87">
        <f>X953*AB953/100</f>
        <v>8562</v>
      </c>
      <c r="AB953" s="86">
        <v>0.3</v>
      </c>
    </row>
    <row r="954" spans="2:28" ht="16.5" customHeight="1" x14ac:dyDescent="0.25">
      <c r="B954" s="97"/>
      <c r="C954" s="97"/>
      <c r="D954" s="98"/>
      <c r="E954" s="99"/>
      <c r="F954" s="97"/>
      <c r="G954" s="97"/>
      <c r="H954" s="105">
        <v>11</v>
      </c>
      <c r="I954" s="105">
        <v>0</v>
      </c>
      <c r="J954" s="105">
        <v>0</v>
      </c>
      <c r="K954" s="95">
        <v>4400</v>
      </c>
      <c r="L954" s="106"/>
      <c r="M954" s="106"/>
      <c r="N954" s="77"/>
      <c r="O954" s="78"/>
      <c r="P954" s="78"/>
      <c r="Q954" s="78"/>
      <c r="R954" s="79"/>
      <c r="S954" s="80"/>
      <c r="T954" s="81"/>
      <c r="U954" s="96"/>
      <c r="V954" s="79"/>
      <c r="W954" s="79"/>
      <c r="X954" s="82"/>
      <c r="Y954" s="83"/>
      <c r="Z954" s="84"/>
      <c r="AA954" s="115"/>
      <c r="AB954" s="86"/>
    </row>
    <row r="955" spans="2:28" ht="16.5" customHeight="1" x14ac:dyDescent="0.25">
      <c r="B955" s="99"/>
      <c r="C955" s="99"/>
      <c r="D955" s="99"/>
      <c r="E955" s="99"/>
      <c r="F955" s="99"/>
      <c r="G955" s="99"/>
      <c r="H955" s="107"/>
      <c r="I955" s="107"/>
      <c r="J955" s="107"/>
      <c r="K955" s="106"/>
      <c r="L955" s="106"/>
      <c r="M955" s="106"/>
      <c r="N955" s="77"/>
      <c r="O955" s="78"/>
      <c r="P955" s="78"/>
      <c r="Q955" s="78"/>
      <c r="R955" s="79"/>
      <c r="S955" s="80"/>
      <c r="T955" s="81"/>
      <c r="U955" s="77"/>
      <c r="V955" s="79"/>
      <c r="W955" s="79"/>
      <c r="X955" s="86"/>
      <c r="Y955" s="83"/>
      <c r="Z955" s="84"/>
      <c r="AA955" s="85"/>
      <c r="AB955" s="86"/>
    </row>
    <row r="956" spans="2:28" ht="16.5" customHeight="1" x14ac:dyDescent="0.25">
      <c r="B956" s="100" t="s">
        <v>205</v>
      </c>
      <c r="C956" s="101"/>
      <c r="D956" s="101"/>
      <c r="E956" s="101"/>
      <c r="F956" s="101"/>
      <c r="G956" s="102"/>
      <c r="H956" s="102" t="s">
        <v>210</v>
      </c>
      <c r="I956" s="102" t="s">
        <v>5428</v>
      </c>
      <c r="J956" s="102" t="s">
        <v>3421</v>
      </c>
      <c r="K956" s="102">
        <v>73</v>
      </c>
      <c r="L956" s="102">
        <v>11</v>
      </c>
      <c r="M956" s="102"/>
      <c r="N956" s="102"/>
      <c r="O956" s="102" t="s">
        <v>208</v>
      </c>
      <c r="P956" s="102" t="s">
        <v>209</v>
      </c>
      <c r="Q956" s="102" t="s">
        <v>139</v>
      </c>
      <c r="R956" s="102">
        <v>34160</v>
      </c>
      <c r="S956" s="102"/>
      <c r="T956" s="102">
        <v>80</v>
      </c>
      <c r="U956" s="102"/>
      <c r="V956" s="103"/>
      <c r="W956" s="101"/>
      <c r="X956" s="102"/>
      <c r="Y956" s="101"/>
      <c r="Z956" s="101"/>
      <c r="AA956" s="101"/>
      <c r="AB956" s="104"/>
    </row>
    <row r="957" spans="2:28" ht="16.5" customHeight="1" x14ac:dyDescent="0.25">
      <c r="B957" s="97">
        <v>2550</v>
      </c>
      <c r="C957" s="97" t="s">
        <v>206</v>
      </c>
      <c r="D957" s="98">
        <v>15902</v>
      </c>
      <c r="E957" s="99">
        <v>23</v>
      </c>
      <c r="F957" s="97"/>
      <c r="G957" s="97">
        <v>1</v>
      </c>
      <c r="H957" s="105">
        <v>5</v>
      </c>
      <c r="I957" s="105">
        <v>0</v>
      </c>
      <c r="J957" s="105">
        <v>0</v>
      </c>
      <c r="K957" s="95">
        <v>2000</v>
      </c>
      <c r="L957" s="106">
        <f>T956</f>
        <v>80</v>
      </c>
      <c r="M957" s="106">
        <f>K957*L957</f>
        <v>160000</v>
      </c>
      <c r="N957" s="77"/>
      <c r="O957" s="78"/>
      <c r="P957" s="78"/>
      <c r="Q957" s="78"/>
      <c r="R957" s="79"/>
      <c r="S957" s="80"/>
      <c r="T957" s="81"/>
      <c r="U957" s="77"/>
      <c r="V957" s="79"/>
      <c r="W957" s="79"/>
      <c r="X957" s="82"/>
      <c r="Y957" s="83">
        <f>M957</f>
        <v>160000</v>
      </c>
      <c r="Z957" s="84"/>
      <c r="AA957" s="87">
        <f>AB957*M957/100</f>
        <v>16</v>
      </c>
      <c r="AB957" s="116" t="s">
        <v>5429</v>
      </c>
    </row>
    <row r="958" spans="2:28" ht="16.5" customHeight="1" x14ac:dyDescent="0.25">
      <c r="B958" s="99"/>
      <c r="C958" s="99"/>
      <c r="D958" s="99"/>
      <c r="E958" s="99"/>
      <c r="F958" s="99"/>
      <c r="G958" s="99"/>
      <c r="H958" s="107"/>
      <c r="I958" s="107"/>
      <c r="J958" s="107"/>
      <c r="K958" s="106"/>
      <c r="L958" s="106"/>
      <c r="M958" s="106"/>
      <c r="N958" s="77"/>
      <c r="O958" s="78"/>
      <c r="P958" s="78"/>
      <c r="Q958" s="78"/>
      <c r="R958" s="79"/>
      <c r="S958" s="80"/>
      <c r="T958" s="81"/>
      <c r="U958" s="77"/>
      <c r="V958" s="79"/>
      <c r="W958" s="79"/>
      <c r="X958" s="86"/>
      <c r="Y958" s="83"/>
      <c r="Z958" s="84"/>
      <c r="AA958" s="85"/>
      <c r="AB958" s="86"/>
    </row>
    <row r="959" spans="2:28" ht="16.5" customHeight="1" x14ac:dyDescent="0.25">
      <c r="B959" s="100" t="s">
        <v>205</v>
      </c>
      <c r="C959" s="101"/>
      <c r="D959" s="101"/>
      <c r="E959" s="101"/>
      <c r="F959" s="101"/>
      <c r="G959" s="102"/>
      <c r="H959" s="102" t="s">
        <v>207</v>
      </c>
      <c r="I959" s="102" t="s">
        <v>5238</v>
      </c>
      <c r="J959" s="102" t="s">
        <v>3421</v>
      </c>
      <c r="K959" s="102">
        <v>65</v>
      </c>
      <c r="L959" s="102">
        <v>11</v>
      </c>
      <c r="M959" s="102"/>
      <c r="N959" s="102"/>
      <c r="O959" s="102" t="s">
        <v>208</v>
      </c>
      <c r="P959" s="102" t="s">
        <v>209</v>
      </c>
      <c r="Q959" s="102" t="s">
        <v>139</v>
      </c>
      <c r="R959" s="102">
        <v>34160</v>
      </c>
      <c r="S959" s="102"/>
      <c r="T959" s="102">
        <v>80</v>
      </c>
      <c r="U959" s="102"/>
      <c r="V959" s="103"/>
      <c r="W959" s="101"/>
      <c r="X959" s="102"/>
      <c r="Y959" s="101"/>
      <c r="Z959" s="101"/>
      <c r="AA959" s="101"/>
      <c r="AB959" s="104"/>
    </row>
    <row r="960" spans="2:28" ht="16.5" customHeight="1" x14ac:dyDescent="0.25">
      <c r="B960" s="97">
        <v>2551</v>
      </c>
      <c r="C960" s="97" t="s">
        <v>206</v>
      </c>
      <c r="D960" s="98">
        <v>15903</v>
      </c>
      <c r="E960" s="99">
        <v>24</v>
      </c>
      <c r="F960" s="97"/>
      <c r="G960" s="97">
        <v>1</v>
      </c>
      <c r="H960" s="105">
        <v>5</v>
      </c>
      <c r="I960" s="105">
        <v>0</v>
      </c>
      <c r="J960" s="105">
        <v>0</v>
      </c>
      <c r="K960" s="95">
        <v>2000</v>
      </c>
      <c r="L960" s="106">
        <f>T959</f>
        <v>80</v>
      </c>
      <c r="M960" s="106">
        <f>K960*L960</f>
        <v>160000</v>
      </c>
      <c r="N960" s="77"/>
      <c r="O960" s="78"/>
      <c r="P960" s="78"/>
      <c r="Q960" s="78"/>
      <c r="R960" s="79"/>
      <c r="S960" s="80"/>
      <c r="T960" s="81"/>
      <c r="U960" s="77"/>
      <c r="V960" s="79"/>
      <c r="W960" s="79"/>
      <c r="X960" s="82"/>
      <c r="Y960" s="83">
        <f>M960</f>
        <v>160000</v>
      </c>
      <c r="Z960" s="84"/>
      <c r="AA960" s="87">
        <f>AB960*M960/100</f>
        <v>16</v>
      </c>
      <c r="AB960" s="116" t="s">
        <v>5429</v>
      </c>
    </row>
    <row r="961" spans="2:28" ht="16.5" customHeight="1" x14ac:dyDescent="0.25">
      <c r="B961" s="99"/>
      <c r="C961" s="99"/>
      <c r="D961" s="99"/>
      <c r="E961" s="99"/>
      <c r="F961" s="99"/>
      <c r="G961" s="99"/>
      <c r="H961" s="107"/>
      <c r="I961" s="107"/>
      <c r="J961" s="107"/>
      <c r="K961" s="106"/>
      <c r="L961" s="106"/>
      <c r="M961" s="106"/>
      <c r="N961" s="77"/>
      <c r="O961" s="78"/>
      <c r="P961" s="78"/>
      <c r="Q961" s="78"/>
      <c r="R961" s="79"/>
      <c r="S961" s="80"/>
      <c r="T961" s="81"/>
      <c r="U961" s="77"/>
      <c r="V961" s="79"/>
      <c r="W961" s="79"/>
      <c r="X961" s="86"/>
      <c r="Y961" s="83"/>
      <c r="Z961" s="84"/>
      <c r="AA961" s="85"/>
      <c r="AB961" s="86"/>
    </row>
    <row r="962" spans="2:28" ht="16.5" customHeight="1" x14ac:dyDescent="0.25">
      <c r="B962" s="100" t="s">
        <v>205</v>
      </c>
      <c r="C962" s="101"/>
      <c r="D962" s="101"/>
      <c r="E962" s="101"/>
      <c r="F962" s="101"/>
      <c r="G962" s="102"/>
      <c r="H962" s="102" t="s">
        <v>210</v>
      </c>
      <c r="I962" s="102" t="s">
        <v>1872</v>
      </c>
      <c r="J962" s="102" t="s">
        <v>3281</v>
      </c>
      <c r="K962" s="102">
        <v>141</v>
      </c>
      <c r="L962" s="102">
        <v>11</v>
      </c>
      <c r="M962" s="102"/>
      <c r="N962" s="102"/>
      <c r="O962" s="102" t="s">
        <v>208</v>
      </c>
      <c r="P962" s="102" t="s">
        <v>209</v>
      </c>
      <c r="Q962" s="102" t="s">
        <v>139</v>
      </c>
      <c r="R962" s="102">
        <v>34160</v>
      </c>
      <c r="S962" s="102"/>
      <c r="T962" s="102">
        <v>80</v>
      </c>
      <c r="U962" s="102"/>
      <c r="V962" s="103"/>
      <c r="W962" s="101"/>
      <c r="X962" s="102"/>
      <c r="Y962" s="101"/>
      <c r="Z962" s="101"/>
      <c r="AA962" s="101"/>
      <c r="AB962" s="104"/>
    </row>
    <row r="963" spans="2:28" ht="16.5" customHeight="1" x14ac:dyDescent="0.25">
      <c r="B963" s="97">
        <v>2552</v>
      </c>
      <c r="C963" s="97" t="s">
        <v>206</v>
      </c>
      <c r="D963" s="98">
        <v>15904</v>
      </c>
      <c r="E963" s="99">
        <v>25</v>
      </c>
      <c r="F963" s="97"/>
      <c r="G963" s="97">
        <v>1</v>
      </c>
      <c r="H963" s="105">
        <v>5</v>
      </c>
      <c r="I963" s="105">
        <v>0</v>
      </c>
      <c r="J963" s="105">
        <v>0</v>
      </c>
      <c r="K963" s="95">
        <v>2000</v>
      </c>
      <c r="L963" s="106">
        <f>T962</f>
        <v>80</v>
      </c>
      <c r="M963" s="106">
        <f>K963*L963</f>
        <v>160000</v>
      </c>
      <c r="N963" s="77"/>
      <c r="O963" s="78"/>
      <c r="P963" s="78"/>
      <c r="Q963" s="78"/>
      <c r="R963" s="79"/>
      <c r="S963" s="80"/>
      <c r="T963" s="81"/>
      <c r="U963" s="77"/>
      <c r="V963" s="79"/>
      <c r="W963" s="79"/>
      <c r="X963" s="82"/>
      <c r="Y963" s="83">
        <f>M963</f>
        <v>160000</v>
      </c>
      <c r="Z963" s="84"/>
      <c r="AA963" s="87">
        <f>AB963*M963/100</f>
        <v>16</v>
      </c>
      <c r="AB963" s="116" t="s">
        <v>5429</v>
      </c>
    </row>
    <row r="964" spans="2:28" ht="16.5" customHeight="1" x14ac:dyDescent="0.25">
      <c r="B964" s="99"/>
      <c r="C964" s="99"/>
      <c r="D964" s="99"/>
      <c r="E964" s="99"/>
      <c r="F964" s="99"/>
      <c r="G964" s="99"/>
      <c r="H964" s="107"/>
      <c r="I964" s="107"/>
      <c r="J964" s="107"/>
      <c r="K964" s="106"/>
      <c r="L964" s="106"/>
      <c r="M964" s="106"/>
      <c r="N964" s="77"/>
      <c r="O964" s="78"/>
      <c r="P964" s="78"/>
      <c r="Q964" s="78"/>
      <c r="R964" s="79"/>
      <c r="S964" s="80"/>
      <c r="T964" s="81"/>
      <c r="U964" s="77"/>
      <c r="V964" s="79"/>
      <c r="W964" s="79"/>
      <c r="X964" s="86"/>
      <c r="Y964" s="83"/>
      <c r="Z964" s="84"/>
      <c r="AA964" s="85"/>
      <c r="AB964" s="86"/>
    </row>
    <row r="965" spans="2:28" ht="16.5" customHeight="1" x14ac:dyDescent="0.25">
      <c r="B965" s="100" t="s">
        <v>205</v>
      </c>
      <c r="C965" s="101"/>
      <c r="D965" s="101"/>
      <c r="E965" s="101"/>
      <c r="F965" s="101"/>
      <c r="G965" s="102"/>
      <c r="H965" s="102" t="s">
        <v>210</v>
      </c>
      <c r="I965" s="102" t="s">
        <v>2663</v>
      </c>
      <c r="J965" s="102" t="s">
        <v>2919</v>
      </c>
      <c r="K965" s="102">
        <v>129</v>
      </c>
      <c r="L965" s="102">
        <v>11</v>
      </c>
      <c r="M965" s="102"/>
      <c r="N965" s="102"/>
      <c r="O965" s="102" t="s">
        <v>208</v>
      </c>
      <c r="P965" s="102" t="s">
        <v>209</v>
      </c>
      <c r="Q965" s="102" t="s">
        <v>139</v>
      </c>
      <c r="R965" s="102">
        <v>34160</v>
      </c>
      <c r="S965" s="102"/>
      <c r="T965" s="102">
        <v>80</v>
      </c>
      <c r="U965" s="102"/>
      <c r="V965" s="103"/>
      <c r="W965" s="101"/>
      <c r="X965" s="102"/>
      <c r="Y965" s="101"/>
      <c r="Z965" s="101"/>
      <c r="AA965" s="101"/>
      <c r="AB965" s="104"/>
    </row>
    <row r="966" spans="2:28" ht="16.5" customHeight="1" x14ac:dyDescent="0.25">
      <c r="B966" s="97">
        <v>2553</v>
      </c>
      <c r="C966" s="97" t="s">
        <v>206</v>
      </c>
      <c r="D966" s="98">
        <v>15905</v>
      </c>
      <c r="E966" s="99">
        <v>26</v>
      </c>
      <c r="F966" s="97"/>
      <c r="G966" s="97">
        <v>1</v>
      </c>
      <c r="H966" s="105">
        <v>7</v>
      </c>
      <c r="I966" s="105">
        <v>0</v>
      </c>
      <c r="J966" s="105">
        <v>0</v>
      </c>
      <c r="K966" s="95">
        <v>2800</v>
      </c>
      <c r="L966" s="106">
        <f>T965</f>
        <v>80</v>
      </c>
      <c r="M966" s="106">
        <f>K966*L966</f>
        <v>224000</v>
      </c>
      <c r="N966" s="77"/>
      <c r="O966" s="78"/>
      <c r="P966" s="78"/>
      <c r="Q966" s="78"/>
      <c r="R966" s="79"/>
      <c r="S966" s="80"/>
      <c r="T966" s="81"/>
      <c r="U966" s="77"/>
      <c r="V966" s="79"/>
      <c r="W966" s="79"/>
      <c r="X966" s="82"/>
      <c r="Y966" s="83">
        <f>M966</f>
        <v>224000</v>
      </c>
      <c r="Z966" s="84"/>
      <c r="AA966" s="87">
        <f>AB966*M966/100</f>
        <v>22.4</v>
      </c>
      <c r="AB966" s="116" t="s">
        <v>5429</v>
      </c>
    </row>
    <row r="967" spans="2:28" ht="16.5" customHeight="1" x14ac:dyDescent="0.25">
      <c r="B967" s="99"/>
      <c r="C967" s="99"/>
      <c r="D967" s="99"/>
      <c r="E967" s="99"/>
      <c r="F967" s="99"/>
      <c r="G967" s="99"/>
      <c r="H967" s="107"/>
      <c r="I967" s="107"/>
      <c r="J967" s="107"/>
      <c r="K967" s="106"/>
      <c r="L967" s="106"/>
      <c r="M967" s="106"/>
      <c r="N967" s="77"/>
      <c r="O967" s="78"/>
      <c r="P967" s="78"/>
      <c r="Q967" s="78"/>
      <c r="R967" s="79"/>
      <c r="S967" s="80"/>
      <c r="T967" s="81"/>
      <c r="U967" s="77"/>
      <c r="V967" s="79"/>
      <c r="W967" s="79"/>
      <c r="X967" s="86"/>
      <c r="Y967" s="83"/>
      <c r="Z967" s="84"/>
      <c r="AA967" s="85"/>
      <c r="AB967" s="86"/>
    </row>
    <row r="968" spans="2:28" ht="16.5" customHeight="1" x14ac:dyDescent="0.25">
      <c r="B968" s="100" t="s">
        <v>205</v>
      </c>
      <c r="C968" s="101"/>
      <c r="D968" s="101"/>
      <c r="E968" s="101"/>
      <c r="F968" s="101"/>
      <c r="G968" s="102"/>
      <c r="H968" s="102" t="s">
        <v>210</v>
      </c>
      <c r="I968" s="102" t="s">
        <v>5430</v>
      </c>
      <c r="J968" s="102" t="s">
        <v>2919</v>
      </c>
      <c r="K968" s="102">
        <v>127</v>
      </c>
      <c r="L968" s="102">
        <v>11</v>
      </c>
      <c r="M968" s="102"/>
      <c r="N968" s="102"/>
      <c r="O968" s="102" t="s">
        <v>208</v>
      </c>
      <c r="P968" s="102" t="s">
        <v>209</v>
      </c>
      <c r="Q968" s="102" t="s">
        <v>139</v>
      </c>
      <c r="R968" s="102">
        <v>34160</v>
      </c>
      <c r="S968" s="102"/>
      <c r="T968" s="102">
        <v>80</v>
      </c>
      <c r="U968" s="102"/>
      <c r="V968" s="103"/>
      <c r="W968" s="101"/>
      <c r="X968" s="102"/>
      <c r="Y968" s="101"/>
      <c r="Z968" s="101"/>
      <c r="AA968" s="101"/>
      <c r="AB968" s="104"/>
    </row>
    <row r="969" spans="2:28" ht="16.5" customHeight="1" x14ac:dyDescent="0.25">
      <c r="B969" s="97">
        <v>2554</v>
      </c>
      <c r="C969" s="97" t="s">
        <v>206</v>
      </c>
      <c r="D969" s="98">
        <v>15906</v>
      </c>
      <c r="E969" s="99">
        <v>27</v>
      </c>
      <c r="F969" s="97"/>
      <c r="G969" s="97">
        <v>1</v>
      </c>
      <c r="H969" s="105">
        <v>8</v>
      </c>
      <c r="I969" s="105">
        <v>0</v>
      </c>
      <c r="J969" s="105">
        <v>0</v>
      </c>
      <c r="K969" s="95">
        <v>3200</v>
      </c>
      <c r="L969" s="106">
        <f>T968</f>
        <v>80</v>
      </c>
      <c r="M969" s="106">
        <f>K969*L969</f>
        <v>256000</v>
      </c>
      <c r="N969" s="77"/>
      <c r="O969" s="78"/>
      <c r="P969" s="78"/>
      <c r="Q969" s="78"/>
      <c r="R969" s="79"/>
      <c r="S969" s="80"/>
      <c r="T969" s="81"/>
      <c r="U969" s="77"/>
      <c r="V969" s="79"/>
      <c r="W969" s="79"/>
      <c r="X969" s="82"/>
      <c r="Y969" s="83">
        <f>M969</f>
        <v>256000</v>
      </c>
      <c r="Z969" s="84"/>
      <c r="AA969" s="87">
        <f>AB969*M969/100</f>
        <v>25.6</v>
      </c>
      <c r="AB969" s="82">
        <v>0.01</v>
      </c>
    </row>
    <row r="970" spans="2:28" ht="16.5" customHeight="1" x14ac:dyDescent="0.25">
      <c r="B970" s="99"/>
      <c r="C970" s="99"/>
      <c r="D970" s="99"/>
      <c r="E970" s="99"/>
      <c r="F970" s="99"/>
      <c r="G970" s="99"/>
      <c r="H970" s="107"/>
      <c r="I970" s="107"/>
      <c r="J970" s="107"/>
      <c r="K970" s="106"/>
      <c r="L970" s="106"/>
      <c r="M970" s="106"/>
      <c r="N970" s="77"/>
      <c r="O970" s="78"/>
      <c r="P970" s="78"/>
      <c r="Q970" s="78"/>
      <c r="R970" s="79"/>
      <c r="S970" s="80"/>
      <c r="T970" s="81"/>
      <c r="U970" s="77"/>
      <c r="V970" s="79"/>
      <c r="W970" s="79"/>
      <c r="X970" s="86"/>
      <c r="Y970" s="83"/>
      <c r="Z970" s="84"/>
      <c r="AA970" s="85"/>
      <c r="AB970" s="86"/>
    </row>
    <row r="971" spans="2:28" ht="16.5" customHeight="1" x14ac:dyDescent="0.25">
      <c r="B971" s="100" t="s">
        <v>205</v>
      </c>
      <c r="C971" s="101"/>
      <c r="D971" s="101"/>
      <c r="E971" s="101"/>
      <c r="F971" s="101"/>
      <c r="G971" s="102"/>
      <c r="H971" s="102" t="s">
        <v>210</v>
      </c>
      <c r="I971" s="102" t="s">
        <v>326</v>
      </c>
      <c r="J971" s="102" t="s">
        <v>5431</v>
      </c>
      <c r="K971" s="102">
        <v>135</v>
      </c>
      <c r="L971" s="102">
        <v>11</v>
      </c>
      <c r="M971" s="102"/>
      <c r="N971" s="102"/>
      <c r="O971" s="102" t="s">
        <v>208</v>
      </c>
      <c r="P971" s="102" t="s">
        <v>209</v>
      </c>
      <c r="Q971" s="102" t="s">
        <v>139</v>
      </c>
      <c r="R971" s="102">
        <v>34160</v>
      </c>
      <c r="S971" s="102"/>
      <c r="T971" s="102">
        <v>80</v>
      </c>
      <c r="U971" s="102" t="s">
        <v>5432</v>
      </c>
      <c r="V971" s="103"/>
      <c r="W971" s="101"/>
      <c r="X971" s="102" t="s">
        <v>212</v>
      </c>
      <c r="Y971" s="101" t="s">
        <v>5433</v>
      </c>
      <c r="Z971" s="101"/>
      <c r="AA971" s="101"/>
      <c r="AB971" s="104"/>
    </row>
    <row r="972" spans="2:28" ht="16.5" customHeight="1" x14ac:dyDescent="0.25">
      <c r="B972" s="97">
        <v>2556</v>
      </c>
      <c r="C972" s="97" t="s">
        <v>206</v>
      </c>
      <c r="D972" s="98">
        <v>1776</v>
      </c>
      <c r="E972" s="99">
        <v>1</v>
      </c>
      <c r="F972" s="97">
        <v>6</v>
      </c>
      <c r="G972" s="97">
        <v>1</v>
      </c>
      <c r="H972" s="105">
        <v>11</v>
      </c>
      <c r="I972" s="105">
        <v>3</v>
      </c>
      <c r="J972" s="105">
        <v>72</v>
      </c>
      <c r="K972" s="95">
        <v>4772</v>
      </c>
      <c r="L972" s="106">
        <f>T971</f>
        <v>80</v>
      </c>
      <c r="M972" s="106">
        <f>K972*L972</f>
        <v>381760</v>
      </c>
      <c r="N972" s="77"/>
      <c r="O972" s="78"/>
      <c r="P972" s="78"/>
      <c r="Q972" s="78"/>
      <c r="R972" s="79"/>
      <c r="S972" s="80"/>
      <c r="T972" s="81"/>
      <c r="U972" s="77"/>
      <c r="V972" s="79"/>
      <c r="W972" s="79"/>
      <c r="X972" s="82"/>
      <c r="Y972" s="83">
        <f>M972</f>
        <v>381760</v>
      </c>
      <c r="Z972" s="84"/>
      <c r="AA972" s="87">
        <f>AB972*M972/100</f>
        <v>38.176000000000002</v>
      </c>
      <c r="AB972" s="82">
        <v>0.01</v>
      </c>
    </row>
    <row r="973" spans="2:28" ht="16.5" customHeight="1" x14ac:dyDescent="0.25">
      <c r="B973" s="99"/>
      <c r="C973" s="99"/>
      <c r="D973" s="99"/>
      <c r="E973" s="99"/>
      <c r="F973" s="99"/>
      <c r="G973" s="99"/>
      <c r="H973" s="107"/>
      <c r="I973" s="107"/>
      <c r="J973" s="107"/>
      <c r="K973" s="106"/>
      <c r="L973" s="106"/>
      <c r="M973" s="106"/>
      <c r="N973" s="77"/>
      <c r="O973" s="78"/>
      <c r="P973" s="78"/>
      <c r="Q973" s="78"/>
      <c r="R973" s="79"/>
      <c r="S973" s="80"/>
      <c r="T973" s="81"/>
      <c r="U973" s="77"/>
      <c r="V973" s="79"/>
      <c r="W973" s="79"/>
      <c r="X973" s="86"/>
      <c r="Y973" s="83"/>
      <c r="Z973" s="84"/>
      <c r="AA973" s="85"/>
      <c r="AB973" s="86"/>
    </row>
    <row r="974" spans="2:28" ht="16.5" customHeight="1" x14ac:dyDescent="0.25">
      <c r="B974" s="100" t="s">
        <v>205</v>
      </c>
      <c r="C974" s="101"/>
      <c r="D974" s="101"/>
      <c r="E974" s="101"/>
      <c r="F974" s="101"/>
      <c r="G974" s="102"/>
      <c r="H974" s="102" t="s">
        <v>210</v>
      </c>
      <c r="I974" s="102" t="s">
        <v>950</v>
      </c>
      <c r="J974" s="102" t="s">
        <v>2336</v>
      </c>
      <c r="K974" s="102">
        <v>96</v>
      </c>
      <c r="L974" s="102">
        <v>11</v>
      </c>
      <c r="M974" s="102"/>
      <c r="N974" s="102"/>
      <c r="O974" s="102" t="s">
        <v>208</v>
      </c>
      <c r="P974" s="102" t="s">
        <v>209</v>
      </c>
      <c r="Q974" s="102" t="s">
        <v>139</v>
      </c>
      <c r="R974" s="102">
        <v>34160</v>
      </c>
      <c r="S974" s="102"/>
      <c r="T974" s="102">
        <v>250</v>
      </c>
      <c r="U974" s="102" t="s">
        <v>5447</v>
      </c>
      <c r="V974" s="103"/>
      <c r="W974" s="101"/>
      <c r="X974" s="102"/>
      <c r="Y974" s="101"/>
      <c r="Z974" s="101"/>
      <c r="AA974" s="101"/>
      <c r="AB974" s="104"/>
    </row>
    <row r="975" spans="2:28" ht="16.5" customHeight="1" x14ac:dyDescent="0.25">
      <c r="B975" s="97">
        <v>2572</v>
      </c>
      <c r="C975" s="97" t="s">
        <v>206</v>
      </c>
      <c r="D975" s="98">
        <v>944</v>
      </c>
      <c r="E975" s="99">
        <v>15</v>
      </c>
      <c r="F975" s="97">
        <v>6</v>
      </c>
      <c r="G975" s="97">
        <v>1</v>
      </c>
      <c r="H975" s="105">
        <v>21</v>
      </c>
      <c r="I975" s="105">
        <v>1</v>
      </c>
      <c r="J975" s="105">
        <v>72</v>
      </c>
      <c r="K975" s="95">
        <v>8572</v>
      </c>
      <c r="L975" s="106">
        <f>T974</f>
        <v>250</v>
      </c>
      <c r="M975" s="106">
        <f>K975*L975</f>
        <v>2143000</v>
      </c>
      <c r="N975" s="77"/>
      <c r="O975" s="78"/>
      <c r="P975" s="78"/>
      <c r="Q975" s="78"/>
      <c r="R975" s="79"/>
      <c r="S975" s="80"/>
      <c r="T975" s="81"/>
      <c r="U975" s="77"/>
      <c r="V975" s="79"/>
      <c r="W975" s="79"/>
      <c r="X975" s="82"/>
      <c r="Y975" s="83">
        <f>M975</f>
        <v>2143000</v>
      </c>
      <c r="Z975" s="84"/>
      <c r="AA975" s="87">
        <f>AB975*M975/100</f>
        <v>214.3</v>
      </c>
      <c r="AB975" s="82">
        <v>0.01</v>
      </c>
    </row>
    <row r="976" spans="2:28" ht="16.5" customHeight="1" x14ac:dyDescent="0.25">
      <c r="B976" s="99"/>
      <c r="C976" s="99"/>
      <c r="D976" s="99"/>
      <c r="E976" s="99"/>
      <c r="F976" s="99"/>
      <c r="G976" s="99"/>
      <c r="H976" s="107"/>
      <c r="I976" s="107"/>
      <c r="J976" s="107"/>
      <c r="K976" s="106"/>
      <c r="L976" s="106"/>
      <c r="M976" s="106"/>
      <c r="N976" s="77"/>
      <c r="O976" s="78"/>
      <c r="P976" s="78"/>
      <c r="Q976" s="78"/>
      <c r="R976" s="79"/>
      <c r="S976" s="80"/>
      <c r="T976" s="81"/>
      <c r="U976" s="77"/>
      <c r="V976" s="79"/>
      <c r="W976" s="79"/>
      <c r="X976" s="86"/>
      <c r="Y976" s="83"/>
      <c r="Z976" s="84"/>
      <c r="AA976" s="85"/>
      <c r="AB976" s="86"/>
    </row>
    <row r="977" spans="2:28" ht="16.5" customHeight="1" x14ac:dyDescent="0.25">
      <c r="B977" s="100" t="s">
        <v>205</v>
      </c>
      <c r="C977" s="101"/>
      <c r="D977" s="101"/>
      <c r="E977" s="101"/>
      <c r="F977" s="101"/>
      <c r="G977" s="102"/>
      <c r="H977" s="102" t="s">
        <v>210</v>
      </c>
      <c r="I977" s="102" t="s">
        <v>5283</v>
      </c>
      <c r="J977" s="102" t="s">
        <v>3971</v>
      </c>
      <c r="K977" s="102">
        <v>23</v>
      </c>
      <c r="L977" s="102">
        <v>11</v>
      </c>
      <c r="M977" s="102"/>
      <c r="N977" s="102"/>
      <c r="O977" s="102" t="s">
        <v>208</v>
      </c>
      <c r="P977" s="102" t="s">
        <v>209</v>
      </c>
      <c r="Q977" s="102" t="s">
        <v>139</v>
      </c>
      <c r="R977" s="102">
        <v>34160</v>
      </c>
      <c r="S977" s="102"/>
      <c r="T977" s="102">
        <v>80</v>
      </c>
      <c r="U977" s="102"/>
      <c r="V977" s="103"/>
      <c r="W977" s="101"/>
      <c r="X977" s="102"/>
      <c r="Y977" s="101"/>
      <c r="Z977" s="101"/>
      <c r="AA977" s="101"/>
      <c r="AB977" s="104"/>
    </row>
    <row r="978" spans="2:28" ht="16.5" customHeight="1" x14ac:dyDescent="0.25">
      <c r="B978" s="97">
        <v>2573</v>
      </c>
      <c r="C978" s="97" t="s">
        <v>206</v>
      </c>
      <c r="D978" s="98">
        <v>925</v>
      </c>
      <c r="E978" s="99">
        <v>6</v>
      </c>
      <c r="F978" s="97">
        <v>6</v>
      </c>
      <c r="G978" s="97">
        <v>1</v>
      </c>
      <c r="H978" s="105">
        <v>15</v>
      </c>
      <c r="I978" s="105">
        <v>3</v>
      </c>
      <c r="J978" s="105">
        <v>29</v>
      </c>
      <c r="K978" s="95">
        <v>6329</v>
      </c>
      <c r="L978" s="106">
        <f>T977</f>
        <v>80</v>
      </c>
      <c r="M978" s="106">
        <f>K978*L978</f>
        <v>506320</v>
      </c>
      <c r="N978" s="77"/>
      <c r="O978" s="78"/>
      <c r="P978" s="78"/>
      <c r="Q978" s="78"/>
      <c r="R978" s="79"/>
      <c r="S978" s="80"/>
      <c r="T978" s="81"/>
      <c r="U978" s="77"/>
      <c r="V978" s="79"/>
      <c r="W978" s="79"/>
      <c r="X978" s="82"/>
      <c r="Y978" s="83">
        <f>M978</f>
        <v>506320</v>
      </c>
      <c r="Z978" s="84"/>
      <c r="AA978" s="87">
        <f>AB978*M978/100</f>
        <v>50.631999999999998</v>
      </c>
      <c r="AB978" s="82">
        <v>0.01</v>
      </c>
    </row>
    <row r="979" spans="2:28" ht="16.5" customHeight="1" x14ac:dyDescent="0.25">
      <c r="B979" s="99"/>
      <c r="C979" s="99"/>
      <c r="D979" s="99"/>
      <c r="E979" s="99"/>
      <c r="F979" s="99"/>
      <c r="G979" s="99"/>
      <c r="H979" s="107"/>
      <c r="I979" s="107"/>
      <c r="J979" s="107"/>
      <c r="K979" s="106"/>
      <c r="L979" s="106"/>
      <c r="M979" s="106"/>
      <c r="N979" s="77"/>
      <c r="O979" s="78"/>
      <c r="P979" s="78"/>
      <c r="Q979" s="78"/>
      <c r="R979" s="79"/>
      <c r="S979" s="80"/>
      <c r="T979" s="81"/>
      <c r="U979" s="77"/>
      <c r="V979" s="79"/>
      <c r="W979" s="79"/>
      <c r="X979" s="86"/>
      <c r="Y979" s="83"/>
      <c r="Z979" s="84"/>
      <c r="AA979" s="85"/>
      <c r="AB979" s="86"/>
    </row>
    <row r="980" spans="2:28" ht="16.5" customHeight="1" x14ac:dyDescent="0.25">
      <c r="B980" s="100" t="s">
        <v>205</v>
      </c>
      <c r="C980" s="101"/>
      <c r="D980" s="101"/>
      <c r="E980" s="101"/>
      <c r="F980" s="101"/>
      <c r="G980" s="102"/>
      <c r="H980" s="102" t="s">
        <v>210</v>
      </c>
      <c r="I980" s="102" t="s">
        <v>5283</v>
      </c>
      <c r="J980" s="102" t="s">
        <v>3971</v>
      </c>
      <c r="K980" s="102">
        <v>23</v>
      </c>
      <c r="L980" s="102">
        <v>11</v>
      </c>
      <c r="M980" s="102"/>
      <c r="N980" s="102"/>
      <c r="O980" s="102" t="s">
        <v>208</v>
      </c>
      <c r="P980" s="102" t="s">
        <v>209</v>
      </c>
      <c r="Q980" s="102" t="s">
        <v>139</v>
      </c>
      <c r="R980" s="102">
        <v>34160</v>
      </c>
      <c r="S980" s="102"/>
      <c r="T980" s="102">
        <v>80</v>
      </c>
      <c r="U980" s="102"/>
      <c r="V980" s="103"/>
      <c r="W980" s="101"/>
      <c r="X980" s="102"/>
      <c r="Y980" s="101"/>
      <c r="Z980" s="101"/>
      <c r="AA980" s="101"/>
      <c r="AB980" s="104"/>
    </row>
    <row r="981" spans="2:28" ht="16.5" customHeight="1" x14ac:dyDescent="0.25">
      <c r="B981" s="97">
        <v>2574</v>
      </c>
      <c r="C981" s="97" t="s">
        <v>206</v>
      </c>
      <c r="D981" s="98">
        <v>13762</v>
      </c>
      <c r="E981" s="99">
        <v>6</v>
      </c>
      <c r="F981" s="97">
        <v>6</v>
      </c>
      <c r="G981" s="97">
        <v>1</v>
      </c>
      <c r="H981" s="105">
        <v>2</v>
      </c>
      <c r="I981" s="105">
        <v>2</v>
      </c>
      <c r="J981" s="105">
        <v>98</v>
      </c>
      <c r="K981" s="95">
        <v>1098</v>
      </c>
      <c r="L981" s="106">
        <f>T980</f>
        <v>80</v>
      </c>
      <c r="M981" s="106">
        <f>K981*L981</f>
        <v>87840</v>
      </c>
      <c r="N981" s="77"/>
      <c r="O981" s="78"/>
      <c r="P981" s="78"/>
      <c r="Q981" s="78"/>
      <c r="R981" s="79"/>
      <c r="S981" s="80"/>
      <c r="T981" s="81"/>
      <c r="U981" s="77"/>
      <c r="V981" s="79"/>
      <c r="W981" s="79"/>
      <c r="X981" s="82"/>
      <c r="Y981" s="83">
        <f>M981</f>
        <v>87840</v>
      </c>
      <c r="Z981" s="84"/>
      <c r="AA981" s="87">
        <f>AB981*M981/100</f>
        <v>8.7839999999999989</v>
      </c>
      <c r="AB981" s="82">
        <v>0.01</v>
      </c>
    </row>
    <row r="982" spans="2:28" ht="16.5" customHeight="1" x14ac:dyDescent="0.25">
      <c r="B982" s="99"/>
      <c r="C982" s="99"/>
      <c r="D982" s="99"/>
      <c r="E982" s="99"/>
      <c r="F982" s="99"/>
      <c r="G982" s="99"/>
      <c r="H982" s="107"/>
      <c r="I982" s="107"/>
      <c r="J982" s="107"/>
      <c r="K982" s="106"/>
      <c r="L982" s="106"/>
      <c r="M982" s="106"/>
      <c r="N982" s="77"/>
      <c r="O982" s="78"/>
      <c r="P982" s="78"/>
      <c r="Q982" s="78"/>
      <c r="R982" s="79"/>
      <c r="S982" s="80"/>
      <c r="T982" s="81"/>
      <c r="U982" s="77"/>
      <c r="V982" s="79"/>
      <c r="W982" s="79"/>
      <c r="X982" s="86"/>
      <c r="Y982" s="83"/>
      <c r="Z982" s="84"/>
      <c r="AA982" s="85"/>
      <c r="AB982" s="86"/>
    </row>
    <row r="983" spans="2:28" ht="16.5" customHeight="1" x14ac:dyDescent="0.25">
      <c r="B983" s="100" t="s">
        <v>205</v>
      </c>
      <c r="C983" s="101"/>
      <c r="D983" s="101"/>
      <c r="E983" s="101"/>
      <c r="F983" s="101"/>
      <c r="G983" s="102"/>
      <c r="H983" s="102" t="s">
        <v>207</v>
      </c>
      <c r="I983" s="102" t="s">
        <v>3822</v>
      </c>
      <c r="J983" s="102" t="s">
        <v>2044</v>
      </c>
      <c r="K983" s="102">
        <v>92</v>
      </c>
      <c r="L983" s="102">
        <v>11</v>
      </c>
      <c r="M983" s="102"/>
      <c r="N983" s="102"/>
      <c r="O983" s="102" t="s">
        <v>208</v>
      </c>
      <c r="P983" s="102" t="s">
        <v>209</v>
      </c>
      <c r="Q983" s="102" t="s">
        <v>139</v>
      </c>
      <c r="R983" s="102">
        <v>34160</v>
      </c>
      <c r="S983" s="102"/>
      <c r="T983" s="102">
        <v>80</v>
      </c>
      <c r="U983" s="102"/>
      <c r="V983" s="103"/>
      <c r="W983" s="101"/>
      <c r="X983" s="102"/>
      <c r="Y983" s="101"/>
      <c r="Z983" s="101"/>
      <c r="AA983" s="101"/>
      <c r="AB983" s="104"/>
    </row>
    <row r="984" spans="2:28" ht="16.5" customHeight="1" x14ac:dyDescent="0.25">
      <c r="B984" s="97">
        <v>2591</v>
      </c>
      <c r="C984" s="97" t="s">
        <v>206</v>
      </c>
      <c r="D984" s="98">
        <v>963</v>
      </c>
      <c r="E984" s="99">
        <v>10</v>
      </c>
      <c r="F984" s="97">
        <v>6</v>
      </c>
      <c r="G984" s="97">
        <v>1</v>
      </c>
      <c r="H984" s="105">
        <v>14</v>
      </c>
      <c r="I984" s="105">
        <v>0</v>
      </c>
      <c r="J984" s="105">
        <v>18</v>
      </c>
      <c r="K984" s="95">
        <v>5618</v>
      </c>
      <c r="L984" s="106">
        <f>T983</f>
        <v>80</v>
      </c>
      <c r="M984" s="106">
        <f>K984*L984</f>
        <v>449440</v>
      </c>
      <c r="N984" s="77"/>
      <c r="O984" s="78"/>
      <c r="P984" s="78"/>
      <c r="Q984" s="78"/>
      <c r="R984" s="79"/>
      <c r="S984" s="80"/>
      <c r="T984" s="81"/>
      <c r="U984" s="77"/>
      <c r="V984" s="79"/>
      <c r="W984" s="79"/>
      <c r="X984" s="82"/>
      <c r="Y984" s="83">
        <f>M984</f>
        <v>449440</v>
      </c>
      <c r="Z984" s="84"/>
      <c r="AA984" s="87">
        <f>AB984*M984/100</f>
        <v>44.944000000000003</v>
      </c>
      <c r="AB984" s="82">
        <v>0.01</v>
      </c>
    </row>
    <row r="985" spans="2:28" ht="16.5" customHeight="1" x14ac:dyDescent="0.25">
      <c r="B985" s="99"/>
      <c r="C985" s="99"/>
      <c r="D985" s="99"/>
      <c r="E985" s="99"/>
      <c r="F985" s="99"/>
      <c r="G985" s="99"/>
      <c r="H985" s="107"/>
      <c r="I985" s="107"/>
      <c r="J985" s="107"/>
      <c r="K985" s="106"/>
      <c r="L985" s="106"/>
      <c r="M985" s="106"/>
      <c r="N985" s="77"/>
      <c r="O985" s="78"/>
      <c r="P985" s="78"/>
      <c r="Q985" s="78"/>
      <c r="R985" s="79"/>
      <c r="S985" s="80"/>
      <c r="T985" s="81"/>
      <c r="U985" s="77"/>
      <c r="V985" s="79"/>
      <c r="W985" s="79"/>
      <c r="X985" s="86"/>
      <c r="Y985" s="83"/>
      <c r="Z985" s="84"/>
      <c r="AA985" s="85"/>
      <c r="AB985" s="86"/>
    </row>
    <row r="986" spans="2:28" ht="16.5" customHeight="1" x14ac:dyDescent="0.25">
      <c r="B986" s="100" t="s">
        <v>205</v>
      </c>
      <c r="C986" s="101"/>
      <c r="D986" s="101"/>
      <c r="E986" s="101"/>
      <c r="F986" s="101"/>
      <c r="G986" s="102"/>
      <c r="H986" s="102" t="s">
        <v>207</v>
      </c>
      <c r="I986" s="102" t="s">
        <v>3822</v>
      </c>
      <c r="J986" s="102" t="s">
        <v>2044</v>
      </c>
      <c r="K986" s="102">
        <v>92</v>
      </c>
      <c r="L986" s="102">
        <v>11</v>
      </c>
      <c r="M986" s="102"/>
      <c r="N986" s="102"/>
      <c r="O986" s="102" t="s">
        <v>208</v>
      </c>
      <c r="P986" s="102" t="s">
        <v>209</v>
      </c>
      <c r="Q986" s="102" t="s">
        <v>139</v>
      </c>
      <c r="R986" s="102">
        <v>34160</v>
      </c>
      <c r="S986" s="102"/>
      <c r="T986" s="102">
        <v>80</v>
      </c>
      <c r="U986" s="102"/>
      <c r="V986" s="103"/>
      <c r="W986" s="101"/>
      <c r="X986" s="102"/>
      <c r="Y986" s="101"/>
      <c r="Z986" s="101"/>
      <c r="AA986" s="101"/>
      <c r="AB986" s="104"/>
    </row>
    <row r="987" spans="2:28" ht="16.5" customHeight="1" x14ac:dyDescent="0.25">
      <c r="B987" s="97">
        <v>2592</v>
      </c>
      <c r="C987" s="97" t="s">
        <v>206</v>
      </c>
      <c r="D987" s="98">
        <v>3865</v>
      </c>
      <c r="E987" s="99">
        <v>9</v>
      </c>
      <c r="F987" s="97">
        <v>6</v>
      </c>
      <c r="G987" s="97">
        <v>1</v>
      </c>
      <c r="H987" s="105">
        <v>48</v>
      </c>
      <c r="I987" s="105">
        <v>3</v>
      </c>
      <c r="J987" s="105">
        <v>32</v>
      </c>
      <c r="K987" s="95">
        <v>19532</v>
      </c>
      <c r="L987" s="106">
        <f>T986</f>
        <v>80</v>
      </c>
      <c r="M987" s="106">
        <f>K987*L987</f>
        <v>1562560</v>
      </c>
      <c r="N987" s="77"/>
      <c r="O987" s="78"/>
      <c r="P987" s="78"/>
      <c r="Q987" s="78"/>
      <c r="R987" s="79"/>
      <c r="S987" s="80"/>
      <c r="T987" s="81"/>
      <c r="U987" s="77"/>
      <c r="V987" s="79"/>
      <c r="W987" s="79"/>
      <c r="X987" s="82"/>
      <c r="Y987" s="83">
        <f>M987</f>
        <v>1562560</v>
      </c>
      <c r="Z987" s="84"/>
      <c r="AA987" s="87">
        <f>AB987*M987/100</f>
        <v>156.256</v>
      </c>
      <c r="AB987" s="82">
        <v>0.01</v>
      </c>
    </row>
    <row r="988" spans="2:28" ht="16.5" customHeight="1" x14ac:dyDescent="0.25">
      <c r="B988" s="99"/>
      <c r="C988" s="99"/>
      <c r="D988" s="99"/>
      <c r="E988" s="99"/>
      <c r="F988" s="99"/>
      <c r="G988" s="99"/>
      <c r="H988" s="107"/>
      <c r="I988" s="107"/>
      <c r="J988" s="107"/>
      <c r="K988" s="106"/>
      <c r="L988" s="106"/>
      <c r="M988" s="106"/>
      <c r="N988" s="77"/>
      <c r="O988" s="78"/>
      <c r="P988" s="78"/>
      <c r="Q988" s="78"/>
      <c r="R988" s="79"/>
      <c r="S988" s="80"/>
      <c r="T988" s="81"/>
      <c r="U988" s="77"/>
      <c r="V988" s="79"/>
      <c r="W988" s="79"/>
      <c r="X988" s="86"/>
      <c r="Y988" s="83"/>
      <c r="Z988" s="84"/>
      <c r="AA988" s="85"/>
      <c r="AB988" s="86"/>
    </row>
    <row r="989" spans="2:28" ht="16.5" customHeight="1" x14ac:dyDescent="0.25">
      <c r="B989" s="100" t="s">
        <v>205</v>
      </c>
      <c r="C989" s="101"/>
      <c r="D989" s="101"/>
      <c r="E989" s="101"/>
      <c r="F989" s="101"/>
      <c r="G989" s="102"/>
      <c r="H989" s="102" t="s">
        <v>210</v>
      </c>
      <c r="I989" s="102" t="s">
        <v>2777</v>
      </c>
      <c r="J989" s="102" t="s">
        <v>2778</v>
      </c>
      <c r="K989" s="102">
        <v>130</v>
      </c>
      <c r="L989" s="102">
        <v>11</v>
      </c>
      <c r="M989" s="102"/>
      <c r="N989" s="102"/>
      <c r="O989" s="102" t="s">
        <v>208</v>
      </c>
      <c r="P989" s="102" t="s">
        <v>209</v>
      </c>
      <c r="Q989" s="102" t="s">
        <v>139</v>
      </c>
      <c r="R989" s="102">
        <v>34160</v>
      </c>
      <c r="S989" s="102"/>
      <c r="T989" s="102">
        <v>80</v>
      </c>
      <c r="U989" s="102"/>
      <c r="V989" s="103"/>
      <c r="W989" s="101"/>
      <c r="X989" s="102"/>
      <c r="Y989" s="101"/>
      <c r="Z989" s="101"/>
      <c r="AA989" s="101"/>
      <c r="AB989" s="104"/>
    </row>
    <row r="990" spans="2:28" ht="16.5" customHeight="1" x14ac:dyDescent="0.25">
      <c r="B990" s="97">
        <v>2596</v>
      </c>
      <c r="C990" s="97" t="s">
        <v>206</v>
      </c>
      <c r="D990" s="98">
        <v>15012</v>
      </c>
      <c r="E990" s="99">
        <v>23</v>
      </c>
      <c r="F990" s="97">
        <v>6</v>
      </c>
      <c r="G990" s="97">
        <v>1</v>
      </c>
      <c r="H990" s="105">
        <v>4</v>
      </c>
      <c r="I990" s="105">
        <v>1</v>
      </c>
      <c r="J990" s="105">
        <v>50</v>
      </c>
      <c r="K990" s="95">
        <v>1750</v>
      </c>
      <c r="L990" s="106">
        <f>T989</f>
        <v>80</v>
      </c>
      <c r="M990" s="106">
        <f>K990*L990</f>
        <v>140000</v>
      </c>
      <c r="N990" s="77"/>
      <c r="O990" s="78"/>
      <c r="P990" s="78"/>
      <c r="Q990" s="78"/>
      <c r="R990" s="79"/>
      <c r="S990" s="80"/>
      <c r="T990" s="81"/>
      <c r="U990" s="77"/>
      <c r="V990" s="79"/>
      <c r="W990" s="79"/>
      <c r="X990" s="82"/>
      <c r="Y990" s="83">
        <f>M990</f>
        <v>140000</v>
      </c>
      <c r="Z990" s="84"/>
      <c r="AA990" s="87">
        <f>AB990*M990/100</f>
        <v>14</v>
      </c>
      <c r="AB990" s="82">
        <v>0.01</v>
      </c>
    </row>
    <row r="991" spans="2:28" ht="16.5" customHeight="1" x14ac:dyDescent="0.25">
      <c r="B991" s="99"/>
      <c r="C991" s="99"/>
      <c r="D991" s="99"/>
      <c r="E991" s="99"/>
      <c r="F991" s="99"/>
      <c r="G991" s="99"/>
      <c r="H991" s="107"/>
      <c r="I991" s="107"/>
      <c r="J991" s="107"/>
      <c r="K991" s="106"/>
      <c r="L991" s="106"/>
      <c r="M991" s="106"/>
      <c r="N991" s="77"/>
      <c r="O991" s="78"/>
      <c r="P991" s="78"/>
      <c r="Q991" s="78"/>
      <c r="R991" s="79"/>
      <c r="S991" s="80"/>
      <c r="T991" s="81"/>
      <c r="U991" s="77"/>
      <c r="V991" s="79"/>
      <c r="W991" s="79"/>
      <c r="X991" s="86"/>
      <c r="Y991" s="83"/>
      <c r="Z991" s="84"/>
      <c r="AA991" s="85"/>
      <c r="AB991" s="86"/>
    </row>
    <row r="992" spans="2:28" ht="16.5" customHeight="1" x14ac:dyDescent="0.25">
      <c r="B992" s="100" t="s">
        <v>205</v>
      </c>
      <c r="C992" s="101"/>
      <c r="D992" s="101"/>
      <c r="E992" s="101"/>
      <c r="F992" s="101"/>
      <c r="G992" s="102"/>
      <c r="H992" s="102" t="s">
        <v>210</v>
      </c>
      <c r="I992" s="102" t="s">
        <v>270</v>
      </c>
      <c r="J992" s="102" t="s">
        <v>271</v>
      </c>
      <c r="K992" s="102">
        <v>13</v>
      </c>
      <c r="L992" s="102">
        <v>11</v>
      </c>
      <c r="M992" s="102"/>
      <c r="N992" s="102"/>
      <c r="O992" s="102" t="s">
        <v>208</v>
      </c>
      <c r="P992" s="102" t="s">
        <v>209</v>
      </c>
      <c r="Q992" s="102" t="s">
        <v>139</v>
      </c>
      <c r="R992" s="102">
        <v>34160</v>
      </c>
      <c r="S992" s="102"/>
      <c r="T992" s="102">
        <v>80</v>
      </c>
      <c r="U992" s="102"/>
      <c r="V992" s="103"/>
      <c r="W992" s="101"/>
      <c r="X992" s="102"/>
      <c r="Y992" s="101"/>
      <c r="Z992" s="101"/>
      <c r="AA992" s="101"/>
      <c r="AB992" s="104"/>
    </row>
    <row r="993" spans="2:28" ht="16.5" customHeight="1" x14ac:dyDescent="0.25">
      <c r="B993" s="97">
        <v>2603</v>
      </c>
      <c r="C993" s="97" t="s">
        <v>206</v>
      </c>
      <c r="D993" s="98">
        <v>7937</v>
      </c>
      <c r="E993" s="99">
        <v>4</v>
      </c>
      <c r="F993" s="97">
        <v>6</v>
      </c>
      <c r="G993" s="97">
        <v>1</v>
      </c>
      <c r="H993" s="105">
        <v>6</v>
      </c>
      <c r="I993" s="105">
        <v>3</v>
      </c>
      <c r="J993" s="105">
        <v>85</v>
      </c>
      <c r="K993" s="95">
        <v>2785</v>
      </c>
      <c r="L993" s="106">
        <f>T992</f>
        <v>80</v>
      </c>
      <c r="M993" s="106">
        <f>K993*L993</f>
        <v>222800</v>
      </c>
      <c r="N993" s="77"/>
      <c r="O993" s="78"/>
      <c r="P993" s="78"/>
      <c r="Q993" s="78"/>
      <c r="R993" s="79"/>
      <c r="S993" s="80"/>
      <c r="T993" s="81"/>
      <c r="U993" s="77"/>
      <c r="V993" s="79"/>
      <c r="W993" s="79"/>
      <c r="X993" s="82"/>
      <c r="Y993" s="83">
        <f>M993</f>
        <v>222800</v>
      </c>
      <c r="Z993" s="84"/>
      <c r="AA993" s="87">
        <f>AB993*M993/100</f>
        <v>22.28</v>
      </c>
      <c r="AB993" s="82">
        <v>0.01</v>
      </c>
    </row>
    <row r="994" spans="2:28" ht="16.5" customHeight="1" x14ac:dyDescent="0.25">
      <c r="B994" s="99"/>
      <c r="C994" s="99"/>
      <c r="D994" s="99"/>
      <c r="E994" s="99"/>
      <c r="F994" s="99"/>
      <c r="G994" s="99"/>
      <c r="H994" s="107"/>
      <c r="I994" s="107"/>
      <c r="J994" s="107"/>
      <c r="K994" s="106"/>
      <c r="L994" s="106"/>
      <c r="M994" s="106"/>
      <c r="N994" s="77"/>
      <c r="O994" s="78"/>
      <c r="P994" s="78"/>
      <c r="Q994" s="78"/>
      <c r="R994" s="79"/>
      <c r="S994" s="80"/>
      <c r="T994" s="81"/>
      <c r="U994" s="77"/>
      <c r="V994" s="79"/>
      <c r="W994" s="79"/>
      <c r="X994" s="86"/>
      <c r="Y994" s="83"/>
      <c r="Z994" s="84"/>
      <c r="AA994" s="85"/>
      <c r="AB994" s="86"/>
    </row>
    <row r="995" spans="2:28" ht="16.5" customHeight="1" x14ac:dyDescent="0.25">
      <c r="B995" s="100" t="s">
        <v>205</v>
      </c>
      <c r="C995" s="101"/>
      <c r="D995" s="101"/>
      <c r="E995" s="101"/>
      <c r="F995" s="101"/>
      <c r="G995" s="102"/>
      <c r="H995" s="102" t="s">
        <v>210</v>
      </c>
      <c r="I995" s="102" t="s">
        <v>655</v>
      </c>
      <c r="J995" s="102" t="s">
        <v>2126</v>
      </c>
      <c r="K995" s="102">
        <v>80</v>
      </c>
      <c r="L995" s="102">
        <v>11</v>
      </c>
      <c r="M995" s="102"/>
      <c r="N995" s="102"/>
      <c r="O995" s="102" t="s">
        <v>208</v>
      </c>
      <c r="P995" s="102" t="s">
        <v>209</v>
      </c>
      <c r="Q995" s="102" t="s">
        <v>139</v>
      </c>
      <c r="R995" s="102">
        <v>34160</v>
      </c>
      <c r="S995" s="102"/>
      <c r="T995" s="102">
        <v>80</v>
      </c>
      <c r="U995" s="102"/>
      <c r="V995" s="103"/>
      <c r="W995" s="101"/>
      <c r="X995" s="102"/>
      <c r="Y995" s="101"/>
      <c r="Z995" s="101"/>
      <c r="AA995" s="101"/>
      <c r="AB995" s="104"/>
    </row>
    <row r="996" spans="2:28" ht="16.5" customHeight="1" x14ac:dyDescent="0.25">
      <c r="B996" s="97">
        <v>2615</v>
      </c>
      <c r="C996" s="97" t="s">
        <v>206</v>
      </c>
      <c r="D996" s="98">
        <v>3921</v>
      </c>
      <c r="E996" s="99">
        <v>3</v>
      </c>
      <c r="F996" s="97">
        <v>6</v>
      </c>
      <c r="G996" s="97">
        <v>1</v>
      </c>
      <c r="H996" s="105">
        <v>33</v>
      </c>
      <c r="I996" s="105">
        <v>0</v>
      </c>
      <c r="J996" s="105">
        <v>88</v>
      </c>
      <c r="K996" s="95">
        <v>13288</v>
      </c>
      <c r="L996" s="106">
        <f>T995</f>
        <v>80</v>
      </c>
      <c r="M996" s="106">
        <f>K996*L996</f>
        <v>1063040</v>
      </c>
      <c r="N996" s="77"/>
      <c r="O996" s="78"/>
      <c r="P996" s="78"/>
      <c r="Q996" s="78"/>
      <c r="R996" s="79"/>
      <c r="S996" s="80"/>
      <c r="T996" s="81"/>
      <c r="U996" s="77"/>
      <c r="V996" s="79"/>
      <c r="W996" s="79"/>
      <c r="X996" s="82"/>
      <c r="Y996" s="83">
        <f>M996</f>
        <v>1063040</v>
      </c>
      <c r="Z996" s="84"/>
      <c r="AA996" s="87">
        <f>AB996*M996/100</f>
        <v>106.304</v>
      </c>
      <c r="AB996" s="82">
        <v>0.01</v>
      </c>
    </row>
    <row r="997" spans="2:28" ht="16.5" customHeight="1" x14ac:dyDescent="0.25">
      <c r="B997" s="99"/>
      <c r="C997" s="99"/>
      <c r="D997" s="99"/>
      <c r="E997" s="99"/>
      <c r="F997" s="99"/>
      <c r="G997" s="99"/>
      <c r="H997" s="107"/>
      <c r="I997" s="107"/>
      <c r="J997" s="107"/>
      <c r="K997" s="106"/>
      <c r="L997" s="106"/>
      <c r="M997" s="106"/>
      <c r="N997" s="77"/>
      <c r="O997" s="78"/>
      <c r="P997" s="78"/>
      <c r="Q997" s="78"/>
      <c r="R997" s="79"/>
      <c r="S997" s="80"/>
      <c r="T997" s="81"/>
      <c r="U997" s="77"/>
      <c r="V997" s="79"/>
      <c r="W997" s="79"/>
      <c r="X997" s="86"/>
      <c r="Y997" s="83"/>
      <c r="Z997" s="84"/>
      <c r="AA997" s="85"/>
      <c r="AB997" s="86"/>
    </row>
    <row r="998" spans="2:28" ht="16.5" customHeight="1" x14ac:dyDescent="0.25">
      <c r="B998" s="100" t="s">
        <v>205</v>
      </c>
      <c r="C998" s="101"/>
      <c r="D998" s="101"/>
      <c r="E998" s="101"/>
      <c r="F998" s="101"/>
      <c r="G998" s="102"/>
      <c r="H998" s="102" t="s">
        <v>210</v>
      </c>
      <c r="I998" s="102" t="s">
        <v>2734</v>
      </c>
      <c r="J998" s="102" t="s">
        <v>3354</v>
      </c>
      <c r="K998" s="102">
        <v>17</v>
      </c>
      <c r="L998" s="102">
        <v>11</v>
      </c>
      <c r="M998" s="102"/>
      <c r="N998" s="102"/>
      <c r="O998" s="102" t="s">
        <v>208</v>
      </c>
      <c r="P998" s="102" t="s">
        <v>209</v>
      </c>
      <c r="Q998" s="102" t="s">
        <v>139</v>
      </c>
      <c r="R998" s="102">
        <v>34160</v>
      </c>
      <c r="S998" s="102"/>
      <c r="T998" s="102">
        <v>80</v>
      </c>
      <c r="U998" s="102"/>
      <c r="V998" s="103"/>
      <c r="W998" s="101"/>
      <c r="X998" s="102"/>
      <c r="Y998" s="101"/>
      <c r="Z998" s="101"/>
      <c r="AA998" s="101"/>
      <c r="AB998" s="104"/>
    </row>
    <row r="999" spans="2:28" ht="16.5" customHeight="1" x14ac:dyDescent="0.25">
      <c r="B999" s="97">
        <v>2618</v>
      </c>
      <c r="C999" s="97" t="s">
        <v>206</v>
      </c>
      <c r="D999" s="98">
        <v>6136</v>
      </c>
      <c r="E999" s="99">
        <v>230</v>
      </c>
      <c r="F999" s="97">
        <v>6</v>
      </c>
      <c r="G999" s="97">
        <v>2</v>
      </c>
      <c r="H999" s="105">
        <v>0</v>
      </c>
      <c r="I999" s="105">
        <v>0</v>
      </c>
      <c r="J999" s="105">
        <v>66</v>
      </c>
      <c r="K999" s="95">
        <v>66</v>
      </c>
      <c r="L999" s="106">
        <f>T998</f>
        <v>80</v>
      </c>
      <c r="M999" s="106">
        <f>K999*L999</f>
        <v>5280</v>
      </c>
      <c r="N999" s="77"/>
      <c r="O999" s="78" t="s">
        <v>203</v>
      </c>
      <c r="P999" s="78" t="s">
        <v>5</v>
      </c>
      <c r="Q999" s="78" t="s">
        <v>143</v>
      </c>
      <c r="R999" s="79">
        <v>108</v>
      </c>
      <c r="S999" s="80"/>
      <c r="T999" s="81">
        <v>8050</v>
      </c>
      <c r="U999" s="96" t="s">
        <v>5488</v>
      </c>
      <c r="V999" s="79">
        <f>R999*T999*24/100</f>
        <v>208656</v>
      </c>
      <c r="W999" s="79">
        <f>R999*T999-V999</f>
        <v>660744</v>
      </c>
      <c r="X999" s="82">
        <f>M999+W999</f>
        <v>666024</v>
      </c>
      <c r="Y999" s="83">
        <f>M999</f>
        <v>5280</v>
      </c>
      <c r="Z999" s="84"/>
      <c r="AA999" s="115">
        <f>AB999*M999/100</f>
        <v>1.056</v>
      </c>
      <c r="AB999" s="86">
        <v>0.02</v>
      </c>
    </row>
    <row r="1000" spans="2:28" ht="16.5" customHeight="1" x14ac:dyDescent="0.25">
      <c r="B1000" s="99"/>
      <c r="C1000" s="99"/>
      <c r="D1000" s="99"/>
      <c r="E1000" s="99"/>
      <c r="F1000" s="99"/>
      <c r="G1000" s="99"/>
      <c r="H1000" s="107"/>
      <c r="I1000" s="107"/>
      <c r="J1000" s="107"/>
      <c r="K1000" s="106"/>
      <c r="L1000" s="106"/>
      <c r="M1000" s="106"/>
      <c r="N1000" s="77"/>
      <c r="O1000" s="78"/>
      <c r="P1000" s="78"/>
      <c r="Q1000" s="78"/>
      <c r="R1000" s="79"/>
      <c r="S1000" s="80"/>
      <c r="T1000" s="81"/>
      <c r="U1000" s="77"/>
      <c r="V1000" s="79"/>
      <c r="W1000" s="79"/>
      <c r="X1000" s="86"/>
      <c r="Y1000" s="83"/>
      <c r="Z1000" s="84"/>
      <c r="AA1000" s="85"/>
      <c r="AB1000" s="86"/>
    </row>
    <row r="1001" spans="2:28" ht="16.5" customHeight="1" x14ac:dyDescent="0.25">
      <c r="B1001" s="100" t="s">
        <v>205</v>
      </c>
      <c r="C1001" s="101"/>
      <c r="D1001" s="101"/>
      <c r="E1001" s="101"/>
      <c r="F1001" s="101"/>
      <c r="G1001" s="102"/>
      <c r="H1001" s="102" t="s">
        <v>213</v>
      </c>
      <c r="I1001" s="102" t="s">
        <v>5501</v>
      </c>
      <c r="J1001" s="102" t="s">
        <v>2689</v>
      </c>
      <c r="K1001" s="102">
        <v>66</v>
      </c>
      <c r="L1001" s="102">
        <v>11</v>
      </c>
      <c r="M1001" s="102"/>
      <c r="N1001" s="102"/>
      <c r="O1001" s="102" t="s">
        <v>208</v>
      </c>
      <c r="P1001" s="102" t="s">
        <v>209</v>
      </c>
      <c r="Q1001" s="102" t="s">
        <v>139</v>
      </c>
      <c r="R1001" s="102">
        <v>34160</v>
      </c>
      <c r="S1001" s="102"/>
      <c r="T1001" s="102">
        <v>80</v>
      </c>
      <c r="U1001" s="102"/>
      <c r="V1001" s="103"/>
      <c r="W1001" s="101"/>
      <c r="X1001" s="102"/>
      <c r="Y1001" s="101"/>
      <c r="Z1001" s="101"/>
      <c r="AA1001" s="101"/>
      <c r="AB1001" s="104"/>
    </row>
    <row r="1002" spans="2:28" ht="16.5" customHeight="1" x14ac:dyDescent="0.25">
      <c r="B1002" s="97">
        <v>2633</v>
      </c>
      <c r="C1002" s="97" t="s">
        <v>206</v>
      </c>
      <c r="D1002" s="98">
        <v>14032</v>
      </c>
      <c r="E1002" s="99">
        <v>21</v>
      </c>
      <c r="F1002" s="97">
        <v>6</v>
      </c>
      <c r="G1002" s="97">
        <v>1</v>
      </c>
      <c r="H1002" s="105">
        <v>3</v>
      </c>
      <c r="I1002" s="105">
        <v>2</v>
      </c>
      <c r="J1002" s="105">
        <v>75</v>
      </c>
      <c r="K1002" s="95">
        <v>1475</v>
      </c>
      <c r="L1002" s="106">
        <f>T1001</f>
        <v>80</v>
      </c>
      <c r="M1002" s="106">
        <f>K1002*L1002</f>
        <v>118000</v>
      </c>
      <c r="N1002" s="77"/>
      <c r="O1002" s="78"/>
      <c r="P1002" s="78"/>
      <c r="Q1002" s="78"/>
      <c r="R1002" s="79"/>
      <c r="S1002" s="80"/>
      <c r="T1002" s="81"/>
      <c r="U1002" s="77"/>
      <c r="V1002" s="79"/>
      <c r="W1002" s="79"/>
      <c r="X1002" s="82"/>
      <c r="Y1002" s="83">
        <f>M1002</f>
        <v>118000</v>
      </c>
      <c r="Z1002" s="84"/>
      <c r="AA1002" s="87">
        <f>AB1002*M1002/100</f>
        <v>11.8</v>
      </c>
      <c r="AB1002" s="82">
        <v>0.01</v>
      </c>
    </row>
    <row r="1003" spans="2:28" ht="16.5" customHeight="1" x14ac:dyDescent="0.25">
      <c r="B1003" s="99"/>
      <c r="C1003" s="99"/>
      <c r="D1003" s="99"/>
      <c r="E1003" s="99"/>
      <c r="F1003" s="99"/>
      <c r="G1003" s="99"/>
      <c r="H1003" s="107"/>
      <c r="I1003" s="107"/>
      <c r="J1003" s="107"/>
      <c r="K1003" s="106"/>
      <c r="L1003" s="106"/>
      <c r="M1003" s="106"/>
      <c r="N1003" s="77"/>
      <c r="O1003" s="78"/>
      <c r="P1003" s="78"/>
      <c r="Q1003" s="78"/>
      <c r="R1003" s="79"/>
      <c r="S1003" s="80"/>
      <c r="T1003" s="81"/>
      <c r="U1003" s="77"/>
      <c r="V1003" s="79"/>
      <c r="W1003" s="79"/>
      <c r="X1003" s="86"/>
      <c r="Y1003" s="83"/>
      <c r="Z1003" s="84"/>
      <c r="AA1003" s="85"/>
      <c r="AB1003" s="86"/>
    </row>
    <row r="1004" spans="2:28" ht="16.5" customHeight="1" x14ac:dyDescent="0.25">
      <c r="B1004" s="100" t="s">
        <v>205</v>
      </c>
      <c r="C1004" s="101"/>
      <c r="D1004" s="101"/>
      <c r="E1004" s="101"/>
      <c r="F1004" s="101"/>
      <c r="G1004" s="102"/>
      <c r="H1004" s="102" t="s">
        <v>210</v>
      </c>
      <c r="I1004" s="102" t="s">
        <v>3815</v>
      </c>
      <c r="J1004" s="102" t="s">
        <v>5502</v>
      </c>
      <c r="K1004" s="102">
        <v>130</v>
      </c>
      <c r="L1004" s="102">
        <v>11</v>
      </c>
      <c r="M1004" s="102"/>
      <c r="N1004" s="102"/>
      <c r="O1004" s="102" t="s">
        <v>208</v>
      </c>
      <c r="P1004" s="102" t="s">
        <v>209</v>
      </c>
      <c r="Q1004" s="102" t="s">
        <v>139</v>
      </c>
      <c r="R1004" s="102">
        <v>34160</v>
      </c>
      <c r="S1004" s="102"/>
      <c r="T1004" s="102">
        <v>80</v>
      </c>
      <c r="U1004" s="102"/>
      <c r="V1004" s="103"/>
      <c r="W1004" s="101"/>
      <c r="X1004" s="102"/>
      <c r="Y1004" s="101"/>
      <c r="Z1004" s="101"/>
      <c r="AA1004" s="101"/>
      <c r="AB1004" s="104"/>
    </row>
    <row r="1005" spans="2:28" ht="16.5" customHeight="1" x14ac:dyDescent="0.25">
      <c r="B1005" s="97">
        <v>2634</v>
      </c>
      <c r="C1005" s="97" t="s">
        <v>206</v>
      </c>
      <c r="D1005" s="98">
        <v>6155</v>
      </c>
      <c r="E1005" s="99">
        <v>262</v>
      </c>
      <c r="F1005" s="97">
        <v>6</v>
      </c>
      <c r="G1005" s="97">
        <v>1</v>
      </c>
      <c r="H1005" s="105">
        <v>0</v>
      </c>
      <c r="I1005" s="105">
        <v>2</v>
      </c>
      <c r="J1005" s="105">
        <v>29</v>
      </c>
      <c r="K1005" s="95">
        <v>229</v>
      </c>
      <c r="L1005" s="106">
        <f>T1004</f>
        <v>80</v>
      </c>
      <c r="M1005" s="106">
        <f>K1005*L1005</f>
        <v>18320</v>
      </c>
      <c r="N1005" s="77"/>
      <c r="O1005" s="78" t="s">
        <v>203</v>
      </c>
      <c r="P1005" s="78" t="s">
        <v>5</v>
      </c>
      <c r="Q1005" s="78" t="s">
        <v>143</v>
      </c>
      <c r="R1005" s="79">
        <v>108</v>
      </c>
      <c r="S1005" s="80"/>
      <c r="T1005" s="81">
        <v>8050</v>
      </c>
      <c r="U1005" s="96" t="s">
        <v>5488</v>
      </c>
      <c r="V1005" s="79">
        <f>R1005*T1005*24/100</f>
        <v>208656</v>
      </c>
      <c r="W1005" s="79">
        <f>R1005*T1005-V1005</f>
        <v>660744</v>
      </c>
      <c r="X1005" s="82">
        <f>M1005+W1005</f>
        <v>679064</v>
      </c>
      <c r="Y1005" s="83">
        <f>M1005</f>
        <v>18320</v>
      </c>
      <c r="Z1005" s="84"/>
      <c r="AA1005" s="115">
        <f>AB1005*M1005/100</f>
        <v>3.6640000000000001</v>
      </c>
      <c r="AB1005" s="86">
        <v>0.02</v>
      </c>
    </row>
    <row r="1006" spans="2:28" ht="16.5" customHeight="1" x14ac:dyDescent="0.25">
      <c r="B1006" s="99"/>
      <c r="C1006" s="99"/>
      <c r="D1006" s="99"/>
      <c r="E1006" s="99"/>
      <c r="F1006" s="99"/>
      <c r="G1006" s="99"/>
      <c r="H1006" s="107"/>
      <c r="I1006" s="107"/>
      <c r="J1006" s="107"/>
      <c r="K1006" s="106"/>
      <c r="L1006" s="106"/>
      <c r="M1006" s="106"/>
      <c r="N1006" s="77"/>
      <c r="O1006" s="78"/>
      <c r="P1006" s="78"/>
      <c r="Q1006" s="78"/>
      <c r="R1006" s="79"/>
      <c r="S1006" s="80"/>
      <c r="T1006" s="81"/>
      <c r="U1006" s="77"/>
      <c r="V1006" s="79"/>
      <c r="W1006" s="79"/>
      <c r="X1006" s="86"/>
      <c r="Y1006" s="83"/>
      <c r="Z1006" s="84"/>
      <c r="AA1006" s="85"/>
      <c r="AB1006" s="86"/>
    </row>
    <row r="1007" spans="2:28" ht="16.5" customHeight="1" x14ac:dyDescent="0.25">
      <c r="B1007" s="100" t="s">
        <v>205</v>
      </c>
      <c r="C1007" s="101"/>
      <c r="D1007" s="101"/>
      <c r="E1007" s="101"/>
      <c r="F1007" s="101"/>
      <c r="G1007" s="102"/>
      <c r="H1007" s="102" t="s">
        <v>210</v>
      </c>
      <c r="I1007" s="102" t="s">
        <v>5503</v>
      </c>
      <c r="J1007" s="102" t="s">
        <v>5504</v>
      </c>
      <c r="K1007" s="102">
        <v>130</v>
      </c>
      <c r="L1007" s="102">
        <v>11</v>
      </c>
      <c r="M1007" s="102"/>
      <c r="N1007" s="102"/>
      <c r="O1007" s="102" t="s">
        <v>208</v>
      </c>
      <c r="P1007" s="102" t="s">
        <v>209</v>
      </c>
      <c r="Q1007" s="102" t="s">
        <v>139</v>
      </c>
      <c r="R1007" s="102">
        <v>34160</v>
      </c>
      <c r="S1007" s="102"/>
      <c r="T1007" s="102">
        <v>80</v>
      </c>
      <c r="U1007" s="102"/>
      <c r="V1007" s="103"/>
      <c r="W1007" s="101"/>
      <c r="X1007" s="102"/>
      <c r="Y1007" s="101"/>
      <c r="Z1007" s="101"/>
      <c r="AA1007" s="101"/>
      <c r="AB1007" s="104"/>
    </row>
    <row r="1008" spans="2:28" ht="16.5" customHeight="1" x14ac:dyDescent="0.25">
      <c r="B1008" s="97">
        <v>2635</v>
      </c>
      <c r="C1008" s="97" t="s">
        <v>206</v>
      </c>
      <c r="D1008" s="98">
        <v>6303</v>
      </c>
      <c r="E1008" s="99">
        <v>266</v>
      </c>
      <c r="F1008" s="97">
        <v>6</v>
      </c>
      <c r="G1008" s="97">
        <v>1</v>
      </c>
      <c r="H1008" s="105">
        <v>0</v>
      </c>
      <c r="I1008" s="105">
        <v>0</v>
      </c>
      <c r="J1008" s="105">
        <v>89</v>
      </c>
      <c r="K1008" s="95">
        <v>89</v>
      </c>
      <c r="L1008" s="106">
        <f>T1007</f>
        <v>80</v>
      </c>
      <c r="M1008" s="106">
        <f>K1008*L1008</f>
        <v>7120</v>
      </c>
      <c r="N1008" s="77"/>
      <c r="O1008" s="78"/>
      <c r="P1008" s="78"/>
      <c r="Q1008" s="78"/>
      <c r="R1008" s="79"/>
      <c r="S1008" s="80"/>
      <c r="T1008" s="81"/>
      <c r="U1008" s="77"/>
      <c r="V1008" s="79"/>
      <c r="W1008" s="79"/>
      <c r="X1008" s="82"/>
      <c r="Y1008" s="83">
        <f>M1008</f>
        <v>7120</v>
      </c>
      <c r="Z1008" s="84"/>
      <c r="AA1008" s="87">
        <f>AB1008*M1008/100</f>
        <v>0.71200000000000008</v>
      </c>
      <c r="AB1008" s="82">
        <v>0.01</v>
      </c>
    </row>
    <row r="1009" spans="2:28" ht="16.5" customHeight="1" x14ac:dyDescent="0.25">
      <c r="B1009" s="99"/>
      <c r="C1009" s="99"/>
      <c r="D1009" s="99"/>
      <c r="E1009" s="99"/>
      <c r="F1009" s="99"/>
      <c r="G1009" s="99"/>
      <c r="H1009" s="107"/>
      <c r="I1009" s="107"/>
      <c r="J1009" s="107"/>
      <c r="K1009" s="106"/>
      <c r="L1009" s="106"/>
      <c r="M1009" s="106"/>
      <c r="N1009" s="77"/>
      <c r="O1009" s="78"/>
      <c r="P1009" s="78"/>
      <c r="Q1009" s="78"/>
      <c r="R1009" s="79"/>
      <c r="S1009" s="80"/>
      <c r="T1009" s="81"/>
      <c r="U1009" s="77"/>
      <c r="V1009" s="79"/>
      <c r="W1009" s="79"/>
      <c r="X1009" s="86"/>
      <c r="Y1009" s="83"/>
      <c r="Z1009" s="84"/>
      <c r="AA1009" s="85"/>
      <c r="AB1009" s="86"/>
    </row>
    <row r="1010" spans="2:28" ht="16.5" customHeight="1" x14ac:dyDescent="0.25">
      <c r="B1010" s="100" t="s">
        <v>205</v>
      </c>
      <c r="C1010" s="101"/>
      <c r="D1010" s="101"/>
      <c r="E1010" s="101"/>
      <c r="F1010" s="101"/>
      <c r="G1010" s="102"/>
      <c r="H1010" s="102" t="s">
        <v>210</v>
      </c>
      <c r="I1010" s="102" t="s">
        <v>4654</v>
      </c>
      <c r="J1010" s="102" t="s">
        <v>4655</v>
      </c>
      <c r="K1010" s="102">
        <v>60</v>
      </c>
      <c r="L1010" s="102">
        <v>11</v>
      </c>
      <c r="M1010" s="102"/>
      <c r="N1010" s="102"/>
      <c r="O1010" s="102" t="s">
        <v>208</v>
      </c>
      <c r="P1010" s="102" t="s">
        <v>209</v>
      </c>
      <c r="Q1010" s="102" t="s">
        <v>139</v>
      </c>
      <c r="R1010" s="102">
        <v>34160</v>
      </c>
      <c r="S1010" s="102"/>
      <c r="T1010" s="102">
        <v>80</v>
      </c>
      <c r="U1010" s="102"/>
      <c r="V1010" s="103"/>
      <c r="W1010" s="101"/>
      <c r="X1010" s="102"/>
      <c r="Y1010" s="101"/>
      <c r="Z1010" s="101"/>
      <c r="AA1010" s="101"/>
      <c r="AB1010" s="104"/>
    </row>
    <row r="1011" spans="2:28" ht="16.5" customHeight="1" x14ac:dyDescent="0.25">
      <c r="B1011" s="97">
        <v>2661</v>
      </c>
      <c r="C1011" s="97" t="s">
        <v>206</v>
      </c>
      <c r="D1011" s="98">
        <v>12997</v>
      </c>
      <c r="E1011" s="99">
        <v>203</v>
      </c>
      <c r="F1011" s="97">
        <v>6</v>
      </c>
      <c r="G1011" s="97">
        <v>1</v>
      </c>
      <c r="H1011" s="105">
        <v>0</v>
      </c>
      <c r="I1011" s="105">
        <v>0</v>
      </c>
      <c r="J1011" s="105">
        <v>85</v>
      </c>
      <c r="K1011" s="95">
        <v>85</v>
      </c>
      <c r="L1011" s="106">
        <f>T1010</f>
        <v>80</v>
      </c>
      <c r="M1011" s="106">
        <f>K1011*L1011</f>
        <v>6800</v>
      </c>
      <c r="N1011" s="77"/>
      <c r="O1011" s="78"/>
      <c r="P1011" s="78"/>
      <c r="Q1011" s="78"/>
      <c r="R1011" s="79"/>
      <c r="S1011" s="80"/>
      <c r="T1011" s="81"/>
      <c r="U1011" s="77"/>
      <c r="V1011" s="79"/>
      <c r="W1011" s="79"/>
      <c r="X1011" s="82"/>
      <c r="Y1011" s="83">
        <f>M1011</f>
        <v>6800</v>
      </c>
      <c r="Z1011" s="84"/>
      <c r="AA1011" s="87">
        <f>AB1011*M1011/100</f>
        <v>0.68</v>
      </c>
      <c r="AB1011" s="82">
        <v>0.01</v>
      </c>
    </row>
    <row r="1012" spans="2:28" ht="16.5" customHeight="1" x14ac:dyDescent="0.25">
      <c r="B1012" s="99"/>
      <c r="C1012" s="99"/>
      <c r="D1012" s="99"/>
      <c r="E1012" s="99"/>
      <c r="F1012" s="99"/>
      <c r="G1012" s="99"/>
      <c r="H1012" s="107"/>
      <c r="I1012" s="107"/>
      <c r="J1012" s="107"/>
      <c r="K1012" s="106"/>
      <c r="L1012" s="106"/>
      <c r="M1012" s="106"/>
      <c r="N1012" s="77"/>
      <c r="O1012" s="78"/>
      <c r="P1012" s="78"/>
      <c r="Q1012" s="78"/>
      <c r="R1012" s="79"/>
      <c r="S1012" s="80"/>
      <c r="T1012" s="81"/>
      <c r="U1012" s="77"/>
      <c r="V1012" s="79"/>
      <c r="W1012" s="79"/>
      <c r="X1012" s="86"/>
      <c r="Y1012" s="83"/>
      <c r="Z1012" s="84"/>
      <c r="AA1012" s="85"/>
      <c r="AB1012" s="86"/>
    </row>
    <row r="1013" spans="2:28" ht="16.5" customHeight="1" x14ac:dyDescent="0.25">
      <c r="B1013" s="100" t="s">
        <v>205</v>
      </c>
      <c r="C1013" s="101"/>
      <c r="D1013" s="101"/>
      <c r="E1013" s="101"/>
      <c r="F1013" s="101"/>
      <c r="G1013" s="102"/>
      <c r="H1013" s="102" t="s">
        <v>207</v>
      </c>
      <c r="I1013" s="102" t="s">
        <v>3150</v>
      </c>
      <c r="J1013" s="102" t="s">
        <v>2778</v>
      </c>
      <c r="K1013" s="102">
        <v>67</v>
      </c>
      <c r="L1013" s="102">
        <v>11</v>
      </c>
      <c r="M1013" s="102"/>
      <c r="N1013" s="102"/>
      <c r="O1013" s="102" t="s">
        <v>208</v>
      </c>
      <c r="P1013" s="102" t="s">
        <v>209</v>
      </c>
      <c r="Q1013" s="102" t="s">
        <v>139</v>
      </c>
      <c r="R1013" s="102">
        <v>34160</v>
      </c>
      <c r="S1013" s="102"/>
      <c r="T1013" s="102">
        <v>80</v>
      </c>
      <c r="U1013" s="102"/>
      <c r="V1013" s="103"/>
      <c r="W1013" s="101"/>
      <c r="X1013" s="102"/>
      <c r="Y1013" s="101"/>
      <c r="Z1013" s="101"/>
      <c r="AA1013" s="101"/>
      <c r="AB1013" s="104"/>
    </row>
    <row r="1014" spans="2:28" ht="16.5" customHeight="1" x14ac:dyDescent="0.25">
      <c r="B1014" s="97">
        <v>2726</v>
      </c>
      <c r="C1014" s="97" t="s">
        <v>206</v>
      </c>
      <c r="D1014" s="98">
        <v>966</v>
      </c>
      <c r="E1014" s="99">
        <v>20</v>
      </c>
      <c r="F1014" s="97">
        <v>6</v>
      </c>
      <c r="G1014" s="97">
        <v>1</v>
      </c>
      <c r="H1014" s="105">
        <v>4</v>
      </c>
      <c r="I1014" s="105">
        <v>2</v>
      </c>
      <c r="J1014" s="105">
        <v>15</v>
      </c>
      <c r="K1014" s="95">
        <v>1815</v>
      </c>
      <c r="L1014" s="106">
        <f>T1013</f>
        <v>80</v>
      </c>
      <c r="M1014" s="106">
        <f>K1014*L1014</f>
        <v>145200</v>
      </c>
      <c r="N1014" s="77"/>
      <c r="O1014" s="78"/>
      <c r="P1014" s="78"/>
      <c r="Q1014" s="78"/>
      <c r="R1014" s="79"/>
      <c r="S1014" s="80"/>
      <c r="T1014" s="81"/>
      <c r="U1014" s="77"/>
      <c r="V1014" s="79"/>
      <c r="W1014" s="79"/>
      <c r="X1014" s="82"/>
      <c r="Y1014" s="83">
        <f>M1014</f>
        <v>145200</v>
      </c>
      <c r="Z1014" s="84"/>
      <c r="AA1014" s="87">
        <f>AB1014*M1014/100</f>
        <v>14.52</v>
      </c>
      <c r="AB1014" s="82">
        <v>0.01</v>
      </c>
    </row>
    <row r="1015" spans="2:28" ht="16.5" customHeight="1" x14ac:dyDescent="0.25">
      <c r="B1015" s="99"/>
      <c r="C1015" s="99"/>
      <c r="D1015" s="99"/>
      <c r="E1015" s="99"/>
      <c r="F1015" s="99"/>
      <c r="G1015" s="99"/>
      <c r="H1015" s="107"/>
      <c r="I1015" s="107"/>
      <c r="J1015" s="107"/>
      <c r="K1015" s="106"/>
      <c r="L1015" s="106"/>
      <c r="M1015" s="106"/>
      <c r="N1015" s="77"/>
      <c r="O1015" s="78"/>
      <c r="P1015" s="78"/>
      <c r="Q1015" s="78"/>
      <c r="R1015" s="79"/>
      <c r="S1015" s="80"/>
      <c r="T1015" s="81"/>
      <c r="U1015" s="77"/>
      <c r="V1015" s="79"/>
      <c r="W1015" s="79"/>
      <c r="X1015" s="86"/>
      <c r="Y1015" s="83"/>
      <c r="Z1015" s="84"/>
      <c r="AA1015" s="85"/>
      <c r="AB1015" s="86"/>
    </row>
    <row r="1016" spans="2:28" ht="16.5" customHeight="1" x14ac:dyDescent="0.25">
      <c r="B1016" s="100" t="s">
        <v>205</v>
      </c>
      <c r="C1016" s="101"/>
      <c r="D1016" s="101"/>
      <c r="E1016" s="101"/>
      <c r="F1016" s="101"/>
      <c r="G1016" s="102"/>
      <c r="H1016" s="102" t="s">
        <v>207</v>
      </c>
      <c r="I1016" s="102" t="s">
        <v>3644</v>
      </c>
      <c r="J1016" s="102" t="s">
        <v>2601</v>
      </c>
      <c r="K1016" s="102">
        <v>4</v>
      </c>
      <c r="L1016" s="102">
        <v>11</v>
      </c>
      <c r="M1016" s="102"/>
      <c r="N1016" s="102"/>
      <c r="O1016" s="102" t="s">
        <v>208</v>
      </c>
      <c r="P1016" s="102" t="s">
        <v>209</v>
      </c>
      <c r="Q1016" s="102" t="s">
        <v>139</v>
      </c>
      <c r="R1016" s="102">
        <v>34160</v>
      </c>
      <c r="S1016" s="102"/>
      <c r="T1016" s="102">
        <v>250</v>
      </c>
      <c r="U1016" s="102"/>
      <c r="V1016" s="103"/>
      <c r="W1016" s="101"/>
      <c r="X1016" s="102"/>
      <c r="Y1016" s="101"/>
      <c r="Z1016" s="101"/>
      <c r="AA1016" s="101"/>
      <c r="AB1016" s="104"/>
    </row>
    <row r="1017" spans="2:28" ht="16.5" customHeight="1" x14ac:dyDescent="0.25">
      <c r="B1017" s="97">
        <v>2731</v>
      </c>
      <c r="C1017" s="97" t="s">
        <v>206</v>
      </c>
      <c r="D1017" s="98">
        <v>15349</v>
      </c>
      <c r="E1017" s="99">
        <v>17</v>
      </c>
      <c r="F1017" s="97">
        <v>6</v>
      </c>
      <c r="G1017" s="97">
        <v>1</v>
      </c>
      <c r="H1017" s="105">
        <v>1</v>
      </c>
      <c r="I1017" s="105">
        <v>0</v>
      </c>
      <c r="J1017" s="105">
        <v>8</v>
      </c>
      <c r="K1017" s="95">
        <v>408</v>
      </c>
      <c r="L1017" s="106">
        <f>T1016</f>
        <v>250</v>
      </c>
      <c r="M1017" s="106">
        <f>K1017*L1017</f>
        <v>102000</v>
      </c>
      <c r="N1017" s="77"/>
      <c r="O1017" s="78"/>
      <c r="P1017" s="78"/>
      <c r="Q1017" s="78"/>
      <c r="R1017" s="79"/>
      <c r="S1017" s="80"/>
      <c r="T1017" s="81"/>
      <c r="U1017" s="77"/>
      <c r="V1017" s="79"/>
      <c r="W1017" s="79"/>
      <c r="X1017" s="82"/>
      <c r="Y1017" s="83">
        <f>M1017</f>
        <v>102000</v>
      </c>
      <c r="Z1017" s="84"/>
      <c r="AA1017" s="87">
        <f>AB1017*M1017/100</f>
        <v>10.199999999999999</v>
      </c>
      <c r="AB1017" s="82">
        <v>0.01</v>
      </c>
    </row>
    <row r="1018" spans="2:28" ht="16.5" customHeight="1" x14ac:dyDescent="0.25">
      <c r="B1018" s="99"/>
      <c r="C1018" s="99"/>
      <c r="D1018" s="99"/>
      <c r="E1018" s="99"/>
      <c r="F1018" s="99"/>
      <c r="G1018" s="99"/>
      <c r="H1018" s="107"/>
      <c r="I1018" s="107"/>
      <c r="J1018" s="107"/>
      <c r="K1018" s="106"/>
      <c r="L1018" s="106"/>
      <c r="M1018" s="106"/>
      <c r="N1018" s="77"/>
      <c r="O1018" s="78"/>
      <c r="P1018" s="78"/>
      <c r="Q1018" s="78"/>
      <c r="R1018" s="79"/>
      <c r="S1018" s="80"/>
      <c r="T1018" s="81"/>
      <c r="U1018" s="77"/>
      <c r="V1018" s="79"/>
      <c r="W1018" s="79"/>
      <c r="X1018" s="86"/>
      <c r="Y1018" s="83"/>
      <c r="Z1018" s="84"/>
      <c r="AA1018" s="85"/>
      <c r="AB1018" s="86"/>
    </row>
    <row r="1019" spans="2:28" ht="16.5" customHeight="1" x14ac:dyDescent="0.25">
      <c r="B1019" s="100" t="s">
        <v>205</v>
      </c>
      <c r="C1019" s="101"/>
      <c r="D1019" s="101"/>
      <c r="E1019" s="101"/>
      <c r="F1019" s="101"/>
      <c r="G1019" s="102"/>
      <c r="H1019" s="102" t="s">
        <v>210</v>
      </c>
      <c r="I1019" s="102" t="s">
        <v>950</v>
      </c>
      <c r="J1019" s="102" t="s">
        <v>2336</v>
      </c>
      <c r="K1019" s="102">
        <v>96</v>
      </c>
      <c r="L1019" s="102">
        <v>11</v>
      </c>
      <c r="M1019" s="102"/>
      <c r="N1019" s="102"/>
      <c r="O1019" s="102" t="s">
        <v>208</v>
      </c>
      <c r="P1019" s="102" t="s">
        <v>209</v>
      </c>
      <c r="Q1019" s="102" t="s">
        <v>139</v>
      </c>
      <c r="R1019" s="102">
        <v>34160</v>
      </c>
      <c r="S1019" s="102"/>
      <c r="T1019" s="102">
        <v>250</v>
      </c>
      <c r="U1019" s="102"/>
      <c r="V1019" s="103"/>
      <c r="W1019" s="101"/>
      <c r="X1019" s="102"/>
      <c r="Y1019" s="101"/>
      <c r="Z1019" s="101"/>
      <c r="AA1019" s="101"/>
      <c r="AB1019" s="104"/>
    </row>
    <row r="1020" spans="2:28" ht="16.5" customHeight="1" x14ac:dyDescent="0.25">
      <c r="B1020" s="97">
        <v>2733</v>
      </c>
      <c r="C1020" s="97" t="s">
        <v>206</v>
      </c>
      <c r="D1020" s="98">
        <v>15351</v>
      </c>
      <c r="E1020" s="99">
        <v>19</v>
      </c>
      <c r="F1020" s="97">
        <v>6</v>
      </c>
      <c r="G1020" s="97"/>
      <c r="H1020" s="105">
        <v>3</v>
      </c>
      <c r="I1020" s="105">
        <v>0</v>
      </c>
      <c r="J1020" s="105">
        <v>83</v>
      </c>
      <c r="K1020" s="95">
        <v>1283</v>
      </c>
      <c r="L1020" s="106">
        <f>T1019</f>
        <v>250</v>
      </c>
      <c r="M1020" s="106">
        <f>K1020*L1020</f>
        <v>320750</v>
      </c>
      <c r="N1020" s="77"/>
      <c r="O1020" s="78"/>
      <c r="P1020" s="78"/>
      <c r="Q1020" s="78"/>
      <c r="R1020" s="79"/>
      <c r="S1020" s="80"/>
      <c r="T1020" s="81"/>
      <c r="U1020" s="77"/>
      <c r="V1020" s="79"/>
      <c r="W1020" s="79"/>
      <c r="X1020" s="82"/>
      <c r="Y1020" s="83">
        <f>M1020</f>
        <v>320750</v>
      </c>
      <c r="Z1020" s="84"/>
      <c r="AA1020" s="87">
        <f>AB1020*M1020/100</f>
        <v>32.075000000000003</v>
      </c>
      <c r="AB1020" s="116">
        <v>0.01</v>
      </c>
    </row>
    <row r="1021" spans="2:28" ht="16.5" customHeight="1" x14ac:dyDescent="0.25">
      <c r="B1021" s="97"/>
      <c r="C1021" s="97"/>
      <c r="D1021" s="98"/>
      <c r="E1021" s="99"/>
      <c r="F1021" s="97"/>
      <c r="G1021" s="97"/>
      <c r="H1021" s="105"/>
      <c r="I1021" s="105"/>
      <c r="J1021" s="105">
        <v>38</v>
      </c>
      <c r="K1021" s="95">
        <v>38</v>
      </c>
      <c r="L1021" s="106">
        <f>T1019</f>
        <v>250</v>
      </c>
      <c r="M1021" s="106">
        <f>K1021*L1021</f>
        <v>9500</v>
      </c>
      <c r="N1021" s="77"/>
      <c r="O1021" s="78" t="s">
        <v>203</v>
      </c>
      <c r="P1021" s="78" t="s">
        <v>5</v>
      </c>
      <c r="Q1021" s="78" t="s">
        <v>143</v>
      </c>
      <c r="R1021" s="79">
        <v>150</v>
      </c>
      <c r="S1021" s="80"/>
      <c r="T1021" s="81">
        <v>8050</v>
      </c>
      <c r="U1021" s="96" t="s">
        <v>5488</v>
      </c>
      <c r="V1021" s="79">
        <f>R1021*T1021*24/100</f>
        <v>289800</v>
      </c>
      <c r="W1021" s="79">
        <f>R1021*T1021-V1021</f>
        <v>917700</v>
      </c>
      <c r="X1021" s="82">
        <f>M1021+W1021</f>
        <v>927200</v>
      </c>
      <c r="Y1021" s="83">
        <f>M1021</f>
        <v>9500</v>
      </c>
      <c r="Z1021" s="84"/>
      <c r="AA1021" s="115">
        <f>AB1021*M1021/100</f>
        <v>1.9</v>
      </c>
      <c r="AB1021" s="86">
        <v>0.02</v>
      </c>
    </row>
    <row r="1022" spans="2:28" ht="16.5" customHeight="1" x14ac:dyDescent="0.25">
      <c r="B1022" s="97"/>
      <c r="C1022" s="97"/>
      <c r="D1022" s="98"/>
      <c r="E1022" s="99"/>
      <c r="F1022" s="97"/>
      <c r="G1022" s="97"/>
      <c r="H1022" s="105"/>
      <c r="I1022" s="105"/>
      <c r="J1022" s="105">
        <v>10</v>
      </c>
      <c r="K1022" s="95">
        <v>10</v>
      </c>
      <c r="L1022" s="106">
        <f>T1019</f>
        <v>250</v>
      </c>
      <c r="M1022" s="106">
        <f>K1022*L1022</f>
        <v>2500</v>
      </c>
      <c r="N1022" s="77"/>
      <c r="O1022" s="78" t="s">
        <v>215</v>
      </c>
      <c r="P1022" s="78"/>
      <c r="Q1022" s="78"/>
      <c r="R1022" s="79">
        <v>40</v>
      </c>
      <c r="S1022" s="80"/>
      <c r="T1022" s="81">
        <v>7350</v>
      </c>
      <c r="U1022" s="96" t="s">
        <v>3907</v>
      </c>
      <c r="V1022" s="79">
        <f>R1022*T1022*13/100</f>
        <v>38220</v>
      </c>
      <c r="W1022" s="79">
        <f>R1022*T1022-V1022</f>
        <v>255780</v>
      </c>
      <c r="X1022" s="82">
        <f>M1022+W1022</f>
        <v>258280</v>
      </c>
      <c r="Y1022" s="83">
        <f>M1021</f>
        <v>9500</v>
      </c>
      <c r="Z1022" s="84"/>
      <c r="AA1022" s="87">
        <f>X1022*AB1022/100</f>
        <v>774.84</v>
      </c>
      <c r="AB1022" s="86">
        <v>0.3</v>
      </c>
    </row>
    <row r="1023" spans="2:28" ht="16.5" customHeight="1" x14ac:dyDescent="0.25">
      <c r="B1023" s="97"/>
      <c r="C1023" s="97"/>
      <c r="D1023" s="98"/>
      <c r="E1023" s="99"/>
      <c r="F1023" s="97"/>
      <c r="G1023" s="97"/>
      <c r="H1023" s="105">
        <v>3</v>
      </c>
      <c r="I1023" s="105">
        <v>1</v>
      </c>
      <c r="J1023" s="105">
        <v>31</v>
      </c>
      <c r="K1023" s="95">
        <v>1331</v>
      </c>
      <c r="L1023" s="106"/>
      <c r="M1023" s="106"/>
      <c r="N1023" s="77"/>
      <c r="O1023" s="78"/>
      <c r="P1023" s="78"/>
      <c r="Q1023" s="78"/>
      <c r="R1023" s="79"/>
      <c r="S1023" s="80"/>
      <c r="T1023" s="81"/>
      <c r="U1023" s="77"/>
      <c r="V1023" s="79"/>
      <c r="W1023" s="79"/>
      <c r="X1023" s="82"/>
      <c r="Y1023" s="83"/>
      <c r="Z1023" s="84"/>
      <c r="AA1023" s="87"/>
      <c r="AB1023" s="82"/>
    </row>
    <row r="1024" spans="2:28" ht="16.5" customHeight="1" x14ac:dyDescent="0.25">
      <c r="B1024" s="99"/>
      <c r="C1024" s="99"/>
      <c r="D1024" s="99"/>
      <c r="E1024" s="99"/>
      <c r="F1024" s="99"/>
      <c r="G1024" s="99"/>
      <c r="H1024" s="107"/>
      <c r="I1024" s="107"/>
      <c r="J1024" s="107"/>
      <c r="K1024" s="106"/>
      <c r="L1024" s="106"/>
      <c r="M1024" s="106"/>
      <c r="N1024" s="77"/>
      <c r="O1024" s="78"/>
      <c r="P1024" s="78"/>
      <c r="Q1024" s="78"/>
      <c r="R1024" s="79"/>
      <c r="S1024" s="80"/>
      <c r="T1024" s="81"/>
      <c r="U1024" s="77"/>
      <c r="V1024" s="79"/>
      <c r="W1024" s="79"/>
      <c r="X1024" s="86"/>
      <c r="Y1024" s="83"/>
      <c r="Z1024" s="84"/>
      <c r="AA1024" s="85"/>
      <c r="AB1024" s="86"/>
    </row>
    <row r="1025" spans="2:28" ht="16.5" customHeight="1" x14ac:dyDescent="0.25">
      <c r="B1025" s="100" t="s">
        <v>205</v>
      </c>
      <c r="C1025" s="101"/>
      <c r="D1025" s="101"/>
      <c r="E1025" s="101"/>
      <c r="F1025" s="101"/>
      <c r="G1025" s="102"/>
      <c r="H1025" s="102" t="s">
        <v>207</v>
      </c>
      <c r="I1025" s="102" t="s">
        <v>3644</v>
      </c>
      <c r="J1025" s="102" t="s">
        <v>2601</v>
      </c>
      <c r="K1025" s="102">
        <v>4</v>
      </c>
      <c r="L1025" s="102">
        <v>11</v>
      </c>
      <c r="M1025" s="102"/>
      <c r="N1025" s="102"/>
      <c r="O1025" s="102" t="s">
        <v>208</v>
      </c>
      <c r="P1025" s="102" t="s">
        <v>209</v>
      </c>
      <c r="Q1025" s="102" t="s">
        <v>139</v>
      </c>
      <c r="R1025" s="102">
        <v>34160</v>
      </c>
      <c r="S1025" s="102"/>
      <c r="T1025" s="102">
        <v>250</v>
      </c>
      <c r="U1025" s="102"/>
      <c r="V1025" s="103"/>
      <c r="W1025" s="101"/>
      <c r="X1025" s="102"/>
      <c r="Y1025" s="101"/>
      <c r="Z1025" s="101"/>
      <c r="AA1025" s="101"/>
      <c r="AB1025" s="104"/>
    </row>
    <row r="1026" spans="2:28" ht="16.5" customHeight="1" x14ac:dyDescent="0.25">
      <c r="B1026" s="97">
        <v>2735</v>
      </c>
      <c r="C1026" s="97" t="s">
        <v>206</v>
      </c>
      <c r="D1026" s="98">
        <v>15353</v>
      </c>
      <c r="E1026" s="99">
        <v>21</v>
      </c>
      <c r="F1026" s="97">
        <v>6</v>
      </c>
      <c r="G1026" s="97">
        <v>1</v>
      </c>
      <c r="H1026" s="105">
        <v>13</v>
      </c>
      <c r="I1026" s="105">
        <v>3</v>
      </c>
      <c r="J1026" s="105">
        <v>22</v>
      </c>
      <c r="K1026" s="95">
        <v>5522</v>
      </c>
      <c r="L1026" s="106">
        <f>T1025</f>
        <v>250</v>
      </c>
      <c r="M1026" s="106">
        <f>K1026*L1026</f>
        <v>1380500</v>
      </c>
      <c r="N1026" s="77"/>
      <c r="O1026" s="78"/>
      <c r="P1026" s="78"/>
      <c r="Q1026" s="78"/>
      <c r="R1026" s="79"/>
      <c r="S1026" s="80"/>
      <c r="T1026" s="81"/>
      <c r="U1026" s="77"/>
      <c r="V1026" s="79"/>
      <c r="W1026" s="79"/>
      <c r="X1026" s="82"/>
      <c r="Y1026" s="83">
        <f>M1026</f>
        <v>1380500</v>
      </c>
      <c r="Z1026" s="84"/>
      <c r="AA1026" s="87">
        <f>AB1026*M1026/100</f>
        <v>138.05000000000001</v>
      </c>
      <c r="AB1026" s="116">
        <v>0.01</v>
      </c>
    </row>
    <row r="1027" spans="2:28" ht="16.5" customHeight="1" x14ac:dyDescent="0.25">
      <c r="B1027" s="99"/>
      <c r="C1027" s="99"/>
      <c r="D1027" s="99"/>
      <c r="E1027" s="99"/>
      <c r="F1027" s="99"/>
      <c r="G1027" s="99"/>
      <c r="H1027" s="107"/>
      <c r="I1027" s="107"/>
      <c r="J1027" s="107"/>
      <c r="K1027" s="106"/>
      <c r="L1027" s="106"/>
      <c r="M1027" s="106"/>
      <c r="N1027" s="77"/>
      <c r="O1027" s="78"/>
      <c r="P1027" s="78"/>
      <c r="Q1027" s="78"/>
      <c r="R1027" s="79"/>
      <c r="S1027" s="80"/>
      <c r="T1027" s="81"/>
      <c r="U1027" s="77"/>
      <c r="V1027" s="79"/>
      <c r="W1027" s="79"/>
      <c r="X1027" s="86"/>
      <c r="Y1027" s="83"/>
      <c r="Z1027" s="84"/>
      <c r="AA1027" s="85"/>
      <c r="AB1027" s="86"/>
    </row>
    <row r="1028" spans="2:28" ht="16.5" customHeight="1" x14ac:dyDescent="0.25">
      <c r="B1028" s="100" t="s">
        <v>205</v>
      </c>
      <c r="C1028" s="101"/>
      <c r="D1028" s="101"/>
      <c r="E1028" s="101"/>
      <c r="F1028" s="101"/>
      <c r="G1028" s="102"/>
      <c r="H1028" s="102" t="s">
        <v>210</v>
      </c>
      <c r="I1028" s="102" t="s">
        <v>270</v>
      </c>
      <c r="J1028" s="102" t="s">
        <v>271</v>
      </c>
      <c r="K1028" s="102">
        <v>13</v>
      </c>
      <c r="L1028" s="102">
        <v>11</v>
      </c>
      <c r="M1028" s="102"/>
      <c r="N1028" s="102"/>
      <c r="O1028" s="102" t="s">
        <v>208</v>
      </c>
      <c r="P1028" s="102" t="s">
        <v>209</v>
      </c>
      <c r="Q1028" s="102" t="s">
        <v>139</v>
      </c>
      <c r="R1028" s="102">
        <v>34160</v>
      </c>
      <c r="S1028" s="102"/>
      <c r="T1028" s="102">
        <v>80</v>
      </c>
      <c r="U1028" s="102"/>
      <c r="V1028" s="103"/>
      <c r="W1028" s="101"/>
      <c r="X1028" s="102"/>
      <c r="Y1028" s="101"/>
      <c r="Z1028" s="101"/>
      <c r="AA1028" s="101"/>
      <c r="AB1028" s="104"/>
    </row>
    <row r="1029" spans="2:28" ht="16.5" customHeight="1" x14ac:dyDescent="0.25">
      <c r="B1029" s="97">
        <v>2782</v>
      </c>
      <c r="C1029" s="97" t="s">
        <v>5579</v>
      </c>
      <c r="D1029" s="98">
        <v>77</v>
      </c>
      <c r="E1029" s="99">
        <v>8</v>
      </c>
      <c r="F1029" s="97"/>
      <c r="G1029" s="97">
        <v>1</v>
      </c>
      <c r="H1029" s="105">
        <v>6</v>
      </c>
      <c r="I1029" s="105">
        <v>2</v>
      </c>
      <c r="J1029" s="105">
        <v>92</v>
      </c>
      <c r="K1029" s="95">
        <v>2692</v>
      </c>
      <c r="L1029" s="106">
        <f>T1028</f>
        <v>80</v>
      </c>
      <c r="M1029" s="106">
        <f>K1029*L1029</f>
        <v>215360</v>
      </c>
      <c r="N1029" s="77"/>
      <c r="O1029" s="78"/>
      <c r="P1029" s="78"/>
      <c r="Q1029" s="78"/>
      <c r="R1029" s="79"/>
      <c r="S1029" s="80"/>
      <c r="T1029" s="81"/>
      <c r="U1029" s="77"/>
      <c r="V1029" s="79"/>
      <c r="W1029" s="79"/>
      <c r="X1029" s="82"/>
      <c r="Y1029" s="83">
        <f>M1029</f>
        <v>215360</v>
      </c>
      <c r="Z1029" s="84"/>
      <c r="AA1029" s="87">
        <f>AB1029*M1029/100</f>
        <v>21.535999999999998</v>
      </c>
      <c r="AB1029" s="116">
        <v>0.01</v>
      </c>
    </row>
    <row r="1030" spans="2:28" ht="16.5" customHeight="1" x14ac:dyDescent="0.25">
      <c r="B1030" s="99"/>
      <c r="C1030" s="99"/>
      <c r="D1030" s="99"/>
      <c r="E1030" s="99"/>
      <c r="F1030" s="99"/>
      <c r="G1030" s="99"/>
      <c r="H1030" s="107"/>
      <c r="I1030" s="107"/>
      <c r="J1030" s="107"/>
      <c r="K1030" s="106"/>
      <c r="L1030" s="106"/>
      <c r="M1030" s="106"/>
      <c r="N1030" s="77"/>
      <c r="O1030" s="78"/>
      <c r="P1030" s="78"/>
      <c r="Q1030" s="78"/>
      <c r="R1030" s="79"/>
      <c r="S1030" s="80"/>
      <c r="T1030" s="81"/>
      <c r="U1030" s="77"/>
      <c r="V1030" s="79"/>
      <c r="W1030" s="79"/>
      <c r="X1030" s="86"/>
      <c r="Y1030" s="83"/>
      <c r="Z1030" s="84"/>
      <c r="AA1030" s="85"/>
      <c r="AB1030" s="86"/>
    </row>
    <row r="1031" spans="2:28" ht="16.5" customHeight="1" x14ac:dyDescent="0.25">
      <c r="B1031" s="100" t="s">
        <v>205</v>
      </c>
      <c r="C1031" s="101"/>
      <c r="D1031" s="101"/>
      <c r="E1031" s="101"/>
      <c r="F1031" s="101"/>
      <c r="G1031" s="102"/>
      <c r="H1031" s="102" t="s">
        <v>207</v>
      </c>
      <c r="I1031" s="102" t="s">
        <v>5676</v>
      </c>
      <c r="J1031" s="102" t="s">
        <v>936</v>
      </c>
      <c r="K1031" s="102">
        <v>28</v>
      </c>
      <c r="L1031" s="102">
        <v>11</v>
      </c>
      <c r="M1031" s="102"/>
      <c r="N1031" s="102"/>
      <c r="O1031" s="102" t="s">
        <v>208</v>
      </c>
      <c r="P1031" s="102" t="s">
        <v>209</v>
      </c>
      <c r="Q1031" s="102" t="s">
        <v>139</v>
      </c>
      <c r="R1031" s="102">
        <v>34160</v>
      </c>
      <c r="S1031" s="102"/>
      <c r="T1031" s="102">
        <v>80</v>
      </c>
      <c r="U1031" s="102"/>
      <c r="V1031" s="103"/>
      <c r="W1031" s="101"/>
      <c r="X1031" s="102"/>
      <c r="Y1031" s="101"/>
      <c r="Z1031" s="101"/>
      <c r="AA1031" s="101"/>
      <c r="AB1031" s="104"/>
    </row>
    <row r="1032" spans="2:28" ht="16.5" customHeight="1" x14ac:dyDescent="0.25">
      <c r="B1032" s="97">
        <v>2832</v>
      </c>
      <c r="C1032" s="97" t="s">
        <v>5579</v>
      </c>
      <c r="D1032" s="98">
        <v>7</v>
      </c>
      <c r="E1032" s="99">
        <v>3</v>
      </c>
      <c r="F1032" s="97"/>
      <c r="G1032" s="97">
        <v>1</v>
      </c>
      <c r="H1032" s="105">
        <v>5</v>
      </c>
      <c r="I1032" s="105">
        <v>1</v>
      </c>
      <c r="J1032" s="105">
        <v>12</v>
      </c>
      <c r="K1032" s="95">
        <v>2112</v>
      </c>
      <c r="L1032" s="106">
        <f>T1031</f>
        <v>80</v>
      </c>
      <c r="M1032" s="106">
        <f>K1032*L1032</f>
        <v>168960</v>
      </c>
      <c r="N1032" s="77"/>
      <c r="O1032" s="78"/>
      <c r="P1032" s="78"/>
      <c r="Q1032" s="78"/>
      <c r="R1032" s="79"/>
      <c r="S1032" s="80"/>
      <c r="T1032" s="81"/>
      <c r="U1032" s="77"/>
      <c r="V1032" s="79"/>
      <c r="W1032" s="79"/>
      <c r="X1032" s="82"/>
      <c r="Y1032" s="83">
        <f>M1032</f>
        <v>168960</v>
      </c>
      <c r="Z1032" s="84"/>
      <c r="AA1032" s="87">
        <f>AB1032*M1032/100</f>
        <v>16.896000000000001</v>
      </c>
      <c r="AB1032" s="116">
        <v>0.01</v>
      </c>
    </row>
    <row r="1033" spans="2:28" ht="16.5" customHeight="1" x14ac:dyDescent="0.25">
      <c r="B1033" s="99"/>
      <c r="C1033" s="99"/>
      <c r="D1033" s="99"/>
      <c r="E1033" s="99"/>
      <c r="F1033" s="99"/>
      <c r="G1033" s="99"/>
      <c r="H1033" s="107"/>
      <c r="I1033" s="107"/>
      <c r="J1033" s="107"/>
      <c r="K1033" s="106"/>
      <c r="L1033" s="106"/>
      <c r="M1033" s="106"/>
      <c r="N1033" s="77"/>
      <c r="O1033" s="78"/>
      <c r="P1033" s="78"/>
      <c r="Q1033" s="78"/>
      <c r="R1033" s="79"/>
      <c r="S1033" s="80"/>
      <c r="T1033" s="81"/>
      <c r="U1033" s="77"/>
      <c r="V1033" s="79"/>
      <c r="W1033" s="79"/>
      <c r="X1033" s="86"/>
      <c r="Y1033" s="83"/>
      <c r="Z1033" s="84"/>
      <c r="AA1033" s="85"/>
      <c r="AB1033" s="86"/>
    </row>
    <row r="1034" spans="2:28" ht="16.5" customHeight="1" x14ac:dyDescent="0.25">
      <c r="B1034" s="100" t="s">
        <v>205</v>
      </c>
      <c r="C1034" s="101"/>
      <c r="D1034" s="101"/>
      <c r="E1034" s="101"/>
      <c r="F1034" s="101"/>
      <c r="G1034" s="102"/>
      <c r="H1034" s="102" t="s">
        <v>207</v>
      </c>
      <c r="I1034" s="102" t="s">
        <v>5694</v>
      </c>
      <c r="J1034" s="102" t="s">
        <v>807</v>
      </c>
      <c r="K1034" s="102">
        <v>151</v>
      </c>
      <c r="L1034" s="102">
        <v>11</v>
      </c>
      <c r="M1034" s="102"/>
      <c r="N1034" s="102"/>
      <c r="O1034" s="102" t="s">
        <v>208</v>
      </c>
      <c r="P1034" s="102" t="s">
        <v>209</v>
      </c>
      <c r="Q1034" s="102" t="s">
        <v>139</v>
      </c>
      <c r="R1034" s="102">
        <v>34160</v>
      </c>
      <c r="S1034" s="102"/>
      <c r="T1034" s="102">
        <v>250</v>
      </c>
      <c r="U1034" s="102" t="s">
        <v>5695</v>
      </c>
      <c r="V1034" s="103"/>
      <c r="W1034" s="101"/>
      <c r="X1034" s="102"/>
      <c r="Y1034" s="101"/>
      <c r="Z1034" s="101"/>
      <c r="AA1034" s="101"/>
      <c r="AB1034" s="104"/>
    </row>
    <row r="1035" spans="2:28" ht="16.5" customHeight="1" x14ac:dyDescent="0.25">
      <c r="B1035" s="97">
        <v>2853</v>
      </c>
      <c r="C1035" s="97" t="s">
        <v>66</v>
      </c>
      <c r="D1035" s="98"/>
      <c r="E1035" s="99"/>
      <c r="F1035" s="97"/>
      <c r="G1035" s="97"/>
      <c r="H1035" s="105">
        <v>0</v>
      </c>
      <c r="I1035" s="105">
        <v>3</v>
      </c>
      <c r="J1035" s="105">
        <v>0</v>
      </c>
      <c r="K1035" s="95">
        <v>200</v>
      </c>
      <c r="L1035" s="106">
        <f>T1034</f>
        <v>250</v>
      </c>
      <c r="M1035" s="106">
        <f>K1035*L1035</f>
        <v>50000</v>
      </c>
      <c r="N1035" s="77"/>
      <c r="O1035" s="78"/>
      <c r="P1035" s="78"/>
      <c r="Q1035" s="78"/>
      <c r="R1035" s="79"/>
      <c r="S1035" s="80"/>
      <c r="T1035" s="81"/>
      <c r="U1035" s="77"/>
      <c r="V1035" s="79"/>
      <c r="W1035" s="79"/>
      <c r="X1035" s="82"/>
      <c r="Y1035" s="83">
        <f>M1035</f>
        <v>50000</v>
      </c>
      <c r="Z1035" s="84"/>
      <c r="AA1035" s="87">
        <f>AB1035*M1035/100</f>
        <v>5</v>
      </c>
      <c r="AB1035" s="116">
        <v>0.01</v>
      </c>
    </row>
    <row r="1036" spans="2:28" ht="16.5" customHeight="1" x14ac:dyDescent="0.25">
      <c r="B1036" s="97"/>
      <c r="C1036" s="97"/>
      <c r="D1036" s="98"/>
      <c r="E1036" s="99"/>
      <c r="F1036" s="97"/>
      <c r="G1036" s="97"/>
      <c r="H1036" s="105"/>
      <c r="I1036" s="105">
        <v>1</v>
      </c>
      <c r="J1036" s="105">
        <v>75</v>
      </c>
      <c r="K1036" s="95">
        <v>175</v>
      </c>
      <c r="L1036" s="106">
        <f>T1034</f>
        <v>250</v>
      </c>
      <c r="M1036" s="106">
        <f>K1036*L1036</f>
        <v>43750</v>
      </c>
      <c r="N1036" s="77"/>
      <c r="O1036" s="78" t="s">
        <v>1142</v>
      </c>
      <c r="P1036" s="78" t="s">
        <v>5</v>
      </c>
      <c r="Q1036" s="78" t="s">
        <v>143</v>
      </c>
      <c r="R1036" s="79">
        <v>140</v>
      </c>
      <c r="S1036" s="80"/>
      <c r="T1036" s="81">
        <v>8050</v>
      </c>
      <c r="U1036" s="96" t="s">
        <v>228</v>
      </c>
      <c r="V1036" s="79">
        <f>R1036*T1036*14/100</f>
        <v>157780</v>
      </c>
      <c r="W1036" s="79">
        <f>R1036*T1036-V1036</f>
        <v>969220</v>
      </c>
      <c r="X1036" s="82">
        <f>M1036+W1036</f>
        <v>1012970</v>
      </c>
      <c r="Y1036" s="83">
        <f>M1036</f>
        <v>43750</v>
      </c>
      <c r="Z1036" s="84"/>
      <c r="AA1036" s="115">
        <f>AB1036*M1036/100</f>
        <v>8.75</v>
      </c>
      <c r="AB1036" s="86">
        <v>0.02</v>
      </c>
    </row>
    <row r="1037" spans="2:28" ht="16.5" customHeight="1" x14ac:dyDescent="0.25">
      <c r="B1037" s="97"/>
      <c r="C1037" s="97"/>
      <c r="D1037" s="98"/>
      <c r="E1037" s="99"/>
      <c r="F1037" s="97"/>
      <c r="G1037" s="97"/>
      <c r="H1037" s="105"/>
      <c r="I1037" s="105"/>
      <c r="J1037" s="105"/>
      <c r="K1037" s="95">
        <v>25</v>
      </c>
      <c r="L1037" s="106">
        <f>T1034</f>
        <v>250</v>
      </c>
      <c r="M1037" s="106">
        <f>K1037*L1037</f>
        <v>6250</v>
      </c>
      <c r="N1037" s="77"/>
      <c r="O1037" s="78" t="s">
        <v>233</v>
      </c>
      <c r="P1037" s="78" t="s">
        <v>5</v>
      </c>
      <c r="Q1037" s="78"/>
      <c r="R1037" s="79">
        <v>100</v>
      </c>
      <c r="S1037" s="80"/>
      <c r="T1037" s="81">
        <v>5650</v>
      </c>
      <c r="U1037" s="96" t="s">
        <v>5449</v>
      </c>
      <c r="V1037" s="79">
        <f>R1037*T1037*12/100</f>
        <v>67800</v>
      </c>
      <c r="W1037" s="79">
        <f>R1037*T1037-V1037</f>
        <v>497200</v>
      </c>
      <c r="X1037" s="82">
        <f>M1037+W1037</f>
        <v>503450</v>
      </c>
      <c r="Y1037" s="83">
        <f>M1036</f>
        <v>43750</v>
      </c>
      <c r="Z1037" s="84"/>
      <c r="AA1037" s="87">
        <f>X1037*AB1037/100</f>
        <v>1510.35</v>
      </c>
      <c r="AB1037" s="86">
        <v>0.3</v>
      </c>
    </row>
    <row r="1038" spans="2:28" ht="16.5" customHeight="1" x14ac:dyDescent="0.25">
      <c r="B1038" s="97"/>
      <c r="C1038" s="97"/>
      <c r="D1038" s="98"/>
      <c r="E1038" s="99"/>
      <c r="F1038" s="97"/>
      <c r="G1038" s="97"/>
      <c r="H1038" s="105">
        <v>1</v>
      </c>
      <c r="I1038" s="105">
        <v>0</v>
      </c>
      <c r="J1038" s="105">
        <v>0</v>
      </c>
      <c r="K1038" s="95">
        <v>400</v>
      </c>
      <c r="L1038" s="106"/>
      <c r="M1038" s="106"/>
      <c r="N1038" s="77"/>
      <c r="O1038" s="78"/>
      <c r="P1038" s="78"/>
      <c r="Q1038" s="78"/>
      <c r="R1038" s="79"/>
      <c r="S1038" s="80"/>
      <c r="T1038" s="81"/>
      <c r="U1038" s="96"/>
      <c r="V1038" s="79"/>
      <c r="W1038" s="79"/>
      <c r="X1038" s="82"/>
      <c r="Y1038" s="83"/>
      <c r="Z1038" s="84"/>
      <c r="AA1038" s="87"/>
      <c r="AB1038" s="86"/>
    </row>
    <row r="1039" spans="2:28" ht="16.5" customHeight="1" x14ac:dyDescent="0.25">
      <c r="B1039" s="99"/>
      <c r="C1039" s="99"/>
      <c r="D1039" s="99"/>
      <c r="E1039" s="99"/>
      <c r="F1039" s="99"/>
      <c r="G1039" s="99"/>
      <c r="H1039" s="107"/>
      <c r="I1039" s="107"/>
      <c r="J1039" s="107"/>
      <c r="K1039" s="106"/>
      <c r="L1039" s="106"/>
      <c r="M1039" s="106"/>
      <c r="N1039" s="77"/>
      <c r="O1039" s="78"/>
      <c r="P1039" s="78"/>
      <c r="Q1039" s="78"/>
      <c r="R1039" s="79"/>
      <c r="S1039" s="80"/>
      <c r="T1039" s="81"/>
      <c r="U1039" s="77"/>
      <c r="V1039" s="79"/>
      <c r="W1039" s="79"/>
      <c r="X1039" s="86"/>
      <c r="Y1039" s="83"/>
      <c r="Z1039" s="84"/>
      <c r="AA1039" s="85"/>
      <c r="AB1039" s="86"/>
    </row>
    <row r="1040" spans="2:28" ht="16.5" customHeight="1" x14ac:dyDescent="0.25">
      <c r="B1040" s="100" t="s">
        <v>205</v>
      </c>
      <c r="C1040" s="101"/>
      <c r="D1040" s="101"/>
      <c r="E1040" s="101"/>
      <c r="F1040" s="101"/>
      <c r="G1040" s="102"/>
      <c r="H1040" s="102" t="s">
        <v>207</v>
      </c>
      <c r="I1040" s="102" t="s">
        <v>870</v>
      </c>
      <c r="J1040" s="102" t="s">
        <v>3971</v>
      </c>
      <c r="K1040" s="102" t="s">
        <v>3079</v>
      </c>
      <c r="L1040" s="102" t="s">
        <v>3079</v>
      </c>
      <c r="M1040" s="102"/>
      <c r="N1040" s="102"/>
      <c r="O1040" s="102" t="s">
        <v>208</v>
      </c>
      <c r="P1040" s="102" t="s">
        <v>209</v>
      </c>
      <c r="Q1040" s="102" t="s">
        <v>139</v>
      </c>
      <c r="R1040" s="102">
        <v>34160</v>
      </c>
      <c r="S1040" s="102"/>
      <c r="T1040" s="102">
        <v>80</v>
      </c>
      <c r="U1040" s="102"/>
      <c r="V1040" s="103"/>
      <c r="W1040" s="101"/>
      <c r="X1040" s="102"/>
      <c r="Y1040" s="101"/>
      <c r="Z1040" s="101"/>
      <c r="AA1040" s="101"/>
      <c r="AB1040" s="104"/>
    </row>
    <row r="1041" spans="2:28" ht="16.5" customHeight="1" x14ac:dyDescent="0.25">
      <c r="B1041" s="97">
        <v>1776</v>
      </c>
      <c r="C1041" s="97" t="s">
        <v>206</v>
      </c>
      <c r="D1041" s="98" t="s">
        <v>5735</v>
      </c>
      <c r="E1041" s="99" t="s">
        <v>3051</v>
      </c>
      <c r="F1041" s="97" t="s">
        <v>223</v>
      </c>
      <c r="G1041" s="97"/>
      <c r="H1041" s="105">
        <v>10</v>
      </c>
      <c r="I1041" s="105">
        <v>2</v>
      </c>
      <c r="J1041" s="105">
        <v>1</v>
      </c>
      <c r="K1041" s="95">
        <v>4201</v>
      </c>
      <c r="L1041" s="106">
        <f>T1040</f>
        <v>80</v>
      </c>
      <c r="M1041" s="106">
        <f>K1041*L1041</f>
        <v>336080</v>
      </c>
      <c r="N1041" s="77"/>
      <c r="O1041" s="78"/>
      <c r="P1041" s="78"/>
      <c r="Q1041" s="78"/>
      <c r="R1041" s="79"/>
      <c r="S1041" s="80"/>
      <c r="T1041" s="81"/>
      <c r="U1041" s="77"/>
      <c r="V1041" s="79"/>
      <c r="W1041" s="79"/>
      <c r="X1041" s="82"/>
      <c r="Y1041" s="83">
        <f>M1041</f>
        <v>336080</v>
      </c>
      <c r="Z1041" s="84"/>
      <c r="AA1041" s="87">
        <f>AB1041*M1041/100</f>
        <v>33.608000000000004</v>
      </c>
      <c r="AB1041" s="116">
        <v>0.01</v>
      </c>
    </row>
    <row r="1042" spans="2:28" ht="16.5" customHeight="1" x14ac:dyDescent="0.25">
      <c r="B1042" s="99"/>
      <c r="C1042" s="99"/>
      <c r="D1042" s="99"/>
      <c r="E1042" s="99"/>
      <c r="F1042" s="99"/>
      <c r="G1042" s="99"/>
      <c r="H1042" s="107"/>
      <c r="I1042" s="107"/>
      <c r="J1042" s="107"/>
      <c r="K1042" s="106"/>
      <c r="L1042" s="106"/>
      <c r="M1042" s="106"/>
      <c r="N1042" s="77"/>
      <c r="O1042" s="78"/>
      <c r="P1042" s="78"/>
      <c r="Q1042" s="78"/>
      <c r="R1042" s="79"/>
      <c r="S1042" s="80"/>
      <c r="T1042" s="81"/>
      <c r="U1042" s="77"/>
      <c r="V1042" s="79"/>
      <c r="W1042" s="79"/>
      <c r="X1042" s="86"/>
      <c r="Y1042" s="83"/>
      <c r="Z1042" s="84"/>
      <c r="AA1042" s="85"/>
      <c r="AB1042" s="86"/>
    </row>
    <row r="1043" spans="2:28" ht="16.5" customHeight="1" x14ac:dyDescent="0.25">
      <c r="B1043" s="100" t="s">
        <v>205</v>
      </c>
      <c r="C1043" s="101"/>
      <c r="D1043" s="101"/>
      <c r="E1043" s="101"/>
      <c r="F1043" s="101"/>
      <c r="G1043" s="102"/>
      <c r="H1043" s="102" t="s">
        <v>210</v>
      </c>
      <c r="I1043" s="102" t="s">
        <v>2550</v>
      </c>
      <c r="J1043" s="102" t="s">
        <v>1287</v>
      </c>
      <c r="K1043" s="102">
        <v>101</v>
      </c>
      <c r="L1043" s="102">
        <v>11</v>
      </c>
      <c r="M1043" s="102"/>
      <c r="N1043" s="102"/>
      <c r="O1043" s="102" t="s">
        <v>208</v>
      </c>
      <c r="P1043" s="102" t="s">
        <v>209</v>
      </c>
      <c r="Q1043" s="102" t="s">
        <v>139</v>
      </c>
      <c r="R1043" s="102">
        <v>34160</v>
      </c>
      <c r="S1043" s="102"/>
      <c r="T1043" s="102">
        <v>80</v>
      </c>
      <c r="U1043" s="102"/>
      <c r="V1043" s="103"/>
      <c r="W1043" s="101"/>
      <c r="X1043" s="102"/>
      <c r="Y1043" s="101"/>
      <c r="Z1043" s="101"/>
      <c r="AA1043" s="101"/>
      <c r="AB1043" s="104"/>
    </row>
    <row r="1044" spans="2:28" ht="16.5" customHeight="1" x14ac:dyDescent="0.25">
      <c r="B1044" s="97">
        <v>2882</v>
      </c>
      <c r="C1044" s="97" t="s">
        <v>206</v>
      </c>
      <c r="D1044" s="98">
        <v>12956</v>
      </c>
      <c r="E1044" s="99">
        <v>203</v>
      </c>
      <c r="F1044" s="97">
        <v>6</v>
      </c>
      <c r="G1044" s="97">
        <v>11</v>
      </c>
      <c r="H1044" s="105">
        <v>0</v>
      </c>
      <c r="I1044" s="105">
        <v>0</v>
      </c>
      <c r="J1044" s="105">
        <v>69</v>
      </c>
      <c r="K1044" s="95">
        <v>69</v>
      </c>
      <c r="L1044" s="106">
        <f>T1043</f>
        <v>80</v>
      </c>
      <c r="M1044" s="106">
        <f>K1044*L1044</f>
        <v>5520</v>
      </c>
      <c r="N1044" s="77"/>
      <c r="O1044" s="78"/>
      <c r="P1044" s="78"/>
      <c r="Q1044" s="78"/>
      <c r="R1044" s="79"/>
      <c r="S1044" s="80"/>
      <c r="T1044" s="81"/>
      <c r="U1044" s="77"/>
      <c r="V1044" s="79"/>
      <c r="W1044" s="79"/>
      <c r="X1044" s="82"/>
      <c r="Y1044" s="83">
        <f>M1044</f>
        <v>5520</v>
      </c>
      <c r="Z1044" s="84"/>
      <c r="AA1044" s="87">
        <f>AB1044*M1044/100</f>
        <v>0.55200000000000005</v>
      </c>
      <c r="AB1044" s="116">
        <v>0.01</v>
      </c>
    </row>
    <row r="1045" spans="2:28" ht="16.5" customHeight="1" x14ac:dyDescent="0.25">
      <c r="B1045" s="99"/>
      <c r="C1045" s="99"/>
      <c r="D1045" s="99"/>
      <c r="E1045" s="99"/>
      <c r="F1045" s="99"/>
      <c r="G1045" s="99"/>
      <c r="H1045" s="107"/>
      <c r="I1045" s="107"/>
      <c r="J1045" s="107"/>
      <c r="K1045" s="106"/>
      <c r="L1045" s="106"/>
      <c r="M1045" s="106"/>
      <c r="N1045" s="77"/>
      <c r="O1045" s="78"/>
      <c r="P1045" s="78"/>
      <c r="Q1045" s="78"/>
      <c r="R1045" s="79"/>
      <c r="S1045" s="80"/>
      <c r="T1045" s="81"/>
      <c r="U1045" s="77"/>
      <c r="V1045" s="79"/>
      <c r="W1045" s="79"/>
      <c r="X1045" s="86"/>
      <c r="Y1045" s="83"/>
      <c r="Z1045" s="84"/>
      <c r="AA1045" s="85"/>
      <c r="AB1045" s="86"/>
    </row>
    <row r="1046" spans="2:28" ht="16.5" customHeight="1" x14ac:dyDescent="0.25">
      <c r="B1046" s="100" t="s">
        <v>205</v>
      </c>
      <c r="C1046" s="101"/>
      <c r="D1046" s="101"/>
      <c r="E1046" s="101"/>
      <c r="F1046" s="101"/>
      <c r="G1046" s="102"/>
      <c r="H1046" s="102" t="s">
        <v>210</v>
      </c>
      <c r="I1046" s="102" t="s">
        <v>2550</v>
      </c>
      <c r="J1046" s="102" t="s">
        <v>1287</v>
      </c>
      <c r="K1046" s="102">
        <v>101</v>
      </c>
      <c r="L1046" s="102">
        <v>11</v>
      </c>
      <c r="M1046" s="102"/>
      <c r="N1046" s="102"/>
      <c r="O1046" s="102" t="s">
        <v>208</v>
      </c>
      <c r="P1046" s="102" t="s">
        <v>209</v>
      </c>
      <c r="Q1046" s="102" t="s">
        <v>139</v>
      </c>
      <c r="R1046" s="102">
        <v>34160</v>
      </c>
      <c r="S1046" s="102"/>
      <c r="T1046" s="102">
        <v>80</v>
      </c>
      <c r="U1046" s="102"/>
      <c r="V1046" s="103"/>
      <c r="W1046" s="101"/>
      <c r="X1046" s="102"/>
      <c r="Y1046" s="101"/>
      <c r="Z1046" s="101"/>
      <c r="AA1046" s="101"/>
      <c r="AB1046" s="104"/>
    </row>
    <row r="1047" spans="2:28" ht="16.5" customHeight="1" x14ac:dyDescent="0.25">
      <c r="B1047" s="97">
        <v>2883</v>
      </c>
      <c r="C1047" s="97" t="s">
        <v>206</v>
      </c>
      <c r="D1047" s="98">
        <v>959</v>
      </c>
      <c r="E1047" s="99">
        <v>3</v>
      </c>
      <c r="F1047" s="97">
        <v>6</v>
      </c>
      <c r="G1047" s="97">
        <v>1</v>
      </c>
      <c r="H1047" s="105">
        <v>16</v>
      </c>
      <c r="I1047" s="105">
        <v>2</v>
      </c>
      <c r="J1047" s="105">
        <v>52</v>
      </c>
      <c r="K1047" s="95">
        <v>6652</v>
      </c>
      <c r="L1047" s="106">
        <f>T1046</f>
        <v>80</v>
      </c>
      <c r="M1047" s="106">
        <f>K1047*L1047</f>
        <v>532160</v>
      </c>
      <c r="N1047" s="77"/>
      <c r="O1047" s="78"/>
      <c r="P1047" s="78"/>
      <c r="Q1047" s="78"/>
      <c r="R1047" s="79"/>
      <c r="S1047" s="80"/>
      <c r="T1047" s="81"/>
      <c r="U1047" s="77"/>
      <c r="V1047" s="79"/>
      <c r="W1047" s="79"/>
      <c r="X1047" s="82"/>
      <c r="Y1047" s="83">
        <f>M1047</f>
        <v>532160</v>
      </c>
      <c r="Z1047" s="84"/>
      <c r="AA1047" s="87">
        <f>AB1047*M1047/100</f>
        <v>53.216000000000001</v>
      </c>
      <c r="AB1047" s="116">
        <v>0.01</v>
      </c>
    </row>
    <row r="1048" spans="2:28" ht="16.5" customHeight="1" x14ac:dyDescent="0.25">
      <c r="B1048" s="99"/>
      <c r="C1048" s="99"/>
      <c r="D1048" s="99"/>
      <c r="E1048" s="99"/>
      <c r="F1048" s="99"/>
      <c r="G1048" s="99"/>
      <c r="H1048" s="107"/>
      <c r="I1048" s="107"/>
      <c r="J1048" s="107"/>
      <c r="K1048" s="106"/>
      <c r="L1048" s="106"/>
      <c r="M1048" s="106"/>
      <c r="N1048" s="77"/>
      <c r="O1048" s="78"/>
      <c r="P1048" s="78"/>
      <c r="Q1048" s="78"/>
      <c r="R1048" s="79"/>
      <c r="S1048" s="80"/>
      <c r="T1048" s="81"/>
      <c r="U1048" s="77"/>
      <c r="V1048" s="79"/>
      <c r="W1048" s="79"/>
      <c r="X1048" s="86"/>
      <c r="Y1048" s="83"/>
      <c r="Z1048" s="84"/>
      <c r="AA1048" s="85"/>
      <c r="AB1048" s="86"/>
    </row>
    <row r="1049" spans="2:28" ht="16.5" customHeight="1" x14ac:dyDescent="0.25">
      <c r="B1049" s="100" t="s">
        <v>205</v>
      </c>
      <c r="C1049" s="101"/>
      <c r="D1049" s="101"/>
      <c r="E1049" s="101"/>
      <c r="F1049" s="101"/>
      <c r="G1049" s="102"/>
      <c r="H1049" s="102" t="s">
        <v>210</v>
      </c>
      <c r="I1049" s="102" t="s">
        <v>2550</v>
      </c>
      <c r="J1049" s="102" t="s">
        <v>1287</v>
      </c>
      <c r="K1049" s="102">
        <v>101</v>
      </c>
      <c r="L1049" s="102">
        <v>11</v>
      </c>
      <c r="M1049" s="102"/>
      <c r="N1049" s="102"/>
      <c r="O1049" s="102" t="s">
        <v>208</v>
      </c>
      <c r="P1049" s="102" t="s">
        <v>209</v>
      </c>
      <c r="Q1049" s="102" t="s">
        <v>139</v>
      </c>
      <c r="R1049" s="102">
        <v>34160</v>
      </c>
      <c r="S1049" s="102"/>
      <c r="T1049" s="102">
        <v>80</v>
      </c>
      <c r="U1049" s="102"/>
      <c r="V1049" s="103"/>
      <c r="W1049" s="101"/>
      <c r="X1049" s="102"/>
      <c r="Y1049" s="101"/>
      <c r="Z1049" s="101"/>
      <c r="AA1049" s="101"/>
      <c r="AB1049" s="104"/>
    </row>
    <row r="1050" spans="2:28" ht="16.5" customHeight="1" x14ac:dyDescent="0.25">
      <c r="B1050" s="97">
        <v>2884</v>
      </c>
      <c r="C1050" s="97" t="s">
        <v>206</v>
      </c>
      <c r="D1050" s="98">
        <v>962</v>
      </c>
      <c r="E1050" s="99">
        <v>8</v>
      </c>
      <c r="F1050" s="97">
        <v>6</v>
      </c>
      <c r="G1050" s="97">
        <v>1</v>
      </c>
      <c r="H1050" s="105">
        <v>36</v>
      </c>
      <c r="I1050" s="105">
        <v>1</v>
      </c>
      <c r="J1050" s="105">
        <v>67</v>
      </c>
      <c r="K1050" s="95">
        <v>14567</v>
      </c>
      <c r="L1050" s="106">
        <f>T1049</f>
        <v>80</v>
      </c>
      <c r="M1050" s="106">
        <f>K1050*L1050</f>
        <v>1165360</v>
      </c>
      <c r="N1050" s="77"/>
      <c r="O1050" s="78"/>
      <c r="P1050" s="78"/>
      <c r="Q1050" s="78"/>
      <c r="R1050" s="79"/>
      <c r="S1050" s="80"/>
      <c r="T1050" s="81"/>
      <c r="U1050" s="77"/>
      <c r="V1050" s="79"/>
      <c r="W1050" s="79"/>
      <c r="X1050" s="82"/>
      <c r="Y1050" s="83">
        <f>M1050</f>
        <v>1165360</v>
      </c>
      <c r="Z1050" s="84"/>
      <c r="AA1050" s="87">
        <f>AB1050*M1050/100</f>
        <v>116.536</v>
      </c>
      <c r="AB1050" s="116">
        <v>0.01</v>
      </c>
    </row>
    <row r="1051" spans="2:28" ht="16.5" customHeight="1" x14ac:dyDescent="0.25">
      <c r="B1051" s="99"/>
      <c r="C1051" s="99"/>
      <c r="D1051" s="99"/>
      <c r="E1051" s="99"/>
      <c r="F1051" s="99"/>
      <c r="G1051" s="99"/>
      <c r="H1051" s="107"/>
      <c r="I1051" s="107"/>
      <c r="J1051" s="107"/>
      <c r="K1051" s="106"/>
      <c r="L1051" s="106"/>
      <c r="M1051" s="106"/>
      <c r="N1051" s="77"/>
      <c r="O1051" s="78"/>
      <c r="P1051" s="78"/>
      <c r="Q1051" s="78"/>
      <c r="R1051" s="79"/>
      <c r="S1051" s="80"/>
      <c r="T1051" s="81"/>
      <c r="U1051" s="77"/>
      <c r="V1051" s="79"/>
      <c r="W1051" s="79"/>
      <c r="X1051" s="86"/>
      <c r="Y1051" s="83"/>
      <c r="Z1051" s="84"/>
      <c r="AA1051" s="85"/>
      <c r="AB1051" s="86"/>
    </row>
    <row r="1052" spans="2:28" ht="16.5" customHeight="1" x14ac:dyDescent="0.25">
      <c r="B1052" s="100" t="s">
        <v>205</v>
      </c>
      <c r="C1052" s="101"/>
      <c r="D1052" s="101"/>
      <c r="E1052" s="101"/>
      <c r="F1052" s="101"/>
      <c r="G1052" s="102"/>
      <c r="H1052" s="102" t="s">
        <v>207</v>
      </c>
      <c r="I1052" s="102" t="s">
        <v>4488</v>
      </c>
      <c r="J1052" s="102" t="s">
        <v>2870</v>
      </c>
      <c r="K1052" s="102">
        <v>49</v>
      </c>
      <c r="L1052" s="102">
        <v>11</v>
      </c>
      <c r="M1052" s="102"/>
      <c r="N1052" s="102"/>
      <c r="O1052" s="102" t="s">
        <v>208</v>
      </c>
      <c r="P1052" s="102" t="s">
        <v>209</v>
      </c>
      <c r="Q1052" s="102" t="s">
        <v>139</v>
      </c>
      <c r="R1052" s="102">
        <v>34160</v>
      </c>
      <c r="S1052" s="102"/>
      <c r="T1052" s="102">
        <v>80</v>
      </c>
      <c r="U1052" s="102"/>
      <c r="V1052" s="103"/>
      <c r="W1052" s="101"/>
      <c r="X1052" s="102"/>
      <c r="Y1052" s="101"/>
      <c r="Z1052" s="101"/>
      <c r="AA1052" s="101"/>
      <c r="AB1052" s="104"/>
    </row>
    <row r="1053" spans="2:28" x14ac:dyDescent="0.25">
      <c r="B1053" s="97">
        <v>2898</v>
      </c>
      <c r="C1053" s="97" t="s">
        <v>206</v>
      </c>
      <c r="D1053" s="98">
        <v>1772</v>
      </c>
      <c r="E1053" s="99">
        <v>4</v>
      </c>
      <c r="F1053" s="97">
        <v>6</v>
      </c>
      <c r="G1053" s="97">
        <v>1</v>
      </c>
      <c r="H1053" s="105">
        <v>12</v>
      </c>
      <c r="I1053" s="105">
        <v>1</v>
      </c>
      <c r="J1053" s="105">
        <v>6</v>
      </c>
      <c r="K1053" s="95">
        <v>4906</v>
      </c>
      <c r="L1053" s="106">
        <f>T1052</f>
        <v>80</v>
      </c>
      <c r="M1053" s="106">
        <f>K1053*L1053</f>
        <v>392480</v>
      </c>
      <c r="N1053" s="77"/>
      <c r="O1053" s="78"/>
      <c r="P1053" s="78"/>
      <c r="Q1053" s="78"/>
      <c r="R1053" s="79"/>
      <c r="S1053" s="80"/>
      <c r="T1053" s="81"/>
      <c r="U1053" s="77"/>
      <c r="V1053" s="79"/>
      <c r="W1053" s="79"/>
      <c r="X1053" s="82"/>
      <c r="Y1053" s="83">
        <f>M1053</f>
        <v>392480</v>
      </c>
      <c r="Z1053" s="84"/>
      <c r="AA1053" s="87">
        <f>AB1053*M1053/100</f>
        <v>39.248000000000005</v>
      </c>
      <c r="AB1053" s="116">
        <v>0.01</v>
      </c>
    </row>
    <row r="1054" spans="2:28" x14ac:dyDescent="0.25">
      <c r="B1054" s="99"/>
      <c r="C1054" s="99"/>
      <c r="D1054" s="99"/>
      <c r="E1054" s="99"/>
      <c r="F1054" s="99"/>
      <c r="G1054" s="99"/>
      <c r="H1054" s="107"/>
      <c r="I1054" s="107"/>
      <c r="J1054" s="107"/>
      <c r="K1054" s="106"/>
      <c r="L1054" s="106"/>
      <c r="M1054" s="106"/>
      <c r="N1054" s="77"/>
      <c r="O1054" s="78"/>
      <c r="P1054" s="78"/>
      <c r="Q1054" s="78"/>
      <c r="R1054" s="79"/>
      <c r="S1054" s="80"/>
      <c r="T1054" s="81"/>
      <c r="U1054" s="77"/>
      <c r="V1054" s="79"/>
      <c r="W1054" s="79"/>
      <c r="X1054" s="86"/>
      <c r="Y1054" s="83"/>
      <c r="Z1054" s="84"/>
      <c r="AA1054" s="85"/>
      <c r="AB1054" s="86"/>
    </row>
    <row r="1055" spans="2:28" x14ac:dyDescent="0.25">
      <c r="B1055" s="100" t="s">
        <v>205</v>
      </c>
      <c r="C1055" s="101"/>
      <c r="D1055" s="101"/>
      <c r="E1055" s="101"/>
      <c r="F1055" s="101"/>
      <c r="G1055" s="102"/>
      <c r="H1055" s="102" t="s">
        <v>207</v>
      </c>
      <c r="I1055" s="102" t="s">
        <v>4488</v>
      </c>
      <c r="J1055" s="102" t="s">
        <v>2870</v>
      </c>
      <c r="K1055" s="102">
        <v>49</v>
      </c>
      <c r="L1055" s="102">
        <v>11</v>
      </c>
      <c r="M1055" s="102"/>
      <c r="N1055" s="102"/>
      <c r="O1055" s="102" t="s">
        <v>208</v>
      </c>
      <c r="P1055" s="102" t="s">
        <v>209</v>
      </c>
      <c r="Q1055" s="102" t="s">
        <v>139</v>
      </c>
      <c r="R1055" s="102">
        <v>34160</v>
      </c>
      <c r="S1055" s="102"/>
      <c r="T1055" s="102">
        <v>80</v>
      </c>
      <c r="U1055" s="102"/>
      <c r="V1055" s="103"/>
      <c r="W1055" s="101"/>
      <c r="X1055" s="102"/>
      <c r="Y1055" s="101"/>
      <c r="Z1055" s="101"/>
      <c r="AA1055" s="101"/>
      <c r="AB1055" s="104"/>
    </row>
    <row r="1056" spans="2:28" x14ac:dyDescent="0.25">
      <c r="B1056" s="97">
        <v>2899</v>
      </c>
      <c r="C1056" s="97" t="s">
        <v>206</v>
      </c>
      <c r="D1056" s="98">
        <v>12961</v>
      </c>
      <c r="E1056" s="99">
        <v>217</v>
      </c>
      <c r="F1056" s="97">
        <v>6</v>
      </c>
      <c r="G1056" s="97">
        <v>11</v>
      </c>
      <c r="H1056" s="105">
        <v>0</v>
      </c>
      <c r="I1056" s="105">
        <v>1</v>
      </c>
      <c r="J1056" s="105">
        <v>19</v>
      </c>
      <c r="K1056" s="95">
        <v>119</v>
      </c>
      <c r="L1056" s="106">
        <f>T1055</f>
        <v>80</v>
      </c>
      <c r="M1056" s="106">
        <f>K1056*L1056</f>
        <v>9520</v>
      </c>
      <c r="N1056" s="77"/>
      <c r="O1056" s="78"/>
      <c r="P1056" s="78"/>
      <c r="Q1056" s="78"/>
      <c r="R1056" s="79"/>
      <c r="S1056" s="80"/>
      <c r="T1056" s="81"/>
      <c r="U1056" s="77"/>
      <c r="V1056" s="79"/>
      <c r="W1056" s="79"/>
      <c r="X1056" s="82"/>
      <c r="Y1056" s="83">
        <f>M1056</f>
        <v>9520</v>
      </c>
      <c r="Z1056" s="84"/>
      <c r="AA1056" s="87">
        <f>AB1056*M1056/100</f>
        <v>0.95200000000000007</v>
      </c>
      <c r="AB1056" s="116">
        <v>0.01</v>
      </c>
    </row>
    <row r="1057" spans="2:28" x14ac:dyDescent="0.25">
      <c r="B1057" s="99"/>
      <c r="C1057" s="99"/>
      <c r="D1057" s="99"/>
      <c r="E1057" s="99"/>
      <c r="F1057" s="99"/>
      <c r="G1057" s="99"/>
      <c r="H1057" s="107"/>
      <c r="I1057" s="107"/>
      <c r="J1057" s="107"/>
      <c r="K1057" s="106"/>
      <c r="L1057" s="106"/>
      <c r="M1057" s="106"/>
      <c r="N1057" s="77"/>
      <c r="O1057" s="78"/>
      <c r="P1057" s="78"/>
      <c r="Q1057" s="78"/>
      <c r="R1057" s="79"/>
      <c r="S1057" s="80"/>
      <c r="T1057" s="81"/>
      <c r="U1057" s="77"/>
      <c r="V1057" s="79"/>
      <c r="W1057" s="79"/>
      <c r="X1057" s="86"/>
      <c r="Y1057" s="83"/>
      <c r="Z1057" s="84"/>
      <c r="AA1057" s="85"/>
      <c r="AB1057" s="86"/>
    </row>
    <row r="1058" spans="2:28" x14ac:dyDescent="0.25">
      <c r="B1058" s="100" t="s">
        <v>205</v>
      </c>
      <c r="C1058" s="101"/>
      <c r="D1058" s="101"/>
      <c r="E1058" s="101"/>
      <c r="F1058" s="101"/>
      <c r="G1058" s="102"/>
      <c r="H1058" s="102" t="s">
        <v>210</v>
      </c>
      <c r="I1058" s="102" t="s">
        <v>1079</v>
      </c>
      <c r="J1058" s="102" t="s">
        <v>1377</v>
      </c>
      <c r="K1058" s="102">
        <v>84</v>
      </c>
      <c r="L1058" s="102">
        <v>11</v>
      </c>
      <c r="M1058" s="102"/>
      <c r="N1058" s="102"/>
      <c r="O1058" s="102" t="s">
        <v>208</v>
      </c>
      <c r="P1058" s="102" t="s">
        <v>209</v>
      </c>
      <c r="Q1058" s="102" t="s">
        <v>139</v>
      </c>
      <c r="R1058" s="102">
        <v>34160</v>
      </c>
      <c r="S1058" s="102"/>
      <c r="T1058" s="102">
        <v>80</v>
      </c>
      <c r="U1058" s="102"/>
      <c r="V1058" s="103"/>
      <c r="W1058" s="101"/>
      <c r="X1058" s="102"/>
      <c r="Y1058" s="101"/>
      <c r="Z1058" s="101"/>
      <c r="AA1058" s="101"/>
      <c r="AB1058" s="104"/>
    </row>
    <row r="1059" spans="2:28" x14ac:dyDescent="0.25">
      <c r="B1059" s="97">
        <v>2907</v>
      </c>
      <c r="C1059" s="97" t="s">
        <v>206</v>
      </c>
      <c r="D1059" s="98">
        <v>3914</v>
      </c>
      <c r="E1059" s="99">
        <v>1</v>
      </c>
      <c r="F1059" s="97">
        <v>6</v>
      </c>
      <c r="G1059" s="97">
        <v>1</v>
      </c>
      <c r="H1059" s="105">
        <v>26</v>
      </c>
      <c r="I1059" s="105">
        <v>2</v>
      </c>
      <c r="J1059" s="105">
        <v>21</v>
      </c>
      <c r="K1059" s="95">
        <v>10621</v>
      </c>
      <c r="L1059" s="106">
        <f>T1058</f>
        <v>80</v>
      </c>
      <c r="M1059" s="106">
        <f>K1059*L1059</f>
        <v>849680</v>
      </c>
      <c r="N1059" s="77"/>
      <c r="O1059" s="78"/>
      <c r="P1059" s="78"/>
      <c r="Q1059" s="78"/>
      <c r="R1059" s="79"/>
      <c r="S1059" s="80"/>
      <c r="T1059" s="81"/>
      <c r="U1059" s="77"/>
      <c r="V1059" s="79"/>
      <c r="W1059" s="79"/>
      <c r="X1059" s="82"/>
      <c r="Y1059" s="83">
        <f>M1059</f>
        <v>849680</v>
      </c>
      <c r="Z1059" s="84"/>
      <c r="AA1059" s="87">
        <f>AB1059*M1059/100</f>
        <v>84.967999999999989</v>
      </c>
      <c r="AB1059" s="116">
        <v>0.01</v>
      </c>
    </row>
    <row r="1060" spans="2:28" x14ac:dyDescent="0.25">
      <c r="B1060" s="99"/>
      <c r="C1060" s="99"/>
      <c r="D1060" s="99"/>
      <c r="E1060" s="99"/>
      <c r="F1060" s="99"/>
      <c r="G1060" s="99"/>
      <c r="H1060" s="107"/>
      <c r="I1060" s="107"/>
      <c r="J1060" s="107"/>
      <c r="K1060" s="106"/>
      <c r="L1060" s="106"/>
      <c r="M1060" s="106"/>
      <c r="N1060" s="77"/>
      <c r="O1060" s="78"/>
      <c r="P1060" s="78"/>
      <c r="Q1060" s="78"/>
      <c r="R1060" s="79"/>
      <c r="S1060" s="80"/>
      <c r="T1060" s="81"/>
      <c r="U1060" s="77"/>
      <c r="V1060" s="79"/>
      <c r="W1060" s="79"/>
      <c r="X1060" s="86"/>
      <c r="Y1060" s="83"/>
      <c r="Z1060" s="84"/>
      <c r="AA1060" s="85"/>
      <c r="AB1060" s="86"/>
    </row>
    <row r="1061" spans="2:28" x14ac:dyDescent="0.25">
      <c r="B1061" s="100" t="s">
        <v>205</v>
      </c>
      <c r="C1061" s="101"/>
      <c r="D1061" s="101"/>
      <c r="E1061" s="101"/>
      <c r="F1061" s="101"/>
      <c r="G1061" s="102"/>
      <c r="H1061" s="102"/>
      <c r="I1061" s="102"/>
      <c r="J1061" s="102"/>
      <c r="K1061" s="102"/>
      <c r="L1061" s="102"/>
      <c r="M1061" s="102"/>
      <c r="N1061" s="102"/>
      <c r="O1061" s="102"/>
      <c r="P1061" s="102"/>
      <c r="Q1061" s="102"/>
      <c r="R1061" s="102"/>
      <c r="S1061" s="102"/>
      <c r="T1061" s="102"/>
      <c r="U1061" s="102"/>
      <c r="V1061" s="103"/>
      <c r="W1061" s="101"/>
      <c r="X1061" s="102"/>
      <c r="Y1061" s="101"/>
      <c r="Z1061" s="101"/>
      <c r="AA1061" s="101"/>
      <c r="AB1061" s="104"/>
    </row>
    <row r="1062" spans="2:28" x14ac:dyDescent="0.25">
      <c r="B1062" s="97"/>
      <c r="C1062" s="97"/>
      <c r="D1062" s="98"/>
      <c r="E1062" s="99"/>
      <c r="F1062" s="97"/>
      <c r="G1062" s="97"/>
      <c r="H1062" s="105"/>
      <c r="I1062" s="105"/>
      <c r="J1062" s="105"/>
      <c r="K1062" s="95"/>
      <c r="L1062" s="106"/>
      <c r="M1062" s="106"/>
      <c r="N1062" s="77"/>
      <c r="O1062" s="78"/>
      <c r="P1062" s="78"/>
      <c r="Q1062" s="78"/>
      <c r="R1062" s="79"/>
      <c r="S1062" s="80"/>
      <c r="T1062" s="81"/>
      <c r="U1062" s="77"/>
      <c r="V1062" s="79"/>
      <c r="W1062" s="79"/>
      <c r="X1062" s="82"/>
      <c r="Y1062" s="83"/>
      <c r="Z1062" s="84"/>
      <c r="AA1062" s="87"/>
      <c r="AB1062" s="82"/>
    </row>
    <row r="1063" spans="2:28" x14ac:dyDescent="0.25">
      <c r="B1063" s="99"/>
      <c r="C1063" s="99"/>
      <c r="D1063" s="99"/>
      <c r="E1063" s="99"/>
      <c r="F1063" s="99"/>
      <c r="G1063" s="99"/>
      <c r="H1063" s="107"/>
      <c r="I1063" s="107"/>
      <c r="J1063" s="107"/>
      <c r="K1063" s="106"/>
      <c r="L1063" s="106"/>
      <c r="M1063" s="106"/>
      <c r="N1063" s="77"/>
      <c r="O1063" s="78"/>
      <c r="P1063" s="78"/>
      <c r="Q1063" s="78"/>
      <c r="R1063" s="79"/>
      <c r="S1063" s="80"/>
      <c r="T1063" s="81"/>
      <c r="U1063" s="77"/>
      <c r="V1063" s="79"/>
      <c r="W1063" s="79"/>
      <c r="X1063" s="86"/>
      <c r="Y1063" s="83"/>
      <c r="Z1063" s="84"/>
      <c r="AA1063" s="85"/>
      <c r="AB1063" s="86"/>
    </row>
    <row r="1064" spans="2:28" x14ac:dyDescent="0.25">
      <c r="B1064" s="100" t="s">
        <v>205</v>
      </c>
      <c r="C1064" s="101"/>
      <c r="D1064" s="101"/>
      <c r="E1064" s="101"/>
      <c r="F1064" s="101"/>
      <c r="G1064" s="102"/>
      <c r="H1064" s="102"/>
      <c r="I1064" s="102"/>
      <c r="J1064" s="102"/>
      <c r="K1064" s="102"/>
      <c r="L1064" s="102"/>
      <c r="M1064" s="102"/>
      <c r="N1064" s="102"/>
      <c r="O1064" s="102"/>
      <c r="P1064" s="102"/>
      <c r="Q1064" s="102"/>
      <c r="R1064" s="102"/>
      <c r="S1064" s="102"/>
      <c r="T1064" s="102"/>
      <c r="U1064" s="102"/>
      <c r="V1064" s="103"/>
      <c r="W1064" s="101"/>
      <c r="X1064" s="102"/>
      <c r="Y1064" s="101"/>
      <c r="Z1064" s="101"/>
      <c r="AA1064" s="101"/>
      <c r="AB1064" s="104"/>
    </row>
    <row r="1065" spans="2:28" x14ac:dyDescent="0.25">
      <c r="B1065" s="97"/>
      <c r="C1065" s="97"/>
      <c r="D1065" s="98"/>
      <c r="E1065" s="99"/>
      <c r="F1065" s="97"/>
      <c r="G1065" s="97"/>
      <c r="H1065" s="105"/>
      <c r="I1065" s="105"/>
      <c r="J1065" s="105"/>
      <c r="K1065" s="95"/>
      <c r="L1065" s="106"/>
      <c r="M1065" s="106"/>
      <c r="N1065" s="77"/>
      <c r="O1065" s="78"/>
      <c r="P1065" s="78"/>
      <c r="Q1065" s="78"/>
      <c r="R1065" s="79"/>
      <c r="S1065" s="80"/>
      <c r="T1065" s="81"/>
      <c r="U1065" s="77"/>
      <c r="V1065" s="79"/>
      <c r="W1065" s="79"/>
      <c r="X1065" s="82"/>
      <c r="Y1065" s="83"/>
      <c r="Z1065" s="84"/>
      <c r="AA1065" s="87"/>
      <c r="AB1065" s="82"/>
    </row>
    <row r="1066" spans="2:28" x14ac:dyDescent="0.25">
      <c r="B1066" s="99"/>
      <c r="C1066" s="99"/>
      <c r="D1066" s="99"/>
      <c r="E1066" s="99"/>
      <c r="F1066" s="99"/>
      <c r="G1066" s="99"/>
      <c r="H1066" s="107"/>
      <c r="I1066" s="107"/>
      <c r="J1066" s="107"/>
      <c r="K1066" s="106"/>
      <c r="L1066" s="106"/>
      <c r="M1066" s="106"/>
      <c r="N1066" s="77"/>
      <c r="O1066" s="78"/>
      <c r="P1066" s="78"/>
      <c r="Q1066" s="78"/>
      <c r="R1066" s="79"/>
      <c r="S1066" s="80"/>
      <c r="T1066" s="81"/>
      <c r="U1066" s="77"/>
      <c r="V1066" s="79"/>
      <c r="W1066" s="79"/>
      <c r="X1066" s="86"/>
      <c r="Y1066" s="83"/>
      <c r="Z1066" s="84"/>
      <c r="AA1066" s="85"/>
      <c r="AB1066" s="86"/>
    </row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D136:F136 D133:G133 D130:G130 D139:G159 D161:G161 D160:F160 D257:F257 AB95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G2110"/>
  <sheetViews>
    <sheetView tabSelected="1" topLeftCell="A2078" zoomScale="80" zoomScaleNormal="80" workbookViewId="0">
      <selection activeCell="A2116" sqref="A2116"/>
    </sheetView>
  </sheetViews>
  <sheetFormatPr defaultColWidth="13" defaultRowHeight="15.75" x14ac:dyDescent="0.25"/>
  <cols>
    <col min="1" max="1" width="30.25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75" style="75" customWidth="1"/>
    <col min="25" max="25" width="9.875" style="89" customWidth="1"/>
    <col min="26" max="26" width="6.87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210</v>
      </c>
      <c r="I9" s="102" t="s">
        <v>238</v>
      </c>
      <c r="J9" s="102" t="s">
        <v>239</v>
      </c>
      <c r="K9" s="102">
        <v>117</v>
      </c>
      <c r="L9" s="102">
        <v>9</v>
      </c>
      <c r="M9" s="102"/>
      <c r="N9" s="102"/>
      <c r="O9" s="102" t="s">
        <v>240</v>
      </c>
      <c r="P9" s="102" t="s">
        <v>241</v>
      </c>
      <c r="Q9" s="102" t="s">
        <v>139</v>
      </c>
      <c r="R9" s="102">
        <v>34160</v>
      </c>
      <c r="S9" s="102" t="s">
        <v>236</v>
      </c>
      <c r="T9" s="102">
        <v>75</v>
      </c>
      <c r="U9" s="102" t="s">
        <v>242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2</v>
      </c>
      <c r="C10" s="97" t="s">
        <v>55</v>
      </c>
      <c r="D10" s="98">
        <v>42905</v>
      </c>
      <c r="E10" s="99">
        <v>3032</v>
      </c>
      <c r="F10" s="97">
        <v>5</v>
      </c>
      <c r="G10" s="97">
        <v>1</v>
      </c>
      <c r="H10" s="105">
        <v>17</v>
      </c>
      <c r="I10" s="105">
        <v>1</v>
      </c>
      <c r="J10" s="105">
        <v>10</v>
      </c>
      <c r="K10" s="95">
        <v>6910</v>
      </c>
      <c r="L10" s="106">
        <f>T9</f>
        <v>75</v>
      </c>
      <c r="M10" s="106">
        <f>K10*L10</f>
        <v>518250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518250</v>
      </c>
      <c r="Z10" s="84"/>
      <c r="AA10" s="87">
        <f>AB10*M10/100</f>
        <v>51.825000000000003</v>
      </c>
      <c r="AB10" s="82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210</v>
      </c>
      <c r="I12" s="102" t="s">
        <v>243</v>
      </c>
      <c r="J12" s="102" t="s">
        <v>244</v>
      </c>
      <c r="K12" s="102">
        <v>159</v>
      </c>
      <c r="L12" s="102">
        <v>9</v>
      </c>
      <c r="M12" s="102"/>
      <c r="N12" s="102"/>
      <c r="O12" s="102" t="s">
        <v>240</v>
      </c>
      <c r="P12" s="102" t="s">
        <v>241</v>
      </c>
      <c r="Q12" s="102" t="s">
        <v>139</v>
      </c>
      <c r="R12" s="102">
        <v>34160</v>
      </c>
      <c r="S12" s="102" t="s">
        <v>236</v>
      </c>
      <c r="T12" s="102">
        <v>75</v>
      </c>
      <c r="U12" s="102" t="s">
        <v>245</v>
      </c>
      <c r="V12" s="103"/>
      <c r="W12" s="101"/>
      <c r="X12" s="102"/>
      <c r="Y12" s="101"/>
      <c r="Z12" s="101"/>
      <c r="AA12" s="101"/>
      <c r="AB12" s="104"/>
    </row>
    <row r="13" spans="2:33" ht="16.5" customHeight="1" x14ac:dyDescent="0.25">
      <c r="B13" s="97">
        <v>3</v>
      </c>
      <c r="C13" s="97" t="s">
        <v>55</v>
      </c>
      <c r="D13" s="98">
        <v>42906</v>
      </c>
      <c r="E13" s="99">
        <v>3033</v>
      </c>
      <c r="F13" s="97">
        <v>5</v>
      </c>
      <c r="G13" s="97">
        <v>1</v>
      </c>
      <c r="H13" s="105">
        <v>12</v>
      </c>
      <c r="I13" s="105">
        <v>0</v>
      </c>
      <c r="J13" s="105">
        <v>96</v>
      </c>
      <c r="K13" s="95">
        <v>4896</v>
      </c>
      <c r="L13" s="106">
        <f>T12</f>
        <v>75</v>
      </c>
      <c r="M13" s="106">
        <f>K13*L13</f>
        <v>367200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367200</v>
      </c>
      <c r="Z13" s="84"/>
      <c r="AA13" s="87">
        <f>AB13*M13/100</f>
        <v>36.72</v>
      </c>
      <c r="AB13" s="82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210</v>
      </c>
      <c r="I15" s="102" t="s">
        <v>246</v>
      </c>
      <c r="J15" s="102" t="s">
        <v>247</v>
      </c>
      <c r="K15" s="102">
        <v>180</v>
      </c>
      <c r="L15" s="102">
        <v>9</v>
      </c>
      <c r="M15" s="102"/>
      <c r="N15" s="102"/>
      <c r="O15" s="102" t="s">
        <v>240</v>
      </c>
      <c r="P15" s="102" t="s">
        <v>241</v>
      </c>
      <c r="Q15" s="102" t="s">
        <v>139</v>
      </c>
      <c r="R15" s="102">
        <v>34160</v>
      </c>
      <c r="S15" s="102" t="s">
        <v>236</v>
      </c>
      <c r="T15" s="102">
        <v>110</v>
      </c>
      <c r="U15" s="102" t="s">
        <v>248</v>
      </c>
      <c r="V15" s="103"/>
      <c r="W15" s="101"/>
      <c r="X15" s="102"/>
      <c r="Y15" s="101"/>
      <c r="Z15" s="101"/>
      <c r="AA15" s="101"/>
      <c r="AB15" s="104"/>
    </row>
    <row r="16" spans="2:33" ht="16.5" customHeight="1" x14ac:dyDescent="0.25">
      <c r="B16" s="97">
        <v>4</v>
      </c>
      <c r="C16" s="97" t="s">
        <v>55</v>
      </c>
      <c r="D16" s="98">
        <v>43282</v>
      </c>
      <c r="E16" s="99">
        <v>3139</v>
      </c>
      <c r="F16" s="97">
        <v>5</v>
      </c>
      <c r="G16" s="97">
        <v>1</v>
      </c>
      <c r="H16" s="105">
        <v>3</v>
      </c>
      <c r="I16" s="105">
        <v>0</v>
      </c>
      <c r="J16" s="105">
        <v>64</v>
      </c>
      <c r="K16" s="95">
        <v>1264</v>
      </c>
      <c r="L16" s="106">
        <f>T15</f>
        <v>110</v>
      </c>
      <c r="M16" s="106">
        <f>K16*L16</f>
        <v>139040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139040</v>
      </c>
      <c r="Z16" s="84"/>
      <c r="AA16" s="87">
        <f>AB16*M16/100</f>
        <v>13.904000000000002</v>
      </c>
      <c r="AB16" s="82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210</v>
      </c>
      <c r="I18" s="102" t="s">
        <v>246</v>
      </c>
      <c r="J18" s="102" t="s">
        <v>247</v>
      </c>
      <c r="K18" s="102">
        <v>180</v>
      </c>
      <c r="L18" s="102">
        <v>9</v>
      </c>
      <c r="M18" s="102"/>
      <c r="N18" s="102"/>
      <c r="O18" s="102" t="s">
        <v>240</v>
      </c>
      <c r="P18" s="102" t="s">
        <v>241</v>
      </c>
      <c r="Q18" s="102" t="s">
        <v>139</v>
      </c>
      <c r="R18" s="102">
        <v>34160</v>
      </c>
      <c r="S18" s="102" t="s">
        <v>236</v>
      </c>
      <c r="T18" s="102">
        <v>110</v>
      </c>
      <c r="U18" s="102" t="s">
        <v>249</v>
      </c>
      <c r="V18" s="103"/>
      <c r="W18" s="101"/>
      <c r="X18" s="102"/>
      <c r="Y18" s="101"/>
      <c r="Z18" s="101"/>
      <c r="AA18" s="101"/>
      <c r="AB18" s="104"/>
    </row>
    <row r="19" spans="2:28" ht="16.5" customHeight="1" x14ac:dyDescent="0.25">
      <c r="B19" s="97">
        <v>5</v>
      </c>
      <c r="C19" s="97" t="s">
        <v>55</v>
      </c>
      <c r="D19" s="98">
        <v>43283</v>
      </c>
      <c r="E19" s="99">
        <v>3140</v>
      </c>
      <c r="F19" s="97">
        <v>5</v>
      </c>
      <c r="G19" s="97">
        <v>1</v>
      </c>
      <c r="H19" s="105">
        <v>3</v>
      </c>
      <c r="I19" s="105">
        <v>0</v>
      </c>
      <c r="J19" s="105">
        <v>68</v>
      </c>
      <c r="K19" s="95">
        <v>1268</v>
      </c>
      <c r="L19" s="106">
        <f>T18</f>
        <v>110</v>
      </c>
      <c r="M19" s="106">
        <f>K19*L19</f>
        <v>139480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139480</v>
      </c>
      <c r="Z19" s="84"/>
      <c r="AA19" s="87">
        <f>AB19*M19/100</f>
        <v>13.948</v>
      </c>
      <c r="AB19" s="82">
        <v>0.01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210</v>
      </c>
      <c r="I21" s="102" t="s">
        <v>250</v>
      </c>
      <c r="J21" s="102" t="s">
        <v>251</v>
      </c>
      <c r="K21" s="102">
        <v>160</v>
      </c>
      <c r="L21" s="102">
        <v>9</v>
      </c>
      <c r="M21" s="102"/>
      <c r="N21" s="102"/>
      <c r="O21" s="102" t="s">
        <v>240</v>
      </c>
      <c r="P21" s="102" t="s">
        <v>241</v>
      </c>
      <c r="Q21" s="102" t="s">
        <v>139</v>
      </c>
      <c r="R21" s="102">
        <v>34160</v>
      </c>
      <c r="S21" s="102" t="s">
        <v>236</v>
      </c>
      <c r="T21" s="102">
        <v>110</v>
      </c>
      <c r="U21" s="102" t="s">
        <v>252</v>
      </c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6</v>
      </c>
      <c r="C22" s="97" t="s">
        <v>55</v>
      </c>
      <c r="D22" s="98">
        <v>43284</v>
      </c>
      <c r="E22" s="99">
        <v>3141</v>
      </c>
      <c r="F22" s="97">
        <v>5</v>
      </c>
      <c r="G22" s="97">
        <v>1</v>
      </c>
      <c r="H22" s="105">
        <v>6</v>
      </c>
      <c r="I22" s="105">
        <v>0</v>
      </c>
      <c r="J22" s="105">
        <v>42</v>
      </c>
      <c r="K22" s="95">
        <v>2442</v>
      </c>
      <c r="L22" s="106">
        <f>T21</f>
        <v>110</v>
      </c>
      <c r="M22" s="106">
        <f>K22*L22</f>
        <v>268620</v>
      </c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2"/>
      <c r="Y22" s="83">
        <f>M22</f>
        <v>268620</v>
      </c>
      <c r="Z22" s="84"/>
      <c r="AA22" s="87">
        <f>AB22*M22/100</f>
        <v>26.862000000000002</v>
      </c>
      <c r="AB22" s="82">
        <v>0.01</v>
      </c>
    </row>
    <row r="23" spans="2:28" ht="16.5" customHeight="1" x14ac:dyDescent="0.25">
      <c r="B23" s="99"/>
      <c r="C23" s="99"/>
      <c r="D23" s="99"/>
      <c r="E23" s="99"/>
      <c r="F23" s="99"/>
      <c r="G23" s="99"/>
      <c r="H23" s="107"/>
      <c r="I23" s="107"/>
      <c r="J23" s="107"/>
      <c r="K23" s="106"/>
      <c r="L23" s="106"/>
      <c r="M23" s="106"/>
      <c r="N23" s="77"/>
      <c r="O23" s="78"/>
      <c r="P23" s="78"/>
      <c r="Q23" s="78"/>
      <c r="R23" s="79"/>
      <c r="S23" s="80"/>
      <c r="T23" s="81"/>
      <c r="U23" s="77"/>
      <c r="V23" s="79"/>
      <c r="W23" s="79"/>
      <c r="X23" s="86"/>
      <c r="Y23" s="83"/>
      <c r="Z23" s="84"/>
      <c r="AA23" s="85"/>
      <c r="AB23" s="86"/>
    </row>
    <row r="24" spans="2:28" ht="16.5" customHeight="1" x14ac:dyDescent="0.25">
      <c r="B24" s="100" t="s">
        <v>205</v>
      </c>
      <c r="C24" s="101"/>
      <c r="D24" s="101"/>
      <c r="E24" s="101"/>
      <c r="F24" s="101"/>
      <c r="G24" s="102"/>
      <c r="H24" s="102" t="s">
        <v>210</v>
      </c>
      <c r="I24" s="102" t="s">
        <v>253</v>
      </c>
      <c r="J24" s="102" t="s">
        <v>254</v>
      </c>
      <c r="K24" s="102">
        <v>175</v>
      </c>
      <c r="L24" s="102">
        <v>9</v>
      </c>
      <c r="M24" s="102"/>
      <c r="N24" s="102"/>
      <c r="O24" s="102" t="s">
        <v>240</v>
      </c>
      <c r="P24" s="102" t="s">
        <v>241</v>
      </c>
      <c r="Q24" s="102" t="s">
        <v>139</v>
      </c>
      <c r="R24" s="102">
        <v>34160</v>
      </c>
      <c r="S24" s="102" t="s">
        <v>236</v>
      </c>
      <c r="T24" s="102">
        <v>75</v>
      </c>
      <c r="U24" s="102" t="s">
        <v>255</v>
      </c>
      <c r="V24" s="103"/>
      <c r="W24" s="101"/>
      <c r="X24" s="102"/>
      <c r="Y24" s="101"/>
      <c r="Z24" s="101"/>
      <c r="AA24" s="101"/>
      <c r="AB24" s="104"/>
    </row>
    <row r="25" spans="2:28" ht="16.5" customHeight="1" x14ac:dyDescent="0.25">
      <c r="B25" s="97">
        <v>7</v>
      </c>
      <c r="C25" s="97" t="s">
        <v>55</v>
      </c>
      <c r="D25" s="98">
        <v>43307</v>
      </c>
      <c r="E25" s="99">
        <v>3164</v>
      </c>
      <c r="F25" s="97">
        <v>5</v>
      </c>
      <c r="G25" s="97">
        <v>1</v>
      </c>
      <c r="H25" s="105">
        <v>4</v>
      </c>
      <c r="I25" s="105">
        <v>2</v>
      </c>
      <c r="J25" s="105">
        <v>86</v>
      </c>
      <c r="K25" s="95">
        <v>1886</v>
      </c>
      <c r="L25" s="106">
        <f>T24</f>
        <v>75</v>
      </c>
      <c r="M25" s="106">
        <f>K25*L25</f>
        <v>141450</v>
      </c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2"/>
      <c r="Y25" s="83">
        <f>M25</f>
        <v>141450</v>
      </c>
      <c r="Z25" s="84"/>
      <c r="AA25" s="87">
        <f>AB25*M25/100</f>
        <v>14.145</v>
      </c>
      <c r="AB25" s="82">
        <v>0.01</v>
      </c>
    </row>
    <row r="26" spans="2:28" ht="16.5" customHeight="1" x14ac:dyDescent="0.25">
      <c r="B26" s="99"/>
      <c r="C26" s="99"/>
      <c r="D26" s="99"/>
      <c r="E26" s="99"/>
      <c r="F26" s="99"/>
      <c r="G26" s="99"/>
      <c r="H26" s="107"/>
      <c r="I26" s="107"/>
      <c r="J26" s="107"/>
      <c r="K26" s="106"/>
      <c r="L26" s="106"/>
      <c r="M26" s="106"/>
      <c r="N26" s="77"/>
      <c r="O26" s="78"/>
      <c r="P26" s="78"/>
      <c r="Q26" s="78"/>
      <c r="R26" s="79"/>
      <c r="S26" s="80"/>
      <c r="T26" s="81"/>
      <c r="U26" s="77"/>
      <c r="V26" s="79"/>
      <c r="W26" s="79"/>
      <c r="X26" s="86"/>
      <c r="Y26" s="83"/>
      <c r="Z26" s="84"/>
      <c r="AA26" s="85"/>
      <c r="AB26" s="86"/>
    </row>
    <row r="27" spans="2:28" ht="16.5" customHeight="1" x14ac:dyDescent="0.25">
      <c r="B27" s="100" t="s">
        <v>205</v>
      </c>
      <c r="C27" s="101"/>
      <c r="D27" s="101"/>
      <c r="E27" s="101"/>
      <c r="F27" s="101"/>
      <c r="G27" s="102"/>
      <c r="H27" s="102" t="s">
        <v>207</v>
      </c>
      <c r="I27" s="102" t="s">
        <v>256</v>
      </c>
      <c r="J27" s="102" t="s">
        <v>257</v>
      </c>
      <c r="K27" s="102">
        <v>85</v>
      </c>
      <c r="L27" s="102">
        <v>9</v>
      </c>
      <c r="M27" s="102"/>
      <c r="N27" s="102"/>
      <c r="O27" s="102" t="s">
        <v>240</v>
      </c>
      <c r="P27" s="102" t="s">
        <v>241</v>
      </c>
      <c r="Q27" s="102" t="s">
        <v>139</v>
      </c>
      <c r="R27" s="102">
        <v>34160</v>
      </c>
      <c r="S27" s="102" t="s">
        <v>236</v>
      </c>
      <c r="T27" s="102">
        <v>75</v>
      </c>
      <c r="U27" s="102" t="s">
        <v>258</v>
      </c>
      <c r="V27" s="103"/>
      <c r="W27" s="101"/>
      <c r="X27" s="102"/>
      <c r="Y27" s="101"/>
      <c r="Z27" s="101"/>
      <c r="AA27" s="101"/>
      <c r="AB27" s="104"/>
    </row>
    <row r="28" spans="2:28" ht="16.5" customHeight="1" x14ac:dyDescent="0.25">
      <c r="B28" s="97">
        <v>8</v>
      </c>
      <c r="C28" s="97" t="s">
        <v>55</v>
      </c>
      <c r="D28" s="98">
        <v>43316</v>
      </c>
      <c r="E28" s="99">
        <v>3173</v>
      </c>
      <c r="F28" s="97">
        <v>5</v>
      </c>
      <c r="G28" s="97">
        <v>1</v>
      </c>
      <c r="H28" s="105">
        <v>21</v>
      </c>
      <c r="I28" s="105">
        <v>0</v>
      </c>
      <c r="J28" s="105">
        <v>50</v>
      </c>
      <c r="K28" s="95">
        <v>8450</v>
      </c>
      <c r="L28" s="106">
        <f>T27</f>
        <v>75</v>
      </c>
      <c r="M28" s="106">
        <f>K28*L28</f>
        <v>633750</v>
      </c>
      <c r="N28" s="77"/>
      <c r="O28" s="78"/>
      <c r="P28" s="78"/>
      <c r="Q28" s="78"/>
      <c r="R28" s="79"/>
      <c r="S28" s="80"/>
      <c r="T28" s="81"/>
      <c r="U28" s="77"/>
      <c r="V28" s="79"/>
      <c r="W28" s="79"/>
      <c r="X28" s="82"/>
      <c r="Y28" s="83">
        <f>M28</f>
        <v>633750</v>
      </c>
      <c r="Z28" s="84"/>
      <c r="AA28" s="87">
        <f>AB28*M28/100</f>
        <v>63.375</v>
      </c>
      <c r="AB28" s="82">
        <v>0.01</v>
      </c>
    </row>
    <row r="29" spans="2:28" ht="16.5" customHeight="1" x14ac:dyDescent="0.25">
      <c r="B29" s="99"/>
      <c r="C29" s="99"/>
      <c r="D29" s="99"/>
      <c r="E29" s="99"/>
      <c r="F29" s="99"/>
      <c r="G29" s="99"/>
      <c r="H29" s="107"/>
      <c r="I29" s="107"/>
      <c r="J29" s="107"/>
      <c r="K29" s="106"/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6"/>
      <c r="Y29" s="83"/>
      <c r="Z29" s="84"/>
      <c r="AA29" s="85"/>
      <c r="AB29" s="86"/>
    </row>
    <row r="30" spans="2:28" ht="16.5" customHeight="1" x14ac:dyDescent="0.25">
      <c r="B30" s="100" t="s">
        <v>205</v>
      </c>
      <c r="C30" s="101"/>
      <c r="D30" s="101"/>
      <c r="E30" s="101"/>
      <c r="F30" s="101"/>
      <c r="G30" s="102"/>
      <c r="H30" s="102" t="s">
        <v>207</v>
      </c>
      <c r="I30" s="102" t="s">
        <v>256</v>
      </c>
      <c r="J30" s="102" t="s">
        <v>257</v>
      </c>
      <c r="K30" s="102">
        <v>85</v>
      </c>
      <c r="L30" s="102">
        <v>9</v>
      </c>
      <c r="M30" s="102"/>
      <c r="N30" s="102"/>
      <c r="O30" s="102" t="s">
        <v>240</v>
      </c>
      <c r="P30" s="102" t="s">
        <v>241</v>
      </c>
      <c r="Q30" s="102" t="s">
        <v>139</v>
      </c>
      <c r="R30" s="102">
        <v>34160</v>
      </c>
      <c r="S30" s="102" t="s">
        <v>236</v>
      </c>
      <c r="T30" s="102">
        <v>75</v>
      </c>
      <c r="U30" s="102" t="s">
        <v>259</v>
      </c>
      <c r="V30" s="103"/>
      <c r="W30" s="101"/>
      <c r="X30" s="102"/>
      <c r="Y30" s="101"/>
      <c r="Z30" s="101"/>
      <c r="AA30" s="101"/>
      <c r="AB30" s="104"/>
    </row>
    <row r="31" spans="2:28" ht="16.5" customHeight="1" x14ac:dyDescent="0.25">
      <c r="B31" s="97">
        <v>9</v>
      </c>
      <c r="C31" s="97" t="s">
        <v>55</v>
      </c>
      <c r="D31" s="98">
        <v>43317</v>
      </c>
      <c r="E31" s="99">
        <v>3174</v>
      </c>
      <c r="F31" s="97">
        <v>5</v>
      </c>
      <c r="G31" s="97">
        <v>1</v>
      </c>
      <c r="H31" s="105">
        <v>9</v>
      </c>
      <c r="I31" s="105">
        <v>2</v>
      </c>
      <c r="J31" s="105">
        <v>40</v>
      </c>
      <c r="K31" s="95">
        <v>3840</v>
      </c>
      <c r="L31" s="106">
        <f>T30</f>
        <v>75</v>
      </c>
      <c r="M31" s="106">
        <f>K31*L31</f>
        <v>288000</v>
      </c>
      <c r="N31" s="77"/>
      <c r="O31" s="78"/>
      <c r="P31" s="78"/>
      <c r="Q31" s="78"/>
      <c r="R31" s="79"/>
      <c r="S31" s="80"/>
      <c r="T31" s="81"/>
      <c r="U31" s="77"/>
      <c r="V31" s="79"/>
      <c r="W31" s="79"/>
      <c r="X31" s="82"/>
      <c r="Y31" s="83">
        <f>M31</f>
        <v>288000</v>
      </c>
      <c r="Z31" s="84"/>
      <c r="AA31" s="87">
        <f>AB31*M31/100</f>
        <v>28.8</v>
      </c>
      <c r="AB31" s="82">
        <v>0.01</v>
      </c>
    </row>
    <row r="32" spans="2:28" ht="16.5" customHeight="1" x14ac:dyDescent="0.25">
      <c r="B32" s="99"/>
      <c r="C32" s="99"/>
      <c r="D32" s="99"/>
      <c r="E32" s="99"/>
      <c r="F32" s="99"/>
      <c r="G32" s="99"/>
      <c r="H32" s="107"/>
      <c r="I32" s="107"/>
      <c r="J32" s="107"/>
      <c r="K32" s="106"/>
      <c r="L32" s="106"/>
      <c r="M32" s="106"/>
      <c r="N32" s="77"/>
      <c r="O32" s="78"/>
      <c r="P32" s="78"/>
      <c r="Q32" s="78"/>
      <c r="R32" s="79"/>
      <c r="S32" s="80"/>
      <c r="T32" s="81"/>
      <c r="U32" s="77"/>
      <c r="V32" s="79"/>
      <c r="W32" s="79"/>
      <c r="X32" s="86"/>
      <c r="Y32" s="83"/>
      <c r="Z32" s="84"/>
      <c r="AA32" s="85"/>
      <c r="AB32" s="86"/>
    </row>
    <row r="33" spans="2:28" ht="16.5" customHeight="1" x14ac:dyDescent="0.25">
      <c r="B33" s="100" t="s">
        <v>205</v>
      </c>
      <c r="C33" s="101"/>
      <c r="D33" s="101"/>
      <c r="E33" s="101"/>
      <c r="F33" s="101"/>
      <c r="G33" s="102"/>
      <c r="H33" s="102" t="s">
        <v>207</v>
      </c>
      <c r="I33" s="102" t="s">
        <v>256</v>
      </c>
      <c r="J33" s="102" t="s">
        <v>257</v>
      </c>
      <c r="K33" s="102">
        <v>85</v>
      </c>
      <c r="L33" s="102">
        <v>9</v>
      </c>
      <c r="M33" s="102"/>
      <c r="N33" s="102"/>
      <c r="O33" s="102" t="s">
        <v>240</v>
      </c>
      <c r="P33" s="102" t="s">
        <v>241</v>
      </c>
      <c r="Q33" s="102" t="s">
        <v>139</v>
      </c>
      <c r="R33" s="102">
        <v>34160</v>
      </c>
      <c r="S33" s="102" t="s">
        <v>236</v>
      </c>
      <c r="T33" s="102">
        <v>75</v>
      </c>
      <c r="U33" s="102" t="s">
        <v>260</v>
      </c>
      <c r="V33" s="103"/>
      <c r="W33" s="101"/>
      <c r="X33" s="102"/>
      <c r="Y33" s="101"/>
      <c r="Z33" s="101"/>
      <c r="AA33" s="101"/>
      <c r="AB33" s="104"/>
    </row>
    <row r="34" spans="2:28" ht="16.5" customHeight="1" x14ac:dyDescent="0.25">
      <c r="B34" s="97">
        <v>10</v>
      </c>
      <c r="C34" s="97" t="s">
        <v>55</v>
      </c>
      <c r="D34" s="98">
        <v>43318</v>
      </c>
      <c r="E34" s="99">
        <v>3175</v>
      </c>
      <c r="F34" s="97">
        <v>5</v>
      </c>
      <c r="G34" s="97">
        <v>1</v>
      </c>
      <c r="H34" s="105">
        <v>9</v>
      </c>
      <c r="I34" s="105">
        <v>1</v>
      </c>
      <c r="J34" s="105">
        <v>77</v>
      </c>
      <c r="K34" s="95">
        <v>3777</v>
      </c>
      <c r="L34" s="106">
        <f>T33</f>
        <v>75</v>
      </c>
      <c r="M34" s="106">
        <f>K34*L34</f>
        <v>283275</v>
      </c>
      <c r="N34" s="77"/>
      <c r="O34" s="78"/>
      <c r="P34" s="78"/>
      <c r="Q34" s="78"/>
      <c r="R34" s="79"/>
      <c r="S34" s="80"/>
      <c r="T34" s="81"/>
      <c r="U34" s="77"/>
      <c r="V34" s="79"/>
      <c r="W34" s="79"/>
      <c r="X34" s="82"/>
      <c r="Y34" s="83">
        <f>M34</f>
        <v>283275</v>
      </c>
      <c r="Z34" s="84"/>
      <c r="AA34" s="87">
        <f>AB34*M34/100</f>
        <v>28.327500000000001</v>
      </c>
      <c r="AB34" s="82">
        <v>0.01</v>
      </c>
    </row>
    <row r="35" spans="2:28" ht="16.5" customHeight="1" x14ac:dyDescent="0.25">
      <c r="B35" s="99"/>
      <c r="C35" s="99"/>
      <c r="D35" s="99"/>
      <c r="E35" s="99"/>
      <c r="F35" s="99"/>
      <c r="G35" s="99"/>
      <c r="H35" s="107"/>
      <c r="I35" s="107"/>
      <c r="J35" s="107"/>
      <c r="K35" s="106"/>
      <c r="L35" s="106"/>
      <c r="M35" s="106"/>
      <c r="N35" s="77"/>
      <c r="O35" s="78"/>
      <c r="P35" s="78"/>
      <c r="Q35" s="78"/>
      <c r="R35" s="79"/>
      <c r="S35" s="80"/>
      <c r="T35" s="81"/>
      <c r="U35" s="77"/>
      <c r="V35" s="79"/>
      <c r="W35" s="79"/>
      <c r="X35" s="86"/>
      <c r="Y35" s="83"/>
      <c r="Z35" s="84"/>
      <c r="AA35" s="85"/>
      <c r="AB35" s="86"/>
    </row>
    <row r="36" spans="2:28" ht="16.5" customHeight="1" x14ac:dyDescent="0.25">
      <c r="B36" s="100" t="s">
        <v>205</v>
      </c>
      <c r="C36" s="101"/>
      <c r="D36" s="101"/>
      <c r="E36" s="101"/>
      <c r="F36" s="101"/>
      <c r="G36" s="102"/>
      <c r="H36" s="102" t="s">
        <v>210</v>
      </c>
      <c r="I36" s="102" t="s">
        <v>261</v>
      </c>
      <c r="J36" s="102" t="s">
        <v>257</v>
      </c>
      <c r="K36" s="102">
        <v>85</v>
      </c>
      <c r="L36" s="102">
        <v>9</v>
      </c>
      <c r="M36" s="102"/>
      <c r="N36" s="102"/>
      <c r="O36" s="102" t="s">
        <v>240</v>
      </c>
      <c r="P36" s="102" t="s">
        <v>241</v>
      </c>
      <c r="Q36" s="102" t="s">
        <v>139</v>
      </c>
      <c r="R36" s="102">
        <v>34160</v>
      </c>
      <c r="S36" s="102" t="s">
        <v>236</v>
      </c>
      <c r="T36" s="102">
        <v>75</v>
      </c>
      <c r="U36" s="102" t="s">
        <v>262</v>
      </c>
      <c r="V36" s="103"/>
      <c r="W36" s="101"/>
      <c r="X36" s="102"/>
      <c r="Y36" s="101"/>
      <c r="Z36" s="101"/>
      <c r="AA36" s="101"/>
      <c r="AB36" s="104"/>
    </row>
    <row r="37" spans="2:28" ht="16.5" customHeight="1" x14ac:dyDescent="0.25">
      <c r="B37" s="97">
        <v>11</v>
      </c>
      <c r="C37" s="97" t="s">
        <v>55</v>
      </c>
      <c r="D37" s="98">
        <v>43319</v>
      </c>
      <c r="E37" s="99">
        <v>3176</v>
      </c>
      <c r="F37" s="97">
        <v>5</v>
      </c>
      <c r="G37" s="97">
        <v>1</v>
      </c>
      <c r="H37" s="105">
        <v>8</v>
      </c>
      <c r="I37" s="105">
        <v>3</v>
      </c>
      <c r="J37" s="105">
        <v>37</v>
      </c>
      <c r="K37" s="95">
        <v>3537</v>
      </c>
      <c r="L37" s="106">
        <f>T36</f>
        <v>75</v>
      </c>
      <c r="M37" s="106">
        <f>K37*L37</f>
        <v>265275</v>
      </c>
      <c r="N37" s="77"/>
      <c r="O37" s="78"/>
      <c r="P37" s="78"/>
      <c r="Q37" s="78"/>
      <c r="R37" s="79"/>
      <c r="S37" s="80"/>
      <c r="T37" s="81"/>
      <c r="U37" s="77"/>
      <c r="V37" s="79"/>
      <c r="W37" s="79"/>
      <c r="X37" s="82"/>
      <c r="Y37" s="83">
        <f>M37</f>
        <v>265275</v>
      </c>
      <c r="Z37" s="84"/>
      <c r="AA37" s="87">
        <f>AB37*M37/100</f>
        <v>26.5275</v>
      </c>
      <c r="AB37" s="82">
        <v>0.01</v>
      </c>
    </row>
    <row r="38" spans="2:28" ht="16.5" customHeight="1" x14ac:dyDescent="0.25">
      <c r="B38" s="99"/>
      <c r="C38" s="99"/>
      <c r="D38" s="99"/>
      <c r="E38" s="99"/>
      <c r="F38" s="99"/>
      <c r="G38" s="99"/>
      <c r="H38" s="107"/>
      <c r="I38" s="107"/>
      <c r="J38" s="107"/>
      <c r="K38" s="106"/>
      <c r="L38" s="106"/>
      <c r="M38" s="106"/>
      <c r="N38" s="77"/>
      <c r="O38" s="78"/>
      <c r="P38" s="78"/>
      <c r="Q38" s="78"/>
      <c r="R38" s="79"/>
      <c r="S38" s="80"/>
      <c r="T38" s="81"/>
      <c r="U38" s="77"/>
      <c r="V38" s="79"/>
      <c r="W38" s="79"/>
      <c r="X38" s="86"/>
      <c r="Y38" s="83"/>
      <c r="Z38" s="84"/>
      <c r="AA38" s="85"/>
      <c r="AB38" s="86"/>
    </row>
    <row r="39" spans="2:28" ht="16.5" customHeight="1" x14ac:dyDescent="0.25">
      <c r="B39" s="100" t="s">
        <v>205</v>
      </c>
      <c r="C39" s="101"/>
      <c r="D39" s="101"/>
      <c r="E39" s="101"/>
      <c r="F39" s="101"/>
      <c r="G39" s="102"/>
      <c r="H39" s="102" t="s">
        <v>210</v>
      </c>
      <c r="I39" s="102" t="s">
        <v>266</v>
      </c>
      <c r="J39" s="102" t="s">
        <v>267</v>
      </c>
      <c r="K39" s="102" t="s">
        <v>268</v>
      </c>
      <c r="L39" s="102">
        <v>9</v>
      </c>
      <c r="M39" s="102"/>
      <c r="N39" s="102"/>
      <c r="O39" s="102" t="s">
        <v>240</v>
      </c>
      <c r="P39" s="102" t="s">
        <v>241</v>
      </c>
      <c r="Q39" s="102" t="s">
        <v>139</v>
      </c>
      <c r="R39" s="102">
        <v>34160</v>
      </c>
      <c r="S39" s="102" t="s">
        <v>236</v>
      </c>
      <c r="T39" s="102">
        <v>75</v>
      </c>
      <c r="U39" s="102" t="s">
        <v>269</v>
      </c>
      <c r="V39" s="103"/>
      <c r="W39" s="101"/>
      <c r="X39" s="102"/>
      <c r="Y39" s="101"/>
      <c r="Z39" s="101"/>
      <c r="AA39" s="101"/>
      <c r="AB39" s="104"/>
    </row>
    <row r="40" spans="2:28" ht="16.5" customHeight="1" x14ac:dyDescent="0.25">
      <c r="B40" s="97">
        <v>13</v>
      </c>
      <c r="C40" s="97" t="s">
        <v>55</v>
      </c>
      <c r="D40" s="98">
        <v>43321</v>
      </c>
      <c r="E40" s="99">
        <v>3178</v>
      </c>
      <c r="F40" s="97">
        <v>5</v>
      </c>
      <c r="G40" s="97">
        <v>1</v>
      </c>
      <c r="H40" s="105">
        <v>11</v>
      </c>
      <c r="I40" s="105">
        <v>0</v>
      </c>
      <c r="J40" s="105">
        <v>90</v>
      </c>
      <c r="K40" s="95">
        <v>4490</v>
      </c>
      <c r="L40" s="106">
        <f>T39</f>
        <v>75</v>
      </c>
      <c r="M40" s="106">
        <f>K40*L40</f>
        <v>336750</v>
      </c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2"/>
      <c r="Y40" s="83">
        <f>M40</f>
        <v>336750</v>
      </c>
      <c r="Z40" s="84"/>
      <c r="AA40" s="87">
        <f>AB40*M40/100</f>
        <v>33.674999999999997</v>
      </c>
      <c r="AB40" s="82">
        <v>0.01</v>
      </c>
    </row>
    <row r="41" spans="2:28" ht="16.5" customHeight="1" x14ac:dyDescent="0.25">
      <c r="B41" s="99"/>
      <c r="C41" s="99"/>
      <c r="D41" s="99"/>
      <c r="E41" s="99"/>
      <c r="F41" s="99"/>
      <c r="G41" s="99"/>
      <c r="H41" s="107"/>
      <c r="I41" s="107"/>
      <c r="J41" s="107"/>
      <c r="K41" s="106"/>
      <c r="L41" s="106"/>
      <c r="M41" s="106"/>
      <c r="N41" s="77"/>
      <c r="O41" s="78"/>
      <c r="P41" s="78"/>
      <c r="Q41" s="78"/>
      <c r="R41" s="79"/>
      <c r="S41" s="80"/>
      <c r="T41" s="81"/>
      <c r="U41" s="77"/>
      <c r="V41" s="79"/>
      <c r="W41" s="79"/>
      <c r="X41" s="86"/>
      <c r="Y41" s="83"/>
      <c r="Z41" s="84"/>
      <c r="AA41" s="85"/>
      <c r="AB41" s="86"/>
    </row>
    <row r="42" spans="2:28" ht="16.5" customHeight="1" x14ac:dyDescent="0.25">
      <c r="B42" s="100" t="s">
        <v>205</v>
      </c>
      <c r="C42" s="101"/>
      <c r="D42" s="101"/>
      <c r="E42" s="101"/>
      <c r="F42" s="101"/>
      <c r="G42" s="102"/>
      <c r="H42" s="102" t="s">
        <v>210</v>
      </c>
      <c r="I42" s="102" t="s">
        <v>274</v>
      </c>
      <c r="J42" s="102" t="s">
        <v>275</v>
      </c>
      <c r="K42" s="102">
        <v>4</v>
      </c>
      <c r="L42" s="102">
        <v>9</v>
      </c>
      <c r="M42" s="102"/>
      <c r="N42" s="102"/>
      <c r="O42" s="102" t="s">
        <v>240</v>
      </c>
      <c r="P42" s="102" t="s">
        <v>241</v>
      </c>
      <c r="Q42" s="102" t="s">
        <v>139</v>
      </c>
      <c r="R42" s="102">
        <v>34160</v>
      </c>
      <c r="S42" s="102" t="s">
        <v>236</v>
      </c>
      <c r="T42" s="102">
        <v>75</v>
      </c>
      <c r="U42" s="102" t="s">
        <v>276</v>
      </c>
      <c r="V42" s="103"/>
      <c r="W42" s="101"/>
      <c r="X42" s="102"/>
      <c r="Y42" s="101"/>
      <c r="Z42" s="101"/>
      <c r="AA42" s="101"/>
      <c r="AB42" s="104"/>
    </row>
    <row r="43" spans="2:28" ht="16.5" customHeight="1" x14ac:dyDescent="0.25">
      <c r="B43" s="97">
        <v>15</v>
      </c>
      <c r="C43" s="97" t="s">
        <v>55</v>
      </c>
      <c r="D43" s="98">
        <v>43323</v>
      </c>
      <c r="E43" s="99">
        <v>3180</v>
      </c>
      <c r="F43" s="97">
        <v>5</v>
      </c>
      <c r="G43" s="97">
        <v>1</v>
      </c>
      <c r="H43" s="105">
        <v>3</v>
      </c>
      <c r="I43" s="105">
        <v>0</v>
      </c>
      <c r="J43" s="105">
        <v>0</v>
      </c>
      <c r="K43" s="95">
        <v>1200</v>
      </c>
      <c r="L43" s="106">
        <f>T42</f>
        <v>75</v>
      </c>
      <c r="M43" s="106">
        <f>K43*L43</f>
        <v>90000</v>
      </c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>
        <f>M43</f>
        <v>90000</v>
      </c>
      <c r="Z43" s="84"/>
      <c r="AA43" s="87">
        <f>AB43*M43/100</f>
        <v>9</v>
      </c>
      <c r="AB43" s="82">
        <v>0.01</v>
      </c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210</v>
      </c>
      <c r="I45" s="102" t="s">
        <v>286</v>
      </c>
      <c r="J45" s="102" t="s">
        <v>287</v>
      </c>
      <c r="K45" s="102">
        <v>68</v>
      </c>
      <c r="L45" s="102">
        <v>9</v>
      </c>
      <c r="M45" s="102"/>
      <c r="N45" s="102"/>
      <c r="O45" s="102" t="s">
        <v>240</v>
      </c>
      <c r="P45" s="102" t="s">
        <v>241</v>
      </c>
      <c r="Q45" s="102" t="s">
        <v>139</v>
      </c>
      <c r="R45" s="102">
        <v>34160</v>
      </c>
      <c r="S45" s="102" t="s">
        <v>236</v>
      </c>
      <c r="T45" s="102">
        <v>100</v>
      </c>
      <c r="U45" s="102" t="s">
        <v>288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19</v>
      </c>
      <c r="C46" s="97" t="s">
        <v>55</v>
      </c>
      <c r="D46" s="98">
        <v>43288</v>
      </c>
      <c r="E46" s="99">
        <v>3145</v>
      </c>
      <c r="F46" s="97">
        <v>5</v>
      </c>
      <c r="G46" s="97">
        <v>1</v>
      </c>
      <c r="H46" s="105">
        <v>4</v>
      </c>
      <c r="I46" s="105">
        <v>2</v>
      </c>
      <c r="J46" s="105">
        <v>95</v>
      </c>
      <c r="K46" s="95">
        <v>1895</v>
      </c>
      <c r="L46" s="106">
        <f>T45</f>
        <v>100</v>
      </c>
      <c r="M46" s="106">
        <f>K46*L46</f>
        <v>189500</v>
      </c>
      <c r="N46" s="77"/>
      <c r="O46" s="78"/>
      <c r="P46" s="78"/>
      <c r="Q46" s="78"/>
      <c r="R46" s="79"/>
      <c r="S46" s="80"/>
      <c r="T46" s="81"/>
      <c r="U46" s="77"/>
      <c r="V46" s="79"/>
      <c r="W46" s="79"/>
      <c r="X46" s="82"/>
      <c r="Y46" s="83">
        <f>M46</f>
        <v>189500</v>
      </c>
      <c r="Z46" s="84"/>
      <c r="AA46" s="87">
        <f>AB46*M46/100</f>
        <v>18.95</v>
      </c>
      <c r="AB46" s="82">
        <v>0.01</v>
      </c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210</v>
      </c>
      <c r="I48" s="102" t="s">
        <v>286</v>
      </c>
      <c r="J48" s="102" t="s">
        <v>287</v>
      </c>
      <c r="K48" s="102">
        <v>68</v>
      </c>
      <c r="L48" s="102">
        <v>9</v>
      </c>
      <c r="M48" s="102"/>
      <c r="N48" s="102"/>
      <c r="O48" s="102" t="s">
        <v>240</v>
      </c>
      <c r="P48" s="102" t="s">
        <v>241</v>
      </c>
      <c r="Q48" s="102" t="s">
        <v>139</v>
      </c>
      <c r="R48" s="102">
        <v>34160</v>
      </c>
      <c r="S48" s="102" t="s">
        <v>236</v>
      </c>
      <c r="T48" s="102">
        <v>100</v>
      </c>
      <c r="U48" s="102" t="s">
        <v>289</v>
      </c>
      <c r="V48" s="103"/>
      <c r="W48" s="101"/>
      <c r="X48" s="102"/>
      <c r="Y48" s="101"/>
      <c r="Z48" s="101"/>
      <c r="AA48" s="101"/>
      <c r="AB48" s="104"/>
    </row>
    <row r="49" spans="2:28" ht="16.5" customHeight="1" x14ac:dyDescent="0.25">
      <c r="B49" s="97">
        <v>20</v>
      </c>
      <c r="C49" s="97" t="s">
        <v>55</v>
      </c>
      <c r="D49" s="98">
        <v>43289</v>
      </c>
      <c r="E49" s="99">
        <v>3146</v>
      </c>
      <c r="F49" s="97">
        <v>5</v>
      </c>
      <c r="G49" s="97">
        <v>1</v>
      </c>
      <c r="H49" s="105">
        <v>4</v>
      </c>
      <c r="I49" s="105">
        <v>2</v>
      </c>
      <c r="J49" s="105">
        <v>8</v>
      </c>
      <c r="K49" s="95">
        <v>1808</v>
      </c>
      <c r="L49" s="106">
        <f>T48</f>
        <v>100</v>
      </c>
      <c r="M49" s="106">
        <f>K49*L49</f>
        <v>180800</v>
      </c>
      <c r="N49" s="77"/>
      <c r="O49" s="78"/>
      <c r="P49" s="78"/>
      <c r="Q49" s="78"/>
      <c r="R49" s="79"/>
      <c r="S49" s="80"/>
      <c r="T49" s="81"/>
      <c r="U49" s="77"/>
      <c r="V49" s="79"/>
      <c r="W49" s="79"/>
      <c r="X49" s="82"/>
      <c r="Y49" s="83">
        <f>M49</f>
        <v>180800</v>
      </c>
      <c r="Z49" s="84"/>
      <c r="AA49" s="87">
        <f>AB49*M49/100</f>
        <v>18.079999999999998</v>
      </c>
      <c r="AB49" s="82">
        <v>0.01</v>
      </c>
    </row>
    <row r="50" spans="2:28" ht="16.5" customHeight="1" x14ac:dyDescent="0.25">
      <c r="B50" s="99"/>
      <c r="C50" s="99"/>
      <c r="D50" s="99"/>
      <c r="E50" s="99"/>
      <c r="F50" s="99"/>
      <c r="G50" s="99"/>
      <c r="H50" s="107"/>
      <c r="I50" s="107"/>
      <c r="J50" s="107"/>
      <c r="K50" s="106"/>
      <c r="L50" s="106"/>
      <c r="M50" s="106"/>
      <c r="N50" s="77"/>
      <c r="O50" s="78"/>
      <c r="P50" s="78"/>
      <c r="Q50" s="78"/>
      <c r="R50" s="79"/>
      <c r="S50" s="80"/>
      <c r="T50" s="81"/>
      <c r="U50" s="77"/>
      <c r="V50" s="79"/>
      <c r="W50" s="79"/>
      <c r="X50" s="86"/>
      <c r="Y50" s="83"/>
      <c r="Z50" s="84"/>
      <c r="AA50" s="85"/>
      <c r="AB50" s="86"/>
    </row>
    <row r="51" spans="2:28" ht="16.5" customHeight="1" x14ac:dyDescent="0.25">
      <c r="B51" s="100" t="s">
        <v>205</v>
      </c>
      <c r="C51" s="101"/>
      <c r="D51" s="101"/>
      <c r="E51" s="101"/>
      <c r="F51" s="101"/>
      <c r="G51" s="102"/>
      <c r="H51" s="102" t="s">
        <v>210</v>
      </c>
      <c r="I51" s="102" t="s">
        <v>266</v>
      </c>
      <c r="J51" s="102" t="s">
        <v>267</v>
      </c>
      <c r="K51" s="102" t="s">
        <v>268</v>
      </c>
      <c r="L51" s="102">
        <v>9</v>
      </c>
      <c r="M51" s="102"/>
      <c r="N51" s="102"/>
      <c r="O51" s="102" t="s">
        <v>240</v>
      </c>
      <c r="P51" s="102" t="s">
        <v>241</v>
      </c>
      <c r="Q51" s="102" t="s">
        <v>139</v>
      </c>
      <c r="R51" s="102">
        <v>34160</v>
      </c>
      <c r="S51" s="102" t="s">
        <v>236</v>
      </c>
      <c r="T51" s="102">
        <v>100</v>
      </c>
      <c r="U51" s="102" t="s">
        <v>290</v>
      </c>
      <c r="V51" s="103"/>
      <c r="W51" s="101"/>
      <c r="X51" s="102"/>
      <c r="Y51" s="101"/>
      <c r="Z51" s="101"/>
      <c r="AA51" s="101"/>
      <c r="AB51" s="104"/>
    </row>
    <row r="52" spans="2:28" ht="16.5" customHeight="1" x14ac:dyDescent="0.25">
      <c r="B52" s="97">
        <v>21</v>
      </c>
      <c r="C52" s="97" t="s">
        <v>55</v>
      </c>
      <c r="D52" s="98">
        <v>43290</v>
      </c>
      <c r="E52" s="99">
        <v>3147</v>
      </c>
      <c r="F52" s="97">
        <v>5</v>
      </c>
      <c r="G52" s="97">
        <v>1</v>
      </c>
      <c r="H52" s="105">
        <v>3</v>
      </c>
      <c r="I52" s="105">
        <v>1</v>
      </c>
      <c r="J52" s="105">
        <v>49</v>
      </c>
      <c r="K52" s="95">
        <v>1349</v>
      </c>
      <c r="L52" s="106">
        <f>T51</f>
        <v>100</v>
      </c>
      <c r="M52" s="106">
        <f>K52*L52</f>
        <v>134900</v>
      </c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2"/>
      <c r="Y52" s="83">
        <f>M52</f>
        <v>134900</v>
      </c>
      <c r="Z52" s="84"/>
      <c r="AA52" s="87">
        <f>AB52*M52/100</f>
        <v>13.49</v>
      </c>
      <c r="AB52" s="82">
        <v>0.01</v>
      </c>
    </row>
    <row r="53" spans="2:28" ht="16.5" customHeight="1" x14ac:dyDescent="0.25">
      <c r="B53" s="99"/>
      <c r="C53" s="99"/>
      <c r="D53" s="99"/>
      <c r="E53" s="99"/>
      <c r="F53" s="99"/>
      <c r="G53" s="99"/>
      <c r="H53" s="107"/>
      <c r="I53" s="107"/>
      <c r="J53" s="107"/>
      <c r="K53" s="106"/>
      <c r="L53" s="106"/>
      <c r="M53" s="106"/>
      <c r="N53" s="77"/>
      <c r="O53" s="78"/>
      <c r="P53" s="78"/>
      <c r="Q53" s="78"/>
      <c r="R53" s="79"/>
      <c r="S53" s="80"/>
      <c r="T53" s="81"/>
      <c r="U53" s="77"/>
      <c r="V53" s="79"/>
      <c r="W53" s="79"/>
      <c r="X53" s="86"/>
      <c r="Y53" s="83"/>
      <c r="Z53" s="84"/>
      <c r="AA53" s="85"/>
      <c r="AB53" s="86"/>
    </row>
    <row r="54" spans="2:28" ht="16.5" customHeight="1" x14ac:dyDescent="0.25">
      <c r="B54" s="100" t="s">
        <v>205</v>
      </c>
      <c r="C54" s="101"/>
      <c r="D54" s="101"/>
      <c r="E54" s="101"/>
      <c r="F54" s="101"/>
      <c r="G54" s="102"/>
      <c r="H54" s="102" t="s">
        <v>210</v>
      </c>
      <c r="I54" s="102" t="s">
        <v>266</v>
      </c>
      <c r="J54" s="102" t="s">
        <v>267</v>
      </c>
      <c r="K54" s="102" t="s">
        <v>268</v>
      </c>
      <c r="L54" s="102">
        <v>9</v>
      </c>
      <c r="M54" s="102"/>
      <c r="N54" s="102"/>
      <c r="O54" s="102" t="s">
        <v>240</v>
      </c>
      <c r="P54" s="102" t="s">
        <v>241</v>
      </c>
      <c r="Q54" s="102" t="s">
        <v>139</v>
      </c>
      <c r="R54" s="102">
        <v>34160</v>
      </c>
      <c r="S54" s="102" t="s">
        <v>236</v>
      </c>
      <c r="T54" s="102">
        <v>100</v>
      </c>
      <c r="U54" s="102" t="s">
        <v>291</v>
      </c>
      <c r="V54" s="103"/>
      <c r="W54" s="101"/>
      <c r="X54" s="102"/>
      <c r="Y54" s="101"/>
      <c r="Z54" s="101"/>
      <c r="AA54" s="101"/>
      <c r="AB54" s="104"/>
    </row>
    <row r="55" spans="2:28" ht="16.5" customHeight="1" x14ac:dyDescent="0.25">
      <c r="B55" s="97">
        <v>22</v>
      </c>
      <c r="C55" s="97" t="s">
        <v>55</v>
      </c>
      <c r="D55" s="98">
        <v>43291</v>
      </c>
      <c r="E55" s="99">
        <v>3148</v>
      </c>
      <c r="F55" s="97">
        <v>5</v>
      </c>
      <c r="G55" s="97">
        <v>1</v>
      </c>
      <c r="H55" s="105">
        <v>3</v>
      </c>
      <c r="I55" s="105">
        <v>0</v>
      </c>
      <c r="J55" s="105">
        <v>55</v>
      </c>
      <c r="K55" s="95">
        <v>1255</v>
      </c>
      <c r="L55" s="106">
        <f>T54</f>
        <v>100</v>
      </c>
      <c r="M55" s="106">
        <f>K55*L55</f>
        <v>125500</v>
      </c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2"/>
      <c r="Y55" s="83">
        <f>M55</f>
        <v>125500</v>
      </c>
      <c r="Z55" s="84"/>
      <c r="AA55" s="87">
        <f>AB55*M55/100</f>
        <v>12.55</v>
      </c>
      <c r="AB55" s="82">
        <v>0.01</v>
      </c>
    </row>
    <row r="56" spans="2:28" ht="16.5" customHeight="1" x14ac:dyDescent="0.25">
      <c r="B56" s="99"/>
      <c r="C56" s="99"/>
      <c r="D56" s="99"/>
      <c r="E56" s="99"/>
      <c r="F56" s="99"/>
      <c r="G56" s="99"/>
      <c r="H56" s="107"/>
      <c r="I56" s="107"/>
      <c r="J56" s="107"/>
      <c r="K56" s="106"/>
      <c r="L56" s="106"/>
      <c r="M56" s="106"/>
      <c r="N56" s="77"/>
      <c r="O56" s="78"/>
      <c r="P56" s="78"/>
      <c r="Q56" s="78"/>
      <c r="R56" s="79"/>
      <c r="S56" s="80"/>
      <c r="T56" s="81"/>
      <c r="U56" s="77"/>
      <c r="V56" s="79"/>
      <c r="W56" s="79"/>
      <c r="X56" s="86"/>
      <c r="Y56" s="83"/>
      <c r="Z56" s="84"/>
      <c r="AA56" s="85"/>
      <c r="AB56" s="86"/>
    </row>
    <row r="57" spans="2:28" ht="16.5" customHeight="1" x14ac:dyDescent="0.25">
      <c r="B57" s="100" t="s">
        <v>205</v>
      </c>
      <c r="C57" s="101"/>
      <c r="D57" s="101"/>
      <c r="E57" s="101"/>
      <c r="F57" s="101"/>
      <c r="G57" s="102"/>
      <c r="H57" s="102" t="s">
        <v>210</v>
      </c>
      <c r="I57" s="102" t="s">
        <v>266</v>
      </c>
      <c r="J57" s="102" t="s">
        <v>267</v>
      </c>
      <c r="K57" s="102" t="s">
        <v>268</v>
      </c>
      <c r="L57" s="102">
        <v>9</v>
      </c>
      <c r="M57" s="102"/>
      <c r="N57" s="102"/>
      <c r="O57" s="102" t="s">
        <v>240</v>
      </c>
      <c r="P57" s="102" t="s">
        <v>241</v>
      </c>
      <c r="Q57" s="102" t="s">
        <v>139</v>
      </c>
      <c r="R57" s="102">
        <v>34160</v>
      </c>
      <c r="S57" s="102" t="s">
        <v>236</v>
      </c>
      <c r="T57" s="102">
        <v>100</v>
      </c>
      <c r="U57" s="102" t="s">
        <v>292</v>
      </c>
      <c r="V57" s="103"/>
      <c r="W57" s="101"/>
      <c r="X57" s="102"/>
      <c r="Y57" s="101"/>
      <c r="Z57" s="101"/>
      <c r="AA57" s="101"/>
      <c r="AB57" s="104"/>
    </row>
    <row r="58" spans="2:28" ht="16.5" customHeight="1" x14ac:dyDescent="0.25">
      <c r="B58" s="97">
        <v>23</v>
      </c>
      <c r="C58" s="97" t="s">
        <v>55</v>
      </c>
      <c r="D58" s="98">
        <v>43292</v>
      </c>
      <c r="E58" s="99">
        <v>3149</v>
      </c>
      <c r="F58" s="97">
        <v>5</v>
      </c>
      <c r="G58" s="97">
        <v>1</v>
      </c>
      <c r="H58" s="105">
        <v>3</v>
      </c>
      <c r="I58" s="105">
        <v>2</v>
      </c>
      <c r="J58" s="105">
        <v>87</v>
      </c>
      <c r="K58" s="95">
        <v>1487</v>
      </c>
      <c r="L58" s="106">
        <f>T57</f>
        <v>100</v>
      </c>
      <c r="M58" s="106">
        <f>K58*L58</f>
        <v>148700</v>
      </c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2"/>
      <c r="Y58" s="83">
        <f>M58</f>
        <v>148700</v>
      </c>
      <c r="Z58" s="84"/>
      <c r="AA58" s="87">
        <f>AB58*M58/100</f>
        <v>14.87</v>
      </c>
      <c r="AB58" s="82">
        <v>0.01</v>
      </c>
    </row>
    <row r="59" spans="2:28" ht="16.5" customHeight="1" x14ac:dyDescent="0.25">
      <c r="B59" s="99"/>
      <c r="C59" s="99"/>
      <c r="D59" s="99"/>
      <c r="E59" s="99"/>
      <c r="F59" s="99"/>
      <c r="G59" s="99"/>
      <c r="H59" s="107"/>
      <c r="I59" s="107"/>
      <c r="J59" s="107"/>
      <c r="K59" s="106"/>
      <c r="L59" s="106"/>
      <c r="M59" s="106"/>
      <c r="N59" s="77"/>
      <c r="O59" s="78"/>
      <c r="P59" s="78"/>
      <c r="Q59" s="78"/>
      <c r="R59" s="79"/>
      <c r="S59" s="80"/>
      <c r="T59" s="81"/>
      <c r="U59" s="77"/>
      <c r="V59" s="79"/>
      <c r="W59" s="79"/>
      <c r="X59" s="86"/>
      <c r="Y59" s="83"/>
      <c r="Z59" s="84"/>
      <c r="AA59" s="85"/>
      <c r="AB59" s="86"/>
    </row>
    <row r="60" spans="2:28" ht="16.5" customHeight="1" x14ac:dyDescent="0.25">
      <c r="B60" s="100" t="s">
        <v>205</v>
      </c>
      <c r="C60" s="101"/>
      <c r="D60" s="101"/>
      <c r="E60" s="101"/>
      <c r="F60" s="101"/>
      <c r="G60" s="102"/>
      <c r="H60" s="102" t="s">
        <v>210</v>
      </c>
      <c r="I60" s="102" t="s">
        <v>293</v>
      </c>
      <c r="J60" s="102" t="s">
        <v>294</v>
      </c>
      <c r="K60" s="102">
        <v>139</v>
      </c>
      <c r="L60" s="102">
        <v>15</v>
      </c>
      <c r="M60" s="102"/>
      <c r="N60" s="102"/>
      <c r="O60" s="102" t="s">
        <v>240</v>
      </c>
      <c r="P60" s="102" t="s">
        <v>241</v>
      </c>
      <c r="Q60" s="102" t="s">
        <v>139</v>
      </c>
      <c r="R60" s="102">
        <v>34160</v>
      </c>
      <c r="S60" s="102" t="s">
        <v>236</v>
      </c>
      <c r="T60" s="102">
        <v>100</v>
      </c>
      <c r="U60" s="102" t="s">
        <v>295</v>
      </c>
      <c r="V60" s="103"/>
      <c r="W60" s="101"/>
      <c r="X60" s="102"/>
      <c r="Y60" s="101"/>
      <c r="Z60" s="101"/>
      <c r="AA60" s="101"/>
      <c r="AB60" s="104"/>
    </row>
    <row r="61" spans="2:28" ht="16.5" customHeight="1" x14ac:dyDescent="0.25">
      <c r="B61" s="97">
        <v>24</v>
      </c>
      <c r="C61" s="97" t="s">
        <v>55</v>
      </c>
      <c r="D61" s="98">
        <v>43293</v>
      </c>
      <c r="E61" s="99">
        <v>3150</v>
      </c>
      <c r="F61" s="97">
        <v>5</v>
      </c>
      <c r="G61" s="97">
        <v>1</v>
      </c>
      <c r="H61" s="105">
        <v>31</v>
      </c>
      <c r="I61" s="105">
        <v>0</v>
      </c>
      <c r="J61" s="105">
        <v>89</v>
      </c>
      <c r="K61" s="95">
        <v>12489</v>
      </c>
      <c r="L61" s="106">
        <f>T60</f>
        <v>100</v>
      </c>
      <c r="M61" s="106">
        <f>K61*L61</f>
        <v>1248900</v>
      </c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2"/>
      <c r="Y61" s="83">
        <f>M61</f>
        <v>1248900</v>
      </c>
      <c r="Z61" s="84"/>
      <c r="AA61" s="87">
        <f>AB61*M61/100</f>
        <v>124.89</v>
      </c>
      <c r="AB61" s="82">
        <v>0.01</v>
      </c>
    </row>
    <row r="62" spans="2:28" ht="16.5" customHeight="1" x14ac:dyDescent="0.25">
      <c r="B62" s="99"/>
      <c r="C62" s="99"/>
      <c r="D62" s="99"/>
      <c r="E62" s="99"/>
      <c r="F62" s="99"/>
      <c r="G62" s="99"/>
      <c r="H62" s="107"/>
      <c r="I62" s="107"/>
      <c r="J62" s="107"/>
      <c r="K62" s="106"/>
      <c r="L62" s="106"/>
      <c r="M62" s="106"/>
      <c r="N62" s="77"/>
      <c r="O62" s="78"/>
      <c r="P62" s="78"/>
      <c r="Q62" s="78"/>
      <c r="R62" s="79"/>
      <c r="S62" s="80"/>
      <c r="T62" s="81"/>
      <c r="U62" s="77"/>
      <c r="V62" s="79"/>
      <c r="W62" s="79"/>
      <c r="X62" s="86"/>
      <c r="Y62" s="83"/>
      <c r="Z62" s="84"/>
      <c r="AA62" s="85"/>
      <c r="AB62" s="86"/>
    </row>
    <row r="63" spans="2:28" ht="16.5" customHeight="1" x14ac:dyDescent="0.25">
      <c r="B63" s="100" t="s">
        <v>205</v>
      </c>
      <c r="C63" s="101"/>
      <c r="D63" s="101"/>
      <c r="E63" s="101"/>
      <c r="F63" s="101"/>
      <c r="G63" s="102"/>
      <c r="H63" s="102" t="s">
        <v>207</v>
      </c>
      <c r="I63" s="102" t="s">
        <v>296</v>
      </c>
      <c r="J63" s="102" t="s">
        <v>294</v>
      </c>
      <c r="K63" s="102">
        <v>139</v>
      </c>
      <c r="L63" s="102">
        <v>15</v>
      </c>
      <c r="M63" s="102"/>
      <c r="N63" s="102"/>
      <c r="O63" s="102" t="s">
        <v>240</v>
      </c>
      <c r="P63" s="102" t="s">
        <v>241</v>
      </c>
      <c r="Q63" s="102" t="s">
        <v>139</v>
      </c>
      <c r="R63" s="102">
        <v>34160</v>
      </c>
      <c r="S63" s="102" t="s">
        <v>236</v>
      </c>
      <c r="T63" s="102">
        <v>100</v>
      </c>
      <c r="U63" s="102" t="s">
        <v>297</v>
      </c>
      <c r="V63" s="103"/>
      <c r="W63" s="101"/>
      <c r="X63" s="102"/>
      <c r="Y63" s="101"/>
      <c r="Z63" s="101"/>
      <c r="AA63" s="101"/>
      <c r="AB63" s="104"/>
    </row>
    <row r="64" spans="2:28" ht="16.5" customHeight="1" x14ac:dyDescent="0.25">
      <c r="B64" s="97">
        <v>25</v>
      </c>
      <c r="C64" s="97" t="s">
        <v>55</v>
      </c>
      <c r="D64" s="98">
        <v>43294</v>
      </c>
      <c r="E64" s="99">
        <v>3151</v>
      </c>
      <c r="F64" s="97">
        <v>5</v>
      </c>
      <c r="G64" s="97">
        <v>1</v>
      </c>
      <c r="H64" s="105">
        <v>19</v>
      </c>
      <c r="I64" s="105">
        <v>3</v>
      </c>
      <c r="J64" s="105">
        <v>43</v>
      </c>
      <c r="K64" s="95">
        <v>7943</v>
      </c>
      <c r="L64" s="106">
        <f>T63</f>
        <v>100</v>
      </c>
      <c r="M64" s="106">
        <f>K64*L64</f>
        <v>794300</v>
      </c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2"/>
      <c r="Y64" s="83">
        <f>M64</f>
        <v>794300</v>
      </c>
      <c r="Z64" s="84"/>
      <c r="AA64" s="87">
        <f>AB64*M64/100</f>
        <v>79.430000000000007</v>
      </c>
      <c r="AB64" s="82">
        <v>0.01</v>
      </c>
    </row>
    <row r="65" spans="2:28" ht="16.5" customHeight="1" x14ac:dyDescent="0.25">
      <c r="B65" s="99"/>
      <c r="C65" s="99"/>
      <c r="D65" s="99"/>
      <c r="E65" s="99"/>
      <c r="F65" s="99"/>
      <c r="G65" s="99"/>
      <c r="H65" s="107"/>
      <c r="I65" s="107"/>
      <c r="J65" s="107"/>
      <c r="K65" s="106"/>
      <c r="L65" s="106"/>
      <c r="M65" s="106"/>
      <c r="N65" s="77"/>
      <c r="O65" s="78"/>
      <c r="P65" s="78"/>
      <c r="Q65" s="78"/>
      <c r="R65" s="79"/>
      <c r="S65" s="80"/>
      <c r="T65" s="81"/>
      <c r="U65" s="77"/>
      <c r="V65" s="79"/>
      <c r="W65" s="79"/>
      <c r="X65" s="86"/>
      <c r="Y65" s="83"/>
      <c r="Z65" s="84"/>
      <c r="AA65" s="85"/>
      <c r="AB65" s="86"/>
    </row>
    <row r="66" spans="2:28" ht="16.5" customHeight="1" x14ac:dyDescent="0.25">
      <c r="B66" s="100" t="s">
        <v>205</v>
      </c>
      <c r="C66" s="101"/>
      <c r="D66" s="101"/>
      <c r="E66" s="101"/>
      <c r="F66" s="101"/>
      <c r="G66" s="102"/>
      <c r="H66" s="102" t="s">
        <v>210</v>
      </c>
      <c r="I66" s="102" t="s">
        <v>293</v>
      </c>
      <c r="J66" s="102" t="s">
        <v>294</v>
      </c>
      <c r="K66" s="102">
        <v>139</v>
      </c>
      <c r="L66" s="102">
        <v>15</v>
      </c>
      <c r="M66" s="102"/>
      <c r="N66" s="102"/>
      <c r="O66" s="102" t="s">
        <v>240</v>
      </c>
      <c r="P66" s="102" t="s">
        <v>241</v>
      </c>
      <c r="Q66" s="102" t="s">
        <v>139</v>
      </c>
      <c r="R66" s="102">
        <v>34160</v>
      </c>
      <c r="S66" s="102" t="s">
        <v>236</v>
      </c>
      <c r="T66" s="102">
        <v>100</v>
      </c>
      <c r="U66" s="102" t="s">
        <v>298</v>
      </c>
      <c r="V66" s="103"/>
      <c r="W66" s="101"/>
      <c r="X66" s="102"/>
      <c r="Y66" s="101"/>
      <c r="Z66" s="101"/>
      <c r="AA66" s="101"/>
      <c r="AB66" s="104"/>
    </row>
    <row r="67" spans="2:28" ht="16.5" customHeight="1" x14ac:dyDescent="0.25">
      <c r="B67" s="97">
        <v>26</v>
      </c>
      <c r="C67" s="97" t="s">
        <v>55</v>
      </c>
      <c r="D67" s="98">
        <v>43295</v>
      </c>
      <c r="E67" s="99">
        <v>3152</v>
      </c>
      <c r="F67" s="97">
        <v>5</v>
      </c>
      <c r="G67" s="97">
        <v>1</v>
      </c>
      <c r="H67" s="105">
        <v>13</v>
      </c>
      <c r="I67" s="105">
        <v>0</v>
      </c>
      <c r="J67" s="105">
        <v>91</v>
      </c>
      <c r="K67" s="95">
        <v>5291</v>
      </c>
      <c r="L67" s="106">
        <f>T66</f>
        <v>100</v>
      </c>
      <c r="M67" s="106">
        <f>K67*L67</f>
        <v>529100</v>
      </c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2"/>
      <c r="Y67" s="83">
        <f>M67</f>
        <v>529100</v>
      </c>
      <c r="Z67" s="84"/>
      <c r="AA67" s="87">
        <f>AB67*M67/100</f>
        <v>52.91</v>
      </c>
      <c r="AB67" s="82">
        <v>0.01</v>
      </c>
    </row>
    <row r="68" spans="2:28" ht="16.5" customHeight="1" x14ac:dyDescent="0.25">
      <c r="B68" s="99"/>
      <c r="C68" s="99"/>
      <c r="D68" s="99"/>
      <c r="E68" s="99"/>
      <c r="F68" s="99"/>
      <c r="G68" s="99"/>
      <c r="H68" s="107"/>
      <c r="I68" s="107"/>
      <c r="J68" s="107"/>
      <c r="K68" s="106"/>
      <c r="L68" s="106"/>
      <c r="M68" s="106"/>
      <c r="N68" s="77"/>
      <c r="O68" s="78"/>
      <c r="P68" s="78"/>
      <c r="Q68" s="78"/>
      <c r="R68" s="79"/>
      <c r="S68" s="80"/>
      <c r="T68" s="81"/>
      <c r="U68" s="77"/>
      <c r="V68" s="79"/>
      <c r="W68" s="79"/>
      <c r="X68" s="86"/>
      <c r="Y68" s="83"/>
      <c r="Z68" s="84"/>
      <c r="AA68" s="85"/>
      <c r="AB68" s="86"/>
    </row>
    <row r="69" spans="2:28" ht="16.5" customHeight="1" x14ac:dyDescent="0.25">
      <c r="B69" s="100" t="s">
        <v>205</v>
      </c>
      <c r="C69" s="101"/>
      <c r="D69" s="101"/>
      <c r="E69" s="101"/>
      <c r="F69" s="101"/>
      <c r="G69" s="102"/>
      <c r="H69" s="102" t="s">
        <v>207</v>
      </c>
      <c r="I69" s="102" t="s">
        <v>299</v>
      </c>
      <c r="J69" s="102" t="s">
        <v>294</v>
      </c>
      <c r="K69" s="102">
        <v>15</v>
      </c>
      <c r="L69" s="102">
        <v>15</v>
      </c>
      <c r="M69" s="102"/>
      <c r="N69" s="102"/>
      <c r="O69" s="102" t="s">
        <v>240</v>
      </c>
      <c r="P69" s="102" t="s">
        <v>241</v>
      </c>
      <c r="Q69" s="102" t="s">
        <v>139</v>
      </c>
      <c r="R69" s="102">
        <v>34160</v>
      </c>
      <c r="S69" s="102" t="s">
        <v>236</v>
      </c>
      <c r="T69" s="102">
        <v>100</v>
      </c>
      <c r="U69" s="102" t="s">
        <v>300</v>
      </c>
      <c r="V69" s="103"/>
      <c r="W69" s="101"/>
      <c r="X69" s="102"/>
      <c r="Y69" s="101"/>
      <c r="Z69" s="101"/>
      <c r="AA69" s="101"/>
      <c r="AB69" s="104"/>
    </row>
    <row r="70" spans="2:28" ht="16.5" customHeight="1" x14ac:dyDescent="0.25">
      <c r="B70" s="97">
        <v>27</v>
      </c>
      <c r="C70" s="97" t="s">
        <v>55</v>
      </c>
      <c r="D70" s="98">
        <v>43296</v>
      </c>
      <c r="E70" s="99">
        <v>3153</v>
      </c>
      <c r="F70" s="97">
        <v>5</v>
      </c>
      <c r="G70" s="97">
        <v>1</v>
      </c>
      <c r="H70" s="105">
        <v>16</v>
      </c>
      <c r="I70" s="105">
        <v>1</v>
      </c>
      <c r="J70" s="105">
        <v>23</v>
      </c>
      <c r="K70" s="95">
        <v>6523</v>
      </c>
      <c r="L70" s="106">
        <f>T69</f>
        <v>100</v>
      </c>
      <c r="M70" s="106">
        <f>K70*L70</f>
        <v>652300</v>
      </c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2"/>
      <c r="Y70" s="83">
        <f>M70</f>
        <v>652300</v>
      </c>
      <c r="Z70" s="84"/>
      <c r="AA70" s="87">
        <f>AB70*M70/100</f>
        <v>65.23</v>
      </c>
      <c r="AB70" s="82">
        <v>0.01</v>
      </c>
    </row>
    <row r="71" spans="2:28" ht="16.5" customHeight="1" x14ac:dyDescent="0.25">
      <c r="B71" s="99"/>
      <c r="C71" s="99"/>
      <c r="D71" s="99"/>
      <c r="E71" s="99"/>
      <c r="F71" s="99"/>
      <c r="G71" s="99"/>
      <c r="H71" s="107"/>
      <c r="I71" s="107"/>
      <c r="J71" s="107"/>
      <c r="K71" s="106"/>
      <c r="L71" s="106"/>
      <c r="M71" s="106"/>
      <c r="N71" s="77"/>
      <c r="O71" s="78"/>
      <c r="P71" s="78"/>
      <c r="Q71" s="78"/>
      <c r="R71" s="79"/>
      <c r="S71" s="80"/>
      <c r="T71" s="81"/>
      <c r="U71" s="77"/>
      <c r="V71" s="79"/>
      <c r="W71" s="79"/>
      <c r="X71" s="86"/>
      <c r="Y71" s="83"/>
      <c r="Z71" s="84"/>
      <c r="AA71" s="85"/>
      <c r="AB71" s="86"/>
    </row>
    <row r="72" spans="2:28" ht="16.5" customHeight="1" x14ac:dyDescent="0.25">
      <c r="B72" s="100" t="s">
        <v>205</v>
      </c>
      <c r="C72" s="101"/>
      <c r="D72" s="101"/>
      <c r="E72" s="101"/>
      <c r="F72" s="101"/>
      <c r="G72" s="102"/>
      <c r="H72" s="102" t="s">
        <v>301</v>
      </c>
      <c r="I72" s="102" t="s">
        <v>302</v>
      </c>
      <c r="J72" s="102" t="s">
        <v>303</v>
      </c>
      <c r="K72" s="102">
        <v>88</v>
      </c>
      <c r="L72" s="102">
        <v>10</v>
      </c>
      <c r="M72" s="102"/>
      <c r="N72" s="102"/>
      <c r="O72" s="102" t="s">
        <v>240</v>
      </c>
      <c r="P72" s="102" t="s">
        <v>241</v>
      </c>
      <c r="Q72" s="102" t="s">
        <v>139</v>
      </c>
      <c r="R72" s="102">
        <v>34160</v>
      </c>
      <c r="S72" s="102" t="s">
        <v>236</v>
      </c>
      <c r="T72" s="102">
        <v>100</v>
      </c>
      <c r="U72" s="102" t="s">
        <v>304</v>
      </c>
      <c r="V72" s="103"/>
      <c r="W72" s="101"/>
      <c r="X72" s="102"/>
      <c r="Y72" s="101"/>
      <c r="Z72" s="101"/>
      <c r="AA72" s="101"/>
      <c r="AB72" s="104"/>
    </row>
    <row r="73" spans="2:28" ht="16.5" customHeight="1" x14ac:dyDescent="0.25">
      <c r="B73" s="97">
        <v>28</v>
      </c>
      <c r="C73" s="97" t="s">
        <v>55</v>
      </c>
      <c r="D73" s="98">
        <v>43297</v>
      </c>
      <c r="E73" s="99">
        <v>3154</v>
      </c>
      <c r="F73" s="97">
        <v>5</v>
      </c>
      <c r="G73" s="97">
        <v>1</v>
      </c>
      <c r="H73" s="105">
        <v>48</v>
      </c>
      <c r="I73" s="105">
        <v>3</v>
      </c>
      <c r="J73" s="105">
        <v>8</v>
      </c>
      <c r="K73" s="95">
        <v>19508</v>
      </c>
      <c r="L73" s="106">
        <f>T72</f>
        <v>100</v>
      </c>
      <c r="M73" s="106">
        <f>K73*L73</f>
        <v>1950800</v>
      </c>
      <c r="N73" s="77"/>
      <c r="O73" s="78"/>
      <c r="P73" s="78"/>
      <c r="Q73" s="78"/>
      <c r="R73" s="79"/>
      <c r="S73" s="80"/>
      <c r="T73" s="81"/>
      <c r="U73" s="77"/>
      <c r="V73" s="79"/>
      <c r="W73" s="79"/>
      <c r="X73" s="82"/>
      <c r="Y73" s="83">
        <f>M73</f>
        <v>1950800</v>
      </c>
      <c r="Z73" s="84"/>
      <c r="AA73" s="87">
        <f>AB73*M73/100</f>
        <v>195.08</v>
      </c>
      <c r="AB73" s="82">
        <v>0.01</v>
      </c>
    </row>
    <row r="74" spans="2:28" ht="16.5" customHeight="1" x14ac:dyDescent="0.25">
      <c r="B74" s="99"/>
      <c r="C74" s="99"/>
      <c r="D74" s="99"/>
      <c r="E74" s="99"/>
      <c r="F74" s="99"/>
      <c r="G74" s="99"/>
      <c r="H74" s="107"/>
      <c r="I74" s="107"/>
      <c r="J74" s="107"/>
      <c r="K74" s="106"/>
      <c r="L74" s="106"/>
      <c r="M74" s="106"/>
      <c r="N74" s="77"/>
      <c r="O74" s="78"/>
      <c r="P74" s="78"/>
      <c r="Q74" s="78"/>
      <c r="R74" s="79"/>
      <c r="S74" s="80"/>
      <c r="T74" s="81"/>
      <c r="U74" s="77"/>
      <c r="V74" s="79"/>
      <c r="W74" s="79"/>
      <c r="X74" s="86"/>
      <c r="Y74" s="83"/>
      <c r="Z74" s="84"/>
      <c r="AA74" s="85"/>
      <c r="AB74" s="86"/>
    </row>
    <row r="75" spans="2:28" ht="16.5" customHeight="1" x14ac:dyDescent="0.25">
      <c r="B75" s="100" t="s">
        <v>205</v>
      </c>
      <c r="C75" s="101"/>
      <c r="D75" s="101"/>
      <c r="E75" s="101"/>
      <c r="F75" s="101"/>
      <c r="G75" s="102"/>
      <c r="H75" s="102" t="s">
        <v>207</v>
      </c>
      <c r="I75" s="102" t="s">
        <v>309</v>
      </c>
      <c r="J75" s="102" t="s">
        <v>310</v>
      </c>
      <c r="K75" s="102">
        <v>1</v>
      </c>
      <c r="L75" s="102">
        <v>15</v>
      </c>
      <c r="M75" s="102"/>
      <c r="N75" s="102"/>
      <c r="O75" s="102" t="s">
        <v>240</v>
      </c>
      <c r="P75" s="102" t="s">
        <v>241</v>
      </c>
      <c r="Q75" s="102" t="s">
        <v>139</v>
      </c>
      <c r="R75" s="102">
        <v>34160</v>
      </c>
      <c r="S75" s="102" t="s">
        <v>236</v>
      </c>
      <c r="T75" s="102">
        <v>100</v>
      </c>
      <c r="U75" s="102" t="s">
        <v>311</v>
      </c>
      <c r="V75" s="103"/>
      <c r="W75" s="101"/>
      <c r="X75" s="102" t="s">
        <v>212</v>
      </c>
      <c r="Y75" s="101" t="s">
        <v>312</v>
      </c>
      <c r="Z75" s="101"/>
      <c r="AA75" s="101"/>
      <c r="AB75" s="104"/>
    </row>
    <row r="76" spans="2:28" ht="16.5" customHeight="1" x14ac:dyDescent="0.25">
      <c r="B76" s="97">
        <v>31</v>
      </c>
      <c r="C76" s="97" t="s">
        <v>55</v>
      </c>
      <c r="D76" s="98">
        <v>43303</v>
      </c>
      <c r="E76" s="99">
        <v>3160</v>
      </c>
      <c r="F76" s="97">
        <v>5</v>
      </c>
      <c r="G76" s="97">
        <v>1</v>
      </c>
      <c r="H76" s="105">
        <v>18</v>
      </c>
      <c r="I76" s="105">
        <v>0</v>
      </c>
      <c r="J76" s="105">
        <v>95</v>
      </c>
      <c r="K76" s="95">
        <v>7295</v>
      </c>
      <c r="L76" s="106">
        <f>T75</f>
        <v>100</v>
      </c>
      <c r="M76" s="106">
        <f>K76*L76</f>
        <v>729500</v>
      </c>
      <c r="N76" s="77"/>
      <c r="O76" s="78"/>
      <c r="P76" s="78"/>
      <c r="Q76" s="78"/>
      <c r="R76" s="79"/>
      <c r="S76" s="80"/>
      <c r="T76" s="81"/>
      <c r="U76" s="77"/>
      <c r="V76" s="79"/>
      <c r="W76" s="79"/>
      <c r="X76" s="82"/>
      <c r="Y76" s="83">
        <f>M76</f>
        <v>729500</v>
      </c>
      <c r="Z76" s="84"/>
      <c r="AA76" s="87">
        <f>AB76*M76/100</f>
        <v>72.95</v>
      </c>
      <c r="AB76" s="82">
        <v>0.01</v>
      </c>
    </row>
    <row r="77" spans="2:28" ht="16.5" customHeight="1" x14ac:dyDescent="0.25">
      <c r="B77" s="99"/>
      <c r="C77" s="99"/>
      <c r="D77" s="99"/>
      <c r="E77" s="99"/>
      <c r="F77" s="99"/>
      <c r="G77" s="99"/>
      <c r="H77" s="107"/>
      <c r="I77" s="107"/>
      <c r="J77" s="107"/>
      <c r="K77" s="106"/>
      <c r="L77" s="106"/>
      <c r="M77" s="106"/>
      <c r="N77" s="77"/>
      <c r="O77" s="78"/>
      <c r="P77" s="78"/>
      <c r="Q77" s="78"/>
      <c r="R77" s="79"/>
      <c r="S77" s="80"/>
      <c r="T77" s="81"/>
      <c r="U77" s="77"/>
      <c r="V77" s="79"/>
      <c r="W77" s="79"/>
      <c r="X77" s="86"/>
      <c r="Y77" s="83"/>
      <c r="Z77" s="84"/>
      <c r="AA77" s="85"/>
      <c r="AB77" s="86"/>
    </row>
    <row r="78" spans="2:28" ht="16.5" customHeight="1" x14ac:dyDescent="0.25">
      <c r="B78" s="100" t="s">
        <v>205</v>
      </c>
      <c r="C78" s="101"/>
      <c r="D78" s="101"/>
      <c r="E78" s="101"/>
      <c r="F78" s="101"/>
      <c r="G78" s="102"/>
      <c r="H78" s="102" t="s">
        <v>207</v>
      </c>
      <c r="I78" s="102" t="s">
        <v>309</v>
      </c>
      <c r="J78" s="102" t="s">
        <v>310</v>
      </c>
      <c r="K78" s="102">
        <v>5</v>
      </c>
      <c r="L78" s="102">
        <v>15</v>
      </c>
      <c r="M78" s="102"/>
      <c r="N78" s="102"/>
      <c r="O78" s="102" t="s">
        <v>240</v>
      </c>
      <c r="P78" s="102" t="s">
        <v>241</v>
      </c>
      <c r="Q78" s="102" t="s">
        <v>139</v>
      </c>
      <c r="R78" s="102">
        <v>34160</v>
      </c>
      <c r="S78" s="102" t="s">
        <v>236</v>
      </c>
      <c r="T78" s="102">
        <v>100</v>
      </c>
      <c r="U78" s="102" t="s">
        <v>313</v>
      </c>
      <c r="V78" s="103"/>
      <c r="W78" s="101"/>
      <c r="X78" s="102"/>
      <c r="Y78" s="101"/>
      <c r="Z78" s="101"/>
      <c r="AA78" s="101"/>
      <c r="AB78" s="104"/>
    </row>
    <row r="79" spans="2:28" ht="16.5" customHeight="1" x14ac:dyDescent="0.25">
      <c r="B79" s="97">
        <v>32</v>
      </c>
      <c r="C79" s="97" t="s">
        <v>55</v>
      </c>
      <c r="D79" s="98">
        <v>43304</v>
      </c>
      <c r="E79" s="99">
        <v>3161</v>
      </c>
      <c r="F79" s="97">
        <v>5</v>
      </c>
      <c r="G79" s="97">
        <v>1</v>
      </c>
      <c r="H79" s="105">
        <v>11</v>
      </c>
      <c r="I79" s="105">
        <v>3</v>
      </c>
      <c r="J79" s="105">
        <v>52</v>
      </c>
      <c r="K79" s="95">
        <v>4752</v>
      </c>
      <c r="L79" s="106">
        <f>T78</f>
        <v>100</v>
      </c>
      <c r="M79" s="106">
        <f>K79*L79</f>
        <v>475200</v>
      </c>
      <c r="N79" s="77"/>
      <c r="O79" s="78"/>
      <c r="P79" s="78"/>
      <c r="Q79" s="78"/>
      <c r="R79" s="79"/>
      <c r="S79" s="80"/>
      <c r="T79" s="81"/>
      <c r="U79" s="77"/>
      <c r="V79" s="79"/>
      <c r="W79" s="79"/>
      <c r="X79" s="82"/>
      <c r="Y79" s="83">
        <f>M79</f>
        <v>475200</v>
      </c>
      <c r="Z79" s="84"/>
      <c r="AA79" s="87">
        <f>AB79*M79/100</f>
        <v>47.52</v>
      </c>
      <c r="AB79" s="82">
        <v>0.01</v>
      </c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207</v>
      </c>
      <c r="I81" s="102" t="s">
        <v>309</v>
      </c>
      <c r="J81" s="102" t="s">
        <v>310</v>
      </c>
      <c r="K81" s="102">
        <v>95</v>
      </c>
      <c r="L81" s="102">
        <v>2</v>
      </c>
      <c r="M81" s="102"/>
      <c r="N81" s="102"/>
      <c r="O81" s="102" t="s">
        <v>314</v>
      </c>
      <c r="P81" s="102" t="s">
        <v>315</v>
      </c>
      <c r="Q81" s="102" t="s">
        <v>316</v>
      </c>
      <c r="R81" s="102">
        <v>33110</v>
      </c>
      <c r="S81" s="102" t="s">
        <v>236</v>
      </c>
      <c r="T81" s="102">
        <v>100</v>
      </c>
      <c r="U81" s="102" t="s">
        <v>317</v>
      </c>
      <c r="V81" s="103"/>
      <c r="W81" s="101"/>
      <c r="X81" s="102" t="s">
        <v>212</v>
      </c>
      <c r="Y81" s="101" t="s">
        <v>318</v>
      </c>
      <c r="Z81" s="101"/>
      <c r="AA81" s="101"/>
      <c r="AB81" s="104"/>
    </row>
    <row r="82" spans="2:28" ht="16.5" customHeight="1" x14ac:dyDescent="0.25">
      <c r="B82" s="97">
        <v>33</v>
      </c>
      <c r="C82" s="97" t="s">
        <v>55</v>
      </c>
      <c r="D82" s="98">
        <v>43305</v>
      </c>
      <c r="E82" s="99">
        <v>3162</v>
      </c>
      <c r="F82" s="97">
        <v>5</v>
      </c>
      <c r="G82" s="97">
        <v>1</v>
      </c>
      <c r="H82" s="105">
        <v>12</v>
      </c>
      <c r="I82" s="105">
        <v>1</v>
      </c>
      <c r="J82" s="105">
        <v>77</v>
      </c>
      <c r="K82" s="95">
        <v>4977</v>
      </c>
      <c r="L82" s="106">
        <f>T81</f>
        <v>100</v>
      </c>
      <c r="M82" s="106">
        <f>K82*L82</f>
        <v>497700</v>
      </c>
      <c r="N82" s="77"/>
      <c r="O82" s="78"/>
      <c r="P82" s="78"/>
      <c r="Q82" s="78"/>
      <c r="R82" s="79"/>
      <c r="S82" s="80"/>
      <c r="T82" s="81"/>
      <c r="U82" s="77"/>
      <c r="V82" s="79"/>
      <c r="W82" s="79"/>
      <c r="X82" s="82"/>
      <c r="Y82" s="83">
        <f>M82</f>
        <v>497700</v>
      </c>
      <c r="Z82" s="84"/>
      <c r="AA82" s="87">
        <f>AB82*M82/100</f>
        <v>49.77</v>
      </c>
      <c r="AB82" s="82">
        <v>0.01</v>
      </c>
    </row>
    <row r="83" spans="2:28" ht="16.5" customHeight="1" x14ac:dyDescent="0.25">
      <c r="B83" s="99"/>
      <c r="C83" s="99"/>
      <c r="D83" s="99"/>
      <c r="E83" s="99"/>
      <c r="F83" s="99"/>
      <c r="G83" s="99"/>
      <c r="H83" s="107"/>
      <c r="I83" s="107"/>
      <c r="J83" s="107"/>
      <c r="K83" s="106"/>
      <c r="L83" s="106"/>
      <c r="M83" s="106"/>
      <c r="N83" s="77"/>
      <c r="O83" s="78"/>
      <c r="P83" s="78"/>
      <c r="Q83" s="78"/>
      <c r="R83" s="79"/>
      <c r="S83" s="80"/>
      <c r="T83" s="81"/>
      <c r="U83" s="77"/>
      <c r="V83" s="79"/>
      <c r="W83" s="79"/>
      <c r="X83" s="86"/>
      <c r="Y83" s="83"/>
      <c r="Z83" s="84"/>
      <c r="AA83" s="85"/>
      <c r="AB83" s="86"/>
    </row>
    <row r="84" spans="2:28" ht="16.5" customHeight="1" x14ac:dyDescent="0.25">
      <c r="B84" s="100" t="s">
        <v>205</v>
      </c>
      <c r="C84" s="101"/>
      <c r="D84" s="101"/>
      <c r="E84" s="101"/>
      <c r="F84" s="101"/>
      <c r="G84" s="102"/>
      <c r="H84" s="102" t="s">
        <v>207</v>
      </c>
      <c r="I84" s="102" t="s">
        <v>309</v>
      </c>
      <c r="J84" s="102" t="s">
        <v>310</v>
      </c>
      <c r="K84" s="102">
        <v>5</v>
      </c>
      <c r="L84" s="102">
        <v>15</v>
      </c>
      <c r="M84" s="102"/>
      <c r="N84" s="102"/>
      <c r="O84" s="102" t="s">
        <v>240</v>
      </c>
      <c r="P84" s="102" t="s">
        <v>241</v>
      </c>
      <c r="Q84" s="102" t="s">
        <v>139</v>
      </c>
      <c r="R84" s="102">
        <v>34160</v>
      </c>
      <c r="S84" s="102" t="s">
        <v>236</v>
      </c>
      <c r="T84" s="102">
        <v>100</v>
      </c>
      <c r="U84" s="102" t="s">
        <v>319</v>
      </c>
      <c r="V84" s="103"/>
      <c r="W84" s="101"/>
      <c r="X84" s="102"/>
      <c r="Y84" s="101"/>
      <c r="Z84" s="101"/>
      <c r="AA84" s="101"/>
      <c r="AB84" s="104"/>
    </row>
    <row r="85" spans="2:28" ht="16.5" customHeight="1" x14ac:dyDescent="0.25">
      <c r="B85" s="97">
        <v>34</v>
      </c>
      <c r="C85" s="97" t="s">
        <v>55</v>
      </c>
      <c r="D85" s="98">
        <v>43306</v>
      </c>
      <c r="E85" s="99">
        <v>3163</v>
      </c>
      <c r="F85" s="97">
        <v>5</v>
      </c>
      <c r="G85" s="97">
        <v>1</v>
      </c>
      <c r="H85" s="105">
        <v>10</v>
      </c>
      <c r="I85" s="105">
        <v>2</v>
      </c>
      <c r="J85" s="105">
        <v>82</v>
      </c>
      <c r="K85" s="95">
        <v>4282</v>
      </c>
      <c r="L85" s="106">
        <f>T84</f>
        <v>100</v>
      </c>
      <c r="M85" s="106">
        <f>K85*L85</f>
        <v>428200</v>
      </c>
      <c r="N85" s="77"/>
      <c r="O85" s="78"/>
      <c r="P85" s="78"/>
      <c r="Q85" s="78"/>
      <c r="R85" s="79"/>
      <c r="S85" s="80"/>
      <c r="T85" s="81"/>
      <c r="U85" s="77"/>
      <c r="V85" s="79"/>
      <c r="W85" s="79"/>
      <c r="X85" s="82"/>
      <c r="Y85" s="83">
        <f>M85</f>
        <v>428200</v>
      </c>
      <c r="Z85" s="84"/>
      <c r="AA85" s="87">
        <f>AB85*M85/100</f>
        <v>42.82</v>
      </c>
      <c r="AB85" s="82">
        <v>0.01</v>
      </c>
    </row>
    <row r="86" spans="2:28" ht="16.5" customHeight="1" x14ac:dyDescent="0.25">
      <c r="B86" s="99"/>
      <c r="C86" s="99"/>
      <c r="D86" s="99"/>
      <c r="E86" s="99"/>
      <c r="F86" s="99"/>
      <c r="G86" s="99"/>
      <c r="H86" s="107"/>
      <c r="I86" s="107"/>
      <c r="J86" s="107"/>
      <c r="K86" s="106"/>
      <c r="L86" s="106"/>
      <c r="M86" s="106"/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6"/>
      <c r="Y86" s="83"/>
      <c r="Z86" s="84"/>
      <c r="AA86" s="85"/>
      <c r="AB86" s="86"/>
    </row>
    <row r="87" spans="2:28" ht="16.5" customHeight="1" x14ac:dyDescent="0.25">
      <c r="B87" s="100" t="s">
        <v>205</v>
      </c>
      <c r="C87" s="101"/>
      <c r="D87" s="101"/>
      <c r="E87" s="101"/>
      <c r="F87" s="101"/>
      <c r="G87" s="102"/>
      <c r="H87" s="102" t="s">
        <v>207</v>
      </c>
      <c r="I87" s="102" t="s">
        <v>320</v>
      </c>
      <c r="J87" s="102" t="s">
        <v>321</v>
      </c>
      <c r="K87" s="102">
        <v>192</v>
      </c>
      <c r="L87" s="102">
        <v>15</v>
      </c>
      <c r="M87" s="102"/>
      <c r="N87" s="102"/>
      <c r="O87" s="102" t="s">
        <v>240</v>
      </c>
      <c r="P87" s="102" t="s">
        <v>241</v>
      </c>
      <c r="Q87" s="102" t="s">
        <v>139</v>
      </c>
      <c r="R87" s="102">
        <v>34160</v>
      </c>
      <c r="S87" s="102" t="s">
        <v>236</v>
      </c>
      <c r="T87" s="102">
        <v>150</v>
      </c>
      <c r="U87" s="102" t="s">
        <v>322</v>
      </c>
      <c r="V87" s="103"/>
      <c r="W87" s="101"/>
      <c r="X87" s="102"/>
      <c r="Y87" s="101"/>
      <c r="Z87" s="101"/>
      <c r="AA87" s="101"/>
      <c r="AB87" s="104"/>
    </row>
    <row r="88" spans="2:28" ht="16.5" customHeight="1" x14ac:dyDescent="0.25">
      <c r="B88" s="97">
        <v>35</v>
      </c>
      <c r="C88" s="97" t="s">
        <v>55</v>
      </c>
      <c r="D88" s="98">
        <v>43298</v>
      </c>
      <c r="E88" s="99">
        <v>3155</v>
      </c>
      <c r="F88" s="97">
        <v>5</v>
      </c>
      <c r="G88" s="97">
        <v>1</v>
      </c>
      <c r="H88" s="105">
        <v>24</v>
      </c>
      <c r="I88" s="105">
        <v>2</v>
      </c>
      <c r="J88" s="105">
        <v>35</v>
      </c>
      <c r="K88" s="95">
        <v>9835</v>
      </c>
      <c r="L88" s="106">
        <f>T87</f>
        <v>150</v>
      </c>
      <c r="M88" s="106">
        <f>K88*L88</f>
        <v>1475250</v>
      </c>
      <c r="N88" s="77"/>
      <c r="O88" s="78"/>
      <c r="P88" s="78"/>
      <c r="Q88" s="78"/>
      <c r="R88" s="79"/>
      <c r="S88" s="80"/>
      <c r="T88" s="81"/>
      <c r="U88" s="77"/>
      <c r="V88" s="79"/>
      <c r="W88" s="79"/>
      <c r="X88" s="82"/>
      <c r="Y88" s="83">
        <f>M88</f>
        <v>1475250</v>
      </c>
      <c r="Z88" s="84"/>
      <c r="AA88" s="87">
        <f>AB88*M88/100</f>
        <v>147.52500000000001</v>
      </c>
      <c r="AB88" s="82">
        <v>0.01</v>
      </c>
    </row>
    <row r="89" spans="2:28" ht="16.5" customHeight="1" x14ac:dyDescent="0.25">
      <c r="B89" s="99"/>
      <c r="C89" s="99"/>
      <c r="D89" s="99"/>
      <c r="E89" s="99"/>
      <c r="F89" s="99"/>
      <c r="G89" s="99"/>
      <c r="H89" s="107"/>
      <c r="I89" s="107"/>
      <c r="J89" s="107"/>
      <c r="K89" s="106"/>
      <c r="L89" s="106"/>
      <c r="M89" s="106"/>
      <c r="N89" s="77"/>
      <c r="O89" s="78"/>
      <c r="P89" s="78"/>
      <c r="Q89" s="78"/>
      <c r="R89" s="79"/>
      <c r="S89" s="80"/>
      <c r="T89" s="81"/>
      <c r="U89" s="77"/>
      <c r="V89" s="79"/>
      <c r="W89" s="79"/>
      <c r="X89" s="86"/>
      <c r="Y89" s="83"/>
      <c r="Z89" s="84"/>
      <c r="AA89" s="85"/>
      <c r="AB89" s="86"/>
    </row>
    <row r="90" spans="2:28" ht="16.5" customHeight="1" x14ac:dyDescent="0.25">
      <c r="B90" s="100" t="s">
        <v>205</v>
      </c>
      <c r="C90" s="101"/>
      <c r="D90" s="101"/>
      <c r="E90" s="101"/>
      <c r="F90" s="101"/>
      <c r="G90" s="102"/>
      <c r="H90" s="102" t="s">
        <v>207</v>
      </c>
      <c r="I90" s="102" t="s">
        <v>323</v>
      </c>
      <c r="J90" s="102" t="s">
        <v>257</v>
      </c>
      <c r="K90" s="102">
        <v>85</v>
      </c>
      <c r="L90" s="102">
        <v>9</v>
      </c>
      <c r="M90" s="102"/>
      <c r="N90" s="102"/>
      <c r="O90" s="102" t="s">
        <v>240</v>
      </c>
      <c r="P90" s="102" t="s">
        <v>241</v>
      </c>
      <c r="Q90" s="102" t="s">
        <v>139</v>
      </c>
      <c r="R90" s="102">
        <v>34160</v>
      </c>
      <c r="S90" s="102" t="s">
        <v>236</v>
      </c>
      <c r="T90" s="102">
        <v>220</v>
      </c>
      <c r="U90" s="102" t="s">
        <v>324</v>
      </c>
      <c r="V90" s="103"/>
      <c r="W90" s="101"/>
      <c r="X90" s="102"/>
      <c r="Y90" s="101"/>
      <c r="Z90" s="101"/>
      <c r="AA90" s="101"/>
      <c r="AB90" s="104"/>
    </row>
    <row r="91" spans="2:28" ht="16.5" customHeight="1" x14ac:dyDescent="0.25">
      <c r="B91" s="97">
        <v>36</v>
      </c>
      <c r="C91" s="97" t="s">
        <v>55</v>
      </c>
      <c r="D91" s="98">
        <v>43299</v>
      </c>
      <c r="E91" s="99">
        <v>3156</v>
      </c>
      <c r="F91" s="97">
        <v>5</v>
      </c>
      <c r="G91" s="97">
        <v>1</v>
      </c>
      <c r="H91" s="105">
        <v>9</v>
      </c>
      <c r="I91" s="105">
        <v>2</v>
      </c>
      <c r="J91" s="105">
        <v>89</v>
      </c>
      <c r="K91" s="95">
        <v>3889</v>
      </c>
      <c r="L91" s="106">
        <f>T90</f>
        <v>220</v>
      </c>
      <c r="M91" s="106">
        <f>K91*L91</f>
        <v>855580</v>
      </c>
      <c r="N91" s="77"/>
      <c r="O91" s="78"/>
      <c r="P91" s="78"/>
      <c r="Q91" s="78"/>
      <c r="R91" s="79"/>
      <c r="S91" s="80"/>
      <c r="T91" s="81"/>
      <c r="U91" s="77"/>
      <c r="V91" s="79"/>
      <c r="W91" s="79"/>
      <c r="X91" s="82"/>
      <c r="Y91" s="83">
        <f>M91</f>
        <v>855580</v>
      </c>
      <c r="Z91" s="84"/>
      <c r="AA91" s="87">
        <f>AB91*M91/100</f>
        <v>85.557999999999993</v>
      </c>
      <c r="AB91" s="82">
        <v>0.01</v>
      </c>
    </row>
    <row r="92" spans="2:28" ht="16.5" customHeight="1" x14ac:dyDescent="0.25">
      <c r="B92" s="99"/>
      <c r="C92" s="99"/>
      <c r="D92" s="99"/>
      <c r="E92" s="99"/>
      <c r="F92" s="99"/>
      <c r="G92" s="99"/>
      <c r="H92" s="107"/>
      <c r="I92" s="107"/>
      <c r="J92" s="107"/>
      <c r="K92" s="106"/>
      <c r="L92" s="106"/>
      <c r="M92" s="106"/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6"/>
      <c r="Y92" s="83"/>
      <c r="Z92" s="84"/>
      <c r="AA92" s="85"/>
      <c r="AB92" s="86"/>
    </row>
    <row r="93" spans="2:28" ht="16.5" customHeight="1" x14ac:dyDescent="0.25">
      <c r="B93" s="100" t="s">
        <v>205</v>
      </c>
      <c r="C93" s="101"/>
      <c r="D93" s="101"/>
      <c r="E93" s="101"/>
      <c r="F93" s="101"/>
      <c r="G93" s="102"/>
      <c r="H93" s="102" t="s">
        <v>325</v>
      </c>
      <c r="I93" s="102" t="s">
        <v>326</v>
      </c>
      <c r="J93" s="102" t="s">
        <v>327</v>
      </c>
      <c r="K93" s="102">
        <v>85</v>
      </c>
      <c r="L93" s="102">
        <v>9</v>
      </c>
      <c r="M93" s="102"/>
      <c r="N93" s="102"/>
      <c r="O93" s="102" t="s">
        <v>240</v>
      </c>
      <c r="P93" s="102" t="s">
        <v>241</v>
      </c>
      <c r="Q93" s="102" t="s">
        <v>139</v>
      </c>
      <c r="R93" s="102">
        <v>34160</v>
      </c>
      <c r="S93" s="102" t="s">
        <v>236</v>
      </c>
      <c r="T93" s="102">
        <v>220</v>
      </c>
      <c r="U93" s="102" t="s">
        <v>328</v>
      </c>
      <c r="V93" s="103"/>
      <c r="W93" s="101"/>
      <c r="X93" s="102"/>
      <c r="Y93" s="101"/>
      <c r="Z93" s="101"/>
      <c r="AA93" s="101"/>
      <c r="AB93" s="104"/>
    </row>
    <row r="94" spans="2:28" ht="16.5" customHeight="1" x14ac:dyDescent="0.25">
      <c r="B94" s="97">
        <v>37</v>
      </c>
      <c r="C94" s="97" t="s">
        <v>55</v>
      </c>
      <c r="D94" s="98">
        <v>43300</v>
      </c>
      <c r="E94" s="99">
        <v>3157</v>
      </c>
      <c r="F94" s="97">
        <v>5</v>
      </c>
      <c r="G94" s="97">
        <v>1</v>
      </c>
      <c r="H94" s="105">
        <v>9</v>
      </c>
      <c r="I94" s="105">
        <v>3</v>
      </c>
      <c r="J94" s="105">
        <v>88</v>
      </c>
      <c r="K94" s="95">
        <v>3988</v>
      </c>
      <c r="L94" s="106">
        <f>T93</f>
        <v>220</v>
      </c>
      <c r="M94" s="106">
        <f>K94*L94</f>
        <v>877360</v>
      </c>
      <c r="N94" s="77"/>
      <c r="O94" s="78"/>
      <c r="P94" s="78"/>
      <c r="Q94" s="78"/>
      <c r="R94" s="79"/>
      <c r="S94" s="80"/>
      <c r="T94" s="81"/>
      <c r="U94" s="77"/>
      <c r="V94" s="79"/>
      <c r="W94" s="79"/>
      <c r="X94" s="82"/>
      <c r="Y94" s="83">
        <f>M94</f>
        <v>877360</v>
      </c>
      <c r="Z94" s="84"/>
      <c r="AA94" s="87">
        <f>AB94*M94/100</f>
        <v>87.736000000000004</v>
      </c>
      <c r="AB94" s="82">
        <v>0.01</v>
      </c>
    </row>
    <row r="95" spans="2:28" ht="16.5" customHeight="1" x14ac:dyDescent="0.25">
      <c r="B95" s="99"/>
      <c r="C95" s="99"/>
      <c r="D95" s="99"/>
      <c r="E95" s="99"/>
      <c r="F95" s="99"/>
      <c r="G95" s="99"/>
      <c r="H95" s="107"/>
      <c r="I95" s="107"/>
      <c r="J95" s="107"/>
      <c r="K95" s="106"/>
      <c r="L95" s="106"/>
      <c r="M95" s="106"/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6"/>
      <c r="Y95" s="83"/>
      <c r="Z95" s="84"/>
      <c r="AA95" s="85"/>
      <c r="AB95" s="86"/>
    </row>
    <row r="96" spans="2:28" ht="16.5" customHeight="1" x14ac:dyDescent="0.25">
      <c r="B96" s="100" t="s">
        <v>205</v>
      </c>
      <c r="C96" s="101"/>
      <c r="D96" s="101"/>
      <c r="E96" s="101"/>
      <c r="F96" s="101"/>
      <c r="G96" s="102"/>
      <c r="H96" s="102" t="s">
        <v>207</v>
      </c>
      <c r="I96" s="102" t="s">
        <v>329</v>
      </c>
      <c r="J96" s="102" t="s">
        <v>254</v>
      </c>
      <c r="K96" s="102">
        <v>175</v>
      </c>
      <c r="L96" s="102">
        <v>9</v>
      </c>
      <c r="M96" s="102"/>
      <c r="N96" s="102"/>
      <c r="O96" s="102" t="s">
        <v>240</v>
      </c>
      <c r="P96" s="102" t="s">
        <v>241</v>
      </c>
      <c r="Q96" s="102" t="s">
        <v>139</v>
      </c>
      <c r="R96" s="102">
        <v>34160</v>
      </c>
      <c r="S96" s="102" t="s">
        <v>236</v>
      </c>
      <c r="T96" s="102">
        <v>100</v>
      </c>
      <c r="U96" s="102" t="s">
        <v>330</v>
      </c>
      <c r="V96" s="103"/>
      <c r="W96" s="101"/>
      <c r="X96" s="102"/>
      <c r="Y96" s="101"/>
      <c r="Z96" s="101"/>
      <c r="AA96" s="101"/>
      <c r="AB96" s="104"/>
    </row>
    <row r="97" spans="2:28" ht="16.5" customHeight="1" x14ac:dyDescent="0.25">
      <c r="B97" s="97">
        <v>38</v>
      </c>
      <c r="C97" s="97" t="s">
        <v>55</v>
      </c>
      <c r="D97" s="98">
        <v>49043</v>
      </c>
      <c r="E97" s="99">
        <v>3892</v>
      </c>
      <c r="F97" s="97">
        <v>5</v>
      </c>
      <c r="G97" s="97">
        <v>1</v>
      </c>
      <c r="H97" s="105">
        <v>10</v>
      </c>
      <c r="I97" s="105">
        <v>3</v>
      </c>
      <c r="J97" s="105">
        <v>99</v>
      </c>
      <c r="K97" s="95">
        <v>4399</v>
      </c>
      <c r="L97" s="106">
        <f>T96</f>
        <v>100</v>
      </c>
      <c r="M97" s="106">
        <f>K97*L97</f>
        <v>439900</v>
      </c>
      <c r="N97" s="77"/>
      <c r="O97" s="78"/>
      <c r="P97" s="78"/>
      <c r="Q97" s="78"/>
      <c r="R97" s="79"/>
      <c r="S97" s="80"/>
      <c r="T97" s="81"/>
      <c r="U97" s="77"/>
      <c r="V97" s="79"/>
      <c r="W97" s="79"/>
      <c r="X97" s="82"/>
      <c r="Y97" s="83">
        <f>M97</f>
        <v>439900</v>
      </c>
      <c r="Z97" s="84"/>
      <c r="AA97" s="87">
        <f>AB97*M97/100</f>
        <v>43.99</v>
      </c>
      <c r="AB97" s="82">
        <v>0.01</v>
      </c>
    </row>
    <row r="98" spans="2:28" ht="16.5" customHeight="1" x14ac:dyDescent="0.25">
      <c r="B98" s="99"/>
      <c r="C98" s="99"/>
      <c r="D98" s="99"/>
      <c r="E98" s="99"/>
      <c r="F98" s="99"/>
      <c r="G98" s="99"/>
      <c r="H98" s="107"/>
      <c r="I98" s="107"/>
      <c r="J98" s="107"/>
      <c r="K98" s="106"/>
      <c r="L98" s="106"/>
      <c r="M98" s="106"/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6"/>
      <c r="Y98" s="83"/>
      <c r="Z98" s="84"/>
      <c r="AA98" s="85"/>
      <c r="AB98" s="86"/>
    </row>
    <row r="99" spans="2:28" ht="16.5" customHeight="1" x14ac:dyDescent="0.25">
      <c r="B99" s="100" t="s">
        <v>205</v>
      </c>
      <c r="C99" s="101"/>
      <c r="D99" s="101"/>
      <c r="E99" s="101"/>
      <c r="F99" s="101"/>
      <c r="G99" s="102"/>
      <c r="H99" s="102" t="s">
        <v>207</v>
      </c>
      <c r="I99" s="102" t="s">
        <v>329</v>
      </c>
      <c r="J99" s="102" t="s">
        <v>254</v>
      </c>
      <c r="K99" s="102">
        <v>175</v>
      </c>
      <c r="L99" s="102">
        <v>9</v>
      </c>
      <c r="M99" s="102"/>
      <c r="N99" s="102"/>
      <c r="O99" s="102" t="s">
        <v>240</v>
      </c>
      <c r="P99" s="102" t="s">
        <v>241</v>
      </c>
      <c r="Q99" s="102" t="s">
        <v>139</v>
      </c>
      <c r="R99" s="102">
        <v>34160</v>
      </c>
      <c r="S99" s="102" t="s">
        <v>236</v>
      </c>
      <c r="T99" s="102">
        <v>100</v>
      </c>
      <c r="U99" s="102" t="s">
        <v>331</v>
      </c>
      <c r="V99" s="103"/>
      <c r="W99" s="101"/>
      <c r="X99" s="102"/>
      <c r="Y99" s="101"/>
      <c r="Z99" s="101"/>
      <c r="AA99" s="101"/>
      <c r="AB99" s="104"/>
    </row>
    <row r="100" spans="2:28" ht="16.5" customHeight="1" x14ac:dyDescent="0.25">
      <c r="B100" s="97">
        <v>39</v>
      </c>
      <c r="C100" s="97" t="s">
        <v>55</v>
      </c>
      <c r="D100" s="98">
        <v>49044</v>
      </c>
      <c r="E100" s="99">
        <v>3893</v>
      </c>
      <c r="F100" s="97">
        <v>5</v>
      </c>
      <c r="G100" s="97">
        <v>1</v>
      </c>
      <c r="H100" s="105">
        <v>5</v>
      </c>
      <c r="I100" s="105">
        <v>1</v>
      </c>
      <c r="J100" s="105">
        <v>4</v>
      </c>
      <c r="K100" s="95">
        <v>2104</v>
      </c>
      <c r="L100" s="106">
        <f>T99</f>
        <v>100</v>
      </c>
      <c r="M100" s="106">
        <f>K100*L100</f>
        <v>210400</v>
      </c>
      <c r="N100" s="77"/>
      <c r="O100" s="78"/>
      <c r="P100" s="78"/>
      <c r="Q100" s="78"/>
      <c r="R100" s="79"/>
      <c r="S100" s="80"/>
      <c r="T100" s="81"/>
      <c r="U100" s="77"/>
      <c r="V100" s="79"/>
      <c r="W100" s="79"/>
      <c r="X100" s="82"/>
      <c r="Y100" s="83">
        <f>M100</f>
        <v>210400</v>
      </c>
      <c r="Z100" s="84"/>
      <c r="AA100" s="87">
        <f>AB100*M100/100</f>
        <v>21.04</v>
      </c>
      <c r="AB100" s="82">
        <v>0.01</v>
      </c>
    </row>
    <row r="101" spans="2:28" ht="16.5" customHeight="1" x14ac:dyDescent="0.25">
      <c r="B101" s="99"/>
      <c r="C101" s="99"/>
      <c r="D101" s="99"/>
      <c r="E101" s="99"/>
      <c r="F101" s="99"/>
      <c r="G101" s="99"/>
      <c r="H101" s="107"/>
      <c r="I101" s="107"/>
      <c r="J101" s="107"/>
      <c r="K101" s="106"/>
      <c r="L101" s="106"/>
      <c r="M101" s="106"/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6"/>
      <c r="Y101" s="83"/>
      <c r="Z101" s="84"/>
      <c r="AA101" s="85"/>
      <c r="AB101" s="86"/>
    </row>
    <row r="102" spans="2:28" ht="16.5" customHeight="1" x14ac:dyDescent="0.25">
      <c r="B102" s="100" t="s">
        <v>205</v>
      </c>
      <c r="C102" s="101"/>
      <c r="D102" s="101"/>
      <c r="E102" s="101"/>
      <c r="F102" s="101"/>
      <c r="G102" s="102"/>
      <c r="H102" s="102" t="s">
        <v>210</v>
      </c>
      <c r="I102" s="102" t="s">
        <v>332</v>
      </c>
      <c r="J102" s="102" t="s">
        <v>333</v>
      </c>
      <c r="K102" s="102">
        <v>14</v>
      </c>
      <c r="L102" s="102">
        <v>2</v>
      </c>
      <c r="M102" s="102"/>
      <c r="N102" s="102"/>
      <c r="O102" s="102" t="s">
        <v>335</v>
      </c>
      <c r="P102" s="102" t="s">
        <v>336</v>
      </c>
      <c r="Q102" s="102" t="s">
        <v>316</v>
      </c>
      <c r="R102" s="102">
        <v>33110</v>
      </c>
      <c r="S102" s="102"/>
      <c r="T102" s="102">
        <v>100</v>
      </c>
      <c r="U102" s="102" t="s">
        <v>338</v>
      </c>
      <c r="V102" s="103"/>
      <c r="W102" s="101"/>
      <c r="X102" s="102"/>
      <c r="Y102" s="101"/>
      <c r="Z102" s="101"/>
      <c r="AA102" s="102" t="s">
        <v>337</v>
      </c>
      <c r="AB102" s="104"/>
    </row>
    <row r="103" spans="2:28" ht="16.5" customHeight="1" x14ac:dyDescent="0.25">
      <c r="B103" s="97">
        <v>40</v>
      </c>
      <c r="C103" s="97" t="s">
        <v>55</v>
      </c>
      <c r="D103" s="98">
        <v>49045</v>
      </c>
      <c r="E103" s="99">
        <v>3894</v>
      </c>
      <c r="F103" s="97">
        <v>5</v>
      </c>
      <c r="G103" s="97">
        <v>1</v>
      </c>
      <c r="H103" s="105">
        <v>5</v>
      </c>
      <c r="I103" s="105">
        <v>1</v>
      </c>
      <c r="J103" s="105">
        <v>16</v>
      </c>
      <c r="K103" s="95">
        <v>2116</v>
      </c>
      <c r="L103" s="106">
        <f>T102</f>
        <v>100</v>
      </c>
      <c r="M103" s="106">
        <f>K103*L103</f>
        <v>211600</v>
      </c>
      <c r="N103" s="77"/>
      <c r="O103" s="78"/>
      <c r="P103" s="78"/>
      <c r="Q103" s="78"/>
      <c r="R103" s="79"/>
      <c r="S103" s="80"/>
      <c r="T103" s="81"/>
      <c r="U103" s="77"/>
      <c r="V103" s="79"/>
      <c r="W103" s="79"/>
      <c r="X103" s="82"/>
      <c r="Y103" s="83">
        <f>M103</f>
        <v>211600</v>
      </c>
      <c r="Z103" s="84"/>
      <c r="AA103" s="87">
        <f>AB103*M103/100</f>
        <v>21.16</v>
      </c>
      <c r="AB103" s="82">
        <v>0.01</v>
      </c>
    </row>
    <row r="104" spans="2:28" ht="16.5" customHeight="1" x14ac:dyDescent="0.25">
      <c r="B104" s="99"/>
      <c r="C104" s="99"/>
      <c r="D104" s="99"/>
      <c r="E104" s="99"/>
      <c r="F104" s="99"/>
      <c r="G104" s="99"/>
      <c r="H104" s="107"/>
      <c r="I104" s="107"/>
      <c r="J104" s="107"/>
      <c r="K104" s="106"/>
      <c r="L104" s="106"/>
      <c r="M104" s="106"/>
      <c r="N104" s="77"/>
      <c r="O104" s="78"/>
      <c r="P104" s="78"/>
      <c r="Q104" s="78"/>
      <c r="R104" s="79"/>
      <c r="S104" s="80"/>
      <c r="T104" s="81"/>
      <c r="U104" s="77"/>
      <c r="V104" s="79"/>
      <c r="W104" s="79"/>
      <c r="X104" s="86"/>
      <c r="Y104" s="83"/>
      <c r="Z104" s="84"/>
      <c r="AA104" s="85"/>
      <c r="AB104" s="86"/>
    </row>
    <row r="105" spans="2:28" ht="16.5" customHeight="1" x14ac:dyDescent="0.25">
      <c r="B105" s="100" t="s">
        <v>205</v>
      </c>
      <c r="C105" s="101"/>
      <c r="D105" s="101"/>
      <c r="E105" s="101"/>
      <c r="F105" s="101"/>
      <c r="G105" s="102"/>
      <c r="H105" s="102" t="s">
        <v>210</v>
      </c>
      <c r="I105" s="102" t="s">
        <v>266</v>
      </c>
      <c r="J105" s="102" t="s">
        <v>267</v>
      </c>
      <c r="K105" s="102" t="s">
        <v>268</v>
      </c>
      <c r="L105" s="102">
        <v>9</v>
      </c>
      <c r="M105" s="102"/>
      <c r="N105" s="102"/>
      <c r="O105" s="102" t="s">
        <v>240</v>
      </c>
      <c r="P105" s="102" t="s">
        <v>241</v>
      </c>
      <c r="Q105" s="102" t="s">
        <v>139</v>
      </c>
      <c r="R105" s="102">
        <v>34160</v>
      </c>
      <c r="S105" s="102" t="s">
        <v>236</v>
      </c>
      <c r="T105" s="102">
        <v>100</v>
      </c>
      <c r="U105" s="102" t="s">
        <v>339</v>
      </c>
      <c r="V105" s="103"/>
      <c r="W105" s="101"/>
      <c r="X105" s="102"/>
      <c r="Y105" s="101"/>
      <c r="Z105" s="101"/>
      <c r="AA105" s="101"/>
      <c r="AB105" s="104"/>
    </row>
    <row r="106" spans="2:28" ht="16.5" customHeight="1" x14ac:dyDescent="0.25">
      <c r="B106" s="97">
        <v>41</v>
      </c>
      <c r="C106" s="97" t="s">
        <v>55</v>
      </c>
      <c r="D106" s="98">
        <v>49046</v>
      </c>
      <c r="E106" s="99">
        <v>3895</v>
      </c>
      <c r="F106" s="97">
        <v>5</v>
      </c>
      <c r="G106" s="97">
        <v>1</v>
      </c>
      <c r="H106" s="105">
        <v>5</v>
      </c>
      <c r="I106" s="105">
        <v>0</v>
      </c>
      <c r="J106" s="105">
        <v>66</v>
      </c>
      <c r="K106" s="95">
        <v>2066</v>
      </c>
      <c r="L106" s="106">
        <f>T105</f>
        <v>100</v>
      </c>
      <c r="M106" s="106">
        <f>K106*L106</f>
        <v>206600</v>
      </c>
      <c r="N106" s="77"/>
      <c r="O106" s="78"/>
      <c r="P106" s="78"/>
      <c r="Q106" s="78"/>
      <c r="R106" s="79"/>
      <c r="S106" s="80"/>
      <c r="T106" s="81"/>
      <c r="U106" s="77"/>
      <c r="V106" s="79"/>
      <c r="W106" s="79"/>
      <c r="X106" s="82"/>
      <c r="Y106" s="83">
        <f>M106</f>
        <v>206600</v>
      </c>
      <c r="Z106" s="84"/>
      <c r="AA106" s="87">
        <f>AB106*M106/100</f>
        <v>20.66</v>
      </c>
      <c r="AB106" s="82">
        <v>0.01</v>
      </c>
    </row>
    <row r="107" spans="2:28" ht="16.5" customHeight="1" x14ac:dyDescent="0.25">
      <c r="B107" s="99"/>
      <c r="C107" s="99"/>
      <c r="D107" s="99"/>
      <c r="E107" s="99"/>
      <c r="F107" s="99"/>
      <c r="G107" s="99"/>
      <c r="H107" s="107"/>
      <c r="I107" s="107"/>
      <c r="J107" s="107"/>
      <c r="K107" s="106"/>
      <c r="L107" s="106"/>
      <c r="M107" s="106"/>
      <c r="N107" s="77"/>
      <c r="O107" s="78"/>
      <c r="P107" s="78"/>
      <c r="Q107" s="78"/>
      <c r="R107" s="79"/>
      <c r="S107" s="80"/>
      <c r="T107" s="81"/>
      <c r="U107" s="77"/>
      <c r="V107" s="79"/>
      <c r="W107" s="79"/>
      <c r="X107" s="86"/>
      <c r="Y107" s="83"/>
      <c r="Z107" s="84"/>
      <c r="AA107" s="85"/>
      <c r="AB107" s="86"/>
    </row>
    <row r="108" spans="2:28" ht="16.5" customHeight="1" x14ac:dyDescent="0.25">
      <c r="B108" s="100" t="s">
        <v>205</v>
      </c>
      <c r="C108" s="101"/>
      <c r="D108" s="101"/>
      <c r="E108" s="101"/>
      <c r="F108" s="101"/>
      <c r="G108" s="102"/>
      <c r="H108" s="102" t="s">
        <v>210</v>
      </c>
      <c r="I108" s="102" t="s">
        <v>340</v>
      </c>
      <c r="J108" s="102" t="s">
        <v>341</v>
      </c>
      <c r="K108" s="102">
        <v>212</v>
      </c>
      <c r="L108" s="102">
        <v>9</v>
      </c>
      <c r="M108" s="102"/>
      <c r="N108" s="102"/>
      <c r="O108" s="102" t="s">
        <v>240</v>
      </c>
      <c r="P108" s="102" t="s">
        <v>241</v>
      </c>
      <c r="Q108" s="102" t="s">
        <v>139</v>
      </c>
      <c r="R108" s="102">
        <v>34160</v>
      </c>
      <c r="S108" s="102" t="s">
        <v>236</v>
      </c>
      <c r="T108" s="102">
        <v>100</v>
      </c>
      <c r="U108" s="102" t="s">
        <v>342</v>
      </c>
      <c r="V108" s="103"/>
      <c r="W108" s="101"/>
      <c r="X108" s="102"/>
      <c r="Y108" s="101"/>
      <c r="Z108" s="101"/>
      <c r="AA108" s="101"/>
      <c r="AB108" s="104"/>
    </row>
    <row r="109" spans="2:28" ht="16.5" customHeight="1" x14ac:dyDescent="0.25">
      <c r="B109" s="97">
        <v>42</v>
      </c>
      <c r="C109" s="97" t="s">
        <v>55</v>
      </c>
      <c r="D109" s="98">
        <v>49047</v>
      </c>
      <c r="E109" s="99">
        <v>3896</v>
      </c>
      <c r="F109" s="97">
        <v>5</v>
      </c>
      <c r="G109" s="97">
        <v>1</v>
      </c>
      <c r="H109" s="105">
        <v>4</v>
      </c>
      <c r="I109" s="105">
        <v>3</v>
      </c>
      <c r="J109" s="105">
        <v>22</v>
      </c>
      <c r="K109" s="95">
        <v>1922</v>
      </c>
      <c r="L109" s="106">
        <f>T108</f>
        <v>100</v>
      </c>
      <c r="M109" s="106">
        <f>K109*L109</f>
        <v>192200</v>
      </c>
      <c r="N109" s="77"/>
      <c r="O109" s="78"/>
      <c r="P109" s="78"/>
      <c r="Q109" s="78"/>
      <c r="R109" s="79"/>
      <c r="S109" s="80"/>
      <c r="T109" s="81"/>
      <c r="U109" s="77"/>
      <c r="V109" s="79"/>
      <c r="W109" s="79"/>
      <c r="X109" s="82"/>
      <c r="Y109" s="83">
        <f>M109</f>
        <v>192200</v>
      </c>
      <c r="Z109" s="84"/>
      <c r="AA109" s="87">
        <f>AB109*M109/100</f>
        <v>19.22</v>
      </c>
      <c r="AB109" s="82">
        <v>0.01</v>
      </c>
    </row>
    <row r="110" spans="2:28" ht="16.5" customHeight="1" x14ac:dyDescent="0.25">
      <c r="B110" s="99"/>
      <c r="C110" s="99"/>
      <c r="D110" s="99"/>
      <c r="E110" s="99"/>
      <c r="F110" s="99"/>
      <c r="G110" s="99"/>
      <c r="H110" s="107"/>
      <c r="I110" s="107"/>
      <c r="J110" s="107"/>
      <c r="K110" s="106"/>
      <c r="L110" s="106"/>
      <c r="M110" s="106"/>
      <c r="N110" s="77"/>
      <c r="O110" s="78"/>
      <c r="P110" s="78"/>
      <c r="Q110" s="78"/>
      <c r="R110" s="79"/>
      <c r="S110" s="80"/>
      <c r="T110" s="81"/>
      <c r="U110" s="77"/>
      <c r="V110" s="79"/>
      <c r="W110" s="79"/>
      <c r="X110" s="86"/>
      <c r="Y110" s="83"/>
      <c r="Z110" s="84"/>
      <c r="AA110" s="85"/>
      <c r="AB110" s="86"/>
    </row>
    <row r="111" spans="2:28" ht="16.5" customHeight="1" x14ac:dyDescent="0.25">
      <c r="B111" s="100" t="s">
        <v>205</v>
      </c>
      <c r="C111" s="101"/>
      <c r="D111" s="101"/>
      <c r="E111" s="101"/>
      <c r="F111" s="101"/>
      <c r="G111" s="102"/>
      <c r="H111" s="102" t="s">
        <v>207</v>
      </c>
      <c r="I111" s="102" t="s">
        <v>343</v>
      </c>
      <c r="J111" s="102" t="s">
        <v>254</v>
      </c>
      <c r="K111" s="102">
        <v>38</v>
      </c>
      <c r="L111" s="102">
        <v>15</v>
      </c>
      <c r="M111" s="102"/>
      <c r="N111" s="102"/>
      <c r="O111" s="102" t="s">
        <v>240</v>
      </c>
      <c r="P111" s="102" t="s">
        <v>241</v>
      </c>
      <c r="Q111" s="102" t="s">
        <v>139</v>
      </c>
      <c r="R111" s="102">
        <v>34160</v>
      </c>
      <c r="S111" s="102" t="s">
        <v>236</v>
      </c>
      <c r="T111" s="102">
        <v>100</v>
      </c>
      <c r="U111" s="102" t="s">
        <v>344</v>
      </c>
      <c r="V111" s="103"/>
      <c r="W111" s="101"/>
      <c r="X111" s="102"/>
      <c r="Y111" s="101"/>
      <c r="Z111" s="101"/>
      <c r="AA111" s="101"/>
      <c r="AB111" s="104"/>
    </row>
    <row r="112" spans="2:28" ht="16.5" customHeight="1" x14ac:dyDescent="0.25">
      <c r="B112" s="97">
        <v>43</v>
      </c>
      <c r="C112" s="97" t="s">
        <v>55</v>
      </c>
      <c r="D112" s="98">
        <v>49048</v>
      </c>
      <c r="E112" s="99">
        <v>3897</v>
      </c>
      <c r="F112" s="97">
        <v>5</v>
      </c>
      <c r="G112" s="97">
        <v>1</v>
      </c>
      <c r="H112" s="105">
        <v>5</v>
      </c>
      <c r="I112" s="105">
        <v>3</v>
      </c>
      <c r="J112" s="105">
        <v>71</v>
      </c>
      <c r="K112" s="95">
        <v>2371</v>
      </c>
      <c r="L112" s="106">
        <f>T111</f>
        <v>100</v>
      </c>
      <c r="M112" s="106">
        <f>K112*L112</f>
        <v>237100</v>
      </c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2"/>
      <c r="Y112" s="83">
        <f>M112</f>
        <v>237100</v>
      </c>
      <c r="Z112" s="84"/>
      <c r="AA112" s="87">
        <f>AB112*M112/100</f>
        <v>23.71</v>
      </c>
      <c r="AB112" s="82">
        <v>0.01</v>
      </c>
    </row>
    <row r="113" spans="2:28" ht="16.5" customHeight="1" x14ac:dyDescent="0.25">
      <c r="B113" s="99"/>
      <c r="C113" s="99"/>
      <c r="D113" s="99"/>
      <c r="E113" s="99"/>
      <c r="F113" s="99"/>
      <c r="G113" s="99"/>
      <c r="H113" s="107"/>
      <c r="I113" s="107"/>
      <c r="J113" s="107"/>
      <c r="K113" s="106"/>
      <c r="L113" s="106"/>
      <c r="M113" s="106"/>
      <c r="N113" s="77"/>
      <c r="O113" s="78"/>
      <c r="P113" s="78"/>
      <c r="Q113" s="78"/>
      <c r="R113" s="79"/>
      <c r="S113" s="80"/>
      <c r="T113" s="81"/>
      <c r="U113" s="77"/>
      <c r="V113" s="79"/>
      <c r="W113" s="79"/>
      <c r="X113" s="86"/>
      <c r="Y113" s="83"/>
      <c r="Z113" s="84"/>
      <c r="AA113" s="85"/>
      <c r="AB113" s="86"/>
    </row>
    <row r="114" spans="2:28" ht="16.5" customHeight="1" x14ac:dyDescent="0.25">
      <c r="B114" s="100" t="s">
        <v>205</v>
      </c>
      <c r="C114" s="101"/>
      <c r="D114" s="101"/>
      <c r="E114" s="101"/>
      <c r="F114" s="101"/>
      <c r="G114" s="102"/>
      <c r="H114" s="102" t="s">
        <v>207</v>
      </c>
      <c r="I114" s="102" t="s">
        <v>345</v>
      </c>
      <c r="J114" s="102" t="s">
        <v>254</v>
      </c>
      <c r="K114" s="102">
        <v>135</v>
      </c>
      <c r="L114" s="102">
        <v>9</v>
      </c>
      <c r="M114" s="102"/>
      <c r="N114" s="102"/>
      <c r="O114" s="102" t="s">
        <v>240</v>
      </c>
      <c r="P114" s="102" t="s">
        <v>241</v>
      </c>
      <c r="Q114" s="102" t="s">
        <v>139</v>
      </c>
      <c r="R114" s="102">
        <v>34160</v>
      </c>
      <c r="S114" s="102" t="s">
        <v>236</v>
      </c>
      <c r="T114" s="102">
        <v>100</v>
      </c>
      <c r="U114" s="102" t="s">
        <v>346</v>
      </c>
      <c r="V114" s="103"/>
      <c r="W114" s="101"/>
      <c r="X114" s="102"/>
      <c r="Y114" s="101"/>
      <c r="Z114" s="101"/>
      <c r="AA114" s="101"/>
      <c r="AB114" s="104"/>
    </row>
    <row r="115" spans="2:28" ht="16.5" customHeight="1" x14ac:dyDescent="0.25">
      <c r="B115" s="97">
        <v>44</v>
      </c>
      <c r="C115" s="97" t="s">
        <v>55</v>
      </c>
      <c r="D115" s="98">
        <v>49049</v>
      </c>
      <c r="E115" s="99">
        <v>3898</v>
      </c>
      <c r="F115" s="97">
        <v>5</v>
      </c>
      <c r="G115" s="97">
        <v>1</v>
      </c>
      <c r="H115" s="105">
        <v>6</v>
      </c>
      <c r="I115" s="105">
        <v>1</v>
      </c>
      <c r="J115" s="105">
        <v>43</v>
      </c>
      <c r="K115" s="95">
        <v>2543</v>
      </c>
      <c r="L115" s="106">
        <f>T114</f>
        <v>100</v>
      </c>
      <c r="M115" s="106">
        <f>K115*L115</f>
        <v>254300</v>
      </c>
      <c r="N115" s="77"/>
      <c r="O115" s="78"/>
      <c r="P115" s="78"/>
      <c r="Q115" s="78"/>
      <c r="R115" s="79"/>
      <c r="S115" s="80"/>
      <c r="T115" s="81"/>
      <c r="U115" s="77"/>
      <c r="V115" s="79"/>
      <c r="W115" s="79"/>
      <c r="X115" s="82"/>
      <c r="Y115" s="83">
        <f>M115</f>
        <v>254300</v>
      </c>
      <c r="Z115" s="84"/>
      <c r="AA115" s="87">
        <f>AB115*M115/100</f>
        <v>25.43</v>
      </c>
      <c r="AB115" s="82">
        <v>0.01</v>
      </c>
    </row>
    <row r="116" spans="2:28" ht="16.5" customHeight="1" x14ac:dyDescent="0.25">
      <c r="B116" s="99"/>
      <c r="C116" s="99"/>
      <c r="D116" s="99"/>
      <c r="E116" s="99"/>
      <c r="F116" s="99"/>
      <c r="G116" s="99"/>
      <c r="H116" s="107"/>
      <c r="I116" s="107"/>
      <c r="J116" s="107"/>
      <c r="K116" s="106"/>
      <c r="L116" s="106"/>
      <c r="M116" s="106"/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6"/>
      <c r="Y116" s="83"/>
      <c r="Z116" s="84"/>
      <c r="AA116" s="85"/>
      <c r="AB116" s="86"/>
    </row>
    <row r="117" spans="2:28" ht="16.5" customHeight="1" x14ac:dyDescent="0.25">
      <c r="B117" s="100" t="s">
        <v>205</v>
      </c>
      <c r="C117" s="101"/>
      <c r="D117" s="101"/>
      <c r="E117" s="101"/>
      <c r="F117" s="101"/>
      <c r="G117" s="102"/>
      <c r="H117" s="102" t="s">
        <v>210</v>
      </c>
      <c r="I117" s="102" t="s">
        <v>347</v>
      </c>
      <c r="J117" s="102" t="s">
        <v>348</v>
      </c>
      <c r="K117" s="102">
        <v>147</v>
      </c>
      <c r="L117" s="102">
        <v>9</v>
      </c>
      <c r="M117" s="102"/>
      <c r="N117" s="102"/>
      <c r="O117" s="102" t="s">
        <v>240</v>
      </c>
      <c r="P117" s="102" t="s">
        <v>241</v>
      </c>
      <c r="Q117" s="102" t="s">
        <v>139</v>
      </c>
      <c r="R117" s="102">
        <v>34160</v>
      </c>
      <c r="S117" s="102" t="s">
        <v>236</v>
      </c>
      <c r="T117" s="102">
        <v>200</v>
      </c>
      <c r="U117" s="102" t="s">
        <v>349</v>
      </c>
      <c r="V117" s="103"/>
      <c r="W117" s="101"/>
      <c r="X117" s="102"/>
      <c r="Y117" s="101"/>
      <c r="Z117" s="101"/>
      <c r="AA117" s="101"/>
      <c r="AB117" s="104"/>
    </row>
    <row r="118" spans="2:28" ht="16.5" customHeight="1" x14ac:dyDescent="0.25">
      <c r="B118" s="97">
        <v>45</v>
      </c>
      <c r="C118" s="97" t="s">
        <v>55</v>
      </c>
      <c r="D118" s="98">
        <v>55240</v>
      </c>
      <c r="E118" s="99">
        <v>4236</v>
      </c>
      <c r="F118" s="97">
        <v>5</v>
      </c>
      <c r="G118" s="97">
        <v>1</v>
      </c>
      <c r="H118" s="105">
        <v>7</v>
      </c>
      <c r="I118" s="105">
        <v>3</v>
      </c>
      <c r="J118" s="105">
        <v>9</v>
      </c>
      <c r="K118" s="95">
        <v>3109</v>
      </c>
      <c r="L118" s="106">
        <f>T117</f>
        <v>200</v>
      </c>
      <c r="M118" s="106">
        <f>K118*L118</f>
        <v>621800</v>
      </c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>
        <f>M118</f>
        <v>621800</v>
      </c>
      <c r="Z118" s="84"/>
      <c r="AA118" s="87">
        <f>AB118*M118/100</f>
        <v>62.18</v>
      </c>
      <c r="AB118" s="82">
        <v>0.01</v>
      </c>
    </row>
    <row r="119" spans="2:28" ht="16.5" customHeight="1" x14ac:dyDescent="0.25">
      <c r="B119" s="99"/>
      <c r="C119" s="99"/>
      <c r="D119" s="99"/>
      <c r="E119" s="99"/>
      <c r="F119" s="99"/>
      <c r="G119" s="99"/>
      <c r="H119" s="107"/>
      <c r="I119" s="107"/>
      <c r="J119" s="107"/>
      <c r="K119" s="106"/>
      <c r="L119" s="106"/>
      <c r="M119" s="106"/>
      <c r="N119" s="77"/>
      <c r="O119" s="78"/>
      <c r="P119" s="78"/>
      <c r="Q119" s="78"/>
      <c r="R119" s="79"/>
      <c r="S119" s="80"/>
      <c r="T119" s="81"/>
      <c r="U119" s="77"/>
      <c r="V119" s="79"/>
      <c r="W119" s="79"/>
      <c r="X119" s="86"/>
      <c r="Y119" s="83"/>
      <c r="Z119" s="84"/>
      <c r="AA119" s="85"/>
      <c r="AB119" s="86"/>
    </row>
    <row r="120" spans="2:28" ht="16.5" customHeight="1" x14ac:dyDescent="0.25">
      <c r="B120" s="100" t="s">
        <v>205</v>
      </c>
      <c r="C120" s="101"/>
      <c r="D120" s="101"/>
      <c r="E120" s="101"/>
      <c r="F120" s="101"/>
      <c r="G120" s="102"/>
      <c r="H120" s="102" t="s">
        <v>210</v>
      </c>
      <c r="I120" s="102" t="s">
        <v>350</v>
      </c>
      <c r="J120" s="102" t="s">
        <v>275</v>
      </c>
      <c r="K120" s="102">
        <v>4</v>
      </c>
      <c r="L120" s="102">
        <v>9</v>
      </c>
      <c r="M120" s="102"/>
      <c r="N120" s="102"/>
      <c r="O120" s="102" t="s">
        <v>240</v>
      </c>
      <c r="P120" s="102" t="s">
        <v>241</v>
      </c>
      <c r="Q120" s="102" t="s">
        <v>139</v>
      </c>
      <c r="R120" s="102">
        <v>34160</v>
      </c>
      <c r="S120" s="102" t="s">
        <v>236</v>
      </c>
      <c r="T120" s="102">
        <v>75</v>
      </c>
      <c r="U120" s="102" t="s">
        <v>351</v>
      </c>
      <c r="V120" s="103"/>
      <c r="W120" s="101"/>
      <c r="X120" s="102"/>
      <c r="Y120" s="101"/>
      <c r="Z120" s="101"/>
      <c r="AA120" s="101"/>
      <c r="AB120" s="104"/>
    </row>
    <row r="121" spans="2:28" ht="16.5" customHeight="1" x14ac:dyDescent="0.25">
      <c r="B121" s="97">
        <v>46</v>
      </c>
      <c r="C121" s="97" t="s">
        <v>55</v>
      </c>
      <c r="D121" s="98">
        <v>55241</v>
      </c>
      <c r="E121" s="99">
        <v>4237</v>
      </c>
      <c r="F121" s="97">
        <v>5</v>
      </c>
      <c r="G121" s="97">
        <v>1</v>
      </c>
      <c r="H121" s="105">
        <v>8</v>
      </c>
      <c r="I121" s="105">
        <v>0</v>
      </c>
      <c r="J121" s="105">
        <v>26</v>
      </c>
      <c r="K121" s="95">
        <v>3226</v>
      </c>
      <c r="L121" s="106">
        <f>T120</f>
        <v>75</v>
      </c>
      <c r="M121" s="106">
        <f>K121*L121</f>
        <v>241950</v>
      </c>
      <c r="N121" s="77"/>
      <c r="O121" s="78"/>
      <c r="P121" s="78"/>
      <c r="Q121" s="78"/>
      <c r="R121" s="79"/>
      <c r="S121" s="80"/>
      <c r="T121" s="81"/>
      <c r="U121" s="77"/>
      <c r="V121" s="79"/>
      <c r="W121" s="79"/>
      <c r="X121" s="82"/>
      <c r="Y121" s="83">
        <f>M121</f>
        <v>241950</v>
      </c>
      <c r="Z121" s="84"/>
      <c r="AA121" s="87">
        <f>AB121*M121/100</f>
        <v>24.195</v>
      </c>
      <c r="AB121" s="82">
        <v>0.01</v>
      </c>
    </row>
    <row r="122" spans="2:28" ht="16.5" customHeight="1" x14ac:dyDescent="0.25">
      <c r="B122" s="99"/>
      <c r="C122" s="99"/>
      <c r="D122" s="99"/>
      <c r="E122" s="99"/>
      <c r="F122" s="99"/>
      <c r="G122" s="99"/>
      <c r="H122" s="107"/>
      <c r="I122" s="107"/>
      <c r="J122" s="107"/>
      <c r="K122" s="106"/>
      <c r="L122" s="106"/>
      <c r="M122" s="106"/>
      <c r="N122" s="77"/>
      <c r="O122" s="78"/>
      <c r="P122" s="78"/>
      <c r="Q122" s="78"/>
      <c r="R122" s="79"/>
      <c r="S122" s="80"/>
      <c r="T122" s="81"/>
      <c r="U122" s="77"/>
      <c r="V122" s="79"/>
      <c r="W122" s="79"/>
      <c r="X122" s="86"/>
      <c r="Y122" s="83"/>
      <c r="Z122" s="84"/>
      <c r="AA122" s="85"/>
      <c r="AB122" s="86"/>
    </row>
    <row r="123" spans="2:28" ht="16.5" customHeight="1" x14ac:dyDescent="0.25">
      <c r="B123" s="100" t="s">
        <v>205</v>
      </c>
      <c r="C123" s="101"/>
      <c r="D123" s="101"/>
      <c r="E123" s="101"/>
      <c r="F123" s="101"/>
      <c r="G123" s="102"/>
      <c r="H123" s="102" t="s">
        <v>210</v>
      </c>
      <c r="I123" s="102" t="s">
        <v>354</v>
      </c>
      <c r="J123" s="102" t="s">
        <v>355</v>
      </c>
      <c r="K123" s="102">
        <v>4</v>
      </c>
      <c r="L123" s="102">
        <v>9</v>
      </c>
      <c r="M123" s="102"/>
      <c r="N123" s="102"/>
      <c r="O123" s="102" t="s">
        <v>240</v>
      </c>
      <c r="P123" s="102" t="s">
        <v>241</v>
      </c>
      <c r="Q123" s="102" t="s">
        <v>139</v>
      </c>
      <c r="R123" s="102">
        <v>34160</v>
      </c>
      <c r="S123" s="102" t="s">
        <v>236</v>
      </c>
      <c r="T123" s="102">
        <v>75</v>
      </c>
      <c r="U123" s="102" t="s">
        <v>356</v>
      </c>
      <c r="V123" s="103"/>
      <c r="W123" s="101"/>
      <c r="X123" s="102"/>
      <c r="Y123" s="101"/>
      <c r="Z123" s="101"/>
      <c r="AA123" s="101"/>
      <c r="AB123" s="104"/>
    </row>
    <row r="124" spans="2:28" ht="16.5" customHeight="1" x14ac:dyDescent="0.25">
      <c r="B124" s="97">
        <v>48</v>
      </c>
      <c r="C124" s="97" t="s">
        <v>55</v>
      </c>
      <c r="D124" s="98">
        <v>55243</v>
      </c>
      <c r="E124" s="99">
        <v>4239</v>
      </c>
      <c r="F124" s="97">
        <v>5</v>
      </c>
      <c r="G124" s="97">
        <v>1</v>
      </c>
      <c r="H124" s="105">
        <v>8</v>
      </c>
      <c r="I124" s="105">
        <v>0</v>
      </c>
      <c r="J124" s="105">
        <v>22</v>
      </c>
      <c r="K124" s="95">
        <v>3222</v>
      </c>
      <c r="L124" s="106">
        <f>T123</f>
        <v>75</v>
      </c>
      <c r="M124" s="106">
        <f>K124*L124</f>
        <v>241650</v>
      </c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2"/>
      <c r="Y124" s="83">
        <f>M124</f>
        <v>241650</v>
      </c>
      <c r="Z124" s="84"/>
      <c r="AA124" s="87">
        <f>AB124*M124/100</f>
        <v>24.164999999999999</v>
      </c>
      <c r="AB124" s="82">
        <v>0.01</v>
      </c>
    </row>
    <row r="125" spans="2:28" ht="16.5" customHeight="1" x14ac:dyDescent="0.25">
      <c r="B125" s="99"/>
      <c r="C125" s="99"/>
      <c r="D125" s="99"/>
      <c r="E125" s="99"/>
      <c r="F125" s="99"/>
      <c r="G125" s="99"/>
      <c r="H125" s="107"/>
      <c r="I125" s="107"/>
      <c r="J125" s="107"/>
      <c r="K125" s="106"/>
      <c r="L125" s="106"/>
      <c r="M125" s="106"/>
      <c r="N125" s="77"/>
      <c r="O125" s="78"/>
      <c r="P125" s="78"/>
      <c r="Q125" s="78"/>
      <c r="R125" s="79"/>
      <c r="S125" s="80"/>
      <c r="T125" s="81"/>
      <c r="U125" s="77"/>
      <c r="V125" s="79"/>
      <c r="W125" s="79"/>
      <c r="X125" s="86"/>
      <c r="Y125" s="83"/>
      <c r="Z125" s="84"/>
      <c r="AA125" s="85"/>
      <c r="AB125" s="86"/>
    </row>
    <row r="126" spans="2:28" ht="16.5" customHeight="1" x14ac:dyDescent="0.25">
      <c r="B126" s="100" t="s">
        <v>205</v>
      </c>
      <c r="C126" s="101"/>
      <c r="D126" s="101"/>
      <c r="E126" s="101"/>
      <c r="F126" s="101"/>
      <c r="G126" s="102"/>
      <c r="H126" s="102" t="s">
        <v>210</v>
      </c>
      <c r="I126" s="102" t="s">
        <v>347</v>
      </c>
      <c r="J126" s="102" t="s">
        <v>348</v>
      </c>
      <c r="K126" s="102">
        <v>147</v>
      </c>
      <c r="L126" s="102">
        <v>9</v>
      </c>
      <c r="M126" s="102"/>
      <c r="N126" s="102"/>
      <c r="O126" s="102" t="s">
        <v>240</v>
      </c>
      <c r="P126" s="102" t="s">
        <v>241</v>
      </c>
      <c r="Q126" s="102" t="s">
        <v>139</v>
      </c>
      <c r="R126" s="102">
        <v>34160</v>
      </c>
      <c r="S126" s="102" t="s">
        <v>236</v>
      </c>
      <c r="T126" s="102">
        <v>75</v>
      </c>
      <c r="U126" s="102" t="s">
        <v>357</v>
      </c>
      <c r="V126" s="103"/>
      <c r="W126" s="101"/>
      <c r="X126" s="102"/>
      <c r="Y126" s="101"/>
      <c r="Z126" s="101"/>
      <c r="AA126" s="101"/>
      <c r="AB126" s="104"/>
    </row>
    <row r="127" spans="2:28" ht="16.5" customHeight="1" x14ac:dyDescent="0.25">
      <c r="B127" s="97">
        <v>49</v>
      </c>
      <c r="C127" s="97" t="s">
        <v>55</v>
      </c>
      <c r="D127" s="98">
        <v>55244</v>
      </c>
      <c r="E127" s="99">
        <v>4240</v>
      </c>
      <c r="F127" s="97">
        <v>5</v>
      </c>
      <c r="G127" s="97">
        <v>1</v>
      </c>
      <c r="H127" s="105">
        <v>8</v>
      </c>
      <c r="I127" s="105">
        <v>0</v>
      </c>
      <c r="J127" s="105">
        <v>44</v>
      </c>
      <c r="K127" s="95">
        <v>3244</v>
      </c>
      <c r="L127" s="106">
        <f>T126</f>
        <v>75</v>
      </c>
      <c r="M127" s="106">
        <f>K127*L127</f>
        <v>243300</v>
      </c>
      <c r="N127" s="77"/>
      <c r="O127" s="78"/>
      <c r="P127" s="78"/>
      <c r="Q127" s="78"/>
      <c r="R127" s="79"/>
      <c r="S127" s="80"/>
      <c r="T127" s="81"/>
      <c r="U127" s="77"/>
      <c r="V127" s="79"/>
      <c r="W127" s="79"/>
      <c r="X127" s="82"/>
      <c r="Y127" s="83">
        <f>M127</f>
        <v>243300</v>
      </c>
      <c r="Z127" s="84"/>
      <c r="AA127" s="87">
        <f>AB127*M127/100</f>
        <v>24.33</v>
      </c>
      <c r="AB127" s="82">
        <v>0.01</v>
      </c>
    </row>
    <row r="128" spans="2:28" ht="16.5" customHeight="1" x14ac:dyDescent="0.25">
      <c r="B128" s="99"/>
      <c r="C128" s="99"/>
      <c r="D128" s="99"/>
      <c r="E128" s="99"/>
      <c r="F128" s="99"/>
      <c r="G128" s="99"/>
      <c r="H128" s="107"/>
      <c r="I128" s="107"/>
      <c r="J128" s="107"/>
      <c r="K128" s="106"/>
      <c r="L128" s="106"/>
      <c r="M128" s="106"/>
      <c r="N128" s="77"/>
      <c r="O128" s="78"/>
      <c r="P128" s="78"/>
      <c r="Q128" s="78"/>
      <c r="R128" s="79"/>
      <c r="S128" s="80"/>
      <c r="T128" s="81"/>
      <c r="U128" s="77"/>
      <c r="V128" s="79"/>
      <c r="W128" s="79"/>
      <c r="X128" s="86"/>
      <c r="Y128" s="83"/>
      <c r="Z128" s="84"/>
      <c r="AA128" s="85"/>
      <c r="AB128" s="86"/>
    </row>
    <row r="129" spans="2:28" ht="16.5" customHeight="1" x14ac:dyDescent="0.25">
      <c r="B129" s="100" t="s">
        <v>205</v>
      </c>
      <c r="C129" s="101"/>
      <c r="D129" s="101"/>
      <c r="E129" s="101"/>
      <c r="F129" s="101"/>
      <c r="G129" s="102"/>
      <c r="H129" s="102" t="s">
        <v>210</v>
      </c>
      <c r="I129" s="102" t="s">
        <v>363</v>
      </c>
      <c r="J129" s="102" t="s">
        <v>364</v>
      </c>
      <c r="K129" s="102">
        <v>73</v>
      </c>
      <c r="L129" s="102">
        <v>15</v>
      </c>
      <c r="M129" s="102"/>
      <c r="N129" s="102"/>
      <c r="O129" s="102" t="s">
        <v>240</v>
      </c>
      <c r="P129" s="102" t="s">
        <v>241</v>
      </c>
      <c r="Q129" s="102" t="s">
        <v>139</v>
      </c>
      <c r="R129" s="102">
        <v>34160</v>
      </c>
      <c r="S129" s="102"/>
      <c r="T129" s="102">
        <v>130</v>
      </c>
      <c r="U129" s="102" t="s">
        <v>366</v>
      </c>
      <c r="V129" s="103"/>
      <c r="W129" s="101"/>
      <c r="X129" s="102"/>
      <c r="Y129" s="101"/>
      <c r="Z129" s="101"/>
      <c r="AA129" s="102" t="s">
        <v>365</v>
      </c>
      <c r="AB129" s="104"/>
    </row>
    <row r="130" spans="2:28" ht="16.5" customHeight="1" x14ac:dyDescent="0.25">
      <c r="B130" s="97">
        <v>53</v>
      </c>
      <c r="C130" s="97" t="s">
        <v>55</v>
      </c>
      <c r="D130" s="98">
        <v>33015</v>
      </c>
      <c r="E130" s="99">
        <v>2276</v>
      </c>
      <c r="F130" s="97">
        <v>5</v>
      </c>
      <c r="G130" s="97">
        <v>1</v>
      </c>
      <c r="H130" s="105">
        <v>8</v>
      </c>
      <c r="I130" s="105">
        <v>3</v>
      </c>
      <c r="J130" s="105">
        <v>24</v>
      </c>
      <c r="K130" s="95">
        <v>3524</v>
      </c>
      <c r="L130" s="106">
        <f>T129</f>
        <v>130</v>
      </c>
      <c r="M130" s="106">
        <f>K130*L130</f>
        <v>458120</v>
      </c>
      <c r="N130" s="77"/>
      <c r="O130" s="78"/>
      <c r="P130" s="78"/>
      <c r="Q130" s="78"/>
      <c r="R130" s="79"/>
      <c r="S130" s="80"/>
      <c r="T130" s="81"/>
      <c r="U130" s="77"/>
      <c r="V130" s="79"/>
      <c r="W130" s="79"/>
      <c r="X130" s="82"/>
      <c r="Y130" s="83">
        <f>M130</f>
        <v>458120</v>
      </c>
      <c r="Z130" s="84"/>
      <c r="AA130" s="87">
        <f>AB130*M130/100</f>
        <v>45.811999999999998</v>
      </c>
      <c r="AB130" s="82">
        <v>0.01</v>
      </c>
    </row>
    <row r="131" spans="2:28" ht="16.5" customHeight="1" x14ac:dyDescent="0.25">
      <c r="B131" s="99"/>
      <c r="C131" s="99"/>
      <c r="D131" s="99"/>
      <c r="E131" s="99"/>
      <c r="F131" s="99"/>
      <c r="G131" s="99"/>
      <c r="H131" s="107"/>
      <c r="I131" s="107"/>
      <c r="J131" s="107"/>
      <c r="K131" s="106"/>
      <c r="L131" s="106"/>
      <c r="M131" s="106"/>
      <c r="N131" s="77"/>
      <c r="O131" s="78"/>
      <c r="P131" s="78"/>
      <c r="Q131" s="78"/>
      <c r="R131" s="79"/>
      <c r="S131" s="80"/>
      <c r="T131" s="81"/>
      <c r="U131" s="77"/>
      <c r="V131" s="79"/>
      <c r="W131" s="79"/>
      <c r="X131" s="86"/>
      <c r="Y131" s="83"/>
      <c r="Z131" s="84"/>
      <c r="AA131" s="85"/>
      <c r="AB131" s="86"/>
    </row>
    <row r="132" spans="2:28" ht="16.5" customHeight="1" x14ac:dyDescent="0.25">
      <c r="B132" s="100" t="s">
        <v>205</v>
      </c>
      <c r="C132" s="101"/>
      <c r="D132" s="101"/>
      <c r="E132" s="101"/>
      <c r="F132" s="101"/>
      <c r="G132" s="102"/>
      <c r="H132" s="102" t="s">
        <v>207</v>
      </c>
      <c r="I132" s="102" t="s">
        <v>367</v>
      </c>
      <c r="J132" s="102" t="s">
        <v>251</v>
      </c>
      <c r="K132" s="102">
        <v>160</v>
      </c>
      <c r="L132" s="102">
        <v>9</v>
      </c>
      <c r="M132" s="102"/>
      <c r="N132" s="102"/>
      <c r="O132" s="102" t="s">
        <v>240</v>
      </c>
      <c r="P132" s="102" t="s">
        <v>241</v>
      </c>
      <c r="Q132" s="102" t="s">
        <v>139</v>
      </c>
      <c r="R132" s="102">
        <v>34160</v>
      </c>
      <c r="S132" s="102" t="s">
        <v>236</v>
      </c>
      <c r="T132" s="102">
        <v>150</v>
      </c>
      <c r="U132" s="102" t="s">
        <v>368</v>
      </c>
      <c r="V132" s="103"/>
      <c r="W132" s="101"/>
      <c r="X132" s="102"/>
      <c r="Y132" s="101"/>
      <c r="Z132" s="101"/>
      <c r="AA132" s="101"/>
      <c r="AB132" s="104"/>
    </row>
    <row r="133" spans="2:28" ht="16.5" customHeight="1" x14ac:dyDescent="0.25">
      <c r="B133" s="97">
        <v>54</v>
      </c>
      <c r="C133" s="97" t="s">
        <v>55</v>
      </c>
      <c r="D133" s="98">
        <v>33016</v>
      </c>
      <c r="E133" s="99">
        <v>2277</v>
      </c>
      <c r="F133" s="97">
        <v>5</v>
      </c>
      <c r="G133" s="97">
        <v>1</v>
      </c>
      <c r="H133" s="105">
        <v>13</v>
      </c>
      <c r="I133" s="105">
        <v>2</v>
      </c>
      <c r="J133" s="105">
        <v>32</v>
      </c>
      <c r="K133" s="95">
        <v>5432</v>
      </c>
      <c r="L133" s="106">
        <f>T132</f>
        <v>150</v>
      </c>
      <c r="M133" s="106">
        <f>K133*L133</f>
        <v>814800</v>
      </c>
      <c r="N133" s="77"/>
      <c r="O133" s="78"/>
      <c r="P133" s="78"/>
      <c r="Q133" s="78"/>
      <c r="R133" s="79"/>
      <c r="S133" s="80"/>
      <c r="T133" s="81"/>
      <c r="U133" s="77"/>
      <c r="V133" s="79"/>
      <c r="W133" s="79"/>
      <c r="X133" s="82"/>
      <c r="Y133" s="83">
        <f>M133</f>
        <v>814800</v>
      </c>
      <c r="Z133" s="84"/>
      <c r="AA133" s="87">
        <f>AB133*M133/100</f>
        <v>81.48</v>
      </c>
      <c r="AB133" s="82">
        <v>0.01</v>
      </c>
    </row>
    <row r="134" spans="2:28" ht="16.5" customHeight="1" x14ac:dyDescent="0.25">
      <c r="B134" s="99"/>
      <c r="C134" s="99"/>
      <c r="D134" s="99"/>
      <c r="E134" s="99"/>
      <c r="F134" s="99"/>
      <c r="G134" s="99"/>
      <c r="H134" s="107"/>
      <c r="I134" s="107"/>
      <c r="J134" s="107"/>
      <c r="K134" s="106"/>
      <c r="L134" s="106"/>
      <c r="M134" s="106"/>
      <c r="N134" s="77"/>
      <c r="O134" s="78"/>
      <c r="P134" s="78"/>
      <c r="Q134" s="78"/>
      <c r="R134" s="79"/>
      <c r="S134" s="80"/>
      <c r="T134" s="81"/>
      <c r="U134" s="77"/>
      <c r="V134" s="79"/>
      <c r="W134" s="79"/>
      <c r="X134" s="86"/>
      <c r="Y134" s="83"/>
      <c r="Z134" s="84"/>
      <c r="AA134" s="85"/>
      <c r="AB134" s="86"/>
    </row>
    <row r="135" spans="2:28" ht="16.5" customHeight="1" x14ac:dyDescent="0.25">
      <c r="B135" s="100" t="s">
        <v>205</v>
      </c>
      <c r="C135" s="101"/>
      <c r="D135" s="101"/>
      <c r="E135" s="101"/>
      <c r="F135" s="101"/>
      <c r="G135" s="102"/>
      <c r="H135" s="102" t="s">
        <v>301</v>
      </c>
      <c r="I135" s="102" t="s">
        <v>369</v>
      </c>
      <c r="J135" s="102" t="s">
        <v>370</v>
      </c>
      <c r="K135" s="102">
        <v>104</v>
      </c>
      <c r="L135" s="102">
        <v>9</v>
      </c>
      <c r="M135" s="102"/>
      <c r="N135" s="102"/>
      <c r="O135" s="102" t="s">
        <v>240</v>
      </c>
      <c r="P135" s="102" t="s">
        <v>241</v>
      </c>
      <c r="Q135" s="102" t="s">
        <v>139</v>
      </c>
      <c r="R135" s="102">
        <v>34160</v>
      </c>
      <c r="S135" s="102" t="s">
        <v>236</v>
      </c>
      <c r="T135" s="102">
        <v>100</v>
      </c>
      <c r="U135" s="102" t="s">
        <v>371</v>
      </c>
      <c r="V135" s="103"/>
      <c r="W135" s="101"/>
      <c r="X135" s="102"/>
      <c r="Y135" s="101"/>
      <c r="Z135" s="101"/>
      <c r="AA135" s="101"/>
      <c r="AB135" s="104"/>
    </row>
    <row r="136" spans="2:28" ht="16.5" customHeight="1" x14ac:dyDescent="0.25">
      <c r="B136" s="97">
        <v>55</v>
      </c>
      <c r="C136" s="97" t="s">
        <v>55</v>
      </c>
      <c r="D136" s="98">
        <v>37826</v>
      </c>
      <c r="E136" s="99">
        <v>28</v>
      </c>
      <c r="F136" s="97">
        <v>5</v>
      </c>
      <c r="G136" s="97">
        <v>1</v>
      </c>
      <c r="H136" s="105">
        <v>4</v>
      </c>
      <c r="I136" s="105">
        <v>2</v>
      </c>
      <c r="J136" s="105">
        <v>56</v>
      </c>
      <c r="K136" s="95">
        <v>1856</v>
      </c>
      <c r="L136" s="106">
        <f>T135</f>
        <v>100</v>
      </c>
      <c r="M136" s="106">
        <f>K136*L136</f>
        <v>185600</v>
      </c>
      <c r="N136" s="77"/>
      <c r="O136" s="78"/>
      <c r="P136" s="78"/>
      <c r="Q136" s="78"/>
      <c r="R136" s="79"/>
      <c r="S136" s="80"/>
      <c r="T136" s="81"/>
      <c r="U136" s="77"/>
      <c r="V136" s="79"/>
      <c r="W136" s="79"/>
      <c r="X136" s="82"/>
      <c r="Y136" s="83">
        <f>M136</f>
        <v>185600</v>
      </c>
      <c r="Z136" s="84"/>
      <c r="AA136" s="87">
        <f>AB136*M136/100</f>
        <v>18.559999999999999</v>
      </c>
      <c r="AB136" s="82">
        <v>0.01</v>
      </c>
    </row>
    <row r="137" spans="2:28" ht="16.5" customHeight="1" x14ac:dyDescent="0.25">
      <c r="B137" s="99"/>
      <c r="C137" s="99"/>
      <c r="D137" s="99"/>
      <c r="E137" s="99"/>
      <c r="F137" s="99"/>
      <c r="G137" s="99"/>
      <c r="H137" s="107"/>
      <c r="I137" s="107"/>
      <c r="J137" s="107"/>
      <c r="K137" s="106"/>
      <c r="L137" s="106"/>
      <c r="M137" s="106"/>
      <c r="N137" s="77"/>
      <c r="O137" s="78"/>
      <c r="P137" s="78"/>
      <c r="Q137" s="78"/>
      <c r="R137" s="79"/>
      <c r="S137" s="80"/>
      <c r="T137" s="81"/>
      <c r="U137" s="77"/>
      <c r="V137" s="79"/>
      <c r="W137" s="79"/>
      <c r="X137" s="86"/>
      <c r="Y137" s="83"/>
      <c r="Z137" s="84"/>
      <c r="AA137" s="85"/>
      <c r="AB137" s="86"/>
    </row>
    <row r="138" spans="2:28" ht="16.5" customHeight="1" x14ac:dyDescent="0.25">
      <c r="B138" s="100" t="s">
        <v>205</v>
      </c>
      <c r="C138" s="101"/>
      <c r="D138" s="101"/>
      <c r="E138" s="101"/>
      <c r="F138" s="101"/>
      <c r="G138" s="102"/>
      <c r="H138" s="102" t="s">
        <v>210</v>
      </c>
      <c r="I138" s="102" t="s">
        <v>372</v>
      </c>
      <c r="J138" s="102" t="s">
        <v>373</v>
      </c>
      <c r="K138" s="102">
        <v>130</v>
      </c>
      <c r="L138" s="102">
        <v>15</v>
      </c>
      <c r="M138" s="102"/>
      <c r="N138" s="102"/>
      <c r="O138" s="102" t="s">
        <v>240</v>
      </c>
      <c r="P138" s="102" t="s">
        <v>241</v>
      </c>
      <c r="Q138" s="102" t="s">
        <v>139</v>
      </c>
      <c r="R138" s="102">
        <v>34160</v>
      </c>
      <c r="S138" s="102" t="s">
        <v>236</v>
      </c>
      <c r="T138" s="102">
        <v>100</v>
      </c>
      <c r="U138" s="102" t="s">
        <v>374</v>
      </c>
      <c r="V138" s="103"/>
      <c r="W138" s="101"/>
      <c r="X138" s="102"/>
      <c r="Y138" s="101"/>
      <c r="Z138" s="101"/>
      <c r="AA138" s="101"/>
      <c r="AB138" s="104"/>
    </row>
    <row r="139" spans="2:28" ht="16.5" customHeight="1" x14ac:dyDescent="0.25">
      <c r="B139" s="97">
        <v>56</v>
      </c>
      <c r="C139" s="97" t="s">
        <v>55</v>
      </c>
      <c r="D139" s="98">
        <v>37827</v>
      </c>
      <c r="E139" s="99">
        <v>29</v>
      </c>
      <c r="F139" s="97">
        <v>5</v>
      </c>
      <c r="G139" s="97">
        <v>1</v>
      </c>
      <c r="H139" s="105">
        <v>14</v>
      </c>
      <c r="I139" s="105">
        <v>0</v>
      </c>
      <c r="J139" s="105">
        <v>87</v>
      </c>
      <c r="K139" s="95">
        <v>5687</v>
      </c>
      <c r="L139" s="106">
        <f>T138</f>
        <v>100</v>
      </c>
      <c r="M139" s="106">
        <f>K139*L139</f>
        <v>568700</v>
      </c>
      <c r="N139" s="77"/>
      <c r="O139" s="78"/>
      <c r="P139" s="78"/>
      <c r="Q139" s="78"/>
      <c r="R139" s="79"/>
      <c r="S139" s="80"/>
      <c r="T139" s="81"/>
      <c r="U139" s="77"/>
      <c r="V139" s="79"/>
      <c r="W139" s="79"/>
      <c r="X139" s="82"/>
      <c r="Y139" s="83">
        <f>M139</f>
        <v>568700</v>
      </c>
      <c r="Z139" s="84"/>
      <c r="AA139" s="87">
        <f>AB139*M139/100</f>
        <v>56.87</v>
      </c>
      <c r="AB139" s="110">
        <v>0.01</v>
      </c>
    </row>
    <row r="140" spans="2:28" ht="16.5" customHeight="1" x14ac:dyDescent="0.25">
      <c r="B140" s="97"/>
      <c r="C140" s="97"/>
      <c r="D140" s="98"/>
      <c r="E140" s="99"/>
      <c r="F140" s="97"/>
      <c r="G140" s="97">
        <v>2</v>
      </c>
      <c r="H140" s="105">
        <v>0</v>
      </c>
      <c r="I140" s="105">
        <v>0</v>
      </c>
      <c r="J140" s="105">
        <v>27</v>
      </c>
      <c r="K140" s="95">
        <v>27</v>
      </c>
      <c r="L140" s="106">
        <f>T138</f>
        <v>100</v>
      </c>
      <c r="M140" s="106">
        <f>K140*L140</f>
        <v>2700</v>
      </c>
      <c r="N140" s="77"/>
      <c r="O140" s="78" t="s">
        <v>203</v>
      </c>
      <c r="P140" s="78" t="s">
        <v>5</v>
      </c>
      <c r="Q140" s="78" t="s">
        <v>143</v>
      </c>
      <c r="R140" s="79">
        <v>108</v>
      </c>
      <c r="S140" s="80"/>
      <c r="T140" s="81">
        <v>8050</v>
      </c>
      <c r="U140" s="77" t="s">
        <v>375</v>
      </c>
      <c r="V140" s="79">
        <f>R140*T140*36/100</f>
        <v>312984</v>
      </c>
      <c r="W140" s="79">
        <f>R140*T140-V140</f>
        <v>556416</v>
      </c>
      <c r="X140" s="82">
        <f>M140+W140</f>
        <v>559116</v>
      </c>
      <c r="Y140" s="83">
        <f>M140</f>
        <v>2700</v>
      </c>
      <c r="Z140" s="84"/>
      <c r="AA140" s="87">
        <f>AB140*M140/100</f>
        <v>0.54</v>
      </c>
      <c r="AB140" s="110">
        <v>0.02</v>
      </c>
    </row>
    <row r="141" spans="2:28" ht="16.5" customHeight="1" x14ac:dyDescent="0.25">
      <c r="B141" s="97"/>
      <c r="C141" s="97"/>
      <c r="D141" s="98"/>
      <c r="E141" s="99"/>
      <c r="F141" s="97"/>
      <c r="G141" s="97"/>
      <c r="H141" s="105">
        <v>14</v>
      </c>
      <c r="I141" s="105">
        <v>1</v>
      </c>
      <c r="J141" s="105">
        <v>14</v>
      </c>
      <c r="K141" s="95"/>
      <c r="L141" s="106"/>
      <c r="M141" s="106"/>
      <c r="N141" s="77"/>
      <c r="O141" s="78"/>
      <c r="P141" s="78"/>
      <c r="Q141" s="78"/>
      <c r="R141" s="79"/>
      <c r="S141" s="80"/>
      <c r="T141" s="81"/>
      <c r="U141" s="77"/>
      <c r="V141" s="79"/>
      <c r="W141" s="79"/>
      <c r="X141" s="82"/>
      <c r="Y141" s="83"/>
      <c r="Z141" s="84"/>
      <c r="AA141" s="87">
        <f>SUM(AA139:AA140)</f>
        <v>57.41</v>
      </c>
      <c r="AB141" s="86"/>
    </row>
    <row r="142" spans="2:28" ht="16.5" customHeight="1" x14ac:dyDescent="0.25">
      <c r="B142" s="99"/>
      <c r="C142" s="99"/>
      <c r="D142" s="99"/>
      <c r="E142" s="99"/>
      <c r="F142" s="99"/>
      <c r="G142" s="99"/>
      <c r="H142" s="107"/>
      <c r="I142" s="107"/>
      <c r="J142" s="107"/>
      <c r="K142" s="106"/>
      <c r="L142" s="106"/>
      <c r="M142" s="106"/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6"/>
      <c r="Y142" s="83"/>
      <c r="Z142" s="84"/>
      <c r="AA142" s="85"/>
      <c r="AB142" s="86"/>
    </row>
    <row r="143" spans="2:28" ht="16.5" customHeight="1" x14ac:dyDescent="0.25">
      <c r="B143" s="100" t="s">
        <v>205</v>
      </c>
      <c r="C143" s="101"/>
      <c r="D143" s="101"/>
      <c r="E143" s="101"/>
      <c r="F143" s="101"/>
      <c r="G143" s="102"/>
      <c r="H143" s="102" t="s">
        <v>207</v>
      </c>
      <c r="I143" s="102" t="s">
        <v>376</v>
      </c>
      <c r="J143" s="102" t="s">
        <v>377</v>
      </c>
      <c r="K143" s="102">
        <v>93</v>
      </c>
      <c r="L143" s="102">
        <v>15</v>
      </c>
      <c r="M143" s="102"/>
      <c r="N143" s="102"/>
      <c r="O143" s="102" t="s">
        <v>240</v>
      </c>
      <c r="P143" s="102" t="s">
        <v>241</v>
      </c>
      <c r="Q143" s="102" t="s">
        <v>139</v>
      </c>
      <c r="R143" s="102">
        <v>34160</v>
      </c>
      <c r="S143" s="102" t="s">
        <v>236</v>
      </c>
      <c r="T143" s="102">
        <v>100</v>
      </c>
      <c r="U143" s="102" t="s">
        <v>378</v>
      </c>
      <c r="V143" s="103"/>
      <c r="W143" s="101"/>
      <c r="X143" s="102"/>
      <c r="Y143" s="101"/>
      <c r="Z143" s="101"/>
      <c r="AA143" s="101"/>
      <c r="AB143" s="104"/>
    </row>
    <row r="144" spans="2:28" ht="16.5" customHeight="1" x14ac:dyDescent="0.25">
      <c r="B144" s="97">
        <v>57</v>
      </c>
      <c r="C144" s="97" t="s">
        <v>55</v>
      </c>
      <c r="D144" s="98">
        <v>37828</v>
      </c>
      <c r="E144" s="99">
        <v>30</v>
      </c>
      <c r="F144" s="97">
        <v>5</v>
      </c>
      <c r="G144" s="97">
        <v>1</v>
      </c>
      <c r="H144" s="105">
        <v>7</v>
      </c>
      <c r="I144" s="105">
        <v>2</v>
      </c>
      <c r="J144" s="105">
        <v>56</v>
      </c>
      <c r="K144" s="95">
        <v>3056</v>
      </c>
      <c r="L144" s="106">
        <f>T143</f>
        <v>100</v>
      </c>
      <c r="M144" s="106">
        <f>K144*L144</f>
        <v>305600</v>
      </c>
      <c r="N144" s="77"/>
      <c r="O144" s="78"/>
      <c r="P144" s="78"/>
      <c r="Q144" s="78"/>
      <c r="R144" s="79"/>
      <c r="S144" s="80"/>
      <c r="T144" s="81"/>
      <c r="U144" s="77"/>
      <c r="V144" s="79"/>
      <c r="W144" s="79"/>
      <c r="X144" s="82"/>
      <c r="Y144" s="83">
        <f>M144</f>
        <v>305600</v>
      </c>
      <c r="Z144" s="84"/>
      <c r="AA144" s="87">
        <f>AB144*M144/100</f>
        <v>30.56</v>
      </c>
      <c r="AB144" s="110">
        <v>0.01</v>
      </c>
    </row>
    <row r="145" spans="2:28" ht="16.5" customHeight="1" x14ac:dyDescent="0.25">
      <c r="B145" s="97"/>
      <c r="C145" s="97"/>
      <c r="D145" s="98"/>
      <c r="E145" s="99"/>
      <c r="F145" s="97"/>
      <c r="G145" s="97">
        <v>2</v>
      </c>
      <c r="H145" s="105"/>
      <c r="I145" s="105"/>
      <c r="J145" s="105"/>
      <c r="K145" s="95">
        <v>34</v>
      </c>
      <c r="L145" s="106">
        <f>T143</f>
        <v>100</v>
      </c>
      <c r="M145" s="106">
        <f>K145*L145</f>
        <v>3400</v>
      </c>
      <c r="N145" s="77"/>
      <c r="O145" s="78" t="s">
        <v>203</v>
      </c>
      <c r="P145" s="78" t="s">
        <v>5</v>
      </c>
      <c r="Q145" s="78" t="s">
        <v>143</v>
      </c>
      <c r="R145" s="79">
        <v>135</v>
      </c>
      <c r="S145" s="80"/>
      <c r="T145" s="81">
        <v>8050</v>
      </c>
      <c r="U145" s="77" t="s">
        <v>379</v>
      </c>
      <c r="V145" s="79">
        <f>R145*T145*46/100</f>
        <v>499905</v>
      </c>
      <c r="W145" s="79">
        <f>R145*T145-V145</f>
        <v>586845</v>
      </c>
      <c r="X145" s="82">
        <f>M145+W145</f>
        <v>590245</v>
      </c>
      <c r="Y145" s="83">
        <f>M145</f>
        <v>3400</v>
      </c>
      <c r="Z145" s="84"/>
      <c r="AA145" s="87">
        <f>AB145*M145/100</f>
        <v>0.68</v>
      </c>
      <c r="AB145" s="110">
        <v>0.02</v>
      </c>
    </row>
    <row r="146" spans="2:28" ht="16.5" customHeight="1" x14ac:dyDescent="0.25">
      <c r="B146" s="97"/>
      <c r="C146" s="97"/>
      <c r="D146" s="98"/>
      <c r="E146" s="99"/>
      <c r="F146" s="97"/>
      <c r="G146" s="97"/>
      <c r="H146" s="105">
        <v>7</v>
      </c>
      <c r="I146" s="105">
        <v>2</v>
      </c>
      <c r="J146" s="105">
        <v>90</v>
      </c>
      <c r="K146" s="95">
        <v>3090</v>
      </c>
      <c r="L146" s="106"/>
      <c r="M146" s="106"/>
      <c r="N146" s="77"/>
      <c r="O146" s="78"/>
      <c r="P146" s="78"/>
      <c r="Q146" s="78"/>
      <c r="R146" s="79"/>
      <c r="S146" s="80"/>
      <c r="T146" s="81"/>
      <c r="U146" s="77"/>
      <c r="V146" s="79"/>
      <c r="W146" s="79"/>
      <c r="X146" s="82"/>
      <c r="Y146" s="83"/>
      <c r="Z146" s="84"/>
      <c r="AA146" s="87">
        <f>SUM(AA144:AA145)</f>
        <v>31.24</v>
      </c>
      <c r="AB146" s="82"/>
    </row>
    <row r="147" spans="2:28" ht="16.5" customHeight="1" x14ac:dyDescent="0.25">
      <c r="B147" s="97"/>
      <c r="C147" s="97"/>
      <c r="D147" s="98"/>
      <c r="E147" s="99"/>
      <c r="F147" s="97"/>
      <c r="G147" s="97"/>
      <c r="H147" s="105"/>
      <c r="I147" s="105"/>
      <c r="J147" s="105"/>
      <c r="K147" s="95"/>
      <c r="L147" s="106"/>
      <c r="M147" s="106"/>
      <c r="N147" s="77"/>
      <c r="O147" s="78"/>
      <c r="P147" s="78"/>
      <c r="Q147" s="78"/>
      <c r="R147" s="79"/>
      <c r="S147" s="80"/>
      <c r="T147" s="81"/>
      <c r="U147" s="77"/>
      <c r="V147" s="79"/>
      <c r="W147" s="79"/>
      <c r="X147" s="82"/>
      <c r="Y147" s="83"/>
      <c r="Z147" s="84"/>
      <c r="AA147" s="87"/>
      <c r="AB147" s="82"/>
    </row>
    <row r="148" spans="2:28" ht="16.5" customHeight="1" x14ac:dyDescent="0.25">
      <c r="B148" s="99"/>
      <c r="C148" s="99"/>
      <c r="D148" s="99"/>
      <c r="E148" s="99"/>
      <c r="F148" s="99"/>
      <c r="G148" s="99"/>
      <c r="H148" s="107"/>
      <c r="I148" s="107"/>
      <c r="J148" s="107"/>
      <c r="K148" s="106"/>
      <c r="L148" s="106"/>
      <c r="M148" s="106"/>
      <c r="N148" s="77"/>
      <c r="O148" s="78"/>
      <c r="P148" s="78"/>
      <c r="Q148" s="78"/>
      <c r="R148" s="79"/>
      <c r="S148" s="80"/>
      <c r="T148" s="81"/>
      <c r="U148" s="77"/>
      <c r="V148" s="79"/>
      <c r="W148" s="79"/>
      <c r="X148" s="86"/>
      <c r="Y148" s="83"/>
      <c r="Z148" s="84"/>
      <c r="AA148" s="85"/>
      <c r="AB148" s="86"/>
    </row>
    <row r="149" spans="2:28" ht="16.5" customHeight="1" x14ac:dyDescent="0.25">
      <c r="B149" s="100" t="s">
        <v>205</v>
      </c>
      <c r="C149" s="101"/>
      <c r="D149" s="101"/>
      <c r="E149" s="101"/>
      <c r="F149" s="101"/>
      <c r="G149" s="102"/>
      <c r="H149" s="102" t="s">
        <v>210</v>
      </c>
      <c r="I149" s="102" t="s">
        <v>380</v>
      </c>
      <c r="J149" s="102" t="s">
        <v>381</v>
      </c>
      <c r="K149" s="102">
        <v>171</v>
      </c>
      <c r="L149" s="102">
        <v>15</v>
      </c>
      <c r="M149" s="102"/>
      <c r="N149" s="102"/>
      <c r="O149" s="102" t="s">
        <v>240</v>
      </c>
      <c r="P149" s="102" t="s">
        <v>241</v>
      </c>
      <c r="Q149" s="102" t="s">
        <v>139</v>
      </c>
      <c r="R149" s="102">
        <v>34160</v>
      </c>
      <c r="S149" s="102" t="s">
        <v>236</v>
      </c>
      <c r="T149" s="102">
        <v>100</v>
      </c>
      <c r="U149" s="102" t="s">
        <v>382</v>
      </c>
      <c r="V149" s="103"/>
      <c r="W149" s="101"/>
      <c r="X149" s="102"/>
      <c r="Y149" s="101"/>
      <c r="Z149" s="101"/>
      <c r="AA149" s="101"/>
      <c r="AB149" s="104"/>
    </row>
    <row r="150" spans="2:28" ht="16.5" customHeight="1" x14ac:dyDescent="0.25">
      <c r="B150" s="97">
        <v>58</v>
      </c>
      <c r="C150" s="97" t="s">
        <v>55</v>
      </c>
      <c r="D150" s="98">
        <v>37829</v>
      </c>
      <c r="E150" s="99">
        <v>31</v>
      </c>
      <c r="F150" s="97">
        <v>5</v>
      </c>
      <c r="G150" s="97">
        <v>1</v>
      </c>
      <c r="H150" s="105">
        <v>15</v>
      </c>
      <c r="I150" s="105">
        <v>2</v>
      </c>
      <c r="J150" s="105">
        <v>38</v>
      </c>
      <c r="K150" s="95">
        <v>6238</v>
      </c>
      <c r="L150" s="106">
        <f>T149</f>
        <v>100</v>
      </c>
      <c r="M150" s="106">
        <f>K150*L150</f>
        <v>623800</v>
      </c>
      <c r="N150" s="77"/>
      <c r="O150" s="78"/>
      <c r="P150" s="78"/>
      <c r="Q150" s="78"/>
      <c r="R150" s="79"/>
      <c r="S150" s="80"/>
      <c r="T150" s="81"/>
      <c r="U150" s="77"/>
      <c r="V150" s="79"/>
      <c r="W150" s="79"/>
      <c r="X150" s="82"/>
      <c r="Y150" s="83">
        <f>M150</f>
        <v>623800</v>
      </c>
      <c r="Z150" s="84"/>
      <c r="AA150" s="87">
        <f>AB150*M150/100</f>
        <v>62.38</v>
      </c>
      <c r="AB150" s="110">
        <v>0.01</v>
      </c>
    </row>
    <row r="151" spans="2:28" ht="16.5" customHeight="1" x14ac:dyDescent="0.25">
      <c r="B151" s="97"/>
      <c r="C151" s="97"/>
      <c r="D151" s="98"/>
      <c r="E151" s="99"/>
      <c r="F151" s="97"/>
      <c r="G151" s="97"/>
      <c r="H151" s="105"/>
      <c r="I151" s="105"/>
      <c r="J151" s="105"/>
      <c r="K151" s="95"/>
      <c r="L151" s="106"/>
      <c r="M151" s="106"/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2"/>
      <c r="Y151" s="83"/>
      <c r="Z151" s="84"/>
      <c r="AA151" s="87"/>
      <c r="AB151" s="110"/>
    </row>
    <row r="152" spans="2:28" ht="16.5" customHeight="1" x14ac:dyDescent="0.25">
      <c r="B152" s="99"/>
      <c r="C152" s="99"/>
      <c r="D152" s="99"/>
      <c r="E152" s="99"/>
      <c r="F152" s="99"/>
      <c r="G152" s="99"/>
      <c r="H152" s="107"/>
      <c r="I152" s="107"/>
      <c r="J152" s="107"/>
      <c r="K152" s="106"/>
      <c r="L152" s="106"/>
      <c r="M152" s="106"/>
      <c r="N152" s="77"/>
      <c r="O152" s="78"/>
      <c r="P152" s="78"/>
      <c r="Q152" s="78"/>
      <c r="R152" s="79"/>
      <c r="S152" s="80"/>
      <c r="T152" s="81"/>
      <c r="U152" s="77"/>
      <c r="V152" s="79"/>
      <c r="W152" s="79"/>
      <c r="X152" s="86"/>
      <c r="Y152" s="83"/>
      <c r="Z152" s="84"/>
      <c r="AA152" s="85"/>
      <c r="AB152" s="86"/>
    </row>
    <row r="153" spans="2:28" ht="16.5" customHeight="1" x14ac:dyDescent="0.25">
      <c r="B153" s="100" t="s">
        <v>205</v>
      </c>
      <c r="C153" s="101"/>
      <c r="D153" s="101"/>
      <c r="E153" s="101"/>
      <c r="F153" s="101"/>
      <c r="G153" s="102"/>
      <c r="H153" s="102" t="s">
        <v>210</v>
      </c>
      <c r="I153" s="102" t="s">
        <v>380</v>
      </c>
      <c r="J153" s="102" t="s">
        <v>381</v>
      </c>
      <c r="K153" s="102">
        <v>171</v>
      </c>
      <c r="L153" s="102">
        <v>15</v>
      </c>
      <c r="M153" s="102"/>
      <c r="N153" s="102"/>
      <c r="O153" s="102" t="s">
        <v>240</v>
      </c>
      <c r="P153" s="102" t="s">
        <v>241</v>
      </c>
      <c r="Q153" s="102" t="s">
        <v>139</v>
      </c>
      <c r="R153" s="102">
        <v>34160</v>
      </c>
      <c r="S153" s="102" t="s">
        <v>236</v>
      </c>
      <c r="T153" s="102">
        <v>100</v>
      </c>
      <c r="U153" s="102" t="s">
        <v>383</v>
      </c>
      <c r="V153" s="103"/>
      <c r="W153" s="101"/>
      <c r="X153" s="102"/>
      <c r="Y153" s="101"/>
      <c r="Z153" s="101"/>
      <c r="AA153" s="101"/>
      <c r="AB153" s="104"/>
    </row>
    <row r="154" spans="2:28" ht="16.5" customHeight="1" x14ac:dyDescent="0.25">
      <c r="B154" s="97">
        <v>59</v>
      </c>
      <c r="C154" s="97" t="s">
        <v>55</v>
      </c>
      <c r="D154" s="98">
        <v>37830</v>
      </c>
      <c r="E154" s="99">
        <v>32</v>
      </c>
      <c r="F154" s="97">
        <v>5</v>
      </c>
      <c r="G154" s="97">
        <v>1</v>
      </c>
      <c r="H154" s="105">
        <v>7</v>
      </c>
      <c r="I154" s="105">
        <v>3</v>
      </c>
      <c r="J154" s="105">
        <v>70</v>
      </c>
      <c r="K154" s="95">
        <v>3170</v>
      </c>
      <c r="L154" s="106">
        <f>T153</f>
        <v>100</v>
      </c>
      <c r="M154" s="106">
        <f>K154*L154</f>
        <v>317000</v>
      </c>
      <c r="N154" s="77"/>
      <c r="O154" s="78"/>
      <c r="P154" s="78"/>
      <c r="Q154" s="78"/>
      <c r="R154" s="79"/>
      <c r="S154" s="80"/>
      <c r="T154" s="81"/>
      <c r="U154" s="77"/>
      <c r="V154" s="79"/>
      <c r="W154" s="79"/>
      <c r="X154" s="82"/>
      <c r="Y154" s="83">
        <f>M154</f>
        <v>317000</v>
      </c>
      <c r="Z154" s="84"/>
      <c r="AA154" s="87">
        <f>AB154*M154/100</f>
        <v>31.7</v>
      </c>
      <c r="AB154" s="110">
        <v>0.01</v>
      </c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210</v>
      </c>
      <c r="I156" s="102" t="s">
        <v>384</v>
      </c>
      <c r="J156" s="102" t="s">
        <v>385</v>
      </c>
      <c r="K156" s="102" t="s">
        <v>386</v>
      </c>
      <c r="L156" s="102">
        <v>15</v>
      </c>
      <c r="M156" s="102"/>
      <c r="N156" s="102"/>
      <c r="O156" s="102" t="s">
        <v>240</v>
      </c>
      <c r="P156" s="102" t="s">
        <v>241</v>
      </c>
      <c r="Q156" s="102" t="s">
        <v>139</v>
      </c>
      <c r="R156" s="102">
        <v>34160</v>
      </c>
      <c r="S156" s="102" t="s">
        <v>236</v>
      </c>
      <c r="T156" s="102">
        <v>100</v>
      </c>
      <c r="U156" s="102" t="s">
        <v>387</v>
      </c>
      <c r="V156" s="103"/>
      <c r="W156" s="101"/>
      <c r="X156" s="102"/>
      <c r="Y156" s="101"/>
      <c r="Z156" s="101"/>
      <c r="AA156" s="101"/>
      <c r="AB156" s="104"/>
    </row>
    <row r="157" spans="2:28" ht="16.5" customHeight="1" x14ac:dyDescent="0.25">
      <c r="B157" s="97">
        <v>60</v>
      </c>
      <c r="C157" s="97" t="s">
        <v>55</v>
      </c>
      <c r="D157" s="98">
        <v>37864</v>
      </c>
      <c r="E157" s="99">
        <v>33</v>
      </c>
      <c r="F157" s="97">
        <v>5</v>
      </c>
      <c r="G157" s="97">
        <v>1</v>
      </c>
      <c r="H157" s="105">
        <v>8</v>
      </c>
      <c r="I157" s="105">
        <v>0</v>
      </c>
      <c r="J157" s="105">
        <v>13</v>
      </c>
      <c r="K157" s="95">
        <v>3190</v>
      </c>
      <c r="L157" s="106">
        <f>T156</f>
        <v>100</v>
      </c>
      <c r="M157" s="106">
        <f>K157*L157</f>
        <v>319000</v>
      </c>
      <c r="N157" s="77"/>
      <c r="O157" s="78"/>
      <c r="P157" s="78"/>
      <c r="Q157" s="78"/>
      <c r="R157" s="79"/>
      <c r="S157" s="80"/>
      <c r="T157" s="81"/>
      <c r="U157" s="77"/>
      <c r="V157" s="79"/>
      <c r="W157" s="79"/>
      <c r="X157" s="82"/>
      <c r="Y157" s="83">
        <f>M157</f>
        <v>319000</v>
      </c>
      <c r="Z157" s="84"/>
      <c r="AA157" s="87">
        <f>AB157*M157/100</f>
        <v>31.9</v>
      </c>
      <c r="AB157" s="110">
        <v>0.01</v>
      </c>
    </row>
    <row r="158" spans="2:28" ht="16.5" customHeight="1" x14ac:dyDescent="0.25">
      <c r="B158" s="97"/>
      <c r="C158" s="97"/>
      <c r="D158" s="98"/>
      <c r="E158" s="99"/>
      <c r="F158" s="97"/>
      <c r="G158" s="97">
        <v>2</v>
      </c>
      <c r="H158" s="105"/>
      <c r="I158" s="105"/>
      <c r="J158" s="105"/>
      <c r="K158" s="95">
        <v>23</v>
      </c>
      <c r="L158" s="106">
        <f>T156</f>
        <v>100</v>
      </c>
      <c r="M158" s="106">
        <f>K158*L158</f>
        <v>2300</v>
      </c>
      <c r="N158" s="77"/>
      <c r="O158" s="78" t="s">
        <v>203</v>
      </c>
      <c r="P158" s="78" t="s">
        <v>5</v>
      </c>
      <c r="Q158" s="78" t="s">
        <v>143</v>
      </c>
      <c r="R158" s="79">
        <v>90</v>
      </c>
      <c r="S158" s="80"/>
      <c r="T158" s="81">
        <v>8080</v>
      </c>
      <c r="U158" s="77" t="s">
        <v>388</v>
      </c>
      <c r="V158" s="79">
        <f>R158*T158*26/100</f>
        <v>189072</v>
      </c>
      <c r="W158" s="79">
        <f>R158*T158-V158</f>
        <v>538128</v>
      </c>
      <c r="X158" s="82">
        <f>M158+W158</f>
        <v>540428</v>
      </c>
      <c r="Y158" s="83">
        <f>M158</f>
        <v>2300</v>
      </c>
      <c r="Z158" s="84"/>
      <c r="AA158" s="87">
        <f>AB158*M158/100</f>
        <v>0.46</v>
      </c>
      <c r="AB158" s="110">
        <v>0.02</v>
      </c>
    </row>
    <row r="159" spans="2:28" ht="16.5" customHeight="1" x14ac:dyDescent="0.25">
      <c r="B159" s="97"/>
      <c r="C159" s="97"/>
      <c r="D159" s="98"/>
      <c r="E159" s="99"/>
      <c r="F159" s="97"/>
      <c r="G159" s="97"/>
      <c r="H159" s="105">
        <v>8</v>
      </c>
      <c r="I159" s="105">
        <v>0</v>
      </c>
      <c r="J159" s="105">
        <v>13</v>
      </c>
      <c r="K159" s="95">
        <v>3213</v>
      </c>
      <c r="L159" s="106"/>
      <c r="M159" s="106"/>
      <c r="N159" s="77"/>
      <c r="O159" s="78"/>
      <c r="P159" s="78"/>
      <c r="Q159" s="78"/>
      <c r="R159" s="79"/>
      <c r="S159" s="80"/>
      <c r="T159" s="81"/>
      <c r="U159" s="77"/>
      <c r="V159" s="79"/>
      <c r="W159" s="79"/>
      <c r="X159" s="82"/>
      <c r="Y159" s="83"/>
      <c r="Z159" s="84"/>
      <c r="AA159" s="87">
        <f>SUM(AA157:AA158)</f>
        <v>32.36</v>
      </c>
      <c r="AB159" s="82"/>
    </row>
    <row r="160" spans="2:28" ht="16.5" customHeight="1" x14ac:dyDescent="0.25">
      <c r="B160" s="99"/>
      <c r="C160" s="99"/>
      <c r="D160" s="99"/>
      <c r="E160" s="99"/>
      <c r="F160" s="99"/>
      <c r="G160" s="99"/>
      <c r="H160" s="107"/>
      <c r="I160" s="107"/>
      <c r="J160" s="107"/>
      <c r="K160" s="106"/>
      <c r="L160" s="106"/>
      <c r="M160" s="106"/>
      <c r="N160" s="77"/>
      <c r="O160" s="78"/>
      <c r="P160" s="78"/>
      <c r="Q160" s="78"/>
      <c r="R160" s="79"/>
      <c r="S160" s="80"/>
      <c r="T160" s="81"/>
      <c r="U160" s="77"/>
      <c r="V160" s="79"/>
      <c r="W160" s="79"/>
      <c r="X160" s="86"/>
      <c r="Y160" s="83"/>
      <c r="Z160" s="84"/>
      <c r="AA160" s="85"/>
      <c r="AB160" s="86"/>
    </row>
    <row r="161" spans="2:28" ht="16.5" customHeight="1" x14ac:dyDescent="0.25">
      <c r="B161" s="100" t="s">
        <v>205</v>
      </c>
      <c r="C161" s="101"/>
      <c r="D161" s="101"/>
      <c r="E161" s="101"/>
      <c r="F161" s="101"/>
      <c r="G161" s="102"/>
      <c r="H161" s="102" t="s">
        <v>210</v>
      </c>
      <c r="I161" s="102" t="s">
        <v>389</v>
      </c>
      <c r="J161" s="102" t="s">
        <v>390</v>
      </c>
      <c r="K161" s="102" t="s">
        <v>391</v>
      </c>
      <c r="L161" s="102">
        <v>15</v>
      </c>
      <c r="M161" s="102"/>
      <c r="N161" s="102"/>
      <c r="O161" s="102" t="s">
        <v>240</v>
      </c>
      <c r="P161" s="102" t="s">
        <v>241</v>
      </c>
      <c r="Q161" s="102" t="s">
        <v>139</v>
      </c>
      <c r="R161" s="102">
        <v>34160</v>
      </c>
      <c r="S161" s="102" t="s">
        <v>236</v>
      </c>
      <c r="T161" s="102">
        <v>100</v>
      </c>
      <c r="U161" s="102" t="s">
        <v>392</v>
      </c>
      <c r="V161" s="103"/>
      <c r="W161" s="101"/>
      <c r="X161" s="102"/>
      <c r="Y161" s="101"/>
      <c r="Z161" s="101"/>
      <c r="AA161" s="101"/>
      <c r="AB161" s="104"/>
    </row>
    <row r="162" spans="2:28" ht="16.5" customHeight="1" x14ac:dyDescent="0.25">
      <c r="B162" s="97">
        <v>61</v>
      </c>
      <c r="C162" s="97" t="s">
        <v>55</v>
      </c>
      <c r="D162" s="98">
        <v>37831</v>
      </c>
      <c r="E162" s="99">
        <v>34</v>
      </c>
      <c r="F162" s="97">
        <v>5</v>
      </c>
      <c r="G162" s="97">
        <v>1</v>
      </c>
      <c r="H162" s="105">
        <v>6</v>
      </c>
      <c r="I162" s="105">
        <v>1</v>
      </c>
      <c r="J162" s="105">
        <v>95</v>
      </c>
      <c r="K162" s="95">
        <v>2595</v>
      </c>
      <c r="L162" s="106">
        <f>T161</f>
        <v>100</v>
      </c>
      <c r="M162" s="106">
        <f>K162*L162</f>
        <v>259500</v>
      </c>
      <c r="N162" s="77"/>
      <c r="O162" s="78"/>
      <c r="P162" s="78"/>
      <c r="Q162" s="78"/>
      <c r="R162" s="79"/>
      <c r="S162" s="80"/>
      <c r="T162" s="81"/>
      <c r="U162" s="77"/>
      <c r="V162" s="79"/>
      <c r="W162" s="79"/>
      <c r="X162" s="82"/>
      <c r="Y162" s="83">
        <f>M162</f>
        <v>259500</v>
      </c>
      <c r="Z162" s="84"/>
      <c r="AA162" s="87">
        <f>AB162*M162/100</f>
        <v>25.95</v>
      </c>
      <c r="AB162" s="110">
        <v>0.01</v>
      </c>
    </row>
    <row r="163" spans="2:28" ht="16.5" customHeight="1" x14ac:dyDescent="0.25">
      <c r="B163" s="99"/>
      <c r="C163" s="99"/>
      <c r="D163" s="99"/>
      <c r="E163" s="99"/>
      <c r="F163" s="99"/>
      <c r="G163" s="99"/>
      <c r="H163" s="107"/>
      <c r="I163" s="107"/>
      <c r="J163" s="107"/>
      <c r="K163" s="106"/>
      <c r="L163" s="106"/>
      <c r="M163" s="106"/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6"/>
      <c r="Y163" s="83"/>
      <c r="Z163" s="84"/>
      <c r="AA163" s="85"/>
      <c r="AB163" s="86"/>
    </row>
    <row r="164" spans="2:28" ht="16.5" customHeight="1" x14ac:dyDescent="0.25">
      <c r="B164" s="100" t="s">
        <v>205</v>
      </c>
      <c r="C164" s="101"/>
      <c r="D164" s="101"/>
      <c r="E164" s="101"/>
      <c r="F164" s="101"/>
      <c r="G164" s="102"/>
      <c r="H164" s="102" t="s">
        <v>210</v>
      </c>
      <c r="I164" s="102" t="s">
        <v>389</v>
      </c>
      <c r="J164" s="102" t="s">
        <v>390</v>
      </c>
      <c r="K164" s="102" t="s">
        <v>391</v>
      </c>
      <c r="L164" s="102">
        <v>15</v>
      </c>
      <c r="M164" s="102"/>
      <c r="N164" s="102"/>
      <c r="O164" s="102" t="s">
        <v>240</v>
      </c>
      <c r="P164" s="102" t="s">
        <v>241</v>
      </c>
      <c r="Q164" s="102" t="s">
        <v>139</v>
      </c>
      <c r="R164" s="102">
        <v>34160</v>
      </c>
      <c r="S164" s="102" t="s">
        <v>236</v>
      </c>
      <c r="T164" s="102">
        <v>100</v>
      </c>
      <c r="U164" s="102" t="s">
        <v>393</v>
      </c>
      <c r="V164" s="103"/>
      <c r="W164" s="101"/>
      <c r="X164" s="102"/>
      <c r="Y164" s="101"/>
      <c r="Z164" s="101"/>
      <c r="AA164" s="101"/>
      <c r="AB164" s="104"/>
    </row>
    <row r="165" spans="2:28" ht="16.5" customHeight="1" x14ac:dyDescent="0.25">
      <c r="B165" s="97">
        <v>62</v>
      </c>
      <c r="C165" s="97" t="s">
        <v>55</v>
      </c>
      <c r="D165" s="98">
        <v>37832</v>
      </c>
      <c r="E165" s="99">
        <v>35</v>
      </c>
      <c r="F165" s="97">
        <v>5</v>
      </c>
      <c r="G165" s="97">
        <v>1</v>
      </c>
      <c r="H165" s="105">
        <v>16</v>
      </c>
      <c r="I165" s="105">
        <v>0</v>
      </c>
      <c r="J165" s="105">
        <v>79</v>
      </c>
      <c r="K165" s="95">
        <v>6479</v>
      </c>
      <c r="L165" s="106">
        <f>T164</f>
        <v>100</v>
      </c>
      <c r="M165" s="106">
        <f>K165*L165</f>
        <v>647900</v>
      </c>
      <c r="N165" s="77"/>
      <c r="O165" s="78"/>
      <c r="P165" s="78"/>
      <c r="Q165" s="78"/>
      <c r="R165" s="79"/>
      <c r="S165" s="80"/>
      <c r="T165" s="81"/>
      <c r="U165" s="77"/>
      <c r="V165" s="79"/>
      <c r="W165" s="79"/>
      <c r="X165" s="82"/>
      <c r="Y165" s="83">
        <f>M165</f>
        <v>647900</v>
      </c>
      <c r="Z165" s="84"/>
      <c r="AA165" s="87">
        <f>AB165*M165/100</f>
        <v>64.790000000000006</v>
      </c>
      <c r="AB165" s="110">
        <v>0.01</v>
      </c>
    </row>
    <row r="166" spans="2:28" ht="16.5" customHeight="1" x14ac:dyDescent="0.25">
      <c r="B166" s="99"/>
      <c r="C166" s="99"/>
      <c r="D166" s="99"/>
      <c r="E166" s="99"/>
      <c r="F166" s="99"/>
      <c r="G166" s="99"/>
      <c r="H166" s="107"/>
      <c r="I166" s="107"/>
      <c r="J166" s="107"/>
      <c r="K166" s="106"/>
      <c r="L166" s="106"/>
      <c r="M166" s="106"/>
      <c r="N166" s="77"/>
      <c r="O166" s="78"/>
      <c r="P166" s="78"/>
      <c r="Q166" s="78"/>
      <c r="R166" s="79"/>
      <c r="S166" s="80"/>
      <c r="T166" s="81"/>
      <c r="U166" s="77"/>
      <c r="V166" s="79"/>
      <c r="W166" s="79"/>
      <c r="X166" s="86"/>
      <c r="Y166" s="83"/>
      <c r="Z166" s="84"/>
      <c r="AA166" s="85"/>
      <c r="AB166" s="86"/>
    </row>
    <row r="167" spans="2:28" ht="16.5" customHeight="1" x14ac:dyDescent="0.25">
      <c r="B167" s="100" t="s">
        <v>205</v>
      </c>
      <c r="C167" s="101"/>
      <c r="D167" s="101"/>
      <c r="E167" s="101"/>
      <c r="F167" s="101"/>
      <c r="G167" s="102"/>
      <c r="H167" s="102" t="s">
        <v>207</v>
      </c>
      <c r="I167" s="102" t="s">
        <v>394</v>
      </c>
      <c r="J167" s="102" t="s">
        <v>395</v>
      </c>
      <c r="K167" s="102">
        <v>120</v>
      </c>
      <c r="L167" s="102">
        <v>15</v>
      </c>
      <c r="M167" s="102"/>
      <c r="N167" s="102"/>
      <c r="O167" s="102" t="s">
        <v>240</v>
      </c>
      <c r="P167" s="102" t="s">
        <v>241</v>
      </c>
      <c r="Q167" s="102" t="s">
        <v>139</v>
      </c>
      <c r="R167" s="102">
        <v>34160</v>
      </c>
      <c r="S167" s="102" t="s">
        <v>236</v>
      </c>
      <c r="T167" s="102">
        <v>100</v>
      </c>
      <c r="U167" s="102" t="s">
        <v>396</v>
      </c>
      <c r="V167" s="103"/>
      <c r="W167" s="101"/>
      <c r="X167" s="102"/>
      <c r="Y167" s="101"/>
      <c r="Z167" s="101"/>
      <c r="AA167" s="101"/>
      <c r="AB167" s="104"/>
    </row>
    <row r="168" spans="2:28" ht="16.5" customHeight="1" x14ac:dyDescent="0.25">
      <c r="B168" s="97">
        <v>63</v>
      </c>
      <c r="C168" s="97" t="s">
        <v>55</v>
      </c>
      <c r="D168" s="98">
        <v>37866</v>
      </c>
      <c r="E168" s="99">
        <v>37</v>
      </c>
      <c r="F168" s="97">
        <v>5</v>
      </c>
      <c r="G168" s="97">
        <v>1</v>
      </c>
      <c r="H168" s="105">
        <v>6</v>
      </c>
      <c r="I168" s="105">
        <v>0</v>
      </c>
      <c r="J168" s="105">
        <v>89</v>
      </c>
      <c r="K168" s="95">
        <v>2489</v>
      </c>
      <c r="L168" s="106">
        <f>T167</f>
        <v>100</v>
      </c>
      <c r="M168" s="106">
        <f>K168*L168</f>
        <v>248900</v>
      </c>
      <c r="N168" s="77"/>
      <c r="O168" s="78"/>
      <c r="P168" s="78"/>
      <c r="Q168" s="78"/>
      <c r="R168" s="79"/>
      <c r="S168" s="80"/>
      <c r="T168" s="81"/>
      <c r="U168" s="77"/>
      <c r="V168" s="79"/>
      <c r="W168" s="79"/>
      <c r="X168" s="82"/>
      <c r="Y168" s="83">
        <f>M168</f>
        <v>248900</v>
      </c>
      <c r="Z168" s="84"/>
      <c r="AA168" s="87">
        <f>AB168*M168/100</f>
        <v>24.89</v>
      </c>
      <c r="AB168" s="110">
        <v>0.01</v>
      </c>
    </row>
    <row r="169" spans="2:28" ht="16.5" customHeight="1" x14ac:dyDescent="0.25">
      <c r="B169" s="99"/>
      <c r="C169" s="99"/>
      <c r="D169" s="99"/>
      <c r="E169" s="99"/>
      <c r="F169" s="99"/>
      <c r="G169" s="99"/>
      <c r="H169" s="107"/>
      <c r="I169" s="107"/>
      <c r="J169" s="107"/>
      <c r="K169" s="106"/>
      <c r="L169" s="106"/>
      <c r="M169" s="106"/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6"/>
      <c r="Y169" s="83"/>
      <c r="Z169" s="84"/>
      <c r="AA169" s="85"/>
      <c r="AB169" s="86"/>
    </row>
    <row r="170" spans="2:28" ht="16.5" customHeight="1" x14ac:dyDescent="0.25">
      <c r="B170" s="100" t="s">
        <v>205</v>
      </c>
      <c r="C170" s="101"/>
      <c r="D170" s="101"/>
      <c r="E170" s="101"/>
      <c r="F170" s="101"/>
      <c r="G170" s="102"/>
      <c r="H170" s="102" t="s">
        <v>207</v>
      </c>
      <c r="I170" s="102" t="s">
        <v>394</v>
      </c>
      <c r="J170" s="102" t="s">
        <v>395</v>
      </c>
      <c r="K170" s="102">
        <v>120</v>
      </c>
      <c r="L170" s="102">
        <v>15</v>
      </c>
      <c r="M170" s="102"/>
      <c r="N170" s="102"/>
      <c r="O170" s="102" t="s">
        <v>240</v>
      </c>
      <c r="P170" s="102" t="s">
        <v>241</v>
      </c>
      <c r="Q170" s="102" t="s">
        <v>139</v>
      </c>
      <c r="R170" s="102">
        <v>34160</v>
      </c>
      <c r="S170" s="102" t="s">
        <v>236</v>
      </c>
      <c r="T170" s="102">
        <v>200</v>
      </c>
      <c r="U170" s="102" t="s">
        <v>397</v>
      </c>
      <c r="V170" s="103"/>
      <c r="W170" s="101"/>
      <c r="X170" s="102"/>
      <c r="Y170" s="101"/>
      <c r="Z170" s="101"/>
      <c r="AA170" s="101"/>
      <c r="AB170" s="104"/>
    </row>
    <row r="171" spans="2:28" ht="16.5" customHeight="1" x14ac:dyDescent="0.25">
      <c r="B171" s="97">
        <v>64</v>
      </c>
      <c r="C171" s="97" t="s">
        <v>55</v>
      </c>
      <c r="D171" s="98">
        <v>37867</v>
      </c>
      <c r="E171" s="99">
        <v>38</v>
      </c>
      <c r="F171" s="97">
        <v>5</v>
      </c>
      <c r="G171" s="97">
        <v>2</v>
      </c>
      <c r="H171" s="105">
        <v>0</v>
      </c>
      <c r="I171" s="105">
        <v>2</v>
      </c>
      <c r="J171" s="105">
        <v>28</v>
      </c>
      <c r="K171" s="95">
        <v>228</v>
      </c>
      <c r="L171" s="106">
        <f>T170</f>
        <v>200</v>
      </c>
      <c r="M171" s="106">
        <f>K171*L171</f>
        <v>45600</v>
      </c>
      <c r="N171" s="77"/>
      <c r="O171" s="78" t="s">
        <v>203</v>
      </c>
      <c r="P171" s="78" t="s">
        <v>5</v>
      </c>
      <c r="Q171" s="78" t="s">
        <v>143</v>
      </c>
      <c r="R171" s="79">
        <v>108</v>
      </c>
      <c r="S171" s="80"/>
      <c r="T171" s="81">
        <v>8050</v>
      </c>
      <c r="U171" s="77" t="s">
        <v>375</v>
      </c>
      <c r="V171" s="79">
        <f>R171*T171*36/100</f>
        <v>312984</v>
      </c>
      <c r="W171" s="79">
        <f>R171*T171-V171</f>
        <v>556416</v>
      </c>
      <c r="X171" s="82">
        <f>M171+W171</f>
        <v>602016</v>
      </c>
      <c r="Y171" s="83">
        <f>M171</f>
        <v>45600</v>
      </c>
      <c r="Z171" s="84"/>
      <c r="AA171" s="87">
        <f>AB171*M171/100</f>
        <v>9.1199999999999992</v>
      </c>
      <c r="AB171" s="110">
        <v>0.02</v>
      </c>
    </row>
    <row r="172" spans="2:28" ht="16.5" customHeight="1" x14ac:dyDescent="0.25">
      <c r="B172" s="99"/>
      <c r="C172" s="99"/>
      <c r="D172" s="99"/>
      <c r="E172" s="99"/>
      <c r="F172" s="99"/>
      <c r="G172" s="99"/>
      <c r="H172" s="107"/>
      <c r="I172" s="107"/>
      <c r="J172" s="107"/>
      <c r="K172" s="106"/>
      <c r="L172" s="106"/>
      <c r="M172" s="106"/>
      <c r="N172" s="77"/>
      <c r="O172" s="78"/>
      <c r="P172" s="78"/>
      <c r="Q172" s="78"/>
      <c r="R172" s="79"/>
      <c r="S172" s="80"/>
      <c r="T172" s="81"/>
      <c r="U172" s="77"/>
      <c r="V172" s="79"/>
      <c r="W172" s="79"/>
      <c r="X172" s="86"/>
      <c r="Y172" s="83"/>
      <c r="Z172" s="84"/>
      <c r="AA172" s="85"/>
      <c r="AB172" s="86"/>
    </row>
    <row r="173" spans="2:28" ht="16.5" customHeight="1" x14ac:dyDescent="0.25">
      <c r="B173" s="100" t="s">
        <v>205</v>
      </c>
      <c r="C173" s="101"/>
      <c r="D173" s="101"/>
      <c r="E173" s="101"/>
      <c r="F173" s="101"/>
      <c r="G173" s="102"/>
      <c r="H173" s="102" t="s">
        <v>207</v>
      </c>
      <c r="I173" s="102" t="s">
        <v>398</v>
      </c>
      <c r="J173" s="102" t="s">
        <v>399</v>
      </c>
      <c r="K173" s="102" t="s">
        <v>400</v>
      </c>
      <c r="L173" s="102">
        <v>9</v>
      </c>
      <c r="M173" s="102"/>
      <c r="N173" s="102"/>
      <c r="O173" s="102" t="s">
        <v>240</v>
      </c>
      <c r="P173" s="102" t="s">
        <v>241</v>
      </c>
      <c r="Q173" s="102" t="s">
        <v>139</v>
      </c>
      <c r="R173" s="102">
        <v>34160</v>
      </c>
      <c r="S173" s="102" t="s">
        <v>236</v>
      </c>
      <c r="T173" s="102">
        <v>100</v>
      </c>
      <c r="U173" s="102" t="s">
        <v>401</v>
      </c>
      <c r="V173" s="103"/>
      <c r="W173" s="101"/>
      <c r="X173" s="102"/>
      <c r="Y173" s="101"/>
      <c r="Z173" s="101"/>
      <c r="AA173" s="101"/>
      <c r="AB173" s="104"/>
    </row>
    <row r="174" spans="2:28" ht="16.5" customHeight="1" x14ac:dyDescent="0.25">
      <c r="B174" s="97">
        <v>65</v>
      </c>
      <c r="C174" s="97" t="s">
        <v>55</v>
      </c>
      <c r="D174" s="98">
        <v>37833</v>
      </c>
      <c r="E174" s="99">
        <v>39</v>
      </c>
      <c r="F174" s="97">
        <v>5</v>
      </c>
      <c r="G174" s="97">
        <v>1</v>
      </c>
      <c r="H174" s="105">
        <v>9</v>
      </c>
      <c r="I174" s="105">
        <v>0</v>
      </c>
      <c r="J174" s="105">
        <v>42</v>
      </c>
      <c r="K174" s="95">
        <v>3642</v>
      </c>
      <c r="L174" s="106">
        <f>T173</f>
        <v>100</v>
      </c>
      <c r="M174" s="106">
        <f>K174*L174</f>
        <v>364200</v>
      </c>
      <c r="N174" s="77"/>
      <c r="O174" s="78"/>
      <c r="P174" s="78"/>
      <c r="Q174" s="78"/>
      <c r="R174" s="79"/>
      <c r="S174" s="80"/>
      <c r="T174" s="81"/>
      <c r="U174" s="77"/>
      <c r="V174" s="79"/>
      <c r="W174" s="79"/>
      <c r="X174" s="82"/>
      <c r="Y174" s="83">
        <f>M174</f>
        <v>364200</v>
      </c>
      <c r="Z174" s="84"/>
      <c r="AA174" s="87">
        <f>AB174*M174/100</f>
        <v>36.42</v>
      </c>
      <c r="AB174" s="110">
        <v>0.01</v>
      </c>
    </row>
    <row r="175" spans="2:28" ht="16.5" customHeight="1" x14ac:dyDescent="0.25">
      <c r="B175" s="99"/>
      <c r="C175" s="99"/>
      <c r="D175" s="99"/>
      <c r="E175" s="99"/>
      <c r="F175" s="99"/>
      <c r="G175" s="99"/>
      <c r="H175" s="107"/>
      <c r="I175" s="107"/>
      <c r="J175" s="107"/>
      <c r="K175" s="106"/>
      <c r="L175" s="106"/>
      <c r="M175" s="106"/>
      <c r="N175" s="77"/>
      <c r="O175" s="78"/>
      <c r="P175" s="78"/>
      <c r="Q175" s="78"/>
      <c r="R175" s="79"/>
      <c r="S175" s="80"/>
      <c r="T175" s="81"/>
      <c r="U175" s="77"/>
      <c r="V175" s="79"/>
      <c r="W175" s="79"/>
      <c r="X175" s="86"/>
      <c r="Y175" s="83"/>
      <c r="Z175" s="84"/>
      <c r="AA175" s="85"/>
      <c r="AB175" s="86"/>
    </row>
    <row r="176" spans="2:28" ht="16.5" customHeight="1" x14ac:dyDescent="0.25">
      <c r="B176" s="100" t="s">
        <v>205</v>
      </c>
      <c r="C176" s="101"/>
      <c r="D176" s="101"/>
      <c r="E176" s="101"/>
      <c r="F176" s="101"/>
      <c r="G176" s="102"/>
      <c r="H176" s="102" t="s">
        <v>210</v>
      </c>
      <c r="I176" s="102" t="s">
        <v>402</v>
      </c>
      <c r="J176" s="102" t="s">
        <v>403</v>
      </c>
      <c r="K176" s="102" t="s">
        <v>404</v>
      </c>
      <c r="L176" s="102">
        <v>15</v>
      </c>
      <c r="M176" s="102"/>
      <c r="N176" s="102"/>
      <c r="O176" s="102" t="s">
        <v>240</v>
      </c>
      <c r="P176" s="102" t="s">
        <v>241</v>
      </c>
      <c r="Q176" s="102" t="s">
        <v>139</v>
      </c>
      <c r="R176" s="102">
        <v>34160</v>
      </c>
      <c r="S176" s="102" t="s">
        <v>236</v>
      </c>
      <c r="T176" s="102">
        <v>100</v>
      </c>
      <c r="U176" s="102" t="s">
        <v>405</v>
      </c>
      <c r="V176" s="103"/>
      <c r="W176" s="101"/>
      <c r="X176" s="102"/>
      <c r="Y176" s="101"/>
      <c r="Z176" s="101"/>
      <c r="AA176" s="101"/>
      <c r="AB176" s="104"/>
    </row>
    <row r="177" spans="2:28" ht="16.5" customHeight="1" x14ac:dyDescent="0.25">
      <c r="B177" s="97">
        <v>66</v>
      </c>
      <c r="C177" s="97" t="s">
        <v>55</v>
      </c>
      <c r="D177" s="98">
        <v>37834</v>
      </c>
      <c r="E177" s="99">
        <v>40</v>
      </c>
      <c r="F177" s="97">
        <v>5</v>
      </c>
      <c r="G177" s="97">
        <v>1</v>
      </c>
      <c r="H177" s="105">
        <v>6</v>
      </c>
      <c r="I177" s="105">
        <v>3</v>
      </c>
      <c r="J177" s="105">
        <v>54</v>
      </c>
      <c r="K177" s="95">
        <v>2754</v>
      </c>
      <c r="L177" s="106">
        <f>T176</f>
        <v>100</v>
      </c>
      <c r="M177" s="106">
        <f>K177*L177</f>
        <v>275400</v>
      </c>
      <c r="N177" s="77"/>
      <c r="O177" s="78"/>
      <c r="P177" s="78"/>
      <c r="Q177" s="78"/>
      <c r="R177" s="79"/>
      <c r="S177" s="80"/>
      <c r="T177" s="81"/>
      <c r="U177" s="77"/>
      <c r="V177" s="79"/>
      <c r="W177" s="79"/>
      <c r="X177" s="82"/>
      <c r="Y177" s="83">
        <f>M177</f>
        <v>275400</v>
      </c>
      <c r="Z177" s="84"/>
      <c r="AA177" s="87">
        <f>AB177*M177/100</f>
        <v>27.54</v>
      </c>
      <c r="AB177" s="110">
        <v>0.01</v>
      </c>
    </row>
    <row r="178" spans="2:28" ht="16.5" customHeight="1" x14ac:dyDescent="0.25">
      <c r="B178" s="97"/>
      <c r="C178" s="97"/>
      <c r="D178" s="98"/>
      <c r="E178" s="99"/>
      <c r="F178" s="97"/>
      <c r="G178" s="97">
        <v>2</v>
      </c>
      <c r="H178" s="105"/>
      <c r="I178" s="105"/>
      <c r="J178" s="105"/>
      <c r="K178" s="95">
        <v>27</v>
      </c>
      <c r="L178" s="106">
        <f>T176</f>
        <v>100</v>
      </c>
      <c r="M178" s="106">
        <f>K178*L178</f>
        <v>2700</v>
      </c>
      <c r="N178" s="77"/>
      <c r="O178" s="78" t="s">
        <v>203</v>
      </c>
      <c r="P178" s="78" t="s">
        <v>211</v>
      </c>
      <c r="Q178" s="78" t="s">
        <v>143</v>
      </c>
      <c r="R178" s="79">
        <v>108</v>
      </c>
      <c r="S178" s="80"/>
      <c r="T178" s="81">
        <v>7450</v>
      </c>
      <c r="U178" s="77" t="s">
        <v>406</v>
      </c>
      <c r="V178" s="79">
        <f>R178*T178*85/100</f>
        <v>683910</v>
      </c>
      <c r="W178" s="79">
        <f>R178*T178-V178</f>
        <v>120690</v>
      </c>
      <c r="X178" s="82">
        <f>M178+W178</f>
        <v>123390</v>
      </c>
      <c r="Y178" s="83">
        <f>M178</f>
        <v>2700</v>
      </c>
      <c r="Z178" s="84"/>
      <c r="AA178" s="87">
        <f>AB178*M178/100</f>
        <v>0.54</v>
      </c>
      <c r="AB178" s="110">
        <v>0.02</v>
      </c>
    </row>
    <row r="179" spans="2:28" ht="16.5" customHeight="1" x14ac:dyDescent="0.25">
      <c r="B179" s="97"/>
      <c r="C179" s="97"/>
      <c r="D179" s="98"/>
      <c r="E179" s="99"/>
      <c r="F179" s="97"/>
      <c r="G179" s="97"/>
      <c r="H179" s="105">
        <v>6</v>
      </c>
      <c r="I179" s="105">
        <v>3</v>
      </c>
      <c r="J179" s="105">
        <v>81</v>
      </c>
      <c r="K179" s="95">
        <v>2781</v>
      </c>
      <c r="L179" s="106"/>
      <c r="M179" s="106"/>
      <c r="N179" s="77"/>
      <c r="O179" s="78"/>
      <c r="P179" s="78"/>
      <c r="Q179" s="78"/>
      <c r="R179" s="79"/>
      <c r="S179" s="80"/>
      <c r="T179" s="81"/>
      <c r="U179" s="77"/>
      <c r="V179" s="79"/>
      <c r="W179" s="79"/>
      <c r="X179" s="82"/>
      <c r="Y179" s="83"/>
      <c r="Z179" s="84"/>
      <c r="AA179" s="87">
        <f>SUM(AA177:AA178)</f>
        <v>28.08</v>
      </c>
      <c r="AB179" s="82"/>
    </row>
    <row r="180" spans="2:28" ht="16.5" customHeight="1" x14ac:dyDescent="0.25">
      <c r="B180" s="99"/>
      <c r="C180" s="99"/>
      <c r="D180" s="99"/>
      <c r="E180" s="99"/>
      <c r="F180" s="99"/>
      <c r="G180" s="99"/>
      <c r="H180" s="107"/>
      <c r="I180" s="107"/>
      <c r="J180" s="107"/>
      <c r="K180" s="106"/>
      <c r="L180" s="106"/>
      <c r="M180" s="106"/>
      <c r="N180" s="77"/>
      <c r="O180" s="78"/>
      <c r="P180" s="78"/>
      <c r="Q180" s="78"/>
      <c r="R180" s="79"/>
      <c r="S180" s="80"/>
      <c r="T180" s="81"/>
      <c r="U180" s="77"/>
      <c r="V180" s="79"/>
      <c r="W180" s="79"/>
      <c r="X180" s="86"/>
      <c r="Y180" s="83"/>
      <c r="Z180" s="84"/>
      <c r="AA180" s="85"/>
      <c r="AB180" s="86"/>
    </row>
    <row r="181" spans="2:28" ht="16.5" customHeight="1" x14ac:dyDescent="0.25">
      <c r="B181" s="100" t="s">
        <v>205</v>
      </c>
      <c r="C181" s="101"/>
      <c r="D181" s="101"/>
      <c r="E181" s="101"/>
      <c r="F181" s="101"/>
      <c r="G181" s="102"/>
      <c r="H181" s="102" t="s">
        <v>210</v>
      </c>
      <c r="I181" s="102" t="s">
        <v>407</v>
      </c>
      <c r="J181" s="102" t="s">
        <v>408</v>
      </c>
      <c r="K181" s="102" t="s">
        <v>409</v>
      </c>
      <c r="L181" s="102">
        <v>15</v>
      </c>
      <c r="M181" s="102"/>
      <c r="N181" s="102"/>
      <c r="O181" s="102" t="s">
        <v>240</v>
      </c>
      <c r="P181" s="102" t="s">
        <v>241</v>
      </c>
      <c r="Q181" s="102" t="s">
        <v>139</v>
      </c>
      <c r="R181" s="102">
        <v>34160</v>
      </c>
      <c r="S181" s="102" t="s">
        <v>236</v>
      </c>
      <c r="T181" s="102">
        <v>100</v>
      </c>
      <c r="U181" s="102" t="s">
        <v>410</v>
      </c>
      <c r="V181" s="103"/>
      <c r="W181" s="101"/>
      <c r="X181" s="102"/>
      <c r="Y181" s="101"/>
      <c r="Z181" s="101"/>
      <c r="AA181" s="101"/>
      <c r="AB181" s="104"/>
    </row>
    <row r="182" spans="2:28" ht="16.5" customHeight="1" x14ac:dyDescent="0.25">
      <c r="B182" s="97">
        <v>67</v>
      </c>
      <c r="C182" s="97" t="s">
        <v>55</v>
      </c>
      <c r="D182" s="98">
        <v>37835</v>
      </c>
      <c r="E182" s="99">
        <v>41</v>
      </c>
      <c r="F182" s="97">
        <v>5</v>
      </c>
      <c r="G182" s="97">
        <v>1</v>
      </c>
      <c r="H182" s="105">
        <v>6</v>
      </c>
      <c r="I182" s="105">
        <v>0</v>
      </c>
      <c r="J182" s="105">
        <v>11</v>
      </c>
      <c r="K182" s="95">
        <v>2381</v>
      </c>
      <c r="L182" s="106">
        <f>T181</f>
        <v>100</v>
      </c>
      <c r="M182" s="106">
        <f>K182*L182</f>
        <v>238100</v>
      </c>
      <c r="N182" s="77"/>
      <c r="O182" s="78"/>
      <c r="P182" s="78"/>
      <c r="Q182" s="78"/>
      <c r="R182" s="79"/>
      <c r="S182" s="80"/>
      <c r="T182" s="81"/>
      <c r="U182" s="77"/>
      <c r="V182" s="79"/>
      <c r="W182" s="79"/>
      <c r="X182" s="82"/>
      <c r="Y182" s="83">
        <f>M182</f>
        <v>238100</v>
      </c>
      <c r="Z182" s="84"/>
      <c r="AA182" s="87">
        <f>AB182*M182/100</f>
        <v>23.81</v>
      </c>
      <c r="AB182" s="110">
        <v>0.01</v>
      </c>
    </row>
    <row r="183" spans="2:28" ht="16.5" customHeight="1" x14ac:dyDescent="0.25">
      <c r="B183" s="97"/>
      <c r="C183" s="97"/>
      <c r="D183" s="98"/>
      <c r="E183" s="99"/>
      <c r="F183" s="97"/>
      <c r="G183" s="97"/>
      <c r="H183" s="105"/>
      <c r="I183" s="105"/>
      <c r="J183" s="105"/>
      <c r="K183" s="95">
        <v>30</v>
      </c>
      <c r="L183" s="106">
        <f>T181</f>
        <v>100</v>
      </c>
      <c r="M183" s="106">
        <f>K183*L183</f>
        <v>3000</v>
      </c>
      <c r="N183" s="77"/>
      <c r="O183" s="78" t="s">
        <v>203</v>
      </c>
      <c r="P183" s="78" t="s">
        <v>211</v>
      </c>
      <c r="Q183" s="78" t="s">
        <v>143</v>
      </c>
      <c r="R183" s="79">
        <v>120</v>
      </c>
      <c r="S183" s="80"/>
      <c r="T183" s="81">
        <v>7450</v>
      </c>
      <c r="U183" s="77" t="s">
        <v>411</v>
      </c>
      <c r="V183" s="79">
        <f>R183*T183*85/100</f>
        <v>759900</v>
      </c>
      <c r="W183" s="79">
        <f>R183*T183-V183</f>
        <v>134100</v>
      </c>
      <c r="X183" s="82">
        <f>M183+W183</f>
        <v>137100</v>
      </c>
      <c r="Y183" s="83">
        <f>M183</f>
        <v>3000</v>
      </c>
      <c r="Z183" s="84"/>
      <c r="AA183" s="87">
        <f>AB183*M183/100</f>
        <v>0.6</v>
      </c>
      <c r="AB183" s="110">
        <v>0.02</v>
      </c>
    </row>
    <row r="184" spans="2:28" ht="16.5" customHeight="1" x14ac:dyDescent="0.25">
      <c r="B184" s="97"/>
      <c r="C184" s="97"/>
      <c r="D184" s="98"/>
      <c r="E184" s="99"/>
      <c r="F184" s="97"/>
      <c r="G184" s="97"/>
      <c r="H184" s="105">
        <v>6</v>
      </c>
      <c r="I184" s="105">
        <v>0</v>
      </c>
      <c r="J184" s="105">
        <v>11</v>
      </c>
      <c r="K184" s="95">
        <v>2411</v>
      </c>
      <c r="L184" s="106"/>
      <c r="M184" s="106"/>
      <c r="N184" s="77"/>
      <c r="O184" s="78"/>
      <c r="P184" s="78"/>
      <c r="Q184" s="78"/>
      <c r="R184" s="79"/>
      <c r="S184" s="80"/>
      <c r="T184" s="81"/>
      <c r="U184" s="77"/>
      <c r="V184" s="79"/>
      <c r="W184" s="79"/>
      <c r="X184" s="82"/>
      <c r="Y184" s="83"/>
      <c r="Z184" s="84"/>
      <c r="AA184" s="87">
        <f>SUM(AA182:AA183)</f>
        <v>24.41</v>
      </c>
      <c r="AB184" s="82"/>
    </row>
    <row r="185" spans="2:28" ht="16.5" customHeight="1" x14ac:dyDescent="0.25">
      <c r="B185" s="99"/>
      <c r="C185" s="99"/>
      <c r="D185" s="99"/>
      <c r="E185" s="99"/>
      <c r="F185" s="99"/>
      <c r="G185" s="99"/>
      <c r="H185" s="107"/>
      <c r="I185" s="107"/>
      <c r="J185" s="107"/>
      <c r="K185" s="106"/>
      <c r="L185" s="106"/>
      <c r="M185" s="106"/>
      <c r="N185" s="77"/>
      <c r="O185" s="78"/>
      <c r="P185" s="78"/>
      <c r="Q185" s="78"/>
      <c r="R185" s="79"/>
      <c r="S185" s="80"/>
      <c r="T185" s="81"/>
      <c r="U185" s="77"/>
      <c r="V185" s="79"/>
      <c r="W185" s="79"/>
      <c r="X185" s="86"/>
      <c r="Y185" s="83"/>
      <c r="Z185" s="84"/>
      <c r="AA185" s="85"/>
      <c r="AB185" s="86"/>
    </row>
    <row r="186" spans="2:28" ht="16.5" customHeight="1" x14ac:dyDescent="0.25">
      <c r="B186" s="100" t="s">
        <v>205</v>
      </c>
      <c r="C186" s="101"/>
      <c r="D186" s="101"/>
      <c r="E186" s="101"/>
      <c r="F186" s="101"/>
      <c r="G186" s="102"/>
      <c r="H186" s="102" t="s">
        <v>210</v>
      </c>
      <c r="I186" s="102" t="s">
        <v>412</v>
      </c>
      <c r="J186" s="102" t="s">
        <v>413</v>
      </c>
      <c r="K186" s="102" t="s">
        <v>414</v>
      </c>
      <c r="L186" s="102">
        <v>8</v>
      </c>
      <c r="M186" s="102"/>
      <c r="N186" s="102"/>
      <c r="O186" s="102" t="s">
        <v>415</v>
      </c>
      <c r="P186" s="102" t="s">
        <v>416</v>
      </c>
      <c r="Q186" s="102" t="s">
        <v>136</v>
      </c>
      <c r="R186" s="102">
        <v>11110</v>
      </c>
      <c r="S186" s="102" t="s">
        <v>236</v>
      </c>
      <c r="T186" s="102">
        <v>100</v>
      </c>
      <c r="U186" s="102" t="s">
        <v>417</v>
      </c>
      <c r="V186" s="103"/>
      <c r="W186" s="101"/>
      <c r="X186" s="102"/>
      <c r="Y186" s="101"/>
      <c r="Z186" s="101"/>
      <c r="AA186" s="101"/>
      <c r="AB186" s="104"/>
    </row>
    <row r="187" spans="2:28" ht="16.5" customHeight="1" x14ac:dyDescent="0.25">
      <c r="B187" s="97">
        <v>68</v>
      </c>
      <c r="C187" s="97" t="s">
        <v>55</v>
      </c>
      <c r="D187" s="98">
        <v>37836</v>
      </c>
      <c r="E187" s="99">
        <v>42</v>
      </c>
      <c r="F187" s="97">
        <v>5</v>
      </c>
      <c r="G187" s="97">
        <v>1</v>
      </c>
      <c r="H187" s="105">
        <v>5</v>
      </c>
      <c r="I187" s="105">
        <v>2</v>
      </c>
      <c r="J187" s="105">
        <v>81</v>
      </c>
      <c r="K187" s="95">
        <v>2281</v>
      </c>
      <c r="L187" s="106">
        <f>T186</f>
        <v>100</v>
      </c>
      <c r="M187" s="106">
        <f>K187*L187</f>
        <v>228100</v>
      </c>
      <c r="N187" s="77"/>
      <c r="O187" s="78"/>
      <c r="P187" s="78"/>
      <c r="Q187" s="78"/>
      <c r="R187" s="79"/>
      <c r="S187" s="80"/>
      <c r="T187" s="81"/>
      <c r="U187" s="77"/>
      <c r="V187" s="79"/>
      <c r="W187" s="79"/>
      <c r="X187" s="82"/>
      <c r="Y187" s="83">
        <f>M187</f>
        <v>228100</v>
      </c>
      <c r="Z187" s="84"/>
      <c r="AA187" s="87">
        <f>AB187*M187/100</f>
        <v>22.81</v>
      </c>
      <c r="AB187" s="110">
        <v>0.01</v>
      </c>
    </row>
    <row r="188" spans="2:28" ht="16.5" customHeight="1" x14ac:dyDescent="0.25">
      <c r="B188" s="99"/>
      <c r="C188" s="99"/>
      <c r="D188" s="99"/>
      <c r="E188" s="99"/>
      <c r="F188" s="99"/>
      <c r="G188" s="99"/>
      <c r="H188" s="107"/>
      <c r="I188" s="107"/>
      <c r="J188" s="107"/>
      <c r="K188" s="106"/>
      <c r="L188" s="106"/>
      <c r="M188" s="106"/>
      <c r="N188" s="77"/>
      <c r="O188" s="78"/>
      <c r="P188" s="78"/>
      <c r="Q188" s="78"/>
      <c r="R188" s="79"/>
      <c r="S188" s="80"/>
      <c r="T188" s="81"/>
      <c r="U188" s="77"/>
      <c r="V188" s="79"/>
      <c r="W188" s="79"/>
      <c r="X188" s="86"/>
      <c r="Y188" s="83"/>
      <c r="Z188" s="84"/>
      <c r="AA188" s="85"/>
      <c r="AB188" s="86"/>
    </row>
    <row r="189" spans="2:28" ht="16.5" customHeight="1" x14ac:dyDescent="0.25">
      <c r="B189" s="100" t="s">
        <v>205</v>
      </c>
      <c r="C189" s="101"/>
      <c r="D189" s="101"/>
      <c r="E189" s="101"/>
      <c r="F189" s="101"/>
      <c r="G189" s="102"/>
      <c r="H189" s="102" t="s">
        <v>207</v>
      </c>
      <c r="I189" s="102" t="s">
        <v>418</v>
      </c>
      <c r="J189" s="102" t="s">
        <v>419</v>
      </c>
      <c r="K189" s="102" t="s">
        <v>420</v>
      </c>
      <c r="L189" s="102">
        <v>15</v>
      </c>
      <c r="M189" s="102"/>
      <c r="N189" s="102"/>
      <c r="O189" s="102" t="s">
        <v>240</v>
      </c>
      <c r="P189" s="102" t="s">
        <v>241</v>
      </c>
      <c r="Q189" s="102" t="s">
        <v>139</v>
      </c>
      <c r="R189" s="102">
        <v>34160</v>
      </c>
      <c r="S189" s="102" t="s">
        <v>236</v>
      </c>
      <c r="T189" s="102">
        <v>100</v>
      </c>
      <c r="U189" s="102" t="s">
        <v>421</v>
      </c>
      <c r="V189" s="103"/>
      <c r="W189" s="101"/>
      <c r="X189" s="102"/>
      <c r="Y189" s="101"/>
      <c r="Z189" s="101"/>
      <c r="AA189" s="101"/>
      <c r="AB189" s="104"/>
    </row>
    <row r="190" spans="2:28" ht="16.5" customHeight="1" x14ac:dyDescent="0.25">
      <c r="B190" s="97">
        <v>69</v>
      </c>
      <c r="C190" s="97" t="s">
        <v>55</v>
      </c>
      <c r="D190" s="98">
        <v>37837</v>
      </c>
      <c r="E190" s="99">
        <v>43</v>
      </c>
      <c r="F190" s="97">
        <v>5</v>
      </c>
      <c r="G190" s="97">
        <v>1</v>
      </c>
      <c r="H190" s="105">
        <v>6</v>
      </c>
      <c r="I190" s="105">
        <v>0</v>
      </c>
      <c r="J190" s="105">
        <v>73</v>
      </c>
      <c r="K190" s="95">
        <v>2473</v>
      </c>
      <c r="L190" s="106">
        <f>T189</f>
        <v>100</v>
      </c>
      <c r="M190" s="106">
        <f>K190*L190</f>
        <v>247300</v>
      </c>
      <c r="N190" s="77"/>
      <c r="O190" s="78"/>
      <c r="P190" s="78"/>
      <c r="Q190" s="78"/>
      <c r="R190" s="79"/>
      <c r="S190" s="80"/>
      <c r="T190" s="81"/>
      <c r="U190" s="77"/>
      <c r="V190" s="79"/>
      <c r="W190" s="79"/>
      <c r="X190" s="82"/>
      <c r="Y190" s="83">
        <f>M190</f>
        <v>247300</v>
      </c>
      <c r="Z190" s="84"/>
      <c r="AA190" s="87">
        <f>AB190*M190/100</f>
        <v>24.73</v>
      </c>
      <c r="AB190" s="110">
        <v>0.01</v>
      </c>
    </row>
    <row r="191" spans="2:28" ht="16.5" customHeight="1" x14ac:dyDescent="0.25">
      <c r="B191" s="99"/>
      <c r="C191" s="99"/>
      <c r="D191" s="99"/>
      <c r="E191" s="99"/>
      <c r="F191" s="99"/>
      <c r="G191" s="99"/>
      <c r="H191" s="107"/>
      <c r="I191" s="107"/>
      <c r="J191" s="107"/>
      <c r="K191" s="106"/>
      <c r="L191" s="106"/>
      <c r="M191" s="106"/>
      <c r="N191" s="77"/>
      <c r="O191" s="78"/>
      <c r="P191" s="78"/>
      <c r="Q191" s="78"/>
      <c r="R191" s="79"/>
      <c r="S191" s="80"/>
      <c r="T191" s="81"/>
      <c r="U191" s="77"/>
      <c r="V191" s="79"/>
      <c r="W191" s="79"/>
      <c r="X191" s="86"/>
      <c r="Y191" s="83"/>
      <c r="Z191" s="84"/>
      <c r="AA191" s="85"/>
      <c r="AB191" s="86"/>
    </row>
    <row r="192" spans="2:28" ht="16.5" customHeight="1" x14ac:dyDescent="0.25">
      <c r="B192" s="100" t="s">
        <v>205</v>
      </c>
      <c r="C192" s="101"/>
      <c r="D192" s="101"/>
      <c r="E192" s="101"/>
      <c r="F192" s="101"/>
      <c r="G192" s="102"/>
      <c r="H192" s="102" t="s">
        <v>207</v>
      </c>
      <c r="I192" s="102" t="s">
        <v>418</v>
      </c>
      <c r="J192" s="102" t="s">
        <v>419</v>
      </c>
      <c r="K192" s="102" t="s">
        <v>420</v>
      </c>
      <c r="L192" s="102">
        <v>15</v>
      </c>
      <c r="M192" s="102"/>
      <c r="N192" s="102"/>
      <c r="O192" s="102" t="s">
        <v>240</v>
      </c>
      <c r="P192" s="102" t="s">
        <v>241</v>
      </c>
      <c r="Q192" s="102" t="s">
        <v>139</v>
      </c>
      <c r="R192" s="102">
        <v>34160</v>
      </c>
      <c r="S192" s="102" t="s">
        <v>236</v>
      </c>
      <c r="T192" s="102">
        <v>100</v>
      </c>
      <c r="U192" s="102" t="s">
        <v>422</v>
      </c>
      <c r="V192" s="103"/>
      <c r="W192" s="101"/>
      <c r="X192" s="102"/>
      <c r="Y192" s="101"/>
      <c r="Z192" s="101"/>
      <c r="AA192" s="101"/>
      <c r="AB192" s="104"/>
    </row>
    <row r="193" spans="2:28" ht="16.5" customHeight="1" x14ac:dyDescent="0.25">
      <c r="B193" s="97">
        <v>70</v>
      </c>
      <c r="C193" s="97" t="s">
        <v>55</v>
      </c>
      <c r="D193" s="98">
        <v>37838</v>
      </c>
      <c r="E193" s="99">
        <v>44</v>
      </c>
      <c r="F193" s="97">
        <v>5</v>
      </c>
      <c r="G193" s="97">
        <v>1</v>
      </c>
      <c r="H193" s="105">
        <v>6</v>
      </c>
      <c r="I193" s="105">
        <v>1</v>
      </c>
      <c r="J193" s="105">
        <v>88</v>
      </c>
      <c r="K193" s="95">
        <v>2588</v>
      </c>
      <c r="L193" s="106">
        <f>T192</f>
        <v>100</v>
      </c>
      <c r="M193" s="106">
        <f>K193*L193</f>
        <v>258800</v>
      </c>
      <c r="N193" s="77"/>
      <c r="O193" s="78"/>
      <c r="P193" s="78"/>
      <c r="Q193" s="78"/>
      <c r="R193" s="79"/>
      <c r="S193" s="80"/>
      <c r="T193" s="81"/>
      <c r="U193" s="77"/>
      <c r="V193" s="79"/>
      <c r="W193" s="79"/>
      <c r="X193" s="82"/>
      <c r="Y193" s="83">
        <f>M193</f>
        <v>258800</v>
      </c>
      <c r="Z193" s="84"/>
      <c r="AA193" s="87">
        <f>AB193*M193/100</f>
        <v>25.88</v>
      </c>
      <c r="AB193" s="110">
        <v>0.01</v>
      </c>
    </row>
    <row r="194" spans="2:28" ht="16.5" customHeight="1" x14ac:dyDescent="0.25">
      <c r="B194" s="99"/>
      <c r="C194" s="99"/>
      <c r="D194" s="99"/>
      <c r="E194" s="99"/>
      <c r="F194" s="99"/>
      <c r="G194" s="99"/>
      <c r="H194" s="107"/>
      <c r="I194" s="107"/>
      <c r="J194" s="107"/>
      <c r="K194" s="106"/>
      <c r="L194" s="106"/>
      <c r="M194" s="106"/>
      <c r="N194" s="77"/>
      <c r="O194" s="78"/>
      <c r="P194" s="78"/>
      <c r="Q194" s="78"/>
      <c r="R194" s="79"/>
      <c r="S194" s="80"/>
      <c r="T194" s="81"/>
      <c r="U194" s="77"/>
      <c r="V194" s="79"/>
      <c r="W194" s="79"/>
      <c r="X194" s="86"/>
      <c r="Y194" s="83"/>
      <c r="Z194" s="84"/>
      <c r="AA194" s="85"/>
      <c r="AB194" s="86"/>
    </row>
    <row r="195" spans="2:28" ht="16.5" customHeight="1" x14ac:dyDescent="0.25">
      <c r="B195" s="100" t="s">
        <v>205</v>
      </c>
      <c r="C195" s="101"/>
      <c r="D195" s="101"/>
      <c r="E195" s="101"/>
      <c r="F195" s="101"/>
      <c r="G195" s="102"/>
      <c r="H195" s="102" t="s">
        <v>207</v>
      </c>
      <c r="I195" s="102" t="s">
        <v>423</v>
      </c>
      <c r="J195" s="102" t="s">
        <v>419</v>
      </c>
      <c r="K195" s="102">
        <v>217</v>
      </c>
      <c r="L195" s="102">
        <v>1</v>
      </c>
      <c r="M195" s="102"/>
      <c r="N195" s="102"/>
      <c r="O195" s="102" t="s">
        <v>424</v>
      </c>
      <c r="P195" s="102" t="s">
        <v>315</v>
      </c>
      <c r="Q195" s="102" t="s">
        <v>316</v>
      </c>
      <c r="R195" s="102">
        <v>33110</v>
      </c>
      <c r="S195" s="102" t="s">
        <v>236</v>
      </c>
      <c r="T195" s="102">
        <v>100</v>
      </c>
      <c r="U195" s="102" t="s">
        <v>425</v>
      </c>
      <c r="V195" s="103"/>
      <c r="W195" s="101"/>
      <c r="X195" s="102"/>
      <c r="Y195" s="101"/>
      <c r="Z195" s="101"/>
      <c r="AA195" s="101"/>
      <c r="AB195" s="104"/>
    </row>
    <row r="196" spans="2:28" ht="16.5" customHeight="1" x14ac:dyDescent="0.25">
      <c r="B196" s="97">
        <v>71</v>
      </c>
      <c r="C196" s="97" t="s">
        <v>55</v>
      </c>
      <c r="D196" s="98">
        <v>37839</v>
      </c>
      <c r="E196" s="99">
        <v>45</v>
      </c>
      <c r="F196" s="97">
        <v>5</v>
      </c>
      <c r="G196" s="97">
        <v>1</v>
      </c>
      <c r="H196" s="105">
        <v>6</v>
      </c>
      <c r="I196" s="105">
        <v>1</v>
      </c>
      <c r="J196" s="105">
        <v>22</v>
      </c>
      <c r="K196" s="95">
        <v>2522</v>
      </c>
      <c r="L196" s="106">
        <f>T195</f>
        <v>100</v>
      </c>
      <c r="M196" s="106">
        <f>K196*L196</f>
        <v>252200</v>
      </c>
      <c r="N196" s="77"/>
      <c r="O196" s="78"/>
      <c r="P196" s="78"/>
      <c r="Q196" s="78"/>
      <c r="R196" s="79"/>
      <c r="S196" s="80"/>
      <c r="T196" s="81"/>
      <c r="U196" s="77"/>
      <c r="V196" s="79"/>
      <c r="W196" s="79"/>
      <c r="X196" s="82"/>
      <c r="Y196" s="83">
        <f>M196</f>
        <v>252200</v>
      </c>
      <c r="Z196" s="84"/>
      <c r="AA196" s="87">
        <f>AB196*M196/100</f>
        <v>25.22</v>
      </c>
      <c r="AB196" s="110">
        <v>0.01</v>
      </c>
    </row>
    <row r="197" spans="2:28" ht="16.5" customHeight="1" x14ac:dyDescent="0.25">
      <c r="B197" s="99"/>
      <c r="C197" s="99"/>
      <c r="D197" s="99"/>
      <c r="E197" s="99"/>
      <c r="F197" s="99"/>
      <c r="G197" s="99"/>
      <c r="H197" s="107"/>
      <c r="I197" s="107"/>
      <c r="J197" s="107"/>
      <c r="K197" s="106"/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6"/>
      <c r="Y197" s="83"/>
      <c r="Z197" s="84"/>
      <c r="AA197" s="85"/>
      <c r="AB197" s="86"/>
    </row>
    <row r="198" spans="2:28" ht="16.5" customHeight="1" x14ac:dyDescent="0.25">
      <c r="B198" s="100" t="s">
        <v>205</v>
      </c>
      <c r="C198" s="101"/>
      <c r="D198" s="101"/>
      <c r="E198" s="101"/>
      <c r="F198" s="101"/>
      <c r="G198" s="102"/>
      <c r="H198" s="102" t="s">
        <v>210</v>
      </c>
      <c r="I198" s="102" t="s">
        <v>426</v>
      </c>
      <c r="J198" s="102" t="s">
        <v>419</v>
      </c>
      <c r="K198" s="102" t="s">
        <v>427</v>
      </c>
      <c r="L198" s="102">
        <v>1</v>
      </c>
      <c r="M198" s="102"/>
      <c r="N198" s="102"/>
      <c r="O198" s="102" t="s">
        <v>424</v>
      </c>
      <c r="P198" s="102" t="s">
        <v>315</v>
      </c>
      <c r="Q198" s="102" t="s">
        <v>316</v>
      </c>
      <c r="R198" s="102">
        <v>33110</v>
      </c>
      <c r="S198" s="102" t="s">
        <v>236</v>
      </c>
      <c r="T198" s="102">
        <v>100</v>
      </c>
      <c r="U198" s="102" t="s">
        <v>428</v>
      </c>
      <c r="V198" s="103"/>
      <c r="W198" s="101"/>
      <c r="X198" s="102"/>
      <c r="Y198" s="101"/>
      <c r="Z198" s="101"/>
      <c r="AA198" s="101"/>
      <c r="AB198" s="104"/>
    </row>
    <row r="199" spans="2:28" ht="16.5" customHeight="1" x14ac:dyDescent="0.25">
      <c r="B199" s="97">
        <v>72</v>
      </c>
      <c r="C199" s="97" t="s">
        <v>55</v>
      </c>
      <c r="D199" s="98">
        <v>37840</v>
      </c>
      <c r="E199" s="99">
        <v>46</v>
      </c>
      <c r="F199" s="97">
        <v>5</v>
      </c>
      <c r="G199" s="97">
        <v>1</v>
      </c>
      <c r="H199" s="105">
        <v>5</v>
      </c>
      <c r="I199" s="105">
        <v>2</v>
      </c>
      <c r="J199" s="105">
        <v>76</v>
      </c>
      <c r="K199" s="95">
        <v>2276</v>
      </c>
      <c r="L199" s="106">
        <f>T198</f>
        <v>100</v>
      </c>
      <c r="M199" s="106">
        <f>K199*L199</f>
        <v>227600</v>
      </c>
      <c r="N199" s="77"/>
      <c r="O199" s="78"/>
      <c r="P199" s="78"/>
      <c r="Q199" s="78"/>
      <c r="R199" s="79"/>
      <c r="S199" s="80"/>
      <c r="T199" s="81"/>
      <c r="U199" s="77"/>
      <c r="V199" s="79"/>
      <c r="W199" s="79"/>
      <c r="X199" s="82"/>
      <c r="Y199" s="83">
        <f>M199</f>
        <v>227600</v>
      </c>
      <c r="Z199" s="84"/>
      <c r="AA199" s="87">
        <f>AB199*M199/100</f>
        <v>22.76</v>
      </c>
      <c r="AB199" s="110">
        <v>0.01</v>
      </c>
    </row>
    <row r="200" spans="2:28" ht="16.5" customHeight="1" x14ac:dyDescent="0.25">
      <c r="B200" s="99"/>
      <c r="C200" s="99"/>
      <c r="D200" s="99"/>
      <c r="E200" s="99"/>
      <c r="F200" s="99"/>
      <c r="G200" s="99"/>
      <c r="H200" s="107"/>
      <c r="I200" s="107"/>
      <c r="J200" s="107"/>
      <c r="K200" s="106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6"/>
      <c r="Y200" s="83"/>
      <c r="Z200" s="84"/>
      <c r="AA200" s="85"/>
      <c r="AB200" s="86"/>
    </row>
    <row r="201" spans="2:28" ht="16.5" customHeight="1" x14ac:dyDescent="0.25">
      <c r="B201" s="100" t="s">
        <v>205</v>
      </c>
      <c r="C201" s="101"/>
      <c r="D201" s="101"/>
      <c r="E201" s="101"/>
      <c r="F201" s="101"/>
      <c r="G201" s="102"/>
      <c r="H201" s="102" t="s">
        <v>207</v>
      </c>
      <c r="I201" s="102" t="s">
        <v>429</v>
      </c>
      <c r="J201" s="102" t="s">
        <v>430</v>
      </c>
      <c r="K201" s="102">
        <v>51</v>
      </c>
      <c r="L201" s="102">
        <v>9</v>
      </c>
      <c r="M201" s="102"/>
      <c r="N201" s="102"/>
      <c r="O201" s="102" t="s">
        <v>240</v>
      </c>
      <c r="P201" s="102" t="s">
        <v>241</v>
      </c>
      <c r="Q201" s="102" t="s">
        <v>139</v>
      </c>
      <c r="R201" s="102">
        <v>34160</v>
      </c>
      <c r="S201" s="102" t="s">
        <v>236</v>
      </c>
      <c r="T201" s="102">
        <v>150</v>
      </c>
      <c r="U201" s="102" t="s">
        <v>431</v>
      </c>
      <c r="V201" s="103"/>
      <c r="W201" s="101"/>
      <c r="X201" s="102"/>
      <c r="Y201" s="101"/>
      <c r="Z201" s="101"/>
      <c r="AA201" s="101"/>
      <c r="AB201" s="104"/>
    </row>
    <row r="202" spans="2:28" ht="16.5" customHeight="1" x14ac:dyDescent="0.25">
      <c r="B202" s="97">
        <v>73</v>
      </c>
      <c r="C202" s="97" t="s">
        <v>55</v>
      </c>
      <c r="D202" s="98">
        <v>37841</v>
      </c>
      <c r="E202" s="99">
        <v>47</v>
      </c>
      <c r="F202" s="97">
        <v>5</v>
      </c>
      <c r="G202" s="97">
        <v>1</v>
      </c>
      <c r="H202" s="105">
        <v>2</v>
      </c>
      <c r="I202" s="105">
        <v>0</v>
      </c>
      <c r="J202" s="105">
        <v>6</v>
      </c>
      <c r="K202" s="95">
        <v>806</v>
      </c>
      <c r="L202" s="106">
        <f>T201</f>
        <v>150</v>
      </c>
      <c r="M202" s="106">
        <f>K202*L202</f>
        <v>120900</v>
      </c>
      <c r="N202" s="77"/>
      <c r="O202" s="78"/>
      <c r="P202" s="78"/>
      <c r="Q202" s="78"/>
      <c r="R202" s="79"/>
      <c r="S202" s="80"/>
      <c r="T202" s="81"/>
      <c r="U202" s="77"/>
      <c r="V202" s="79"/>
      <c r="W202" s="79"/>
      <c r="X202" s="82"/>
      <c r="Y202" s="83">
        <f>M202</f>
        <v>120900</v>
      </c>
      <c r="Z202" s="84"/>
      <c r="AA202" s="87">
        <f>AB202*M202/100</f>
        <v>12.09</v>
      </c>
      <c r="AB202" s="110">
        <v>0.01</v>
      </c>
    </row>
    <row r="203" spans="2:28" ht="16.5" customHeight="1" x14ac:dyDescent="0.25">
      <c r="B203" s="99"/>
      <c r="C203" s="99"/>
      <c r="D203" s="99"/>
      <c r="E203" s="99"/>
      <c r="F203" s="99"/>
      <c r="G203" s="99"/>
      <c r="H203" s="107"/>
      <c r="I203" s="107"/>
      <c r="J203" s="107"/>
      <c r="K203" s="106"/>
      <c r="L203" s="106"/>
      <c r="M203" s="106"/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6"/>
      <c r="Y203" s="83"/>
      <c r="Z203" s="84"/>
      <c r="AA203" s="85"/>
      <c r="AB203" s="86"/>
    </row>
    <row r="204" spans="2:28" ht="16.5" customHeight="1" x14ac:dyDescent="0.25">
      <c r="B204" s="100" t="s">
        <v>205</v>
      </c>
      <c r="C204" s="101"/>
      <c r="D204" s="101"/>
      <c r="E204" s="101"/>
      <c r="F204" s="101"/>
      <c r="G204" s="102"/>
      <c r="H204" s="102" t="s">
        <v>210</v>
      </c>
      <c r="I204" s="102" t="s">
        <v>432</v>
      </c>
      <c r="J204" s="102" t="s">
        <v>433</v>
      </c>
      <c r="K204" s="102">
        <v>205</v>
      </c>
      <c r="L204" s="102">
        <v>9</v>
      </c>
      <c r="M204" s="102"/>
      <c r="N204" s="102"/>
      <c r="O204" s="102" t="s">
        <v>240</v>
      </c>
      <c r="P204" s="102" t="s">
        <v>241</v>
      </c>
      <c r="Q204" s="102" t="s">
        <v>139</v>
      </c>
      <c r="R204" s="102">
        <v>34160</v>
      </c>
      <c r="S204" s="102" t="s">
        <v>236</v>
      </c>
      <c r="T204" s="102">
        <v>150</v>
      </c>
      <c r="U204" s="102" t="s">
        <v>434</v>
      </c>
      <c r="V204" s="103"/>
      <c r="W204" s="101"/>
      <c r="X204" s="102"/>
      <c r="Y204" s="101"/>
      <c r="Z204" s="101"/>
      <c r="AA204" s="101"/>
      <c r="AB204" s="104"/>
    </row>
    <row r="205" spans="2:28" ht="16.5" customHeight="1" x14ac:dyDescent="0.25">
      <c r="B205" s="97">
        <v>74</v>
      </c>
      <c r="C205" s="97" t="s">
        <v>55</v>
      </c>
      <c r="D205" s="98">
        <v>37842</v>
      </c>
      <c r="E205" s="99">
        <v>48</v>
      </c>
      <c r="F205" s="97">
        <v>5</v>
      </c>
      <c r="G205" s="97">
        <v>1</v>
      </c>
      <c r="H205" s="105">
        <v>8</v>
      </c>
      <c r="I205" s="105">
        <v>2</v>
      </c>
      <c r="J205" s="105">
        <v>6</v>
      </c>
      <c r="K205" s="95">
        <v>3406</v>
      </c>
      <c r="L205" s="106">
        <f>T204</f>
        <v>150</v>
      </c>
      <c r="M205" s="106">
        <f>K205*L205</f>
        <v>510900</v>
      </c>
      <c r="N205" s="77"/>
      <c r="O205" s="78"/>
      <c r="P205" s="78"/>
      <c r="Q205" s="78"/>
      <c r="R205" s="79"/>
      <c r="S205" s="80"/>
      <c r="T205" s="81"/>
      <c r="U205" s="77"/>
      <c r="V205" s="79"/>
      <c r="W205" s="79"/>
      <c r="X205" s="82"/>
      <c r="Y205" s="83">
        <f>M205</f>
        <v>510900</v>
      </c>
      <c r="Z205" s="84"/>
      <c r="AA205" s="87">
        <f>AB205*M205/100</f>
        <v>51.09</v>
      </c>
      <c r="AB205" s="110">
        <v>0.01</v>
      </c>
    </row>
    <row r="206" spans="2:28" ht="16.5" customHeight="1" x14ac:dyDescent="0.25">
      <c r="B206" s="97"/>
      <c r="C206" s="97"/>
      <c r="D206" s="98"/>
      <c r="E206" s="99"/>
      <c r="F206" s="97"/>
      <c r="G206" s="97"/>
      <c r="H206" s="105"/>
      <c r="I206" s="105"/>
      <c r="J206" s="105"/>
      <c r="K206" s="95">
        <v>27</v>
      </c>
      <c r="L206" s="106">
        <f>T204</f>
        <v>150</v>
      </c>
      <c r="M206" s="106">
        <f>K206*L206</f>
        <v>4050</v>
      </c>
      <c r="N206" s="77"/>
      <c r="O206" s="78" t="s">
        <v>203</v>
      </c>
      <c r="P206" s="78" t="s">
        <v>5</v>
      </c>
      <c r="Q206" s="78" t="s">
        <v>143</v>
      </c>
      <c r="R206" s="79">
        <v>108</v>
      </c>
      <c r="S206" s="80"/>
      <c r="T206" s="81">
        <v>8050</v>
      </c>
      <c r="U206" s="77" t="s">
        <v>379</v>
      </c>
      <c r="V206" s="79">
        <f>R206*T206*46/100</f>
        <v>399924</v>
      </c>
      <c r="W206" s="79">
        <f>R206*T206-V206</f>
        <v>469476</v>
      </c>
      <c r="X206" s="82">
        <f>M206+W206</f>
        <v>473526</v>
      </c>
      <c r="Y206" s="83">
        <f>M206</f>
        <v>4050</v>
      </c>
      <c r="Z206" s="84"/>
      <c r="AA206" s="87">
        <f>AB206*M206/100</f>
        <v>0.81</v>
      </c>
      <c r="AB206" s="110">
        <v>0.02</v>
      </c>
    </row>
    <row r="207" spans="2:28" ht="16.5" customHeight="1" x14ac:dyDescent="0.25">
      <c r="B207" s="97"/>
      <c r="C207" s="97"/>
      <c r="D207" s="98"/>
      <c r="E207" s="99"/>
      <c r="F207" s="97"/>
      <c r="G207" s="97"/>
      <c r="H207" s="105">
        <v>8</v>
      </c>
      <c r="I207" s="105">
        <v>2</v>
      </c>
      <c r="J207" s="105">
        <v>33</v>
      </c>
      <c r="K207" s="95">
        <v>3433</v>
      </c>
      <c r="L207" s="106"/>
      <c r="M207" s="106"/>
      <c r="N207" s="77"/>
      <c r="O207" s="78"/>
      <c r="P207" s="78"/>
      <c r="Q207" s="78"/>
      <c r="R207" s="79"/>
      <c r="S207" s="80"/>
      <c r="T207" s="81"/>
      <c r="U207" s="77"/>
      <c r="V207" s="79"/>
      <c r="W207" s="79"/>
      <c r="X207" s="82"/>
      <c r="Y207" s="83"/>
      <c r="Z207" s="84"/>
      <c r="AA207" s="87">
        <f>SUM(AA205:AA206)</f>
        <v>51.900000000000006</v>
      </c>
      <c r="AB207" s="82"/>
    </row>
    <row r="208" spans="2:28" ht="16.5" customHeight="1" x14ac:dyDescent="0.25">
      <c r="B208" s="99"/>
      <c r="C208" s="99"/>
      <c r="D208" s="99"/>
      <c r="E208" s="99"/>
      <c r="F208" s="99"/>
      <c r="G208" s="99"/>
      <c r="H208" s="107"/>
      <c r="I208" s="107"/>
      <c r="J208" s="107"/>
      <c r="K208" s="106"/>
      <c r="L208" s="106"/>
      <c r="M208" s="106"/>
      <c r="N208" s="77"/>
      <c r="O208" s="78"/>
      <c r="P208" s="78"/>
      <c r="Q208" s="78"/>
      <c r="R208" s="79"/>
      <c r="S208" s="80"/>
      <c r="T208" s="81"/>
      <c r="U208" s="77"/>
      <c r="V208" s="79"/>
      <c r="W208" s="79"/>
      <c r="X208" s="86"/>
      <c r="Y208" s="83"/>
      <c r="Z208" s="84"/>
      <c r="AA208" s="85"/>
      <c r="AB208" s="86"/>
    </row>
    <row r="209" spans="2:28" ht="16.5" customHeight="1" x14ac:dyDescent="0.25">
      <c r="B209" s="100" t="s">
        <v>205</v>
      </c>
      <c r="C209" s="101"/>
      <c r="D209" s="101"/>
      <c r="E209" s="101"/>
      <c r="F209" s="101"/>
      <c r="G209" s="102"/>
      <c r="H209" s="102" t="s">
        <v>207</v>
      </c>
      <c r="I209" s="102" t="s">
        <v>435</v>
      </c>
      <c r="J209" s="102" t="s">
        <v>436</v>
      </c>
      <c r="K209" s="102">
        <v>100</v>
      </c>
      <c r="L209" s="102">
        <v>9</v>
      </c>
      <c r="M209" s="102"/>
      <c r="N209" s="102"/>
      <c r="O209" s="102" t="s">
        <v>240</v>
      </c>
      <c r="P209" s="102" t="s">
        <v>241</v>
      </c>
      <c r="Q209" s="102" t="s">
        <v>139</v>
      </c>
      <c r="R209" s="102">
        <v>34160</v>
      </c>
      <c r="S209" s="102" t="s">
        <v>236</v>
      </c>
      <c r="T209" s="102">
        <v>150</v>
      </c>
      <c r="U209" s="102" t="s">
        <v>437</v>
      </c>
      <c r="V209" s="103"/>
      <c r="W209" s="101"/>
      <c r="X209" s="102"/>
      <c r="Y209" s="101"/>
      <c r="Z209" s="101"/>
      <c r="AA209" s="101"/>
      <c r="AB209" s="104"/>
    </row>
    <row r="210" spans="2:28" ht="16.5" customHeight="1" x14ac:dyDescent="0.25">
      <c r="B210" s="97">
        <v>75</v>
      </c>
      <c r="C210" s="97" t="s">
        <v>55</v>
      </c>
      <c r="D210" s="98">
        <v>37843</v>
      </c>
      <c r="E210" s="99">
        <v>49</v>
      </c>
      <c r="F210" s="97">
        <v>5</v>
      </c>
      <c r="G210" s="97">
        <v>1</v>
      </c>
      <c r="H210" s="105">
        <v>2</v>
      </c>
      <c r="I210" s="105">
        <v>3</v>
      </c>
      <c r="J210" s="105">
        <v>26</v>
      </c>
      <c r="K210" s="95">
        <v>1126</v>
      </c>
      <c r="L210" s="106">
        <f>T209</f>
        <v>150</v>
      </c>
      <c r="M210" s="106">
        <f>K210*L210</f>
        <v>168900</v>
      </c>
      <c r="N210" s="77"/>
      <c r="O210" s="78"/>
      <c r="P210" s="78"/>
      <c r="Q210" s="78"/>
      <c r="R210" s="79"/>
      <c r="S210" s="80"/>
      <c r="T210" s="81"/>
      <c r="U210" s="77"/>
      <c r="V210" s="79"/>
      <c r="W210" s="79"/>
      <c r="X210" s="82"/>
      <c r="Y210" s="83">
        <f>M210</f>
        <v>168900</v>
      </c>
      <c r="Z210" s="84"/>
      <c r="AA210" s="87">
        <f>AB210*M210/100</f>
        <v>16.89</v>
      </c>
      <c r="AB210" s="110">
        <v>0.01</v>
      </c>
    </row>
    <row r="211" spans="2:28" ht="16.5" customHeight="1" x14ac:dyDescent="0.25">
      <c r="B211" s="99"/>
      <c r="C211" s="99"/>
      <c r="D211" s="99"/>
      <c r="E211" s="99"/>
      <c r="F211" s="99"/>
      <c r="G211" s="99"/>
      <c r="H211" s="107"/>
      <c r="I211" s="107"/>
      <c r="J211" s="107"/>
      <c r="K211" s="106"/>
      <c r="L211" s="106"/>
      <c r="M211" s="106"/>
      <c r="N211" s="77"/>
      <c r="O211" s="78"/>
      <c r="P211" s="78"/>
      <c r="Q211" s="78"/>
      <c r="R211" s="79"/>
      <c r="S211" s="80"/>
      <c r="T211" s="81"/>
      <c r="U211" s="77"/>
      <c r="V211" s="79"/>
      <c r="W211" s="79"/>
      <c r="X211" s="86"/>
      <c r="Y211" s="83"/>
      <c r="Z211" s="84"/>
      <c r="AA211" s="85"/>
      <c r="AB211" s="86"/>
    </row>
    <row r="212" spans="2:28" ht="16.5" customHeight="1" x14ac:dyDescent="0.25">
      <c r="B212" s="100" t="s">
        <v>205</v>
      </c>
      <c r="C212" s="101"/>
      <c r="D212" s="101"/>
      <c r="E212" s="101"/>
      <c r="F212" s="101"/>
      <c r="G212" s="102"/>
      <c r="H212" s="102" t="s">
        <v>207</v>
      </c>
      <c r="I212" s="102" t="s">
        <v>435</v>
      </c>
      <c r="J212" s="102" t="s">
        <v>436</v>
      </c>
      <c r="K212" s="102">
        <v>100</v>
      </c>
      <c r="L212" s="102">
        <v>9</v>
      </c>
      <c r="M212" s="102"/>
      <c r="N212" s="102"/>
      <c r="O212" s="102" t="s">
        <v>240</v>
      </c>
      <c r="P212" s="102" t="s">
        <v>241</v>
      </c>
      <c r="Q212" s="102" t="s">
        <v>139</v>
      </c>
      <c r="R212" s="102">
        <v>34160</v>
      </c>
      <c r="S212" s="102" t="s">
        <v>236</v>
      </c>
      <c r="T212" s="102">
        <v>150</v>
      </c>
      <c r="U212" s="102" t="s">
        <v>438</v>
      </c>
      <c r="V212" s="103"/>
      <c r="W212" s="101"/>
      <c r="X212" s="102"/>
      <c r="Y212" s="101"/>
      <c r="Z212" s="101"/>
      <c r="AA212" s="101"/>
      <c r="AB212" s="104"/>
    </row>
    <row r="213" spans="2:28" ht="16.5" customHeight="1" x14ac:dyDescent="0.25">
      <c r="B213" s="97">
        <v>76</v>
      </c>
      <c r="C213" s="97" t="s">
        <v>55</v>
      </c>
      <c r="D213" s="98">
        <v>37844</v>
      </c>
      <c r="E213" s="99">
        <v>50</v>
      </c>
      <c r="F213" s="97">
        <v>5</v>
      </c>
      <c r="G213" s="97">
        <v>1</v>
      </c>
      <c r="H213" s="105">
        <v>2</v>
      </c>
      <c r="I213" s="105">
        <v>3</v>
      </c>
      <c r="J213" s="105">
        <v>4</v>
      </c>
      <c r="K213" s="95">
        <v>1104</v>
      </c>
      <c r="L213" s="106">
        <f>T212</f>
        <v>150</v>
      </c>
      <c r="M213" s="106">
        <f>K213*L213</f>
        <v>165600</v>
      </c>
      <c r="N213" s="77"/>
      <c r="O213" s="78"/>
      <c r="P213" s="78"/>
      <c r="Q213" s="78"/>
      <c r="R213" s="79"/>
      <c r="S213" s="80"/>
      <c r="T213" s="81"/>
      <c r="U213" s="77"/>
      <c r="V213" s="79"/>
      <c r="W213" s="79"/>
      <c r="X213" s="82"/>
      <c r="Y213" s="83">
        <f>M213</f>
        <v>165600</v>
      </c>
      <c r="Z213" s="84"/>
      <c r="AA213" s="87">
        <f>AB213*M213/100</f>
        <v>16.559999999999999</v>
      </c>
      <c r="AB213" s="110">
        <v>0.01</v>
      </c>
    </row>
    <row r="214" spans="2:28" ht="16.5" customHeight="1" x14ac:dyDescent="0.25">
      <c r="B214" s="99"/>
      <c r="C214" s="99"/>
      <c r="D214" s="99"/>
      <c r="E214" s="99"/>
      <c r="F214" s="99"/>
      <c r="G214" s="99"/>
      <c r="H214" s="107"/>
      <c r="I214" s="107"/>
      <c r="J214" s="107"/>
      <c r="K214" s="106"/>
      <c r="L214" s="106"/>
      <c r="M214" s="106"/>
      <c r="N214" s="77"/>
      <c r="O214" s="78"/>
      <c r="P214" s="78"/>
      <c r="Q214" s="78"/>
      <c r="R214" s="79"/>
      <c r="S214" s="80"/>
      <c r="T214" s="81"/>
      <c r="U214" s="77"/>
      <c r="V214" s="79"/>
      <c r="W214" s="79"/>
      <c r="X214" s="86"/>
      <c r="Y214" s="83"/>
      <c r="Z214" s="84"/>
      <c r="AA214" s="85"/>
      <c r="AB214" s="86"/>
    </row>
    <row r="215" spans="2:28" ht="16.5" customHeight="1" x14ac:dyDescent="0.25">
      <c r="B215" s="100" t="s">
        <v>205</v>
      </c>
      <c r="C215" s="101"/>
      <c r="D215" s="101"/>
      <c r="E215" s="101"/>
      <c r="F215" s="101"/>
      <c r="G215" s="102"/>
      <c r="H215" s="102" t="s">
        <v>207</v>
      </c>
      <c r="I215" s="102" t="s">
        <v>439</v>
      </c>
      <c r="J215" s="102" t="s">
        <v>440</v>
      </c>
      <c r="K215" s="102" t="s">
        <v>441</v>
      </c>
      <c r="L215" s="102">
        <v>9</v>
      </c>
      <c r="M215" s="102"/>
      <c r="N215" s="102"/>
      <c r="O215" s="102" t="s">
        <v>240</v>
      </c>
      <c r="P215" s="102" t="s">
        <v>241</v>
      </c>
      <c r="Q215" s="102" t="s">
        <v>139</v>
      </c>
      <c r="R215" s="102">
        <v>34160</v>
      </c>
      <c r="S215" s="102" t="s">
        <v>236</v>
      </c>
      <c r="T215" s="102">
        <v>180</v>
      </c>
      <c r="U215" s="102" t="s">
        <v>442</v>
      </c>
      <c r="V215" s="103"/>
      <c r="W215" s="101"/>
      <c r="X215" s="102"/>
      <c r="Y215" s="101"/>
      <c r="Z215" s="101"/>
      <c r="AA215" s="101"/>
      <c r="AB215" s="104"/>
    </row>
    <row r="216" spans="2:28" ht="16.5" customHeight="1" x14ac:dyDescent="0.25">
      <c r="B216" s="97">
        <v>77</v>
      </c>
      <c r="C216" s="97" t="s">
        <v>55</v>
      </c>
      <c r="D216" s="98">
        <v>37845</v>
      </c>
      <c r="E216" s="99">
        <v>51</v>
      </c>
      <c r="F216" s="97">
        <v>5</v>
      </c>
      <c r="G216" s="97">
        <v>1</v>
      </c>
      <c r="H216" s="105">
        <v>4</v>
      </c>
      <c r="I216" s="105">
        <v>0</v>
      </c>
      <c r="J216" s="105">
        <v>33</v>
      </c>
      <c r="K216" s="95">
        <v>1633</v>
      </c>
      <c r="L216" s="106">
        <f>T215</f>
        <v>180</v>
      </c>
      <c r="M216" s="106">
        <f>K216*L216</f>
        <v>293940</v>
      </c>
      <c r="N216" s="77"/>
      <c r="O216" s="78"/>
      <c r="P216" s="78"/>
      <c r="Q216" s="78"/>
      <c r="R216" s="79"/>
      <c r="S216" s="80"/>
      <c r="T216" s="81"/>
      <c r="U216" s="77"/>
      <c r="V216" s="79"/>
      <c r="W216" s="79"/>
      <c r="X216" s="82"/>
      <c r="Y216" s="83">
        <f>M216</f>
        <v>293940</v>
      </c>
      <c r="Z216" s="84"/>
      <c r="AA216" s="87">
        <f>AB216*M216/100</f>
        <v>29.394000000000002</v>
      </c>
      <c r="AB216" s="110">
        <v>0.01</v>
      </c>
    </row>
    <row r="217" spans="2:28" ht="16.5" customHeight="1" x14ac:dyDescent="0.25">
      <c r="B217" s="99"/>
      <c r="C217" s="99"/>
      <c r="D217" s="99"/>
      <c r="E217" s="99"/>
      <c r="F217" s="99"/>
      <c r="G217" s="99"/>
      <c r="H217" s="107"/>
      <c r="I217" s="107"/>
      <c r="J217" s="107"/>
      <c r="K217" s="106"/>
      <c r="L217" s="106"/>
      <c r="M217" s="106"/>
      <c r="N217" s="77"/>
      <c r="O217" s="78"/>
      <c r="P217" s="78"/>
      <c r="Q217" s="78"/>
      <c r="R217" s="79"/>
      <c r="S217" s="80"/>
      <c r="T217" s="81"/>
      <c r="U217" s="77"/>
      <c r="V217" s="79"/>
      <c r="W217" s="79"/>
      <c r="X217" s="86"/>
      <c r="Y217" s="83"/>
      <c r="Z217" s="84"/>
      <c r="AA217" s="85"/>
      <c r="AB217" s="86"/>
    </row>
    <row r="218" spans="2:28" ht="16.5" customHeight="1" x14ac:dyDescent="0.25">
      <c r="B218" s="100" t="s">
        <v>205</v>
      </c>
      <c r="C218" s="101"/>
      <c r="D218" s="101"/>
      <c r="E218" s="101"/>
      <c r="F218" s="101"/>
      <c r="G218" s="102"/>
      <c r="H218" s="102" t="s">
        <v>207</v>
      </c>
      <c r="I218" s="102" t="s">
        <v>443</v>
      </c>
      <c r="J218" s="102" t="s">
        <v>430</v>
      </c>
      <c r="K218" s="102">
        <v>16</v>
      </c>
      <c r="L218" s="102">
        <v>9</v>
      </c>
      <c r="M218" s="102"/>
      <c r="N218" s="102"/>
      <c r="O218" s="102" t="s">
        <v>240</v>
      </c>
      <c r="P218" s="102" t="s">
        <v>241</v>
      </c>
      <c r="Q218" s="102" t="s">
        <v>139</v>
      </c>
      <c r="R218" s="102">
        <v>34160</v>
      </c>
      <c r="S218" s="102"/>
      <c r="T218" s="102">
        <v>100</v>
      </c>
      <c r="U218" s="102" t="s">
        <v>444</v>
      </c>
      <c r="V218" s="103"/>
      <c r="W218" s="101"/>
      <c r="X218" s="102"/>
      <c r="Y218" s="101"/>
      <c r="Z218" s="101"/>
      <c r="AA218" s="102" t="s">
        <v>445</v>
      </c>
      <c r="AB218" s="104"/>
    </row>
    <row r="219" spans="2:28" ht="16.5" customHeight="1" x14ac:dyDescent="0.25">
      <c r="B219" s="97">
        <v>78</v>
      </c>
      <c r="C219" s="97" t="s">
        <v>55</v>
      </c>
      <c r="D219" s="98">
        <v>37846</v>
      </c>
      <c r="E219" s="99">
        <v>52</v>
      </c>
      <c r="F219" s="97">
        <v>5</v>
      </c>
      <c r="G219" s="97">
        <v>1</v>
      </c>
      <c r="H219" s="105">
        <v>13</v>
      </c>
      <c r="I219" s="105">
        <v>1</v>
      </c>
      <c r="J219" s="105">
        <v>71</v>
      </c>
      <c r="K219" s="95">
        <v>5371</v>
      </c>
      <c r="L219" s="106">
        <f>T218</f>
        <v>100</v>
      </c>
      <c r="M219" s="106">
        <f>K219*L219</f>
        <v>537100</v>
      </c>
      <c r="N219" s="77"/>
      <c r="O219" s="78"/>
      <c r="P219" s="78"/>
      <c r="Q219" s="78"/>
      <c r="R219" s="79"/>
      <c r="S219" s="80"/>
      <c r="T219" s="81"/>
      <c r="U219" s="77"/>
      <c r="V219" s="79"/>
      <c r="W219" s="79"/>
      <c r="X219" s="82"/>
      <c r="Y219" s="83">
        <f>M219</f>
        <v>537100</v>
      </c>
      <c r="Z219" s="84"/>
      <c r="AA219" s="87">
        <f>AB219*M219/100</f>
        <v>53.71</v>
      </c>
      <c r="AB219" s="110">
        <v>0.01</v>
      </c>
    </row>
    <row r="220" spans="2:28" ht="16.5" customHeight="1" x14ac:dyDescent="0.25">
      <c r="B220" s="99"/>
      <c r="C220" s="99"/>
      <c r="D220" s="99"/>
      <c r="E220" s="99"/>
      <c r="F220" s="99"/>
      <c r="G220" s="99"/>
      <c r="H220" s="107"/>
      <c r="I220" s="107"/>
      <c r="J220" s="107"/>
      <c r="K220" s="106"/>
      <c r="L220" s="106"/>
      <c r="M220" s="106"/>
      <c r="N220" s="77"/>
      <c r="O220" s="78"/>
      <c r="P220" s="78"/>
      <c r="Q220" s="78"/>
      <c r="R220" s="79"/>
      <c r="S220" s="80"/>
      <c r="T220" s="81"/>
      <c r="U220" s="77"/>
      <c r="V220" s="79"/>
      <c r="W220" s="79"/>
      <c r="X220" s="86"/>
      <c r="Y220" s="83"/>
      <c r="Z220" s="84"/>
      <c r="AA220" s="85"/>
      <c r="AB220" s="86"/>
    </row>
    <row r="221" spans="2:28" ht="16.5" customHeight="1" x14ac:dyDescent="0.25">
      <c r="B221" s="100" t="s">
        <v>205</v>
      </c>
      <c r="C221" s="101"/>
      <c r="D221" s="101"/>
      <c r="E221" s="101"/>
      <c r="F221" s="101"/>
      <c r="G221" s="102"/>
      <c r="H221" s="102" t="s">
        <v>210</v>
      </c>
      <c r="I221" s="102" t="s">
        <v>446</v>
      </c>
      <c r="J221" s="102" t="s">
        <v>447</v>
      </c>
      <c r="K221" s="102">
        <v>108</v>
      </c>
      <c r="L221" s="102">
        <v>9</v>
      </c>
      <c r="M221" s="102"/>
      <c r="N221" s="102"/>
      <c r="O221" s="102" t="s">
        <v>240</v>
      </c>
      <c r="P221" s="102" t="s">
        <v>241</v>
      </c>
      <c r="Q221" s="102" t="s">
        <v>139</v>
      </c>
      <c r="R221" s="102">
        <v>34160</v>
      </c>
      <c r="S221" s="102" t="s">
        <v>236</v>
      </c>
      <c r="T221" s="102">
        <v>100</v>
      </c>
      <c r="U221" s="102" t="s">
        <v>448</v>
      </c>
      <c r="V221" s="103"/>
      <c r="W221" s="101"/>
      <c r="X221" s="102"/>
      <c r="Y221" s="101"/>
      <c r="Z221" s="101"/>
      <c r="AA221" s="101"/>
      <c r="AB221" s="104"/>
    </row>
    <row r="222" spans="2:28" ht="16.5" customHeight="1" x14ac:dyDescent="0.25">
      <c r="B222" s="97">
        <v>79</v>
      </c>
      <c r="C222" s="97" t="s">
        <v>55</v>
      </c>
      <c r="D222" s="98">
        <v>37847</v>
      </c>
      <c r="E222" s="99">
        <v>53</v>
      </c>
      <c r="F222" s="97">
        <v>5</v>
      </c>
      <c r="G222" s="97">
        <v>1</v>
      </c>
      <c r="H222" s="105">
        <v>12</v>
      </c>
      <c r="I222" s="105">
        <v>1</v>
      </c>
      <c r="J222" s="105">
        <v>63</v>
      </c>
      <c r="K222" s="95">
        <v>4963</v>
      </c>
      <c r="L222" s="106">
        <f>T221</f>
        <v>100</v>
      </c>
      <c r="M222" s="106">
        <f>K222*L222</f>
        <v>496300</v>
      </c>
      <c r="N222" s="77"/>
      <c r="O222" s="78"/>
      <c r="P222" s="78"/>
      <c r="Q222" s="78"/>
      <c r="R222" s="79"/>
      <c r="S222" s="80"/>
      <c r="T222" s="81"/>
      <c r="U222" s="77"/>
      <c r="V222" s="79"/>
      <c r="W222" s="79"/>
      <c r="X222" s="82"/>
      <c r="Y222" s="83">
        <f>M222</f>
        <v>496300</v>
      </c>
      <c r="Z222" s="84"/>
      <c r="AA222" s="87">
        <f>AB222*M222/100</f>
        <v>49.63</v>
      </c>
      <c r="AB222" s="110">
        <v>0.01</v>
      </c>
    </row>
    <row r="223" spans="2:28" ht="16.5" customHeight="1" x14ac:dyDescent="0.25">
      <c r="B223" s="97"/>
      <c r="C223" s="97"/>
      <c r="D223" s="98"/>
      <c r="E223" s="99"/>
      <c r="F223" s="97"/>
      <c r="G223" s="97"/>
      <c r="H223" s="105"/>
      <c r="I223" s="105"/>
      <c r="J223" s="105"/>
      <c r="K223" s="95"/>
      <c r="L223" s="106"/>
      <c r="M223" s="106"/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/>
      <c r="Z223" s="84"/>
      <c r="AA223" s="87"/>
      <c r="AB223" s="110"/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301</v>
      </c>
      <c r="I225" s="102" t="s">
        <v>449</v>
      </c>
      <c r="J225" s="102" t="s">
        <v>450</v>
      </c>
      <c r="K225" s="102">
        <v>111</v>
      </c>
      <c r="L225" s="102">
        <v>5</v>
      </c>
      <c r="M225" s="102"/>
      <c r="N225" s="102"/>
      <c r="O225" s="102" t="s">
        <v>451</v>
      </c>
      <c r="P225" s="102" t="s">
        <v>452</v>
      </c>
      <c r="Q225" s="102" t="s">
        <v>316</v>
      </c>
      <c r="R225" s="102">
        <v>33140</v>
      </c>
      <c r="S225" s="102" t="s">
        <v>236</v>
      </c>
      <c r="T225" s="102">
        <v>100</v>
      </c>
      <c r="U225" s="102" t="s">
        <v>453</v>
      </c>
      <c r="V225" s="103"/>
      <c r="W225" s="101"/>
      <c r="X225" s="102"/>
      <c r="Y225" s="101"/>
      <c r="Z225" s="101"/>
      <c r="AA225" s="101"/>
      <c r="AB225" s="104"/>
    </row>
    <row r="226" spans="2:28" ht="16.5" customHeight="1" x14ac:dyDescent="0.25">
      <c r="B226" s="97">
        <v>80</v>
      </c>
      <c r="C226" s="97" t="s">
        <v>55</v>
      </c>
      <c r="D226" s="98">
        <v>37848</v>
      </c>
      <c r="E226" s="99">
        <v>54</v>
      </c>
      <c r="F226" s="97">
        <v>5</v>
      </c>
      <c r="G226" s="97">
        <v>1</v>
      </c>
      <c r="H226" s="105">
        <v>16</v>
      </c>
      <c r="I226" s="105">
        <v>1</v>
      </c>
      <c r="J226" s="105">
        <v>42</v>
      </c>
      <c r="K226" s="95">
        <v>6542</v>
      </c>
      <c r="L226" s="106">
        <f>T225</f>
        <v>100</v>
      </c>
      <c r="M226" s="106">
        <f>K226*L226</f>
        <v>654200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654200</v>
      </c>
      <c r="Z226" s="84"/>
      <c r="AA226" s="87">
        <f>AB226*M226/100</f>
        <v>65.42</v>
      </c>
      <c r="AB226" s="110">
        <v>0.01</v>
      </c>
    </row>
    <row r="227" spans="2:28" ht="16.5" customHeight="1" x14ac:dyDescent="0.25">
      <c r="B227" s="99"/>
      <c r="C227" s="99"/>
      <c r="D227" s="99"/>
      <c r="E227" s="99"/>
      <c r="F227" s="99"/>
      <c r="G227" s="99"/>
      <c r="H227" s="107"/>
      <c r="I227" s="107"/>
      <c r="J227" s="107"/>
      <c r="K227" s="106"/>
      <c r="L227" s="106"/>
      <c r="M227" s="106"/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6"/>
      <c r="Y227" s="83"/>
      <c r="Z227" s="84"/>
      <c r="AA227" s="85"/>
      <c r="AB227" s="86"/>
    </row>
    <row r="228" spans="2:28" ht="16.5" customHeight="1" x14ac:dyDescent="0.25">
      <c r="B228" s="100" t="s">
        <v>205</v>
      </c>
      <c r="C228" s="101"/>
      <c r="D228" s="101"/>
      <c r="E228" s="101"/>
      <c r="F228" s="101"/>
      <c r="G228" s="102"/>
      <c r="H228" s="102" t="s">
        <v>207</v>
      </c>
      <c r="I228" s="102" t="s">
        <v>446</v>
      </c>
      <c r="J228" s="102" t="s">
        <v>454</v>
      </c>
      <c r="K228" s="102">
        <v>107</v>
      </c>
      <c r="L228" s="102">
        <v>15</v>
      </c>
      <c r="M228" s="102"/>
      <c r="N228" s="102"/>
      <c r="O228" s="102" t="s">
        <v>240</v>
      </c>
      <c r="P228" s="102" t="s">
        <v>241</v>
      </c>
      <c r="Q228" s="102" t="s">
        <v>139</v>
      </c>
      <c r="R228" s="102">
        <v>34160</v>
      </c>
      <c r="S228" s="102" t="s">
        <v>236</v>
      </c>
      <c r="T228" s="102">
        <v>100</v>
      </c>
      <c r="U228" s="102" t="s">
        <v>455</v>
      </c>
      <c r="V228" s="103"/>
      <c r="W228" s="101"/>
      <c r="X228" s="102"/>
      <c r="Y228" s="101"/>
      <c r="Z228" s="101"/>
      <c r="AA228" s="101"/>
      <c r="AB228" s="104"/>
    </row>
    <row r="229" spans="2:28" ht="16.5" customHeight="1" x14ac:dyDescent="0.25">
      <c r="B229" s="97">
        <v>81</v>
      </c>
      <c r="C229" s="97" t="s">
        <v>55</v>
      </c>
      <c r="D229" s="98">
        <v>37849</v>
      </c>
      <c r="E229" s="99">
        <v>55</v>
      </c>
      <c r="F229" s="97">
        <v>5</v>
      </c>
      <c r="G229" s="97">
        <v>1</v>
      </c>
      <c r="H229" s="105">
        <v>17</v>
      </c>
      <c r="I229" s="105">
        <v>0</v>
      </c>
      <c r="J229" s="105">
        <v>41</v>
      </c>
      <c r="K229" s="95">
        <v>6841</v>
      </c>
      <c r="L229" s="106">
        <f>T228</f>
        <v>100</v>
      </c>
      <c r="M229" s="106">
        <f>K229*L229</f>
        <v>684100</v>
      </c>
      <c r="N229" s="77"/>
      <c r="O229" s="78"/>
      <c r="P229" s="78"/>
      <c r="Q229" s="78"/>
      <c r="R229" s="79"/>
      <c r="S229" s="80"/>
      <c r="T229" s="81"/>
      <c r="U229" s="77"/>
      <c r="V229" s="79"/>
      <c r="W229" s="79"/>
      <c r="X229" s="82"/>
      <c r="Y229" s="83">
        <f>M229</f>
        <v>684100</v>
      </c>
      <c r="Z229" s="84"/>
      <c r="AA229" s="87">
        <f>AB229*M229/100</f>
        <v>68.41</v>
      </c>
      <c r="AB229" s="110">
        <v>0.01</v>
      </c>
    </row>
    <row r="230" spans="2:28" ht="16.5" customHeight="1" x14ac:dyDescent="0.25">
      <c r="B230" s="99"/>
      <c r="C230" s="99"/>
      <c r="D230" s="99"/>
      <c r="E230" s="99"/>
      <c r="F230" s="99"/>
      <c r="G230" s="99"/>
      <c r="H230" s="107"/>
      <c r="I230" s="107"/>
      <c r="J230" s="107"/>
      <c r="K230" s="106"/>
      <c r="L230" s="106"/>
      <c r="M230" s="106"/>
      <c r="N230" s="77"/>
      <c r="O230" s="78"/>
      <c r="P230" s="78"/>
      <c r="Q230" s="78"/>
      <c r="R230" s="79"/>
      <c r="S230" s="80"/>
      <c r="T230" s="81"/>
      <c r="U230" s="77"/>
      <c r="V230" s="79"/>
      <c r="W230" s="79"/>
      <c r="X230" s="86"/>
      <c r="Y230" s="83"/>
      <c r="Z230" s="84"/>
      <c r="AA230" s="85"/>
      <c r="AB230" s="86"/>
    </row>
    <row r="231" spans="2:28" ht="16.5" customHeight="1" x14ac:dyDescent="0.25">
      <c r="B231" s="100" t="s">
        <v>205</v>
      </c>
      <c r="C231" s="101"/>
      <c r="D231" s="101"/>
      <c r="E231" s="101"/>
      <c r="F231" s="101"/>
      <c r="G231" s="102"/>
      <c r="H231" s="102" t="s">
        <v>207</v>
      </c>
      <c r="I231" s="102" t="s">
        <v>254</v>
      </c>
      <c r="J231" s="102" t="s">
        <v>454</v>
      </c>
      <c r="K231" s="102">
        <v>55</v>
      </c>
      <c r="L231" s="102">
        <v>9</v>
      </c>
      <c r="M231" s="102"/>
      <c r="N231" s="102"/>
      <c r="O231" s="102" t="s">
        <v>240</v>
      </c>
      <c r="P231" s="102" t="s">
        <v>241</v>
      </c>
      <c r="Q231" s="102" t="s">
        <v>139</v>
      </c>
      <c r="R231" s="102">
        <v>34160</v>
      </c>
      <c r="S231" s="102" t="s">
        <v>236</v>
      </c>
      <c r="T231" s="102">
        <v>110</v>
      </c>
      <c r="U231" s="102" t="s">
        <v>456</v>
      </c>
      <c r="V231" s="103"/>
      <c r="W231" s="101"/>
      <c r="X231" s="102"/>
      <c r="Y231" s="101"/>
      <c r="Z231" s="101"/>
      <c r="AA231" s="101"/>
      <c r="AB231" s="104"/>
    </row>
    <row r="232" spans="2:28" ht="16.5" customHeight="1" x14ac:dyDescent="0.25">
      <c r="B232" s="97">
        <v>82</v>
      </c>
      <c r="C232" s="97" t="s">
        <v>55</v>
      </c>
      <c r="D232" s="98">
        <v>37850</v>
      </c>
      <c r="E232" s="99">
        <v>56</v>
      </c>
      <c r="F232" s="97">
        <v>5</v>
      </c>
      <c r="G232" s="97">
        <v>1</v>
      </c>
      <c r="H232" s="105">
        <v>3</v>
      </c>
      <c r="I232" s="105">
        <v>0</v>
      </c>
      <c r="J232" s="105">
        <v>92</v>
      </c>
      <c r="K232" s="95">
        <v>1292</v>
      </c>
      <c r="L232" s="106">
        <f>T231</f>
        <v>110</v>
      </c>
      <c r="M232" s="106">
        <f>K232*L232</f>
        <v>142120</v>
      </c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2"/>
      <c r="Y232" s="83">
        <f>M232</f>
        <v>142120</v>
      </c>
      <c r="Z232" s="84"/>
      <c r="AA232" s="87">
        <f>AB232*M232/100</f>
        <v>14.212</v>
      </c>
      <c r="AB232" s="110">
        <v>0.01</v>
      </c>
    </row>
    <row r="233" spans="2:28" ht="16.5" customHeight="1" x14ac:dyDescent="0.25">
      <c r="B233" s="99"/>
      <c r="C233" s="99"/>
      <c r="D233" s="99"/>
      <c r="E233" s="99"/>
      <c r="F233" s="99"/>
      <c r="G233" s="99"/>
      <c r="H233" s="107"/>
      <c r="I233" s="107"/>
      <c r="J233" s="107"/>
      <c r="K233" s="106"/>
      <c r="L233" s="106"/>
      <c r="M233" s="106"/>
      <c r="N233" s="77"/>
      <c r="O233" s="78"/>
      <c r="P233" s="78"/>
      <c r="Q233" s="78"/>
      <c r="R233" s="79"/>
      <c r="S233" s="80"/>
      <c r="T233" s="81"/>
      <c r="U233" s="77"/>
      <c r="V233" s="79"/>
      <c r="W233" s="79"/>
      <c r="X233" s="86"/>
      <c r="Y233" s="83"/>
      <c r="Z233" s="84"/>
      <c r="AA233" s="85"/>
      <c r="AB233" s="86"/>
    </row>
    <row r="234" spans="2:28" ht="16.5" customHeight="1" x14ac:dyDescent="0.25">
      <c r="B234" s="100" t="s">
        <v>205</v>
      </c>
      <c r="C234" s="101"/>
      <c r="D234" s="101"/>
      <c r="E234" s="101"/>
      <c r="F234" s="101"/>
      <c r="G234" s="102"/>
      <c r="H234" s="102" t="s">
        <v>207</v>
      </c>
      <c r="I234" s="102" t="s">
        <v>254</v>
      </c>
      <c r="J234" s="102" t="s">
        <v>454</v>
      </c>
      <c r="K234" s="102">
        <v>55</v>
      </c>
      <c r="L234" s="102">
        <v>9</v>
      </c>
      <c r="M234" s="102"/>
      <c r="N234" s="102"/>
      <c r="O234" s="102" t="s">
        <v>240</v>
      </c>
      <c r="P234" s="102" t="s">
        <v>241</v>
      </c>
      <c r="Q234" s="102" t="s">
        <v>139</v>
      </c>
      <c r="R234" s="102">
        <v>34160</v>
      </c>
      <c r="S234" s="102" t="s">
        <v>236</v>
      </c>
      <c r="T234" s="102">
        <v>100</v>
      </c>
      <c r="U234" s="102" t="s">
        <v>457</v>
      </c>
      <c r="V234" s="103"/>
      <c r="W234" s="101"/>
      <c r="X234" s="102"/>
      <c r="Y234" s="101"/>
      <c r="Z234" s="101"/>
      <c r="AA234" s="101"/>
      <c r="AB234" s="104"/>
    </row>
    <row r="235" spans="2:28" ht="16.5" customHeight="1" x14ac:dyDescent="0.25">
      <c r="B235" s="97">
        <v>83</v>
      </c>
      <c r="C235" s="97" t="s">
        <v>55</v>
      </c>
      <c r="D235" s="98">
        <v>37851</v>
      </c>
      <c r="E235" s="99">
        <v>57</v>
      </c>
      <c r="F235" s="97">
        <v>5</v>
      </c>
      <c r="G235" s="97">
        <v>1</v>
      </c>
      <c r="H235" s="105">
        <v>2</v>
      </c>
      <c r="I235" s="105">
        <v>0</v>
      </c>
      <c r="J235" s="105">
        <v>47</v>
      </c>
      <c r="K235" s="95">
        <v>847</v>
      </c>
      <c r="L235" s="106">
        <f>T234</f>
        <v>100</v>
      </c>
      <c r="M235" s="106">
        <f>K235*L235</f>
        <v>84700</v>
      </c>
      <c r="N235" s="77"/>
      <c r="O235" s="78"/>
      <c r="P235" s="78"/>
      <c r="Q235" s="78"/>
      <c r="R235" s="79"/>
      <c r="S235" s="80"/>
      <c r="T235" s="81"/>
      <c r="U235" s="77"/>
      <c r="V235" s="79"/>
      <c r="W235" s="79"/>
      <c r="X235" s="82"/>
      <c r="Y235" s="83">
        <f>M235</f>
        <v>84700</v>
      </c>
      <c r="Z235" s="84"/>
      <c r="AA235" s="87">
        <f>AB235*M235/100</f>
        <v>8.4700000000000006</v>
      </c>
      <c r="AB235" s="110">
        <v>0.01</v>
      </c>
    </row>
    <row r="236" spans="2:28" ht="16.5" customHeight="1" x14ac:dyDescent="0.25">
      <c r="B236" s="99"/>
      <c r="C236" s="99"/>
      <c r="D236" s="99"/>
      <c r="E236" s="99"/>
      <c r="F236" s="99"/>
      <c r="G236" s="99"/>
      <c r="H236" s="107"/>
      <c r="I236" s="107"/>
      <c r="J236" s="107"/>
      <c r="K236" s="106"/>
      <c r="L236" s="106"/>
      <c r="M236" s="106"/>
      <c r="N236" s="77"/>
      <c r="O236" s="78"/>
      <c r="P236" s="78"/>
      <c r="Q236" s="78"/>
      <c r="R236" s="79"/>
      <c r="S236" s="80"/>
      <c r="T236" s="81"/>
      <c r="U236" s="77"/>
      <c r="V236" s="79"/>
      <c r="W236" s="79"/>
      <c r="X236" s="86"/>
      <c r="Y236" s="83"/>
      <c r="Z236" s="84"/>
      <c r="AA236" s="85"/>
      <c r="AB236" s="86"/>
    </row>
    <row r="237" spans="2:28" ht="16.5" customHeight="1" x14ac:dyDescent="0.25">
      <c r="B237" s="100" t="s">
        <v>205</v>
      </c>
      <c r="C237" s="101"/>
      <c r="D237" s="101"/>
      <c r="E237" s="101"/>
      <c r="F237" s="101"/>
      <c r="G237" s="102"/>
      <c r="H237" s="102" t="s">
        <v>207</v>
      </c>
      <c r="I237" s="102" t="s">
        <v>458</v>
      </c>
      <c r="J237" s="102" t="s">
        <v>459</v>
      </c>
      <c r="K237" s="102">
        <v>124</v>
      </c>
      <c r="L237" s="102">
        <v>15</v>
      </c>
      <c r="M237" s="102"/>
      <c r="N237" s="102"/>
      <c r="O237" s="102" t="s">
        <v>240</v>
      </c>
      <c r="P237" s="102" t="s">
        <v>241</v>
      </c>
      <c r="Q237" s="102" t="s">
        <v>139</v>
      </c>
      <c r="R237" s="102">
        <v>34160</v>
      </c>
      <c r="S237" s="102" t="s">
        <v>236</v>
      </c>
      <c r="T237" s="102">
        <v>100</v>
      </c>
      <c r="U237" s="102" t="s">
        <v>460</v>
      </c>
      <c r="V237" s="103"/>
      <c r="W237" s="101"/>
      <c r="X237" s="102"/>
      <c r="Y237" s="101"/>
      <c r="Z237" s="101"/>
      <c r="AA237" s="101"/>
      <c r="AB237" s="104"/>
    </row>
    <row r="238" spans="2:28" ht="16.5" customHeight="1" x14ac:dyDescent="0.25">
      <c r="B238" s="97">
        <v>84</v>
      </c>
      <c r="C238" s="97" t="s">
        <v>55</v>
      </c>
      <c r="D238" s="98">
        <v>37852</v>
      </c>
      <c r="E238" s="99">
        <v>58</v>
      </c>
      <c r="F238" s="97">
        <v>5</v>
      </c>
      <c r="G238" s="97">
        <v>1</v>
      </c>
      <c r="H238" s="105">
        <v>2</v>
      </c>
      <c r="I238" s="105">
        <v>1</v>
      </c>
      <c r="J238" s="105">
        <v>68</v>
      </c>
      <c r="K238" s="95">
        <v>968</v>
      </c>
      <c r="L238" s="106">
        <f>T237</f>
        <v>100</v>
      </c>
      <c r="M238" s="106">
        <f>K238*L238</f>
        <v>96800</v>
      </c>
      <c r="N238" s="77"/>
      <c r="O238" s="78"/>
      <c r="P238" s="78"/>
      <c r="Q238" s="78"/>
      <c r="R238" s="79"/>
      <c r="S238" s="80"/>
      <c r="T238" s="81"/>
      <c r="U238" s="77"/>
      <c r="V238" s="79"/>
      <c r="W238" s="79"/>
      <c r="X238" s="82"/>
      <c r="Y238" s="83">
        <f>M238</f>
        <v>96800</v>
      </c>
      <c r="Z238" s="84"/>
      <c r="AA238" s="87">
        <f>AB238*M238/100</f>
        <v>9.68</v>
      </c>
      <c r="AB238" s="110">
        <v>0.01</v>
      </c>
    </row>
    <row r="239" spans="2:28" ht="16.5" customHeight="1" x14ac:dyDescent="0.25">
      <c r="B239" s="99"/>
      <c r="C239" s="99"/>
      <c r="D239" s="99"/>
      <c r="E239" s="99"/>
      <c r="F239" s="99"/>
      <c r="G239" s="99"/>
      <c r="H239" s="107"/>
      <c r="I239" s="107"/>
      <c r="J239" s="107"/>
      <c r="K239" s="106"/>
      <c r="L239" s="106"/>
      <c r="M239" s="106"/>
      <c r="N239" s="77"/>
      <c r="O239" s="78"/>
      <c r="P239" s="78"/>
      <c r="Q239" s="78"/>
      <c r="R239" s="79"/>
      <c r="S239" s="80"/>
      <c r="T239" s="81"/>
      <c r="U239" s="77"/>
      <c r="V239" s="79"/>
      <c r="W239" s="79"/>
      <c r="X239" s="86"/>
      <c r="Y239" s="83"/>
      <c r="Z239" s="84"/>
      <c r="AA239" s="85"/>
      <c r="AB239" s="86"/>
    </row>
    <row r="240" spans="2:28" ht="16.5" customHeight="1" x14ac:dyDescent="0.25">
      <c r="B240" s="100" t="s">
        <v>205</v>
      </c>
      <c r="C240" s="101"/>
      <c r="D240" s="101"/>
      <c r="E240" s="101"/>
      <c r="F240" s="101"/>
      <c r="G240" s="102"/>
      <c r="H240" s="102" t="s">
        <v>210</v>
      </c>
      <c r="I240" s="102" t="s">
        <v>461</v>
      </c>
      <c r="J240" s="102" t="s">
        <v>454</v>
      </c>
      <c r="K240" s="102">
        <v>107</v>
      </c>
      <c r="L240" s="102">
        <v>15</v>
      </c>
      <c r="M240" s="102"/>
      <c r="N240" s="102"/>
      <c r="O240" s="102" t="s">
        <v>240</v>
      </c>
      <c r="P240" s="102" t="s">
        <v>241</v>
      </c>
      <c r="Q240" s="102" t="s">
        <v>139</v>
      </c>
      <c r="R240" s="102">
        <v>34160</v>
      </c>
      <c r="S240" s="102" t="s">
        <v>236</v>
      </c>
      <c r="T240" s="102">
        <v>100</v>
      </c>
      <c r="U240" s="102" t="s">
        <v>462</v>
      </c>
      <c r="V240" s="103"/>
      <c r="W240" s="101"/>
      <c r="X240" s="102"/>
      <c r="Y240" s="101"/>
      <c r="Z240" s="101"/>
      <c r="AA240" s="101"/>
      <c r="AB240" s="104"/>
    </row>
    <row r="241" spans="2:28" ht="16.5" customHeight="1" x14ac:dyDescent="0.25">
      <c r="B241" s="97">
        <v>85</v>
      </c>
      <c r="C241" s="97" t="s">
        <v>55</v>
      </c>
      <c r="D241" s="98">
        <v>37853</v>
      </c>
      <c r="E241" s="99">
        <v>59</v>
      </c>
      <c r="F241" s="97">
        <v>5</v>
      </c>
      <c r="G241" s="97">
        <v>1</v>
      </c>
      <c r="H241" s="105">
        <v>2</v>
      </c>
      <c r="I241" s="105">
        <v>2</v>
      </c>
      <c r="J241" s="105">
        <v>81</v>
      </c>
      <c r="K241" s="95">
        <v>1081</v>
      </c>
      <c r="L241" s="106">
        <f>T240</f>
        <v>100</v>
      </c>
      <c r="M241" s="106">
        <f>K241*L241</f>
        <v>108100</v>
      </c>
      <c r="N241" s="77"/>
      <c r="O241" s="78"/>
      <c r="P241" s="78"/>
      <c r="Q241" s="78"/>
      <c r="R241" s="79"/>
      <c r="S241" s="80"/>
      <c r="T241" s="81"/>
      <c r="U241" s="77"/>
      <c r="V241" s="79"/>
      <c r="W241" s="79"/>
      <c r="X241" s="82"/>
      <c r="Y241" s="83">
        <f>M241</f>
        <v>108100</v>
      </c>
      <c r="Z241" s="84"/>
      <c r="AA241" s="87">
        <f>AB241*M241/100</f>
        <v>10.81</v>
      </c>
      <c r="AB241" s="110">
        <v>0.01</v>
      </c>
    </row>
    <row r="242" spans="2:28" ht="16.5" customHeight="1" x14ac:dyDescent="0.25">
      <c r="B242" s="99"/>
      <c r="C242" s="99"/>
      <c r="D242" s="99"/>
      <c r="E242" s="99"/>
      <c r="F242" s="99"/>
      <c r="G242" s="99"/>
      <c r="H242" s="107"/>
      <c r="I242" s="107"/>
      <c r="J242" s="107"/>
      <c r="K242" s="106"/>
      <c r="L242" s="106"/>
      <c r="M242" s="106"/>
      <c r="N242" s="77"/>
      <c r="O242" s="78"/>
      <c r="P242" s="78"/>
      <c r="Q242" s="78"/>
      <c r="R242" s="79"/>
      <c r="S242" s="80"/>
      <c r="T242" s="81"/>
      <c r="U242" s="77"/>
      <c r="V242" s="79"/>
      <c r="W242" s="79"/>
      <c r="X242" s="86"/>
      <c r="Y242" s="83"/>
      <c r="Z242" s="84"/>
      <c r="AA242" s="85"/>
      <c r="AB242" s="86"/>
    </row>
    <row r="243" spans="2:28" ht="16.5" customHeight="1" x14ac:dyDescent="0.25">
      <c r="B243" s="100" t="s">
        <v>205</v>
      </c>
      <c r="C243" s="101"/>
      <c r="D243" s="101"/>
      <c r="E243" s="101"/>
      <c r="F243" s="101"/>
      <c r="G243" s="102"/>
      <c r="H243" s="102" t="s">
        <v>207</v>
      </c>
      <c r="I243" s="102" t="s">
        <v>446</v>
      </c>
      <c r="J243" s="102" t="s">
        <v>454</v>
      </c>
      <c r="K243" s="102">
        <v>107</v>
      </c>
      <c r="L243" s="102">
        <v>15</v>
      </c>
      <c r="M243" s="102"/>
      <c r="N243" s="102"/>
      <c r="O243" s="102" t="s">
        <v>240</v>
      </c>
      <c r="P243" s="102" t="s">
        <v>241</v>
      </c>
      <c r="Q243" s="102" t="s">
        <v>139</v>
      </c>
      <c r="R243" s="102">
        <v>34160</v>
      </c>
      <c r="S243" s="102" t="s">
        <v>236</v>
      </c>
      <c r="T243" s="102">
        <v>100</v>
      </c>
      <c r="U243" s="102" t="s">
        <v>463</v>
      </c>
      <c r="V243" s="103"/>
      <c r="W243" s="101"/>
      <c r="X243" s="102"/>
      <c r="Y243" s="101"/>
      <c r="Z243" s="101"/>
      <c r="AA243" s="101"/>
      <c r="AB243" s="104"/>
    </row>
    <row r="244" spans="2:28" ht="16.5" customHeight="1" x14ac:dyDescent="0.25">
      <c r="B244" s="97">
        <v>86</v>
      </c>
      <c r="C244" s="97" t="s">
        <v>55</v>
      </c>
      <c r="D244" s="98">
        <v>37854</v>
      </c>
      <c r="E244" s="99">
        <v>60</v>
      </c>
      <c r="F244" s="97">
        <v>5</v>
      </c>
      <c r="G244" s="97">
        <v>1</v>
      </c>
      <c r="H244" s="105">
        <v>2</v>
      </c>
      <c r="I244" s="105">
        <v>2</v>
      </c>
      <c r="J244" s="105">
        <v>73</v>
      </c>
      <c r="K244" s="95">
        <v>1073</v>
      </c>
      <c r="L244" s="106">
        <f>T243</f>
        <v>100</v>
      </c>
      <c r="M244" s="106">
        <f>K244*L244</f>
        <v>107300</v>
      </c>
      <c r="N244" s="77"/>
      <c r="O244" s="78"/>
      <c r="P244" s="78"/>
      <c r="Q244" s="78"/>
      <c r="R244" s="79"/>
      <c r="S244" s="80"/>
      <c r="T244" s="81"/>
      <c r="U244" s="77"/>
      <c r="V244" s="79"/>
      <c r="W244" s="79"/>
      <c r="X244" s="82"/>
      <c r="Y244" s="83">
        <f>M244</f>
        <v>107300</v>
      </c>
      <c r="Z244" s="84"/>
      <c r="AA244" s="87">
        <f>AB244*M244/100</f>
        <v>10.73</v>
      </c>
      <c r="AB244" s="110">
        <v>0.01</v>
      </c>
    </row>
    <row r="245" spans="2:28" ht="16.5" customHeight="1" x14ac:dyDescent="0.25">
      <c r="B245" s="99"/>
      <c r="C245" s="99"/>
      <c r="D245" s="99"/>
      <c r="E245" s="99"/>
      <c r="F245" s="99"/>
      <c r="G245" s="99"/>
      <c r="H245" s="107"/>
      <c r="I245" s="107"/>
      <c r="J245" s="107"/>
      <c r="K245" s="106"/>
      <c r="L245" s="106"/>
      <c r="M245" s="106"/>
      <c r="N245" s="77"/>
      <c r="O245" s="78"/>
      <c r="P245" s="78"/>
      <c r="Q245" s="78"/>
      <c r="R245" s="79"/>
      <c r="S245" s="80"/>
      <c r="T245" s="81"/>
      <c r="U245" s="77"/>
      <c r="V245" s="79"/>
      <c r="W245" s="79"/>
      <c r="X245" s="86"/>
      <c r="Y245" s="83"/>
      <c r="Z245" s="84"/>
      <c r="AA245" s="85"/>
      <c r="AB245" s="86"/>
    </row>
    <row r="246" spans="2:28" ht="16.5" customHeight="1" x14ac:dyDescent="0.25">
      <c r="B246" s="100" t="s">
        <v>205</v>
      </c>
      <c r="C246" s="101"/>
      <c r="D246" s="101"/>
      <c r="E246" s="101"/>
      <c r="F246" s="101"/>
      <c r="G246" s="102"/>
      <c r="H246" s="102" t="s">
        <v>207</v>
      </c>
      <c r="I246" s="102" t="s">
        <v>464</v>
      </c>
      <c r="J246" s="102" t="s">
        <v>454</v>
      </c>
      <c r="K246" s="102">
        <v>4</v>
      </c>
      <c r="L246" s="102">
        <v>15</v>
      </c>
      <c r="M246" s="102"/>
      <c r="N246" s="102"/>
      <c r="O246" s="102" t="s">
        <v>240</v>
      </c>
      <c r="P246" s="102" t="s">
        <v>241</v>
      </c>
      <c r="Q246" s="102" t="s">
        <v>139</v>
      </c>
      <c r="R246" s="102">
        <v>34160</v>
      </c>
      <c r="S246" s="102" t="s">
        <v>236</v>
      </c>
      <c r="T246" s="102">
        <v>100</v>
      </c>
      <c r="U246" s="102" t="s">
        <v>465</v>
      </c>
      <c r="V246" s="103"/>
      <c r="W246" s="101"/>
      <c r="X246" s="102"/>
      <c r="Y246" s="101"/>
      <c r="Z246" s="101"/>
      <c r="AA246" s="101"/>
      <c r="AB246" s="104"/>
    </row>
    <row r="247" spans="2:28" ht="16.5" customHeight="1" x14ac:dyDescent="0.25">
      <c r="B247" s="97">
        <v>87</v>
      </c>
      <c r="C247" s="97" t="s">
        <v>55</v>
      </c>
      <c r="D247" s="98">
        <v>37855</v>
      </c>
      <c r="E247" s="99">
        <v>61</v>
      </c>
      <c r="F247" s="97">
        <v>5</v>
      </c>
      <c r="G247" s="97">
        <v>1</v>
      </c>
      <c r="H247" s="105">
        <v>2</v>
      </c>
      <c r="I247" s="105">
        <v>3</v>
      </c>
      <c r="J247" s="105">
        <v>88</v>
      </c>
      <c r="K247" s="95">
        <v>1188</v>
      </c>
      <c r="L247" s="106">
        <f>T246</f>
        <v>100</v>
      </c>
      <c r="M247" s="106">
        <f>K247*L247</f>
        <v>118800</v>
      </c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2"/>
      <c r="Y247" s="83">
        <f>M247</f>
        <v>118800</v>
      </c>
      <c r="Z247" s="84"/>
      <c r="AA247" s="87">
        <f>AB247*M247/100</f>
        <v>11.88</v>
      </c>
      <c r="AB247" s="110">
        <v>0.01</v>
      </c>
    </row>
    <row r="248" spans="2:28" ht="16.5" customHeight="1" x14ac:dyDescent="0.25">
      <c r="B248" s="99"/>
      <c r="C248" s="99"/>
      <c r="D248" s="99"/>
      <c r="E248" s="99"/>
      <c r="F248" s="99"/>
      <c r="G248" s="99"/>
      <c r="H248" s="107"/>
      <c r="I248" s="107"/>
      <c r="J248" s="107"/>
      <c r="K248" s="106"/>
      <c r="L248" s="106"/>
      <c r="M248" s="106"/>
      <c r="N248" s="77"/>
      <c r="O248" s="78"/>
      <c r="P248" s="78"/>
      <c r="Q248" s="78"/>
      <c r="R248" s="79"/>
      <c r="S248" s="80"/>
      <c r="T248" s="81"/>
      <c r="U248" s="77"/>
      <c r="V248" s="79"/>
      <c r="W248" s="79"/>
      <c r="X248" s="86"/>
      <c r="Y248" s="83"/>
      <c r="Z248" s="84"/>
      <c r="AA248" s="85"/>
      <c r="AB248" s="86"/>
    </row>
    <row r="249" spans="2:28" ht="16.5" customHeight="1" x14ac:dyDescent="0.25">
      <c r="B249" s="100" t="s">
        <v>205</v>
      </c>
      <c r="C249" s="101"/>
      <c r="D249" s="101"/>
      <c r="E249" s="101"/>
      <c r="F249" s="101"/>
      <c r="G249" s="102"/>
      <c r="H249" s="102" t="s">
        <v>301</v>
      </c>
      <c r="I249" s="102" t="s">
        <v>466</v>
      </c>
      <c r="J249" s="102" t="s">
        <v>467</v>
      </c>
      <c r="K249" s="102">
        <v>6</v>
      </c>
      <c r="L249" s="102">
        <v>15</v>
      </c>
      <c r="M249" s="102"/>
      <c r="N249" s="102"/>
      <c r="O249" s="102" t="s">
        <v>240</v>
      </c>
      <c r="P249" s="102" t="s">
        <v>241</v>
      </c>
      <c r="Q249" s="102" t="s">
        <v>139</v>
      </c>
      <c r="R249" s="102">
        <v>34160</v>
      </c>
      <c r="S249" s="102" t="s">
        <v>236</v>
      </c>
      <c r="T249" s="102">
        <v>100</v>
      </c>
      <c r="U249" s="102" t="s">
        <v>468</v>
      </c>
      <c r="V249" s="103"/>
      <c r="W249" s="101"/>
      <c r="X249" s="102"/>
      <c r="Y249" s="101"/>
      <c r="Z249" s="101"/>
      <c r="AA249" s="101"/>
      <c r="AB249" s="104"/>
    </row>
    <row r="250" spans="2:28" ht="16.5" customHeight="1" x14ac:dyDescent="0.25">
      <c r="B250" s="97">
        <v>88</v>
      </c>
      <c r="C250" s="97" t="s">
        <v>55</v>
      </c>
      <c r="D250" s="98">
        <v>37856</v>
      </c>
      <c r="E250" s="99">
        <v>62</v>
      </c>
      <c r="F250" s="97">
        <v>5</v>
      </c>
      <c r="G250" s="97">
        <v>1</v>
      </c>
      <c r="H250" s="105">
        <v>20</v>
      </c>
      <c r="I250" s="105">
        <v>2</v>
      </c>
      <c r="J250" s="105">
        <v>54</v>
      </c>
      <c r="K250" s="95">
        <v>8254</v>
      </c>
      <c r="L250" s="106">
        <f>T249</f>
        <v>100</v>
      </c>
      <c r="M250" s="106">
        <f>K250*L250</f>
        <v>825400</v>
      </c>
      <c r="N250" s="77"/>
      <c r="O250" s="78"/>
      <c r="P250" s="78"/>
      <c r="Q250" s="78"/>
      <c r="R250" s="79"/>
      <c r="S250" s="80"/>
      <c r="T250" s="81"/>
      <c r="U250" s="77"/>
      <c r="V250" s="79"/>
      <c r="W250" s="79"/>
      <c r="X250" s="82"/>
      <c r="Y250" s="83">
        <f>M250</f>
        <v>825400</v>
      </c>
      <c r="Z250" s="84"/>
      <c r="AA250" s="87">
        <f>AB250*M250/100</f>
        <v>82.54</v>
      </c>
      <c r="AB250" s="110">
        <v>0.01</v>
      </c>
    </row>
    <row r="251" spans="2:28" ht="16.5" customHeight="1" x14ac:dyDescent="0.25">
      <c r="B251" s="99"/>
      <c r="C251" s="99"/>
      <c r="D251" s="99"/>
      <c r="E251" s="99"/>
      <c r="F251" s="99"/>
      <c r="G251" s="99"/>
      <c r="H251" s="107"/>
      <c r="I251" s="107"/>
      <c r="J251" s="107"/>
      <c r="K251" s="106"/>
      <c r="L251" s="106"/>
      <c r="M251" s="106"/>
      <c r="N251" s="77"/>
      <c r="O251" s="78"/>
      <c r="P251" s="78"/>
      <c r="Q251" s="78"/>
      <c r="R251" s="79"/>
      <c r="S251" s="80"/>
      <c r="T251" s="81"/>
      <c r="U251" s="77"/>
      <c r="V251" s="79"/>
      <c r="W251" s="79"/>
      <c r="X251" s="86"/>
      <c r="Y251" s="83"/>
      <c r="Z251" s="84"/>
      <c r="AA251" s="85"/>
      <c r="AB251" s="86"/>
    </row>
    <row r="252" spans="2:28" ht="16.5" customHeight="1" x14ac:dyDescent="0.25">
      <c r="B252" s="100" t="s">
        <v>205</v>
      </c>
      <c r="C252" s="101"/>
      <c r="D252" s="101"/>
      <c r="E252" s="101"/>
      <c r="F252" s="101"/>
      <c r="G252" s="102"/>
      <c r="H252" s="102" t="s">
        <v>210</v>
      </c>
      <c r="I252" s="102" t="s">
        <v>469</v>
      </c>
      <c r="J252" s="102" t="s">
        <v>470</v>
      </c>
      <c r="K252" s="102">
        <v>149</v>
      </c>
      <c r="L252" s="102">
        <v>15</v>
      </c>
      <c r="M252" s="102"/>
      <c r="N252" s="102"/>
      <c r="O252" s="102" t="s">
        <v>240</v>
      </c>
      <c r="P252" s="102" t="s">
        <v>241</v>
      </c>
      <c r="Q252" s="102" t="s">
        <v>139</v>
      </c>
      <c r="R252" s="102">
        <v>34160</v>
      </c>
      <c r="S252" s="102" t="s">
        <v>236</v>
      </c>
      <c r="T252" s="102">
        <v>180</v>
      </c>
      <c r="U252" s="102" t="s">
        <v>471</v>
      </c>
      <c r="V252" s="103"/>
      <c r="W252" s="101"/>
      <c r="X252" s="102"/>
      <c r="Y252" s="101"/>
      <c r="Z252" s="101"/>
      <c r="AA252" s="101"/>
      <c r="AB252" s="104"/>
    </row>
    <row r="253" spans="2:28" ht="16.5" customHeight="1" x14ac:dyDescent="0.25">
      <c r="B253" s="97">
        <v>89</v>
      </c>
      <c r="C253" s="97" t="s">
        <v>55</v>
      </c>
      <c r="D253" s="98">
        <v>37868</v>
      </c>
      <c r="E253" s="99">
        <v>63</v>
      </c>
      <c r="F253" s="97">
        <v>5</v>
      </c>
      <c r="G253" s="97">
        <v>1</v>
      </c>
      <c r="H253" s="105">
        <v>5</v>
      </c>
      <c r="I253" s="105">
        <v>1</v>
      </c>
      <c r="J253" s="105">
        <v>90</v>
      </c>
      <c r="K253" s="95">
        <v>2190</v>
      </c>
      <c r="L253" s="106">
        <f>T252</f>
        <v>180</v>
      </c>
      <c r="M253" s="106">
        <f>K253*L253</f>
        <v>394200</v>
      </c>
      <c r="N253" s="77"/>
      <c r="O253" s="78"/>
      <c r="P253" s="78"/>
      <c r="Q253" s="78"/>
      <c r="R253" s="79"/>
      <c r="S253" s="80"/>
      <c r="T253" s="81"/>
      <c r="U253" s="77"/>
      <c r="V253" s="79"/>
      <c r="W253" s="79"/>
      <c r="X253" s="82"/>
      <c r="Y253" s="83">
        <f>M253</f>
        <v>394200</v>
      </c>
      <c r="Z253" s="84"/>
      <c r="AA253" s="87">
        <f>AB253*M253/100</f>
        <v>39.42</v>
      </c>
      <c r="AB253" s="110">
        <v>0.01</v>
      </c>
    </row>
    <row r="254" spans="2:28" ht="16.5" customHeight="1" x14ac:dyDescent="0.25">
      <c r="B254" s="99"/>
      <c r="C254" s="99"/>
      <c r="D254" s="99"/>
      <c r="E254" s="99"/>
      <c r="F254" s="99"/>
      <c r="G254" s="99"/>
      <c r="H254" s="107"/>
      <c r="I254" s="107"/>
      <c r="J254" s="107"/>
      <c r="K254" s="106"/>
      <c r="L254" s="106"/>
      <c r="M254" s="106"/>
      <c r="N254" s="77"/>
      <c r="O254" s="78"/>
      <c r="P254" s="78"/>
      <c r="Q254" s="78"/>
      <c r="R254" s="79"/>
      <c r="S254" s="80"/>
      <c r="T254" s="81"/>
      <c r="U254" s="77"/>
      <c r="V254" s="79"/>
      <c r="W254" s="79"/>
      <c r="X254" s="86"/>
      <c r="Y254" s="83"/>
      <c r="Z254" s="84"/>
      <c r="AA254" s="85"/>
      <c r="AB254" s="86"/>
    </row>
    <row r="255" spans="2:28" ht="16.5" customHeight="1" x14ac:dyDescent="0.25">
      <c r="B255" s="100" t="s">
        <v>205</v>
      </c>
      <c r="C255" s="101"/>
      <c r="D255" s="101"/>
      <c r="E255" s="101"/>
      <c r="F255" s="101"/>
      <c r="G255" s="102"/>
      <c r="H255" s="102" t="s">
        <v>207</v>
      </c>
      <c r="I255" s="102" t="s">
        <v>472</v>
      </c>
      <c r="J255" s="102" t="s">
        <v>473</v>
      </c>
      <c r="K255" s="102">
        <v>96</v>
      </c>
      <c r="L255" s="102">
        <v>15</v>
      </c>
      <c r="M255" s="102"/>
      <c r="N255" s="102"/>
      <c r="O255" s="102" t="s">
        <v>240</v>
      </c>
      <c r="P255" s="102" t="s">
        <v>241</v>
      </c>
      <c r="Q255" s="102" t="s">
        <v>139</v>
      </c>
      <c r="R255" s="102">
        <v>34160</v>
      </c>
      <c r="S255" s="102" t="s">
        <v>236</v>
      </c>
      <c r="T255" s="102">
        <v>100</v>
      </c>
      <c r="U255" s="102" t="s">
        <v>474</v>
      </c>
      <c r="V255" s="103"/>
      <c r="W255" s="101"/>
      <c r="X255" s="102"/>
      <c r="Y255" s="101"/>
      <c r="Z255" s="101"/>
      <c r="AA255" s="101"/>
      <c r="AB255" s="104"/>
    </row>
    <row r="256" spans="2:28" ht="16.5" customHeight="1" x14ac:dyDescent="0.25">
      <c r="B256" s="97">
        <v>90</v>
      </c>
      <c r="C256" s="97" t="s">
        <v>55</v>
      </c>
      <c r="D256" s="98">
        <v>37751</v>
      </c>
      <c r="E256" s="99">
        <v>66</v>
      </c>
      <c r="F256" s="97">
        <v>5</v>
      </c>
      <c r="G256" s="97">
        <v>1</v>
      </c>
      <c r="H256" s="105">
        <v>7</v>
      </c>
      <c r="I256" s="105">
        <v>2</v>
      </c>
      <c r="J256" s="105">
        <v>46</v>
      </c>
      <c r="K256" s="95">
        <v>3046</v>
      </c>
      <c r="L256" s="106">
        <f>T255</f>
        <v>100</v>
      </c>
      <c r="M256" s="106">
        <f>K256*L256</f>
        <v>304600</v>
      </c>
      <c r="N256" s="77"/>
      <c r="O256" s="78"/>
      <c r="P256" s="78"/>
      <c r="Q256" s="78"/>
      <c r="R256" s="79"/>
      <c r="S256" s="80"/>
      <c r="T256" s="81"/>
      <c r="U256" s="77"/>
      <c r="V256" s="79"/>
      <c r="W256" s="79"/>
      <c r="X256" s="82"/>
      <c r="Y256" s="83">
        <f>M256</f>
        <v>304600</v>
      </c>
      <c r="Z256" s="84"/>
      <c r="AA256" s="87">
        <f>AB256*M256/100</f>
        <v>30.46</v>
      </c>
      <c r="AB256" s="110">
        <v>0.01</v>
      </c>
    </row>
    <row r="257" spans="2:28" ht="16.5" customHeight="1" x14ac:dyDescent="0.25">
      <c r="B257" s="99"/>
      <c r="C257" s="99"/>
      <c r="D257" s="99"/>
      <c r="E257" s="99"/>
      <c r="F257" s="99"/>
      <c r="G257" s="99"/>
      <c r="H257" s="107"/>
      <c r="I257" s="107"/>
      <c r="J257" s="107"/>
      <c r="K257" s="106"/>
      <c r="L257" s="106"/>
      <c r="M257" s="106"/>
      <c r="N257" s="77"/>
      <c r="O257" s="78"/>
      <c r="P257" s="78"/>
      <c r="Q257" s="78"/>
      <c r="R257" s="79"/>
      <c r="S257" s="80"/>
      <c r="T257" s="81"/>
      <c r="U257" s="77"/>
      <c r="V257" s="79"/>
      <c r="W257" s="79"/>
      <c r="X257" s="86"/>
      <c r="Y257" s="83"/>
      <c r="Z257" s="84"/>
      <c r="AA257" s="85"/>
      <c r="AB257" s="86"/>
    </row>
    <row r="258" spans="2:28" ht="16.5" customHeight="1" x14ac:dyDescent="0.25">
      <c r="B258" s="100" t="s">
        <v>205</v>
      </c>
      <c r="C258" s="101"/>
      <c r="D258" s="101"/>
      <c r="E258" s="101"/>
      <c r="F258" s="101"/>
      <c r="G258" s="102"/>
      <c r="H258" s="102" t="s">
        <v>207</v>
      </c>
      <c r="I258" s="102" t="s">
        <v>472</v>
      </c>
      <c r="J258" s="102" t="s">
        <v>473</v>
      </c>
      <c r="K258" s="102">
        <v>96</v>
      </c>
      <c r="L258" s="102">
        <v>15</v>
      </c>
      <c r="M258" s="102"/>
      <c r="N258" s="102"/>
      <c r="O258" s="102" t="s">
        <v>240</v>
      </c>
      <c r="P258" s="102" t="s">
        <v>241</v>
      </c>
      <c r="Q258" s="102" t="s">
        <v>139</v>
      </c>
      <c r="R258" s="102">
        <v>34160</v>
      </c>
      <c r="S258" s="102" t="s">
        <v>236</v>
      </c>
      <c r="T258" s="102">
        <v>100</v>
      </c>
      <c r="U258" s="102" t="s">
        <v>475</v>
      </c>
      <c r="V258" s="103"/>
      <c r="W258" s="101"/>
      <c r="X258" s="102"/>
      <c r="Y258" s="101"/>
      <c r="Z258" s="101"/>
      <c r="AA258" s="101"/>
      <c r="AB258" s="104"/>
    </row>
    <row r="259" spans="2:28" ht="16.5" customHeight="1" x14ac:dyDescent="0.25">
      <c r="B259" s="97">
        <v>91</v>
      </c>
      <c r="C259" s="97" t="s">
        <v>55</v>
      </c>
      <c r="D259" s="98">
        <v>37752</v>
      </c>
      <c r="E259" s="99">
        <v>67</v>
      </c>
      <c r="F259" s="97">
        <v>5</v>
      </c>
      <c r="G259" s="97">
        <v>1</v>
      </c>
      <c r="H259" s="105">
        <v>6</v>
      </c>
      <c r="I259" s="105">
        <v>2</v>
      </c>
      <c r="J259" s="105">
        <v>6</v>
      </c>
      <c r="K259" s="95">
        <v>2606</v>
      </c>
      <c r="L259" s="106">
        <f>T258</f>
        <v>100</v>
      </c>
      <c r="M259" s="106">
        <f>K259*L259</f>
        <v>260600</v>
      </c>
      <c r="N259" s="77"/>
      <c r="O259" s="78"/>
      <c r="P259" s="78"/>
      <c r="Q259" s="78"/>
      <c r="R259" s="79"/>
      <c r="S259" s="80"/>
      <c r="T259" s="81"/>
      <c r="U259" s="77"/>
      <c r="V259" s="79"/>
      <c r="W259" s="79"/>
      <c r="X259" s="82"/>
      <c r="Y259" s="83">
        <f>M259</f>
        <v>260600</v>
      </c>
      <c r="Z259" s="84"/>
      <c r="AA259" s="87">
        <f>AB259*M259/100</f>
        <v>26.06</v>
      </c>
      <c r="AB259" s="110">
        <v>0.01</v>
      </c>
    </row>
    <row r="260" spans="2:28" ht="16.5" customHeight="1" x14ac:dyDescent="0.25">
      <c r="B260" s="99"/>
      <c r="C260" s="99"/>
      <c r="D260" s="99"/>
      <c r="E260" s="99"/>
      <c r="F260" s="99"/>
      <c r="G260" s="99"/>
      <c r="H260" s="107"/>
      <c r="I260" s="107"/>
      <c r="J260" s="107"/>
      <c r="K260" s="106"/>
      <c r="L260" s="106"/>
      <c r="M260" s="106"/>
      <c r="N260" s="77"/>
      <c r="O260" s="78"/>
      <c r="P260" s="78"/>
      <c r="Q260" s="78"/>
      <c r="R260" s="79"/>
      <c r="S260" s="80"/>
      <c r="T260" s="81"/>
      <c r="U260" s="77"/>
      <c r="V260" s="79"/>
      <c r="W260" s="79"/>
      <c r="X260" s="86"/>
      <c r="Y260" s="83"/>
      <c r="Z260" s="84"/>
      <c r="AA260" s="85"/>
      <c r="AB260" s="86"/>
    </row>
    <row r="261" spans="2:28" ht="16.5" customHeight="1" x14ac:dyDescent="0.25">
      <c r="B261" s="100" t="s">
        <v>205</v>
      </c>
      <c r="C261" s="101"/>
      <c r="D261" s="101"/>
      <c r="E261" s="101"/>
      <c r="F261" s="101"/>
      <c r="G261" s="102"/>
      <c r="H261" s="102" t="s">
        <v>210</v>
      </c>
      <c r="I261" s="102" t="s">
        <v>476</v>
      </c>
      <c r="J261" s="102" t="s">
        <v>477</v>
      </c>
      <c r="K261" s="102">
        <v>174</v>
      </c>
      <c r="L261" s="102">
        <v>9</v>
      </c>
      <c r="M261" s="102"/>
      <c r="N261" s="102"/>
      <c r="O261" s="102" t="s">
        <v>240</v>
      </c>
      <c r="P261" s="102" t="s">
        <v>241</v>
      </c>
      <c r="Q261" s="102" t="s">
        <v>139</v>
      </c>
      <c r="R261" s="102">
        <v>34160</v>
      </c>
      <c r="S261" s="102" t="s">
        <v>236</v>
      </c>
      <c r="T261" s="102">
        <v>180</v>
      </c>
      <c r="U261" s="102" t="s">
        <v>478</v>
      </c>
      <c r="V261" s="103"/>
      <c r="W261" s="101"/>
      <c r="X261" s="102"/>
      <c r="Y261" s="101"/>
      <c r="Z261" s="101"/>
      <c r="AA261" s="101"/>
      <c r="AB261" s="104"/>
    </row>
    <row r="262" spans="2:28" ht="16.5" customHeight="1" x14ac:dyDescent="0.25">
      <c r="B262" s="97">
        <v>92</v>
      </c>
      <c r="C262" s="97" t="s">
        <v>55</v>
      </c>
      <c r="D262" s="98">
        <v>37753</v>
      </c>
      <c r="E262" s="99">
        <v>68</v>
      </c>
      <c r="F262" s="97">
        <v>5</v>
      </c>
      <c r="G262" s="97">
        <v>1</v>
      </c>
      <c r="H262" s="105">
        <v>6</v>
      </c>
      <c r="I262" s="105">
        <v>3</v>
      </c>
      <c r="J262" s="105">
        <v>36</v>
      </c>
      <c r="K262" s="95">
        <v>2736</v>
      </c>
      <c r="L262" s="106">
        <f>T261</f>
        <v>180</v>
      </c>
      <c r="M262" s="106">
        <f>K262*L262</f>
        <v>492480</v>
      </c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2"/>
      <c r="Y262" s="83">
        <f>M262</f>
        <v>492480</v>
      </c>
      <c r="Z262" s="84"/>
      <c r="AA262" s="87">
        <f>AB262*M262/100</f>
        <v>49.248000000000005</v>
      </c>
      <c r="AB262" s="110">
        <v>0.01</v>
      </c>
    </row>
    <row r="263" spans="2:28" ht="16.5" customHeight="1" x14ac:dyDescent="0.25">
      <c r="B263" s="99"/>
      <c r="C263" s="99"/>
      <c r="D263" s="99"/>
      <c r="E263" s="99"/>
      <c r="F263" s="99"/>
      <c r="G263" s="99"/>
      <c r="H263" s="107"/>
      <c r="I263" s="107"/>
      <c r="J263" s="107"/>
      <c r="K263" s="106"/>
      <c r="L263" s="106"/>
      <c r="M263" s="106"/>
      <c r="N263" s="77"/>
      <c r="O263" s="78"/>
      <c r="P263" s="78"/>
      <c r="Q263" s="78"/>
      <c r="R263" s="79"/>
      <c r="S263" s="80"/>
      <c r="T263" s="81"/>
      <c r="U263" s="77"/>
      <c r="V263" s="79"/>
      <c r="W263" s="79"/>
      <c r="X263" s="86"/>
      <c r="Y263" s="83"/>
      <c r="Z263" s="84"/>
      <c r="AA263" s="85"/>
      <c r="AB263" s="86"/>
    </row>
    <row r="264" spans="2:28" ht="16.5" customHeight="1" x14ac:dyDescent="0.25">
      <c r="B264" s="100" t="s">
        <v>205</v>
      </c>
      <c r="C264" s="101"/>
      <c r="D264" s="101"/>
      <c r="E264" s="101"/>
      <c r="F264" s="101"/>
      <c r="G264" s="102"/>
      <c r="H264" s="102" t="s">
        <v>210</v>
      </c>
      <c r="I264" s="102" t="s">
        <v>479</v>
      </c>
      <c r="J264" s="102" t="s">
        <v>436</v>
      </c>
      <c r="K264" s="102" t="s">
        <v>441</v>
      </c>
      <c r="L264" s="102">
        <v>9</v>
      </c>
      <c r="M264" s="102"/>
      <c r="N264" s="102"/>
      <c r="O264" s="102" t="s">
        <v>240</v>
      </c>
      <c r="P264" s="102" t="s">
        <v>241</v>
      </c>
      <c r="Q264" s="102" t="s">
        <v>139</v>
      </c>
      <c r="R264" s="102">
        <v>34160</v>
      </c>
      <c r="S264" s="102" t="s">
        <v>236</v>
      </c>
      <c r="T264" s="102">
        <v>100</v>
      </c>
      <c r="U264" s="102" t="s">
        <v>480</v>
      </c>
      <c r="V264" s="103"/>
      <c r="W264" s="101"/>
      <c r="X264" s="102"/>
      <c r="Y264" s="101"/>
      <c r="Z264" s="101"/>
      <c r="AA264" s="101"/>
      <c r="AB264" s="104"/>
    </row>
    <row r="265" spans="2:28" ht="16.5" customHeight="1" x14ac:dyDescent="0.25">
      <c r="B265" s="97">
        <v>93</v>
      </c>
      <c r="C265" s="97" t="s">
        <v>55</v>
      </c>
      <c r="D265" s="98">
        <v>37754</v>
      </c>
      <c r="E265" s="99">
        <v>69</v>
      </c>
      <c r="F265" s="97">
        <v>5</v>
      </c>
      <c r="G265" s="97">
        <v>1</v>
      </c>
      <c r="H265" s="105">
        <v>12</v>
      </c>
      <c r="I265" s="105">
        <v>3</v>
      </c>
      <c r="J265" s="105">
        <v>58</v>
      </c>
      <c r="K265" s="95">
        <v>5158</v>
      </c>
      <c r="L265" s="106">
        <f>T264</f>
        <v>100</v>
      </c>
      <c r="M265" s="106">
        <f>K265*L265</f>
        <v>515800</v>
      </c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2"/>
      <c r="Y265" s="83">
        <f>M265</f>
        <v>515800</v>
      </c>
      <c r="Z265" s="84"/>
      <c r="AA265" s="87">
        <f>AB265*M265/100</f>
        <v>51.58</v>
      </c>
      <c r="AB265" s="110">
        <v>0.01</v>
      </c>
    </row>
    <row r="266" spans="2:28" ht="16.5" customHeight="1" x14ac:dyDescent="0.25">
      <c r="B266" s="99"/>
      <c r="C266" s="99"/>
      <c r="D266" s="99"/>
      <c r="E266" s="99"/>
      <c r="F266" s="99"/>
      <c r="G266" s="99"/>
      <c r="H266" s="107"/>
      <c r="I266" s="107"/>
      <c r="J266" s="107"/>
      <c r="K266" s="106"/>
      <c r="L266" s="106"/>
      <c r="M266" s="106"/>
      <c r="N266" s="77"/>
      <c r="O266" s="78"/>
      <c r="P266" s="78"/>
      <c r="Q266" s="78"/>
      <c r="R266" s="79"/>
      <c r="S266" s="80"/>
      <c r="T266" s="81"/>
      <c r="U266" s="77"/>
      <c r="V266" s="79"/>
      <c r="W266" s="79"/>
      <c r="X266" s="86"/>
      <c r="Y266" s="83"/>
      <c r="Z266" s="84"/>
      <c r="AA266" s="85"/>
      <c r="AB266" s="86"/>
    </row>
    <row r="267" spans="2:28" ht="16.5" customHeight="1" x14ac:dyDescent="0.25">
      <c r="B267" s="100" t="s">
        <v>205</v>
      </c>
      <c r="C267" s="101"/>
      <c r="D267" s="101"/>
      <c r="E267" s="101"/>
      <c r="F267" s="101"/>
      <c r="G267" s="102"/>
      <c r="H267" s="102" t="s">
        <v>207</v>
      </c>
      <c r="I267" s="102" t="s">
        <v>481</v>
      </c>
      <c r="J267" s="102" t="s">
        <v>436</v>
      </c>
      <c r="K267" s="102">
        <v>42</v>
      </c>
      <c r="L267" s="102">
        <v>6</v>
      </c>
      <c r="M267" s="102"/>
      <c r="N267" s="102"/>
      <c r="O267" s="102" t="s">
        <v>482</v>
      </c>
      <c r="P267" s="102" t="s">
        <v>483</v>
      </c>
      <c r="Q267" s="102" t="s">
        <v>139</v>
      </c>
      <c r="R267" s="102">
        <v>34360</v>
      </c>
      <c r="S267" s="102" t="s">
        <v>236</v>
      </c>
      <c r="T267" s="102">
        <v>180</v>
      </c>
      <c r="U267" s="102" t="s">
        <v>484</v>
      </c>
      <c r="V267" s="103"/>
      <c r="W267" s="101"/>
      <c r="X267" s="102"/>
      <c r="Y267" s="101"/>
      <c r="Z267" s="101"/>
      <c r="AA267" s="101"/>
      <c r="AB267" s="104"/>
    </row>
    <row r="268" spans="2:28" ht="16.5" customHeight="1" x14ac:dyDescent="0.25">
      <c r="B268" s="97">
        <v>94</v>
      </c>
      <c r="C268" s="97" t="s">
        <v>55</v>
      </c>
      <c r="D268" s="98">
        <v>37755</v>
      </c>
      <c r="E268" s="99">
        <v>70</v>
      </c>
      <c r="F268" s="97">
        <v>5</v>
      </c>
      <c r="G268" s="97">
        <v>1</v>
      </c>
      <c r="H268" s="105">
        <v>3</v>
      </c>
      <c r="I268" s="105">
        <v>0</v>
      </c>
      <c r="J268" s="105">
        <v>4</v>
      </c>
      <c r="K268" s="95">
        <v>1204</v>
      </c>
      <c r="L268" s="106">
        <f>T267</f>
        <v>180</v>
      </c>
      <c r="M268" s="106">
        <f>K268*L268</f>
        <v>216720</v>
      </c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2"/>
      <c r="Y268" s="83">
        <f>M268</f>
        <v>216720</v>
      </c>
      <c r="Z268" s="84"/>
      <c r="AA268" s="87">
        <f>AB268*M268/100</f>
        <v>21.671999999999997</v>
      </c>
      <c r="AB268" s="110">
        <v>0.01</v>
      </c>
    </row>
    <row r="269" spans="2:28" ht="16.5" customHeight="1" x14ac:dyDescent="0.25">
      <c r="B269" s="99"/>
      <c r="C269" s="99"/>
      <c r="D269" s="99"/>
      <c r="E269" s="99"/>
      <c r="F269" s="99"/>
      <c r="G269" s="99"/>
      <c r="H269" s="107"/>
      <c r="I269" s="107"/>
      <c r="J269" s="107"/>
      <c r="K269" s="106"/>
      <c r="L269" s="106"/>
      <c r="M269" s="106"/>
      <c r="N269" s="77"/>
      <c r="O269" s="78"/>
      <c r="P269" s="78"/>
      <c r="Q269" s="78"/>
      <c r="R269" s="79"/>
      <c r="S269" s="80"/>
      <c r="T269" s="81"/>
      <c r="U269" s="77"/>
      <c r="V269" s="79"/>
      <c r="W269" s="79"/>
      <c r="X269" s="86"/>
      <c r="Y269" s="83"/>
      <c r="Z269" s="84"/>
      <c r="AA269" s="85"/>
      <c r="AB269" s="86"/>
    </row>
    <row r="270" spans="2:28" ht="16.5" customHeight="1" x14ac:dyDescent="0.25">
      <c r="B270" s="100" t="s">
        <v>205</v>
      </c>
      <c r="C270" s="101"/>
      <c r="D270" s="101"/>
      <c r="E270" s="101"/>
      <c r="F270" s="101"/>
      <c r="G270" s="102"/>
      <c r="H270" s="102" t="s">
        <v>210</v>
      </c>
      <c r="I270" s="102" t="s">
        <v>485</v>
      </c>
      <c r="J270" s="102" t="s">
        <v>486</v>
      </c>
      <c r="K270" s="102">
        <v>105</v>
      </c>
      <c r="L270" s="102">
        <v>15</v>
      </c>
      <c r="M270" s="102"/>
      <c r="N270" s="102"/>
      <c r="O270" s="102" t="s">
        <v>240</v>
      </c>
      <c r="P270" s="102" t="s">
        <v>241</v>
      </c>
      <c r="Q270" s="102" t="s">
        <v>139</v>
      </c>
      <c r="R270" s="102">
        <v>34160</v>
      </c>
      <c r="S270" s="102" t="s">
        <v>236</v>
      </c>
      <c r="T270" s="102">
        <v>100</v>
      </c>
      <c r="U270" s="102" t="s">
        <v>487</v>
      </c>
      <c r="V270" s="103"/>
      <c r="W270" s="101"/>
      <c r="X270" s="102"/>
      <c r="Y270" s="101"/>
      <c r="Z270" s="101"/>
      <c r="AA270" s="101"/>
      <c r="AB270" s="104"/>
    </row>
    <row r="271" spans="2:28" ht="16.5" customHeight="1" x14ac:dyDescent="0.25">
      <c r="B271" s="97">
        <v>95</v>
      </c>
      <c r="C271" s="97" t="s">
        <v>55</v>
      </c>
      <c r="D271" s="98">
        <v>37756</v>
      </c>
      <c r="E271" s="99">
        <v>71</v>
      </c>
      <c r="F271" s="97">
        <v>5</v>
      </c>
      <c r="G271" s="97">
        <v>1</v>
      </c>
      <c r="H271" s="105">
        <v>19</v>
      </c>
      <c r="I271" s="105">
        <v>1</v>
      </c>
      <c r="J271" s="105">
        <v>41</v>
      </c>
      <c r="K271" s="95">
        <v>7741</v>
      </c>
      <c r="L271" s="106">
        <f>T270</f>
        <v>100</v>
      </c>
      <c r="M271" s="106">
        <f>K271*L271</f>
        <v>774100</v>
      </c>
      <c r="N271" s="77"/>
      <c r="O271" s="78"/>
      <c r="P271" s="78"/>
      <c r="Q271" s="78"/>
      <c r="R271" s="79"/>
      <c r="S271" s="80"/>
      <c r="T271" s="81"/>
      <c r="U271" s="77"/>
      <c r="V271" s="79"/>
      <c r="W271" s="79"/>
      <c r="X271" s="82"/>
      <c r="Y271" s="83">
        <f>M271</f>
        <v>774100</v>
      </c>
      <c r="Z271" s="84"/>
      <c r="AA271" s="87">
        <f>AB271*M271/100</f>
        <v>77.41</v>
      </c>
      <c r="AB271" s="110">
        <v>0.01</v>
      </c>
    </row>
    <row r="272" spans="2:28" ht="16.5" customHeight="1" x14ac:dyDescent="0.25">
      <c r="B272" s="99"/>
      <c r="C272" s="99"/>
      <c r="D272" s="99"/>
      <c r="E272" s="99"/>
      <c r="F272" s="99"/>
      <c r="G272" s="99"/>
      <c r="H272" s="107"/>
      <c r="I272" s="107"/>
      <c r="J272" s="107"/>
      <c r="K272" s="106"/>
      <c r="L272" s="106"/>
      <c r="M272" s="106"/>
      <c r="N272" s="77"/>
      <c r="O272" s="78"/>
      <c r="P272" s="78"/>
      <c r="Q272" s="78"/>
      <c r="R272" s="79"/>
      <c r="S272" s="80"/>
      <c r="T272" s="81"/>
      <c r="U272" s="77"/>
      <c r="V272" s="79"/>
      <c r="W272" s="79"/>
      <c r="X272" s="86"/>
      <c r="Y272" s="83"/>
      <c r="Z272" s="84"/>
      <c r="AA272" s="85"/>
      <c r="AB272" s="86"/>
    </row>
    <row r="273" spans="2:28" ht="16.5" customHeight="1" x14ac:dyDescent="0.25">
      <c r="B273" s="100" t="s">
        <v>205</v>
      </c>
      <c r="C273" s="101"/>
      <c r="D273" s="101"/>
      <c r="E273" s="101"/>
      <c r="F273" s="101"/>
      <c r="G273" s="102"/>
      <c r="H273" s="102" t="s">
        <v>210</v>
      </c>
      <c r="I273" s="102" t="s">
        <v>485</v>
      </c>
      <c r="J273" s="102" t="s">
        <v>486</v>
      </c>
      <c r="K273" s="102">
        <v>105</v>
      </c>
      <c r="L273" s="102">
        <v>15</v>
      </c>
      <c r="M273" s="102"/>
      <c r="N273" s="102"/>
      <c r="O273" s="102" t="s">
        <v>240</v>
      </c>
      <c r="P273" s="102" t="s">
        <v>241</v>
      </c>
      <c r="Q273" s="102" t="s">
        <v>139</v>
      </c>
      <c r="R273" s="102">
        <v>34160</v>
      </c>
      <c r="S273" s="102" t="s">
        <v>236</v>
      </c>
      <c r="T273" s="102">
        <v>200</v>
      </c>
      <c r="U273" s="102" t="s">
        <v>488</v>
      </c>
      <c r="V273" s="103"/>
      <c r="W273" s="101"/>
      <c r="X273" s="102"/>
      <c r="Y273" s="101"/>
      <c r="Z273" s="101"/>
      <c r="AA273" s="101"/>
      <c r="AB273" s="104"/>
    </row>
    <row r="274" spans="2:28" ht="16.5" customHeight="1" x14ac:dyDescent="0.25">
      <c r="B274" s="97">
        <v>96</v>
      </c>
      <c r="C274" s="97" t="s">
        <v>55</v>
      </c>
      <c r="D274" s="98">
        <v>37757</v>
      </c>
      <c r="E274" s="99">
        <v>72</v>
      </c>
      <c r="F274" s="97">
        <v>5</v>
      </c>
      <c r="G274" s="97">
        <v>1</v>
      </c>
      <c r="H274" s="105">
        <v>1</v>
      </c>
      <c r="I274" s="105">
        <v>1</v>
      </c>
      <c r="J274" s="105">
        <v>44</v>
      </c>
      <c r="K274" s="95">
        <v>544</v>
      </c>
      <c r="L274" s="106">
        <f>T273</f>
        <v>200</v>
      </c>
      <c r="M274" s="106">
        <f>K274*L274</f>
        <v>108800</v>
      </c>
      <c r="N274" s="77"/>
      <c r="O274" s="78"/>
      <c r="P274" s="78"/>
      <c r="Q274" s="78"/>
      <c r="R274" s="79"/>
      <c r="S274" s="80"/>
      <c r="T274" s="81"/>
      <c r="U274" s="77"/>
      <c r="V274" s="79"/>
      <c r="W274" s="79"/>
      <c r="X274" s="82"/>
      <c r="Y274" s="83">
        <f>M274</f>
        <v>108800</v>
      </c>
      <c r="Z274" s="84"/>
      <c r="AA274" s="87">
        <f>AB274*M274/100</f>
        <v>10.88</v>
      </c>
      <c r="AB274" s="110">
        <v>0.01</v>
      </c>
    </row>
    <row r="275" spans="2:28" ht="16.5" customHeight="1" x14ac:dyDescent="0.25">
      <c r="B275" s="99"/>
      <c r="C275" s="99"/>
      <c r="D275" s="99"/>
      <c r="E275" s="99"/>
      <c r="F275" s="99"/>
      <c r="G275" s="99"/>
      <c r="H275" s="107"/>
      <c r="I275" s="107"/>
      <c r="J275" s="107"/>
      <c r="K275" s="106"/>
      <c r="L275" s="106"/>
      <c r="M275" s="106"/>
      <c r="N275" s="77"/>
      <c r="O275" s="78"/>
      <c r="P275" s="78"/>
      <c r="Q275" s="78"/>
      <c r="R275" s="79"/>
      <c r="S275" s="80"/>
      <c r="T275" s="81"/>
      <c r="U275" s="77"/>
      <c r="V275" s="79"/>
      <c r="W275" s="79"/>
      <c r="X275" s="86"/>
      <c r="Y275" s="83"/>
      <c r="Z275" s="84"/>
      <c r="AA275" s="85"/>
      <c r="AB275" s="86"/>
    </row>
    <row r="276" spans="2:28" ht="16.5" customHeight="1" x14ac:dyDescent="0.25">
      <c r="B276" s="100" t="s">
        <v>205</v>
      </c>
      <c r="C276" s="101"/>
      <c r="D276" s="101"/>
      <c r="E276" s="101"/>
      <c r="F276" s="101"/>
      <c r="G276" s="102"/>
      <c r="H276" s="102" t="s">
        <v>210</v>
      </c>
      <c r="I276" s="102" t="s">
        <v>402</v>
      </c>
      <c r="J276" s="102" t="s">
        <v>489</v>
      </c>
      <c r="K276" s="102" t="s">
        <v>490</v>
      </c>
      <c r="L276" s="102">
        <v>15</v>
      </c>
      <c r="M276" s="102"/>
      <c r="N276" s="102"/>
      <c r="O276" s="102" t="s">
        <v>240</v>
      </c>
      <c r="P276" s="102" t="s">
        <v>241</v>
      </c>
      <c r="Q276" s="102" t="s">
        <v>139</v>
      </c>
      <c r="R276" s="102">
        <v>34160</v>
      </c>
      <c r="S276" s="102" t="s">
        <v>236</v>
      </c>
      <c r="T276" s="102">
        <v>100</v>
      </c>
      <c r="U276" s="102" t="s">
        <v>491</v>
      </c>
      <c r="V276" s="103"/>
      <c r="W276" s="101"/>
      <c r="X276" s="102"/>
      <c r="Y276" s="101"/>
      <c r="Z276" s="101"/>
      <c r="AA276" s="101"/>
      <c r="AB276" s="104"/>
    </row>
    <row r="277" spans="2:28" ht="16.5" customHeight="1" x14ac:dyDescent="0.25">
      <c r="B277" s="97">
        <v>97</v>
      </c>
      <c r="C277" s="97" t="s">
        <v>55</v>
      </c>
      <c r="D277" s="98">
        <v>37758</v>
      </c>
      <c r="E277" s="99">
        <v>73</v>
      </c>
      <c r="F277" s="97">
        <v>5</v>
      </c>
      <c r="G277" s="97">
        <v>1</v>
      </c>
      <c r="H277" s="105">
        <v>7</v>
      </c>
      <c r="I277" s="105">
        <v>3</v>
      </c>
      <c r="J277" s="105">
        <v>60</v>
      </c>
      <c r="K277" s="95">
        <v>3160</v>
      </c>
      <c r="L277" s="106">
        <f>T276</f>
        <v>100</v>
      </c>
      <c r="M277" s="106">
        <f>K277*L277</f>
        <v>316000</v>
      </c>
      <c r="N277" s="77"/>
      <c r="O277" s="78"/>
      <c r="P277" s="78"/>
      <c r="Q277" s="78"/>
      <c r="R277" s="79"/>
      <c r="S277" s="80"/>
      <c r="T277" s="81"/>
      <c r="U277" s="77"/>
      <c r="V277" s="79"/>
      <c r="W277" s="79"/>
      <c r="X277" s="82"/>
      <c r="Y277" s="83">
        <f>M277</f>
        <v>316000</v>
      </c>
      <c r="Z277" s="84"/>
      <c r="AA277" s="87">
        <f>AB277*M277/100</f>
        <v>31.6</v>
      </c>
      <c r="AB277" s="110">
        <v>0.01</v>
      </c>
    </row>
    <row r="278" spans="2:28" ht="16.5" customHeight="1" x14ac:dyDescent="0.25">
      <c r="B278" s="99"/>
      <c r="C278" s="99"/>
      <c r="D278" s="99"/>
      <c r="E278" s="99"/>
      <c r="F278" s="99"/>
      <c r="G278" s="99"/>
      <c r="H278" s="107"/>
      <c r="I278" s="107"/>
      <c r="J278" s="107"/>
      <c r="K278" s="106"/>
      <c r="L278" s="106"/>
      <c r="M278" s="106"/>
      <c r="N278" s="77"/>
      <c r="O278" s="78"/>
      <c r="P278" s="78"/>
      <c r="Q278" s="78"/>
      <c r="R278" s="79"/>
      <c r="S278" s="80"/>
      <c r="T278" s="81"/>
      <c r="U278" s="77"/>
      <c r="V278" s="79"/>
      <c r="W278" s="79"/>
      <c r="X278" s="86"/>
      <c r="Y278" s="83"/>
      <c r="Z278" s="84"/>
      <c r="AA278" s="85"/>
      <c r="AB278" s="86"/>
    </row>
    <row r="279" spans="2:28" ht="16.5" customHeight="1" x14ac:dyDescent="0.25">
      <c r="B279" s="100" t="s">
        <v>205</v>
      </c>
      <c r="C279" s="101"/>
      <c r="D279" s="101"/>
      <c r="E279" s="101"/>
      <c r="F279" s="101"/>
      <c r="G279" s="102"/>
      <c r="H279" s="102" t="s">
        <v>210</v>
      </c>
      <c r="I279" s="102" t="s">
        <v>402</v>
      </c>
      <c r="J279" s="102" t="s">
        <v>489</v>
      </c>
      <c r="K279" s="102" t="s">
        <v>490</v>
      </c>
      <c r="L279" s="102">
        <v>15</v>
      </c>
      <c r="M279" s="102"/>
      <c r="N279" s="102"/>
      <c r="O279" s="102" t="s">
        <v>240</v>
      </c>
      <c r="P279" s="102" t="s">
        <v>241</v>
      </c>
      <c r="Q279" s="102" t="s">
        <v>139</v>
      </c>
      <c r="R279" s="102">
        <v>34160</v>
      </c>
      <c r="S279" s="102" t="s">
        <v>236</v>
      </c>
      <c r="T279" s="102">
        <v>130</v>
      </c>
      <c r="U279" s="102" t="s">
        <v>492</v>
      </c>
      <c r="V279" s="103"/>
      <c r="W279" s="101"/>
      <c r="X279" s="102"/>
      <c r="Y279" s="101"/>
      <c r="Z279" s="101"/>
      <c r="AA279" s="101"/>
      <c r="AB279" s="104"/>
    </row>
    <row r="280" spans="2:28" ht="16.5" customHeight="1" x14ac:dyDescent="0.25">
      <c r="B280" s="97">
        <v>98</v>
      </c>
      <c r="C280" s="97" t="s">
        <v>55</v>
      </c>
      <c r="D280" s="98">
        <v>37759</v>
      </c>
      <c r="E280" s="99">
        <v>74</v>
      </c>
      <c r="F280" s="97">
        <v>5</v>
      </c>
      <c r="G280" s="97">
        <v>1</v>
      </c>
      <c r="H280" s="105">
        <v>0</v>
      </c>
      <c r="I280" s="105">
        <v>0</v>
      </c>
      <c r="J280" s="105">
        <v>31</v>
      </c>
      <c r="K280" s="95">
        <v>31</v>
      </c>
      <c r="L280" s="106">
        <f>T279</f>
        <v>130</v>
      </c>
      <c r="M280" s="106">
        <f>K280*L280</f>
        <v>4030</v>
      </c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2"/>
      <c r="Y280" s="83">
        <f>M280</f>
        <v>4030</v>
      </c>
      <c r="Z280" s="84"/>
      <c r="AA280" s="87">
        <f>AB280*M280/100</f>
        <v>0.40300000000000002</v>
      </c>
      <c r="AB280" s="110">
        <v>0.01</v>
      </c>
    </row>
    <row r="281" spans="2:28" ht="16.5" customHeight="1" x14ac:dyDescent="0.25">
      <c r="B281" s="99"/>
      <c r="C281" s="99"/>
      <c r="D281" s="99"/>
      <c r="E281" s="99"/>
      <c r="F281" s="99"/>
      <c r="G281" s="99"/>
      <c r="H281" s="107"/>
      <c r="I281" s="107"/>
      <c r="J281" s="107"/>
      <c r="K281" s="106"/>
      <c r="L281" s="106"/>
      <c r="M281" s="106"/>
      <c r="N281" s="77"/>
      <c r="O281" s="78"/>
      <c r="P281" s="78"/>
      <c r="Q281" s="78"/>
      <c r="R281" s="79"/>
      <c r="S281" s="80"/>
      <c r="T281" s="81"/>
      <c r="U281" s="77"/>
      <c r="V281" s="79"/>
      <c r="W281" s="79"/>
      <c r="X281" s="86"/>
      <c r="Y281" s="83"/>
      <c r="Z281" s="84"/>
      <c r="AA281" s="85"/>
      <c r="AB281" s="86"/>
    </row>
    <row r="282" spans="2:28" ht="16.5" customHeight="1" x14ac:dyDescent="0.25">
      <c r="B282" s="100" t="s">
        <v>205</v>
      </c>
      <c r="C282" s="101"/>
      <c r="D282" s="101"/>
      <c r="E282" s="101"/>
      <c r="F282" s="101"/>
      <c r="G282" s="102"/>
      <c r="H282" s="102" t="s">
        <v>207</v>
      </c>
      <c r="I282" s="102" t="s">
        <v>493</v>
      </c>
      <c r="J282" s="102" t="s">
        <v>486</v>
      </c>
      <c r="K282" s="102">
        <v>105</v>
      </c>
      <c r="L282" s="102">
        <v>15</v>
      </c>
      <c r="M282" s="102"/>
      <c r="N282" s="102"/>
      <c r="O282" s="102" t="s">
        <v>240</v>
      </c>
      <c r="P282" s="102" t="s">
        <v>241</v>
      </c>
      <c r="Q282" s="102" t="s">
        <v>139</v>
      </c>
      <c r="R282" s="102">
        <v>34160</v>
      </c>
      <c r="S282" s="102" t="s">
        <v>236</v>
      </c>
      <c r="T282" s="102">
        <v>100</v>
      </c>
      <c r="U282" s="102" t="s">
        <v>494</v>
      </c>
      <c r="V282" s="103"/>
      <c r="W282" s="101"/>
      <c r="X282" s="102"/>
      <c r="Y282" s="101"/>
      <c r="Z282" s="101"/>
      <c r="AA282" s="101"/>
      <c r="AB282" s="104"/>
    </row>
    <row r="283" spans="2:28" ht="16.5" customHeight="1" x14ac:dyDescent="0.25">
      <c r="B283" s="97">
        <v>99</v>
      </c>
      <c r="C283" s="97" t="s">
        <v>55</v>
      </c>
      <c r="D283" s="98">
        <v>37760</v>
      </c>
      <c r="E283" s="99">
        <v>75</v>
      </c>
      <c r="F283" s="97">
        <v>5</v>
      </c>
      <c r="G283" s="97">
        <v>1</v>
      </c>
      <c r="H283" s="105">
        <v>21</v>
      </c>
      <c r="I283" s="105">
        <v>2</v>
      </c>
      <c r="J283" s="105">
        <v>28</v>
      </c>
      <c r="K283" s="95">
        <v>8628</v>
      </c>
      <c r="L283" s="106">
        <f>T282</f>
        <v>100</v>
      </c>
      <c r="M283" s="106">
        <f>K283*L283</f>
        <v>862800</v>
      </c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2"/>
      <c r="Y283" s="83">
        <f>M283</f>
        <v>862800</v>
      </c>
      <c r="Z283" s="84"/>
      <c r="AA283" s="87">
        <f>AB283*M283/100</f>
        <v>86.28</v>
      </c>
      <c r="AB283" s="110">
        <v>0.01</v>
      </c>
    </row>
    <row r="284" spans="2:28" ht="16.5" customHeight="1" x14ac:dyDescent="0.25">
      <c r="B284" s="99"/>
      <c r="C284" s="99"/>
      <c r="D284" s="99"/>
      <c r="E284" s="99"/>
      <c r="F284" s="99"/>
      <c r="G284" s="99"/>
      <c r="H284" s="107"/>
      <c r="I284" s="107"/>
      <c r="J284" s="107"/>
      <c r="K284" s="106"/>
      <c r="L284" s="106"/>
      <c r="M284" s="106"/>
      <c r="N284" s="77"/>
      <c r="O284" s="78"/>
      <c r="P284" s="78"/>
      <c r="Q284" s="78"/>
      <c r="R284" s="79"/>
      <c r="S284" s="80"/>
      <c r="T284" s="81"/>
      <c r="U284" s="77"/>
      <c r="V284" s="79"/>
      <c r="W284" s="79"/>
      <c r="X284" s="86"/>
      <c r="Y284" s="83"/>
      <c r="Z284" s="84"/>
      <c r="AA284" s="85"/>
      <c r="AB284" s="86"/>
    </row>
    <row r="285" spans="2:28" ht="16.5" customHeight="1" x14ac:dyDescent="0.25">
      <c r="B285" s="100" t="s">
        <v>205</v>
      </c>
      <c r="C285" s="101"/>
      <c r="D285" s="101"/>
      <c r="E285" s="101"/>
      <c r="F285" s="101"/>
      <c r="G285" s="102"/>
      <c r="H285" s="102" t="s">
        <v>207</v>
      </c>
      <c r="I285" s="102" t="s">
        <v>461</v>
      </c>
      <c r="J285" s="102" t="s">
        <v>495</v>
      </c>
      <c r="K285" s="102">
        <v>109</v>
      </c>
      <c r="L285" s="102">
        <v>15</v>
      </c>
      <c r="M285" s="102"/>
      <c r="N285" s="102"/>
      <c r="O285" s="102" t="s">
        <v>240</v>
      </c>
      <c r="P285" s="102" t="s">
        <v>241</v>
      </c>
      <c r="Q285" s="102" t="s">
        <v>139</v>
      </c>
      <c r="R285" s="102">
        <v>34160</v>
      </c>
      <c r="S285" s="102" t="s">
        <v>236</v>
      </c>
      <c r="T285" s="102">
        <v>180</v>
      </c>
      <c r="U285" s="102" t="s">
        <v>496</v>
      </c>
      <c r="V285" s="103"/>
      <c r="W285" s="101"/>
      <c r="X285" s="102"/>
      <c r="Y285" s="101"/>
      <c r="Z285" s="101"/>
      <c r="AA285" s="101"/>
      <c r="AB285" s="104"/>
    </row>
    <row r="286" spans="2:28" ht="16.5" customHeight="1" x14ac:dyDescent="0.25">
      <c r="B286" s="97">
        <v>100</v>
      </c>
      <c r="C286" s="97" t="s">
        <v>55</v>
      </c>
      <c r="D286" s="98">
        <v>37761</v>
      </c>
      <c r="E286" s="99">
        <v>76</v>
      </c>
      <c r="F286" s="97">
        <v>5</v>
      </c>
      <c r="G286" s="97">
        <v>1</v>
      </c>
      <c r="H286" s="105">
        <v>14</v>
      </c>
      <c r="I286" s="105">
        <v>2</v>
      </c>
      <c r="J286" s="105">
        <v>68</v>
      </c>
      <c r="K286" s="95">
        <v>5868</v>
      </c>
      <c r="L286" s="106">
        <f>T285</f>
        <v>180</v>
      </c>
      <c r="M286" s="106">
        <f>K286*L286</f>
        <v>1056240</v>
      </c>
      <c r="N286" s="77"/>
      <c r="O286" s="78"/>
      <c r="P286" s="78"/>
      <c r="Q286" s="78"/>
      <c r="R286" s="79"/>
      <c r="S286" s="80"/>
      <c r="T286" s="81"/>
      <c r="U286" s="77"/>
      <c r="V286" s="79"/>
      <c r="W286" s="79"/>
      <c r="X286" s="82"/>
      <c r="Y286" s="83">
        <f>M286</f>
        <v>1056240</v>
      </c>
      <c r="Z286" s="84"/>
      <c r="AA286" s="87">
        <f>AB286*M286/100</f>
        <v>105.624</v>
      </c>
      <c r="AB286" s="110">
        <v>0.01</v>
      </c>
    </row>
    <row r="287" spans="2:28" ht="16.5" customHeight="1" x14ac:dyDescent="0.25">
      <c r="B287" s="99"/>
      <c r="C287" s="99"/>
      <c r="D287" s="99"/>
      <c r="E287" s="99"/>
      <c r="F287" s="99"/>
      <c r="G287" s="99"/>
      <c r="H287" s="107"/>
      <c r="I287" s="107"/>
      <c r="J287" s="107"/>
      <c r="K287" s="106"/>
      <c r="L287" s="106"/>
      <c r="M287" s="106"/>
      <c r="N287" s="77"/>
      <c r="O287" s="78"/>
      <c r="P287" s="78"/>
      <c r="Q287" s="78"/>
      <c r="R287" s="79"/>
      <c r="S287" s="80"/>
      <c r="T287" s="81"/>
      <c r="U287" s="77"/>
      <c r="V287" s="79"/>
      <c r="W287" s="79"/>
      <c r="X287" s="86"/>
      <c r="Y287" s="83"/>
      <c r="Z287" s="84"/>
      <c r="AA287" s="85"/>
      <c r="AB287" s="86"/>
    </row>
    <row r="288" spans="2:28" ht="16.5" customHeight="1" x14ac:dyDescent="0.25">
      <c r="B288" s="100" t="s">
        <v>205</v>
      </c>
      <c r="C288" s="101"/>
      <c r="D288" s="101"/>
      <c r="E288" s="101"/>
      <c r="F288" s="101"/>
      <c r="G288" s="102"/>
      <c r="H288" s="102" t="s">
        <v>210</v>
      </c>
      <c r="I288" s="102" t="s">
        <v>497</v>
      </c>
      <c r="J288" s="102" t="s">
        <v>498</v>
      </c>
      <c r="K288" s="102">
        <v>146</v>
      </c>
      <c r="L288" s="102">
        <v>9</v>
      </c>
      <c r="M288" s="102"/>
      <c r="N288" s="102"/>
      <c r="O288" s="102" t="s">
        <v>240</v>
      </c>
      <c r="P288" s="102" t="s">
        <v>241</v>
      </c>
      <c r="Q288" s="102" t="s">
        <v>139</v>
      </c>
      <c r="R288" s="102">
        <v>34160</v>
      </c>
      <c r="S288" s="102" t="s">
        <v>236</v>
      </c>
      <c r="T288" s="102">
        <v>100</v>
      </c>
      <c r="U288" s="102" t="s">
        <v>499</v>
      </c>
      <c r="V288" s="103"/>
      <c r="W288" s="101"/>
      <c r="X288" s="102"/>
      <c r="Y288" s="101"/>
      <c r="Z288" s="101"/>
      <c r="AA288" s="101"/>
      <c r="AB288" s="104"/>
    </row>
    <row r="289" spans="2:28" ht="16.5" customHeight="1" x14ac:dyDescent="0.25">
      <c r="B289" s="97">
        <v>101</v>
      </c>
      <c r="C289" s="97" t="s">
        <v>55</v>
      </c>
      <c r="D289" s="98">
        <v>37762</v>
      </c>
      <c r="E289" s="99">
        <v>77</v>
      </c>
      <c r="F289" s="97">
        <v>5</v>
      </c>
      <c r="G289" s="97">
        <v>1</v>
      </c>
      <c r="H289" s="105">
        <v>13</v>
      </c>
      <c r="I289" s="105">
        <v>2</v>
      </c>
      <c r="J289" s="105">
        <v>5</v>
      </c>
      <c r="K289" s="95">
        <v>5405</v>
      </c>
      <c r="L289" s="106">
        <f>T288</f>
        <v>100</v>
      </c>
      <c r="M289" s="106">
        <f>K289*L289</f>
        <v>540500</v>
      </c>
      <c r="N289" s="77"/>
      <c r="O289" s="78"/>
      <c r="P289" s="78"/>
      <c r="Q289" s="78"/>
      <c r="R289" s="79"/>
      <c r="S289" s="80"/>
      <c r="T289" s="81"/>
      <c r="U289" s="77"/>
      <c r="V289" s="79"/>
      <c r="W289" s="79"/>
      <c r="X289" s="82"/>
      <c r="Y289" s="83">
        <f>M289</f>
        <v>540500</v>
      </c>
      <c r="Z289" s="84"/>
      <c r="AA289" s="87">
        <f>AB289*M289/100</f>
        <v>54.05</v>
      </c>
      <c r="AB289" s="110">
        <v>0.01</v>
      </c>
    </row>
    <row r="290" spans="2:28" ht="16.5" customHeight="1" x14ac:dyDescent="0.25">
      <c r="B290" s="99"/>
      <c r="C290" s="99"/>
      <c r="D290" s="99"/>
      <c r="E290" s="99"/>
      <c r="F290" s="99"/>
      <c r="G290" s="99"/>
      <c r="H290" s="107"/>
      <c r="I290" s="107"/>
      <c r="J290" s="107"/>
      <c r="K290" s="106"/>
      <c r="L290" s="106"/>
      <c r="M290" s="106"/>
      <c r="N290" s="77"/>
      <c r="O290" s="78"/>
      <c r="P290" s="78"/>
      <c r="Q290" s="78"/>
      <c r="R290" s="79"/>
      <c r="S290" s="80"/>
      <c r="T290" s="81"/>
      <c r="U290" s="77"/>
      <c r="V290" s="79"/>
      <c r="W290" s="79"/>
      <c r="X290" s="86"/>
      <c r="Y290" s="83"/>
      <c r="Z290" s="84"/>
      <c r="AA290" s="85"/>
      <c r="AB290" s="86"/>
    </row>
    <row r="291" spans="2:28" ht="16.5" customHeight="1" x14ac:dyDescent="0.25">
      <c r="B291" s="100" t="s">
        <v>205</v>
      </c>
      <c r="C291" s="101"/>
      <c r="D291" s="101"/>
      <c r="E291" s="101"/>
      <c r="F291" s="101"/>
      <c r="G291" s="102"/>
      <c r="H291" s="102" t="s">
        <v>210</v>
      </c>
      <c r="I291" s="102" t="s">
        <v>485</v>
      </c>
      <c r="J291" s="102" t="s">
        <v>486</v>
      </c>
      <c r="K291" s="102">
        <v>105</v>
      </c>
      <c r="L291" s="102">
        <v>15</v>
      </c>
      <c r="M291" s="102"/>
      <c r="N291" s="102"/>
      <c r="O291" s="102" t="s">
        <v>240</v>
      </c>
      <c r="P291" s="102" t="s">
        <v>241</v>
      </c>
      <c r="Q291" s="102" t="s">
        <v>139</v>
      </c>
      <c r="R291" s="102">
        <v>34160</v>
      </c>
      <c r="S291" s="102" t="s">
        <v>236</v>
      </c>
      <c r="T291" s="102">
        <v>100</v>
      </c>
      <c r="U291" s="102" t="s">
        <v>500</v>
      </c>
      <c r="V291" s="103"/>
      <c r="W291" s="101"/>
      <c r="X291" s="102"/>
      <c r="Y291" s="101"/>
      <c r="Z291" s="101"/>
      <c r="AA291" s="101"/>
      <c r="AB291" s="104"/>
    </row>
    <row r="292" spans="2:28" ht="16.5" customHeight="1" x14ac:dyDescent="0.25">
      <c r="B292" s="97">
        <v>102</v>
      </c>
      <c r="C292" s="97" t="s">
        <v>55</v>
      </c>
      <c r="D292" s="98">
        <v>37763</v>
      </c>
      <c r="E292" s="99">
        <v>78</v>
      </c>
      <c r="F292" s="97">
        <v>5</v>
      </c>
      <c r="G292" s="97">
        <v>1</v>
      </c>
      <c r="H292" s="105">
        <v>17</v>
      </c>
      <c r="I292" s="105">
        <v>1</v>
      </c>
      <c r="J292" s="105">
        <v>48</v>
      </c>
      <c r="K292" s="95">
        <v>6948</v>
      </c>
      <c r="L292" s="106">
        <f>T291</f>
        <v>100</v>
      </c>
      <c r="M292" s="106">
        <f>K292*L292</f>
        <v>694800</v>
      </c>
      <c r="N292" s="77"/>
      <c r="O292" s="78"/>
      <c r="P292" s="78"/>
      <c r="Q292" s="78"/>
      <c r="R292" s="79"/>
      <c r="S292" s="80"/>
      <c r="T292" s="81"/>
      <c r="U292" s="77"/>
      <c r="V292" s="79"/>
      <c r="W292" s="79"/>
      <c r="X292" s="82"/>
      <c r="Y292" s="83">
        <f>M292</f>
        <v>694800</v>
      </c>
      <c r="Z292" s="84"/>
      <c r="AA292" s="87">
        <f>AB292*M292/100</f>
        <v>69.48</v>
      </c>
      <c r="AB292" s="110">
        <v>0.01</v>
      </c>
    </row>
    <row r="293" spans="2:28" ht="16.5" customHeight="1" x14ac:dyDescent="0.25">
      <c r="B293" s="99"/>
      <c r="C293" s="99"/>
      <c r="D293" s="99"/>
      <c r="E293" s="99"/>
      <c r="F293" s="99"/>
      <c r="G293" s="99"/>
      <c r="H293" s="107"/>
      <c r="I293" s="107"/>
      <c r="J293" s="107"/>
      <c r="K293" s="106"/>
      <c r="L293" s="106"/>
      <c r="M293" s="106"/>
      <c r="N293" s="77"/>
      <c r="O293" s="78"/>
      <c r="P293" s="78"/>
      <c r="Q293" s="78"/>
      <c r="R293" s="79"/>
      <c r="S293" s="80"/>
      <c r="T293" s="81"/>
      <c r="U293" s="77"/>
      <c r="V293" s="79"/>
      <c r="W293" s="79"/>
      <c r="X293" s="86"/>
      <c r="Y293" s="83"/>
      <c r="Z293" s="84"/>
      <c r="AA293" s="85"/>
      <c r="AB293" s="86"/>
    </row>
    <row r="294" spans="2:28" ht="16.5" customHeight="1" x14ac:dyDescent="0.25">
      <c r="B294" s="100" t="s">
        <v>205</v>
      </c>
      <c r="C294" s="101"/>
      <c r="D294" s="101"/>
      <c r="E294" s="101"/>
      <c r="F294" s="101"/>
      <c r="G294" s="102"/>
      <c r="H294" s="102" t="s">
        <v>207</v>
      </c>
      <c r="I294" s="102" t="s">
        <v>501</v>
      </c>
      <c r="J294" s="102" t="s">
        <v>498</v>
      </c>
      <c r="K294" s="102">
        <v>156</v>
      </c>
      <c r="L294" s="102">
        <v>9</v>
      </c>
      <c r="M294" s="102"/>
      <c r="N294" s="102"/>
      <c r="O294" s="102" t="s">
        <v>240</v>
      </c>
      <c r="P294" s="102" t="s">
        <v>241</v>
      </c>
      <c r="Q294" s="102" t="s">
        <v>139</v>
      </c>
      <c r="R294" s="102">
        <v>34160</v>
      </c>
      <c r="S294" s="102" t="s">
        <v>236</v>
      </c>
      <c r="T294" s="102">
        <v>100</v>
      </c>
      <c r="U294" s="102" t="s">
        <v>502</v>
      </c>
      <c r="V294" s="103"/>
      <c r="W294" s="101"/>
      <c r="X294" s="102"/>
      <c r="Y294" s="101"/>
      <c r="Z294" s="101"/>
      <c r="AA294" s="101"/>
      <c r="AB294" s="104"/>
    </row>
    <row r="295" spans="2:28" ht="16.5" customHeight="1" x14ac:dyDescent="0.25">
      <c r="B295" s="97">
        <v>103</v>
      </c>
      <c r="C295" s="97" t="s">
        <v>55</v>
      </c>
      <c r="D295" s="98">
        <v>37765</v>
      </c>
      <c r="E295" s="99">
        <v>80</v>
      </c>
      <c r="F295" s="97">
        <v>5</v>
      </c>
      <c r="G295" s="97">
        <v>1</v>
      </c>
      <c r="H295" s="105">
        <v>9</v>
      </c>
      <c r="I295" s="105">
        <v>3</v>
      </c>
      <c r="J295" s="105">
        <v>63</v>
      </c>
      <c r="K295" s="95">
        <v>3963</v>
      </c>
      <c r="L295" s="106">
        <f>T294</f>
        <v>100</v>
      </c>
      <c r="M295" s="106">
        <f>K295*L295</f>
        <v>396300</v>
      </c>
      <c r="N295" s="77"/>
      <c r="O295" s="78"/>
      <c r="P295" s="78"/>
      <c r="Q295" s="78"/>
      <c r="R295" s="79"/>
      <c r="S295" s="80"/>
      <c r="T295" s="81"/>
      <c r="U295" s="77"/>
      <c r="V295" s="79"/>
      <c r="W295" s="79"/>
      <c r="X295" s="82"/>
      <c r="Y295" s="83">
        <f>M295</f>
        <v>396300</v>
      </c>
      <c r="Z295" s="84"/>
      <c r="AA295" s="87">
        <f>AB295*M295/100</f>
        <v>39.630000000000003</v>
      </c>
      <c r="AB295" s="110">
        <v>0.01</v>
      </c>
    </row>
    <row r="296" spans="2:28" ht="16.5" customHeight="1" x14ac:dyDescent="0.25">
      <c r="B296" s="99"/>
      <c r="C296" s="99"/>
      <c r="D296" s="99"/>
      <c r="E296" s="99"/>
      <c r="F296" s="99"/>
      <c r="G296" s="99"/>
      <c r="H296" s="107"/>
      <c r="I296" s="107"/>
      <c r="J296" s="107"/>
      <c r="K296" s="106"/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6"/>
      <c r="Y296" s="83"/>
      <c r="Z296" s="84"/>
      <c r="AA296" s="85"/>
      <c r="AB296" s="86"/>
    </row>
    <row r="297" spans="2:28" ht="16.5" customHeight="1" x14ac:dyDescent="0.25">
      <c r="B297" s="100" t="s">
        <v>205</v>
      </c>
      <c r="C297" s="101"/>
      <c r="D297" s="101"/>
      <c r="E297" s="101"/>
      <c r="F297" s="101"/>
      <c r="G297" s="102"/>
      <c r="H297" s="102" t="s">
        <v>207</v>
      </c>
      <c r="I297" s="102" t="s">
        <v>503</v>
      </c>
      <c r="J297" s="102" t="s">
        <v>430</v>
      </c>
      <c r="K297" s="102">
        <v>51</v>
      </c>
      <c r="L297" s="102">
        <v>9</v>
      </c>
      <c r="M297" s="102"/>
      <c r="N297" s="102"/>
      <c r="O297" s="102" t="s">
        <v>240</v>
      </c>
      <c r="P297" s="102" t="s">
        <v>241</v>
      </c>
      <c r="Q297" s="102" t="s">
        <v>139</v>
      </c>
      <c r="R297" s="102">
        <v>34160</v>
      </c>
      <c r="S297" s="102" t="s">
        <v>236</v>
      </c>
      <c r="T297" s="102">
        <v>100</v>
      </c>
      <c r="U297" s="102" t="s">
        <v>504</v>
      </c>
      <c r="V297" s="103"/>
      <c r="W297" s="101"/>
      <c r="X297" s="102"/>
      <c r="Y297" s="101"/>
      <c r="Z297" s="101"/>
      <c r="AA297" s="101"/>
      <c r="AB297" s="104"/>
    </row>
    <row r="298" spans="2:28" ht="16.5" customHeight="1" x14ac:dyDescent="0.25">
      <c r="B298" s="97">
        <v>104</v>
      </c>
      <c r="C298" s="97" t="s">
        <v>55</v>
      </c>
      <c r="D298" s="98">
        <v>37790</v>
      </c>
      <c r="E298" s="99">
        <v>81</v>
      </c>
      <c r="F298" s="97">
        <v>5</v>
      </c>
      <c r="G298" s="97">
        <v>1</v>
      </c>
      <c r="H298" s="105">
        <v>16</v>
      </c>
      <c r="I298" s="105">
        <v>3</v>
      </c>
      <c r="J298" s="105">
        <v>74</v>
      </c>
      <c r="K298" s="95">
        <v>6774</v>
      </c>
      <c r="L298" s="106">
        <f>T297</f>
        <v>100</v>
      </c>
      <c r="M298" s="106">
        <f>K298*L298</f>
        <v>677400</v>
      </c>
      <c r="N298" s="77"/>
      <c r="O298" s="78"/>
      <c r="P298" s="78"/>
      <c r="Q298" s="78"/>
      <c r="R298" s="79"/>
      <c r="S298" s="80"/>
      <c r="T298" s="81"/>
      <c r="U298" s="77"/>
      <c r="V298" s="79"/>
      <c r="W298" s="79"/>
      <c r="X298" s="82"/>
      <c r="Y298" s="83">
        <f>M298</f>
        <v>677400</v>
      </c>
      <c r="Z298" s="84"/>
      <c r="AA298" s="87">
        <f>AB298*M298/100</f>
        <v>67.739999999999995</v>
      </c>
      <c r="AB298" s="110">
        <v>0.01</v>
      </c>
    </row>
    <row r="299" spans="2:28" ht="16.5" customHeight="1" x14ac:dyDescent="0.25">
      <c r="B299" s="99"/>
      <c r="C299" s="99"/>
      <c r="D299" s="99"/>
      <c r="E299" s="99"/>
      <c r="F299" s="99"/>
      <c r="G299" s="99"/>
      <c r="H299" s="107"/>
      <c r="I299" s="107"/>
      <c r="J299" s="107"/>
      <c r="K299" s="106"/>
      <c r="L299" s="106"/>
      <c r="M299" s="106"/>
      <c r="N299" s="77"/>
      <c r="O299" s="78"/>
      <c r="P299" s="78"/>
      <c r="Q299" s="78"/>
      <c r="R299" s="79"/>
      <c r="S299" s="80"/>
      <c r="T299" s="81"/>
      <c r="U299" s="77"/>
      <c r="V299" s="79"/>
      <c r="W299" s="79"/>
      <c r="X299" s="86"/>
      <c r="Y299" s="83"/>
      <c r="Z299" s="84"/>
      <c r="AA299" s="85"/>
      <c r="AB299" s="86"/>
    </row>
    <row r="300" spans="2:28" ht="16.5" customHeight="1" x14ac:dyDescent="0.25">
      <c r="B300" s="100" t="s">
        <v>205</v>
      </c>
      <c r="C300" s="101"/>
      <c r="D300" s="101"/>
      <c r="E300" s="101"/>
      <c r="F300" s="101"/>
      <c r="G300" s="102"/>
      <c r="H300" s="102" t="s">
        <v>207</v>
      </c>
      <c r="I300" s="102" t="s">
        <v>503</v>
      </c>
      <c r="J300" s="102" t="s">
        <v>430</v>
      </c>
      <c r="K300" s="102">
        <v>51</v>
      </c>
      <c r="L300" s="102">
        <v>9</v>
      </c>
      <c r="M300" s="102"/>
      <c r="N300" s="102"/>
      <c r="O300" s="102" t="s">
        <v>240</v>
      </c>
      <c r="P300" s="102" t="s">
        <v>241</v>
      </c>
      <c r="Q300" s="102" t="s">
        <v>139</v>
      </c>
      <c r="R300" s="102">
        <v>34160</v>
      </c>
      <c r="S300" s="102" t="s">
        <v>236</v>
      </c>
      <c r="T300" s="102">
        <v>100</v>
      </c>
      <c r="U300" s="102" t="s">
        <v>505</v>
      </c>
      <c r="V300" s="103"/>
      <c r="W300" s="101"/>
      <c r="X300" s="102"/>
      <c r="Y300" s="101"/>
      <c r="Z300" s="101"/>
      <c r="AA300" s="101"/>
      <c r="AB300" s="104"/>
    </row>
    <row r="301" spans="2:28" ht="16.5" customHeight="1" x14ac:dyDescent="0.25">
      <c r="B301" s="97">
        <v>105</v>
      </c>
      <c r="C301" s="97" t="s">
        <v>55</v>
      </c>
      <c r="D301" s="98">
        <v>37791</v>
      </c>
      <c r="E301" s="99">
        <v>82</v>
      </c>
      <c r="F301" s="97">
        <v>5</v>
      </c>
      <c r="G301" s="97">
        <v>1</v>
      </c>
      <c r="H301" s="105">
        <v>10</v>
      </c>
      <c r="I301" s="105">
        <v>2</v>
      </c>
      <c r="J301" s="105">
        <v>68</v>
      </c>
      <c r="K301" s="95">
        <v>4268</v>
      </c>
      <c r="L301" s="106">
        <f>T300</f>
        <v>100</v>
      </c>
      <c r="M301" s="106">
        <f>K301*L301</f>
        <v>426800</v>
      </c>
      <c r="N301" s="77"/>
      <c r="O301" s="78"/>
      <c r="P301" s="78"/>
      <c r="Q301" s="78"/>
      <c r="R301" s="79"/>
      <c r="S301" s="80"/>
      <c r="T301" s="81"/>
      <c r="U301" s="77"/>
      <c r="V301" s="79"/>
      <c r="W301" s="79"/>
      <c r="X301" s="82"/>
      <c r="Y301" s="83">
        <f>M301</f>
        <v>426800</v>
      </c>
      <c r="Z301" s="84"/>
      <c r="AA301" s="87">
        <f>AB301*M301/100</f>
        <v>42.68</v>
      </c>
      <c r="AB301" s="110">
        <v>0.01</v>
      </c>
    </row>
    <row r="302" spans="2:28" ht="16.5" customHeight="1" x14ac:dyDescent="0.25">
      <c r="B302" s="99"/>
      <c r="C302" s="99"/>
      <c r="D302" s="99"/>
      <c r="E302" s="99"/>
      <c r="F302" s="99"/>
      <c r="G302" s="99"/>
      <c r="H302" s="107"/>
      <c r="I302" s="107"/>
      <c r="J302" s="107"/>
      <c r="K302" s="106"/>
      <c r="L302" s="106"/>
      <c r="M302" s="106"/>
      <c r="N302" s="77"/>
      <c r="O302" s="78"/>
      <c r="P302" s="78"/>
      <c r="Q302" s="78"/>
      <c r="R302" s="79"/>
      <c r="S302" s="80"/>
      <c r="T302" s="81"/>
      <c r="U302" s="77"/>
      <c r="V302" s="79"/>
      <c r="W302" s="79"/>
      <c r="X302" s="86"/>
      <c r="Y302" s="83"/>
      <c r="Z302" s="84"/>
      <c r="AA302" s="85"/>
      <c r="AB302" s="86"/>
    </row>
    <row r="303" spans="2:28" ht="16.5" customHeight="1" x14ac:dyDescent="0.25">
      <c r="B303" s="100" t="s">
        <v>205</v>
      </c>
      <c r="C303" s="101"/>
      <c r="D303" s="101"/>
      <c r="E303" s="101"/>
      <c r="F303" s="101"/>
      <c r="G303" s="102"/>
      <c r="H303" s="102" t="s">
        <v>207</v>
      </c>
      <c r="I303" s="102" t="s">
        <v>503</v>
      </c>
      <c r="J303" s="102" t="s">
        <v>430</v>
      </c>
      <c r="K303" s="102">
        <v>51</v>
      </c>
      <c r="L303" s="102">
        <v>9</v>
      </c>
      <c r="M303" s="102"/>
      <c r="N303" s="102"/>
      <c r="O303" s="102" t="s">
        <v>240</v>
      </c>
      <c r="P303" s="102" t="s">
        <v>241</v>
      </c>
      <c r="Q303" s="102" t="s">
        <v>139</v>
      </c>
      <c r="R303" s="102">
        <v>34160</v>
      </c>
      <c r="S303" s="102" t="s">
        <v>236</v>
      </c>
      <c r="T303" s="102">
        <v>100</v>
      </c>
      <c r="U303" s="102" t="s">
        <v>506</v>
      </c>
      <c r="V303" s="103"/>
      <c r="W303" s="101"/>
      <c r="X303" s="102"/>
      <c r="Y303" s="101"/>
      <c r="Z303" s="101"/>
      <c r="AA303" s="101"/>
      <c r="AB303" s="104"/>
    </row>
    <row r="304" spans="2:28" ht="16.5" customHeight="1" x14ac:dyDescent="0.25">
      <c r="B304" s="97">
        <v>106</v>
      </c>
      <c r="C304" s="97" t="s">
        <v>55</v>
      </c>
      <c r="D304" s="98">
        <v>37792</v>
      </c>
      <c r="E304" s="99">
        <v>83</v>
      </c>
      <c r="F304" s="97">
        <v>5</v>
      </c>
      <c r="G304" s="97">
        <v>1</v>
      </c>
      <c r="H304" s="105">
        <v>10</v>
      </c>
      <c r="I304" s="105">
        <v>0</v>
      </c>
      <c r="J304" s="105">
        <v>20</v>
      </c>
      <c r="K304" s="95">
        <v>4020</v>
      </c>
      <c r="L304" s="106">
        <f>T303</f>
        <v>100</v>
      </c>
      <c r="M304" s="106">
        <f>K304*L304</f>
        <v>402000</v>
      </c>
      <c r="N304" s="77"/>
      <c r="O304" s="78"/>
      <c r="P304" s="78"/>
      <c r="Q304" s="78"/>
      <c r="R304" s="79"/>
      <c r="S304" s="80"/>
      <c r="T304" s="81"/>
      <c r="U304" s="77"/>
      <c r="V304" s="79"/>
      <c r="W304" s="79"/>
      <c r="X304" s="82"/>
      <c r="Y304" s="83">
        <f>M304</f>
        <v>402000</v>
      </c>
      <c r="Z304" s="84"/>
      <c r="AA304" s="87">
        <f>AB304*M304/100</f>
        <v>40.200000000000003</v>
      </c>
      <c r="AB304" s="110">
        <v>0.01</v>
      </c>
    </row>
    <row r="305" spans="2:28" ht="16.5" customHeight="1" x14ac:dyDescent="0.25">
      <c r="B305" s="99"/>
      <c r="C305" s="99"/>
      <c r="D305" s="99"/>
      <c r="E305" s="99"/>
      <c r="F305" s="99"/>
      <c r="G305" s="99"/>
      <c r="H305" s="107"/>
      <c r="I305" s="107"/>
      <c r="J305" s="107"/>
      <c r="K305" s="106"/>
      <c r="L305" s="106"/>
      <c r="M305" s="106"/>
      <c r="N305" s="77"/>
      <c r="O305" s="78"/>
      <c r="P305" s="78"/>
      <c r="Q305" s="78"/>
      <c r="R305" s="79"/>
      <c r="S305" s="80"/>
      <c r="T305" s="81"/>
      <c r="U305" s="77"/>
      <c r="V305" s="79"/>
      <c r="W305" s="79"/>
      <c r="X305" s="86"/>
      <c r="Y305" s="83"/>
      <c r="Z305" s="84"/>
      <c r="AA305" s="85"/>
      <c r="AB305" s="86"/>
    </row>
    <row r="306" spans="2:28" ht="16.5" customHeight="1" x14ac:dyDescent="0.25">
      <c r="B306" s="100" t="s">
        <v>205</v>
      </c>
      <c r="C306" s="101"/>
      <c r="D306" s="101"/>
      <c r="E306" s="101"/>
      <c r="F306" s="101"/>
      <c r="G306" s="102"/>
      <c r="H306" s="102" t="s">
        <v>207</v>
      </c>
      <c r="I306" s="102" t="s">
        <v>503</v>
      </c>
      <c r="J306" s="102" t="s">
        <v>430</v>
      </c>
      <c r="K306" s="102">
        <v>51</v>
      </c>
      <c r="L306" s="102">
        <v>9</v>
      </c>
      <c r="M306" s="102"/>
      <c r="N306" s="102"/>
      <c r="O306" s="102" t="s">
        <v>240</v>
      </c>
      <c r="P306" s="102" t="s">
        <v>241</v>
      </c>
      <c r="Q306" s="102" t="s">
        <v>139</v>
      </c>
      <c r="R306" s="102">
        <v>34160</v>
      </c>
      <c r="S306" s="102" t="s">
        <v>236</v>
      </c>
      <c r="T306" s="102">
        <v>100</v>
      </c>
      <c r="U306" s="102" t="s">
        <v>507</v>
      </c>
      <c r="V306" s="103"/>
      <c r="W306" s="101"/>
      <c r="X306" s="102"/>
      <c r="Y306" s="101"/>
      <c r="Z306" s="101"/>
      <c r="AA306" s="101"/>
      <c r="AB306" s="104"/>
    </row>
    <row r="307" spans="2:28" ht="16.5" customHeight="1" x14ac:dyDescent="0.25">
      <c r="B307" s="97">
        <v>107</v>
      </c>
      <c r="C307" s="97" t="s">
        <v>55</v>
      </c>
      <c r="D307" s="98">
        <v>37793</v>
      </c>
      <c r="E307" s="99">
        <v>84</v>
      </c>
      <c r="F307" s="97">
        <v>5</v>
      </c>
      <c r="G307" s="97">
        <v>1</v>
      </c>
      <c r="H307" s="105">
        <v>5</v>
      </c>
      <c r="I307" s="105">
        <v>2</v>
      </c>
      <c r="J307" s="105">
        <v>89</v>
      </c>
      <c r="K307" s="95">
        <v>2289</v>
      </c>
      <c r="L307" s="106">
        <f>T306</f>
        <v>100</v>
      </c>
      <c r="M307" s="106">
        <f>K307*L307</f>
        <v>228900</v>
      </c>
      <c r="N307" s="77"/>
      <c r="O307" s="78"/>
      <c r="P307" s="78"/>
      <c r="Q307" s="78"/>
      <c r="R307" s="79"/>
      <c r="S307" s="80"/>
      <c r="T307" s="81"/>
      <c r="U307" s="77"/>
      <c r="V307" s="79"/>
      <c r="W307" s="79"/>
      <c r="X307" s="82"/>
      <c r="Y307" s="83">
        <f>M307</f>
        <v>228900</v>
      </c>
      <c r="Z307" s="84"/>
      <c r="AA307" s="87">
        <f>AB307*M307/100</f>
        <v>22.89</v>
      </c>
      <c r="AB307" s="110">
        <v>0.01</v>
      </c>
    </row>
    <row r="308" spans="2:28" ht="16.5" customHeight="1" x14ac:dyDescent="0.25">
      <c r="B308" s="99"/>
      <c r="C308" s="99"/>
      <c r="D308" s="99"/>
      <c r="E308" s="99"/>
      <c r="F308" s="99"/>
      <c r="G308" s="99"/>
      <c r="H308" s="107"/>
      <c r="I308" s="107"/>
      <c r="J308" s="107"/>
      <c r="K308" s="106"/>
      <c r="L308" s="106"/>
      <c r="M308" s="106"/>
      <c r="N308" s="77"/>
      <c r="O308" s="78"/>
      <c r="P308" s="78"/>
      <c r="Q308" s="78"/>
      <c r="R308" s="79"/>
      <c r="S308" s="80"/>
      <c r="T308" s="81"/>
      <c r="U308" s="77"/>
      <c r="V308" s="79"/>
      <c r="W308" s="79"/>
      <c r="X308" s="86"/>
      <c r="Y308" s="83"/>
      <c r="Z308" s="84"/>
      <c r="AA308" s="85"/>
      <c r="AB308" s="86"/>
    </row>
    <row r="309" spans="2:28" ht="16.5" customHeight="1" x14ac:dyDescent="0.25">
      <c r="B309" s="100" t="s">
        <v>205</v>
      </c>
      <c r="C309" s="101"/>
      <c r="D309" s="101"/>
      <c r="E309" s="101"/>
      <c r="F309" s="101"/>
      <c r="G309" s="102"/>
      <c r="H309" s="102" t="s">
        <v>210</v>
      </c>
      <c r="I309" s="102" t="s">
        <v>508</v>
      </c>
      <c r="J309" s="102" t="s">
        <v>430</v>
      </c>
      <c r="K309" s="102">
        <v>51</v>
      </c>
      <c r="L309" s="102">
        <v>9</v>
      </c>
      <c r="M309" s="102"/>
      <c r="N309" s="102"/>
      <c r="O309" s="102" t="s">
        <v>240</v>
      </c>
      <c r="P309" s="102" t="s">
        <v>241</v>
      </c>
      <c r="Q309" s="102" t="s">
        <v>139</v>
      </c>
      <c r="R309" s="102">
        <v>34160</v>
      </c>
      <c r="S309" s="102" t="s">
        <v>236</v>
      </c>
      <c r="T309" s="102">
        <v>100</v>
      </c>
      <c r="U309" s="102" t="s">
        <v>509</v>
      </c>
      <c r="V309" s="103"/>
      <c r="W309" s="101"/>
      <c r="X309" s="102"/>
      <c r="Y309" s="101"/>
      <c r="Z309" s="101"/>
      <c r="AA309" s="101"/>
      <c r="AB309" s="104"/>
    </row>
    <row r="310" spans="2:28" ht="16.5" customHeight="1" x14ac:dyDescent="0.25">
      <c r="B310" s="97">
        <v>108</v>
      </c>
      <c r="C310" s="97" t="s">
        <v>55</v>
      </c>
      <c r="D310" s="98">
        <v>37794</v>
      </c>
      <c r="E310" s="99">
        <v>85</v>
      </c>
      <c r="F310" s="97">
        <v>5</v>
      </c>
      <c r="G310" s="97">
        <v>1</v>
      </c>
      <c r="H310" s="105">
        <v>38</v>
      </c>
      <c r="I310" s="105">
        <v>3</v>
      </c>
      <c r="J310" s="105">
        <v>22</v>
      </c>
      <c r="K310" s="95">
        <v>15522</v>
      </c>
      <c r="L310" s="106">
        <f>T309</f>
        <v>100</v>
      </c>
      <c r="M310" s="106">
        <f>K310*L310</f>
        <v>1552200</v>
      </c>
      <c r="N310" s="77"/>
      <c r="O310" s="78"/>
      <c r="P310" s="78"/>
      <c r="Q310" s="78"/>
      <c r="R310" s="79"/>
      <c r="S310" s="80"/>
      <c r="T310" s="81"/>
      <c r="U310" s="77"/>
      <c r="V310" s="79"/>
      <c r="W310" s="79"/>
      <c r="X310" s="82"/>
      <c r="Y310" s="83">
        <f>M310</f>
        <v>1552200</v>
      </c>
      <c r="Z310" s="84"/>
      <c r="AA310" s="87">
        <f>AB310*M310/100</f>
        <v>155.22</v>
      </c>
      <c r="AB310" s="110">
        <v>0.01</v>
      </c>
    </row>
    <row r="311" spans="2:28" ht="16.5" customHeight="1" x14ac:dyDescent="0.25">
      <c r="B311" s="99"/>
      <c r="C311" s="99"/>
      <c r="D311" s="99"/>
      <c r="E311" s="99"/>
      <c r="F311" s="99"/>
      <c r="G311" s="99"/>
      <c r="H311" s="107"/>
      <c r="I311" s="107"/>
      <c r="J311" s="107"/>
      <c r="K311" s="106"/>
      <c r="L311" s="106"/>
      <c r="M311" s="106"/>
      <c r="N311" s="77"/>
      <c r="O311" s="78"/>
      <c r="P311" s="78"/>
      <c r="Q311" s="78"/>
      <c r="R311" s="79"/>
      <c r="S311" s="80"/>
      <c r="T311" s="81"/>
      <c r="U311" s="77"/>
      <c r="V311" s="79"/>
      <c r="W311" s="79"/>
      <c r="X311" s="86"/>
      <c r="Y311" s="83"/>
      <c r="Z311" s="84"/>
      <c r="AA311" s="85"/>
      <c r="AB311" s="86"/>
    </row>
    <row r="312" spans="2:28" ht="16.5" customHeight="1" x14ac:dyDescent="0.25">
      <c r="B312" s="100" t="s">
        <v>205</v>
      </c>
      <c r="C312" s="101"/>
      <c r="D312" s="101"/>
      <c r="E312" s="101"/>
      <c r="F312" s="101"/>
      <c r="G312" s="102"/>
      <c r="H312" s="102" t="s">
        <v>210</v>
      </c>
      <c r="I312" s="102" t="s">
        <v>510</v>
      </c>
      <c r="J312" s="102" t="s">
        <v>511</v>
      </c>
      <c r="K312" s="102">
        <v>173</v>
      </c>
      <c r="L312" s="102">
        <v>9</v>
      </c>
      <c r="M312" s="102"/>
      <c r="N312" s="102"/>
      <c r="O312" s="102" t="s">
        <v>240</v>
      </c>
      <c r="P312" s="102" t="s">
        <v>241</v>
      </c>
      <c r="Q312" s="102" t="s">
        <v>139</v>
      </c>
      <c r="R312" s="102">
        <v>34160</v>
      </c>
      <c r="S312" s="102" t="s">
        <v>236</v>
      </c>
      <c r="T312" s="102">
        <v>100</v>
      </c>
      <c r="U312" s="102" t="s">
        <v>512</v>
      </c>
      <c r="V312" s="103"/>
      <c r="W312" s="101"/>
      <c r="X312" s="102"/>
      <c r="Y312" s="101"/>
      <c r="Z312" s="101"/>
      <c r="AA312" s="101"/>
      <c r="AB312" s="104"/>
    </row>
    <row r="313" spans="2:28" ht="16.5" customHeight="1" x14ac:dyDescent="0.25">
      <c r="B313" s="97">
        <v>109</v>
      </c>
      <c r="C313" s="97" t="s">
        <v>55</v>
      </c>
      <c r="D313" s="98">
        <v>37801</v>
      </c>
      <c r="E313" s="99">
        <v>86</v>
      </c>
      <c r="F313" s="97">
        <v>5</v>
      </c>
      <c r="G313" s="97">
        <v>1</v>
      </c>
      <c r="H313" s="105">
        <v>8</v>
      </c>
      <c r="I313" s="105">
        <v>0</v>
      </c>
      <c r="J313" s="105">
        <v>89</v>
      </c>
      <c r="K313" s="95">
        <v>3289</v>
      </c>
      <c r="L313" s="106">
        <f>T312</f>
        <v>100</v>
      </c>
      <c r="M313" s="106">
        <f>K313*L313</f>
        <v>328900</v>
      </c>
      <c r="N313" s="77"/>
      <c r="O313" s="78"/>
      <c r="P313" s="78"/>
      <c r="Q313" s="78"/>
      <c r="R313" s="79"/>
      <c r="S313" s="80"/>
      <c r="T313" s="81"/>
      <c r="U313" s="77"/>
      <c r="V313" s="79"/>
      <c r="W313" s="79"/>
      <c r="X313" s="82"/>
      <c r="Y313" s="83">
        <f>M313</f>
        <v>328900</v>
      </c>
      <c r="Z313" s="84"/>
      <c r="AA313" s="87">
        <f>AB313*M313/100</f>
        <v>32.89</v>
      </c>
      <c r="AB313" s="110">
        <v>0.01</v>
      </c>
    </row>
    <row r="314" spans="2:28" ht="16.5" customHeight="1" x14ac:dyDescent="0.25">
      <c r="B314" s="99"/>
      <c r="C314" s="99"/>
      <c r="D314" s="99"/>
      <c r="E314" s="99"/>
      <c r="F314" s="99"/>
      <c r="G314" s="99"/>
      <c r="H314" s="107"/>
      <c r="I314" s="107"/>
      <c r="J314" s="107"/>
      <c r="K314" s="106"/>
      <c r="L314" s="106"/>
      <c r="M314" s="106"/>
      <c r="N314" s="77"/>
      <c r="O314" s="78"/>
      <c r="P314" s="78"/>
      <c r="Q314" s="78"/>
      <c r="R314" s="79"/>
      <c r="S314" s="80"/>
      <c r="T314" s="81"/>
      <c r="U314" s="77"/>
      <c r="V314" s="79"/>
      <c r="W314" s="79"/>
      <c r="X314" s="86"/>
      <c r="Y314" s="83"/>
      <c r="Z314" s="84"/>
      <c r="AA314" s="85"/>
      <c r="AB314" s="86"/>
    </row>
    <row r="315" spans="2:28" ht="16.5" customHeight="1" x14ac:dyDescent="0.25">
      <c r="B315" s="100" t="s">
        <v>205</v>
      </c>
      <c r="C315" s="101"/>
      <c r="D315" s="101"/>
      <c r="E315" s="101"/>
      <c r="F315" s="101"/>
      <c r="G315" s="102"/>
      <c r="H315" s="102" t="s">
        <v>207</v>
      </c>
      <c r="I315" s="102" t="s">
        <v>283</v>
      </c>
      <c r="J315" s="102" t="s">
        <v>511</v>
      </c>
      <c r="K315" s="102">
        <v>173</v>
      </c>
      <c r="L315" s="102">
        <v>9</v>
      </c>
      <c r="M315" s="102"/>
      <c r="N315" s="102"/>
      <c r="O315" s="102" t="s">
        <v>240</v>
      </c>
      <c r="P315" s="102" t="s">
        <v>241</v>
      </c>
      <c r="Q315" s="102" t="s">
        <v>139</v>
      </c>
      <c r="R315" s="102">
        <v>34160</v>
      </c>
      <c r="S315" s="102" t="s">
        <v>236</v>
      </c>
      <c r="T315" s="102">
        <v>100</v>
      </c>
      <c r="U315" s="102" t="s">
        <v>513</v>
      </c>
      <c r="V315" s="103"/>
      <c r="W315" s="101"/>
      <c r="X315" s="102"/>
      <c r="Y315" s="101"/>
      <c r="Z315" s="101"/>
      <c r="AA315" s="101"/>
      <c r="AB315" s="104"/>
    </row>
    <row r="316" spans="2:28" ht="16.5" customHeight="1" x14ac:dyDescent="0.25">
      <c r="B316" s="97">
        <v>110</v>
      </c>
      <c r="C316" s="97" t="s">
        <v>55</v>
      </c>
      <c r="D316" s="98">
        <v>37802</v>
      </c>
      <c r="E316" s="99">
        <v>87</v>
      </c>
      <c r="F316" s="97">
        <v>5</v>
      </c>
      <c r="G316" s="97">
        <v>1</v>
      </c>
      <c r="H316" s="105">
        <v>8</v>
      </c>
      <c r="I316" s="105">
        <v>2</v>
      </c>
      <c r="J316" s="105">
        <v>56</v>
      </c>
      <c r="K316" s="95">
        <v>3456</v>
      </c>
      <c r="L316" s="106">
        <f>T315</f>
        <v>100</v>
      </c>
      <c r="M316" s="106">
        <f>K316*L316</f>
        <v>345600</v>
      </c>
      <c r="N316" s="77"/>
      <c r="O316" s="78"/>
      <c r="P316" s="78"/>
      <c r="Q316" s="78"/>
      <c r="R316" s="79"/>
      <c r="S316" s="80"/>
      <c r="T316" s="81"/>
      <c r="U316" s="77"/>
      <c r="V316" s="79"/>
      <c r="W316" s="79"/>
      <c r="X316" s="82"/>
      <c r="Y316" s="83">
        <f>M316</f>
        <v>345600</v>
      </c>
      <c r="Z316" s="84"/>
      <c r="AA316" s="87">
        <f>AB316*M316/100</f>
        <v>34.56</v>
      </c>
      <c r="AB316" s="110">
        <v>0.01</v>
      </c>
    </row>
    <row r="317" spans="2:28" ht="16.5" customHeight="1" x14ac:dyDescent="0.25">
      <c r="B317" s="99"/>
      <c r="C317" s="99"/>
      <c r="D317" s="99"/>
      <c r="E317" s="99"/>
      <c r="F317" s="99"/>
      <c r="G317" s="99"/>
      <c r="H317" s="107"/>
      <c r="I317" s="107"/>
      <c r="J317" s="107"/>
      <c r="K317" s="106"/>
      <c r="L317" s="106"/>
      <c r="M317" s="106"/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6"/>
      <c r="Y317" s="83"/>
      <c r="Z317" s="84"/>
      <c r="AA317" s="85"/>
      <c r="AB317" s="86"/>
    </row>
    <row r="318" spans="2:28" ht="16.5" customHeight="1" x14ac:dyDescent="0.25">
      <c r="B318" s="100" t="s">
        <v>205</v>
      </c>
      <c r="C318" s="101"/>
      <c r="D318" s="101"/>
      <c r="E318" s="101"/>
      <c r="F318" s="101"/>
      <c r="G318" s="102"/>
      <c r="H318" s="102" t="s">
        <v>210</v>
      </c>
      <c r="I318" s="102" t="s">
        <v>514</v>
      </c>
      <c r="J318" s="102" t="s">
        <v>266</v>
      </c>
      <c r="K318" s="102">
        <v>29</v>
      </c>
      <c r="L318" s="102">
        <v>9</v>
      </c>
      <c r="M318" s="102"/>
      <c r="N318" s="102"/>
      <c r="O318" s="102" t="s">
        <v>240</v>
      </c>
      <c r="P318" s="102" t="s">
        <v>241</v>
      </c>
      <c r="Q318" s="102" t="s">
        <v>139</v>
      </c>
      <c r="R318" s="102">
        <v>34160</v>
      </c>
      <c r="S318" s="102" t="s">
        <v>236</v>
      </c>
      <c r="T318" s="102">
        <v>100</v>
      </c>
      <c r="U318" s="102" t="s">
        <v>515</v>
      </c>
      <c r="V318" s="103"/>
      <c r="W318" s="101"/>
      <c r="X318" s="102"/>
      <c r="Y318" s="101"/>
      <c r="Z318" s="101"/>
      <c r="AA318" s="101"/>
      <c r="AB318" s="104"/>
    </row>
    <row r="319" spans="2:28" ht="16.5" customHeight="1" x14ac:dyDescent="0.25">
      <c r="B319" s="97">
        <v>111</v>
      </c>
      <c r="C319" s="97" t="s">
        <v>55</v>
      </c>
      <c r="D319" s="98">
        <v>37803</v>
      </c>
      <c r="E319" s="99">
        <v>88</v>
      </c>
      <c r="F319" s="97">
        <v>5</v>
      </c>
      <c r="G319" s="97">
        <v>1</v>
      </c>
      <c r="H319" s="105">
        <v>8</v>
      </c>
      <c r="I319" s="105">
        <v>1</v>
      </c>
      <c r="J319" s="105">
        <v>80</v>
      </c>
      <c r="K319" s="95">
        <v>3380</v>
      </c>
      <c r="L319" s="106">
        <f>T318</f>
        <v>100</v>
      </c>
      <c r="M319" s="106">
        <f>K319*L319</f>
        <v>338000</v>
      </c>
      <c r="N319" s="77"/>
      <c r="O319" s="78"/>
      <c r="P319" s="78"/>
      <c r="Q319" s="78"/>
      <c r="R319" s="79"/>
      <c r="S319" s="80"/>
      <c r="T319" s="81"/>
      <c r="U319" s="77"/>
      <c r="V319" s="79"/>
      <c r="W319" s="79"/>
      <c r="X319" s="82"/>
      <c r="Y319" s="83">
        <f>M319</f>
        <v>338000</v>
      </c>
      <c r="Z319" s="84"/>
      <c r="AA319" s="87">
        <f>AB319*M319/100</f>
        <v>33.799999999999997</v>
      </c>
      <c r="AB319" s="110">
        <v>0.01</v>
      </c>
    </row>
    <row r="320" spans="2:28" ht="16.5" customHeight="1" x14ac:dyDescent="0.25">
      <c r="B320" s="99"/>
      <c r="C320" s="99"/>
      <c r="D320" s="99"/>
      <c r="E320" s="99"/>
      <c r="F320" s="99"/>
      <c r="G320" s="99"/>
      <c r="H320" s="107"/>
      <c r="I320" s="107"/>
      <c r="J320" s="107"/>
      <c r="K320" s="106"/>
      <c r="L320" s="106"/>
      <c r="M320" s="106"/>
      <c r="N320" s="77"/>
      <c r="O320" s="78"/>
      <c r="P320" s="78"/>
      <c r="Q320" s="78"/>
      <c r="R320" s="79"/>
      <c r="S320" s="80"/>
      <c r="T320" s="81"/>
      <c r="U320" s="77"/>
      <c r="V320" s="79"/>
      <c r="W320" s="79"/>
      <c r="X320" s="86"/>
      <c r="Y320" s="83"/>
      <c r="Z320" s="84"/>
      <c r="AA320" s="85"/>
      <c r="AB320" s="86"/>
    </row>
    <row r="321" spans="2:28" ht="16.5" customHeight="1" x14ac:dyDescent="0.25">
      <c r="B321" s="100" t="s">
        <v>205</v>
      </c>
      <c r="C321" s="101"/>
      <c r="D321" s="101"/>
      <c r="E321" s="101"/>
      <c r="F321" s="101"/>
      <c r="G321" s="102"/>
      <c r="H321" s="102" t="s">
        <v>210</v>
      </c>
      <c r="I321" s="102" t="s">
        <v>514</v>
      </c>
      <c r="J321" s="102" t="s">
        <v>266</v>
      </c>
      <c r="K321" s="102">
        <v>29</v>
      </c>
      <c r="L321" s="102">
        <v>9</v>
      </c>
      <c r="M321" s="102"/>
      <c r="N321" s="102"/>
      <c r="O321" s="102" t="s">
        <v>240</v>
      </c>
      <c r="P321" s="102" t="s">
        <v>241</v>
      </c>
      <c r="Q321" s="102" t="s">
        <v>139</v>
      </c>
      <c r="R321" s="102">
        <v>34160</v>
      </c>
      <c r="S321" s="102"/>
      <c r="T321" s="102">
        <v>100</v>
      </c>
      <c r="U321" s="102" t="s">
        <v>516</v>
      </c>
      <c r="V321" s="103"/>
      <c r="W321" s="101"/>
      <c r="X321" s="102"/>
      <c r="Y321" s="101"/>
      <c r="Z321" s="101"/>
      <c r="AA321" s="101"/>
      <c r="AB321" s="104"/>
    </row>
    <row r="322" spans="2:28" ht="16.5" customHeight="1" x14ac:dyDescent="0.25">
      <c r="B322" s="97">
        <v>112</v>
      </c>
      <c r="C322" s="97" t="s">
        <v>55</v>
      </c>
      <c r="D322" s="98">
        <v>37857</v>
      </c>
      <c r="E322" s="99">
        <v>89</v>
      </c>
      <c r="F322" s="97">
        <v>5</v>
      </c>
      <c r="G322" s="97">
        <v>1</v>
      </c>
      <c r="H322" s="105">
        <v>7</v>
      </c>
      <c r="I322" s="105">
        <v>1</v>
      </c>
      <c r="J322" s="105">
        <v>41</v>
      </c>
      <c r="K322" s="95">
        <v>2941</v>
      </c>
      <c r="L322" s="106">
        <f>T321</f>
        <v>100</v>
      </c>
      <c r="M322" s="106">
        <f>K322*L322</f>
        <v>294100</v>
      </c>
      <c r="N322" s="77"/>
      <c r="O322" s="78"/>
      <c r="P322" s="78"/>
      <c r="Q322" s="78"/>
      <c r="R322" s="79"/>
      <c r="S322" s="80"/>
      <c r="T322" s="81"/>
      <c r="U322" s="77"/>
      <c r="V322" s="79"/>
      <c r="W322" s="79"/>
      <c r="X322" s="82"/>
      <c r="Y322" s="83">
        <f>M322</f>
        <v>294100</v>
      </c>
      <c r="Z322" s="84"/>
      <c r="AA322" s="87">
        <f>AB322*M322/100</f>
        <v>29.41</v>
      </c>
      <c r="AB322" s="110">
        <v>0.01</v>
      </c>
    </row>
    <row r="323" spans="2:28" ht="16.5" customHeight="1" x14ac:dyDescent="0.25">
      <c r="B323" s="99"/>
      <c r="C323" s="99"/>
      <c r="D323" s="99"/>
      <c r="E323" s="99"/>
      <c r="F323" s="99"/>
      <c r="G323" s="99"/>
      <c r="H323" s="107"/>
      <c r="I323" s="107"/>
      <c r="J323" s="107"/>
      <c r="K323" s="106"/>
      <c r="L323" s="106"/>
      <c r="M323" s="106"/>
      <c r="N323" s="77"/>
      <c r="O323" s="78"/>
      <c r="P323" s="78"/>
      <c r="Q323" s="78"/>
      <c r="R323" s="79"/>
      <c r="S323" s="80"/>
      <c r="T323" s="81"/>
      <c r="U323" s="77"/>
      <c r="V323" s="79"/>
      <c r="W323" s="79"/>
      <c r="X323" s="86"/>
      <c r="Y323" s="83"/>
      <c r="Z323" s="84"/>
      <c r="AA323" s="85"/>
      <c r="AB323" s="86"/>
    </row>
    <row r="324" spans="2:28" ht="16.5" customHeight="1" x14ac:dyDescent="0.25">
      <c r="B324" s="100" t="s">
        <v>205</v>
      </c>
      <c r="C324" s="101"/>
      <c r="D324" s="101"/>
      <c r="E324" s="101"/>
      <c r="F324" s="101"/>
      <c r="G324" s="102"/>
      <c r="H324" s="102" t="s">
        <v>210</v>
      </c>
      <c r="I324" s="102" t="s">
        <v>517</v>
      </c>
      <c r="J324" s="102" t="s">
        <v>294</v>
      </c>
      <c r="K324" s="102">
        <v>83</v>
      </c>
      <c r="L324" s="102">
        <v>15</v>
      </c>
      <c r="M324" s="102"/>
      <c r="N324" s="102"/>
      <c r="O324" s="102" t="s">
        <v>240</v>
      </c>
      <c r="P324" s="102" t="s">
        <v>241</v>
      </c>
      <c r="Q324" s="102" t="s">
        <v>139</v>
      </c>
      <c r="R324" s="102">
        <v>34160</v>
      </c>
      <c r="S324" s="102" t="s">
        <v>236</v>
      </c>
      <c r="T324" s="102">
        <v>100</v>
      </c>
      <c r="U324" s="102" t="s">
        <v>518</v>
      </c>
      <c r="V324" s="103"/>
      <c r="W324" s="101"/>
      <c r="X324" s="102"/>
      <c r="Y324" s="101"/>
      <c r="Z324" s="101"/>
      <c r="AA324" s="101"/>
      <c r="AB324" s="104"/>
    </row>
    <row r="325" spans="2:28" ht="16.5" customHeight="1" x14ac:dyDescent="0.25">
      <c r="B325" s="97">
        <v>113</v>
      </c>
      <c r="C325" s="97" t="s">
        <v>55</v>
      </c>
      <c r="D325" s="98">
        <v>37804</v>
      </c>
      <c r="E325" s="99">
        <v>90</v>
      </c>
      <c r="F325" s="97">
        <v>5</v>
      </c>
      <c r="G325" s="97">
        <v>1</v>
      </c>
      <c r="H325" s="105">
        <v>7</v>
      </c>
      <c r="I325" s="105">
        <v>2</v>
      </c>
      <c r="J325" s="105">
        <v>28</v>
      </c>
      <c r="K325" s="95">
        <v>3028</v>
      </c>
      <c r="L325" s="106">
        <f>T324</f>
        <v>100</v>
      </c>
      <c r="M325" s="106">
        <f>K325*L325</f>
        <v>302800</v>
      </c>
      <c r="N325" s="77"/>
      <c r="O325" s="78"/>
      <c r="P325" s="78"/>
      <c r="Q325" s="78"/>
      <c r="R325" s="79"/>
      <c r="S325" s="80"/>
      <c r="T325" s="81"/>
      <c r="U325" s="77"/>
      <c r="V325" s="79"/>
      <c r="W325" s="79"/>
      <c r="X325" s="82"/>
      <c r="Y325" s="83">
        <f>M325</f>
        <v>302800</v>
      </c>
      <c r="Z325" s="84"/>
      <c r="AA325" s="87">
        <f>AB325*M325/100</f>
        <v>30.28</v>
      </c>
      <c r="AB325" s="110">
        <v>0.01</v>
      </c>
    </row>
    <row r="326" spans="2:28" ht="16.5" customHeight="1" x14ac:dyDescent="0.25">
      <c r="B326" s="99"/>
      <c r="C326" s="99"/>
      <c r="D326" s="99"/>
      <c r="E326" s="99"/>
      <c r="F326" s="99"/>
      <c r="G326" s="99"/>
      <c r="H326" s="107"/>
      <c r="I326" s="107"/>
      <c r="J326" s="107"/>
      <c r="K326" s="106"/>
      <c r="L326" s="106"/>
      <c r="M326" s="106"/>
      <c r="N326" s="77"/>
      <c r="O326" s="78"/>
      <c r="P326" s="78"/>
      <c r="Q326" s="78"/>
      <c r="R326" s="79"/>
      <c r="S326" s="80"/>
      <c r="T326" s="81"/>
      <c r="U326" s="77"/>
      <c r="V326" s="79"/>
      <c r="W326" s="79"/>
      <c r="X326" s="86"/>
      <c r="Y326" s="83"/>
      <c r="Z326" s="84"/>
      <c r="AA326" s="85"/>
      <c r="AB326" s="86"/>
    </row>
    <row r="327" spans="2:28" ht="16.5" customHeight="1" x14ac:dyDescent="0.25">
      <c r="B327" s="100" t="s">
        <v>205</v>
      </c>
      <c r="C327" s="101"/>
      <c r="D327" s="101"/>
      <c r="E327" s="101"/>
      <c r="F327" s="101"/>
      <c r="G327" s="102"/>
      <c r="H327" s="102" t="s">
        <v>207</v>
      </c>
      <c r="I327" s="102" t="s">
        <v>256</v>
      </c>
      <c r="J327" s="102" t="s">
        <v>519</v>
      </c>
      <c r="K327" s="102">
        <v>83</v>
      </c>
      <c r="L327" s="102">
        <v>15</v>
      </c>
      <c r="M327" s="102"/>
      <c r="N327" s="102"/>
      <c r="O327" s="102" t="s">
        <v>240</v>
      </c>
      <c r="P327" s="102" t="s">
        <v>241</v>
      </c>
      <c r="Q327" s="102" t="s">
        <v>139</v>
      </c>
      <c r="R327" s="102">
        <v>34160</v>
      </c>
      <c r="S327" s="102" t="s">
        <v>236</v>
      </c>
      <c r="T327" s="102">
        <v>100</v>
      </c>
      <c r="U327" s="102" t="s">
        <v>520</v>
      </c>
      <c r="V327" s="103"/>
      <c r="W327" s="101"/>
      <c r="X327" s="102"/>
      <c r="Y327" s="101"/>
      <c r="Z327" s="101"/>
      <c r="AA327" s="101"/>
      <c r="AB327" s="104"/>
    </row>
    <row r="328" spans="2:28" ht="16.5" customHeight="1" x14ac:dyDescent="0.25">
      <c r="B328" s="97">
        <v>114</v>
      </c>
      <c r="C328" s="97" t="s">
        <v>55</v>
      </c>
      <c r="D328" s="98">
        <v>37805</v>
      </c>
      <c r="E328" s="99">
        <v>91</v>
      </c>
      <c r="F328" s="97">
        <v>5</v>
      </c>
      <c r="G328" s="97">
        <v>1</v>
      </c>
      <c r="H328" s="105">
        <v>7</v>
      </c>
      <c r="I328" s="105">
        <v>2</v>
      </c>
      <c r="J328" s="105">
        <v>61</v>
      </c>
      <c r="K328" s="95">
        <v>3061</v>
      </c>
      <c r="L328" s="106">
        <f>T327</f>
        <v>100</v>
      </c>
      <c r="M328" s="106">
        <f>K328*L328</f>
        <v>306100</v>
      </c>
      <c r="N328" s="77"/>
      <c r="O328" s="78"/>
      <c r="P328" s="78"/>
      <c r="Q328" s="78"/>
      <c r="R328" s="79"/>
      <c r="S328" s="80"/>
      <c r="T328" s="81"/>
      <c r="U328" s="77"/>
      <c r="V328" s="79"/>
      <c r="W328" s="79"/>
      <c r="X328" s="82"/>
      <c r="Y328" s="83">
        <f>M328</f>
        <v>306100</v>
      </c>
      <c r="Z328" s="84"/>
      <c r="AA328" s="87">
        <f>AB328*M328/100</f>
        <v>30.61</v>
      </c>
      <c r="AB328" s="110">
        <v>0.01</v>
      </c>
    </row>
    <row r="329" spans="2:28" ht="16.5" customHeight="1" x14ac:dyDescent="0.25">
      <c r="B329" s="99"/>
      <c r="C329" s="99"/>
      <c r="D329" s="99"/>
      <c r="E329" s="99"/>
      <c r="F329" s="99"/>
      <c r="G329" s="99"/>
      <c r="H329" s="107"/>
      <c r="I329" s="107"/>
      <c r="J329" s="107"/>
      <c r="K329" s="106"/>
      <c r="L329" s="106"/>
      <c r="M329" s="106"/>
      <c r="N329" s="77"/>
      <c r="O329" s="78"/>
      <c r="P329" s="78"/>
      <c r="Q329" s="78"/>
      <c r="R329" s="79"/>
      <c r="S329" s="80"/>
      <c r="T329" s="81"/>
      <c r="U329" s="77"/>
      <c r="V329" s="79"/>
      <c r="W329" s="79"/>
      <c r="X329" s="86"/>
      <c r="Y329" s="83"/>
      <c r="Z329" s="84"/>
      <c r="AA329" s="85"/>
      <c r="AB329" s="86"/>
    </row>
    <row r="330" spans="2:28" ht="16.5" customHeight="1" x14ac:dyDescent="0.25">
      <c r="B330" s="100" t="s">
        <v>205</v>
      </c>
      <c r="C330" s="101"/>
      <c r="D330" s="101"/>
      <c r="E330" s="101"/>
      <c r="F330" s="101"/>
      <c r="G330" s="102"/>
      <c r="H330" s="102" t="s">
        <v>207</v>
      </c>
      <c r="I330" s="102" t="s">
        <v>254</v>
      </c>
      <c r="J330" s="102" t="s">
        <v>454</v>
      </c>
      <c r="K330" s="102">
        <v>55</v>
      </c>
      <c r="L330" s="102">
        <v>9</v>
      </c>
      <c r="M330" s="102"/>
      <c r="N330" s="102"/>
      <c r="O330" s="102" t="s">
        <v>240</v>
      </c>
      <c r="P330" s="102" t="s">
        <v>241</v>
      </c>
      <c r="Q330" s="102" t="s">
        <v>139</v>
      </c>
      <c r="R330" s="102">
        <v>34160</v>
      </c>
      <c r="S330" s="102" t="s">
        <v>236</v>
      </c>
      <c r="T330" s="102">
        <v>100</v>
      </c>
      <c r="U330" s="102" t="s">
        <v>521</v>
      </c>
      <c r="V330" s="103"/>
      <c r="W330" s="101"/>
      <c r="X330" s="102"/>
      <c r="Y330" s="101"/>
      <c r="Z330" s="101"/>
      <c r="AA330" s="101"/>
      <c r="AB330" s="104"/>
    </row>
    <row r="331" spans="2:28" ht="16.5" customHeight="1" x14ac:dyDescent="0.25">
      <c r="B331" s="97">
        <v>115</v>
      </c>
      <c r="C331" s="97" t="s">
        <v>55</v>
      </c>
      <c r="D331" s="98">
        <v>37806</v>
      </c>
      <c r="E331" s="99">
        <v>92</v>
      </c>
      <c r="F331" s="97">
        <v>5</v>
      </c>
      <c r="G331" s="97">
        <v>1</v>
      </c>
      <c r="H331" s="105">
        <v>8</v>
      </c>
      <c r="I331" s="105">
        <v>3</v>
      </c>
      <c r="J331" s="105">
        <v>3</v>
      </c>
      <c r="K331" s="95">
        <v>3503</v>
      </c>
      <c r="L331" s="106">
        <f>T330</f>
        <v>100</v>
      </c>
      <c r="M331" s="106">
        <f>K331*L331</f>
        <v>350300</v>
      </c>
      <c r="N331" s="77"/>
      <c r="O331" s="78"/>
      <c r="P331" s="78"/>
      <c r="Q331" s="78"/>
      <c r="R331" s="79"/>
      <c r="S331" s="80"/>
      <c r="T331" s="81"/>
      <c r="U331" s="77"/>
      <c r="V331" s="79"/>
      <c r="W331" s="79"/>
      <c r="X331" s="82"/>
      <c r="Y331" s="83">
        <f>M331</f>
        <v>350300</v>
      </c>
      <c r="Z331" s="84"/>
      <c r="AA331" s="87">
        <f>AB331*M331/100</f>
        <v>35.03</v>
      </c>
      <c r="AB331" s="110">
        <v>0.01</v>
      </c>
    </row>
    <row r="332" spans="2:28" ht="16.5" customHeight="1" x14ac:dyDescent="0.25">
      <c r="B332" s="99"/>
      <c r="C332" s="99"/>
      <c r="D332" s="99"/>
      <c r="E332" s="99"/>
      <c r="F332" s="99"/>
      <c r="G332" s="99"/>
      <c r="H332" s="107"/>
      <c r="I332" s="107"/>
      <c r="J332" s="107"/>
      <c r="K332" s="106"/>
      <c r="L332" s="106"/>
      <c r="M332" s="106"/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6"/>
      <c r="Y332" s="83"/>
      <c r="Z332" s="84"/>
      <c r="AA332" s="85"/>
      <c r="AB332" s="86"/>
    </row>
    <row r="333" spans="2:28" ht="16.5" customHeight="1" x14ac:dyDescent="0.25">
      <c r="B333" s="100" t="s">
        <v>205</v>
      </c>
      <c r="C333" s="101"/>
      <c r="D333" s="101"/>
      <c r="E333" s="101"/>
      <c r="F333" s="101"/>
      <c r="G333" s="102"/>
      <c r="H333" s="102" t="s">
        <v>210</v>
      </c>
      <c r="I333" s="102" t="s">
        <v>326</v>
      </c>
      <c r="J333" s="102" t="s">
        <v>467</v>
      </c>
      <c r="K333" s="102">
        <v>6</v>
      </c>
      <c r="L333" s="102">
        <v>15</v>
      </c>
      <c r="M333" s="102"/>
      <c r="N333" s="102"/>
      <c r="O333" s="102" t="s">
        <v>240</v>
      </c>
      <c r="P333" s="102" t="s">
        <v>241</v>
      </c>
      <c r="Q333" s="102" t="s">
        <v>139</v>
      </c>
      <c r="R333" s="102">
        <v>34160</v>
      </c>
      <c r="S333" s="102" t="s">
        <v>236</v>
      </c>
      <c r="T333" s="102">
        <v>100</v>
      </c>
      <c r="U333" s="102" t="s">
        <v>522</v>
      </c>
      <c r="V333" s="103"/>
      <c r="W333" s="101"/>
      <c r="X333" s="102"/>
      <c r="Y333" s="101"/>
      <c r="Z333" s="101"/>
      <c r="AA333" s="101"/>
      <c r="AB333" s="104"/>
    </row>
    <row r="334" spans="2:28" ht="16.5" customHeight="1" x14ac:dyDescent="0.25">
      <c r="B334" s="97">
        <v>116</v>
      </c>
      <c r="C334" s="97" t="s">
        <v>55</v>
      </c>
      <c r="D334" s="98">
        <v>37807</v>
      </c>
      <c r="E334" s="99">
        <v>93</v>
      </c>
      <c r="F334" s="97">
        <v>5</v>
      </c>
      <c r="G334" s="97">
        <v>1</v>
      </c>
      <c r="H334" s="105">
        <v>44</v>
      </c>
      <c r="I334" s="105">
        <v>2</v>
      </c>
      <c r="J334" s="105">
        <v>54</v>
      </c>
      <c r="K334" s="95">
        <v>17854</v>
      </c>
      <c r="L334" s="106">
        <f>T333</f>
        <v>100</v>
      </c>
      <c r="M334" s="106">
        <f>K334*L334</f>
        <v>1785400</v>
      </c>
      <c r="N334" s="77"/>
      <c r="O334" s="78"/>
      <c r="P334" s="78"/>
      <c r="Q334" s="78"/>
      <c r="R334" s="79"/>
      <c r="S334" s="80"/>
      <c r="T334" s="81"/>
      <c r="U334" s="77"/>
      <c r="V334" s="79"/>
      <c r="W334" s="79"/>
      <c r="X334" s="82"/>
      <c r="Y334" s="83">
        <f>M334</f>
        <v>1785400</v>
      </c>
      <c r="Z334" s="84"/>
      <c r="AA334" s="87">
        <f>AB334*M334/100</f>
        <v>178.54</v>
      </c>
      <c r="AB334" s="110">
        <v>0.01</v>
      </c>
    </row>
    <row r="335" spans="2:28" ht="16.5" customHeight="1" x14ac:dyDescent="0.25">
      <c r="B335" s="99"/>
      <c r="C335" s="99"/>
      <c r="D335" s="99"/>
      <c r="E335" s="99"/>
      <c r="F335" s="99"/>
      <c r="G335" s="99"/>
      <c r="H335" s="107"/>
      <c r="I335" s="107"/>
      <c r="J335" s="107"/>
      <c r="K335" s="106"/>
      <c r="L335" s="106"/>
      <c r="M335" s="106"/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6"/>
      <c r="Y335" s="83"/>
      <c r="Z335" s="84"/>
      <c r="AA335" s="85"/>
      <c r="AB335" s="86"/>
    </row>
    <row r="336" spans="2:28" ht="16.5" customHeight="1" x14ac:dyDescent="0.25">
      <c r="B336" s="100" t="s">
        <v>205</v>
      </c>
      <c r="C336" s="101"/>
      <c r="D336" s="101"/>
      <c r="E336" s="101"/>
      <c r="F336" s="101"/>
      <c r="G336" s="102"/>
      <c r="H336" s="102" t="s">
        <v>207</v>
      </c>
      <c r="I336" s="102" t="s">
        <v>523</v>
      </c>
      <c r="J336" s="102" t="s">
        <v>524</v>
      </c>
      <c r="K336" s="102">
        <v>91</v>
      </c>
      <c r="L336" s="102">
        <v>15</v>
      </c>
      <c r="M336" s="102"/>
      <c r="N336" s="102"/>
      <c r="O336" s="102" t="s">
        <v>240</v>
      </c>
      <c r="P336" s="102" t="s">
        <v>241</v>
      </c>
      <c r="Q336" s="102" t="s">
        <v>139</v>
      </c>
      <c r="R336" s="102">
        <v>34160</v>
      </c>
      <c r="S336" s="102" t="s">
        <v>236</v>
      </c>
      <c r="T336" s="102">
        <v>180</v>
      </c>
      <c r="U336" s="102" t="s">
        <v>525</v>
      </c>
      <c r="V336" s="103"/>
      <c r="W336" s="101"/>
      <c r="X336" s="102"/>
      <c r="Y336" s="101"/>
      <c r="Z336" s="101"/>
      <c r="AA336" s="101"/>
      <c r="AB336" s="104"/>
    </row>
    <row r="337" spans="2:28" ht="16.5" customHeight="1" x14ac:dyDescent="0.25">
      <c r="B337" s="97">
        <v>117</v>
      </c>
      <c r="C337" s="97" t="s">
        <v>55</v>
      </c>
      <c r="D337" s="98">
        <v>37808</v>
      </c>
      <c r="E337" s="99">
        <v>94</v>
      </c>
      <c r="F337" s="97">
        <v>5</v>
      </c>
      <c r="G337" s="97">
        <v>1</v>
      </c>
      <c r="H337" s="105">
        <v>7</v>
      </c>
      <c r="I337" s="105">
        <v>2</v>
      </c>
      <c r="J337" s="105">
        <v>60</v>
      </c>
      <c r="K337" s="95">
        <v>3060</v>
      </c>
      <c r="L337" s="106">
        <f>T336</f>
        <v>180</v>
      </c>
      <c r="M337" s="106">
        <f>K337*L337</f>
        <v>550800</v>
      </c>
      <c r="N337" s="77"/>
      <c r="O337" s="78"/>
      <c r="P337" s="78"/>
      <c r="Q337" s="78"/>
      <c r="R337" s="79"/>
      <c r="S337" s="80"/>
      <c r="T337" s="81"/>
      <c r="U337" s="77"/>
      <c r="V337" s="79"/>
      <c r="W337" s="79"/>
      <c r="X337" s="82"/>
      <c r="Y337" s="83">
        <f>M337</f>
        <v>550800</v>
      </c>
      <c r="Z337" s="84"/>
      <c r="AA337" s="87">
        <f>AB337*M337/100</f>
        <v>55.08</v>
      </c>
      <c r="AB337" s="110">
        <v>0.01</v>
      </c>
    </row>
    <row r="338" spans="2:28" ht="16.5" customHeight="1" x14ac:dyDescent="0.25">
      <c r="B338" s="99"/>
      <c r="C338" s="99"/>
      <c r="D338" s="99"/>
      <c r="E338" s="99"/>
      <c r="F338" s="99"/>
      <c r="G338" s="99"/>
      <c r="H338" s="107"/>
      <c r="I338" s="107"/>
      <c r="J338" s="107"/>
      <c r="K338" s="106"/>
      <c r="L338" s="106"/>
      <c r="M338" s="106"/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6"/>
      <c r="Y338" s="83"/>
      <c r="Z338" s="84"/>
      <c r="AA338" s="85"/>
      <c r="AB338" s="86"/>
    </row>
    <row r="339" spans="2:28" ht="16.5" customHeight="1" x14ac:dyDescent="0.25">
      <c r="B339" s="100" t="s">
        <v>205</v>
      </c>
      <c r="C339" s="101"/>
      <c r="D339" s="101"/>
      <c r="E339" s="101"/>
      <c r="F339" s="101"/>
      <c r="G339" s="102"/>
      <c r="H339" s="102" t="s">
        <v>207</v>
      </c>
      <c r="I339" s="102" t="s">
        <v>523</v>
      </c>
      <c r="J339" s="102" t="s">
        <v>524</v>
      </c>
      <c r="K339" s="102">
        <v>91</v>
      </c>
      <c r="L339" s="102">
        <v>15</v>
      </c>
      <c r="M339" s="102"/>
      <c r="N339" s="102"/>
      <c r="O339" s="102" t="s">
        <v>240</v>
      </c>
      <c r="P339" s="102" t="s">
        <v>241</v>
      </c>
      <c r="Q339" s="102" t="s">
        <v>139</v>
      </c>
      <c r="R339" s="102">
        <v>34160</v>
      </c>
      <c r="S339" s="102" t="s">
        <v>236</v>
      </c>
      <c r="T339" s="102">
        <v>180</v>
      </c>
      <c r="U339" s="102" t="s">
        <v>526</v>
      </c>
      <c r="V339" s="103"/>
      <c r="W339" s="101"/>
      <c r="X339" s="102"/>
      <c r="Y339" s="101"/>
      <c r="Z339" s="101"/>
      <c r="AA339" s="101"/>
      <c r="AB339" s="104"/>
    </row>
    <row r="340" spans="2:28" ht="16.5" customHeight="1" x14ac:dyDescent="0.25">
      <c r="B340" s="97">
        <v>118</v>
      </c>
      <c r="C340" s="97" t="s">
        <v>55</v>
      </c>
      <c r="D340" s="98">
        <v>37809</v>
      </c>
      <c r="E340" s="99">
        <v>95</v>
      </c>
      <c r="F340" s="97">
        <v>5</v>
      </c>
      <c r="G340" s="97">
        <v>1</v>
      </c>
      <c r="H340" s="105">
        <v>12</v>
      </c>
      <c r="I340" s="105">
        <v>3</v>
      </c>
      <c r="J340" s="105">
        <v>59</v>
      </c>
      <c r="K340" s="95">
        <v>5159</v>
      </c>
      <c r="L340" s="106">
        <f>T339</f>
        <v>180</v>
      </c>
      <c r="M340" s="106">
        <f>K340*L340</f>
        <v>928620</v>
      </c>
      <c r="N340" s="77"/>
      <c r="O340" s="78"/>
      <c r="P340" s="78"/>
      <c r="Q340" s="78"/>
      <c r="R340" s="79"/>
      <c r="S340" s="80"/>
      <c r="T340" s="81"/>
      <c r="U340" s="77"/>
      <c r="V340" s="79"/>
      <c r="W340" s="79"/>
      <c r="X340" s="82"/>
      <c r="Y340" s="83">
        <f>M340</f>
        <v>928620</v>
      </c>
      <c r="Z340" s="84"/>
      <c r="AA340" s="87">
        <f>AB340*M340/100</f>
        <v>92.862000000000009</v>
      </c>
      <c r="AB340" s="110">
        <v>0.01</v>
      </c>
    </row>
    <row r="341" spans="2:28" ht="16.5" customHeight="1" x14ac:dyDescent="0.25">
      <c r="B341" s="99"/>
      <c r="C341" s="99"/>
      <c r="D341" s="99"/>
      <c r="E341" s="99"/>
      <c r="F341" s="99"/>
      <c r="G341" s="99"/>
      <c r="H341" s="107"/>
      <c r="I341" s="107"/>
      <c r="J341" s="107"/>
      <c r="K341" s="106"/>
      <c r="L341" s="106"/>
      <c r="M341" s="106"/>
      <c r="N341" s="77"/>
      <c r="O341" s="78"/>
      <c r="P341" s="78"/>
      <c r="Q341" s="78"/>
      <c r="R341" s="79"/>
      <c r="S341" s="80"/>
      <c r="T341" s="81"/>
      <c r="U341" s="77"/>
      <c r="V341" s="79"/>
      <c r="W341" s="79"/>
      <c r="X341" s="86"/>
      <c r="Y341" s="83"/>
      <c r="Z341" s="84"/>
      <c r="AA341" s="85"/>
      <c r="AB341" s="86"/>
    </row>
    <row r="342" spans="2:28" ht="16.5" customHeight="1" x14ac:dyDescent="0.25">
      <c r="B342" s="100" t="s">
        <v>205</v>
      </c>
      <c r="C342" s="101"/>
      <c r="D342" s="101"/>
      <c r="E342" s="101"/>
      <c r="F342" s="101"/>
      <c r="G342" s="102"/>
      <c r="H342" s="102" t="s">
        <v>207</v>
      </c>
      <c r="I342" s="102" t="s">
        <v>527</v>
      </c>
      <c r="J342" s="102" t="s">
        <v>528</v>
      </c>
      <c r="K342" s="102">
        <v>11</v>
      </c>
      <c r="L342" s="102">
        <v>8</v>
      </c>
      <c r="M342" s="102"/>
      <c r="N342" s="102"/>
      <c r="O342" s="102" t="s">
        <v>240</v>
      </c>
      <c r="P342" s="102" t="s">
        <v>241</v>
      </c>
      <c r="Q342" s="102" t="s">
        <v>139</v>
      </c>
      <c r="R342" s="102">
        <v>34160</v>
      </c>
      <c r="S342" s="102" t="s">
        <v>236</v>
      </c>
      <c r="T342" s="102">
        <v>100</v>
      </c>
      <c r="U342" s="102" t="s">
        <v>529</v>
      </c>
      <c r="V342" s="103"/>
      <c r="W342" s="101"/>
      <c r="X342" s="102"/>
      <c r="Y342" s="101"/>
      <c r="Z342" s="101"/>
      <c r="AA342" s="101"/>
      <c r="AB342" s="104"/>
    </row>
    <row r="343" spans="2:28" ht="16.5" customHeight="1" x14ac:dyDescent="0.25">
      <c r="B343" s="97">
        <v>119</v>
      </c>
      <c r="C343" s="97" t="s">
        <v>55</v>
      </c>
      <c r="D343" s="98">
        <v>37999</v>
      </c>
      <c r="E343" s="99">
        <v>96</v>
      </c>
      <c r="F343" s="97">
        <v>5</v>
      </c>
      <c r="G343" s="97">
        <v>1</v>
      </c>
      <c r="H343" s="105">
        <v>15</v>
      </c>
      <c r="I343" s="105">
        <v>1</v>
      </c>
      <c r="J343" s="105">
        <v>45</v>
      </c>
      <c r="K343" s="95">
        <v>6145</v>
      </c>
      <c r="L343" s="106">
        <f>T342</f>
        <v>100</v>
      </c>
      <c r="M343" s="106">
        <f>K343*L343</f>
        <v>614500</v>
      </c>
      <c r="N343" s="77"/>
      <c r="O343" s="78"/>
      <c r="P343" s="78"/>
      <c r="Q343" s="78"/>
      <c r="R343" s="79"/>
      <c r="S343" s="80"/>
      <c r="T343" s="81"/>
      <c r="U343" s="77"/>
      <c r="V343" s="79"/>
      <c r="W343" s="79"/>
      <c r="X343" s="82"/>
      <c r="Y343" s="83">
        <f>M343</f>
        <v>614500</v>
      </c>
      <c r="Z343" s="84"/>
      <c r="AA343" s="87">
        <f>AB343*M343/100</f>
        <v>61.45</v>
      </c>
      <c r="AB343" s="110">
        <v>0.01</v>
      </c>
    </row>
    <row r="344" spans="2:28" ht="16.5" customHeight="1" x14ac:dyDescent="0.25">
      <c r="B344" s="99"/>
      <c r="C344" s="99"/>
      <c r="D344" s="99"/>
      <c r="E344" s="99"/>
      <c r="F344" s="99"/>
      <c r="G344" s="99"/>
      <c r="H344" s="107"/>
      <c r="I344" s="107"/>
      <c r="J344" s="107"/>
      <c r="K344" s="106"/>
      <c r="L344" s="106"/>
      <c r="M344" s="106"/>
      <c r="N344" s="77"/>
      <c r="O344" s="78"/>
      <c r="P344" s="78"/>
      <c r="Q344" s="78"/>
      <c r="R344" s="79"/>
      <c r="S344" s="80"/>
      <c r="T344" s="81"/>
      <c r="U344" s="77"/>
      <c r="V344" s="79"/>
      <c r="W344" s="79"/>
      <c r="X344" s="86"/>
      <c r="Y344" s="83"/>
      <c r="Z344" s="84"/>
      <c r="AA344" s="85"/>
      <c r="AB344" s="86"/>
    </row>
    <row r="345" spans="2:28" ht="16.5" customHeight="1" x14ac:dyDescent="0.25">
      <c r="B345" s="100" t="s">
        <v>205</v>
      </c>
      <c r="C345" s="101"/>
      <c r="D345" s="101"/>
      <c r="E345" s="101"/>
      <c r="F345" s="101"/>
      <c r="G345" s="102"/>
      <c r="H345" s="102" t="s">
        <v>207</v>
      </c>
      <c r="I345" s="102" t="s">
        <v>531</v>
      </c>
      <c r="J345" s="102" t="s">
        <v>294</v>
      </c>
      <c r="K345" s="102">
        <v>83</v>
      </c>
      <c r="L345" s="102">
        <v>15</v>
      </c>
      <c r="M345" s="102"/>
      <c r="N345" s="102"/>
      <c r="O345" s="102" t="s">
        <v>240</v>
      </c>
      <c r="P345" s="102" t="s">
        <v>241</v>
      </c>
      <c r="Q345" s="102" t="s">
        <v>139</v>
      </c>
      <c r="R345" s="102">
        <v>34160</v>
      </c>
      <c r="S345" s="102"/>
      <c r="T345" s="102">
        <v>100</v>
      </c>
      <c r="U345" s="102" t="s">
        <v>532</v>
      </c>
      <c r="V345" s="103"/>
      <c r="W345" s="101"/>
      <c r="X345" s="102"/>
      <c r="Y345" s="101"/>
      <c r="Z345" s="101"/>
      <c r="AA345" s="101"/>
      <c r="AB345" s="104"/>
    </row>
    <row r="346" spans="2:28" ht="16.5" customHeight="1" x14ac:dyDescent="0.25">
      <c r="B346" s="97">
        <v>121</v>
      </c>
      <c r="C346" s="97" t="s">
        <v>55</v>
      </c>
      <c r="D346" s="98">
        <v>37966</v>
      </c>
      <c r="E346" s="99">
        <v>98</v>
      </c>
      <c r="F346" s="97">
        <v>5</v>
      </c>
      <c r="G346" s="97">
        <v>1</v>
      </c>
      <c r="H346" s="105">
        <v>5</v>
      </c>
      <c r="I346" s="105">
        <v>2</v>
      </c>
      <c r="J346" s="105">
        <v>79</v>
      </c>
      <c r="K346" s="95">
        <v>2279</v>
      </c>
      <c r="L346" s="106">
        <f>T345</f>
        <v>100</v>
      </c>
      <c r="M346" s="106">
        <f>K346*L346</f>
        <v>227900</v>
      </c>
      <c r="N346" s="77"/>
      <c r="O346" s="78"/>
      <c r="P346" s="78"/>
      <c r="Q346" s="78"/>
      <c r="R346" s="79"/>
      <c r="S346" s="80"/>
      <c r="T346" s="81"/>
      <c r="U346" s="77"/>
      <c r="V346" s="79"/>
      <c r="W346" s="79"/>
      <c r="X346" s="82"/>
      <c r="Y346" s="83">
        <f>M346</f>
        <v>227900</v>
      </c>
      <c r="Z346" s="84"/>
      <c r="AA346" s="87">
        <f>AB346*M346/100</f>
        <v>22.79</v>
      </c>
      <c r="AB346" s="110">
        <v>0.01</v>
      </c>
    </row>
    <row r="347" spans="2:28" ht="16.5" customHeight="1" x14ac:dyDescent="0.25">
      <c r="B347" s="99"/>
      <c r="C347" s="99"/>
      <c r="D347" s="99"/>
      <c r="E347" s="99"/>
      <c r="F347" s="99"/>
      <c r="G347" s="99"/>
      <c r="H347" s="107"/>
      <c r="I347" s="107"/>
      <c r="J347" s="107"/>
      <c r="K347" s="106"/>
      <c r="L347" s="106"/>
      <c r="M347" s="106"/>
      <c r="N347" s="77"/>
      <c r="O347" s="78"/>
      <c r="P347" s="78"/>
      <c r="Q347" s="78"/>
      <c r="R347" s="79"/>
      <c r="S347" s="80"/>
      <c r="T347" s="81"/>
      <c r="U347" s="77"/>
      <c r="V347" s="79"/>
      <c r="W347" s="79"/>
      <c r="X347" s="86"/>
      <c r="Y347" s="83"/>
      <c r="Z347" s="84"/>
      <c r="AA347" s="85"/>
      <c r="AB347" s="86"/>
    </row>
    <row r="348" spans="2:28" ht="16.5" customHeight="1" x14ac:dyDescent="0.25">
      <c r="B348" s="100" t="s">
        <v>205</v>
      </c>
      <c r="C348" s="101"/>
      <c r="D348" s="101"/>
      <c r="E348" s="101"/>
      <c r="F348" s="101"/>
      <c r="G348" s="102"/>
      <c r="H348" s="102" t="s">
        <v>207</v>
      </c>
      <c r="I348" s="102" t="s">
        <v>531</v>
      </c>
      <c r="J348" s="102" t="s">
        <v>294</v>
      </c>
      <c r="K348" s="102">
        <v>83</v>
      </c>
      <c r="L348" s="102">
        <v>15</v>
      </c>
      <c r="M348" s="102"/>
      <c r="N348" s="102"/>
      <c r="O348" s="102" t="s">
        <v>240</v>
      </c>
      <c r="P348" s="102" t="s">
        <v>241</v>
      </c>
      <c r="Q348" s="102" t="s">
        <v>139</v>
      </c>
      <c r="R348" s="102">
        <v>34160</v>
      </c>
      <c r="S348" s="102"/>
      <c r="T348" s="102">
        <v>100</v>
      </c>
      <c r="U348" s="102" t="s">
        <v>533</v>
      </c>
      <c r="V348" s="103"/>
      <c r="W348" s="101"/>
      <c r="X348" s="102"/>
      <c r="Y348" s="101"/>
      <c r="Z348" s="101"/>
      <c r="AA348" s="101"/>
      <c r="AB348" s="104"/>
    </row>
    <row r="349" spans="2:28" ht="16.5" customHeight="1" x14ac:dyDescent="0.25">
      <c r="B349" s="97">
        <v>122</v>
      </c>
      <c r="C349" s="97" t="s">
        <v>55</v>
      </c>
      <c r="D349" s="98">
        <v>37967</v>
      </c>
      <c r="E349" s="99">
        <v>99</v>
      </c>
      <c r="F349" s="97">
        <v>5</v>
      </c>
      <c r="G349" s="97">
        <v>1</v>
      </c>
      <c r="H349" s="105">
        <v>5</v>
      </c>
      <c r="I349" s="105">
        <v>2</v>
      </c>
      <c r="J349" s="105">
        <v>42</v>
      </c>
      <c r="K349" s="95">
        <v>2242</v>
      </c>
      <c r="L349" s="106">
        <f>T348</f>
        <v>100</v>
      </c>
      <c r="M349" s="106">
        <f>K349*L349</f>
        <v>224200</v>
      </c>
      <c r="N349" s="77"/>
      <c r="O349" s="78"/>
      <c r="P349" s="78"/>
      <c r="Q349" s="78"/>
      <c r="R349" s="79"/>
      <c r="S349" s="80"/>
      <c r="T349" s="81"/>
      <c r="U349" s="77"/>
      <c r="V349" s="79"/>
      <c r="W349" s="79"/>
      <c r="X349" s="82"/>
      <c r="Y349" s="83">
        <f>M349</f>
        <v>224200</v>
      </c>
      <c r="Z349" s="84"/>
      <c r="AA349" s="87">
        <f>AB349*M349/100</f>
        <v>22.42</v>
      </c>
      <c r="AB349" s="110">
        <v>0.01</v>
      </c>
    </row>
    <row r="350" spans="2:28" ht="16.5" customHeight="1" x14ac:dyDescent="0.25">
      <c r="B350" s="99"/>
      <c r="C350" s="99"/>
      <c r="D350" s="99"/>
      <c r="E350" s="99"/>
      <c r="F350" s="99"/>
      <c r="G350" s="99"/>
      <c r="H350" s="107"/>
      <c r="I350" s="107"/>
      <c r="J350" s="107"/>
      <c r="K350" s="106"/>
      <c r="L350" s="106"/>
      <c r="M350" s="106"/>
      <c r="N350" s="77"/>
      <c r="O350" s="78"/>
      <c r="P350" s="78"/>
      <c r="Q350" s="78"/>
      <c r="R350" s="79"/>
      <c r="S350" s="80"/>
      <c r="T350" s="81"/>
      <c r="U350" s="77"/>
      <c r="V350" s="79"/>
      <c r="W350" s="79"/>
      <c r="X350" s="86"/>
      <c r="Y350" s="83"/>
      <c r="Z350" s="84"/>
      <c r="AA350" s="85"/>
      <c r="AB350" s="86"/>
    </row>
    <row r="351" spans="2:28" ht="16.5" customHeight="1" x14ac:dyDescent="0.25">
      <c r="B351" s="100" t="s">
        <v>205</v>
      </c>
      <c r="C351" s="101"/>
      <c r="D351" s="101"/>
      <c r="E351" s="101"/>
      <c r="F351" s="101"/>
      <c r="G351" s="102"/>
      <c r="H351" s="102" t="s">
        <v>210</v>
      </c>
      <c r="I351" s="102" t="s">
        <v>550</v>
      </c>
      <c r="J351" s="102" t="s">
        <v>551</v>
      </c>
      <c r="K351" s="102">
        <v>111</v>
      </c>
      <c r="L351" s="102">
        <v>9</v>
      </c>
      <c r="M351" s="102"/>
      <c r="N351" s="102"/>
      <c r="O351" s="102" t="s">
        <v>240</v>
      </c>
      <c r="P351" s="102" t="s">
        <v>241</v>
      </c>
      <c r="Q351" s="102" t="s">
        <v>139</v>
      </c>
      <c r="R351" s="102">
        <v>34160</v>
      </c>
      <c r="S351" s="102" t="s">
        <v>236</v>
      </c>
      <c r="T351" s="102">
        <v>150</v>
      </c>
      <c r="U351" s="102" t="s">
        <v>552</v>
      </c>
      <c r="V351" s="103"/>
      <c r="W351" s="101"/>
      <c r="X351" s="102"/>
      <c r="Y351" s="101"/>
      <c r="Z351" s="101"/>
      <c r="AA351" s="101"/>
      <c r="AB351" s="104"/>
    </row>
    <row r="352" spans="2:28" ht="16.5" customHeight="1" x14ac:dyDescent="0.25">
      <c r="B352" s="97">
        <v>133</v>
      </c>
      <c r="C352" s="97" t="s">
        <v>55</v>
      </c>
      <c r="D352" s="98">
        <v>37766</v>
      </c>
      <c r="E352" s="99">
        <v>110</v>
      </c>
      <c r="F352" s="97">
        <v>5</v>
      </c>
      <c r="G352" s="97">
        <v>1</v>
      </c>
      <c r="H352" s="105">
        <v>6</v>
      </c>
      <c r="I352" s="105">
        <v>1</v>
      </c>
      <c r="J352" s="105">
        <v>79</v>
      </c>
      <c r="K352" s="95">
        <v>2579</v>
      </c>
      <c r="L352" s="106">
        <f>T351</f>
        <v>150</v>
      </c>
      <c r="M352" s="106">
        <f>K352*L352</f>
        <v>386850</v>
      </c>
      <c r="N352" s="77"/>
      <c r="O352" s="78"/>
      <c r="P352" s="78"/>
      <c r="Q352" s="78"/>
      <c r="R352" s="79"/>
      <c r="S352" s="80"/>
      <c r="T352" s="81"/>
      <c r="U352" s="77"/>
      <c r="V352" s="79"/>
      <c r="W352" s="79"/>
      <c r="X352" s="82"/>
      <c r="Y352" s="83">
        <f>M352</f>
        <v>386850</v>
      </c>
      <c r="Z352" s="84"/>
      <c r="AA352" s="87">
        <f>AB352*M352/100</f>
        <v>38.685000000000002</v>
      </c>
      <c r="AB352" s="110">
        <v>0.01</v>
      </c>
    </row>
    <row r="353" spans="2:28" ht="16.5" customHeight="1" x14ac:dyDescent="0.25">
      <c r="B353" s="99"/>
      <c r="C353" s="99"/>
      <c r="D353" s="99"/>
      <c r="E353" s="99"/>
      <c r="F353" s="99"/>
      <c r="G353" s="99"/>
      <c r="H353" s="107"/>
      <c r="I353" s="107"/>
      <c r="J353" s="107"/>
      <c r="K353" s="106"/>
      <c r="L353" s="106"/>
      <c r="M353" s="106"/>
      <c r="N353" s="77"/>
      <c r="O353" s="78"/>
      <c r="P353" s="78"/>
      <c r="Q353" s="78"/>
      <c r="R353" s="79"/>
      <c r="S353" s="80"/>
      <c r="T353" s="81"/>
      <c r="U353" s="77"/>
      <c r="V353" s="79"/>
      <c r="W353" s="79"/>
      <c r="X353" s="86"/>
      <c r="Y353" s="83"/>
      <c r="Z353" s="84"/>
      <c r="AA353" s="85"/>
      <c r="AB353" s="86"/>
    </row>
    <row r="354" spans="2:28" ht="16.5" customHeight="1" x14ac:dyDescent="0.25">
      <c r="B354" s="100" t="s">
        <v>205</v>
      </c>
      <c r="C354" s="101"/>
      <c r="D354" s="101"/>
      <c r="E354" s="101"/>
      <c r="F354" s="101"/>
      <c r="G354" s="102"/>
      <c r="H354" s="102" t="s">
        <v>210</v>
      </c>
      <c r="I354" s="102" t="s">
        <v>476</v>
      </c>
      <c r="J354" s="102" t="s">
        <v>477</v>
      </c>
      <c r="K354" s="102">
        <v>174</v>
      </c>
      <c r="L354" s="102">
        <v>9</v>
      </c>
      <c r="M354" s="102"/>
      <c r="N354" s="102"/>
      <c r="O354" s="102" t="s">
        <v>240</v>
      </c>
      <c r="P354" s="102" t="s">
        <v>241</v>
      </c>
      <c r="Q354" s="102" t="s">
        <v>139</v>
      </c>
      <c r="R354" s="102">
        <v>34160</v>
      </c>
      <c r="S354" s="102" t="s">
        <v>236</v>
      </c>
      <c r="T354" s="102">
        <v>110</v>
      </c>
      <c r="U354" s="102" t="s">
        <v>553</v>
      </c>
      <c r="V354" s="103"/>
      <c r="W354" s="101"/>
      <c r="X354" s="102"/>
      <c r="Y354" s="101"/>
      <c r="Z354" s="101"/>
      <c r="AA354" s="101"/>
      <c r="AB354" s="104"/>
    </row>
    <row r="355" spans="2:28" ht="16.5" customHeight="1" x14ac:dyDescent="0.25">
      <c r="B355" s="97">
        <v>134</v>
      </c>
      <c r="C355" s="97" t="s">
        <v>55</v>
      </c>
      <c r="D355" s="98">
        <v>37767</v>
      </c>
      <c r="E355" s="99">
        <v>111</v>
      </c>
      <c r="F355" s="97">
        <v>5</v>
      </c>
      <c r="G355" s="97">
        <v>1</v>
      </c>
      <c r="H355" s="105">
        <v>9</v>
      </c>
      <c r="I355" s="105">
        <v>0</v>
      </c>
      <c r="J355" s="105">
        <v>28</v>
      </c>
      <c r="K355" s="95">
        <v>3628</v>
      </c>
      <c r="L355" s="106">
        <f>T354</f>
        <v>110</v>
      </c>
      <c r="M355" s="106">
        <f>K355*L355</f>
        <v>399080</v>
      </c>
      <c r="N355" s="77"/>
      <c r="O355" s="78"/>
      <c r="P355" s="78"/>
      <c r="Q355" s="78"/>
      <c r="R355" s="79"/>
      <c r="S355" s="80"/>
      <c r="T355" s="81"/>
      <c r="U355" s="77"/>
      <c r="V355" s="79"/>
      <c r="W355" s="79"/>
      <c r="X355" s="82"/>
      <c r="Y355" s="83">
        <f>M355</f>
        <v>399080</v>
      </c>
      <c r="Z355" s="84"/>
      <c r="AA355" s="87">
        <f>AB355*M355/100</f>
        <v>39.908000000000001</v>
      </c>
      <c r="AB355" s="110">
        <v>0.01</v>
      </c>
    </row>
    <row r="356" spans="2:28" ht="16.5" customHeight="1" x14ac:dyDescent="0.25">
      <c r="B356" s="99"/>
      <c r="C356" s="99"/>
      <c r="D356" s="99"/>
      <c r="E356" s="99"/>
      <c r="F356" s="99"/>
      <c r="G356" s="99"/>
      <c r="H356" s="107"/>
      <c r="I356" s="107"/>
      <c r="J356" s="107"/>
      <c r="K356" s="106"/>
      <c r="L356" s="106"/>
      <c r="M356" s="106"/>
      <c r="N356" s="77"/>
      <c r="O356" s="78"/>
      <c r="P356" s="78"/>
      <c r="Q356" s="78"/>
      <c r="R356" s="79"/>
      <c r="S356" s="80"/>
      <c r="T356" s="81"/>
      <c r="U356" s="77"/>
      <c r="V356" s="79"/>
      <c r="W356" s="79"/>
      <c r="X356" s="86"/>
      <c r="Y356" s="83"/>
      <c r="Z356" s="84"/>
      <c r="AA356" s="85"/>
      <c r="AB356" s="86"/>
    </row>
    <row r="357" spans="2:28" ht="16.5" customHeight="1" x14ac:dyDescent="0.25">
      <c r="B357" s="100" t="s">
        <v>205</v>
      </c>
      <c r="C357" s="101"/>
      <c r="D357" s="101"/>
      <c r="E357" s="101"/>
      <c r="F357" s="101"/>
      <c r="G357" s="102"/>
      <c r="H357" s="102" t="s">
        <v>210</v>
      </c>
      <c r="I357" s="102" t="s">
        <v>550</v>
      </c>
      <c r="J357" s="102" t="s">
        <v>551</v>
      </c>
      <c r="K357" s="102">
        <v>111</v>
      </c>
      <c r="L357" s="102">
        <v>9</v>
      </c>
      <c r="M357" s="102"/>
      <c r="N357" s="102"/>
      <c r="O357" s="102" t="s">
        <v>240</v>
      </c>
      <c r="P357" s="102" t="s">
        <v>241</v>
      </c>
      <c r="Q357" s="102" t="s">
        <v>139</v>
      </c>
      <c r="R357" s="102">
        <v>34160</v>
      </c>
      <c r="S357" s="102" t="s">
        <v>236</v>
      </c>
      <c r="T357" s="102">
        <v>75</v>
      </c>
      <c r="U357" s="102" t="s">
        <v>554</v>
      </c>
      <c r="V357" s="103"/>
      <c r="W357" s="101"/>
      <c r="X357" s="102"/>
      <c r="Y357" s="101"/>
      <c r="Z357" s="101"/>
      <c r="AA357" s="101"/>
      <c r="AB357" s="104"/>
    </row>
    <row r="358" spans="2:28" ht="16.5" customHeight="1" x14ac:dyDescent="0.25">
      <c r="B358" s="97">
        <v>135</v>
      </c>
      <c r="C358" s="97" t="s">
        <v>55</v>
      </c>
      <c r="D358" s="98">
        <v>37768</v>
      </c>
      <c r="E358" s="99">
        <v>112</v>
      </c>
      <c r="F358" s="97">
        <v>5</v>
      </c>
      <c r="G358" s="97">
        <v>1</v>
      </c>
      <c r="H358" s="105">
        <v>9</v>
      </c>
      <c r="I358" s="105">
        <v>3</v>
      </c>
      <c r="J358" s="105">
        <v>58</v>
      </c>
      <c r="K358" s="95">
        <v>3958</v>
      </c>
      <c r="L358" s="106">
        <f>T357</f>
        <v>75</v>
      </c>
      <c r="M358" s="106">
        <f>K358*L358</f>
        <v>296850</v>
      </c>
      <c r="N358" s="77"/>
      <c r="O358" s="78"/>
      <c r="P358" s="78"/>
      <c r="Q358" s="78"/>
      <c r="R358" s="79"/>
      <c r="S358" s="80"/>
      <c r="T358" s="81"/>
      <c r="U358" s="77"/>
      <c r="V358" s="79"/>
      <c r="W358" s="79"/>
      <c r="X358" s="82"/>
      <c r="Y358" s="83">
        <f>M358</f>
        <v>296850</v>
      </c>
      <c r="Z358" s="84"/>
      <c r="AA358" s="87">
        <f>AB358*M358/100</f>
        <v>29.684999999999999</v>
      </c>
      <c r="AB358" s="110">
        <v>0.01</v>
      </c>
    </row>
    <row r="359" spans="2:28" ht="16.5" customHeight="1" x14ac:dyDescent="0.25">
      <c r="B359" s="99"/>
      <c r="C359" s="99"/>
      <c r="D359" s="99"/>
      <c r="E359" s="99"/>
      <c r="F359" s="99"/>
      <c r="G359" s="99"/>
      <c r="H359" s="107"/>
      <c r="I359" s="107"/>
      <c r="J359" s="107"/>
      <c r="K359" s="106"/>
      <c r="L359" s="106"/>
      <c r="M359" s="106"/>
      <c r="N359" s="77"/>
      <c r="O359" s="78"/>
      <c r="P359" s="78"/>
      <c r="Q359" s="78"/>
      <c r="R359" s="79"/>
      <c r="S359" s="80"/>
      <c r="T359" s="81"/>
      <c r="U359" s="77"/>
      <c r="V359" s="79"/>
      <c r="W359" s="79"/>
      <c r="X359" s="86"/>
      <c r="Y359" s="83"/>
      <c r="Z359" s="84"/>
      <c r="AA359" s="85"/>
      <c r="AB359" s="86"/>
    </row>
    <row r="360" spans="2:28" ht="16.5" customHeight="1" x14ac:dyDescent="0.25">
      <c r="B360" s="100" t="s">
        <v>205</v>
      </c>
      <c r="C360" s="101"/>
      <c r="D360" s="101"/>
      <c r="E360" s="101"/>
      <c r="F360" s="101"/>
      <c r="G360" s="102"/>
      <c r="H360" s="102" t="s">
        <v>210</v>
      </c>
      <c r="I360" s="102" t="s">
        <v>555</v>
      </c>
      <c r="J360" s="102" t="s">
        <v>473</v>
      </c>
      <c r="K360" s="102">
        <v>191</v>
      </c>
      <c r="L360" s="102">
        <v>9</v>
      </c>
      <c r="M360" s="102"/>
      <c r="N360" s="102"/>
      <c r="O360" s="102" t="s">
        <v>240</v>
      </c>
      <c r="P360" s="102" t="s">
        <v>241</v>
      </c>
      <c r="Q360" s="102" t="s">
        <v>139</v>
      </c>
      <c r="R360" s="102">
        <v>34160</v>
      </c>
      <c r="S360" s="102" t="s">
        <v>236</v>
      </c>
      <c r="T360" s="102">
        <v>75</v>
      </c>
      <c r="U360" s="102" t="s">
        <v>556</v>
      </c>
      <c r="V360" s="103"/>
      <c r="W360" s="101"/>
      <c r="X360" s="102"/>
      <c r="Y360" s="101"/>
      <c r="Z360" s="101"/>
      <c r="AA360" s="101"/>
      <c r="AB360" s="104"/>
    </row>
    <row r="361" spans="2:28" ht="16.5" customHeight="1" x14ac:dyDescent="0.25">
      <c r="B361" s="97">
        <v>136</v>
      </c>
      <c r="C361" s="97" t="s">
        <v>55</v>
      </c>
      <c r="D361" s="98">
        <v>37769</v>
      </c>
      <c r="E361" s="99">
        <v>113</v>
      </c>
      <c r="F361" s="97">
        <v>5</v>
      </c>
      <c r="G361" s="97">
        <v>1</v>
      </c>
      <c r="H361" s="105">
        <v>9</v>
      </c>
      <c r="I361" s="105">
        <v>3</v>
      </c>
      <c r="J361" s="105">
        <v>54</v>
      </c>
      <c r="K361" s="95">
        <v>3954</v>
      </c>
      <c r="L361" s="106">
        <f>T360</f>
        <v>75</v>
      </c>
      <c r="M361" s="106">
        <f>K361*L361</f>
        <v>296550</v>
      </c>
      <c r="N361" s="77"/>
      <c r="O361" s="78"/>
      <c r="P361" s="78"/>
      <c r="Q361" s="78"/>
      <c r="R361" s="79"/>
      <c r="S361" s="80"/>
      <c r="T361" s="81"/>
      <c r="U361" s="77"/>
      <c r="V361" s="79"/>
      <c r="W361" s="79"/>
      <c r="X361" s="82"/>
      <c r="Y361" s="83">
        <f>M361</f>
        <v>296550</v>
      </c>
      <c r="Z361" s="84"/>
      <c r="AA361" s="87">
        <f>AB361*M361/100</f>
        <v>29.655000000000001</v>
      </c>
      <c r="AB361" s="110">
        <v>0.01</v>
      </c>
    </row>
    <row r="362" spans="2:28" ht="16.5" customHeight="1" x14ac:dyDescent="0.25">
      <c r="B362" s="99"/>
      <c r="C362" s="99"/>
      <c r="D362" s="99"/>
      <c r="E362" s="99"/>
      <c r="F362" s="99"/>
      <c r="G362" s="99"/>
      <c r="H362" s="107"/>
      <c r="I362" s="107"/>
      <c r="J362" s="107"/>
      <c r="K362" s="106"/>
      <c r="L362" s="106"/>
      <c r="M362" s="106"/>
      <c r="N362" s="77"/>
      <c r="O362" s="78"/>
      <c r="P362" s="78"/>
      <c r="Q362" s="78"/>
      <c r="R362" s="79"/>
      <c r="S362" s="80"/>
      <c r="T362" s="81"/>
      <c r="U362" s="77"/>
      <c r="V362" s="79"/>
      <c r="W362" s="79"/>
      <c r="X362" s="86"/>
      <c r="Y362" s="83"/>
      <c r="Z362" s="84"/>
      <c r="AA362" s="85"/>
      <c r="AB362" s="86"/>
    </row>
    <row r="363" spans="2:28" ht="16.5" customHeight="1" x14ac:dyDescent="0.25">
      <c r="B363" s="100" t="s">
        <v>205</v>
      </c>
      <c r="C363" s="101"/>
      <c r="D363" s="101"/>
      <c r="E363" s="101"/>
      <c r="F363" s="101"/>
      <c r="G363" s="102"/>
      <c r="H363" s="102" t="s">
        <v>210</v>
      </c>
      <c r="I363" s="102" t="s">
        <v>557</v>
      </c>
      <c r="J363" s="102" t="s">
        <v>558</v>
      </c>
      <c r="K363" s="102">
        <v>161</v>
      </c>
      <c r="L363" s="102">
        <v>15</v>
      </c>
      <c r="M363" s="102"/>
      <c r="N363" s="102"/>
      <c r="O363" s="102" t="s">
        <v>240</v>
      </c>
      <c r="P363" s="102" t="s">
        <v>241</v>
      </c>
      <c r="Q363" s="102" t="s">
        <v>139</v>
      </c>
      <c r="R363" s="102">
        <v>34160</v>
      </c>
      <c r="S363" s="102" t="s">
        <v>236</v>
      </c>
      <c r="T363" s="102">
        <v>75</v>
      </c>
      <c r="U363" s="102" t="s">
        <v>559</v>
      </c>
      <c r="V363" s="103"/>
      <c r="W363" s="101"/>
      <c r="X363" s="102"/>
      <c r="Y363" s="101"/>
      <c r="Z363" s="101"/>
      <c r="AA363" s="101"/>
      <c r="AB363" s="104"/>
    </row>
    <row r="364" spans="2:28" ht="16.5" customHeight="1" x14ac:dyDescent="0.25">
      <c r="B364" s="97">
        <v>137</v>
      </c>
      <c r="C364" s="97" t="s">
        <v>55</v>
      </c>
      <c r="D364" s="98">
        <v>37779</v>
      </c>
      <c r="E364" s="99">
        <v>114</v>
      </c>
      <c r="F364" s="97">
        <v>5</v>
      </c>
      <c r="G364" s="97">
        <v>1</v>
      </c>
      <c r="H364" s="105">
        <v>20</v>
      </c>
      <c r="I364" s="105">
        <v>1</v>
      </c>
      <c r="J364" s="105">
        <v>75</v>
      </c>
      <c r="K364" s="95">
        <v>8175</v>
      </c>
      <c r="L364" s="106">
        <f>T363</f>
        <v>75</v>
      </c>
      <c r="M364" s="106">
        <f>K364*L364</f>
        <v>613125</v>
      </c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2"/>
      <c r="Y364" s="83">
        <f>M364</f>
        <v>613125</v>
      </c>
      <c r="Z364" s="84"/>
      <c r="AA364" s="87">
        <f>AB364*M364/100</f>
        <v>61.3125</v>
      </c>
      <c r="AB364" s="110">
        <v>0.01</v>
      </c>
    </row>
    <row r="365" spans="2:28" ht="16.5" customHeight="1" x14ac:dyDescent="0.25">
      <c r="B365" s="99"/>
      <c r="C365" s="99"/>
      <c r="D365" s="99"/>
      <c r="E365" s="99"/>
      <c r="F365" s="99"/>
      <c r="G365" s="99"/>
      <c r="H365" s="107"/>
      <c r="I365" s="107"/>
      <c r="J365" s="107"/>
      <c r="K365" s="106"/>
      <c r="L365" s="106"/>
      <c r="M365" s="106"/>
      <c r="N365" s="77"/>
      <c r="O365" s="78"/>
      <c r="P365" s="78"/>
      <c r="Q365" s="78"/>
      <c r="R365" s="79"/>
      <c r="S365" s="80"/>
      <c r="T365" s="81"/>
      <c r="U365" s="77"/>
      <c r="V365" s="79"/>
      <c r="W365" s="79"/>
      <c r="X365" s="86"/>
      <c r="Y365" s="83"/>
      <c r="Z365" s="84"/>
      <c r="AA365" s="85"/>
      <c r="AB365" s="86"/>
    </row>
    <row r="366" spans="2:28" ht="16.5" customHeight="1" x14ac:dyDescent="0.25">
      <c r="B366" s="100" t="s">
        <v>205</v>
      </c>
      <c r="C366" s="101"/>
      <c r="D366" s="101"/>
      <c r="E366" s="101"/>
      <c r="F366" s="101"/>
      <c r="G366" s="102"/>
      <c r="H366" s="102" t="s">
        <v>210</v>
      </c>
      <c r="I366" s="102" t="s">
        <v>560</v>
      </c>
      <c r="J366" s="102" t="s">
        <v>561</v>
      </c>
      <c r="K366" s="102">
        <v>117</v>
      </c>
      <c r="L366" s="102">
        <v>9</v>
      </c>
      <c r="M366" s="102"/>
      <c r="N366" s="102"/>
      <c r="O366" s="102" t="s">
        <v>240</v>
      </c>
      <c r="P366" s="102" t="s">
        <v>241</v>
      </c>
      <c r="Q366" s="102" t="s">
        <v>139</v>
      </c>
      <c r="R366" s="102">
        <v>34160</v>
      </c>
      <c r="S366" s="102" t="s">
        <v>236</v>
      </c>
      <c r="T366" s="102">
        <v>75</v>
      </c>
      <c r="U366" s="102" t="s">
        <v>562</v>
      </c>
      <c r="V366" s="103"/>
      <c r="W366" s="101"/>
      <c r="X366" s="102"/>
      <c r="Y366" s="101"/>
      <c r="Z366" s="101"/>
      <c r="AA366" s="101"/>
      <c r="AB366" s="104"/>
    </row>
    <row r="367" spans="2:28" ht="16.5" customHeight="1" x14ac:dyDescent="0.25">
      <c r="B367" s="97">
        <v>138</v>
      </c>
      <c r="C367" s="97" t="s">
        <v>55</v>
      </c>
      <c r="D367" s="98">
        <v>37780</v>
      </c>
      <c r="E367" s="99">
        <v>115</v>
      </c>
      <c r="F367" s="97">
        <v>5</v>
      </c>
      <c r="G367" s="97">
        <v>1</v>
      </c>
      <c r="H367" s="105">
        <v>5</v>
      </c>
      <c r="I367" s="105">
        <v>0</v>
      </c>
      <c r="J367" s="105">
        <v>81</v>
      </c>
      <c r="K367" s="95">
        <v>2081</v>
      </c>
      <c r="L367" s="106">
        <f>T366</f>
        <v>75</v>
      </c>
      <c r="M367" s="106">
        <f>K367*L367</f>
        <v>156075</v>
      </c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2"/>
      <c r="Y367" s="83">
        <f>M367</f>
        <v>156075</v>
      </c>
      <c r="Z367" s="84"/>
      <c r="AA367" s="87">
        <f>AB367*M367/100</f>
        <v>15.6075</v>
      </c>
      <c r="AB367" s="110">
        <v>0.01</v>
      </c>
    </row>
    <row r="368" spans="2:28" ht="16.5" customHeight="1" x14ac:dyDescent="0.25">
      <c r="B368" s="99"/>
      <c r="C368" s="99"/>
      <c r="D368" s="99"/>
      <c r="E368" s="99"/>
      <c r="F368" s="99"/>
      <c r="G368" s="99"/>
      <c r="H368" s="107"/>
      <c r="I368" s="107"/>
      <c r="J368" s="107"/>
      <c r="K368" s="106"/>
      <c r="L368" s="106"/>
      <c r="M368" s="106"/>
      <c r="N368" s="77"/>
      <c r="O368" s="78"/>
      <c r="P368" s="78"/>
      <c r="Q368" s="78"/>
      <c r="R368" s="79"/>
      <c r="S368" s="80"/>
      <c r="T368" s="81"/>
      <c r="U368" s="77"/>
      <c r="V368" s="79"/>
      <c r="W368" s="79"/>
      <c r="X368" s="86"/>
      <c r="Y368" s="83"/>
      <c r="Z368" s="84"/>
      <c r="AA368" s="85"/>
      <c r="AB368" s="86"/>
    </row>
    <row r="369" spans="2:28" ht="16.5" customHeight="1" x14ac:dyDescent="0.25">
      <c r="B369" s="100" t="s">
        <v>205</v>
      </c>
      <c r="C369" s="101"/>
      <c r="D369" s="101"/>
      <c r="E369" s="101"/>
      <c r="F369" s="101"/>
      <c r="G369" s="102"/>
      <c r="H369" s="102" t="s">
        <v>207</v>
      </c>
      <c r="I369" s="102" t="s">
        <v>563</v>
      </c>
      <c r="J369" s="102" t="s">
        <v>561</v>
      </c>
      <c r="K369" s="102">
        <v>36</v>
      </c>
      <c r="L369" s="102">
        <v>17</v>
      </c>
      <c r="M369" s="102"/>
      <c r="N369" s="102"/>
      <c r="O369" s="102" t="s">
        <v>564</v>
      </c>
      <c r="P369" s="102" t="s">
        <v>565</v>
      </c>
      <c r="Q369" s="102" t="s">
        <v>139</v>
      </c>
      <c r="R369" s="102">
        <v>34280</v>
      </c>
      <c r="S369" s="102" t="s">
        <v>236</v>
      </c>
      <c r="T369" s="102">
        <v>75</v>
      </c>
      <c r="U369" s="102" t="s">
        <v>566</v>
      </c>
      <c r="V369" s="103"/>
      <c r="W369" s="101"/>
      <c r="X369" s="102"/>
      <c r="Y369" s="101"/>
      <c r="Z369" s="101"/>
      <c r="AA369" s="101"/>
      <c r="AB369" s="104"/>
    </row>
    <row r="370" spans="2:28" ht="16.5" customHeight="1" x14ac:dyDescent="0.25">
      <c r="B370" s="97">
        <v>139</v>
      </c>
      <c r="C370" s="97" t="s">
        <v>55</v>
      </c>
      <c r="D370" s="98">
        <v>37781</v>
      </c>
      <c r="E370" s="99">
        <v>116</v>
      </c>
      <c r="F370" s="97">
        <v>5</v>
      </c>
      <c r="G370" s="97">
        <v>1</v>
      </c>
      <c r="H370" s="105">
        <v>5</v>
      </c>
      <c r="I370" s="105">
        <v>1</v>
      </c>
      <c r="J370" s="105">
        <v>18</v>
      </c>
      <c r="K370" s="95">
        <v>2118</v>
      </c>
      <c r="L370" s="106">
        <f>T369</f>
        <v>75</v>
      </c>
      <c r="M370" s="106">
        <f>K370*L370</f>
        <v>158850</v>
      </c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2"/>
      <c r="Y370" s="83">
        <f>M370</f>
        <v>158850</v>
      </c>
      <c r="Z370" s="84"/>
      <c r="AA370" s="87">
        <f>AB370*M370/100</f>
        <v>15.885</v>
      </c>
      <c r="AB370" s="110">
        <v>0.01</v>
      </c>
    </row>
    <row r="371" spans="2:28" ht="16.5" customHeight="1" x14ac:dyDescent="0.25">
      <c r="B371" s="99"/>
      <c r="C371" s="99"/>
      <c r="D371" s="99"/>
      <c r="E371" s="99"/>
      <c r="F371" s="99"/>
      <c r="G371" s="99"/>
      <c r="H371" s="107"/>
      <c r="I371" s="107"/>
      <c r="J371" s="107"/>
      <c r="K371" s="106"/>
      <c r="L371" s="106"/>
      <c r="M371" s="106"/>
      <c r="N371" s="77"/>
      <c r="O371" s="78"/>
      <c r="P371" s="78"/>
      <c r="Q371" s="78"/>
      <c r="R371" s="79"/>
      <c r="S371" s="80"/>
      <c r="T371" s="81"/>
      <c r="U371" s="77"/>
      <c r="V371" s="79"/>
      <c r="W371" s="79"/>
      <c r="X371" s="86"/>
      <c r="Y371" s="83"/>
      <c r="Z371" s="84"/>
      <c r="AA371" s="85"/>
      <c r="AB371" s="86"/>
    </row>
    <row r="372" spans="2:28" ht="16.5" customHeight="1" x14ac:dyDescent="0.25">
      <c r="B372" s="100" t="s">
        <v>205</v>
      </c>
      <c r="C372" s="101"/>
      <c r="D372" s="101"/>
      <c r="E372" s="101"/>
      <c r="F372" s="101"/>
      <c r="G372" s="102"/>
      <c r="H372" s="102" t="s">
        <v>207</v>
      </c>
      <c r="I372" s="102" t="s">
        <v>567</v>
      </c>
      <c r="J372" s="102" t="s">
        <v>561</v>
      </c>
      <c r="K372" s="102">
        <v>201</v>
      </c>
      <c r="L372" s="102">
        <v>9</v>
      </c>
      <c r="M372" s="102"/>
      <c r="N372" s="102"/>
      <c r="O372" s="102" t="s">
        <v>240</v>
      </c>
      <c r="P372" s="102" t="s">
        <v>241</v>
      </c>
      <c r="Q372" s="102" t="s">
        <v>139</v>
      </c>
      <c r="R372" s="102">
        <v>34160</v>
      </c>
      <c r="S372" s="102" t="s">
        <v>236</v>
      </c>
      <c r="T372" s="102">
        <v>110</v>
      </c>
      <c r="U372" s="102" t="s">
        <v>568</v>
      </c>
      <c r="V372" s="103"/>
      <c r="W372" s="101"/>
      <c r="X372" s="102"/>
      <c r="Y372" s="101"/>
      <c r="Z372" s="101"/>
      <c r="AA372" s="101"/>
      <c r="AB372" s="104"/>
    </row>
    <row r="373" spans="2:28" ht="16.5" customHeight="1" x14ac:dyDescent="0.25">
      <c r="B373" s="97">
        <v>140</v>
      </c>
      <c r="C373" s="97" t="s">
        <v>55</v>
      </c>
      <c r="D373" s="98">
        <v>37782</v>
      </c>
      <c r="E373" s="99">
        <v>117</v>
      </c>
      <c r="F373" s="97">
        <v>5</v>
      </c>
      <c r="G373" s="97">
        <v>1</v>
      </c>
      <c r="H373" s="105">
        <v>5</v>
      </c>
      <c r="I373" s="105">
        <v>3</v>
      </c>
      <c r="J373" s="105">
        <v>84</v>
      </c>
      <c r="K373" s="95">
        <v>2384</v>
      </c>
      <c r="L373" s="106">
        <f>T372</f>
        <v>110</v>
      </c>
      <c r="M373" s="106">
        <f>K373*L373</f>
        <v>262240</v>
      </c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2"/>
      <c r="Y373" s="83">
        <f>M373</f>
        <v>262240</v>
      </c>
      <c r="Z373" s="84"/>
      <c r="AA373" s="87">
        <f>AB373*M373/100</f>
        <v>26.224</v>
      </c>
      <c r="AB373" s="110">
        <v>0.01</v>
      </c>
    </row>
    <row r="374" spans="2:28" ht="16.5" customHeight="1" x14ac:dyDescent="0.25">
      <c r="B374" s="99"/>
      <c r="C374" s="99"/>
      <c r="D374" s="99"/>
      <c r="E374" s="99"/>
      <c r="F374" s="99"/>
      <c r="G374" s="99"/>
      <c r="H374" s="107"/>
      <c r="I374" s="107"/>
      <c r="J374" s="107"/>
      <c r="K374" s="106"/>
      <c r="L374" s="106"/>
      <c r="M374" s="106"/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6"/>
      <c r="Y374" s="83"/>
      <c r="Z374" s="84"/>
      <c r="AA374" s="85"/>
      <c r="AB374" s="86"/>
    </row>
    <row r="375" spans="2:28" ht="16.5" customHeight="1" x14ac:dyDescent="0.25">
      <c r="B375" s="100" t="s">
        <v>205</v>
      </c>
      <c r="C375" s="101"/>
      <c r="D375" s="101"/>
      <c r="E375" s="101"/>
      <c r="F375" s="101"/>
      <c r="G375" s="102"/>
      <c r="H375" s="102" t="s">
        <v>207</v>
      </c>
      <c r="I375" s="102" t="s">
        <v>569</v>
      </c>
      <c r="J375" s="102" t="s">
        <v>570</v>
      </c>
      <c r="K375" s="102">
        <v>16</v>
      </c>
      <c r="L375" s="102">
        <v>8</v>
      </c>
      <c r="M375" s="102"/>
      <c r="N375" s="102"/>
      <c r="O375" s="102" t="s">
        <v>240</v>
      </c>
      <c r="P375" s="102" t="s">
        <v>241</v>
      </c>
      <c r="Q375" s="102" t="s">
        <v>139</v>
      </c>
      <c r="R375" s="102">
        <v>34160</v>
      </c>
      <c r="S375" s="102" t="s">
        <v>236</v>
      </c>
      <c r="T375" s="102">
        <v>150</v>
      </c>
      <c r="U375" s="102" t="s">
        <v>571</v>
      </c>
      <c r="V375" s="103"/>
      <c r="W375" s="101"/>
      <c r="X375" s="102"/>
      <c r="Y375" s="101"/>
      <c r="Z375" s="101"/>
      <c r="AA375" s="101"/>
      <c r="AB375" s="104"/>
    </row>
    <row r="376" spans="2:28" ht="16.5" customHeight="1" x14ac:dyDescent="0.25">
      <c r="B376" s="97">
        <v>141</v>
      </c>
      <c r="C376" s="97" t="s">
        <v>55</v>
      </c>
      <c r="D376" s="98">
        <v>37770</v>
      </c>
      <c r="E376" s="99">
        <v>118</v>
      </c>
      <c r="F376" s="97">
        <v>5</v>
      </c>
      <c r="G376" s="97">
        <v>1</v>
      </c>
      <c r="H376" s="105">
        <v>4</v>
      </c>
      <c r="I376" s="105">
        <v>1</v>
      </c>
      <c r="J376" s="105">
        <v>78</v>
      </c>
      <c r="K376" s="95">
        <v>1778</v>
      </c>
      <c r="L376" s="106">
        <f>T375</f>
        <v>150</v>
      </c>
      <c r="M376" s="106">
        <f>K376*L376</f>
        <v>266700</v>
      </c>
      <c r="N376" s="77"/>
      <c r="O376" s="78"/>
      <c r="P376" s="78"/>
      <c r="Q376" s="78"/>
      <c r="R376" s="79"/>
      <c r="S376" s="80"/>
      <c r="T376" s="81"/>
      <c r="U376" s="77"/>
      <c r="V376" s="79"/>
      <c r="W376" s="79"/>
      <c r="X376" s="82"/>
      <c r="Y376" s="83">
        <f>M376</f>
        <v>266700</v>
      </c>
      <c r="Z376" s="84"/>
      <c r="AA376" s="87">
        <f>AB376*M376/100</f>
        <v>26.67</v>
      </c>
      <c r="AB376" s="110">
        <v>0.01</v>
      </c>
    </row>
    <row r="377" spans="2:28" ht="16.5" customHeight="1" x14ac:dyDescent="0.25">
      <c r="B377" s="99"/>
      <c r="C377" s="99"/>
      <c r="D377" s="99"/>
      <c r="E377" s="99"/>
      <c r="F377" s="99"/>
      <c r="G377" s="99"/>
      <c r="H377" s="107"/>
      <c r="I377" s="107"/>
      <c r="J377" s="107"/>
      <c r="K377" s="106"/>
      <c r="L377" s="106"/>
      <c r="M377" s="106"/>
      <c r="N377" s="77"/>
      <c r="O377" s="78"/>
      <c r="P377" s="78"/>
      <c r="Q377" s="78"/>
      <c r="R377" s="79"/>
      <c r="S377" s="80"/>
      <c r="T377" s="81"/>
      <c r="U377" s="77"/>
      <c r="V377" s="79"/>
      <c r="W377" s="79"/>
      <c r="X377" s="86"/>
      <c r="Y377" s="83"/>
      <c r="Z377" s="84"/>
      <c r="AA377" s="85"/>
      <c r="AB377" s="86"/>
    </row>
    <row r="378" spans="2:28" ht="16.5" customHeight="1" x14ac:dyDescent="0.25">
      <c r="B378" s="100" t="s">
        <v>205</v>
      </c>
      <c r="C378" s="101"/>
      <c r="D378" s="101"/>
      <c r="E378" s="101"/>
      <c r="F378" s="101"/>
      <c r="G378" s="102"/>
      <c r="H378" s="102" t="s">
        <v>207</v>
      </c>
      <c r="I378" s="102" t="s">
        <v>569</v>
      </c>
      <c r="J378" s="102" t="s">
        <v>570</v>
      </c>
      <c r="K378" s="102">
        <v>16</v>
      </c>
      <c r="L378" s="102">
        <v>8</v>
      </c>
      <c r="M378" s="102"/>
      <c r="N378" s="102"/>
      <c r="O378" s="102" t="s">
        <v>240</v>
      </c>
      <c r="P378" s="102" t="s">
        <v>241</v>
      </c>
      <c r="Q378" s="102" t="s">
        <v>139</v>
      </c>
      <c r="R378" s="102">
        <v>34160</v>
      </c>
      <c r="S378" s="102" t="s">
        <v>236</v>
      </c>
      <c r="T378" s="102">
        <v>180</v>
      </c>
      <c r="U378" s="102" t="s">
        <v>572</v>
      </c>
      <c r="V378" s="103"/>
      <c r="W378" s="101"/>
      <c r="X378" s="102"/>
      <c r="Y378" s="101"/>
      <c r="Z378" s="101"/>
      <c r="AA378" s="101"/>
      <c r="AB378" s="104"/>
    </row>
    <row r="379" spans="2:28" ht="16.5" customHeight="1" x14ac:dyDescent="0.25">
      <c r="B379" s="97">
        <v>142</v>
      </c>
      <c r="C379" s="97" t="s">
        <v>55</v>
      </c>
      <c r="D379" s="98">
        <v>37771</v>
      </c>
      <c r="E379" s="99">
        <v>119</v>
      </c>
      <c r="F379" s="97">
        <v>5</v>
      </c>
      <c r="G379" s="97">
        <v>1</v>
      </c>
      <c r="H379" s="105">
        <v>4</v>
      </c>
      <c r="I379" s="105">
        <v>3</v>
      </c>
      <c r="J379" s="105">
        <v>88</v>
      </c>
      <c r="K379" s="95">
        <v>1988</v>
      </c>
      <c r="L379" s="106">
        <f>T378</f>
        <v>180</v>
      </c>
      <c r="M379" s="106">
        <f>K379*L379</f>
        <v>357840</v>
      </c>
      <c r="N379" s="77"/>
      <c r="O379" s="78"/>
      <c r="P379" s="78"/>
      <c r="Q379" s="78"/>
      <c r="R379" s="79"/>
      <c r="S379" s="80"/>
      <c r="T379" s="81"/>
      <c r="U379" s="77"/>
      <c r="V379" s="79"/>
      <c r="W379" s="79"/>
      <c r="X379" s="82"/>
      <c r="Y379" s="83">
        <f>M379</f>
        <v>357840</v>
      </c>
      <c r="Z379" s="84"/>
      <c r="AA379" s="87">
        <f>AB379*M379/100</f>
        <v>35.783999999999999</v>
      </c>
      <c r="AB379" s="110">
        <v>0.01</v>
      </c>
    </row>
    <row r="380" spans="2:28" ht="16.5" customHeight="1" x14ac:dyDescent="0.25">
      <c r="B380" s="99"/>
      <c r="C380" s="99"/>
      <c r="D380" s="99"/>
      <c r="E380" s="99"/>
      <c r="F380" s="99"/>
      <c r="G380" s="99"/>
      <c r="H380" s="107"/>
      <c r="I380" s="107"/>
      <c r="J380" s="107"/>
      <c r="K380" s="106"/>
      <c r="L380" s="106"/>
      <c r="M380" s="106"/>
      <c r="N380" s="77"/>
      <c r="O380" s="78"/>
      <c r="P380" s="78"/>
      <c r="Q380" s="78"/>
      <c r="R380" s="79"/>
      <c r="S380" s="80"/>
      <c r="T380" s="81"/>
      <c r="U380" s="77"/>
      <c r="V380" s="79"/>
      <c r="W380" s="79"/>
      <c r="X380" s="86"/>
      <c r="Y380" s="83"/>
      <c r="Z380" s="84"/>
      <c r="AA380" s="85"/>
      <c r="AB380" s="86"/>
    </row>
    <row r="381" spans="2:28" ht="16.5" customHeight="1" x14ac:dyDescent="0.25">
      <c r="B381" s="100" t="s">
        <v>205</v>
      </c>
      <c r="C381" s="101"/>
      <c r="D381" s="101"/>
      <c r="E381" s="101"/>
      <c r="F381" s="101"/>
      <c r="G381" s="102"/>
      <c r="H381" s="102" t="s">
        <v>207</v>
      </c>
      <c r="I381" s="102" t="s">
        <v>573</v>
      </c>
      <c r="J381" s="102" t="s">
        <v>574</v>
      </c>
      <c r="K381" s="102">
        <v>37</v>
      </c>
      <c r="L381" s="102">
        <v>8</v>
      </c>
      <c r="M381" s="102"/>
      <c r="N381" s="102"/>
      <c r="O381" s="102" t="s">
        <v>240</v>
      </c>
      <c r="P381" s="102" t="s">
        <v>241</v>
      </c>
      <c r="Q381" s="102" t="s">
        <v>139</v>
      </c>
      <c r="R381" s="102">
        <v>34160</v>
      </c>
      <c r="S381" s="102" t="s">
        <v>236</v>
      </c>
      <c r="T381" s="102">
        <v>150</v>
      </c>
      <c r="U381" s="102" t="s">
        <v>575</v>
      </c>
      <c r="V381" s="103"/>
      <c r="W381" s="101"/>
      <c r="X381" s="102"/>
      <c r="Y381" s="101"/>
      <c r="Z381" s="101"/>
      <c r="AA381" s="101"/>
      <c r="AB381" s="104"/>
    </row>
    <row r="382" spans="2:28" ht="16.5" customHeight="1" x14ac:dyDescent="0.25">
      <c r="B382" s="97">
        <v>143</v>
      </c>
      <c r="C382" s="97" t="s">
        <v>55</v>
      </c>
      <c r="D382" s="98">
        <v>37772</v>
      </c>
      <c r="E382" s="99">
        <v>120</v>
      </c>
      <c r="F382" s="97">
        <v>5</v>
      </c>
      <c r="G382" s="97">
        <v>1</v>
      </c>
      <c r="H382" s="105">
        <v>4</v>
      </c>
      <c r="I382" s="105">
        <v>1</v>
      </c>
      <c r="J382" s="105">
        <v>23</v>
      </c>
      <c r="K382" s="95">
        <v>1723</v>
      </c>
      <c r="L382" s="106">
        <f>T381</f>
        <v>150</v>
      </c>
      <c r="M382" s="106">
        <f>K382*L382</f>
        <v>258450</v>
      </c>
      <c r="N382" s="77"/>
      <c r="O382" s="78"/>
      <c r="P382" s="78"/>
      <c r="Q382" s="78"/>
      <c r="R382" s="79"/>
      <c r="S382" s="80"/>
      <c r="T382" s="81"/>
      <c r="U382" s="77"/>
      <c r="V382" s="79"/>
      <c r="W382" s="79"/>
      <c r="X382" s="82"/>
      <c r="Y382" s="83">
        <f>M382</f>
        <v>258450</v>
      </c>
      <c r="Z382" s="84"/>
      <c r="AA382" s="87">
        <f>AB382*M382/100</f>
        <v>25.844999999999999</v>
      </c>
      <c r="AB382" s="110">
        <v>0.01</v>
      </c>
    </row>
    <row r="383" spans="2:28" ht="16.5" customHeight="1" x14ac:dyDescent="0.25">
      <c r="B383" s="99"/>
      <c r="C383" s="99"/>
      <c r="D383" s="99"/>
      <c r="E383" s="99"/>
      <c r="F383" s="99"/>
      <c r="G383" s="99"/>
      <c r="H383" s="107"/>
      <c r="I383" s="107"/>
      <c r="J383" s="107"/>
      <c r="K383" s="106"/>
      <c r="L383" s="106"/>
      <c r="M383" s="106"/>
      <c r="N383" s="77"/>
      <c r="O383" s="78"/>
      <c r="P383" s="78"/>
      <c r="Q383" s="78"/>
      <c r="R383" s="79"/>
      <c r="S383" s="80"/>
      <c r="T383" s="81"/>
      <c r="U383" s="77"/>
      <c r="V383" s="79"/>
      <c r="W383" s="79"/>
      <c r="X383" s="86"/>
      <c r="Y383" s="83"/>
      <c r="Z383" s="84"/>
      <c r="AA383" s="85"/>
      <c r="AB383" s="86"/>
    </row>
    <row r="384" spans="2:28" ht="16.5" customHeight="1" x14ac:dyDescent="0.25">
      <c r="B384" s="100" t="s">
        <v>205</v>
      </c>
      <c r="C384" s="101"/>
      <c r="D384" s="101"/>
      <c r="E384" s="101"/>
      <c r="F384" s="101"/>
      <c r="G384" s="102"/>
      <c r="H384" s="102" t="s">
        <v>207</v>
      </c>
      <c r="I384" s="102" t="s">
        <v>573</v>
      </c>
      <c r="J384" s="102" t="s">
        <v>574</v>
      </c>
      <c r="K384" s="102">
        <v>37</v>
      </c>
      <c r="L384" s="102">
        <v>8</v>
      </c>
      <c r="M384" s="102"/>
      <c r="N384" s="102"/>
      <c r="O384" s="102" t="s">
        <v>240</v>
      </c>
      <c r="P384" s="102" t="s">
        <v>241</v>
      </c>
      <c r="Q384" s="102" t="s">
        <v>139</v>
      </c>
      <c r="R384" s="102">
        <v>34160</v>
      </c>
      <c r="S384" s="102" t="s">
        <v>236</v>
      </c>
      <c r="T384" s="102">
        <v>130</v>
      </c>
      <c r="U384" s="102" t="s">
        <v>576</v>
      </c>
      <c r="V384" s="103"/>
      <c r="W384" s="101"/>
      <c r="X384" s="102"/>
      <c r="Y384" s="101"/>
      <c r="Z384" s="101"/>
      <c r="AA384" s="101"/>
      <c r="AB384" s="104"/>
    </row>
    <row r="385" spans="2:28" ht="16.5" customHeight="1" x14ac:dyDescent="0.25">
      <c r="B385" s="97">
        <v>144</v>
      </c>
      <c r="C385" s="97" t="s">
        <v>55</v>
      </c>
      <c r="D385" s="98">
        <v>37773</v>
      </c>
      <c r="E385" s="99">
        <v>121</v>
      </c>
      <c r="F385" s="97">
        <v>5</v>
      </c>
      <c r="G385" s="97">
        <v>1</v>
      </c>
      <c r="H385" s="105">
        <v>3</v>
      </c>
      <c r="I385" s="105">
        <v>1</v>
      </c>
      <c r="J385" s="105">
        <v>70</v>
      </c>
      <c r="K385" s="95">
        <v>1370</v>
      </c>
      <c r="L385" s="106">
        <f>T384</f>
        <v>130</v>
      </c>
      <c r="M385" s="106">
        <f>K385*L385</f>
        <v>178100</v>
      </c>
      <c r="N385" s="77"/>
      <c r="O385" s="78"/>
      <c r="P385" s="78"/>
      <c r="Q385" s="78"/>
      <c r="R385" s="79"/>
      <c r="S385" s="80"/>
      <c r="T385" s="81"/>
      <c r="U385" s="77"/>
      <c r="V385" s="79"/>
      <c r="W385" s="79"/>
      <c r="X385" s="82"/>
      <c r="Y385" s="83">
        <f>M385</f>
        <v>178100</v>
      </c>
      <c r="Z385" s="84"/>
      <c r="AA385" s="87">
        <f>AB385*M385/100</f>
        <v>17.809999999999999</v>
      </c>
      <c r="AB385" s="110">
        <v>0.01</v>
      </c>
    </row>
    <row r="386" spans="2:28" ht="16.5" customHeight="1" x14ac:dyDescent="0.25">
      <c r="B386" s="99"/>
      <c r="C386" s="99"/>
      <c r="D386" s="99"/>
      <c r="E386" s="99"/>
      <c r="F386" s="99"/>
      <c r="G386" s="99"/>
      <c r="H386" s="107"/>
      <c r="I386" s="107"/>
      <c r="J386" s="107"/>
      <c r="K386" s="106"/>
      <c r="L386" s="106"/>
      <c r="M386" s="106"/>
      <c r="N386" s="77"/>
      <c r="O386" s="78"/>
      <c r="P386" s="78"/>
      <c r="Q386" s="78"/>
      <c r="R386" s="79"/>
      <c r="S386" s="80"/>
      <c r="T386" s="81"/>
      <c r="U386" s="77"/>
      <c r="V386" s="79"/>
      <c r="W386" s="79"/>
      <c r="X386" s="86"/>
      <c r="Y386" s="83"/>
      <c r="Z386" s="84"/>
      <c r="AA386" s="85"/>
      <c r="AB386" s="86"/>
    </row>
    <row r="387" spans="2:28" ht="16.5" customHeight="1" x14ac:dyDescent="0.25">
      <c r="B387" s="100" t="s">
        <v>205</v>
      </c>
      <c r="C387" s="101"/>
      <c r="D387" s="101"/>
      <c r="E387" s="101"/>
      <c r="F387" s="101"/>
      <c r="G387" s="102"/>
      <c r="H387" s="102" t="s">
        <v>207</v>
      </c>
      <c r="I387" s="102" t="s">
        <v>573</v>
      </c>
      <c r="J387" s="102" t="s">
        <v>574</v>
      </c>
      <c r="K387" s="102">
        <v>37</v>
      </c>
      <c r="L387" s="102">
        <v>8</v>
      </c>
      <c r="M387" s="102"/>
      <c r="N387" s="102"/>
      <c r="O387" s="102" t="s">
        <v>240</v>
      </c>
      <c r="P387" s="102" t="s">
        <v>241</v>
      </c>
      <c r="Q387" s="102" t="s">
        <v>139</v>
      </c>
      <c r="R387" s="102">
        <v>34160</v>
      </c>
      <c r="S387" s="102" t="s">
        <v>236</v>
      </c>
      <c r="T387" s="102">
        <v>130</v>
      </c>
      <c r="U387" s="102" t="s">
        <v>577</v>
      </c>
      <c r="V387" s="103"/>
      <c r="W387" s="101"/>
      <c r="X387" s="102"/>
      <c r="Y387" s="101"/>
      <c r="Z387" s="101"/>
      <c r="AA387" s="101"/>
      <c r="AB387" s="104"/>
    </row>
    <row r="388" spans="2:28" ht="16.5" customHeight="1" x14ac:dyDescent="0.25">
      <c r="B388" s="97">
        <v>145</v>
      </c>
      <c r="C388" s="97" t="s">
        <v>55</v>
      </c>
      <c r="D388" s="98">
        <v>37774</v>
      </c>
      <c r="E388" s="99">
        <v>122</v>
      </c>
      <c r="F388" s="97">
        <v>5</v>
      </c>
      <c r="G388" s="97">
        <v>1</v>
      </c>
      <c r="H388" s="105">
        <v>3</v>
      </c>
      <c r="I388" s="105">
        <v>2</v>
      </c>
      <c r="J388" s="105">
        <v>42</v>
      </c>
      <c r="K388" s="95">
        <v>1442</v>
      </c>
      <c r="L388" s="106">
        <f>T387</f>
        <v>130</v>
      </c>
      <c r="M388" s="106">
        <f>K388*L388</f>
        <v>187460</v>
      </c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2"/>
      <c r="Y388" s="83">
        <f>M388</f>
        <v>187460</v>
      </c>
      <c r="Z388" s="84"/>
      <c r="AA388" s="87">
        <f>AB388*M388/100</f>
        <v>18.746000000000002</v>
      </c>
      <c r="AB388" s="110">
        <v>0.01</v>
      </c>
    </row>
    <row r="389" spans="2:28" ht="16.5" customHeight="1" x14ac:dyDescent="0.25">
      <c r="B389" s="99"/>
      <c r="C389" s="99"/>
      <c r="D389" s="99"/>
      <c r="E389" s="99"/>
      <c r="F389" s="99"/>
      <c r="G389" s="99"/>
      <c r="H389" s="107"/>
      <c r="I389" s="107"/>
      <c r="J389" s="107"/>
      <c r="K389" s="106"/>
      <c r="L389" s="106"/>
      <c r="M389" s="106"/>
      <c r="N389" s="77"/>
      <c r="O389" s="78"/>
      <c r="P389" s="78"/>
      <c r="Q389" s="78"/>
      <c r="R389" s="79"/>
      <c r="S389" s="80"/>
      <c r="T389" s="81"/>
      <c r="U389" s="77"/>
      <c r="V389" s="79"/>
      <c r="W389" s="79"/>
      <c r="X389" s="86"/>
      <c r="Y389" s="83"/>
      <c r="Z389" s="84"/>
      <c r="AA389" s="85"/>
      <c r="AB389" s="86"/>
    </row>
    <row r="390" spans="2:28" ht="16.5" customHeight="1" x14ac:dyDescent="0.25">
      <c r="B390" s="100" t="s">
        <v>205</v>
      </c>
      <c r="C390" s="101"/>
      <c r="D390" s="101"/>
      <c r="E390" s="101"/>
      <c r="F390" s="101"/>
      <c r="G390" s="102"/>
      <c r="H390" s="102" t="s">
        <v>207</v>
      </c>
      <c r="I390" s="102" t="s">
        <v>573</v>
      </c>
      <c r="J390" s="102" t="s">
        <v>574</v>
      </c>
      <c r="K390" s="102">
        <v>37</v>
      </c>
      <c r="L390" s="102">
        <v>8</v>
      </c>
      <c r="M390" s="102"/>
      <c r="N390" s="102"/>
      <c r="O390" s="102" t="s">
        <v>240</v>
      </c>
      <c r="P390" s="102" t="s">
        <v>241</v>
      </c>
      <c r="Q390" s="102" t="s">
        <v>139</v>
      </c>
      <c r="R390" s="102">
        <v>34160</v>
      </c>
      <c r="S390" s="102" t="s">
        <v>236</v>
      </c>
      <c r="T390" s="102">
        <v>130</v>
      </c>
      <c r="U390" s="102" t="s">
        <v>578</v>
      </c>
      <c r="V390" s="103"/>
      <c r="W390" s="101"/>
      <c r="X390" s="102"/>
      <c r="Y390" s="101"/>
      <c r="Z390" s="101"/>
      <c r="AA390" s="101"/>
      <c r="AB390" s="104"/>
    </row>
    <row r="391" spans="2:28" ht="16.5" customHeight="1" x14ac:dyDescent="0.25">
      <c r="B391" s="97">
        <v>146</v>
      </c>
      <c r="C391" s="97" t="s">
        <v>55</v>
      </c>
      <c r="D391" s="98">
        <v>37775</v>
      </c>
      <c r="E391" s="99">
        <v>123</v>
      </c>
      <c r="F391" s="97">
        <v>5</v>
      </c>
      <c r="G391" s="97">
        <v>1</v>
      </c>
      <c r="H391" s="105">
        <v>3</v>
      </c>
      <c r="I391" s="105">
        <v>3</v>
      </c>
      <c r="J391" s="105">
        <v>70</v>
      </c>
      <c r="K391" s="95">
        <v>1570</v>
      </c>
      <c r="L391" s="106">
        <f>T390</f>
        <v>130</v>
      </c>
      <c r="M391" s="106">
        <f>K391*L391</f>
        <v>204100</v>
      </c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2"/>
      <c r="Y391" s="83">
        <f>M391</f>
        <v>204100</v>
      </c>
      <c r="Z391" s="84"/>
      <c r="AA391" s="87">
        <f>AB391*M391/100</f>
        <v>20.41</v>
      </c>
      <c r="AB391" s="110">
        <v>0.01</v>
      </c>
    </row>
    <row r="392" spans="2:28" ht="16.5" customHeight="1" x14ac:dyDescent="0.25">
      <c r="B392" s="99"/>
      <c r="C392" s="99"/>
      <c r="D392" s="99"/>
      <c r="E392" s="99"/>
      <c r="F392" s="99"/>
      <c r="G392" s="99"/>
      <c r="H392" s="107"/>
      <c r="I392" s="107"/>
      <c r="J392" s="107"/>
      <c r="K392" s="106"/>
      <c r="L392" s="106"/>
      <c r="M392" s="106"/>
      <c r="N392" s="77"/>
      <c r="O392" s="78"/>
      <c r="P392" s="78"/>
      <c r="Q392" s="78"/>
      <c r="R392" s="79"/>
      <c r="S392" s="80"/>
      <c r="T392" s="81"/>
      <c r="U392" s="77"/>
      <c r="V392" s="79"/>
      <c r="W392" s="79"/>
      <c r="X392" s="86"/>
      <c r="Y392" s="83"/>
      <c r="Z392" s="84"/>
      <c r="AA392" s="85"/>
      <c r="AB392" s="86"/>
    </row>
    <row r="393" spans="2:28" ht="16.5" customHeight="1" x14ac:dyDescent="0.25">
      <c r="B393" s="100" t="s">
        <v>205</v>
      </c>
      <c r="C393" s="101"/>
      <c r="D393" s="101"/>
      <c r="E393" s="101"/>
      <c r="F393" s="101"/>
      <c r="G393" s="102"/>
      <c r="H393" s="102" t="s">
        <v>207</v>
      </c>
      <c r="I393" s="102" t="s">
        <v>573</v>
      </c>
      <c r="J393" s="102" t="s">
        <v>574</v>
      </c>
      <c r="K393" s="102">
        <v>37</v>
      </c>
      <c r="L393" s="102">
        <v>8</v>
      </c>
      <c r="M393" s="102"/>
      <c r="N393" s="102"/>
      <c r="O393" s="102" t="s">
        <v>240</v>
      </c>
      <c r="P393" s="102" t="s">
        <v>241</v>
      </c>
      <c r="Q393" s="102" t="s">
        <v>139</v>
      </c>
      <c r="R393" s="102">
        <v>34160</v>
      </c>
      <c r="S393" s="102" t="s">
        <v>236</v>
      </c>
      <c r="T393" s="102">
        <v>130</v>
      </c>
      <c r="U393" s="102" t="s">
        <v>579</v>
      </c>
      <c r="V393" s="103"/>
      <c r="W393" s="101"/>
      <c r="X393" s="102"/>
      <c r="Y393" s="101"/>
      <c r="Z393" s="101"/>
      <c r="AA393" s="101"/>
      <c r="AB393" s="104"/>
    </row>
    <row r="394" spans="2:28" ht="16.5" customHeight="1" x14ac:dyDescent="0.25">
      <c r="B394" s="97">
        <v>147</v>
      </c>
      <c r="C394" s="97" t="s">
        <v>55</v>
      </c>
      <c r="D394" s="98">
        <v>37776</v>
      </c>
      <c r="E394" s="99">
        <v>124</v>
      </c>
      <c r="F394" s="97">
        <v>5</v>
      </c>
      <c r="G394" s="97">
        <v>1</v>
      </c>
      <c r="H394" s="105">
        <v>3</v>
      </c>
      <c r="I394" s="105">
        <v>2</v>
      </c>
      <c r="J394" s="105">
        <v>94</v>
      </c>
      <c r="K394" s="95">
        <v>1494</v>
      </c>
      <c r="L394" s="106">
        <f>T393</f>
        <v>130</v>
      </c>
      <c r="M394" s="106">
        <f>K394*L394</f>
        <v>194220</v>
      </c>
      <c r="N394" s="77"/>
      <c r="O394" s="78"/>
      <c r="P394" s="78"/>
      <c r="Q394" s="78"/>
      <c r="R394" s="79"/>
      <c r="S394" s="80"/>
      <c r="T394" s="81"/>
      <c r="U394" s="77"/>
      <c r="V394" s="79"/>
      <c r="W394" s="79"/>
      <c r="X394" s="82"/>
      <c r="Y394" s="83">
        <f>M394</f>
        <v>194220</v>
      </c>
      <c r="Z394" s="84"/>
      <c r="AA394" s="87">
        <f>AB394*M394/100</f>
        <v>19.422000000000001</v>
      </c>
      <c r="AB394" s="110">
        <v>0.01</v>
      </c>
    </row>
    <row r="395" spans="2:28" ht="16.5" customHeight="1" x14ac:dyDescent="0.25">
      <c r="B395" s="99"/>
      <c r="C395" s="99"/>
      <c r="D395" s="99"/>
      <c r="E395" s="99"/>
      <c r="F395" s="99"/>
      <c r="G395" s="99"/>
      <c r="H395" s="107"/>
      <c r="I395" s="107"/>
      <c r="J395" s="107"/>
      <c r="K395" s="106"/>
      <c r="L395" s="106"/>
      <c r="M395" s="106"/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6"/>
      <c r="Y395" s="83"/>
      <c r="Z395" s="84"/>
      <c r="AA395" s="85"/>
      <c r="AB395" s="86"/>
    </row>
    <row r="396" spans="2:28" ht="16.5" customHeight="1" x14ac:dyDescent="0.25">
      <c r="B396" s="100" t="s">
        <v>205</v>
      </c>
      <c r="C396" s="101"/>
      <c r="D396" s="101"/>
      <c r="E396" s="101"/>
      <c r="F396" s="101"/>
      <c r="G396" s="102"/>
      <c r="H396" s="102" t="s">
        <v>207</v>
      </c>
      <c r="I396" s="102" t="s">
        <v>573</v>
      </c>
      <c r="J396" s="102" t="s">
        <v>574</v>
      </c>
      <c r="K396" s="102">
        <v>37</v>
      </c>
      <c r="L396" s="102">
        <v>8</v>
      </c>
      <c r="M396" s="102"/>
      <c r="N396" s="102"/>
      <c r="O396" s="102" t="s">
        <v>240</v>
      </c>
      <c r="P396" s="102" t="s">
        <v>241</v>
      </c>
      <c r="Q396" s="102" t="s">
        <v>139</v>
      </c>
      <c r="R396" s="102">
        <v>34160</v>
      </c>
      <c r="S396" s="102" t="s">
        <v>236</v>
      </c>
      <c r="T396" s="102">
        <v>150</v>
      </c>
      <c r="U396" s="102" t="s">
        <v>580</v>
      </c>
      <c r="V396" s="103"/>
      <c r="W396" s="101"/>
      <c r="X396" s="102"/>
      <c r="Y396" s="101"/>
      <c r="Z396" s="101"/>
      <c r="AA396" s="101"/>
      <c r="AB396" s="104"/>
    </row>
    <row r="397" spans="2:28" ht="16.5" customHeight="1" x14ac:dyDescent="0.25">
      <c r="B397" s="97">
        <v>148</v>
      </c>
      <c r="C397" s="97" t="s">
        <v>55</v>
      </c>
      <c r="D397" s="98">
        <v>37777</v>
      </c>
      <c r="E397" s="99">
        <v>125</v>
      </c>
      <c r="F397" s="97">
        <v>5</v>
      </c>
      <c r="G397" s="97">
        <v>1</v>
      </c>
      <c r="H397" s="105">
        <v>3</v>
      </c>
      <c r="I397" s="105">
        <v>2</v>
      </c>
      <c r="J397" s="105">
        <v>39</v>
      </c>
      <c r="K397" s="95">
        <v>1439</v>
      </c>
      <c r="L397" s="106">
        <f>T396</f>
        <v>150</v>
      </c>
      <c r="M397" s="106">
        <f>K397*L397</f>
        <v>215850</v>
      </c>
      <c r="N397" s="77"/>
      <c r="O397" s="78"/>
      <c r="P397" s="78"/>
      <c r="Q397" s="78"/>
      <c r="R397" s="79"/>
      <c r="S397" s="80"/>
      <c r="T397" s="81"/>
      <c r="U397" s="77"/>
      <c r="V397" s="79"/>
      <c r="W397" s="79"/>
      <c r="X397" s="82"/>
      <c r="Y397" s="83">
        <f>M397</f>
        <v>215850</v>
      </c>
      <c r="Z397" s="84"/>
      <c r="AA397" s="87">
        <f>AB397*M397/100</f>
        <v>21.585000000000001</v>
      </c>
      <c r="AB397" s="110">
        <v>0.01</v>
      </c>
    </row>
    <row r="398" spans="2:28" ht="16.5" customHeight="1" x14ac:dyDescent="0.25">
      <c r="B398" s="99"/>
      <c r="C398" s="99"/>
      <c r="D398" s="99"/>
      <c r="E398" s="99"/>
      <c r="F398" s="99"/>
      <c r="G398" s="99"/>
      <c r="H398" s="107"/>
      <c r="I398" s="107"/>
      <c r="J398" s="107"/>
      <c r="K398" s="106"/>
      <c r="L398" s="106"/>
      <c r="M398" s="106"/>
      <c r="N398" s="77"/>
      <c r="O398" s="78"/>
      <c r="P398" s="78"/>
      <c r="Q398" s="78"/>
      <c r="R398" s="79"/>
      <c r="S398" s="80"/>
      <c r="T398" s="81"/>
      <c r="U398" s="77"/>
      <c r="V398" s="79"/>
      <c r="W398" s="79"/>
      <c r="X398" s="86"/>
      <c r="Y398" s="83"/>
      <c r="Z398" s="84"/>
      <c r="AA398" s="85"/>
      <c r="AB398" s="86"/>
    </row>
    <row r="399" spans="2:28" ht="16.5" customHeight="1" x14ac:dyDescent="0.25">
      <c r="B399" s="100" t="s">
        <v>205</v>
      </c>
      <c r="C399" s="101"/>
      <c r="D399" s="101"/>
      <c r="E399" s="101"/>
      <c r="F399" s="101"/>
      <c r="G399" s="102"/>
      <c r="H399" s="102" t="s">
        <v>207</v>
      </c>
      <c r="I399" s="102" t="s">
        <v>573</v>
      </c>
      <c r="J399" s="102" t="s">
        <v>574</v>
      </c>
      <c r="K399" s="102">
        <v>37</v>
      </c>
      <c r="L399" s="102">
        <v>8</v>
      </c>
      <c r="M399" s="102"/>
      <c r="N399" s="102"/>
      <c r="O399" s="102" t="s">
        <v>240</v>
      </c>
      <c r="P399" s="102" t="s">
        <v>241</v>
      </c>
      <c r="Q399" s="102" t="s">
        <v>139</v>
      </c>
      <c r="R399" s="102">
        <v>34160</v>
      </c>
      <c r="S399" s="102" t="s">
        <v>236</v>
      </c>
      <c r="T399" s="102">
        <v>180</v>
      </c>
      <c r="U399" s="102" t="s">
        <v>581</v>
      </c>
      <c r="V399" s="103"/>
      <c r="W399" s="101"/>
      <c r="X399" s="102"/>
      <c r="Y399" s="101"/>
      <c r="Z399" s="101"/>
      <c r="AA399" s="101"/>
      <c r="AB399" s="104"/>
    </row>
    <row r="400" spans="2:28" ht="16.5" customHeight="1" x14ac:dyDescent="0.25">
      <c r="B400" s="97">
        <v>149</v>
      </c>
      <c r="C400" s="97" t="s">
        <v>55</v>
      </c>
      <c r="D400" s="98">
        <v>37778</v>
      </c>
      <c r="E400" s="99">
        <v>126</v>
      </c>
      <c r="F400" s="97">
        <v>5</v>
      </c>
      <c r="G400" s="97">
        <v>1</v>
      </c>
      <c r="H400" s="105">
        <v>9</v>
      </c>
      <c r="I400" s="105">
        <v>1</v>
      </c>
      <c r="J400" s="105">
        <v>78</v>
      </c>
      <c r="K400" s="95">
        <v>3778</v>
      </c>
      <c r="L400" s="106">
        <f>T399</f>
        <v>180</v>
      </c>
      <c r="M400" s="106">
        <f>K400*L400</f>
        <v>680040</v>
      </c>
      <c r="N400" s="77"/>
      <c r="O400" s="78"/>
      <c r="P400" s="78"/>
      <c r="Q400" s="78"/>
      <c r="R400" s="79"/>
      <c r="S400" s="80"/>
      <c r="T400" s="81"/>
      <c r="U400" s="77"/>
      <c r="V400" s="79"/>
      <c r="W400" s="79"/>
      <c r="X400" s="82"/>
      <c r="Y400" s="83">
        <f>M400</f>
        <v>680040</v>
      </c>
      <c r="Z400" s="84"/>
      <c r="AA400" s="87">
        <f>AB400*M400/100</f>
        <v>68.004000000000005</v>
      </c>
      <c r="AB400" s="110">
        <v>0.01</v>
      </c>
    </row>
    <row r="401" spans="2:28" ht="16.5" customHeight="1" x14ac:dyDescent="0.25">
      <c r="B401" s="99"/>
      <c r="C401" s="99"/>
      <c r="D401" s="99"/>
      <c r="E401" s="99"/>
      <c r="F401" s="99"/>
      <c r="G401" s="99"/>
      <c r="H401" s="107"/>
      <c r="I401" s="107"/>
      <c r="J401" s="107"/>
      <c r="K401" s="106"/>
      <c r="L401" s="106"/>
      <c r="M401" s="106"/>
      <c r="N401" s="77"/>
      <c r="O401" s="78"/>
      <c r="P401" s="78"/>
      <c r="Q401" s="78"/>
      <c r="R401" s="79"/>
      <c r="S401" s="80"/>
      <c r="T401" s="81"/>
      <c r="U401" s="77"/>
      <c r="V401" s="79"/>
      <c r="W401" s="79"/>
      <c r="X401" s="86"/>
      <c r="Y401" s="83"/>
      <c r="Z401" s="84"/>
      <c r="AA401" s="85"/>
      <c r="AB401" s="86"/>
    </row>
    <row r="402" spans="2:28" ht="16.5" customHeight="1" x14ac:dyDescent="0.25">
      <c r="B402" s="100" t="s">
        <v>205</v>
      </c>
      <c r="C402" s="101"/>
      <c r="D402" s="101"/>
      <c r="E402" s="101"/>
      <c r="F402" s="101"/>
      <c r="G402" s="102"/>
      <c r="H402" s="102" t="s">
        <v>210</v>
      </c>
      <c r="I402" s="102" t="s">
        <v>582</v>
      </c>
      <c r="J402" s="102" t="s">
        <v>251</v>
      </c>
      <c r="K402" s="102">
        <v>103</v>
      </c>
      <c r="L402" s="102">
        <v>9</v>
      </c>
      <c r="M402" s="102"/>
      <c r="N402" s="102"/>
      <c r="O402" s="102" t="s">
        <v>240</v>
      </c>
      <c r="P402" s="102" t="s">
        <v>241</v>
      </c>
      <c r="Q402" s="102" t="s">
        <v>139</v>
      </c>
      <c r="R402" s="102">
        <v>34160</v>
      </c>
      <c r="S402" s="102"/>
      <c r="T402" s="102">
        <v>100</v>
      </c>
      <c r="U402" s="102" t="s">
        <v>584</v>
      </c>
      <c r="V402" s="103"/>
      <c r="W402" s="101"/>
      <c r="X402" s="102"/>
      <c r="Y402" s="101"/>
      <c r="Z402" s="101"/>
      <c r="AA402" s="102" t="s">
        <v>583</v>
      </c>
      <c r="AB402" s="104"/>
    </row>
    <row r="403" spans="2:28" ht="16.5" customHeight="1" x14ac:dyDescent="0.25">
      <c r="B403" s="97">
        <v>150</v>
      </c>
      <c r="C403" s="97" t="s">
        <v>55</v>
      </c>
      <c r="D403" s="98">
        <v>37783</v>
      </c>
      <c r="E403" s="99">
        <v>127</v>
      </c>
      <c r="F403" s="97">
        <v>5</v>
      </c>
      <c r="G403" s="97">
        <v>1</v>
      </c>
      <c r="H403" s="105">
        <v>6</v>
      </c>
      <c r="I403" s="105">
        <v>1</v>
      </c>
      <c r="J403" s="105">
        <v>48</v>
      </c>
      <c r="K403" s="95">
        <v>2548</v>
      </c>
      <c r="L403" s="106">
        <f>T402</f>
        <v>100</v>
      </c>
      <c r="M403" s="106">
        <f>K403*L403</f>
        <v>254800</v>
      </c>
      <c r="N403" s="77"/>
      <c r="O403" s="78"/>
      <c r="P403" s="78"/>
      <c r="Q403" s="78"/>
      <c r="R403" s="79"/>
      <c r="S403" s="80"/>
      <c r="T403" s="81"/>
      <c r="U403" s="77"/>
      <c r="V403" s="79"/>
      <c r="W403" s="79"/>
      <c r="X403" s="82"/>
      <c r="Y403" s="83">
        <f>M403</f>
        <v>254800</v>
      </c>
      <c r="Z403" s="84"/>
      <c r="AA403" s="87">
        <f>AB403*M403/100</f>
        <v>25.48</v>
      </c>
      <c r="AB403" s="110">
        <v>0.01</v>
      </c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>
      <c r="B405" s="100" t="s">
        <v>205</v>
      </c>
      <c r="C405" s="101"/>
      <c r="D405" s="101"/>
      <c r="E405" s="101"/>
      <c r="F405" s="101"/>
      <c r="G405" s="102"/>
      <c r="H405" s="102" t="s">
        <v>210</v>
      </c>
      <c r="I405" s="102" t="s">
        <v>582</v>
      </c>
      <c r="J405" s="102" t="s">
        <v>251</v>
      </c>
      <c r="K405" s="102">
        <v>103</v>
      </c>
      <c r="L405" s="102">
        <v>9</v>
      </c>
      <c r="M405" s="102"/>
      <c r="N405" s="102"/>
      <c r="O405" s="102" t="s">
        <v>240</v>
      </c>
      <c r="P405" s="102" t="s">
        <v>241</v>
      </c>
      <c r="Q405" s="102" t="s">
        <v>139</v>
      </c>
      <c r="R405" s="102">
        <v>34160</v>
      </c>
      <c r="S405" s="102"/>
      <c r="T405" s="102">
        <v>100</v>
      </c>
      <c r="U405" s="102" t="s">
        <v>585</v>
      </c>
      <c r="V405" s="103"/>
      <c r="W405" s="101"/>
      <c r="X405" s="102"/>
      <c r="Y405" s="101"/>
      <c r="Z405" s="101"/>
      <c r="AA405" s="102" t="s">
        <v>583</v>
      </c>
      <c r="AB405" s="104"/>
    </row>
    <row r="406" spans="2:28" ht="16.5" customHeight="1" x14ac:dyDescent="0.25">
      <c r="B406" s="97">
        <v>151</v>
      </c>
      <c r="C406" s="97" t="s">
        <v>55</v>
      </c>
      <c r="D406" s="98">
        <v>37784</v>
      </c>
      <c r="E406" s="99">
        <v>128</v>
      </c>
      <c r="F406" s="97">
        <v>5</v>
      </c>
      <c r="G406" s="97">
        <v>1</v>
      </c>
      <c r="H406" s="105">
        <v>6</v>
      </c>
      <c r="I406" s="105">
        <v>0</v>
      </c>
      <c r="J406" s="105">
        <v>39</v>
      </c>
      <c r="K406" s="95">
        <v>2439</v>
      </c>
      <c r="L406" s="106">
        <f>T405</f>
        <v>100</v>
      </c>
      <c r="M406" s="106">
        <f>K406*L406</f>
        <v>243900</v>
      </c>
      <c r="N406" s="77"/>
      <c r="O406" s="78"/>
      <c r="P406" s="78"/>
      <c r="Q406" s="78"/>
      <c r="R406" s="79"/>
      <c r="S406" s="80"/>
      <c r="T406" s="81"/>
      <c r="U406" s="77"/>
      <c r="V406" s="79"/>
      <c r="W406" s="79"/>
      <c r="X406" s="82"/>
      <c r="Y406" s="83">
        <f>M406</f>
        <v>243900</v>
      </c>
      <c r="Z406" s="84"/>
      <c r="AA406" s="87">
        <f>AB406*M406/100</f>
        <v>24.39</v>
      </c>
      <c r="AB406" s="110">
        <v>0.01</v>
      </c>
    </row>
    <row r="407" spans="2:28" ht="16.5" customHeight="1" x14ac:dyDescent="0.25">
      <c r="B407" s="99"/>
      <c r="C407" s="99"/>
      <c r="D407" s="99"/>
      <c r="E407" s="99"/>
      <c r="F407" s="99"/>
      <c r="G407" s="99"/>
      <c r="H407" s="107"/>
      <c r="I407" s="107"/>
      <c r="J407" s="107"/>
      <c r="K407" s="106"/>
      <c r="L407" s="106"/>
      <c r="M407" s="106"/>
      <c r="N407" s="77"/>
      <c r="O407" s="78"/>
      <c r="P407" s="78"/>
      <c r="Q407" s="78"/>
      <c r="R407" s="79"/>
      <c r="S407" s="80"/>
      <c r="T407" s="81"/>
      <c r="U407" s="77"/>
      <c r="V407" s="79"/>
      <c r="W407" s="79"/>
      <c r="X407" s="86"/>
      <c r="Y407" s="83"/>
      <c r="Z407" s="84"/>
      <c r="AA407" s="85"/>
      <c r="AB407" s="86"/>
    </row>
    <row r="408" spans="2:28" ht="16.5" customHeight="1" x14ac:dyDescent="0.25">
      <c r="B408" s="100" t="s">
        <v>205</v>
      </c>
      <c r="C408" s="101"/>
      <c r="D408" s="101"/>
      <c r="E408" s="101"/>
      <c r="F408" s="101"/>
      <c r="G408" s="102"/>
      <c r="H408" s="102" t="s">
        <v>301</v>
      </c>
      <c r="I408" s="102" t="s">
        <v>586</v>
      </c>
      <c r="J408" s="102" t="s">
        <v>587</v>
      </c>
      <c r="K408" s="102">
        <v>103</v>
      </c>
      <c r="L408" s="102">
        <v>9</v>
      </c>
      <c r="M408" s="102"/>
      <c r="N408" s="102"/>
      <c r="O408" s="102" t="s">
        <v>240</v>
      </c>
      <c r="P408" s="102" t="s">
        <v>241</v>
      </c>
      <c r="Q408" s="102" t="s">
        <v>139</v>
      </c>
      <c r="R408" s="102">
        <v>34160</v>
      </c>
      <c r="S408" s="102" t="s">
        <v>236</v>
      </c>
      <c r="T408" s="102">
        <v>100</v>
      </c>
      <c r="U408" s="102" t="s">
        <v>588</v>
      </c>
      <c r="V408" s="103"/>
      <c r="W408" s="101"/>
      <c r="X408" s="102"/>
      <c r="Y408" s="101"/>
      <c r="Z408" s="101"/>
      <c r="AA408" s="101"/>
      <c r="AB408" s="104"/>
    </row>
    <row r="409" spans="2:28" ht="16.5" customHeight="1" x14ac:dyDescent="0.25">
      <c r="B409" s="97">
        <v>152</v>
      </c>
      <c r="C409" s="97" t="s">
        <v>55</v>
      </c>
      <c r="D409" s="98">
        <v>37785</v>
      </c>
      <c r="E409" s="99">
        <v>129</v>
      </c>
      <c r="F409" s="97">
        <v>5</v>
      </c>
      <c r="G409" s="97">
        <v>1</v>
      </c>
      <c r="H409" s="105">
        <v>5</v>
      </c>
      <c r="I409" s="105">
        <v>0</v>
      </c>
      <c r="J409" s="105">
        <v>87</v>
      </c>
      <c r="K409" s="95">
        <v>2087</v>
      </c>
      <c r="L409" s="106">
        <f>T408</f>
        <v>100</v>
      </c>
      <c r="M409" s="106">
        <f>K409*L409</f>
        <v>208700</v>
      </c>
      <c r="N409" s="77"/>
      <c r="O409" s="78"/>
      <c r="P409" s="78"/>
      <c r="Q409" s="78"/>
      <c r="R409" s="79"/>
      <c r="S409" s="80"/>
      <c r="T409" s="81"/>
      <c r="U409" s="77"/>
      <c r="V409" s="79"/>
      <c r="W409" s="79"/>
      <c r="X409" s="82"/>
      <c r="Y409" s="83">
        <f>M409</f>
        <v>208700</v>
      </c>
      <c r="Z409" s="84"/>
      <c r="AA409" s="87">
        <f>AB409*M409/100</f>
        <v>20.87</v>
      </c>
      <c r="AB409" s="110">
        <v>0.01</v>
      </c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301</v>
      </c>
      <c r="I411" s="102" t="s">
        <v>586</v>
      </c>
      <c r="J411" s="102" t="s">
        <v>587</v>
      </c>
      <c r="K411" s="102">
        <v>103</v>
      </c>
      <c r="L411" s="102">
        <v>9</v>
      </c>
      <c r="M411" s="102"/>
      <c r="N411" s="102"/>
      <c r="O411" s="102" t="s">
        <v>240</v>
      </c>
      <c r="P411" s="102" t="s">
        <v>241</v>
      </c>
      <c r="Q411" s="102" t="s">
        <v>139</v>
      </c>
      <c r="R411" s="102">
        <v>34160</v>
      </c>
      <c r="S411" s="102" t="s">
        <v>236</v>
      </c>
      <c r="T411" s="102">
        <v>100</v>
      </c>
      <c r="U411" s="102" t="s">
        <v>589</v>
      </c>
      <c r="V411" s="103"/>
      <c r="W411" s="101"/>
      <c r="X411" s="102"/>
      <c r="Y411" s="101"/>
      <c r="Z411" s="101"/>
      <c r="AA411" s="101"/>
      <c r="AB411" s="104"/>
    </row>
    <row r="412" spans="2:28" ht="16.5" customHeight="1" x14ac:dyDescent="0.25">
      <c r="B412" s="97">
        <v>153</v>
      </c>
      <c r="C412" s="97" t="s">
        <v>55</v>
      </c>
      <c r="D412" s="98">
        <v>37786</v>
      </c>
      <c r="E412" s="99">
        <v>130</v>
      </c>
      <c r="F412" s="97">
        <v>5</v>
      </c>
      <c r="G412" s="97">
        <v>1</v>
      </c>
      <c r="H412" s="105">
        <v>5</v>
      </c>
      <c r="I412" s="105">
        <v>1</v>
      </c>
      <c r="J412" s="105">
        <v>84</v>
      </c>
      <c r="K412" s="95">
        <v>2184</v>
      </c>
      <c r="L412" s="106">
        <f>T411</f>
        <v>100</v>
      </c>
      <c r="M412" s="106">
        <f>K412*L412</f>
        <v>218400</v>
      </c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2"/>
      <c r="Y412" s="83">
        <f>M412</f>
        <v>218400</v>
      </c>
      <c r="Z412" s="84"/>
      <c r="AA412" s="87">
        <f>AB412*M412/100</f>
        <v>21.84</v>
      </c>
      <c r="AB412" s="110">
        <v>0.01</v>
      </c>
    </row>
    <row r="413" spans="2:28" ht="16.5" customHeight="1" x14ac:dyDescent="0.25">
      <c r="B413" s="99"/>
      <c r="C413" s="99"/>
      <c r="D413" s="99"/>
      <c r="E413" s="99"/>
      <c r="F413" s="99"/>
      <c r="G413" s="99"/>
      <c r="H413" s="107"/>
      <c r="I413" s="107"/>
      <c r="J413" s="107"/>
      <c r="K413" s="106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6"/>
      <c r="Y413" s="83"/>
      <c r="Z413" s="84"/>
      <c r="AA413" s="85"/>
      <c r="AB413" s="86"/>
    </row>
    <row r="414" spans="2:28" ht="16.5" customHeight="1" x14ac:dyDescent="0.25">
      <c r="B414" s="100" t="s">
        <v>205</v>
      </c>
      <c r="C414" s="101"/>
      <c r="D414" s="101"/>
      <c r="E414" s="101"/>
      <c r="F414" s="101"/>
      <c r="G414" s="102"/>
      <c r="H414" s="102" t="s">
        <v>207</v>
      </c>
      <c r="I414" s="102" t="s">
        <v>590</v>
      </c>
      <c r="J414" s="102" t="s">
        <v>587</v>
      </c>
      <c r="K414" s="102">
        <v>103</v>
      </c>
      <c r="L414" s="102">
        <v>9</v>
      </c>
      <c r="M414" s="102"/>
      <c r="N414" s="102"/>
      <c r="O414" s="102" t="s">
        <v>240</v>
      </c>
      <c r="P414" s="102" t="s">
        <v>241</v>
      </c>
      <c r="Q414" s="102" t="s">
        <v>139</v>
      </c>
      <c r="R414" s="102">
        <v>34160</v>
      </c>
      <c r="S414" s="102" t="s">
        <v>236</v>
      </c>
      <c r="T414" s="102">
        <v>110</v>
      </c>
      <c r="U414" s="102" t="s">
        <v>591</v>
      </c>
      <c r="V414" s="103"/>
      <c r="W414" s="101"/>
      <c r="X414" s="102"/>
      <c r="Y414" s="101"/>
      <c r="Z414" s="101"/>
      <c r="AA414" s="101"/>
      <c r="AB414" s="104"/>
    </row>
    <row r="415" spans="2:28" ht="16.5" customHeight="1" x14ac:dyDescent="0.25">
      <c r="B415" s="97">
        <v>154</v>
      </c>
      <c r="C415" s="97" t="s">
        <v>55</v>
      </c>
      <c r="D415" s="98">
        <v>37787</v>
      </c>
      <c r="E415" s="99">
        <v>131</v>
      </c>
      <c r="F415" s="97">
        <v>5</v>
      </c>
      <c r="G415" s="97">
        <v>1</v>
      </c>
      <c r="H415" s="105">
        <v>5</v>
      </c>
      <c r="I415" s="105">
        <v>0</v>
      </c>
      <c r="J415" s="105">
        <v>88</v>
      </c>
      <c r="K415" s="95">
        <v>2088</v>
      </c>
      <c r="L415" s="106">
        <f>T414</f>
        <v>110</v>
      </c>
      <c r="M415" s="106">
        <f>K415*L415</f>
        <v>229680</v>
      </c>
      <c r="N415" s="77"/>
      <c r="O415" s="78"/>
      <c r="P415" s="78"/>
      <c r="Q415" s="78"/>
      <c r="R415" s="79"/>
      <c r="S415" s="80"/>
      <c r="T415" s="81"/>
      <c r="U415" s="77"/>
      <c r="V415" s="79"/>
      <c r="W415" s="79"/>
      <c r="X415" s="82"/>
      <c r="Y415" s="83">
        <f>M415</f>
        <v>229680</v>
      </c>
      <c r="Z415" s="84"/>
      <c r="AA415" s="87">
        <f>AB415*M415/100</f>
        <v>22.968000000000004</v>
      </c>
      <c r="AB415" s="110">
        <v>0.01</v>
      </c>
    </row>
    <row r="416" spans="2:28" ht="16.5" customHeight="1" x14ac:dyDescent="0.25">
      <c r="B416" s="99"/>
      <c r="C416" s="99"/>
      <c r="D416" s="99"/>
      <c r="E416" s="99"/>
      <c r="F416" s="99"/>
      <c r="G416" s="99"/>
      <c r="H416" s="107"/>
      <c r="I416" s="107"/>
      <c r="J416" s="107"/>
      <c r="K416" s="106"/>
      <c r="L416" s="106"/>
      <c r="M416" s="106"/>
      <c r="N416" s="77"/>
      <c r="O416" s="78"/>
      <c r="P416" s="78"/>
      <c r="Q416" s="78"/>
      <c r="R416" s="79"/>
      <c r="S416" s="80"/>
      <c r="T416" s="81"/>
      <c r="U416" s="77"/>
      <c r="V416" s="79"/>
      <c r="W416" s="79"/>
      <c r="X416" s="86"/>
      <c r="Y416" s="83"/>
      <c r="Z416" s="84"/>
      <c r="AA416" s="85"/>
      <c r="AB416" s="86"/>
    </row>
    <row r="417" spans="2:28" ht="16.5" customHeight="1" x14ac:dyDescent="0.25">
      <c r="B417" s="100" t="s">
        <v>205</v>
      </c>
      <c r="C417" s="101"/>
      <c r="D417" s="101"/>
      <c r="E417" s="101"/>
      <c r="F417" s="101"/>
      <c r="G417" s="102"/>
      <c r="H417" s="102" t="s">
        <v>210</v>
      </c>
      <c r="I417" s="102" t="s">
        <v>592</v>
      </c>
      <c r="J417" s="102" t="s">
        <v>593</v>
      </c>
      <c r="K417" s="102">
        <v>167</v>
      </c>
      <c r="L417" s="102">
        <v>15</v>
      </c>
      <c r="M417" s="102"/>
      <c r="N417" s="102"/>
      <c r="O417" s="102" t="s">
        <v>240</v>
      </c>
      <c r="P417" s="102" t="s">
        <v>241</v>
      </c>
      <c r="Q417" s="102" t="s">
        <v>139</v>
      </c>
      <c r="R417" s="102">
        <v>34160</v>
      </c>
      <c r="S417" s="102" t="s">
        <v>236</v>
      </c>
      <c r="T417" s="102">
        <v>100</v>
      </c>
      <c r="U417" s="102" t="s">
        <v>594</v>
      </c>
      <c r="V417" s="103"/>
      <c r="W417" s="101"/>
      <c r="X417" s="102"/>
      <c r="Y417" s="101"/>
      <c r="Z417" s="101"/>
      <c r="AA417" s="101"/>
      <c r="AB417" s="104"/>
    </row>
    <row r="418" spans="2:28" ht="16.5" customHeight="1" x14ac:dyDescent="0.25">
      <c r="B418" s="97">
        <v>155</v>
      </c>
      <c r="C418" s="97" t="s">
        <v>55</v>
      </c>
      <c r="D418" s="98">
        <v>37788</v>
      </c>
      <c r="E418" s="99">
        <v>132</v>
      </c>
      <c r="F418" s="97">
        <v>5</v>
      </c>
      <c r="G418" s="97">
        <v>1</v>
      </c>
      <c r="H418" s="105">
        <v>8</v>
      </c>
      <c r="I418" s="105">
        <v>1</v>
      </c>
      <c r="J418" s="105">
        <v>40</v>
      </c>
      <c r="K418" s="95">
        <v>3340</v>
      </c>
      <c r="L418" s="106">
        <f>T417</f>
        <v>100</v>
      </c>
      <c r="M418" s="106">
        <f>K418*L418</f>
        <v>334000</v>
      </c>
      <c r="N418" s="77"/>
      <c r="O418" s="78"/>
      <c r="P418" s="78"/>
      <c r="Q418" s="78"/>
      <c r="R418" s="79"/>
      <c r="S418" s="80"/>
      <c r="T418" s="81"/>
      <c r="U418" s="77"/>
      <c r="V418" s="79"/>
      <c r="W418" s="79"/>
      <c r="X418" s="82"/>
      <c r="Y418" s="83">
        <f>M418</f>
        <v>334000</v>
      </c>
      <c r="Z418" s="84"/>
      <c r="AA418" s="87">
        <f>AB418*M418/100</f>
        <v>33.4</v>
      </c>
      <c r="AB418" s="110">
        <v>0.01</v>
      </c>
    </row>
    <row r="419" spans="2:28" ht="16.5" customHeight="1" x14ac:dyDescent="0.25">
      <c r="B419" s="99"/>
      <c r="C419" s="99"/>
      <c r="D419" s="99"/>
      <c r="E419" s="99"/>
      <c r="F419" s="99"/>
      <c r="G419" s="99"/>
      <c r="H419" s="107"/>
      <c r="I419" s="107"/>
      <c r="J419" s="107"/>
      <c r="K419" s="106"/>
      <c r="L419" s="106"/>
      <c r="M419" s="106"/>
      <c r="N419" s="77"/>
      <c r="O419" s="78"/>
      <c r="P419" s="78"/>
      <c r="Q419" s="78"/>
      <c r="R419" s="79"/>
      <c r="S419" s="80"/>
      <c r="T419" s="81"/>
      <c r="U419" s="77"/>
      <c r="V419" s="79"/>
      <c r="W419" s="79"/>
      <c r="X419" s="86"/>
      <c r="Y419" s="83"/>
      <c r="Z419" s="84"/>
      <c r="AA419" s="85"/>
      <c r="AB419" s="86"/>
    </row>
    <row r="420" spans="2:28" ht="16.5" customHeight="1" x14ac:dyDescent="0.25">
      <c r="B420" s="100" t="s">
        <v>205</v>
      </c>
      <c r="C420" s="101"/>
      <c r="D420" s="101"/>
      <c r="E420" s="101"/>
      <c r="F420" s="101"/>
      <c r="G420" s="102"/>
      <c r="H420" s="102" t="s">
        <v>207</v>
      </c>
      <c r="I420" s="102" t="s">
        <v>604</v>
      </c>
      <c r="J420" s="102" t="s">
        <v>605</v>
      </c>
      <c r="K420" s="102">
        <v>50</v>
      </c>
      <c r="L420" s="102">
        <v>9</v>
      </c>
      <c r="M420" s="102"/>
      <c r="N420" s="102"/>
      <c r="O420" s="102" t="s">
        <v>240</v>
      </c>
      <c r="P420" s="102" t="s">
        <v>241</v>
      </c>
      <c r="Q420" s="102" t="s">
        <v>139</v>
      </c>
      <c r="R420" s="102">
        <v>34160</v>
      </c>
      <c r="S420" s="102"/>
      <c r="T420" s="102">
        <v>110</v>
      </c>
      <c r="U420" s="102" t="s">
        <v>606</v>
      </c>
      <c r="V420" s="103"/>
      <c r="W420" s="101"/>
      <c r="X420" s="102"/>
      <c r="Y420" s="101"/>
      <c r="Z420" s="101"/>
      <c r="AA420" s="101"/>
      <c r="AB420" s="104"/>
    </row>
    <row r="421" spans="2:28" ht="16.5" customHeight="1" x14ac:dyDescent="0.25">
      <c r="B421" s="97">
        <v>159</v>
      </c>
      <c r="C421" s="97" t="s">
        <v>55</v>
      </c>
      <c r="D421" s="98">
        <v>37798</v>
      </c>
      <c r="E421" s="99">
        <v>136</v>
      </c>
      <c r="F421" s="97">
        <v>5</v>
      </c>
      <c r="G421" s="97">
        <v>1</v>
      </c>
      <c r="H421" s="105">
        <v>14</v>
      </c>
      <c r="I421" s="105">
        <v>3</v>
      </c>
      <c r="J421" s="105">
        <v>99</v>
      </c>
      <c r="K421" s="95">
        <v>5999</v>
      </c>
      <c r="L421" s="106">
        <f>T420</f>
        <v>110</v>
      </c>
      <c r="M421" s="106">
        <f>K421*L421</f>
        <v>659890</v>
      </c>
      <c r="N421" s="77"/>
      <c r="O421" s="78"/>
      <c r="P421" s="78"/>
      <c r="Q421" s="78"/>
      <c r="R421" s="79"/>
      <c r="S421" s="80"/>
      <c r="T421" s="81"/>
      <c r="U421" s="77"/>
      <c r="V421" s="79"/>
      <c r="W421" s="79"/>
      <c r="X421" s="82"/>
      <c r="Y421" s="83">
        <f>M421</f>
        <v>659890</v>
      </c>
      <c r="Z421" s="84"/>
      <c r="AA421" s="87">
        <f>AB421*M421/100</f>
        <v>65.989000000000004</v>
      </c>
      <c r="AB421" s="110">
        <v>0.01</v>
      </c>
    </row>
    <row r="422" spans="2:28" ht="16.5" customHeight="1" x14ac:dyDescent="0.25">
      <c r="B422" s="99"/>
      <c r="C422" s="99"/>
      <c r="D422" s="99"/>
      <c r="E422" s="99"/>
      <c r="F422" s="99"/>
      <c r="G422" s="99"/>
      <c r="H422" s="107"/>
      <c r="I422" s="107"/>
      <c r="J422" s="107"/>
      <c r="K422" s="106"/>
      <c r="L422" s="106"/>
      <c r="M422" s="106"/>
      <c r="N422" s="77"/>
      <c r="O422" s="78"/>
      <c r="P422" s="78"/>
      <c r="Q422" s="78"/>
      <c r="R422" s="79"/>
      <c r="S422" s="80"/>
      <c r="T422" s="81"/>
      <c r="U422" s="77"/>
      <c r="V422" s="79"/>
      <c r="W422" s="79"/>
      <c r="X422" s="86"/>
      <c r="Y422" s="83"/>
      <c r="Z422" s="84"/>
      <c r="AA422" s="85"/>
      <c r="AB422" s="86"/>
    </row>
    <row r="423" spans="2:28" ht="16.5" customHeight="1" x14ac:dyDescent="0.25">
      <c r="B423" s="100" t="s">
        <v>205</v>
      </c>
      <c r="C423" s="101"/>
      <c r="D423" s="101"/>
      <c r="E423" s="101"/>
      <c r="F423" s="101"/>
      <c r="G423" s="102"/>
      <c r="H423" s="102" t="s">
        <v>207</v>
      </c>
      <c r="I423" s="102" t="s">
        <v>607</v>
      </c>
      <c r="J423" s="102" t="s">
        <v>605</v>
      </c>
      <c r="K423" s="102">
        <v>160</v>
      </c>
      <c r="L423" s="102">
        <v>9</v>
      </c>
      <c r="M423" s="102"/>
      <c r="N423" s="102"/>
      <c r="O423" s="102" t="s">
        <v>240</v>
      </c>
      <c r="P423" s="102" t="s">
        <v>241</v>
      </c>
      <c r="Q423" s="102" t="s">
        <v>139</v>
      </c>
      <c r="R423" s="102">
        <v>34160</v>
      </c>
      <c r="S423" s="102" t="s">
        <v>236</v>
      </c>
      <c r="T423" s="102">
        <v>130</v>
      </c>
      <c r="U423" s="102" t="s">
        <v>608</v>
      </c>
      <c r="V423" s="103"/>
      <c r="W423" s="101"/>
      <c r="X423" s="102"/>
      <c r="Y423" s="101"/>
      <c r="Z423" s="101"/>
      <c r="AA423" s="101"/>
      <c r="AB423" s="104"/>
    </row>
    <row r="424" spans="2:28" ht="16.5" customHeight="1" x14ac:dyDescent="0.25">
      <c r="B424" s="97">
        <v>160</v>
      </c>
      <c r="C424" s="97" t="s">
        <v>55</v>
      </c>
      <c r="D424" s="98">
        <v>37799</v>
      </c>
      <c r="E424" s="99">
        <v>137</v>
      </c>
      <c r="F424" s="97">
        <v>5</v>
      </c>
      <c r="G424" s="97">
        <v>1</v>
      </c>
      <c r="H424" s="105">
        <v>6</v>
      </c>
      <c r="I424" s="105">
        <v>0</v>
      </c>
      <c r="J424" s="105">
        <v>53.4</v>
      </c>
      <c r="K424" s="95">
        <v>2453.4</v>
      </c>
      <c r="L424" s="106">
        <f>T423</f>
        <v>130</v>
      </c>
      <c r="M424" s="106">
        <f>K424*L424</f>
        <v>318942</v>
      </c>
      <c r="N424" s="77"/>
      <c r="O424" s="78"/>
      <c r="P424" s="78"/>
      <c r="Q424" s="78"/>
      <c r="R424" s="79"/>
      <c r="S424" s="80"/>
      <c r="T424" s="81"/>
      <c r="U424" s="77"/>
      <c r="V424" s="79"/>
      <c r="W424" s="79"/>
      <c r="X424" s="82"/>
      <c r="Y424" s="83">
        <f>M424</f>
        <v>318942</v>
      </c>
      <c r="Z424" s="84"/>
      <c r="AA424" s="87">
        <f>AB424*M424/100</f>
        <v>31.894200000000001</v>
      </c>
      <c r="AB424" s="110">
        <v>0.01</v>
      </c>
    </row>
    <row r="425" spans="2:28" ht="16.5" customHeight="1" x14ac:dyDescent="0.25">
      <c r="B425" s="99"/>
      <c r="C425" s="99"/>
      <c r="D425" s="99"/>
      <c r="E425" s="99"/>
      <c r="F425" s="99"/>
      <c r="G425" s="99"/>
      <c r="H425" s="107"/>
      <c r="I425" s="107"/>
      <c r="J425" s="107"/>
      <c r="K425" s="106"/>
      <c r="L425" s="106"/>
      <c r="M425" s="106"/>
      <c r="N425" s="77"/>
      <c r="O425" s="78"/>
      <c r="P425" s="78"/>
      <c r="Q425" s="78"/>
      <c r="R425" s="79"/>
      <c r="S425" s="80"/>
      <c r="T425" s="81"/>
      <c r="U425" s="77"/>
      <c r="V425" s="79"/>
      <c r="W425" s="79"/>
      <c r="X425" s="86"/>
      <c r="Y425" s="83"/>
      <c r="Z425" s="84"/>
      <c r="AA425" s="85"/>
      <c r="AB425" s="86"/>
    </row>
    <row r="426" spans="2:28" ht="16.5" customHeight="1" x14ac:dyDescent="0.25">
      <c r="B426" s="100" t="s">
        <v>205</v>
      </c>
      <c r="C426" s="101"/>
      <c r="D426" s="101"/>
      <c r="E426" s="101"/>
      <c r="F426" s="101"/>
      <c r="G426" s="102"/>
      <c r="H426" s="102" t="s">
        <v>207</v>
      </c>
      <c r="I426" s="102" t="s">
        <v>609</v>
      </c>
      <c r="J426" s="102" t="s">
        <v>251</v>
      </c>
      <c r="K426" s="102">
        <v>269</v>
      </c>
      <c r="L426" s="102">
        <v>15</v>
      </c>
      <c r="M426" s="102"/>
      <c r="N426" s="102"/>
      <c r="O426" s="102" t="s">
        <v>240</v>
      </c>
      <c r="P426" s="102" t="s">
        <v>241</v>
      </c>
      <c r="Q426" s="102" t="s">
        <v>139</v>
      </c>
      <c r="R426" s="102">
        <v>34160</v>
      </c>
      <c r="S426" s="102" t="s">
        <v>236</v>
      </c>
      <c r="T426" s="102">
        <v>150</v>
      </c>
      <c r="U426" s="102" t="s">
        <v>610</v>
      </c>
      <c r="V426" s="103"/>
      <c r="W426" s="101"/>
      <c r="X426" s="102"/>
      <c r="Y426" s="101"/>
      <c r="Z426" s="101"/>
      <c r="AA426" s="101"/>
      <c r="AB426" s="104"/>
    </row>
    <row r="427" spans="2:28" ht="16.5" customHeight="1" x14ac:dyDescent="0.25">
      <c r="B427" s="97">
        <v>161</v>
      </c>
      <c r="C427" s="97" t="s">
        <v>55</v>
      </c>
      <c r="D427" s="98">
        <v>37800</v>
      </c>
      <c r="E427" s="99">
        <v>138</v>
      </c>
      <c r="F427" s="97">
        <v>5</v>
      </c>
      <c r="G427" s="97">
        <v>1</v>
      </c>
      <c r="H427" s="105">
        <v>4</v>
      </c>
      <c r="I427" s="105">
        <v>0</v>
      </c>
      <c r="J427" s="105">
        <v>60</v>
      </c>
      <c r="K427" s="95">
        <v>1660</v>
      </c>
      <c r="L427" s="106">
        <f>T426</f>
        <v>150</v>
      </c>
      <c r="M427" s="106">
        <f>K427*L427</f>
        <v>249000</v>
      </c>
      <c r="N427" s="77"/>
      <c r="O427" s="78"/>
      <c r="P427" s="78"/>
      <c r="Q427" s="78"/>
      <c r="R427" s="79"/>
      <c r="S427" s="80"/>
      <c r="T427" s="81"/>
      <c r="U427" s="77"/>
      <c r="V427" s="79"/>
      <c r="W427" s="79"/>
      <c r="X427" s="82"/>
      <c r="Y427" s="83">
        <f>M427</f>
        <v>249000</v>
      </c>
      <c r="Z427" s="84"/>
      <c r="AA427" s="87">
        <f>AB427*M427/100</f>
        <v>24.9</v>
      </c>
      <c r="AB427" s="110">
        <v>0.01</v>
      </c>
    </row>
    <row r="428" spans="2:28" ht="16.5" customHeight="1" x14ac:dyDescent="0.25">
      <c r="B428" s="99"/>
      <c r="C428" s="99"/>
      <c r="D428" s="99"/>
      <c r="E428" s="99"/>
      <c r="F428" s="99"/>
      <c r="G428" s="99"/>
      <c r="H428" s="107"/>
      <c r="I428" s="107"/>
      <c r="J428" s="107"/>
      <c r="K428" s="106"/>
      <c r="L428" s="106"/>
      <c r="M428" s="106"/>
      <c r="N428" s="77"/>
      <c r="O428" s="78"/>
      <c r="P428" s="78"/>
      <c r="Q428" s="78"/>
      <c r="R428" s="79"/>
      <c r="S428" s="80"/>
      <c r="T428" s="81"/>
      <c r="U428" s="77"/>
      <c r="V428" s="79"/>
      <c r="W428" s="79"/>
      <c r="X428" s="86"/>
      <c r="Y428" s="83"/>
      <c r="Z428" s="84"/>
      <c r="AA428" s="85"/>
      <c r="AB428" s="86"/>
    </row>
    <row r="429" spans="2:28" ht="16.5" customHeight="1" x14ac:dyDescent="0.25">
      <c r="B429" s="100" t="s">
        <v>205</v>
      </c>
      <c r="C429" s="101"/>
      <c r="D429" s="101"/>
      <c r="E429" s="101"/>
      <c r="F429" s="101"/>
      <c r="G429" s="102"/>
      <c r="H429" s="102" t="s">
        <v>207</v>
      </c>
      <c r="I429" s="102" t="s">
        <v>611</v>
      </c>
      <c r="J429" s="102" t="s">
        <v>612</v>
      </c>
      <c r="K429" s="102">
        <v>148</v>
      </c>
      <c r="L429" s="102">
        <v>9</v>
      </c>
      <c r="M429" s="102"/>
      <c r="N429" s="102"/>
      <c r="O429" s="102" t="s">
        <v>240</v>
      </c>
      <c r="P429" s="102" t="s">
        <v>241</v>
      </c>
      <c r="Q429" s="102" t="s">
        <v>139</v>
      </c>
      <c r="R429" s="102">
        <v>34160</v>
      </c>
      <c r="S429" s="102" t="s">
        <v>236</v>
      </c>
      <c r="T429" s="102">
        <v>180</v>
      </c>
      <c r="U429" s="102" t="s">
        <v>613</v>
      </c>
      <c r="V429" s="103"/>
      <c r="W429" s="101"/>
      <c r="X429" s="102"/>
      <c r="Y429" s="101"/>
      <c r="Z429" s="101"/>
      <c r="AA429" s="101"/>
      <c r="AB429" s="104"/>
    </row>
    <row r="430" spans="2:28" ht="16.5" customHeight="1" x14ac:dyDescent="0.25">
      <c r="B430" s="97">
        <v>162</v>
      </c>
      <c r="C430" s="97" t="s">
        <v>55</v>
      </c>
      <c r="D430" s="98">
        <v>42899</v>
      </c>
      <c r="E430" s="99">
        <v>157</v>
      </c>
      <c r="F430" s="97">
        <v>5</v>
      </c>
      <c r="G430" s="97">
        <v>1</v>
      </c>
      <c r="H430" s="105">
        <v>1</v>
      </c>
      <c r="I430" s="105">
        <v>3</v>
      </c>
      <c r="J430" s="105">
        <v>93</v>
      </c>
      <c r="K430" s="95">
        <v>793</v>
      </c>
      <c r="L430" s="106">
        <f>T429</f>
        <v>180</v>
      </c>
      <c r="M430" s="106">
        <f>K430*L430</f>
        <v>142740</v>
      </c>
      <c r="N430" s="77"/>
      <c r="O430" s="78"/>
      <c r="P430" s="78"/>
      <c r="Q430" s="78"/>
      <c r="R430" s="79"/>
      <c r="S430" s="80"/>
      <c r="T430" s="81"/>
      <c r="U430" s="77"/>
      <c r="V430" s="79"/>
      <c r="W430" s="79"/>
      <c r="X430" s="82"/>
      <c r="Y430" s="83">
        <f>M430</f>
        <v>142740</v>
      </c>
      <c r="Z430" s="84"/>
      <c r="AA430" s="87">
        <f>AB430*M430/100</f>
        <v>14.274000000000001</v>
      </c>
      <c r="AB430" s="110">
        <v>0.01</v>
      </c>
    </row>
    <row r="431" spans="2:28" ht="16.5" customHeight="1" x14ac:dyDescent="0.25">
      <c r="B431" s="99"/>
      <c r="C431" s="99"/>
      <c r="D431" s="99"/>
      <c r="E431" s="99"/>
      <c r="F431" s="99"/>
      <c r="G431" s="99"/>
      <c r="H431" s="107"/>
      <c r="I431" s="107"/>
      <c r="J431" s="107"/>
      <c r="K431" s="106"/>
      <c r="L431" s="106"/>
      <c r="M431" s="106"/>
      <c r="N431" s="77"/>
      <c r="O431" s="78"/>
      <c r="P431" s="78"/>
      <c r="Q431" s="78"/>
      <c r="R431" s="79"/>
      <c r="S431" s="80"/>
      <c r="T431" s="81"/>
      <c r="U431" s="77"/>
      <c r="V431" s="79"/>
      <c r="W431" s="79"/>
      <c r="X431" s="86"/>
      <c r="Y431" s="83"/>
      <c r="Z431" s="84"/>
      <c r="AA431" s="85"/>
      <c r="AB431" s="86"/>
    </row>
    <row r="432" spans="2:28" ht="16.5" customHeight="1" x14ac:dyDescent="0.25">
      <c r="B432" s="100" t="s">
        <v>205</v>
      </c>
      <c r="C432" s="101"/>
      <c r="D432" s="101"/>
      <c r="E432" s="101"/>
      <c r="F432" s="101"/>
      <c r="G432" s="102"/>
      <c r="H432" s="102" t="s">
        <v>207</v>
      </c>
      <c r="I432" s="102" t="s">
        <v>611</v>
      </c>
      <c r="J432" s="102" t="s">
        <v>612</v>
      </c>
      <c r="K432" s="102">
        <v>148</v>
      </c>
      <c r="L432" s="102">
        <v>9</v>
      </c>
      <c r="M432" s="102"/>
      <c r="N432" s="102"/>
      <c r="O432" s="102" t="s">
        <v>240</v>
      </c>
      <c r="P432" s="102" t="s">
        <v>241</v>
      </c>
      <c r="Q432" s="102" t="s">
        <v>139</v>
      </c>
      <c r="R432" s="102">
        <v>34160</v>
      </c>
      <c r="S432" s="102" t="s">
        <v>236</v>
      </c>
      <c r="T432" s="102">
        <v>130</v>
      </c>
      <c r="U432" s="102" t="s">
        <v>614</v>
      </c>
      <c r="V432" s="103"/>
      <c r="W432" s="101"/>
      <c r="X432" s="102"/>
      <c r="Y432" s="101"/>
      <c r="Z432" s="101"/>
      <c r="AA432" s="101"/>
      <c r="AB432" s="104"/>
    </row>
    <row r="433" spans="2:28" ht="16.5" customHeight="1" x14ac:dyDescent="0.25">
      <c r="B433" s="97">
        <v>163</v>
      </c>
      <c r="C433" s="97" t="s">
        <v>55</v>
      </c>
      <c r="D433" s="98">
        <v>42900</v>
      </c>
      <c r="E433" s="99">
        <v>158</v>
      </c>
      <c r="F433" s="97">
        <v>5</v>
      </c>
      <c r="G433" s="97"/>
      <c r="H433" s="105">
        <v>6</v>
      </c>
      <c r="I433" s="105">
        <v>2</v>
      </c>
      <c r="J433" s="105">
        <v>40</v>
      </c>
      <c r="K433" s="95">
        <v>2640</v>
      </c>
      <c r="L433" s="106">
        <f>T432</f>
        <v>130</v>
      </c>
      <c r="M433" s="106">
        <f>K433*L433</f>
        <v>343200</v>
      </c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2"/>
      <c r="Y433" s="83">
        <f>M433</f>
        <v>343200</v>
      </c>
      <c r="Z433" s="84"/>
      <c r="AA433" s="87">
        <f>AB433*M433/100</f>
        <v>34.32</v>
      </c>
      <c r="AB433" s="110">
        <v>0.01</v>
      </c>
    </row>
    <row r="434" spans="2:28" ht="16.5" customHeight="1" x14ac:dyDescent="0.25">
      <c r="B434" s="97"/>
      <c r="C434" s="97"/>
      <c r="D434" s="98"/>
      <c r="E434" s="99"/>
      <c r="F434" s="97"/>
      <c r="G434" s="97"/>
      <c r="H434" s="105"/>
      <c r="I434" s="105"/>
      <c r="J434" s="105"/>
      <c r="K434" s="95">
        <v>27</v>
      </c>
      <c r="L434" s="106">
        <f>T432</f>
        <v>130</v>
      </c>
      <c r="M434" s="106">
        <f>K434*L434</f>
        <v>3510</v>
      </c>
      <c r="N434" s="77"/>
      <c r="O434" s="78" t="s">
        <v>203</v>
      </c>
      <c r="P434" s="78" t="s">
        <v>211</v>
      </c>
      <c r="Q434" s="78" t="s">
        <v>143</v>
      </c>
      <c r="R434" s="79">
        <v>108</v>
      </c>
      <c r="S434" s="80"/>
      <c r="T434" s="81">
        <v>7450</v>
      </c>
      <c r="U434" s="77" t="s">
        <v>375</v>
      </c>
      <c r="V434" s="79">
        <f>R434*T434*36/100</f>
        <v>289656</v>
      </c>
      <c r="W434" s="79">
        <f>R434*T434-V434</f>
        <v>514944</v>
      </c>
      <c r="X434" s="82">
        <f>M434+W434</f>
        <v>518454</v>
      </c>
      <c r="Y434" s="83">
        <f>M434</f>
        <v>3510</v>
      </c>
      <c r="Z434" s="84"/>
      <c r="AA434" s="87">
        <f>AB434*M434/100</f>
        <v>0.70200000000000007</v>
      </c>
      <c r="AB434" s="110">
        <v>0.02</v>
      </c>
    </row>
    <row r="435" spans="2:28" ht="16.5" customHeight="1" x14ac:dyDescent="0.25">
      <c r="B435" s="97"/>
      <c r="C435" s="97"/>
      <c r="D435" s="98"/>
      <c r="E435" s="99"/>
      <c r="F435" s="97"/>
      <c r="G435" s="97"/>
      <c r="H435" s="105">
        <v>6</v>
      </c>
      <c r="I435" s="105">
        <v>2</v>
      </c>
      <c r="J435" s="105">
        <v>67</v>
      </c>
      <c r="K435" s="95">
        <v>2667</v>
      </c>
      <c r="L435" s="106"/>
      <c r="M435" s="106"/>
      <c r="N435" s="77"/>
      <c r="O435" s="78"/>
      <c r="P435" s="78"/>
      <c r="Q435" s="78"/>
      <c r="R435" s="79"/>
      <c r="S435" s="80"/>
      <c r="T435" s="81"/>
      <c r="U435" s="77"/>
      <c r="V435" s="79"/>
      <c r="W435" s="79"/>
      <c r="X435" s="82"/>
      <c r="Y435" s="83"/>
      <c r="Z435" s="84"/>
      <c r="AA435" s="87">
        <f>SUM(AA433:AA434)</f>
        <v>35.021999999999998</v>
      </c>
      <c r="AB435" s="82"/>
    </row>
    <row r="436" spans="2:28" ht="16.5" customHeight="1" x14ac:dyDescent="0.25">
      <c r="B436" s="99"/>
      <c r="C436" s="99"/>
      <c r="D436" s="99"/>
      <c r="E436" s="99"/>
      <c r="F436" s="99"/>
      <c r="G436" s="99"/>
      <c r="H436" s="107"/>
      <c r="I436" s="107"/>
      <c r="J436" s="107"/>
      <c r="K436" s="106"/>
      <c r="L436" s="106"/>
      <c r="M436" s="106"/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6"/>
      <c r="Y436" s="83"/>
      <c r="Z436" s="84"/>
      <c r="AA436" s="85"/>
      <c r="AB436" s="86"/>
    </row>
    <row r="437" spans="2:28" ht="16.5" customHeight="1" x14ac:dyDescent="0.25">
      <c r="B437" s="100" t="s">
        <v>205</v>
      </c>
      <c r="C437" s="101"/>
      <c r="D437" s="101"/>
      <c r="E437" s="101"/>
      <c r="F437" s="101"/>
      <c r="G437" s="102"/>
      <c r="H437" s="102" t="s">
        <v>207</v>
      </c>
      <c r="I437" s="102" t="s">
        <v>611</v>
      </c>
      <c r="J437" s="102" t="s">
        <v>612</v>
      </c>
      <c r="K437" s="102">
        <v>148</v>
      </c>
      <c r="L437" s="102">
        <v>9</v>
      </c>
      <c r="M437" s="102"/>
      <c r="N437" s="102"/>
      <c r="O437" s="102" t="s">
        <v>240</v>
      </c>
      <c r="P437" s="102" t="s">
        <v>241</v>
      </c>
      <c r="Q437" s="102" t="s">
        <v>139</v>
      </c>
      <c r="R437" s="102">
        <v>34160</v>
      </c>
      <c r="S437" s="102" t="s">
        <v>236</v>
      </c>
      <c r="T437" s="102">
        <v>130</v>
      </c>
      <c r="U437" s="102" t="s">
        <v>615</v>
      </c>
      <c r="V437" s="103"/>
      <c r="W437" s="101"/>
      <c r="X437" s="102"/>
      <c r="Y437" s="101"/>
      <c r="Z437" s="101"/>
      <c r="AA437" s="101"/>
      <c r="AB437" s="104"/>
    </row>
    <row r="438" spans="2:28" ht="16.5" customHeight="1" x14ac:dyDescent="0.25">
      <c r="B438" s="97">
        <v>164</v>
      </c>
      <c r="C438" s="97" t="s">
        <v>55</v>
      </c>
      <c r="D438" s="98">
        <v>42901</v>
      </c>
      <c r="E438" s="99">
        <v>159</v>
      </c>
      <c r="F438" s="97">
        <v>5</v>
      </c>
      <c r="G438" s="97">
        <v>1</v>
      </c>
      <c r="H438" s="105">
        <v>9</v>
      </c>
      <c r="I438" s="105">
        <v>1</v>
      </c>
      <c r="J438" s="105">
        <v>5</v>
      </c>
      <c r="K438" s="95">
        <v>3705</v>
      </c>
      <c r="L438" s="106">
        <f>T437</f>
        <v>130</v>
      </c>
      <c r="M438" s="106">
        <f>K438*L438</f>
        <v>481650</v>
      </c>
      <c r="N438" s="77"/>
      <c r="O438" s="78"/>
      <c r="P438" s="78"/>
      <c r="Q438" s="78"/>
      <c r="R438" s="79"/>
      <c r="S438" s="80"/>
      <c r="T438" s="81"/>
      <c r="U438" s="77"/>
      <c r="V438" s="79"/>
      <c r="W438" s="79"/>
      <c r="X438" s="82"/>
      <c r="Y438" s="83">
        <f>M438</f>
        <v>481650</v>
      </c>
      <c r="Z438" s="84"/>
      <c r="AA438" s="87">
        <f>AB438*M438/100</f>
        <v>48.164999999999999</v>
      </c>
      <c r="AB438" s="110">
        <v>0.01</v>
      </c>
    </row>
    <row r="439" spans="2:28" ht="16.5" customHeight="1" x14ac:dyDescent="0.25">
      <c r="B439" s="97"/>
      <c r="C439" s="97"/>
      <c r="D439" s="98"/>
      <c r="E439" s="99"/>
      <c r="F439" s="97"/>
      <c r="G439" s="97"/>
      <c r="H439" s="105"/>
      <c r="I439" s="105"/>
      <c r="J439" s="105"/>
      <c r="K439" s="95"/>
      <c r="L439" s="106"/>
      <c r="M439" s="106"/>
      <c r="N439" s="77"/>
      <c r="O439" s="78"/>
      <c r="P439" s="78"/>
      <c r="Q439" s="78"/>
      <c r="R439" s="79"/>
      <c r="S439" s="80"/>
      <c r="T439" s="81"/>
      <c r="U439" s="77"/>
      <c r="V439" s="79"/>
      <c r="W439" s="79"/>
      <c r="X439" s="82"/>
      <c r="Y439" s="83"/>
      <c r="Z439" s="84"/>
      <c r="AA439" s="87"/>
      <c r="AB439" s="110"/>
    </row>
    <row r="440" spans="2:28" ht="16.5" customHeight="1" x14ac:dyDescent="0.25">
      <c r="B440" s="99"/>
      <c r="C440" s="99"/>
      <c r="D440" s="99"/>
      <c r="E440" s="99"/>
      <c r="F440" s="99"/>
      <c r="G440" s="99"/>
      <c r="H440" s="107"/>
      <c r="I440" s="107"/>
      <c r="J440" s="107"/>
      <c r="K440" s="106"/>
      <c r="L440" s="106"/>
      <c r="M440" s="106"/>
      <c r="N440" s="77"/>
      <c r="O440" s="78"/>
      <c r="P440" s="78"/>
      <c r="Q440" s="78"/>
      <c r="R440" s="79"/>
      <c r="S440" s="80"/>
      <c r="T440" s="81"/>
      <c r="U440" s="77"/>
      <c r="V440" s="79"/>
      <c r="W440" s="79"/>
      <c r="X440" s="86"/>
      <c r="Y440" s="83"/>
      <c r="Z440" s="84"/>
      <c r="AA440" s="85"/>
      <c r="AB440" s="86"/>
    </row>
    <row r="441" spans="2:28" ht="16.5" customHeight="1" x14ac:dyDescent="0.25">
      <c r="B441" s="100" t="s">
        <v>205</v>
      </c>
      <c r="C441" s="101"/>
      <c r="D441" s="101"/>
      <c r="E441" s="101"/>
      <c r="F441" s="101"/>
      <c r="G441" s="102"/>
      <c r="H441" s="102" t="s">
        <v>207</v>
      </c>
      <c r="I441" s="102" t="s">
        <v>611</v>
      </c>
      <c r="J441" s="102" t="s">
        <v>612</v>
      </c>
      <c r="K441" s="102">
        <v>148</v>
      </c>
      <c r="L441" s="102">
        <v>9</v>
      </c>
      <c r="M441" s="102"/>
      <c r="N441" s="102"/>
      <c r="O441" s="102" t="s">
        <v>240</v>
      </c>
      <c r="P441" s="102" t="s">
        <v>241</v>
      </c>
      <c r="Q441" s="102" t="s">
        <v>139</v>
      </c>
      <c r="R441" s="102">
        <v>34160</v>
      </c>
      <c r="S441" s="102" t="s">
        <v>236</v>
      </c>
      <c r="T441" s="102">
        <v>110</v>
      </c>
      <c r="U441" s="102" t="s">
        <v>616</v>
      </c>
      <c r="V441" s="103"/>
      <c r="W441" s="101"/>
      <c r="X441" s="102"/>
      <c r="Y441" s="101"/>
      <c r="Z441" s="101"/>
      <c r="AA441" s="101"/>
      <c r="AB441" s="104"/>
    </row>
    <row r="442" spans="2:28" ht="16.5" customHeight="1" x14ac:dyDescent="0.25">
      <c r="B442" s="97">
        <v>165</v>
      </c>
      <c r="C442" s="97" t="s">
        <v>55</v>
      </c>
      <c r="D442" s="98">
        <v>42902</v>
      </c>
      <c r="E442" s="99">
        <v>160</v>
      </c>
      <c r="F442" s="97">
        <v>5</v>
      </c>
      <c r="G442" s="97">
        <v>1</v>
      </c>
      <c r="H442" s="105">
        <v>9</v>
      </c>
      <c r="I442" s="105">
        <v>3</v>
      </c>
      <c r="J442" s="105">
        <v>73</v>
      </c>
      <c r="K442" s="95">
        <v>3973</v>
      </c>
      <c r="L442" s="106">
        <f>T441</f>
        <v>110</v>
      </c>
      <c r="M442" s="106">
        <f>K442*L442</f>
        <v>437030</v>
      </c>
      <c r="N442" s="77"/>
      <c r="O442" s="78"/>
      <c r="P442" s="78"/>
      <c r="Q442" s="78"/>
      <c r="R442" s="79"/>
      <c r="S442" s="80"/>
      <c r="T442" s="81"/>
      <c r="U442" s="77"/>
      <c r="V442" s="79"/>
      <c r="W442" s="79"/>
      <c r="X442" s="82"/>
      <c r="Y442" s="83">
        <f>M442</f>
        <v>437030</v>
      </c>
      <c r="Z442" s="84"/>
      <c r="AA442" s="87">
        <f>AB442*M442/100</f>
        <v>43.703000000000003</v>
      </c>
      <c r="AB442" s="110">
        <v>0.01</v>
      </c>
    </row>
    <row r="443" spans="2:28" ht="16.5" customHeight="1" x14ac:dyDescent="0.25">
      <c r="B443" s="99"/>
      <c r="C443" s="99"/>
      <c r="D443" s="99"/>
      <c r="E443" s="99"/>
      <c r="F443" s="99"/>
      <c r="G443" s="99"/>
      <c r="H443" s="107"/>
      <c r="I443" s="107"/>
      <c r="J443" s="107"/>
      <c r="K443" s="106"/>
      <c r="L443" s="106"/>
      <c r="M443" s="106"/>
      <c r="N443" s="77"/>
      <c r="O443" s="78"/>
      <c r="P443" s="78"/>
      <c r="Q443" s="78"/>
      <c r="R443" s="79"/>
      <c r="S443" s="80"/>
      <c r="T443" s="81"/>
      <c r="U443" s="77"/>
      <c r="V443" s="79"/>
      <c r="W443" s="79"/>
      <c r="X443" s="86"/>
      <c r="Y443" s="83"/>
      <c r="Z443" s="84"/>
      <c r="AA443" s="85"/>
      <c r="AB443" s="86"/>
    </row>
    <row r="444" spans="2:28" ht="16.5" customHeight="1" x14ac:dyDescent="0.25">
      <c r="B444" s="100" t="s">
        <v>205</v>
      </c>
      <c r="C444" s="101"/>
      <c r="D444" s="101"/>
      <c r="E444" s="101"/>
      <c r="F444" s="101"/>
      <c r="G444" s="102"/>
      <c r="H444" s="102" t="s">
        <v>207</v>
      </c>
      <c r="I444" s="102" t="s">
        <v>611</v>
      </c>
      <c r="J444" s="102" t="s">
        <v>612</v>
      </c>
      <c r="K444" s="102">
        <v>148</v>
      </c>
      <c r="L444" s="102">
        <v>9</v>
      </c>
      <c r="M444" s="102"/>
      <c r="N444" s="102"/>
      <c r="O444" s="102" t="s">
        <v>240</v>
      </c>
      <c r="P444" s="102" t="s">
        <v>241</v>
      </c>
      <c r="Q444" s="102" t="s">
        <v>139</v>
      </c>
      <c r="R444" s="102">
        <v>34160</v>
      </c>
      <c r="S444" s="102" t="s">
        <v>236</v>
      </c>
      <c r="T444" s="102">
        <v>110</v>
      </c>
      <c r="U444" s="102" t="s">
        <v>617</v>
      </c>
      <c r="V444" s="103"/>
      <c r="W444" s="101"/>
      <c r="X444" s="102"/>
      <c r="Y444" s="101"/>
      <c r="Z444" s="101"/>
      <c r="AA444" s="101"/>
      <c r="AB444" s="104"/>
    </row>
    <row r="445" spans="2:28" ht="16.5" customHeight="1" x14ac:dyDescent="0.25">
      <c r="B445" s="97">
        <v>166</v>
      </c>
      <c r="C445" s="97" t="s">
        <v>55</v>
      </c>
      <c r="D445" s="98">
        <v>42903</v>
      </c>
      <c r="E445" s="99">
        <v>161</v>
      </c>
      <c r="F445" s="97">
        <v>5</v>
      </c>
      <c r="G445" s="97">
        <v>1</v>
      </c>
      <c r="H445" s="105">
        <v>10</v>
      </c>
      <c r="I445" s="105">
        <v>2</v>
      </c>
      <c r="J445" s="105">
        <v>54</v>
      </c>
      <c r="K445" s="95">
        <v>4254</v>
      </c>
      <c r="L445" s="106">
        <f>T444</f>
        <v>110</v>
      </c>
      <c r="M445" s="106">
        <f>K445*L445</f>
        <v>467940</v>
      </c>
      <c r="N445" s="77"/>
      <c r="O445" s="78"/>
      <c r="P445" s="78"/>
      <c r="Q445" s="78"/>
      <c r="R445" s="79"/>
      <c r="S445" s="80"/>
      <c r="T445" s="81"/>
      <c r="U445" s="77"/>
      <c r="V445" s="79"/>
      <c r="W445" s="79"/>
      <c r="X445" s="82"/>
      <c r="Y445" s="83">
        <f>M445</f>
        <v>467940</v>
      </c>
      <c r="Z445" s="84"/>
      <c r="AA445" s="87">
        <f>AB445*M445/100</f>
        <v>46.794000000000004</v>
      </c>
      <c r="AB445" s="110">
        <v>0.01</v>
      </c>
    </row>
    <row r="446" spans="2:28" ht="16.5" customHeight="1" x14ac:dyDescent="0.25">
      <c r="B446" s="99"/>
      <c r="C446" s="99"/>
      <c r="D446" s="99"/>
      <c r="E446" s="99"/>
      <c r="F446" s="99"/>
      <c r="G446" s="99"/>
      <c r="H446" s="107"/>
      <c r="I446" s="107"/>
      <c r="J446" s="107"/>
      <c r="K446" s="106"/>
      <c r="L446" s="106"/>
      <c r="M446" s="106"/>
      <c r="N446" s="77"/>
      <c r="O446" s="78"/>
      <c r="P446" s="78"/>
      <c r="Q446" s="78"/>
      <c r="R446" s="79"/>
      <c r="S446" s="80"/>
      <c r="T446" s="81"/>
      <c r="U446" s="77"/>
      <c r="V446" s="79"/>
      <c r="W446" s="79"/>
      <c r="X446" s="86"/>
      <c r="Y446" s="83"/>
      <c r="Z446" s="84"/>
      <c r="AA446" s="85"/>
      <c r="AB446" s="86"/>
    </row>
    <row r="447" spans="2:28" ht="16.5" customHeight="1" x14ac:dyDescent="0.25">
      <c r="B447" s="100" t="s">
        <v>205</v>
      </c>
      <c r="C447" s="101"/>
      <c r="D447" s="101"/>
      <c r="E447" s="101"/>
      <c r="F447" s="101"/>
      <c r="G447" s="102"/>
      <c r="H447" s="102" t="s">
        <v>210</v>
      </c>
      <c r="I447" s="102" t="s">
        <v>380</v>
      </c>
      <c r="J447" s="102" t="s">
        <v>618</v>
      </c>
      <c r="K447" s="102" t="s">
        <v>619</v>
      </c>
      <c r="L447" s="102">
        <v>15</v>
      </c>
      <c r="M447" s="102"/>
      <c r="N447" s="102"/>
      <c r="O447" s="102" t="s">
        <v>240</v>
      </c>
      <c r="P447" s="102" t="s">
        <v>241</v>
      </c>
      <c r="Q447" s="102" t="s">
        <v>139</v>
      </c>
      <c r="R447" s="102">
        <v>34160</v>
      </c>
      <c r="S447" s="102" t="s">
        <v>236</v>
      </c>
      <c r="T447" s="102">
        <v>75</v>
      </c>
      <c r="U447" s="102" t="s">
        <v>620</v>
      </c>
      <c r="V447" s="103"/>
      <c r="W447" s="101"/>
      <c r="X447" s="102"/>
      <c r="Y447" s="101"/>
      <c r="Z447" s="101"/>
      <c r="AA447" s="101"/>
      <c r="AB447" s="104"/>
    </row>
    <row r="448" spans="2:28" ht="16.5" customHeight="1" x14ac:dyDescent="0.25">
      <c r="B448" s="97">
        <v>167</v>
      </c>
      <c r="C448" s="97" t="s">
        <v>55</v>
      </c>
      <c r="D448" s="98">
        <v>42907</v>
      </c>
      <c r="E448" s="99">
        <v>162</v>
      </c>
      <c r="F448" s="97">
        <v>5</v>
      </c>
      <c r="G448" s="97">
        <v>1</v>
      </c>
      <c r="H448" s="105">
        <v>18</v>
      </c>
      <c r="I448" s="105">
        <v>1</v>
      </c>
      <c r="J448" s="105">
        <v>2</v>
      </c>
      <c r="K448" s="95">
        <v>7302</v>
      </c>
      <c r="L448" s="106">
        <f>T447</f>
        <v>75</v>
      </c>
      <c r="M448" s="106">
        <f>K448*L448</f>
        <v>547650</v>
      </c>
      <c r="N448" s="77"/>
      <c r="O448" s="78"/>
      <c r="P448" s="78"/>
      <c r="Q448" s="78"/>
      <c r="R448" s="79"/>
      <c r="S448" s="80"/>
      <c r="T448" s="81"/>
      <c r="U448" s="77"/>
      <c r="V448" s="79"/>
      <c r="W448" s="79"/>
      <c r="X448" s="82"/>
      <c r="Y448" s="83">
        <f>M448</f>
        <v>547650</v>
      </c>
      <c r="Z448" s="84"/>
      <c r="AA448" s="87">
        <f>AB448*M448/100</f>
        <v>54.765000000000001</v>
      </c>
      <c r="AB448" s="110">
        <v>0.01</v>
      </c>
    </row>
    <row r="449" spans="2:28" ht="16.5" customHeight="1" x14ac:dyDescent="0.25">
      <c r="B449" s="99"/>
      <c r="C449" s="99"/>
      <c r="D449" s="99"/>
      <c r="E449" s="99"/>
      <c r="F449" s="99"/>
      <c r="G449" s="99"/>
      <c r="H449" s="107"/>
      <c r="I449" s="107"/>
      <c r="J449" s="107"/>
      <c r="K449" s="106"/>
      <c r="L449" s="106"/>
      <c r="M449" s="106"/>
      <c r="N449" s="77"/>
      <c r="O449" s="78"/>
      <c r="P449" s="78"/>
      <c r="Q449" s="78"/>
      <c r="R449" s="79"/>
      <c r="S449" s="80"/>
      <c r="T449" s="81"/>
      <c r="U449" s="77"/>
      <c r="V449" s="79"/>
      <c r="W449" s="79"/>
      <c r="X449" s="86"/>
      <c r="Y449" s="83"/>
      <c r="Z449" s="84"/>
      <c r="AA449" s="85"/>
      <c r="AB449" s="86"/>
    </row>
    <row r="450" spans="2:28" ht="16.5" customHeight="1" x14ac:dyDescent="0.25">
      <c r="B450" s="100" t="s">
        <v>205</v>
      </c>
      <c r="C450" s="101"/>
      <c r="D450" s="101"/>
      <c r="E450" s="101"/>
      <c r="F450" s="101"/>
      <c r="G450" s="102"/>
      <c r="H450" s="102" t="s">
        <v>210</v>
      </c>
      <c r="I450" s="102" t="s">
        <v>380</v>
      </c>
      <c r="J450" s="102" t="s">
        <v>618</v>
      </c>
      <c r="K450" s="102" t="s">
        <v>619</v>
      </c>
      <c r="L450" s="102">
        <v>15</v>
      </c>
      <c r="M450" s="102"/>
      <c r="N450" s="102"/>
      <c r="O450" s="102" t="s">
        <v>240</v>
      </c>
      <c r="P450" s="102" t="s">
        <v>241</v>
      </c>
      <c r="Q450" s="102" t="s">
        <v>139</v>
      </c>
      <c r="R450" s="102">
        <v>34160</v>
      </c>
      <c r="S450" s="102" t="s">
        <v>236</v>
      </c>
      <c r="T450" s="102">
        <v>75</v>
      </c>
      <c r="U450" s="102" t="s">
        <v>621</v>
      </c>
      <c r="V450" s="103"/>
      <c r="W450" s="101"/>
      <c r="X450" s="102"/>
      <c r="Y450" s="101"/>
      <c r="Z450" s="101"/>
      <c r="AA450" s="101"/>
      <c r="AB450" s="104"/>
    </row>
    <row r="451" spans="2:28" ht="16.5" customHeight="1" x14ac:dyDescent="0.25">
      <c r="B451" s="97">
        <v>168</v>
      </c>
      <c r="C451" s="97" t="s">
        <v>55</v>
      </c>
      <c r="D451" s="98">
        <v>42908</v>
      </c>
      <c r="E451" s="99">
        <v>163</v>
      </c>
      <c r="F451" s="97">
        <v>5</v>
      </c>
      <c r="G451" s="97">
        <v>1</v>
      </c>
      <c r="H451" s="105">
        <v>17</v>
      </c>
      <c r="I451" s="105">
        <v>1</v>
      </c>
      <c r="J451" s="105">
        <v>87</v>
      </c>
      <c r="K451" s="95">
        <v>6987</v>
      </c>
      <c r="L451" s="106">
        <f>T450</f>
        <v>75</v>
      </c>
      <c r="M451" s="106">
        <f>K451*L451</f>
        <v>524025</v>
      </c>
      <c r="N451" s="77"/>
      <c r="O451" s="78"/>
      <c r="P451" s="78"/>
      <c r="Q451" s="78"/>
      <c r="R451" s="79"/>
      <c r="S451" s="80"/>
      <c r="T451" s="81"/>
      <c r="U451" s="77"/>
      <c r="V451" s="79"/>
      <c r="W451" s="79"/>
      <c r="X451" s="82"/>
      <c r="Y451" s="83">
        <f>M451</f>
        <v>524025</v>
      </c>
      <c r="Z451" s="84"/>
      <c r="AA451" s="87">
        <f>AB451*M451/100</f>
        <v>52.402500000000003</v>
      </c>
      <c r="AB451" s="110">
        <v>0.01</v>
      </c>
    </row>
    <row r="452" spans="2:28" ht="16.5" customHeight="1" x14ac:dyDescent="0.25">
      <c r="B452" s="99"/>
      <c r="C452" s="99"/>
      <c r="D452" s="99"/>
      <c r="E452" s="99"/>
      <c r="F452" s="99"/>
      <c r="G452" s="99"/>
      <c r="H452" s="107"/>
      <c r="I452" s="107"/>
      <c r="J452" s="107"/>
      <c r="K452" s="106"/>
      <c r="L452" s="106"/>
      <c r="M452" s="106"/>
      <c r="N452" s="77"/>
      <c r="O452" s="78"/>
      <c r="P452" s="78"/>
      <c r="Q452" s="78"/>
      <c r="R452" s="79"/>
      <c r="S452" s="80"/>
      <c r="T452" s="81"/>
      <c r="U452" s="77"/>
      <c r="V452" s="79"/>
      <c r="W452" s="79"/>
      <c r="X452" s="86"/>
      <c r="Y452" s="83"/>
      <c r="Z452" s="84"/>
      <c r="AA452" s="85"/>
      <c r="AB452" s="86"/>
    </row>
    <row r="453" spans="2:28" ht="16.5" customHeight="1" x14ac:dyDescent="0.25">
      <c r="B453" s="100" t="s">
        <v>205</v>
      </c>
      <c r="C453" s="101"/>
      <c r="D453" s="101"/>
      <c r="E453" s="101"/>
      <c r="F453" s="101"/>
      <c r="G453" s="102"/>
      <c r="H453" s="102" t="s">
        <v>210</v>
      </c>
      <c r="I453" s="102" t="s">
        <v>380</v>
      </c>
      <c r="J453" s="102" t="s">
        <v>618</v>
      </c>
      <c r="K453" s="102" t="s">
        <v>619</v>
      </c>
      <c r="L453" s="102">
        <v>15</v>
      </c>
      <c r="M453" s="102"/>
      <c r="N453" s="102"/>
      <c r="O453" s="102" t="s">
        <v>240</v>
      </c>
      <c r="P453" s="102" t="s">
        <v>241</v>
      </c>
      <c r="Q453" s="102" t="s">
        <v>139</v>
      </c>
      <c r="R453" s="102">
        <v>34160</v>
      </c>
      <c r="S453" s="102" t="s">
        <v>236</v>
      </c>
      <c r="T453" s="102">
        <v>100</v>
      </c>
      <c r="U453" s="102" t="s">
        <v>622</v>
      </c>
      <c r="V453" s="103"/>
      <c r="W453" s="101"/>
      <c r="X453" s="102"/>
      <c r="Y453" s="101"/>
      <c r="Z453" s="101"/>
      <c r="AA453" s="101"/>
      <c r="AB453" s="104"/>
    </row>
    <row r="454" spans="2:28" ht="16.5" customHeight="1" x14ac:dyDescent="0.25">
      <c r="B454" s="97">
        <v>169</v>
      </c>
      <c r="C454" s="97" t="s">
        <v>55</v>
      </c>
      <c r="D454" s="98">
        <v>42909</v>
      </c>
      <c r="E454" s="99">
        <v>164</v>
      </c>
      <c r="F454" s="97">
        <v>5</v>
      </c>
      <c r="G454" s="97">
        <v>1</v>
      </c>
      <c r="H454" s="105">
        <v>18</v>
      </c>
      <c r="I454" s="105">
        <v>2</v>
      </c>
      <c r="J454" s="105">
        <v>38</v>
      </c>
      <c r="K454" s="95">
        <v>7438</v>
      </c>
      <c r="L454" s="106">
        <f>T453</f>
        <v>100</v>
      </c>
      <c r="M454" s="106">
        <f>K454*L454</f>
        <v>743800</v>
      </c>
      <c r="N454" s="77"/>
      <c r="O454" s="78"/>
      <c r="P454" s="78"/>
      <c r="Q454" s="78"/>
      <c r="R454" s="79"/>
      <c r="S454" s="80"/>
      <c r="T454" s="81"/>
      <c r="U454" s="77"/>
      <c r="V454" s="79"/>
      <c r="W454" s="79"/>
      <c r="X454" s="82"/>
      <c r="Y454" s="83">
        <f>M454</f>
        <v>743800</v>
      </c>
      <c r="Z454" s="84"/>
      <c r="AA454" s="87">
        <f>AB454*M454/100</f>
        <v>74.38</v>
      </c>
      <c r="AB454" s="110">
        <v>0.01</v>
      </c>
    </row>
    <row r="455" spans="2:28" ht="16.5" customHeight="1" x14ac:dyDescent="0.25">
      <c r="B455" s="99"/>
      <c r="C455" s="99"/>
      <c r="D455" s="99"/>
      <c r="E455" s="99"/>
      <c r="F455" s="99"/>
      <c r="G455" s="99"/>
      <c r="H455" s="107"/>
      <c r="I455" s="107"/>
      <c r="J455" s="107"/>
      <c r="K455" s="106"/>
      <c r="L455" s="106"/>
      <c r="M455" s="106"/>
      <c r="N455" s="77"/>
      <c r="O455" s="78"/>
      <c r="P455" s="78"/>
      <c r="Q455" s="78"/>
      <c r="R455" s="79"/>
      <c r="S455" s="80"/>
      <c r="T455" s="81"/>
      <c r="U455" s="77"/>
      <c r="V455" s="79"/>
      <c r="W455" s="79"/>
      <c r="X455" s="86"/>
      <c r="Y455" s="83"/>
      <c r="Z455" s="84"/>
      <c r="AA455" s="85"/>
      <c r="AB455" s="86"/>
    </row>
    <row r="456" spans="2:28" ht="16.5" customHeight="1" x14ac:dyDescent="0.25">
      <c r="B456" s="100" t="s">
        <v>205</v>
      </c>
      <c r="C456" s="101"/>
      <c r="D456" s="101"/>
      <c r="E456" s="101"/>
      <c r="F456" s="101"/>
      <c r="G456" s="102"/>
      <c r="H456" s="102" t="s">
        <v>207</v>
      </c>
      <c r="I456" s="102" t="s">
        <v>623</v>
      </c>
      <c r="J456" s="102" t="s">
        <v>436</v>
      </c>
      <c r="K456" s="102">
        <v>34</v>
      </c>
      <c r="L456" s="102">
        <v>11</v>
      </c>
      <c r="M456" s="102"/>
      <c r="N456" s="102"/>
      <c r="O456" s="102" t="s">
        <v>624</v>
      </c>
      <c r="P456" s="102" t="s">
        <v>625</v>
      </c>
      <c r="Q456" s="102" t="s">
        <v>139</v>
      </c>
      <c r="R456" s="102">
        <v>34350</v>
      </c>
      <c r="S456" s="102" t="s">
        <v>236</v>
      </c>
      <c r="T456" s="102">
        <v>150</v>
      </c>
      <c r="U456" s="102" t="s">
        <v>626</v>
      </c>
      <c r="V456" s="103"/>
      <c r="W456" s="101"/>
      <c r="X456" s="102"/>
      <c r="Y456" s="101"/>
      <c r="Z456" s="101"/>
      <c r="AA456" s="101"/>
      <c r="AB456" s="104"/>
    </row>
    <row r="457" spans="2:28" ht="16.5" customHeight="1" x14ac:dyDescent="0.25">
      <c r="B457" s="97">
        <v>170</v>
      </c>
      <c r="C457" s="97" t="s">
        <v>55</v>
      </c>
      <c r="D457" s="98">
        <v>42910</v>
      </c>
      <c r="E457" s="99">
        <v>165</v>
      </c>
      <c r="F457" s="97">
        <v>5</v>
      </c>
      <c r="G457" s="97">
        <v>1</v>
      </c>
      <c r="H457" s="105">
        <v>7</v>
      </c>
      <c r="I457" s="105">
        <v>3</v>
      </c>
      <c r="J457" s="105">
        <v>77</v>
      </c>
      <c r="K457" s="95">
        <v>3177</v>
      </c>
      <c r="L457" s="106">
        <f>T456</f>
        <v>150</v>
      </c>
      <c r="M457" s="106">
        <f>K457*L457</f>
        <v>476550</v>
      </c>
      <c r="N457" s="77"/>
      <c r="O457" s="78"/>
      <c r="P457" s="78"/>
      <c r="Q457" s="78"/>
      <c r="R457" s="79"/>
      <c r="S457" s="80"/>
      <c r="T457" s="81"/>
      <c r="U457" s="77"/>
      <c r="V457" s="79"/>
      <c r="W457" s="79"/>
      <c r="X457" s="82"/>
      <c r="Y457" s="83">
        <f>M457</f>
        <v>476550</v>
      </c>
      <c r="Z457" s="84"/>
      <c r="AA457" s="87">
        <f>AB457*M457/100</f>
        <v>47.655000000000001</v>
      </c>
      <c r="AB457" s="110">
        <v>0.01</v>
      </c>
    </row>
    <row r="458" spans="2:28" ht="16.5" customHeight="1" x14ac:dyDescent="0.25">
      <c r="B458" s="99"/>
      <c r="C458" s="99"/>
      <c r="D458" s="99"/>
      <c r="E458" s="99"/>
      <c r="F458" s="99"/>
      <c r="G458" s="99"/>
      <c r="H458" s="107"/>
      <c r="I458" s="107"/>
      <c r="J458" s="107"/>
      <c r="K458" s="106"/>
      <c r="L458" s="106"/>
      <c r="M458" s="106"/>
      <c r="N458" s="77"/>
      <c r="O458" s="78"/>
      <c r="P458" s="78"/>
      <c r="Q458" s="78"/>
      <c r="R458" s="79"/>
      <c r="S458" s="80"/>
      <c r="T458" s="81"/>
      <c r="U458" s="77"/>
      <c r="V458" s="79"/>
      <c r="W458" s="79"/>
      <c r="X458" s="86"/>
      <c r="Y458" s="83"/>
      <c r="Z458" s="84"/>
      <c r="AA458" s="85"/>
      <c r="AB458" s="86"/>
    </row>
    <row r="459" spans="2:28" ht="16.5" customHeight="1" x14ac:dyDescent="0.25">
      <c r="B459" s="100" t="s">
        <v>205</v>
      </c>
      <c r="C459" s="101"/>
      <c r="D459" s="101"/>
      <c r="E459" s="101"/>
      <c r="F459" s="101"/>
      <c r="G459" s="102"/>
      <c r="H459" s="102" t="s">
        <v>207</v>
      </c>
      <c r="I459" s="102" t="s">
        <v>627</v>
      </c>
      <c r="J459" s="102" t="s">
        <v>628</v>
      </c>
      <c r="K459" s="102">
        <v>162</v>
      </c>
      <c r="L459" s="102">
        <v>9</v>
      </c>
      <c r="M459" s="102"/>
      <c r="N459" s="102"/>
      <c r="O459" s="102" t="s">
        <v>240</v>
      </c>
      <c r="P459" s="102" t="s">
        <v>241</v>
      </c>
      <c r="Q459" s="102" t="s">
        <v>139</v>
      </c>
      <c r="R459" s="102">
        <v>34160</v>
      </c>
      <c r="S459" s="102" t="s">
        <v>236</v>
      </c>
      <c r="T459" s="102">
        <v>100</v>
      </c>
      <c r="U459" s="102" t="s">
        <v>629</v>
      </c>
      <c r="V459" s="103"/>
      <c r="W459" s="101"/>
      <c r="X459" s="102"/>
      <c r="Y459" s="101"/>
      <c r="Z459" s="101"/>
      <c r="AA459" s="101"/>
      <c r="AB459" s="104"/>
    </row>
    <row r="460" spans="2:28" ht="16.5" customHeight="1" x14ac:dyDescent="0.25">
      <c r="B460" s="97">
        <v>171</v>
      </c>
      <c r="C460" s="97" t="s">
        <v>55</v>
      </c>
      <c r="D460" s="98">
        <v>42911</v>
      </c>
      <c r="E460" s="99">
        <v>166</v>
      </c>
      <c r="F460" s="97">
        <v>5</v>
      </c>
      <c r="G460" s="97">
        <v>1</v>
      </c>
      <c r="H460" s="105">
        <v>36</v>
      </c>
      <c r="I460" s="105">
        <v>0</v>
      </c>
      <c r="J460" s="105">
        <v>57</v>
      </c>
      <c r="K460" s="95">
        <v>14448</v>
      </c>
      <c r="L460" s="106">
        <f>T459</f>
        <v>100</v>
      </c>
      <c r="M460" s="106">
        <f>K460*L460</f>
        <v>1444800</v>
      </c>
      <c r="N460" s="77"/>
      <c r="O460" s="78"/>
      <c r="P460" s="78"/>
      <c r="Q460" s="78"/>
      <c r="R460" s="79"/>
      <c r="S460" s="80"/>
      <c r="T460" s="81"/>
      <c r="U460" s="77"/>
      <c r="V460" s="79"/>
      <c r="W460" s="79"/>
      <c r="X460" s="82"/>
      <c r="Y460" s="83">
        <f>M460</f>
        <v>1444800</v>
      </c>
      <c r="Z460" s="84"/>
      <c r="AA460" s="87">
        <f>AB460*M460/100</f>
        <v>144.47999999999999</v>
      </c>
      <c r="AB460" s="110">
        <v>0.01</v>
      </c>
    </row>
    <row r="461" spans="2:28" ht="16.5" customHeight="1" x14ac:dyDescent="0.25">
      <c r="B461" s="99"/>
      <c r="C461" s="99"/>
      <c r="D461" s="99"/>
      <c r="E461" s="99"/>
      <c r="F461" s="99"/>
      <c r="G461" s="99"/>
      <c r="H461" s="107"/>
      <c r="I461" s="107"/>
      <c r="J461" s="107"/>
      <c r="K461" s="106"/>
      <c r="L461" s="106"/>
      <c r="M461" s="106"/>
      <c r="N461" s="77"/>
      <c r="O461" s="78"/>
      <c r="P461" s="78"/>
      <c r="Q461" s="78"/>
      <c r="R461" s="79"/>
      <c r="S461" s="80"/>
      <c r="T461" s="81"/>
      <c r="U461" s="77"/>
      <c r="V461" s="79"/>
      <c r="W461" s="79"/>
      <c r="X461" s="86"/>
      <c r="Y461" s="83"/>
      <c r="Z461" s="84"/>
      <c r="AA461" s="85"/>
      <c r="AB461" s="86"/>
    </row>
    <row r="462" spans="2:28" ht="16.5" customHeight="1" x14ac:dyDescent="0.25">
      <c r="B462" s="100" t="s">
        <v>205</v>
      </c>
      <c r="C462" s="101"/>
      <c r="D462" s="101"/>
      <c r="E462" s="101"/>
      <c r="F462" s="101"/>
      <c r="G462" s="102"/>
      <c r="H462" s="102" t="s">
        <v>210</v>
      </c>
      <c r="I462" s="102" t="s">
        <v>630</v>
      </c>
      <c r="J462" s="102" t="s">
        <v>612</v>
      </c>
      <c r="K462" s="102">
        <v>148</v>
      </c>
      <c r="L462" s="102">
        <v>9</v>
      </c>
      <c r="M462" s="102"/>
      <c r="N462" s="102"/>
      <c r="O462" s="102" t="s">
        <v>240</v>
      </c>
      <c r="P462" s="102" t="s">
        <v>241</v>
      </c>
      <c r="Q462" s="102" t="s">
        <v>139</v>
      </c>
      <c r="R462" s="102">
        <v>34160</v>
      </c>
      <c r="S462" s="102" t="s">
        <v>236</v>
      </c>
      <c r="T462" s="102">
        <v>100</v>
      </c>
      <c r="U462" s="102" t="s">
        <v>631</v>
      </c>
      <c r="V462" s="103"/>
      <c r="W462" s="101"/>
      <c r="X462" s="102"/>
      <c r="Y462" s="101"/>
      <c r="Z462" s="101"/>
      <c r="AA462" s="101"/>
      <c r="AB462" s="104"/>
    </row>
    <row r="463" spans="2:28" ht="16.5" customHeight="1" x14ac:dyDescent="0.25">
      <c r="B463" s="97">
        <v>172</v>
      </c>
      <c r="C463" s="97" t="s">
        <v>55</v>
      </c>
      <c r="D463" s="98">
        <v>42912</v>
      </c>
      <c r="E463" s="99">
        <v>167</v>
      </c>
      <c r="F463" s="97">
        <v>5</v>
      </c>
      <c r="G463" s="97">
        <v>1</v>
      </c>
      <c r="H463" s="105">
        <v>26</v>
      </c>
      <c r="I463" s="105">
        <v>1</v>
      </c>
      <c r="J463" s="105">
        <v>9</v>
      </c>
      <c r="K463" s="95">
        <v>10509</v>
      </c>
      <c r="L463" s="106">
        <f>T462</f>
        <v>100</v>
      </c>
      <c r="M463" s="106">
        <f>K463*L463</f>
        <v>1050900</v>
      </c>
      <c r="N463" s="77"/>
      <c r="O463" s="78"/>
      <c r="P463" s="78"/>
      <c r="Q463" s="78"/>
      <c r="R463" s="79"/>
      <c r="S463" s="80"/>
      <c r="T463" s="81"/>
      <c r="U463" s="77"/>
      <c r="V463" s="79"/>
      <c r="W463" s="79"/>
      <c r="X463" s="82"/>
      <c r="Y463" s="83">
        <f>M463</f>
        <v>1050900</v>
      </c>
      <c r="Z463" s="84"/>
      <c r="AA463" s="87">
        <f>AB463*M463/100</f>
        <v>105.09</v>
      </c>
      <c r="AB463" s="110">
        <v>0.01</v>
      </c>
    </row>
    <row r="464" spans="2:28" ht="16.5" customHeight="1" x14ac:dyDescent="0.25">
      <c r="B464" s="99"/>
      <c r="C464" s="99"/>
      <c r="D464" s="99"/>
      <c r="E464" s="99"/>
      <c r="F464" s="99"/>
      <c r="G464" s="99"/>
      <c r="H464" s="107"/>
      <c r="I464" s="107"/>
      <c r="J464" s="107"/>
      <c r="K464" s="106"/>
      <c r="L464" s="106"/>
      <c r="M464" s="106"/>
      <c r="N464" s="77"/>
      <c r="O464" s="78"/>
      <c r="P464" s="78"/>
      <c r="Q464" s="78"/>
      <c r="R464" s="79"/>
      <c r="S464" s="80"/>
      <c r="T464" s="81"/>
      <c r="U464" s="77"/>
      <c r="V464" s="79"/>
      <c r="W464" s="79"/>
      <c r="X464" s="86"/>
      <c r="Y464" s="83"/>
      <c r="Z464" s="84"/>
      <c r="AA464" s="85"/>
      <c r="AB464" s="86"/>
    </row>
    <row r="465" spans="2:28" ht="16.5" customHeight="1" x14ac:dyDescent="0.25">
      <c r="B465" s="100" t="s">
        <v>205</v>
      </c>
      <c r="C465" s="101"/>
      <c r="D465" s="101"/>
      <c r="E465" s="101"/>
      <c r="F465" s="101"/>
      <c r="G465" s="102"/>
      <c r="H465" s="102" t="s">
        <v>207</v>
      </c>
      <c r="I465" s="102" t="s">
        <v>627</v>
      </c>
      <c r="J465" s="102" t="s">
        <v>628</v>
      </c>
      <c r="K465" s="102">
        <v>162</v>
      </c>
      <c r="L465" s="102">
        <v>9</v>
      </c>
      <c r="M465" s="102"/>
      <c r="N465" s="102"/>
      <c r="O465" s="102" t="s">
        <v>240</v>
      </c>
      <c r="P465" s="102" t="s">
        <v>241</v>
      </c>
      <c r="Q465" s="102" t="s">
        <v>139</v>
      </c>
      <c r="R465" s="102">
        <v>34160</v>
      </c>
      <c r="S465" s="102" t="s">
        <v>236</v>
      </c>
      <c r="T465" s="102">
        <v>75</v>
      </c>
      <c r="U465" s="102" t="s">
        <v>632</v>
      </c>
      <c r="V465" s="103"/>
      <c r="W465" s="101"/>
      <c r="X465" s="102"/>
      <c r="Y465" s="101"/>
      <c r="Z465" s="101"/>
      <c r="AA465" s="101"/>
      <c r="AB465" s="104"/>
    </row>
    <row r="466" spans="2:28" ht="16.5" customHeight="1" x14ac:dyDescent="0.25">
      <c r="B466" s="97">
        <v>173</v>
      </c>
      <c r="C466" s="97" t="s">
        <v>55</v>
      </c>
      <c r="D466" s="98">
        <v>42913</v>
      </c>
      <c r="E466" s="99">
        <v>168</v>
      </c>
      <c r="F466" s="97">
        <v>5</v>
      </c>
      <c r="G466" s="97">
        <v>1</v>
      </c>
      <c r="H466" s="105">
        <v>3</v>
      </c>
      <c r="I466" s="105">
        <v>1</v>
      </c>
      <c r="J466" s="105">
        <v>12</v>
      </c>
      <c r="K466" s="95">
        <v>1312</v>
      </c>
      <c r="L466" s="106">
        <f>T465</f>
        <v>75</v>
      </c>
      <c r="M466" s="106">
        <f>K466*L466</f>
        <v>98400</v>
      </c>
      <c r="N466" s="77"/>
      <c r="O466" s="78"/>
      <c r="P466" s="78"/>
      <c r="Q466" s="78"/>
      <c r="R466" s="79"/>
      <c r="S466" s="80"/>
      <c r="T466" s="81"/>
      <c r="U466" s="77"/>
      <c r="V466" s="79"/>
      <c r="W466" s="79"/>
      <c r="X466" s="82"/>
      <c r="Y466" s="83">
        <f>M466</f>
        <v>98400</v>
      </c>
      <c r="Z466" s="84"/>
      <c r="AA466" s="87">
        <f>AB466*M466/100</f>
        <v>9.84</v>
      </c>
      <c r="AB466" s="110">
        <v>0.01</v>
      </c>
    </row>
    <row r="467" spans="2:28" ht="16.5" customHeight="1" x14ac:dyDescent="0.25">
      <c r="B467" s="99"/>
      <c r="C467" s="99"/>
      <c r="D467" s="99"/>
      <c r="E467" s="99"/>
      <c r="F467" s="99"/>
      <c r="G467" s="99"/>
      <c r="H467" s="107"/>
      <c r="I467" s="107"/>
      <c r="J467" s="107"/>
      <c r="K467" s="106"/>
      <c r="L467" s="106"/>
      <c r="M467" s="106"/>
      <c r="N467" s="77"/>
      <c r="O467" s="78"/>
      <c r="P467" s="78"/>
      <c r="Q467" s="78"/>
      <c r="R467" s="79"/>
      <c r="S467" s="80"/>
      <c r="T467" s="81"/>
      <c r="U467" s="77"/>
      <c r="V467" s="79"/>
      <c r="W467" s="79"/>
      <c r="X467" s="86"/>
      <c r="Y467" s="83"/>
      <c r="Z467" s="84"/>
      <c r="AA467" s="85"/>
      <c r="AB467" s="86"/>
    </row>
    <row r="468" spans="2:28" ht="16.5" customHeight="1" x14ac:dyDescent="0.25">
      <c r="B468" s="100" t="s">
        <v>205</v>
      </c>
      <c r="C468" s="101"/>
      <c r="D468" s="101"/>
      <c r="E468" s="101"/>
      <c r="F468" s="101"/>
      <c r="G468" s="102"/>
      <c r="H468" s="102" t="s">
        <v>301</v>
      </c>
      <c r="I468" s="102" t="s">
        <v>633</v>
      </c>
      <c r="J468" s="102" t="s">
        <v>495</v>
      </c>
      <c r="K468" s="102">
        <v>26</v>
      </c>
      <c r="L468" s="102">
        <v>9</v>
      </c>
      <c r="M468" s="102"/>
      <c r="N468" s="102"/>
      <c r="O468" s="102" t="s">
        <v>240</v>
      </c>
      <c r="P468" s="102" t="s">
        <v>241</v>
      </c>
      <c r="Q468" s="102" t="s">
        <v>139</v>
      </c>
      <c r="R468" s="102">
        <v>34160</v>
      </c>
      <c r="S468" s="102" t="s">
        <v>236</v>
      </c>
      <c r="T468" s="102">
        <v>200</v>
      </c>
      <c r="U468" s="102" t="s">
        <v>634</v>
      </c>
      <c r="V468" s="103"/>
      <c r="W468" s="101"/>
      <c r="X468" s="102"/>
      <c r="Y468" s="101"/>
      <c r="Z468" s="101"/>
      <c r="AA468" s="101"/>
      <c r="AB468" s="104"/>
    </row>
    <row r="469" spans="2:28" ht="16.5" customHeight="1" x14ac:dyDescent="0.25">
      <c r="B469" s="97">
        <v>174</v>
      </c>
      <c r="C469" s="97" t="s">
        <v>55</v>
      </c>
      <c r="D469" s="98">
        <v>42914</v>
      </c>
      <c r="E469" s="99">
        <v>169</v>
      </c>
      <c r="F469" s="97">
        <v>5</v>
      </c>
      <c r="G469" s="97">
        <v>1</v>
      </c>
      <c r="H469" s="105">
        <v>2</v>
      </c>
      <c r="I469" s="105">
        <v>0</v>
      </c>
      <c r="J469" s="105">
        <v>12</v>
      </c>
      <c r="K469" s="95">
        <v>812</v>
      </c>
      <c r="L469" s="106">
        <f>T468</f>
        <v>200</v>
      </c>
      <c r="M469" s="106">
        <f>K469*L469</f>
        <v>162400</v>
      </c>
      <c r="N469" s="77"/>
      <c r="O469" s="78"/>
      <c r="P469" s="78"/>
      <c r="Q469" s="78"/>
      <c r="R469" s="79"/>
      <c r="S469" s="80"/>
      <c r="T469" s="81"/>
      <c r="U469" s="77"/>
      <c r="V469" s="79"/>
      <c r="W469" s="79"/>
      <c r="X469" s="82"/>
      <c r="Y469" s="83">
        <f>M469</f>
        <v>162400</v>
      </c>
      <c r="Z469" s="84"/>
      <c r="AA469" s="87">
        <f>AB469*M469/100</f>
        <v>16.239999999999998</v>
      </c>
      <c r="AB469" s="110">
        <v>0.01</v>
      </c>
    </row>
    <row r="470" spans="2:28" ht="16.5" customHeight="1" x14ac:dyDescent="0.25">
      <c r="B470" s="99"/>
      <c r="C470" s="99"/>
      <c r="D470" s="99"/>
      <c r="E470" s="99"/>
      <c r="F470" s="99"/>
      <c r="G470" s="99"/>
      <c r="H470" s="107"/>
      <c r="I470" s="107"/>
      <c r="J470" s="107"/>
      <c r="K470" s="106"/>
      <c r="L470" s="106"/>
      <c r="M470" s="106"/>
      <c r="N470" s="77"/>
      <c r="O470" s="78"/>
      <c r="P470" s="78"/>
      <c r="Q470" s="78"/>
      <c r="R470" s="79"/>
      <c r="S470" s="80"/>
      <c r="T470" s="81"/>
      <c r="U470" s="77"/>
      <c r="V470" s="79"/>
      <c r="W470" s="79"/>
      <c r="X470" s="86"/>
      <c r="Y470" s="83"/>
      <c r="Z470" s="84"/>
      <c r="AA470" s="85"/>
      <c r="AB470" s="86"/>
    </row>
    <row r="471" spans="2:28" ht="16.5" customHeight="1" x14ac:dyDescent="0.25">
      <c r="B471" s="100" t="s">
        <v>205</v>
      </c>
      <c r="C471" s="101"/>
      <c r="D471" s="101"/>
      <c r="E471" s="101"/>
      <c r="F471" s="101"/>
      <c r="G471" s="102"/>
      <c r="H471" s="102" t="s">
        <v>207</v>
      </c>
      <c r="I471" s="102" t="s">
        <v>635</v>
      </c>
      <c r="J471" s="102" t="s">
        <v>636</v>
      </c>
      <c r="K471" s="102" t="s">
        <v>637</v>
      </c>
      <c r="L471" s="102">
        <v>15</v>
      </c>
      <c r="M471" s="102"/>
      <c r="N471" s="102"/>
      <c r="O471" s="102" t="s">
        <v>240</v>
      </c>
      <c r="P471" s="102" t="s">
        <v>241</v>
      </c>
      <c r="Q471" s="102" t="s">
        <v>139</v>
      </c>
      <c r="R471" s="102">
        <v>34160</v>
      </c>
      <c r="S471" s="102" t="s">
        <v>236</v>
      </c>
      <c r="T471" s="102">
        <v>110</v>
      </c>
      <c r="U471" s="102" t="s">
        <v>638</v>
      </c>
      <c r="V471" s="103"/>
      <c r="W471" s="101"/>
      <c r="X471" s="102"/>
      <c r="Y471" s="101"/>
      <c r="Z471" s="101"/>
      <c r="AA471" s="101"/>
      <c r="AB471" s="104"/>
    </row>
    <row r="472" spans="2:28" ht="16.5" customHeight="1" x14ac:dyDescent="0.25">
      <c r="B472" s="97">
        <v>175</v>
      </c>
      <c r="C472" s="97" t="s">
        <v>55</v>
      </c>
      <c r="D472" s="98">
        <v>42915</v>
      </c>
      <c r="E472" s="99">
        <v>170</v>
      </c>
      <c r="F472" s="97">
        <v>5</v>
      </c>
      <c r="G472" s="97">
        <v>1</v>
      </c>
      <c r="H472" s="105">
        <v>20</v>
      </c>
      <c r="I472" s="105">
        <v>1</v>
      </c>
      <c r="J472" s="105">
        <v>36</v>
      </c>
      <c r="K472" s="95">
        <v>8136</v>
      </c>
      <c r="L472" s="106">
        <f>T471</f>
        <v>110</v>
      </c>
      <c r="M472" s="106">
        <f>K472*L472</f>
        <v>894960</v>
      </c>
      <c r="N472" s="77"/>
      <c r="O472" s="78"/>
      <c r="P472" s="78"/>
      <c r="Q472" s="78"/>
      <c r="R472" s="79"/>
      <c r="S472" s="80"/>
      <c r="T472" s="81"/>
      <c r="U472" s="77"/>
      <c r="V472" s="79"/>
      <c r="W472" s="79"/>
      <c r="X472" s="82"/>
      <c r="Y472" s="83">
        <f>M472</f>
        <v>894960</v>
      </c>
      <c r="Z472" s="84"/>
      <c r="AA472" s="87">
        <f>AB472*M472/100</f>
        <v>89.496000000000009</v>
      </c>
      <c r="AB472" s="110">
        <v>0.01</v>
      </c>
    </row>
    <row r="473" spans="2:28" ht="16.5" customHeight="1" x14ac:dyDescent="0.25">
      <c r="B473" s="99"/>
      <c r="C473" s="99"/>
      <c r="D473" s="99"/>
      <c r="E473" s="99"/>
      <c r="F473" s="99"/>
      <c r="G473" s="99"/>
      <c r="H473" s="107"/>
      <c r="I473" s="107"/>
      <c r="J473" s="107"/>
      <c r="K473" s="106"/>
      <c r="L473" s="106"/>
      <c r="M473" s="106"/>
      <c r="N473" s="77"/>
      <c r="O473" s="78"/>
      <c r="P473" s="78"/>
      <c r="Q473" s="78"/>
      <c r="R473" s="79"/>
      <c r="S473" s="80"/>
      <c r="T473" s="81"/>
      <c r="U473" s="77"/>
      <c r="V473" s="79"/>
      <c r="W473" s="79"/>
      <c r="X473" s="86"/>
      <c r="Y473" s="83"/>
      <c r="Z473" s="84"/>
      <c r="AA473" s="85"/>
      <c r="AB473" s="86"/>
    </row>
    <row r="474" spans="2:28" ht="16.5" customHeight="1" x14ac:dyDescent="0.25">
      <c r="B474" s="100" t="s">
        <v>205</v>
      </c>
      <c r="C474" s="101"/>
      <c r="D474" s="101"/>
      <c r="E474" s="101"/>
      <c r="F474" s="101"/>
      <c r="G474" s="102"/>
      <c r="H474" s="102" t="s">
        <v>207</v>
      </c>
      <c r="I474" s="102" t="s">
        <v>469</v>
      </c>
      <c r="J474" s="102" t="s">
        <v>495</v>
      </c>
      <c r="K474" s="102">
        <v>45</v>
      </c>
      <c r="L474" s="102">
        <v>15</v>
      </c>
      <c r="M474" s="102"/>
      <c r="N474" s="102"/>
      <c r="O474" s="102" t="s">
        <v>240</v>
      </c>
      <c r="P474" s="102" t="s">
        <v>241</v>
      </c>
      <c r="Q474" s="102" t="s">
        <v>139</v>
      </c>
      <c r="R474" s="102">
        <v>34160</v>
      </c>
      <c r="S474" s="102" t="s">
        <v>236</v>
      </c>
      <c r="T474" s="102">
        <v>100</v>
      </c>
      <c r="U474" s="102" t="s">
        <v>639</v>
      </c>
      <c r="V474" s="103"/>
      <c r="W474" s="101"/>
      <c r="X474" s="102"/>
      <c r="Y474" s="101"/>
      <c r="Z474" s="101"/>
      <c r="AA474" s="101"/>
      <c r="AB474" s="104"/>
    </row>
    <row r="475" spans="2:28" ht="16.5" customHeight="1" x14ac:dyDescent="0.25">
      <c r="B475" s="97">
        <v>176</v>
      </c>
      <c r="C475" s="97" t="s">
        <v>55</v>
      </c>
      <c r="D475" s="98">
        <v>42916</v>
      </c>
      <c r="E475" s="99">
        <v>171</v>
      </c>
      <c r="F475" s="97">
        <v>5</v>
      </c>
      <c r="G475" s="97">
        <v>1</v>
      </c>
      <c r="H475" s="105">
        <v>20</v>
      </c>
      <c r="I475" s="105">
        <v>3</v>
      </c>
      <c r="J475" s="105">
        <v>35</v>
      </c>
      <c r="K475" s="95">
        <v>8335</v>
      </c>
      <c r="L475" s="106">
        <f>T474</f>
        <v>100</v>
      </c>
      <c r="M475" s="106">
        <f>K475*L475</f>
        <v>833500</v>
      </c>
      <c r="N475" s="77"/>
      <c r="O475" s="78"/>
      <c r="P475" s="78"/>
      <c r="Q475" s="78"/>
      <c r="R475" s="79"/>
      <c r="S475" s="80"/>
      <c r="T475" s="81"/>
      <c r="U475" s="77"/>
      <c r="V475" s="79"/>
      <c r="W475" s="79"/>
      <c r="X475" s="82"/>
      <c r="Y475" s="83">
        <f>M475</f>
        <v>833500</v>
      </c>
      <c r="Z475" s="84"/>
      <c r="AA475" s="87">
        <f>AB475*M475/100</f>
        <v>83.35</v>
      </c>
      <c r="AB475" s="110">
        <v>0.01</v>
      </c>
    </row>
    <row r="476" spans="2:28" ht="16.5" customHeight="1" x14ac:dyDescent="0.25">
      <c r="B476" s="99"/>
      <c r="C476" s="99"/>
      <c r="D476" s="99"/>
      <c r="E476" s="99"/>
      <c r="F476" s="99"/>
      <c r="G476" s="99"/>
      <c r="H476" s="107"/>
      <c r="I476" s="107"/>
      <c r="J476" s="107"/>
      <c r="K476" s="106"/>
      <c r="L476" s="106"/>
      <c r="M476" s="106"/>
      <c r="N476" s="77"/>
      <c r="O476" s="78"/>
      <c r="P476" s="78"/>
      <c r="Q476" s="78"/>
      <c r="R476" s="79"/>
      <c r="S476" s="80"/>
      <c r="T476" s="81"/>
      <c r="U476" s="77"/>
      <c r="V476" s="79"/>
      <c r="W476" s="79"/>
      <c r="X476" s="86"/>
      <c r="Y476" s="83"/>
      <c r="Z476" s="84"/>
      <c r="AA476" s="85"/>
      <c r="AB476" s="86"/>
    </row>
    <row r="477" spans="2:28" ht="16.5" customHeight="1" x14ac:dyDescent="0.25">
      <c r="B477" s="100" t="s">
        <v>205</v>
      </c>
      <c r="C477" s="101"/>
      <c r="D477" s="101"/>
      <c r="E477" s="101"/>
      <c r="F477" s="101"/>
      <c r="G477" s="102"/>
      <c r="H477" s="102" t="s">
        <v>207</v>
      </c>
      <c r="I477" s="102" t="s">
        <v>640</v>
      </c>
      <c r="J477" s="102" t="s">
        <v>641</v>
      </c>
      <c r="K477" s="102">
        <v>78</v>
      </c>
      <c r="L477" s="102">
        <v>15</v>
      </c>
      <c r="M477" s="102"/>
      <c r="N477" s="102"/>
      <c r="O477" s="102" t="s">
        <v>240</v>
      </c>
      <c r="P477" s="102" t="s">
        <v>241</v>
      </c>
      <c r="Q477" s="102" t="s">
        <v>139</v>
      </c>
      <c r="R477" s="102">
        <v>34160</v>
      </c>
      <c r="S477" s="102" t="s">
        <v>236</v>
      </c>
      <c r="T477" s="102">
        <v>150</v>
      </c>
      <c r="U477" s="102" t="s">
        <v>642</v>
      </c>
      <c r="V477" s="103"/>
      <c r="W477" s="101"/>
      <c r="X477" s="102"/>
      <c r="Y477" s="101"/>
      <c r="Z477" s="101"/>
      <c r="AA477" s="101"/>
      <c r="AB477" s="104"/>
    </row>
    <row r="478" spans="2:28" ht="16.5" customHeight="1" x14ac:dyDescent="0.25">
      <c r="B478" s="97">
        <v>177</v>
      </c>
      <c r="C478" s="97" t="s">
        <v>55</v>
      </c>
      <c r="D478" s="98">
        <v>44178</v>
      </c>
      <c r="E478" s="99">
        <v>172</v>
      </c>
      <c r="F478" s="97">
        <v>5</v>
      </c>
      <c r="G478" s="97">
        <v>1</v>
      </c>
      <c r="H478" s="105">
        <v>9</v>
      </c>
      <c r="I478" s="105">
        <v>3</v>
      </c>
      <c r="J478" s="105">
        <v>69</v>
      </c>
      <c r="K478" s="95">
        <v>3969</v>
      </c>
      <c r="L478" s="106">
        <f>T477</f>
        <v>150</v>
      </c>
      <c r="M478" s="106">
        <f>K478*L478</f>
        <v>595350</v>
      </c>
      <c r="N478" s="77"/>
      <c r="O478" s="78"/>
      <c r="P478" s="78"/>
      <c r="Q478" s="78"/>
      <c r="R478" s="79"/>
      <c r="S478" s="80"/>
      <c r="T478" s="81"/>
      <c r="U478" s="77"/>
      <c r="V478" s="79"/>
      <c r="W478" s="79"/>
      <c r="X478" s="82"/>
      <c r="Y478" s="83">
        <f>M478</f>
        <v>595350</v>
      </c>
      <c r="Z478" s="84"/>
      <c r="AA478" s="87">
        <f>AB478*M478/100</f>
        <v>59.534999999999997</v>
      </c>
      <c r="AB478" s="110">
        <v>0.01</v>
      </c>
    </row>
    <row r="479" spans="2:28" ht="16.5" customHeight="1" x14ac:dyDescent="0.25">
      <c r="B479" s="99"/>
      <c r="C479" s="99"/>
      <c r="D479" s="99"/>
      <c r="E479" s="99"/>
      <c r="F479" s="99"/>
      <c r="G479" s="99"/>
      <c r="H479" s="107"/>
      <c r="I479" s="107"/>
      <c r="J479" s="107"/>
      <c r="K479" s="106"/>
      <c r="L479" s="106"/>
      <c r="M479" s="106"/>
      <c r="N479" s="77"/>
      <c r="O479" s="78"/>
      <c r="P479" s="78"/>
      <c r="Q479" s="78"/>
      <c r="R479" s="79"/>
      <c r="S479" s="80"/>
      <c r="T479" s="81"/>
      <c r="U479" s="77"/>
      <c r="V479" s="79"/>
      <c r="W479" s="79"/>
      <c r="X479" s="86"/>
      <c r="Y479" s="83"/>
      <c r="Z479" s="84"/>
      <c r="AA479" s="85"/>
      <c r="AB479" s="86"/>
    </row>
    <row r="480" spans="2:28" ht="16.5" customHeight="1" x14ac:dyDescent="0.25">
      <c r="B480" s="100" t="s">
        <v>205</v>
      </c>
      <c r="C480" s="101"/>
      <c r="D480" s="101"/>
      <c r="E480" s="101"/>
      <c r="F480" s="101"/>
      <c r="G480" s="102"/>
      <c r="H480" s="102" t="s">
        <v>207</v>
      </c>
      <c r="I480" s="102" t="s">
        <v>643</v>
      </c>
      <c r="J480" s="102" t="s">
        <v>511</v>
      </c>
      <c r="K480" s="102">
        <v>26</v>
      </c>
      <c r="L480" s="102">
        <v>15</v>
      </c>
      <c r="M480" s="102"/>
      <c r="N480" s="102"/>
      <c r="O480" s="102" t="s">
        <v>240</v>
      </c>
      <c r="P480" s="102" t="s">
        <v>241</v>
      </c>
      <c r="Q480" s="102" t="s">
        <v>139</v>
      </c>
      <c r="R480" s="102">
        <v>34160</v>
      </c>
      <c r="S480" s="102" t="s">
        <v>236</v>
      </c>
      <c r="T480" s="102">
        <v>150</v>
      </c>
      <c r="U480" s="102" t="s">
        <v>644</v>
      </c>
      <c r="V480" s="103"/>
      <c r="W480" s="101"/>
      <c r="X480" s="102"/>
      <c r="Y480" s="101"/>
      <c r="Z480" s="101"/>
      <c r="AA480" s="101"/>
      <c r="AB480" s="104"/>
    </row>
    <row r="481" spans="2:28" ht="16.5" customHeight="1" x14ac:dyDescent="0.25">
      <c r="B481" s="97">
        <v>178</v>
      </c>
      <c r="C481" s="97" t="s">
        <v>55</v>
      </c>
      <c r="D481" s="98">
        <v>42891</v>
      </c>
      <c r="E481" s="99">
        <v>175</v>
      </c>
      <c r="F481" s="97">
        <v>5</v>
      </c>
      <c r="G481" s="97">
        <v>1</v>
      </c>
      <c r="H481" s="105">
        <v>3</v>
      </c>
      <c r="I481" s="105">
        <v>0</v>
      </c>
      <c r="J481" s="105">
        <v>53</v>
      </c>
      <c r="K481" s="95">
        <v>1253</v>
      </c>
      <c r="L481" s="106">
        <f>T480</f>
        <v>150</v>
      </c>
      <c r="M481" s="106">
        <f>K481*L481</f>
        <v>187950</v>
      </c>
      <c r="N481" s="77"/>
      <c r="O481" s="78"/>
      <c r="P481" s="78"/>
      <c r="Q481" s="78"/>
      <c r="R481" s="79"/>
      <c r="S481" s="80"/>
      <c r="T481" s="81"/>
      <c r="U481" s="77"/>
      <c r="V481" s="79"/>
      <c r="W481" s="79"/>
      <c r="X481" s="82"/>
      <c r="Y481" s="83">
        <f>M481</f>
        <v>187950</v>
      </c>
      <c r="Z481" s="84"/>
      <c r="AA481" s="87">
        <f>AB481*M481/100</f>
        <v>18.795000000000002</v>
      </c>
      <c r="AB481" s="110">
        <v>0.01</v>
      </c>
    </row>
    <row r="482" spans="2:28" ht="16.5" customHeight="1" x14ac:dyDescent="0.25">
      <c r="B482" s="99"/>
      <c r="C482" s="99"/>
      <c r="D482" s="99"/>
      <c r="E482" s="99"/>
      <c r="F482" s="99"/>
      <c r="G482" s="99"/>
      <c r="H482" s="107"/>
      <c r="I482" s="107"/>
      <c r="J482" s="107"/>
      <c r="K482" s="106"/>
      <c r="L482" s="106"/>
      <c r="M482" s="106"/>
      <c r="N482" s="77"/>
      <c r="O482" s="78"/>
      <c r="P482" s="78"/>
      <c r="Q482" s="78"/>
      <c r="R482" s="79"/>
      <c r="S482" s="80"/>
      <c r="T482" s="81"/>
      <c r="U482" s="77"/>
      <c r="V482" s="79"/>
      <c r="W482" s="79"/>
      <c r="X482" s="86"/>
      <c r="Y482" s="83"/>
      <c r="Z482" s="84"/>
      <c r="AA482" s="85"/>
      <c r="AB482" s="86"/>
    </row>
    <row r="483" spans="2:28" ht="16.5" customHeight="1" x14ac:dyDescent="0.25">
      <c r="B483" s="100" t="s">
        <v>205</v>
      </c>
      <c r="C483" s="101"/>
      <c r="D483" s="101"/>
      <c r="E483" s="101"/>
      <c r="F483" s="101"/>
      <c r="G483" s="102"/>
      <c r="H483" s="102" t="s">
        <v>207</v>
      </c>
      <c r="I483" s="102" t="s">
        <v>645</v>
      </c>
      <c r="J483" s="102" t="s">
        <v>511</v>
      </c>
      <c r="K483" s="102">
        <v>189</v>
      </c>
      <c r="L483" s="102">
        <v>9</v>
      </c>
      <c r="M483" s="102"/>
      <c r="N483" s="102"/>
      <c r="O483" s="102" t="s">
        <v>240</v>
      </c>
      <c r="P483" s="102" t="s">
        <v>241</v>
      </c>
      <c r="Q483" s="102" t="s">
        <v>139</v>
      </c>
      <c r="R483" s="102">
        <v>34160</v>
      </c>
      <c r="S483" s="102" t="s">
        <v>236</v>
      </c>
      <c r="T483" s="102">
        <v>150</v>
      </c>
      <c r="U483" s="102" t="s">
        <v>646</v>
      </c>
      <c r="V483" s="103"/>
      <c r="W483" s="101"/>
      <c r="X483" s="102"/>
      <c r="Y483" s="101"/>
      <c r="Z483" s="101"/>
      <c r="AA483" s="101"/>
      <c r="AB483" s="104"/>
    </row>
    <row r="484" spans="2:28" ht="16.5" customHeight="1" x14ac:dyDescent="0.25">
      <c r="B484" s="97">
        <v>179</v>
      </c>
      <c r="C484" s="97" t="s">
        <v>55</v>
      </c>
      <c r="D484" s="98">
        <v>42894</v>
      </c>
      <c r="E484" s="99">
        <v>178</v>
      </c>
      <c r="F484" s="97">
        <v>5</v>
      </c>
      <c r="G484" s="97">
        <v>1</v>
      </c>
      <c r="H484" s="105">
        <v>3</v>
      </c>
      <c r="I484" s="105">
        <v>1</v>
      </c>
      <c r="J484" s="105">
        <v>41</v>
      </c>
      <c r="K484" s="95">
        <v>1341</v>
      </c>
      <c r="L484" s="106">
        <f>T483</f>
        <v>150</v>
      </c>
      <c r="M484" s="106">
        <f>K484*L484</f>
        <v>201150</v>
      </c>
      <c r="N484" s="77"/>
      <c r="O484" s="78"/>
      <c r="P484" s="78"/>
      <c r="Q484" s="78"/>
      <c r="R484" s="79"/>
      <c r="S484" s="80"/>
      <c r="T484" s="81"/>
      <c r="U484" s="77"/>
      <c r="V484" s="79"/>
      <c r="W484" s="79"/>
      <c r="X484" s="82"/>
      <c r="Y484" s="83">
        <f>M484</f>
        <v>201150</v>
      </c>
      <c r="Z484" s="84"/>
      <c r="AA484" s="87">
        <f>AB484*M484/100</f>
        <v>20.114999999999998</v>
      </c>
      <c r="AB484" s="110">
        <v>0.01</v>
      </c>
    </row>
    <row r="485" spans="2:28" ht="16.5" customHeight="1" x14ac:dyDescent="0.25">
      <c r="B485" s="99"/>
      <c r="C485" s="99"/>
      <c r="D485" s="99"/>
      <c r="E485" s="99"/>
      <c r="F485" s="99"/>
      <c r="G485" s="99"/>
      <c r="H485" s="107"/>
      <c r="I485" s="107"/>
      <c r="J485" s="107"/>
      <c r="K485" s="106"/>
      <c r="L485" s="106"/>
      <c r="M485" s="106"/>
      <c r="N485" s="77"/>
      <c r="O485" s="78"/>
      <c r="P485" s="78"/>
      <c r="Q485" s="78"/>
      <c r="R485" s="79"/>
      <c r="S485" s="80"/>
      <c r="T485" s="81"/>
      <c r="U485" s="77"/>
      <c r="V485" s="79"/>
      <c r="W485" s="79"/>
      <c r="X485" s="86"/>
      <c r="Y485" s="83"/>
      <c r="Z485" s="84"/>
      <c r="AA485" s="85"/>
      <c r="AB485" s="86"/>
    </row>
    <row r="486" spans="2:28" ht="16.5" customHeight="1" x14ac:dyDescent="0.25">
      <c r="B486" s="100" t="s">
        <v>205</v>
      </c>
      <c r="C486" s="101"/>
      <c r="D486" s="101"/>
      <c r="E486" s="101"/>
      <c r="F486" s="101"/>
      <c r="G486" s="102"/>
      <c r="H486" s="102" t="s">
        <v>207</v>
      </c>
      <c r="I486" s="102" t="s">
        <v>232</v>
      </c>
      <c r="J486" s="102" t="s">
        <v>647</v>
      </c>
      <c r="K486" s="102">
        <v>176</v>
      </c>
      <c r="L486" s="102">
        <v>9</v>
      </c>
      <c r="M486" s="102"/>
      <c r="N486" s="102"/>
      <c r="O486" s="102" t="s">
        <v>240</v>
      </c>
      <c r="P486" s="102" t="s">
        <v>241</v>
      </c>
      <c r="Q486" s="102" t="s">
        <v>139</v>
      </c>
      <c r="R486" s="102">
        <v>34160</v>
      </c>
      <c r="S486" s="102" t="s">
        <v>236</v>
      </c>
      <c r="T486" s="102">
        <v>150</v>
      </c>
      <c r="U486" s="102" t="s">
        <v>648</v>
      </c>
      <c r="V486" s="103"/>
      <c r="W486" s="101"/>
      <c r="X486" s="102"/>
      <c r="Y486" s="101"/>
      <c r="Z486" s="101"/>
      <c r="AA486" s="101"/>
      <c r="AB486" s="104"/>
    </row>
    <row r="487" spans="2:28" ht="16.5" customHeight="1" x14ac:dyDescent="0.25">
      <c r="B487" s="97">
        <v>180</v>
      </c>
      <c r="C487" s="97" t="s">
        <v>55</v>
      </c>
      <c r="D487" s="98">
        <v>42895</v>
      </c>
      <c r="E487" s="99">
        <v>179</v>
      </c>
      <c r="F487" s="97">
        <v>5</v>
      </c>
      <c r="G487" s="97">
        <v>1</v>
      </c>
      <c r="H487" s="105">
        <v>3</v>
      </c>
      <c r="I487" s="105">
        <v>1</v>
      </c>
      <c r="J487" s="105">
        <v>38</v>
      </c>
      <c r="K487" s="95">
        <v>1338</v>
      </c>
      <c r="L487" s="106">
        <f>T486</f>
        <v>150</v>
      </c>
      <c r="M487" s="106">
        <f>K487*L487</f>
        <v>200700</v>
      </c>
      <c r="N487" s="77"/>
      <c r="O487" s="78"/>
      <c r="P487" s="78"/>
      <c r="Q487" s="78"/>
      <c r="R487" s="79"/>
      <c r="S487" s="80"/>
      <c r="T487" s="81"/>
      <c r="U487" s="77"/>
      <c r="V487" s="79"/>
      <c r="W487" s="79"/>
      <c r="X487" s="82"/>
      <c r="Y487" s="83">
        <f>M487</f>
        <v>200700</v>
      </c>
      <c r="Z487" s="84"/>
      <c r="AA487" s="87">
        <f>AB487*M487/100</f>
        <v>20.07</v>
      </c>
      <c r="AB487" s="110">
        <v>0.01</v>
      </c>
    </row>
    <row r="488" spans="2:28" ht="16.5" customHeight="1" x14ac:dyDescent="0.25">
      <c r="B488" s="99"/>
      <c r="C488" s="99"/>
      <c r="D488" s="99"/>
      <c r="E488" s="99"/>
      <c r="F488" s="99"/>
      <c r="G488" s="99"/>
      <c r="H488" s="107"/>
      <c r="I488" s="107"/>
      <c r="J488" s="107"/>
      <c r="K488" s="106"/>
      <c r="L488" s="106"/>
      <c r="M488" s="106"/>
      <c r="N488" s="77"/>
      <c r="O488" s="78"/>
      <c r="P488" s="78"/>
      <c r="Q488" s="78"/>
      <c r="R488" s="79"/>
      <c r="S488" s="80"/>
      <c r="T488" s="81"/>
      <c r="U488" s="77"/>
      <c r="V488" s="79"/>
      <c r="W488" s="79"/>
      <c r="X488" s="86"/>
      <c r="Y488" s="83"/>
      <c r="Z488" s="84"/>
      <c r="AA488" s="85"/>
      <c r="AB488" s="86"/>
    </row>
    <row r="489" spans="2:28" ht="16.5" customHeight="1" x14ac:dyDescent="0.25">
      <c r="B489" s="100" t="s">
        <v>205</v>
      </c>
      <c r="C489" s="101"/>
      <c r="D489" s="101"/>
      <c r="E489" s="101"/>
      <c r="F489" s="101"/>
      <c r="G489" s="102"/>
      <c r="H489" s="102" t="s">
        <v>207</v>
      </c>
      <c r="I489" s="102" t="s">
        <v>461</v>
      </c>
      <c r="J489" s="102" t="s">
        <v>495</v>
      </c>
      <c r="K489" s="102">
        <v>189</v>
      </c>
      <c r="L489" s="102">
        <v>9</v>
      </c>
      <c r="M489" s="102"/>
      <c r="N489" s="102"/>
      <c r="O489" s="102" t="s">
        <v>240</v>
      </c>
      <c r="P489" s="102" t="s">
        <v>241</v>
      </c>
      <c r="Q489" s="102" t="s">
        <v>139</v>
      </c>
      <c r="R489" s="102">
        <v>34160</v>
      </c>
      <c r="S489" s="102" t="s">
        <v>236</v>
      </c>
      <c r="T489" s="102">
        <v>150</v>
      </c>
      <c r="U489" s="102" t="s">
        <v>649</v>
      </c>
      <c r="V489" s="103"/>
      <c r="W489" s="101"/>
      <c r="X489" s="102"/>
      <c r="Y489" s="101"/>
      <c r="Z489" s="101"/>
      <c r="AA489" s="101"/>
      <c r="AB489" s="104"/>
    </row>
    <row r="490" spans="2:28" ht="16.5" customHeight="1" x14ac:dyDescent="0.25">
      <c r="B490" s="97">
        <v>181</v>
      </c>
      <c r="C490" s="97" t="s">
        <v>55</v>
      </c>
      <c r="D490" s="98">
        <v>44181</v>
      </c>
      <c r="E490" s="99">
        <v>182</v>
      </c>
      <c r="F490" s="97">
        <v>5</v>
      </c>
      <c r="G490" s="97">
        <v>1</v>
      </c>
      <c r="H490" s="105">
        <v>19</v>
      </c>
      <c r="I490" s="105">
        <v>3</v>
      </c>
      <c r="J490" s="105">
        <v>75</v>
      </c>
      <c r="K490" s="95">
        <v>7975</v>
      </c>
      <c r="L490" s="106">
        <f>T489</f>
        <v>150</v>
      </c>
      <c r="M490" s="106">
        <f>K490*L490</f>
        <v>1196250</v>
      </c>
      <c r="N490" s="77"/>
      <c r="O490" s="78"/>
      <c r="P490" s="78"/>
      <c r="Q490" s="78"/>
      <c r="R490" s="79"/>
      <c r="S490" s="80"/>
      <c r="T490" s="81"/>
      <c r="U490" s="77"/>
      <c r="V490" s="79"/>
      <c r="W490" s="79"/>
      <c r="X490" s="82"/>
      <c r="Y490" s="83">
        <f>M490</f>
        <v>1196250</v>
      </c>
      <c r="Z490" s="84"/>
      <c r="AA490" s="87">
        <f>AB490*M490/100</f>
        <v>119.625</v>
      </c>
      <c r="AB490" s="110">
        <v>0.01</v>
      </c>
    </row>
    <row r="491" spans="2:28" ht="16.5" customHeight="1" x14ac:dyDescent="0.25">
      <c r="B491" s="99"/>
      <c r="C491" s="99"/>
      <c r="D491" s="99"/>
      <c r="E491" s="99"/>
      <c r="F491" s="99"/>
      <c r="G491" s="99"/>
      <c r="H491" s="107"/>
      <c r="I491" s="107"/>
      <c r="J491" s="107"/>
      <c r="K491" s="106"/>
      <c r="L491" s="106"/>
      <c r="M491" s="106"/>
      <c r="N491" s="77"/>
      <c r="O491" s="78"/>
      <c r="P491" s="78"/>
      <c r="Q491" s="78"/>
      <c r="R491" s="79"/>
      <c r="S491" s="80"/>
      <c r="T491" s="81"/>
      <c r="U491" s="77"/>
      <c r="V491" s="79"/>
      <c r="W491" s="79"/>
      <c r="X491" s="86"/>
      <c r="Y491" s="83"/>
      <c r="Z491" s="84"/>
      <c r="AA491" s="85"/>
      <c r="AB491" s="86"/>
    </row>
    <row r="492" spans="2:28" ht="16.5" customHeight="1" x14ac:dyDescent="0.25">
      <c r="B492" s="100" t="s">
        <v>205</v>
      </c>
      <c r="C492" s="101"/>
      <c r="D492" s="101"/>
      <c r="E492" s="101"/>
      <c r="F492" s="101"/>
      <c r="G492" s="102"/>
      <c r="H492" s="102" t="s">
        <v>207</v>
      </c>
      <c r="I492" s="102" t="s">
        <v>650</v>
      </c>
      <c r="J492" s="102" t="s">
        <v>651</v>
      </c>
      <c r="K492" s="102">
        <v>176</v>
      </c>
      <c r="L492" s="102">
        <v>9</v>
      </c>
      <c r="M492" s="102"/>
      <c r="N492" s="102"/>
      <c r="O492" s="102" t="s">
        <v>240</v>
      </c>
      <c r="P492" s="102" t="s">
        <v>241</v>
      </c>
      <c r="Q492" s="102" t="s">
        <v>139</v>
      </c>
      <c r="R492" s="102">
        <v>34160</v>
      </c>
      <c r="S492" s="102" t="s">
        <v>236</v>
      </c>
      <c r="T492" s="102">
        <v>100</v>
      </c>
      <c r="U492" s="102" t="s">
        <v>652</v>
      </c>
      <c r="V492" s="103"/>
      <c r="W492" s="101"/>
      <c r="X492" s="102"/>
      <c r="Y492" s="101"/>
      <c r="Z492" s="101"/>
      <c r="AA492" s="101"/>
      <c r="AB492" s="104"/>
    </row>
    <row r="493" spans="2:28" ht="16.5" customHeight="1" x14ac:dyDescent="0.25">
      <c r="B493" s="97">
        <v>182</v>
      </c>
      <c r="C493" s="97" t="s">
        <v>55</v>
      </c>
      <c r="D493" s="98">
        <v>44182</v>
      </c>
      <c r="E493" s="99">
        <v>183</v>
      </c>
      <c r="F493" s="97">
        <v>5</v>
      </c>
      <c r="G493" s="97">
        <v>1</v>
      </c>
      <c r="H493" s="105">
        <v>18</v>
      </c>
      <c r="I493" s="105">
        <v>3</v>
      </c>
      <c r="J493" s="105">
        <v>17</v>
      </c>
      <c r="K493" s="95">
        <v>7517</v>
      </c>
      <c r="L493" s="106">
        <f>T492</f>
        <v>100</v>
      </c>
      <c r="M493" s="106">
        <f>K493*L493</f>
        <v>751700</v>
      </c>
      <c r="N493" s="77"/>
      <c r="O493" s="78"/>
      <c r="P493" s="78"/>
      <c r="Q493" s="78"/>
      <c r="R493" s="79"/>
      <c r="S493" s="80"/>
      <c r="T493" s="81"/>
      <c r="U493" s="77"/>
      <c r="V493" s="79"/>
      <c r="W493" s="79"/>
      <c r="X493" s="82"/>
      <c r="Y493" s="83">
        <f>M493</f>
        <v>751700</v>
      </c>
      <c r="Z493" s="84"/>
      <c r="AA493" s="87">
        <f>AB493*M493/100</f>
        <v>75.17</v>
      </c>
      <c r="AB493" s="110">
        <v>0.01</v>
      </c>
    </row>
    <row r="494" spans="2:28" ht="16.5" customHeight="1" x14ac:dyDescent="0.25">
      <c r="B494" s="99"/>
      <c r="C494" s="99"/>
      <c r="D494" s="99"/>
      <c r="E494" s="99"/>
      <c r="F494" s="99"/>
      <c r="G494" s="99"/>
      <c r="H494" s="107"/>
      <c r="I494" s="107"/>
      <c r="J494" s="107"/>
      <c r="K494" s="106"/>
      <c r="L494" s="106"/>
      <c r="M494" s="106"/>
      <c r="N494" s="77"/>
      <c r="O494" s="78"/>
      <c r="P494" s="78"/>
      <c r="Q494" s="78"/>
      <c r="R494" s="79"/>
      <c r="S494" s="80"/>
      <c r="T494" s="81"/>
      <c r="U494" s="77"/>
      <c r="V494" s="79"/>
      <c r="W494" s="79"/>
      <c r="X494" s="86"/>
      <c r="Y494" s="83"/>
      <c r="Z494" s="84"/>
      <c r="AA494" s="85"/>
      <c r="AB494" s="86"/>
    </row>
    <row r="495" spans="2:28" ht="16.5" customHeight="1" x14ac:dyDescent="0.25">
      <c r="B495" s="100" t="s">
        <v>205</v>
      </c>
      <c r="C495" s="101"/>
      <c r="D495" s="101"/>
      <c r="E495" s="101"/>
      <c r="F495" s="101"/>
      <c r="G495" s="102"/>
      <c r="H495" s="102" t="s">
        <v>207</v>
      </c>
      <c r="I495" s="102" t="s">
        <v>655</v>
      </c>
      <c r="J495" s="102" t="s">
        <v>364</v>
      </c>
      <c r="K495" s="102" t="s">
        <v>656</v>
      </c>
      <c r="L495" s="102">
        <v>15</v>
      </c>
      <c r="M495" s="102"/>
      <c r="N495" s="102"/>
      <c r="O495" s="102" t="s">
        <v>240</v>
      </c>
      <c r="P495" s="102" t="s">
        <v>241</v>
      </c>
      <c r="Q495" s="102" t="s">
        <v>139</v>
      </c>
      <c r="R495" s="102">
        <v>34160</v>
      </c>
      <c r="S495" s="102" t="s">
        <v>236</v>
      </c>
      <c r="T495" s="102">
        <v>100</v>
      </c>
      <c r="U495" s="102" t="s">
        <v>657</v>
      </c>
      <c r="V495" s="103"/>
      <c r="W495" s="101"/>
      <c r="X495" s="102"/>
      <c r="Y495" s="101"/>
      <c r="Z495" s="101"/>
      <c r="AA495" s="101"/>
      <c r="AB495" s="104"/>
    </row>
    <row r="496" spans="2:28" ht="16.5" customHeight="1" x14ac:dyDescent="0.25">
      <c r="B496" s="97">
        <v>184</v>
      </c>
      <c r="C496" s="97" t="s">
        <v>55</v>
      </c>
      <c r="D496" s="98">
        <v>44184</v>
      </c>
      <c r="E496" s="99">
        <v>185</v>
      </c>
      <c r="F496" s="97">
        <v>9</v>
      </c>
      <c r="G496" s="97">
        <v>1</v>
      </c>
      <c r="H496" s="105">
        <v>1</v>
      </c>
      <c r="I496" s="105">
        <v>3</v>
      </c>
      <c r="J496" s="105">
        <v>57</v>
      </c>
      <c r="K496" s="95">
        <v>757</v>
      </c>
      <c r="L496" s="106">
        <f>T495</f>
        <v>100</v>
      </c>
      <c r="M496" s="106">
        <f>K496*L496</f>
        <v>75700</v>
      </c>
      <c r="N496" s="77"/>
      <c r="O496" s="78"/>
      <c r="P496" s="78"/>
      <c r="Q496" s="78"/>
      <c r="R496" s="79"/>
      <c r="S496" s="80"/>
      <c r="T496" s="81"/>
      <c r="U496" s="77"/>
      <c r="V496" s="79"/>
      <c r="W496" s="79"/>
      <c r="X496" s="82"/>
      <c r="Y496" s="83">
        <f>M496</f>
        <v>75700</v>
      </c>
      <c r="Z496" s="84"/>
      <c r="AA496" s="87">
        <f>AB496*M496/100</f>
        <v>7.57</v>
      </c>
      <c r="AB496" s="110">
        <v>0.01</v>
      </c>
    </row>
    <row r="497" spans="2:28" ht="16.5" customHeight="1" x14ac:dyDescent="0.25">
      <c r="B497" s="99"/>
      <c r="C497" s="99"/>
      <c r="D497" s="99"/>
      <c r="E497" s="99"/>
      <c r="F497" s="99"/>
      <c r="G497" s="99"/>
      <c r="H497" s="107"/>
      <c r="I497" s="107"/>
      <c r="J497" s="107"/>
      <c r="K497" s="106"/>
      <c r="L497" s="106"/>
      <c r="M497" s="106"/>
      <c r="N497" s="77"/>
      <c r="O497" s="78"/>
      <c r="P497" s="78"/>
      <c r="Q497" s="78"/>
      <c r="R497" s="79"/>
      <c r="S497" s="80"/>
      <c r="T497" s="81"/>
      <c r="U497" s="77"/>
      <c r="V497" s="79"/>
      <c r="W497" s="79"/>
      <c r="X497" s="86"/>
      <c r="Y497" s="83"/>
      <c r="Z497" s="84"/>
      <c r="AA497" s="85"/>
      <c r="AB497" s="86"/>
    </row>
    <row r="498" spans="2:28" ht="16.5" customHeight="1" x14ac:dyDescent="0.25">
      <c r="B498" s="100" t="s">
        <v>205</v>
      </c>
      <c r="C498" s="101"/>
      <c r="D498" s="101"/>
      <c r="E498" s="101"/>
      <c r="F498" s="101"/>
      <c r="G498" s="102"/>
      <c r="H498" s="102" t="s">
        <v>207</v>
      </c>
      <c r="I498" s="102" t="s">
        <v>655</v>
      </c>
      <c r="J498" s="102" t="s">
        <v>364</v>
      </c>
      <c r="K498" s="102" t="s">
        <v>656</v>
      </c>
      <c r="L498" s="102">
        <v>15</v>
      </c>
      <c r="M498" s="102"/>
      <c r="N498" s="102"/>
      <c r="O498" s="102" t="s">
        <v>240</v>
      </c>
      <c r="P498" s="102" t="s">
        <v>241</v>
      </c>
      <c r="Q498" s="102" t="s">
        <v>139</v>
      </c>
      <c r="R498" s="102">
        <v>34160</v>
      </c>
      <c r="S498" s="102" t="s">
        <v>236</v>
      </c>
      <c r="T498" s="102">
        <v>100</v>
      </c>
      <c r="U498" s="102" t="s">
        <v>658</v>
      </c>
      <c r="V498" s="103"/>
      <c r="W498" s="101"/>
      <c r="X498" s="102"/>
      <c r="Y498" s="101"/>
      <c r="Z498" s="101"/>
      <c r="AA498" s="101"/>
      <c r="AB498" s="104"/>
    </row>
    <row r="499" spans="2:28" ht="16.5" customHeight="1" x14ac:dyDescent="0.25">
      <c r="B499" s="97">
        <v>185</v>
      </c>
      <c r="C499" s="97" t="s">
        <v>55</v>
      </c>
      <c r="D499" s="98">
        <v>44185</v>
      </c>
      <c r="E499" s="99">
        <v>186</v>
      </c>
      <c r="F499" s="97">
        <v>9</v>
      </c>
      <c r="G499" s="97">
        <v>1</v>
      </c>
      <c r="H499" s="105">
        <v>9</v>
      </c>
      <c r="I499" s="105">
        <v>0</v>
      </c>
      <c r="J499" s="105">
        <v>67</v>
      </c>
      <c r="K499" s="95">
        <v>3667</v>
      </c>
      <c r="L499" s="106">
        <f>T498</f>
        <v>100</v>
      </c>
      <c r="M499" s="106">
        <f>K499*L499</f>
        <v>366700</v>
      </c>
      <c r="N499" s="77"/>
      <c r="O499" s="78"/>
      <c r="P499" s="78"/>
      <c r="Q499" s="78"/>
      <c r="R499" s="79"/>
      <c r="S499" s="80"/>
      <c r="T499" s="81"/>
      <c r="U499" s="77"/>
      <c r="V499" s="79"/>
      <c r="W499" s="79"/>
      <c r="X499" s="82"/>
      <c r="Y499" s="83">
        <f>M499</f>
        <v>366700</v>
      </c>
      <c r="Z499" s="84"/>
      <c r="AA499" s="87">
        <f>AB499*M499/100</f>
        <v>36.67</v>
      </c>
      <c r="AB499" s="110">
        <v>0.01</v>
      </c>
    </row>
    <row r="500" spans="2:28" ht="16.5" customHeight="1" x14ac:dyDescent="0.25">
      <c r="B500" s="99"/>
      <c r="C500" s="99"/>
      <c r="D500" s="99"/>
      <c r="E500" s="99"/>
      <c r="F500" s="99"/>
      <c r="G500" s="99"/>
      <c r="H500" s="107"/>
      <c r="I500" s="107"/>
      <c r="J500" s="107"/>
      <c r="K500" s="106"/>
      <c r="L500" s="106"/>
      <c r="M500" s="106"/>
      <c r="N500" s="77"/>
      <c r="O500" s="78"/>
      <c r="P500" s="78"/>
      <c r="Q500" s="78"/>
      <c r="R500" s="79"/>
      <c r="S500" s="80"/>
      <c r="T500" s="81"/>
      <c r="U500" s="77"/>
      <c r="V500" s="79"/>
      <c r="W500" s="79"/>
      <c r="X500" s="86"/>
      <c r="Y500" s="83"/>
      <c r="Z500" s="84"/>
      <c r="AA500" s="85"/>
      <c r="AB500" s="86"/>
    </row>
    <row r="501" spans="2:28" ht="16.5" customHeight="1" x14ac:dyDescent="0.25">
      <c r="B501" s="100" t="s">
        <v>205</v>
      </c>
      <c r="C501" s="101"/>
      <c r="D501" s="101"/>
      <c r="E501" s="101"/>
      <c r="F501" s="101"/>
      <c r="G501" s="102"/>
      <c r="H501" s="102" t="s">
        <v>207</v>
      </c>
      <c r="I501" s="102" t="s">
        <v>278</v>
      </c>
      <c r="J501" s="102" t="s">
        <v>477</v>
      </c>
      <c r="K501" s="102">
        <v>174</v>
      </c>
      <c r="L501" s="102">
        <v>9</v>
      </c>
      <c r="M501" s="102"/>
      <c r="N501" s="102"/>
      <c r="O501" s="102" t="s">
        <v>240</v>
      </c>
      <c r="P501" s="102" t="s">
        <v>241</v>
      </c>
      <c r="Q501" s="102" t="s">
        <v>139</v>
      </c>
      <c r="R501" s="102">
        <v>34160</v>
      </c>
      <c r="S501" s="102" t="s">
        <v>236</v>
      </c>
      <c r="T501" s="102">
        <v>100</v>
      </c>
      <c r="U501" s="102" t="s">
        <v>659</v>
      </c>
      <c r="V501" s="103"/>
      <c r="W501" s="101"/>
      <c r="X501" s="102"/>
      <c r="Y501" s="101"/>
      <c r="Z501" s="101"/>
      <c r="AA501" s="101"/>
      <c r="AB501" s="104"/>
    </row>
    <row r="502" spans="2:28" ht="16.5" customHeight="1" x14ac:dyDescent="0.25">
      <c r="B502" s="97">
        <v>186</v>
      </c>
      <c r="C502" s="97" t="s">
        <v>55</v>
      </c>
      <c r="D502" s="98">
        <v>44186</v>
      </c>
      <c r="E502" s="99">
        <v>187</v>
      </c>
      <c r="F502" s="97">
        <v>9</v>
      </c>
      <c r="G502" s="97">
        <v>1</v>
      </c>
      <c r="H502" s="105">
        <v>8</v>
      </c>
      <c r="I502" s="105">
        <v>1</v>
      </c>
      <c r="J502" s="105">
        <v>35</v>
      </c>
      <c r="K502" s="95">
        <v>3335</v>
      </c>
      <c r="L502" s="106">
        <f>T501</f>
        <v>100</v>
      </c>
      <c r="M502" s="106">
        <f>K502*L502</f>
        <v>333500</v>
      </c>
      <c r="N502" s="77"/>
      <c r="O502" s="78"/>
      <c r="P502" s="78"/>
      <c r="Q502" s="78"/>
      <c r="R502" s="79"/>
      <c r="S502" s="80"/>
      <c r="T502" s="81"/>
      <c r="U502" s="77"/>
      <c r="V502" s="79"/>
      <c r="W502" s="79"/>
      <c r="X502" s="82"/>
      <c r="Y502" s="83">
        <f>M502</f>
        <v>333500</v>
      </c>
      <c r="Z502" s="84"/>
      <c r="AA502" s="87">
        <f>AB502*M502/100</f>
        <v>33.35</v>
      </c>
      <c r="AB502" s="110">
        <v>0.01</v>
      </c>
    </row>
    <row r="503" spans="2:28" ht="16.5" customHeight="1" x14ac:dyDescent="0.25">
      <c r="B503" s="99"/>
      <c r="C503" s="99"/>
      <c r="D503" s="99"/>
      <c r="E503" s="99"/>
      <c r="F503" s="99"/>
      <c r="G503" s="99"/>
      <c r="H503" s="107"/>
      <c r="I503" s="107"/>
      <c r="J503" s="107"/>
      <c r="K503" s="106"/>
      <c r="L503" s="106"/>
      <c r="M503" s="106"/>
      <c r="N503" s="77"/>
      <c r="O503" s="78"/>
      <c r="P503" s="78"/>
      <c r="Q503" s="78"/>
      <c r="R503" s="79"/>
      <c r="S503" s="80"/>
      <c r="T503" s="81"/>
      <c r="U503" s="77"/>
      <c r="V503" s="79"/>
      <c r="W503" s="79"/>
      <c r="X503" s="86"/>
      <c r="Y503" s="83"/>
      <c r="Z503" s="84"/>
      <c r="AA503" s="85"/>
      <c r="AB503" s="86"/>
    </row>
    <row r="504" spans="2:28" ht="16.5" customHeight="1" x14ac:dyDescent="0.25">
      <c r="B504" s="100" t="s">
        <v>205</v>
      </c>
      <c r="C504" s="101"/>
      <c r="D504" s="101"/>
      <c r="E504" s="101"/>
      <c r="F504" s="101"/>
      <c r="G504" s="102"/>
      <c r="H504" s="102" t="s">
        <v>210</v>
      </c>
      <c r="I504" s="102" t="s">
        <v>660</v>
      </c>
      <c r="J504" s="102" t="s">
        <v>661</v>
      </c>
      <c r="K504" s="102">
        <v>112</v>
      </c>
      <c r="L504" s="102">
        <v>15</v>
      </c>
      <c r="M504" s="102"/>
      <c r="N504" s="102"/>
      <c r="O504" s="102" t="s">
        <v>240</v>
      </c>
      <c r="P504" s="102" t="s">
        <v>241</v>
      </c>
      <c r="Q504" s="102" t="s">
        <v>139</v>
      </c>
      <c r="R504" s="102">
        <v>34160</v>
      </c>
      <c r="S504" s="102" t="s">
        <v>236</v>
      </c>
      <c r="T504" s="102">
        <v>110</v>
      </c>
      <c r="U504" s="102" t="s">
        <v>662</v>
      </c>
      <c r="V504" s="103"/>
      <c r="W504" s="101"/>
      <c r="X504" s="102"/>
      <c r="Y504" s="101"/>
      <c r="Z504" s="101"/>
      <c r="AA504" s="101"/>
      <c r="AB504" s="104"/>
    </row>
    <row r="505" spans="2:28" ht="16.5" customHeight="1" x14ac:dyDescent="0.25">
      <c r="B505" s="97">
        <v>187</v>
      </c>
      <c r="C505" s="97" t="s">
        <v>55</v>
      </c>
      <c r="D505" s="98">
        <v>44187</v>
      </c>
      <c r="E505" s="99">
        <v>188</v>
      </c>
      <c r="F505" s="97">
        <v>5</v>
      </c>
      <c r="G505" s="97">
        <v>1</v>
      </c>
      <c r="H505" s="105">
        <v>7</v>
      </c>
      <c r="I505" s="105">
        <v>3</v>
      </c>
      <c r="J505" s="105">
        <v>94</v>
      </c>
      <c r="K505" s="95">
        <v>3194</v>
      </c>
      <c r="L505" s="106">
        <f>T504</f>
        <v>110</v>
      </c>
      <c r="M505" s="106">
        <f>K505*L505</f>
        <v>351340</v>
      </c>
      <c r="N505" s="77"/>
      <c r="O505" s="78"/>
      <c r="P505" s="78"/>
      <c r="Q505" s="78"/>
      <c r="R505" s="79"/>
      <c r="S505" s="80"/>
      <c r="T505" s="81"/>
      <c r="U505" s="77"/>
      <c r="V505" s="79"/>
      <c r="W505" s="79"/>
      <c r="X505" s="82"/>
      <c r="Y505" s="83">
        <f>M505</f>
        <v>351340</v>
      </c>
      <c r="Z505" s="84"/>
      <c r="AA505" s="87">
        <f>AB505*M505/100</f>
        <v>35.134</v>
      </c>
      <c r="AB505" s="110">
        <v>0.01</v>
      </c>
    </row>
    <row r="506" spans="2:28" ht="16.5" customHeight="1" x14ac:dyDescent="0.25">
      <c r="B506" s="99"/>
      <c r="C506" s="99"/>
      <c r="D506" s="99"/>
      <c r="E506" s="99"/>
      <c r="F506" s="99"/>
      <c r="G506" s="99"/>
      <c r="H506" s="107"/>
      <c r="I506" s="107"/>
      <c r="J506" s="107"/>
      <c r="K506" s="106"/>
      <c r="L506" s="106"/>
      <c r="M506" s="106"/>
      <c r="N506" s="77"/>
      <c r="O506" s="78"/>
      <c r="P506" s="78"/>
      <c r="Q506" s="78"/>
      <c r="R506" s="79"/>
      <c r="S506" s="80"/>
      <c r="T506" s="81"/>
      <c r="U506" s="77"/>
      <c r="V506" s="79"/>
      <c r="W506" s="79"/>
      <c r="X506" s="86"/>
      <c r="Y506" s="83"/>
      <c r="Z506" s="84"/>
      <c r="AA506" s="85"/>
      <c r="AB506" s="86"/>
    </row>
    <row r="507" spans="2:28" ht="16.5" customHeight="1" x14ac:dyDescent="0.25">
      <c r="B507" s="100" t="s">
        <v>205</v>
      </c>
      <c r="C507" s="101"/>
      <c r="D507" s="101"/>
      <c r="E507" s="101"/>
      <c r="F507" s="101"/>
      <c r="G507" s="102"/>
      <c r="H507" s="102" t="s">
        <v>210</v>
      </c>
      <c r="I507" s="102" t="s">
        <v>280</v>
      </c>
      <c r="J507" s="102" t="s">
        <v>663</v>
      </c>
      <c r="K507" s="102">
        <v>59</v>
      </c>
      <c r="L507" s="102">
        <v>15</v>
      </c>
      <c r="M507" s="102"/>
      <c r="N507" s="102"/>
      <c r="O507" s="102" t="s">
        <v>240</v>
      </c>
      <c r="P507" s="102" t="s">
        <v>241</v>
      </c>
      <c r="Q507" s="102" t="s">
        <v>139</v>
      </c>
      <c r="R507" s="102">
        <v>34160</v>
      </c>
      <c r="S507" s="102" t="s">
        <v>236</v>
      </c>
      <c r="T507" s="102">
        <v>150</v>
      </c>
      <c r="U507" s="102" t="s">
        <v>664</v>
      </c>
      <c r="V507" s="103"/>
      <c r="W507" s="101"/>
      <c r="X507" s="102"/>
      <c r="Y507" s="101"/>
      <c r="Z507" s="101"/>
      <c r="AA507" s="101"/>
      <c r="AB507" s="104"/>
    </row>
    <row r="508" spans="2:28" ht="16.5" customHeight="1" x14ac:dyDescent="0.25">
      <c r="B508" s="97">
        <v>188</v>
      </c>
      <c r="C508" s="97" t="s">
        <v>55</v>
      </c>
      <c r="D508" s="98">
        <v>44188</v>
      </c>
      <c r="E508" s="99">
        <v>189</v>
      </c>
      <c r="F508" s="97">
        <v>5</v>
      </c>
      <c r="G508" s="97">
        <v>1</v>
      </c>
      <c r="H508" s="105">
        <v>22</v>
      </c>
      <c r="I508" s="105">
        <v>0</v>
      </c>
      <c r="J508" s="105">
        <v>27</v>
      </c>
      <c r="K508" s="95">
        <v>8827</v>
      </c>
      <c r="L508" s="106">
        <f>T507</f>
        <v>150</v>
      </c>
      <c r="M508" s="106">
        <f>K508*L508</f>
        <v>1324050</v>
      </c>
      <c r="N508" s="77"/>
      <c r="O508" s="78"/>
      <c r="P508" s="78"/>
      <c r="Q508" s="78"/>
      <c r="R508" s="79"/>
      <c r="S508" s="80"/>
      <c r="T508" s="81"/>
      <c r="U508" s="77"/>
      <c r="V508" s="79"/>
      <c r="W508" s="79"/>
      <c r="X508" s="82"/>
      <c r="Y508" s="83">
        <f>M508</f>
        <v>1324050</v>
      </c>
      <c r="Z508" s="84"/>
      <c r="AA508" s="87">
        <f>AB508*M508/100</f>
        <v>132.405</v>
      </c>
      <c r="AB508" s="110">
        <v>0.01</v>
      </c>
    </row>
    <row r="509" spans="2:28" ht="16.5" customHeight="1" x14ac:dyDescent="0.25">
      <c r="B509" s="99"/>
      <c r="C509" s="99"/>
      <c r="D509" s="99"/>
      <c r="E509" s="99"/>
      <c r="F509" s="99"/>
      <c r="G509" s="99"/>
      <c r="H509" s="107"/>
      <c r="I509" s="107"/>
      <c r="J509" s="107"/>
      <c r="K509" s="106"/>
      <c r="L509" s="106"/>
      <c r="M509" s="106"/>
      <c r="N509" s="77"/>
      <c r="O509" s="78"/>
      <c r="P509" s="78"/>
      <c r="Q509" s="78"/>
      <c r="R509" s="79"/>
      <c r="S509" s="80"/>
      <c r="T509" s="81"/>
      <c r="U509" s="77"/>
      <c r="V509" s="79"/>
      <c r="W509" s="79"/>
      <c r="X509" s="86"/>
      <c r="Y509" s="83"/>
      <c r="Z509" s="84"/>
      <c r="AA509" s="85"/>
      <c r="AB509" s="86"/>
    </row>
    <row r="510" spans="2:28" ht="16.5" customHeight="1" x14ac:dyDescent="0.25">
      <c r="B510" s="100" t="s">
        <v>205</v>
      </c>
      <c r="C510" s="101"/>
      <c r="D510" s="101"/>
      <c r="E510" s="101"/>
      <c r="F510" s="101"/>
      <c r="G510" s="102"/>
      <c r="H510" s="102" t="s">
        <v>207</v>
      </c>
      <c r="I510" s="102" t="s">
        <v>665</v>
      </c>
      <c r="J510" s="102" t="s">
        <v>663</v>
      </c>
      <c r="K510" s="102">
        <v>59</v>
      </c>
      <c r="L510" s="102">
        <v>15</v>
      </c>
      <c r="M510" s="102"/>
      <c r="N510" s="102"/>
      <c r="O510" s="102" t="s">
        <v>240</v>
      </c>
      <c r="P510" s="102" t="s">
        <v>241</v>
      </c>
      <c r="Q510" s="102" t="s">
        <v>139</v>
      </c>
      <c r="R510" s="102">
        <v>34160</v>
      </c>
      <c r="S510" s="102" t="s">
        <v>236</v>
      </c>
      <c r="T510" s="102">
        <v>150</v>
      </c>
      <c r="U510" s="102" t="s">
        <v>666</v>
      </c>
      <c r="V510" s="103"/>
      <c r="W510" s="101"/>
      <c r="X510" s="102"/>
      <c r="Y510" s="101"/>
      <c r="Z510" s="101"/>
      <c r="AA510" s="101"/>
      <c r="AB510" s="104"/>
    </row>
    <row r="511" spans="2:28" ht="16.5" customHeight="1" x14ac:dyDescent="0.25">
      <c r="B511" s="97">
        <v>189</v>
      </c>
      <c r="C511" s="97" t="s">
        <v>55</v>
      </c>
      <c r="D511" s="98">
        <v>44189</v>
      </c>
      <c r="E511" s="99">
        <v>190</v>
      </c>
      <c r="F511" s="97">
        <v>5</v>
      </c>
      <c r="G511" s="97">
        <v>1</v>
      </c>
      <c r="H511" s="105">
        <v>22</v>
      </c>
      <c r="I511" s="105">
        <v>1</v>
      </c>
      <c r="J511" s="105">
        <v>35</v>
      </c>
      <c r="K511" s="95">
        <v>8935</v>
      </c>
      <c r="L511" s="106">
        <f>T510</f>
        <v>150</v>
      </c>
      <c r="M511" s="106">
        <f>K511*L511</f>
        <v>1340250</v>
      </c>
      <c r="N511" s="77"/>
      <c r="O511" s="78"/>
      <c r="P511" s="78"/>
      <c r="Q511" s="78"/>
      <c r="R511" s="79"/>
      <c r="S511" s="80"/>
      <c r="T511" s="81"/>
      <c r="U511" s="77"/>
      <c r="V511" s="79"/>
      <c r="W511" s="79"/>
      <c r="X511" s="82"/>
      <c r="Y511" s="83">
        <f>M511</f>
        <v>1340250</v>
      </c>
      <c r="Z511" s="84"/>
      <c r="AA511" s="87">
        <f>AB511*M511/100</f>
        <v>134.02500000000001</v>
      </c>
      <c r="AB511" s="110">
        <v>0.01</v>
      </c>
    </row>
    <row r="512" spans="2:28" ht="16.5" customHeight="1" x14ac:dyDescent="0.25">
      <c r="B512" s="99"/>
      <c r="C512" s="99"/>
      <c r="D512" s="99"/>
      <c r="E512" s="99"/>
      <c r="F512" s="99"/>
      <c r="G512" s="99"/>
      <c r="H512" s="107"/>
      <c r="I512" s="107"/>
      <c r="J512" s="107"/>
      <c r="K512" s="106"/>
      <c r="L512" s="106"/>
      <c r="M512" s="106"/>
      <c r="N512" s="77"/>
      <c r="O512" s="78"/>
      <c r="P512" s="78"/>
      <c r="Q512" s="78"/>
      <c r="R512" s="79"/>
      <c r="S512" s="80"/>
      <c r="T512" s="81"/>
      <c r="U512" s="77"/>
      <c r="V512" s="79"/>
      <c r="W512" s="79"/>
      <c r="X512" s="86"/>
      <c r="Y512" s="83"/>
      <c r="Z512" s="84"/>
      <c r="AA512" s="85"/>
      <c r="AB512" s="86"/>
    </row>
    <row r="513" spans="2:28" ht="16.5" customHeight="1" x14ac:dyDescent="0.25">
      <c r="B513" s="100" t="s">
        <v>205</v>
      </c>
      <c r="C513" s="101"/>
      <c r="D513" s="101"/>
      <c r="E513" s="101"/>
      <c r="F513" s="101"/>
      <c r="G513" s="102"/>
      <c r="H513" s="102" t="s">
        <v>210</v>
      </c>
      <c r="I513" s="102" t="s">
        <v>667</v>
      </c>
      <c r="J513" s="102" t="s">
        <v>668</v>
      </c>
      <c r="K513" s="102">
        <v>119</v>
      </c>
      <c r="L513" s="102">
        <v>15</v>
      </c>
      <c r="M513" s="102"/>
      <c r="N513" s="102"/>
      <c r="O513" s="102" t="s">
        <v>240</v>
      </c>
      <c r="P513" s="102" t="s">
        <v>241</v>
      </c>
      <c r="Q513" s="102" t="s">
        <v>139</v>
      </c>
      <c r="R513" s="102">
        <v>34160</v>
      </c>
      <c r="S513" s="102" t="s">
        <v>236</v>
      </c>
      <c r="T513" s="102">
        <v>100</v>
      </c>
      <c r="U513" s="102" t="s">
        <v>669</v>
      </c>
      <c r="V513" s="103"/>
      <c r="W513" s="101"/>
      <c r="X513" s="102"/>
      <c r="Y513" s="101"/>
      <c r="Z513" s="101"/>
      <c r="AA513" s="101"/>
      <c r="AB513" s="104"/>
    </row>
    <row r="514" spans="2:28" ht="16.5" customHeight="1" x14ac:dyDescent="0.25">
      <c r="B514" s="97">
        <v>190</v>
      </c>
      <c r="C514" s="97" t="s">
        <v>55</v>
      </c>
      <c r="D514" s="98">
        <v>44190</v>
      </c>
      <c r="E514" s="99">
        <v>191</v>
      </c>
      <c r="F514" s="97">
        <v>5</v>
      </c>
      <c r="G514" s="97">
        <v>1</v>
      </c>
      <c r="H514" s="105">
        <v>41</v>
      </c>
      <c r="I514" s="105">
        <v>1</v>
      </c>
      <c r="J514" s="105">
        <v>55</v>
      </c>
      <c r="K514" s="95">
        <v>16555</v>
      </c>
      <c r="L514" s="106">
        <f>T513</f>
        <v>100</v>
      </c>
      <c r="M514" s="106">
        <f>K514*L514</f>
        <v>1655500</v>
      </c>
      <c r="N514" s="77"/>
      <c r="O514" s="78"/>
      <c r="P514" s="78"/>
      <c r="Q514" s="78"/>
      <c r="R514" s="79"/>
      <c r="S514" s="80"/>
      <c r="T514" s="81"/>
      <c r="U514" s="77"/>
      <c r="V514" s="79"/>
      <c r="W514" s="79"/>
      <c r="X514" s="82"/>
      <c r="Y514" s="83">
        <f>M514</f>
        <v>1655500</v>
      </c>
      <c r="Z514" s="84"/>
      <c r="AA514" s="87">
        <f>AB514*M514/100</f>
        <v>165.55</v>
      </c>
      <c r="AB514" s="110">
        <v>0.01</v>
      </c>
    </row>
    <row r="515" spans="2:28" ht="16.5" customHeight="1" x14ac:dyDescent="0.25">
      <c r="B515" s="99"/>
      <c r="C515" s="99"/>
      <c r="D515" s="99"/>
      <c r="E515" s="99"/>
      <c r="F515" s="99"/>
      <c r="G515" s="99"/>
      <c r="H515" s="107"/>
      <c r="I515" s="107"/>
      <c r="J515" s="107"/>
      <c r="K515" s="106"/>
      <c r="L515" s="106"/>
      <c r="M515" s="106"/>
      <c r="N515" s="77"/>
      <c r="O515" s="78"/>
      <c r="P515" s="78"/>
      <c r="Q515" s="78"/>
      <c r="R515" s="79"/>
      <c r="S515" s="80"/>
      <c r="T515" s="81"/>
      <c r="U515" s="77"/>
      <c r="V515" s="79"/>
      <c r="W515" s="79"/>
      <c r="X515" s="86"/>
      <c r="Y515" s="83"/>
      <c r="Z515" s="84"/>
      <c r="AA515" s="85"/>
      <c r="AB515" s="86"/>
    </row>
    <row r="516" spans="2:28" ht="16.5" customHeight="1" x14ac:dyDescent="0.25">
      <c r="B516" s="100" t="s">
        <v>205</v>
      </c>
      <c r="C516" s="101"/>
      <c r="D516" s="101"/>
      <c r="E516" s="101"/>
      <c r="F516" s="101"/>
      <c r="G516" s="102"/>
      <c r="H516" s="102" t="s">
        <v>210</v>
      </c>
      <c r="I516" s="102" t="s">
        <v>283</v>
      </c>
      <c r="J516" s="102" t="s">
        <v>670</v>
      </c>
      <c r="K516" s="102">
        <v>55</v>
      </c>
      <c r="L516" s="102">
        <v>15</v>
      </c>
      <c r="M516" s="102"/>
      <c r="N516" s="102"/>
      <c r="O516" s="102" t="s">
        <v>240</v>
      </c>
      <c r="P516" s="102" t="s">
        <v>241</v>
      </c>
      <c r="Q516" s="102" t="s">
        <v>139</v>
      </c>
      <c r="R516" s="102">
        <v>34160</v>
      </c>
      <c r="S516" s="102" t="s">
        <v>236</v>
      </c>
      <c r="T516" s="102">
        <v>100</v>
      </c>
      <c r="U516" s="102" t="s">
        <v>671</v>
      </c>
      <c r="V516" s="103"/>
      <c r="W516" s="101"/>
      <c r="X516" s="102"/>
      <c r="Y516" s="101"/>
      <c r="Z516" s="101"/>
      <c r="AA516" s="101"/>
      <c r="AB516" s="104"/>
    </row>
    <row r="517" spans="2:28" ht="16.5" customHeight="1" x14ac:dyDescent="0.25">
      <c r="B517" s="97">
        <v>191</v>
      </c>
      <c r="C517" s="97" t="s">
        <v>55</v>
      </c>
      <c r="D517" s="98">
        <v>44191</v>
      </c>
      <c r="E517" s="99">
        <v>192</v>
      </c>
      <c r="F517" s="97">
        <v>5</v>
      </c>
      <c r="G517" s="97">
        <v>1</v>
      </c>
      <c r="H517" s="105">
        <v>38</v>
      </c>
      <c r="I517" s="105">
        <v>2</v>
      </c>
      <c r="J517" s="105">
        <v>37</v>
      </c>
      <c r="K517" s="95">
        <v>15437</v>
      </c>
      <c r="L517" s="106">
        <f>T516</f>
        <v>100</v>
      </c>
      <c r="M517" s="106">
        <f>K517*L517</f>
        <v>1543700</v>
      </c>
      <c r="N517" s="77"/>
      <c r="O517" s="78"/>
      <c r="P517" s="78"/>
      <c r="Q517" s="78"/>
      <c r="R517" s="79"/>
      <c r="S517" s="80"/>
      <c r="T517" s="81"/>
      <c r="U517" s="77"/>
      <c r="V517" s="79"/>
      <c r="W517" s="79"/>
      <c r="X517" s="82"/>
      <c r="Y517" s="83">
        <f>M517</f>
        <v>1543700</v>
      </c>
      <c r="Z517" s="84"/>
      <c r="AA517" s="87">
        <f>AB517*M517/100</f>
        <v>154.37</v>
      </c>
      <c r="AB517" s="110">
        <v>0.01</v>
      </c>
    </row>
    <row r="518" spans="2:28" ht="16.5" customHeight="1" x14ac:dyDescent="0.25">
      <c r="B518" s="99"/>
      <c r="C518" s="99"/>
      <c r="D518" s="99"/>
      <c r="E518" s="99"/>
      <c r="F518" s="99"/>
      <c r="G518" s="99"/>
      <c r="H518" s="107"/>
      <c r="I518" s="107"/>
      <c r="J518" s="107"/>
      <c r="K518" s="106"/>
      <c r="L518" s="106"/>
      <c r="M518" s="106"/>
      <c r="N518" s="77"/>
      <c r="O518" s="78"/>
      <c r="P518" s="78"/>
      <c r="Q518" s="78"/>
      <c r="R518" s="79"/>
      <c r="S518" s="80"/>
      <c r="T518" s="81"/>
      <c r="U518" s="77"/>
      <c r="V518" s="79"/>
      <c r="W518" s="79"/>
      <c r="X518" s="86"/>
      <c r="Y518" s="83"/>
      <c r="Z518" s="84"/>
      <c r="AA518" s="85"/>
      <c r="AB518" s="86"/>
    </row>
    <row r="519" spans="2:28" ht="16.5" customHeight="1" x14ac:dyDescent="0.25">
      <c r="B519" s="100" t="s">
        <v>205</v>
      </c>
      <c r="C519" s="101"/>
      <c r="D519" s="101"/>
      <c r="E519" s="101"/>
      <c r="F519" s="101"/>
      <c r="G519" s="102"/>
      <c r="H519" s="102" t="s">
        <v>207</v>
      </c>
      <c r="I519" s="102" t="s">
        <v>675</v>
      </c>
      <c r="J519" s="102" t="s">
        <v>676</v>
      </c>
      <c r="K519" s="102">
        <v>39</v>
      </c>
      <c r="L519" s="102">
        <v>14</v>
      </c>
      <c r="M519" s="102"/>
      <c r="N519" s="102"/>
      <c r="O519" s="102" t="s">
        <v>677</v>
      </c>
      <c r="P519" s="102" t="s">
        <v>315</v>
      </c>
      <c r="Q519" s="102" t="s">
        <v>316</v>
      </c>
      <c r="R519" s="102">
        <v>33110</v>
      </c>
      <c r="S519" s="102" t="s">
        <v>236</v>
      </c>
      <c r="T519" s="102">
        <v>100</v>
      </c>
      <c r="U519" s="102" t="s">
        <v>678</v>
      </c>
      <c r="V519" s="103"/>
      <c r="W519" s="101"/>
      <c r="X519" s="102"/>
      <c r="Y519" s="101"/>
      <c r="Z519" s="101"/>
      <c r="AA519" s="101"/>
      <c r="AB519" s="104"/>
    </row>
    <row r="520" spans="2:28" ht="16.5" customHeight="1" x14ac:dyDescent="0.25">
      <c r="B520" s="97">
        <v>193</v>
      </c>
      <c r="C520" s="97" t="s">
        <v>55</v>
      </c>
      <c r="D520" s="98">
        <v>44362</v>
      </c>
      <c r="E520" s="99">
        <v>194</v>
      </c>
      <c r="F520" s="97">
        <v>5</v>
      </c>
      <c r="G520" s="97">
        <v>1</v>
      </c>
      <c r="H520" s="105">
        <v>2</v>
      </c>
      <c r="I520" s="105">
        <v>0</v>
      </c>
      <c r="J520" s="105">
        <v>96</v>
      </c>
      <c r="K520" s="95">
        <v>896</v>
      </c>
      <c r="L520" s="106">
        <f>T519</f>
        <v>100</v>
      </c>
      <c r="M520" s="106">
        <f>K520*L520</f>
        <v>89600</v>
      </c>
      <c r="N520" s="77"/>
      <c r="O520" s="78"/>
      <c r="P520" s="78"/>
      <c r="Q520" s="78"/>
      <c r="R520" s="79"/>
      <c r="S520" s="80"/>
      <c r="T520" s="81"/>
      <c r="U520" s="77"/>
      <c r="V520" s="79"/>
      <c r="W520" s="79"/>
      <c r="X520" s="82"/>
      <c r="Y520" s="83">
        <f>M520</f>
        <v>89600</v>
      </c>
      <c r="Z520" s="84"/>
      <c r="AA520" s="87">
        <f>AB520*M520/100</f>
        <v>8.9600000000000009</v>
      </c>
      <c r="AB520" s="110">
        <v>0.01</v>
      </c>
    </row>
    <row r="521" spans="2:28" ht="16.5" customHeight="1" x14ac:dyDescent="0.25">
      <c r="B521" s="99"/>
      <c r="C521" s="99"/>
      <c r="D521" s="99"/>
      <c r="E521" s="99"/>
      <c r="F521" s="99"/>
      <c r="G521" s="99"/>
      <c r="H521" s="107"/>
      <c r="I521" s="107"/>
      <c r="J521" s="107"/>
      <c r="K521" s="106"/>
      <c r="L521" s="106"/>
      <c r="M521" s="106"/>
      <c r="N521" s="77"/>
      <c r="O521" s="78"/>
      <c r="P521" s="78"/>
      <c r="Q521" s="78"/>
      <c r="R521" s="79"/>
      <c r="S521" s="80"/>
      <c r="T521" s="81"/>
      <c r="U521" s="77"/>
      <c r="V521" s="79"/>
      <c r="W521" s="79"/>
      <c r="X521" s="86"/>
      <c r="Y521" s="83"/>
      <c r="Z521" s="84"/>
      <c r="AA521" s="85"/>
      <c r="AB521" s="86"/>
    </row>
    <row r="522" spans="2:28" ht="16.5" customHeight="1" x14ac:dyDescent="0.25">
      <c r="B522" s="100" t="s">
        <v>205</v>
      </c>
      <c r="C522" s="101"/>
      <c r="D522" s="101"/>
      <c r="E522" s="101"/>
      <c r="F522" s="101"/>
      <c r="G522" s="102"/>
      <c r="H522" s="102" t="s">
        <v>207</v>
      </c>
      <c r="I522" s="102" t="s">
        <v>675</v>
      </c>
      <c r="J522" s="102" t="s">
        <v>676</v>
      </c>
      <c r="K522" s="102">
        <v>39</v>
      </c>
      <c r="L522" s="102">
        <v>14</v>
      </c>
      <c r="M522" s="102"/>
      <c r="N522" s="102"/>
      <c r="O522" s="102" t="s">
        <v>677</v>
      </c>
      <c r="P522" s="102" t="s">
        <v>315</v>
      </c>
      <c r="Q522" s="102" t="s">
        <v>316</v>
      </c>
      <c r="R522" s="102">
        <v>33110</v>
      </c>
      <c r="S522" s="102" t="s">
        <v>236</v>
      </c>
      <c r="T522" s="102">
        <v>100</v>
      </c>
      <c r="U522" s="102" t="s">
        <v>679</v>
      </c>
      <c r="V522" s="103"/>
      <c r="W522" s="101"/>
      <c r="X522" s="102"/>
      <c r="Y522" s="101"/>
      <c r="Z522" s="101"/>
      <c r="AA522" s="101"/>
      <c r="AB522" s="104"/>
    </row>
    <row r="523" spans="2:28" ht="16.5" customHeight="1" x14ac:dyDescent="0.25">
      <c r="B523" s="97">
        <v>194</v>
      </c>
      <c r="C523" s="97" t="s">
        <v>55</v>
      </c>
      <c r="D523" s="98">
        <v>44363</v>
      </c>
      <c r="E523" s="99">
        <v>195</v>
      </c>
      <c r="F523" s="97">
        <v>5</v>
      </c>
      <c r="G523" s="97">
        <v>1</v>
      </c>
      <c r="H523" s="105">
        <v>10</v>
      </c>
      <c r="I523" s="105">
        <v>0</v>
      </c>
      <c r="J523" s="105">
        <v>62</v>
      </c>
      <c r="K523" s="95">
        <v>4062</v>
      </c>
      <c r="L523" s="106">
        <f>T522</f>
        <v>100</v>
      </c>
      <c r="M523" s="106">
        <f>K523*L523</f>
        <v>406200</v>
      </c>
      <c r="N523" s="77"/>
      <c r="O523" s="78"/>
      <c r="P523" s="78"/>
      <c r="Q523" s="78"/>
      <c r="R523" s="79"/>
      <c r="S523" s="80"/>
      <c r="T523" s="81"/>
      <c r="U523" s="77"/>
      <c r="V523" s="79"/>
      <c r="W523" s="79"/>
      <c r="X523" s="82"/>
      <c r="Y523" s="83">
        <f>M523</f>
        <v>406200</v>
      </c>
      <c r="Z523" s="84"/>
      <c r="AA523" s="87">
        <f>AB523*M523/100</f>
        <v>40.619999999999997</v>
      </c>
      <c r="AB523" s="110">
        <v>0.01</v>
      </c>
    </row>
    <row r="524" spans="2:28" ht="16.5" customHeight="1" x14ac:dyDescent="0.25">
      <c r="B524" s="99"/>
      <c r="C524" s="99"/>
      <c r="D524" s="99"/>
      <c r="E524" s="99"/>
      <c r="F524" s="99"/>
      <c r="G524" s="99"/>
      <c r="H524" s="107"/>
      <c r="I524" s="107"/>
      <c r="J524" s="107"/>
      <c r="K524" s="106"/>
      <c r="L524" s="106"/>
      <c r="M524" s="106"/>
      <c r="N524" s="77"/>
      <c r="O524" s="78"/>
      <c r="P524" s="78"/>
      <c r="Q524" s="78"/>
      <c r="R524" s="79"/>
      <c r="S524" s="80"/>
      <c r="T524" s="81"/>
      <c r="U524" s="77"/>
      <c r="V524" s="79"/>
      <c r="W524" s="79"/>
      <c r="X524" s="86"/>
      <c r="Y524" s="83"/>
      <c r="Z524" s="84"/>
      <c r="AA524" s="85"/>
      <c r="AB524" s="86"/>
    </row>
    <row r="525" spans="2:28" ht="16.5" customHeight="1" x14ac:dyDescent="0.25">
      <c r="B525" s="100" t="s">
        <v>205</v>
      </c>
      <c r="C525" s="101"/>
      <c r="D525" s="101"/>
      <c r="E525" s="101"/>
      <c r="F525" s="101"/>
      <c r="G525" s="102"/>
      <c r="H525" s="102" t="s">
        <v>207</v>
      </c>
      <c r="I525" s="102" t="s">
        <v>254</v>
      </c>
      <c r="J525" s="102" t="s">
        <v>454</v>
      </c>
      <c r="K525" s="102">
        <v>55</v>
      </c>
      <c r="L525" s="102">
        <v>9</v>
      </c>
      <c r="M525" s="102"/>
      <c r="N525" s="102"/>
      <c r="O525" s="102" t="s">
        <v>240</v>
      </c>
      <c r="P525" s="102" t="s">
        <v>241</v>
      </c>
      <c r="Q525" s="102" t="s">
        <v>139</v>
      </c>
      <c r="R525" s="102">
        <v>34160</v>
      </c>
      <c r="S525" s="102" t="s">
        <v>236</v>
      </c>
      <c r="T525" s="102">
        <v>100</v>
      </c>
      <c r="U525" s="102" t="s">
        <v>680</v>
      </c>
      <c r="V525" s="103"/>
      <c r="W525" s="101"/>
      <c r="X525" s="102"/>
      <c r="Y525" s="101"/>
      <c r="Z525" s="101"/>
      <c r="AA525" s="101"/>
      <c r="AB525" s="104"/>
    </row>
    <row r="526" spans="2:28" ht="16.5" customHeight="1" x14ac:dyDescent="0.25">
      <c r="B526" s="97">
        <v>195</v>
      </c>
      <c r="C526" s="97" t="s">
        <v>55</v>
      </c>
      <c r="D526" s="98">
        <v>48678</v>
      </c>
      <c r="E526" s="99">
        <v>197</v>
      </c>
      <c r="F526" s="97">
        <v>5</v>
      </c>
      <c r="G526" s="97">
        <v>1</v>
      </c>
      <c r="H526" s="105">
        <v>13</v>
      </c>
      <c r="I526" s="105">
        <v>2</v>
      </c>
      <c r="J526" s="105">
        <v>76</v>
      </c>
      <c r="K526" s="95">
        <v>5476</v>
      </c>
      <c r="L526" s="106">
        <f>T525</f>
        <v>100</v>
      </c>
      <c r="M526" s="106">
        <f>K526*L526</f>
        <v>547600</v>
      </c>
      <c r="N526" s="77"/>
      <c r="O526" s="78"/>
      <c r="P526" s="78"/>
      <c r="Q526" s="78"/>
      <c r="R526" s="79"/>
      <c r="S526" s="80"/>
      <c r="T526" s="81"/>
      <c r="U526" s="77"/>
      <c r="V526" s="79"/>
      <c r="W526" s="79"/>
      <c r="X526" s="82"/>
      <c r="Y526" s="83">
        <f>M526</f>
        <v>547600</v>
      </c>
      <c r="Z526" s="84"/>
      <c r="AA526" s="87">
        <f>AB526*M526/100</f>
        <v>54.76</v>
      </c>
      <c r="AB526" s="110">
        <v>0.01</v>
      </c>
    </row>
    <row r="527" spans="2:28" ht="16.5" customHeight="1" x14ac:dyDescent="0.25">
      <c r="B527" s="99"/>
      <c r="C527" s="99"/>
      <c r="D527" s="99"/>
      <c r="E527" s="99"/>
      <c r="F527" s="99"/>
      <c r="G527" s="99"/>
      <c r="H527" s="107"/>
      <c r="I527" s="107"/>
      <c r="J527" s="107"/>
      <c r="K527" s="106"/>
      <c r="L527" s="106"/>
      <c r="M527" s="106"/>
      <c r="N527" s="77"/>
      <c r="O527" s="78"/>
      <c r="P527" s="78"/>
      <c r="Q527" s="78"/>
      <c r="R527" s="79"/>
      <c r="S527" s="80"/>
      <c r="T527" s="81"/>
      <c r="U527" s="77"/>
      <c r="V527" s="79"/>
      <c r="W527" s="79"/>
      <c r="X527" s="86"/>
      <c r="Y527" s="83"/>
      <c r="Z527" s="84"/>
      <c r="AA527" s="85"/>
      <c r="AB527" s="86"/>
    </row>
    <row r="528" spans="2:28" ht="16.5" customHeight="1" x14ac:dyDescent="0.25">
      <c r="B528" s="100" t="s">
        <v>205</v>
      </c>
      <c r="C528" s="101"/>
      <c r="D528" s="101"/>
      <c r="E528" s="101"/>
      <c r="F528" s="101"/>
      <c r="G528" s="102"/>
      <c r="H528" s="102" t="s">
        <v>207</v>
      </c>
      <c r="I528" s="102" t="s">
        <v>458</v>
      </c>
      <c r="J528" s="102" t="s">
        <v>459</v>
      </c>
      <c r="K528" s="102">
        <v>124</v>
      </c>
      <c r="L528" s="102">
        <v>15</v>
      </c>
      <c r="M528" s="102"/>
      <c r="N528" s="102"/>
      <c r="O528" s="102" t="s">
        <v>240</v>
      </c>
      <c r="P528" s="102" t="s">
        <v>241</v>
      </c>
      <c r="Q528" s="102" t="s">
        <v>139</v>
      </c>
      <c r="R528" s="102">
        <v>34160</v>
      </c>
      <c r="S528" s="102" t="s">
        <v>236</v>
      </c>
      <c r="T528" s="102">
        <v>100</v>
      </c>
      <c r="U528" s="102" t="s">
        <v>681</v>
      </c>
      <c r="V528" s="103"/>
      <c r="W528" s="101"/>
      <c r="X528" s="102"/>
      <c r="Y528" s="101"/>
      <c r="Z528" s="101"/>
      <c r="AA528" s="101"/>
      <c r="AB528" s="104"/>
    </row>
    <row r="529" spans="2:28" ht="16.5" customHeight="1" x14ac:dyDescent="0.25">
      <c r="B529" s="97">
        <v>196</v>
      </c>
      <c r="C529" s="97" t="s">
        <v>55</v>
      </c>
      <c r="D529" s="98">
        <v>48679</v>
      </c>
      <c r="E529" s="99">
        <v>198</v>
      </c>
      <c r="F529" s="97">
        <v>5</v>
      </c>
      <c r="G529" s="97">
        <v>1</v>
      </c>
      <c r="H529" s="105">
        <v>6</v>
      </c>
      <c r="I529" s="105">
        <v>1</v>
      </c>
      <c r="J529" s="105">
        <v>79</v>
      </c>
      <c r="K529" s="95">
        <v>2579</v>
      </c>
      <c r="L529" s="106">
        <f>T528</f>
        <v>100</v>
      </c>
      <c r="M529" s="106">
        <f>K529*L529</f>
        <v>257900</v>
      </c>
      <c r="N529" s="77"/>
      <c r="O529" s="78"/>
      <c r="P529" s="78"/>
      <c r="Q529" s="78"/>
      <c r="R529" s="79"/>
      <c r="S529" s="80"/>
      <c r="T529" s="81"/>
      <c r="U529" s="77"/>
      <c r="V529" s="79"/>
      <c r="W529" s="79"/>
      <c r="X529" s="82"/>
      <c r="Y529" s="83">
        <f>M529</f>
        <v>257900</v>
      </c>
      <c r="Z529" s="84"/>
      <c r="AA529" s="87">
        <f>AB529*M529/100</f>
        <v>25.79</v>
      </c>
      <c r="AB529" s="110">
        <v>0.01</v>
      </c>
    </row>
    <row r="530" spans="2:28" ht="16.5" customHeight="1" x14ac:dyDescent="0.25">
      <c r="B530" s="99"/>
      <c r="C530" s="99"/>
      <c r="D530" s="99"/>
      <c r="E530" s="99"/>
      <c r="F530" s="99"/>
      <c r="G530" s="99"/>
      <c r="H530" s="107"/>
      <c r="I530" s="107"/>
      <c r="J530" s="107"/>
      <c r="K530" s="106"/>
      <c r="L530" s="106"/>
      <c r="M530" s="106"/>
      <c r="N530" s="77"/>
      <c r="O530" s="78"/>
      <c r="P530" s="78"/>
      <c r="Q530" s="78"/>
      <c r="R530" s="79"/>
      <c r="S530" s="80"/>
      <c r="T530" s="81"/>
      <c r="U530" s="77"/>
      <c r="V530" s="79"/>
      <c r="W530" s="79"/>
      <c r="X530" s="86"/>
      <c r="Y530" s="83"/>
      <c r="Z530" s="84"/>
      <c r="AA530" s="85"/>
      <c r="AB530" s="86"/>
    </row>
    <row r="531" spans="2:28" ht="16.5" customHeight="1" x14ac:dyDescent="0.25">
      <c r="B531" s="100" t="s">
        <v>205</v>
      </c>
      <c r="C531" s="101"/>
      <c r="D531" s="101"/>
      <c r="E531" s="101"/>
      <c r="F531" s="101"/>
      <c r="G531" s="102"/>
      <c r="H531" s="102" t="s">
        <v>210</v>
      </c>
      <c r="I531" s="102" t="s">
        <v>461</v>
      </c>
      <c r="J531" s="102" t="s">
        <v>454</v>
      </c>
      <c r="K531" s="102">
        <v>167</v>
      </c>
      <c r="L531" s="102">
        <v>15</v>
      </c>
      <c r="M531" s="102"/>
      <c r="N531" s="102"/>
      <c r="O531" s="102" t="s">
        <v>240</v>
      </c>
      <c r="P531" s="102" t="s">
        <v>241</v>
      </c>
      <c r="Q531" s="102" t="s">
        <v>139</v>
      </c>
      <c r="R531" s="102">
        <v>34160</v>
      </c>
      <c r="S531" s="102" t="s">
        <v>236</v>
      </c>
      <c r="T531" s="102">
        <v>100</v>
      </c>
      <c r="U531" s="102" t="s">
        <v>682</v>
      </c>
      <c r="V531" s="103"/>
      <c r="W531" s="101"/>
      <c r="X531" s="102"/>
      <c r="Y531" s="101"/>
      <c r="Z531" s="101"/>
      <c r="AA531" s="101"/>
      <c r="AB531" s="104"/>
    </row>
    <row r="532" spans="2:28" ht="16.5" customHeight="1" x14ac:dyDescent="0.25">
      <c r="B532" s="97">
        <v>197</v>
      </c>
      <c r="C532" s="97" t="s">
        <v>55</v>
      </c>
      <c r="D532" s="98">
        <v>48680</v>
      </c>
      <c r="E532" s="99">
        <v>199</v>
      </c>
      <c r="F532" s="97">
        <v>5</v>
      </c>
      <c r="G532" s="97">
        <v>1</v>
      </c>
      <c r="H532" s="105">
        <v>6</v>
      </c>
      <c r="I532" s="105">
        <v>3</v>
      </c>
      <c r="J532" s="105">
        <v>15</v>
      </c>
      <c r="K532" s="95">
        <v>2715</v>
      </c>
      <c r="L532" s="106">
        <f>T531</f>
        <v>100</v>
      </c>
      <c r="M532" s="106">
        <f>K532*L532</f>
        <v>271500</v>
      </c>
      <c r="N532" s="77"/>
      <c r="O532" s="78"/>
      <c r="P532" s="78"/>
      <c r="Q532" s="78"/>
      <c r="R532" s="79"/>
      <c r="S532" s="80"/>
      <c r="T532" s="81"/>
      <c r="U532" s="77"/>
      <c r="V532" s="79"/>
      <c r="W532" s="79"/>
      <c r="X532" s="82"/>
      <c r="Y532" s="83">
        <f>M532</f>
        <v>271500</v>
      </c>
      <c r="Z532" s="84"/>
      <c r="AA532" s="87">
        <f>AB532*M532/100</f>
        <v>27.15</v>
      </c>
      <c r="AB532" s="110">
        <v>0.01</v>
      </c>
    </row>
    <row r="533" spans="2:28" ht="16.5" customHeight="1" x14ac:dyDescent="0.25">
      <c r="B533" s="99"/>
      <c r="C533" s="99"/>
      <c r="D533" s="99"/>
      <c r="E533" s="99"/>
      <c r="F533" s="99"/>
      <c r="G533" s="99"/>
      <c r="H533" s="107"/>
      <c r="I533" s="107"/>
      <c r="J533" s="107"/>
      <c r="K533" s="106"/>
      <c r="L533" s="106"/>
      <c r="M533" s="106"/>
      <c r="N533" s="77"/>
      <c r="O533" s="78"/>
      <c r="P533" s="78"/>
      <c r="Q533" s="78"/>
      <c r="R533" s="79"/>
      <c r="S533" s="80"/>
      <c r="T533" s="81"/>
      <c r="U533" s="77"/>
      <c r="V533" s="79"/>
      <c r="W533" s="79"/>
      <c r="X533" s="86"/>
      <c r="Y533" s="83"/>
      <c r="Z533" s="84"/>
      <c r="AA533" s="85"/>
      <c r="AB533" s="86"/>
    </row>
    <row r="534" spans="2:28" ht="16.5" customHeight="1" x14ac:dyDescent="0.25">
      <c r="B534" s="100" t="s">
        <v>205</v>
      </c>
      <c r="C534" s="101"/>
      <c r="D534" s="101"/>
      <c r="E534" s="101"/>
      <c r="F534" s="101"/>
      <c r="G534" s="102"/>
      <c r="H534" s="102" t="s">
        <v>207</v>
      </c>
      <c r="I534" s="102" t="s">
        <v>446</v>
      </c>
      <c r="J534" s="102" t="s">
        <v>454</v>
      </c>
      <c r="K534" s="102">
        <v>107</v>
      </c>
      <c r="L534" s="102">
        <v>15</v>
      </c>
      <c r="M534" s="102"/>
      <c r="N534" s="102"/>
      <c r="O534" s="102" t="s">
        <v>240</v>
      </c>
      <c r="P534" s="102" t="s">
        <v>241</v>
      </c>
      <c r="Q534" s="102" t="s">
        <v>139</v>
      </c>
      <c r="R534" s="102">
        <v>34160</v>
      </c>
      <c r="S534" s="102" t="s">
        <v>236</v>
      </c>
      <c r="T534" s="102">
        <v>100</v>
      </c>
      <c r="U534" s="102" t="s">
        <v>683</v>
      </c>
      <c r="V534" s="103"/>
      <c r="W534" s="101"/>
      <c r="X534" s="102"/>
      <c r="Y534" s="101"/>
      <c r="Z534" s="101"/>
      <c r="AA534" s="101"/>
      <c r="AB534" s="104"/>
    </row>
    <row r="535" spans="2:28" ht="16.5" customHeight="1" x14ac:dyDescent="0.25">
      <c r="B535" s="97">
        <v>198</v>
      </c>
      <c r="C535" s="97" t="s">
        <v>55</v>
      </c>
      <c r="D535" s="98">
        <v>48681</v>
      </c>
      <c r="E535" s="99">
        <v>200</v>
      </c>
      <c r="F535" s="97">
        <v>5</v>
      </c>
      <c r="G535" s="97">
        <v>1</v>
      </c>
      <c r="H535" s="105">
        <v>6</v>
      </c>
      <c r="I535" s="105">
        <v>1</v>
      </c>
      <c r="J535" s="105">
        <v>79</v>
      </c>
      <c r="K535" s="95">
        <v>2579</v>
      </c>
      <c r="L535" s="106">
        <f>T534</f>
        <v>100</v>
      </c>
      <c r="M535" s="106">
        <f>K535*L535</f>
        <v>257900</v>
      </c>
      <c r="N535" s="77"/>
      <c r="O535" s="78"/>
      <c r="P535" s="78"/>
      <c r="Q535" s="78"/>
      <c r="R535" s="79"/>
      <c r="S535" s="80"/>
      <c r="T535" s="81"/>
      <c r="U535" s="77"/>
      <c r="V535" s="79"/>
      <c r="W535" s="79"/>
      <c r="X535" s="82"/>
      <c r="Y535" s="83">
        <f>M535</f>
        <v>257900</v>
      </c>
      <c r="Z535" s="84"/>
      <c r="AA535" s="87">
        <f>AB535*M535/100</f>
        <v>25.79</v>
      </c>
      <c r="AB535" s="110">
        <v>0.01</v>
      </c>
    </row>
    <row r="536" spans="2:28" ht="16.5" customHeight="1" x14ac:dyDescent="0.25">
      <c r="B536" s="99"/>
      <c r="C536" s="99"/>
      <c r="D536" s="99"/>
      <c r="E536" s="99"/>
      <c r="F536" s="99"/>
      <c r="G536" s="99"/>
      <c r="H536" s="107"/>
      <c r="I536" s="107"/>
      <c r="J536" s="107"/>
      <c r="K536" s="106"/>
      <c r="L536" s="106"/>
      <c r="M536" s="106"/>
      <c r="N536" s="77"/>
      <c r="O536" s="78"/>
      <c r="P536" s="78"/>
      <c r="Q536" s="78"/>
      <c r="R536" s="79"/>
      <c r="S536" s="80"/>
      <c r="T536" s="81"/>
      <c r="U536" s="77"/>
      <c r="V536" s="79"/>
      <c r="W536" s="79"/>
      <c r="X536" s="86"/>
      <c r="Y536" s="83"/>
      <c r="Z536" s="84"/>
      <c r="AA536" s="85"/>
      <c r="AB536" s="86"/>
    </row>
    <row r="537" spans="2:28" ht="16.5" customHeight="1" x14ac:dyDescent="0.25">
      <c r="B537" s="100" t="s">
        <v>205</v>
      </c>
      <c r="C537" s="101"/>
      <c r="D537" s="101"/>
      <c r="E537" s="101"/>
      <c r="F537" s="101"/>
      <c r="G537" s="102"/>
      <c r="H537" s="102" t="s">
        <v>301</v>
      </c>
      <c r="I537" s="102" t="s">
        <v>684</v>
      </c>
      <c r="J537" s="102" t="s">
        <v>685</v>
      </c>
      <c r="K537" s="102" t="s">
        <v>686</v>
      </c>
      <c r="L537" s="102"/>
      <c r="M537" s="102" t="s">
        <v>687</v>
      </c>
      <c r="N537" s="102"/>
      <c r="O537" s="102" t="s">
        <v>688</v>
      </c>
      <c r="P537" s="102" t="s">
        <v>689</v>
      </c>
      <c r="Q537" s="102" t="s">
        <v>138</v>
      </c>
      <c r="R537" s="102">
        <v>12130</v>
      </c>
      <c r="S537" s="102" t="s">
        <v>236</v>
      </c>
      <c r="T537" s="102">
        <v>130</v>
      </c>
      <c r="U537" s="102" t="s">
        <v>690</v>
      </c>
      <c r="V537" s="103"/>
      <c r="W537" s="101"/>
      <c r="X537" s="102"/>
      <c r="Y537" s="101"/>
      <c r="Z537" s="101"/>
      <c r="AA537" s="101"/>
      <c r="AB537" s="104"/>
    </row>
    <row r="538" spans="2:28" ht="16.5" customHeight="1" x14ac:dyDescent="0.25">
      <c r="B538" s="97">
        <v>199</v>
      </c>
      <c r="C538" s="97" t="s">
        <v>55</v>
      </c>
      <c r="D538" s="98">
        <v>49056</v>
      </c>
      <c r="E538" s="99">
        <v>205</v>
      </c>
      <c r="F538" s="97">
        <v>3</v>
      </c>
      <c r="G538" s="97">
        <v>1</v>
      </c>
      <c r="H538" s="105">
        <v>3</v>
      </c>
      <c r="I538" s="105">
        <v>0</v>
      </c>
      <c r="J538" s="105">
        <v>0</v>
      </c>
      <c r="K538" s="95">
        <v>1200</v>
      </c>
      <c r="L538" s="106">
        <f>T537</f>
        <v>130</v>
      </c>
      <c r="M538" s="106">
        <f>K538*L538</f>
        <v>156000</v>
      </c>
      <c r="N538" s="77"/>
      <c r="O538" s="78"/>
      <c r="P538" s="78"/>
      <c r="Q538" s="78"/>
      <c r="R538" s="79"/>
      <c r="S538" s="80"/>
      <c r="T538" s="81"/>
      <c r="U538" s="77"/>
      <c r="V538" s="79"/>
      <c r="W538" s="79"/>
      <c r="X538" s="82"/>
      <c r="Y538" s="83">
        <f>M538</f>
        <v>156000</v>
      </c>
      <c r="Z538" s="84"/>
      <c r="AA538" s="87">
        <f>AB538*M538/100</f>
        <v>15.6</v>
      </c>
      <c r="AB538" s="110">
        <v>0.01</v>
      </c>
    </row>
    <row r="539" spans="2:28" ht="16.5" customHeight="1" x14ac:dyDescent="0.25">
      <c r="B539" s="99"/>
      <c r="C539" s="99"/>
      <c r="D539" s="99"/>
      <c r="E539" s="99"/>
      <c r="F539" s="99"/>
      <c r="G539" s="99"/>
      <c r="H539" s="107"/>
      <c r="I539" s="107"/>
      <c r="J539" s="107"/>
      <c r="K539" s="106"/>
      <c r="L539" s="106"/>
      <c r="M539" s="106"/>
      <c r="N539" s="77"/>
      <c r="O539" s="78"/>
      <c r="P539" s="78"/>
      <c r="Q539" s="78"/>
      <c r="R539" s="79"/>
      <c r="S539" s="80"/>
      <c r="T539" s="81"/>
      <c r="U539" s="77"/>
      <c r="V539" s="79"/>
      <c r="W539" s="79"/>
      <c r="X539" s="86"/>
      <c r="Y539" s="83"/>
      <c r="Z539" s="84"/>
      <c r="AA539" s="85"/>
      <c r="AB539" s="86"/>
    </row>
    <row r="540" spans="2:28" ht="16.5" customHeight="1" x14ac:dyDescent="0.25">
      <c r="B540" s="100" t="s">
        <v>205</v>
      </c>
      <c r="C540" s="101"/>
      <c r="D540" s="101"/>
      <c r="E540" s="101"/>
      <c r="F540" s="101"/>
      <c r="G540" s="102"/>
      <c r="H540" s="102" t="s">
        <v>325</v>
      </c>
      <c r="I540" s="102" t="s">
        <v>691</v>
      </c>
      <c r="J540" s="102" t="s">
        <v>605</v>
      </c>
      <c r="K540" s="102">
        <v>50</v>
      </c>
      <c r="L540" s="102">
        <v>9</v>
      </c>
      <c r="M540" s="102"/>
      <c r="N540" s="102"/>
      <c r="O540" s="102" t="s">
        <v>240</v>
      </c>
      <c r="P540" s="102" t="s">
        <v>241</v>
      </c>
      <c r="Q540" s="102" t="s">
        <v>139</v>
      </c>
      <c r="R540" s="102">
        <v>34160</v>
      </c>
      <c r="S540" s="102" t="s">
        <v>236</v>
      </c>
      <c r="T540" s="102">
        <v>130</v>
      </c>
      <c r="U540" s="102" t="s">
        <v>692</v>
      </c>
      <c r="V540" s="103"/>
      <c r="W540" s="101"/>
      <c r="X540" s="102"/>
      <c r="Y540" s="101"/>
      <c r="Z540" s="101"/>
      <c r="AA540" s="101"/>
      <c r="AB540" s="104"/>
    </row>
    <row r="541" spans="2:28" ht="16.5" customHeight="1" x14ac:dyDescent="0.25">
      <c r="B541" s="97">
        <v>200</v>
      </c>
      <c r="C541" s="97" t="s">
        <v>55</v>
      </c>
      <c r="D541" s="98">
        <v>49180</v>
      </c>
      <c r="E541" s="99">
        <v>211</v>
      </c>
      <c r="F541" s="97">
        <v>5</v>
      </c>
      <c r="G541" s="97">
        <v>1</v>
      </c>
      <c r="H541" s="105">
        <v>4</v>
      </c>
      <c r="I541" s="105">
        <v>0</v>
      </c>
      <c r="J541" s="105">
        <v>61</v>
      </c>
      <c r="K541" s="95">
        <v>1661</v>
      </c>
      <c r="L541" s="106">
        <f>T540</f>
        <v>130</v>
      </c>
      <c r="M541" s="106">
        <f>K541*L541</f>
        <v>215930</v>
      </c>
      <c r="N541" s="77"/>
      <c r="O541" s="78"/>
      <c r="P541" s="78"/>
      <c r="Q541" s="78"/>
      <c r="R541" s="79"/>
      <c r="S541" s="80"/>
      <c r="T541" s="81"/>
      <c r="U541" s="77"/>
      <c r="V541" s="79"/>
      <c r="W541" s="79"/>
      <c r="X541" s="82"/>
      <c r="Y541" s="83">
        <f>M541</f>
        <v>215930</v>
      </c>
      <c r="Z541" s="84"/>
      <c r="AA541" s="87">
        <f>AB541*M541/100</f>
        <v>21.593000000000004</v>
      </c>
      <c r="AB541" s="110">
        <v>0.01</v>
      </c>
    </row>
    <row r="542" spans="2:28" ht="16.5" customHeight="1" x14ac:dyDescent="0.25">
      <c r="B542" s="99"/>
      <c r="C542" s="99"/>
      <c r="D542" s="99"/>
      <c r="E542" s="99"/>
      <c r="F542" s="99"/>
      <c r="G542" s="99"/>
      <c r="H542" s="107"/>
      <c r="I542" s="107"/>
      <c r="J542" s="107"/>
      <c r="K542" s="106"/>
      <c r="L542" s="106"/>
      <c r="M542" s="106"/>
      <c r="N542" s="77"/>
      <c r="O542" s="78"/>
      <c r="P542" s="78"/>
      <c r="Q542" s="78"/>
      <c r="R542" s="79"/>
      <c r="S542" s="80"/>
      <c r="T542" s="81"/>
      <c r="U542" s="77"/>
      <c r="V542" s="79"/>
      <c r="W542" s="79"/>
      <c r="X542" s="86"/>
      <c r="Y542" s="83"/>
      <c r="Z542" s="84"/>
      <c r="AA542" s="85"/>
      <c r="AB542" s="86"/>
    </row>
    <row r="543" spans="2:28" ht="16.5" customHeight="1" x14ac:dyDescent="0.25">
      <c r="B543" s="100" t="s">
        <v>205</v>
      </c>
      <c r="C543" s="101"/>
      <c r="D543" s="101"/>
      <c r="E543" s="101"/>
      <c r="F543" s="101"/>
      <c r="G543" s="102"/>
      <c r="H543" s="102" t="s">
        <v>210</v>
      </c>
      <c r="I543" s="102" t="s">
        <v>250</v>
      </c>
      <c r="J543" s="102" t="s">
        <v>251</v>
      </c>
      <c r="K543" s="102">
        <v>160</v>
      </c>
      <c r="L543" s="102">
        <v>9</v>
      </c>
      <c r="M543" s="102"/>
      <c r="N543" s="102"/>
      <c r="O543" s="102" t="s">
        <v>240</v>
      </c>
      <c r="P543" s="102" t="s">
        <v>241</v>
      </c>
      <c r="Q543" s="102" t="s">
        <v>139</v>
      </c>
      <c r="R543" s="102">
        <v>34160</v>
      </c>
      <c r="S543" s="102" t="s">
        <v>236</v>
      </c>
      <c r="T543" s="102">
        <v>130</v>
      </c>
      <c r="U543" s="102" t="s">
        <v>693</v>
      </c>
      <c r="V543" s="103"/>
      <c r="W543" s="101"/>
      <c r="X543" s="102"/>
      <c r="Y543" s="101"/>
      <c r="Z543" s="101"/>
      <c r="AA543" s="101"/>
      <c r="AB543" s="104"/>
    </row>
    <row r="544" spans="2:28" ht="16.5" customHeight="1" x14ac:dyDescent="0.25">
      <c r="B544" s="97">
        <v>201</v>
      </c>
      <c r="C544" s="97" t="s">
        <v>55</v>
      </c>
      <c r="D544" s="98">
        <v>49181</v>
      </c>
      <c r="E544" s="99">
        <v>212</v>
      </c>
      <c r="F544" s="97">
        <v>5</v>
      </c>
      <c r="G544" s="97">
        <v>1</v>
      </c>
      <c r="H544" s="105">
        <v>4</v>
      </c>
      <c r="I544" s="105">
        <v>0</v>
      </c>
      <c r="J544" s="105">
        <v>60</v>
      </c>
      <c r="K544" s="95">
        <v>1660</v>
      </c>
      <c r="L544" s="106">
        <f>T543</f>
        <v>130</v>
      </c>
      <c r="M544" s="106">
        <f>K544*L544</f>
        <v>215800</v>
      </c>
      <c r="N544" s="77"/>
      <c r="O544" s="78"/>
      <c r="P544" s="78"/>
      <c r="Q544" s="78"/>
      <c r="R544" s="79"/>
      <c r="S544" s="80"/>
      <c r="T544" s="81"/>
      <c r="U544" s="77"/>
      <c r="V544" s="79"/>
      <c r="W544" s="79"/>
      <c r="X544" s="82"/>
      <c r="Y544" s="83">
        <f>M544</f>
        <v>215800</v>
      </c>
      <c r="Z544" s="84"/>
      <c r="AA544" s="87">
        <f>AB544*M544/100</f>
        <v>21.58</v>
      </c>
      <c r="AB544" s="110">
        <v>0.01</v>
      </c>
    </row>
    <row r="545" spans="2:28" ht="16.5" customHeight="1" x14ac:dyDescent="0.25">
      <c r="B545" s="99"/>
      <c r="C545" s="99"/>
      <c r="D545" s="99"/>
      <c r="E545" s="99"/>
      <c r="F545" s="99"/>
      <c r="G545" s="99"/>
      <c r="H545" s="107"/>
      <c r="I545" s="107"/>
      <c r="J545" s="107"/>
      <c r="K545" s="106"/>
      <c r="L545" s="106"/>
      <c r="M545" s="106"/>
      <c r="N545" s="77"/>
      <c r="O545" s="78"/>
      <c r="P545" s="78"/>
      <c r="Q545" s="78"/>
      <c r="R545" s="79"/>
      <c r="S545" s="80"/>
      <c r="T545" s="81"/>
      <c r="U545" s="77"/>
      <c r="V545" s="79"/>
      <c r="W545" s="79"/>
      <c r="X545" s="86"/>
      <c r="Y545" s="83"/>
      <c r="Z545" s="84"/>
      <c r="AA545" s="85"/>
      <c r="AB545" s="86"/>
    </row>
    <row r="546" spans="2:28" ht="16.5" customHeight="1" x14ac:dyDescent="0.25">
      <c r="B546" s="100" t="s">
        <v>205</v>
      </c>
      <c r="C546" s="101"/>
      <c r="D546" s="101"/>
      <c r="E546" s="101"/>
      <c r="F546" s="101"/>
      <c r="G546" s="102"/>
      <c r="H546" s="102" t="s">
        <v>210</v>
      </c>
      <c r="I546" s="102" t="s">
        <v>694</v>
      </c>
      <c r="J546" s="102" t="s">
        <v>695</v>
      </c>
      <c r="K546" s="102">
        <v>190</v>
      </c>
      <c r="L546" s="102">
        <v>9</v>
      </c>
      <c r="M546" s="102"/>
      <c r="N546" s="102"/>
      <c r="O546" s="102" t="s">
        <v>240</v>
      </c>
      <c r="P546" s="102" t="s">
        <v>241</v>
      </c>
      <c r="Q546" s="102" t="s">
        <v>139</v>
      </c>
      <c r="R546" s="102">
        <v>34160</v>
      </c>
      <c r="S546" s="102" t="s">
        <v>236</v>
      </c>
      <c r="T546" s="102">
        <v>130</v>
      </c>
      <c r="U546" s="102" t="s">
        <v>696</v>
      </c>
      <c r="V546" s="103"/>
      <c r="W546" s="101"/>
      <c r="X546" s="102"/>
      <c r="Y546" s="101"/>
      <c r="Z546" s="101"/>
      <c r="AA546" s="101"/>
      <c r="AB546" s="104"/>
    </row>
    <row r="547" spans="2:28" ht="16.5" customHeight="1" x14ac:dyDescent="0.25">
      <c r="B547" s="97">
        <v>202</v>
      </c>
      <c r="C547" s="97" t="s">
        <v>55</v>
      </c>
      <c r="D547" s="98">
        <v>49182</v>
      </c>
      <c r="E547" s="99">
        <v>213</v>
      </c>
      <c r="F547" s="97">
        <v>5</v>
      </c>
      <c r="G547" s="97">
        <v>1</v>
      </c>
      <c r="H547" s="105">
        <v>4</v>
      </c>
      <c r="I547" s="105">
        <v>0</v>
      </c>
      <c r="J547" s="105">
        <v>60</v>
      </c>
      <c r="K547" s="95">
        <v>1660</v>
      </c>
      <c r="L547" s="106">
        <f>T546</f>
        <v>130</v>
      </c>
      <c r="M547" s="106">
        <f>K547*L547</f>
        <v>215800</v>
      </c>
      <c r="N547" s="77"/>
      <c r="O547" s="78"/>
      <c r="P547" s="78"/>
      <c r="Q547" s="78"/>
      <c r="R547" s="79"/>
      <c r="S547" s="80"/>
      <c r="T547" s="81"/>
      <c r="U547" s="77"/>
      <c r="V547" s="79"/>
      <c r="W547" s="79"/>
      <c r="X547" s="82"/>
      <c r="Y547" s="83">
        <f>M547</f>
        <v>215800</v>
      </c>
      <c r="Z547" s="84"/>
      <c r="AA547" s="87">
        <f>AB547*M547/100</f>
        <v>21.58</v>
      </c>
      <c r="AB547" s="110">
        <v>0.01</v>
      </c>
    </row>
    <row r="548" spans="2:28" ht="16.5" customHeight="1" x14ac:dyDescent="0.25">
      <c r="B548" s="99"/>
      <c r="C548" s="99"/>
      <c r="D548" s="99"/>
      <c r="E548" s="99"/>
      <c r="F548" s="99"/>
      <c r="G548" s="99"/>
      <c r="H548" s="107"/>
      <c r="I548" s="107"/>
      <c r="J548" s="107"/>
      <c r="K548" s="106"/>
      <c r="L548" s="106"/>
      <c r="M548" s="106"/>
      <c r="N548" s="77"/>
      <c r="O548" s="78"/>
      <c r="P548" s="78"/>
      <c r="Q548" s="78"/>
      <c r="R548" s="79"/>
      <c r="S548" s="80"/>
      <c r="T548" s="81"/>
      <c r="U548" s="77"/>
      <c r="V548" s="79"/>
      <c r="W548" s="79"/>
      <c r="X548" s="86"/>
      <c r="Y548" s="83"/>
      <c r="Z548" s="84"/>
      <c r="AA548" s="85"/>
      <c r="AB548" s="86"/>
    </row>
    <row r="549" spans="2:28" ht="16.5" customHeight="1" x14ac:dyDescent="0.25">
      <c r="B549" s="100" t="s">
        <v>205</v>
      </c>
      <c r="C549" s="101"/>
      <c r="D549" s="101"/>
      <c r="E549" s="101"/>
      <c r="F549" s="101"/>
      <c r="G549" s="102"/>
      <c r="H549" s="102" t="s">
        <v>207</v>
      </c>
      <c r="I549" s="102" t="s">
        <v>697</v>
      </c>
      <c r="J549" s="102" t="s">
        <v>698</v>
      </c>
      <c r="K549" s="102">
        <v>83</v>
      </c>
      <c r="L549" s="102">
        <v>9</v>
      </c>
      <c r="M549" s="102"/>
      <c r="N549" s="102"/>
      <c r="O549" s="102" t="s">
        <v>699</v>
      </c>
      <c r="P549" s="102" t="s">
        <v>700</v>
      </c>
      <c r="Q549" s="102" t="s">
        <v>139</v>
      </c>
      <c r="R549" s="102">
        <v>34190</v>
      </c>
      <c r="S549" s="102" t="s">
        <v>236</v>
      </c>
      <c r="T549" s="102">
        <v>190</v>
      </c>
      <c r="U549" s="102" t="s">
        <v>701</v>
      </c>
      <c r="V549" s="103"/>
      <c r="W549" s="101"/>
      <c r="X549" s="102"/>
      <c r="Y549" s="101"/>
      <c r="Z549" s="101"/>
      <c r="AA549" s="101"/>
      <c r="AB549" s="104"/>
    </row>
    <row r="550" spans="2:28" ht="16.5" customHeight="1" x14ac:dyDescent="0.25">
      <c r="B550" s="97">
        <v>203</v>
      </c>
      <c r="C550" s="97" t="s">
        <v>55</v>
      </c>
      <c r="D550" s="98">
        <v>51380</v>
      </c>
      <c r="E550" s="99">
        <v>225</v>
      </c>
      <c r="F550" s="97">
        <v>5</v>
      </c>
      <c r="G550" s="97">
        <v>1</v>
      </c>
      <c r="H550" s="105">
        <v>8</v>
      </c>
      <c r="I550" s="105">
        <v>3</v>
      </c>
      <c r="J550" s="105">
        <v>0</v>
      </c>
      <c r="K550" s="95">
        <v>3500</v>
      </c>
      <c r="L550" s="106">
        <f>T549</f>
        <v>190</v>
      </c>
      <c r="M550" s="106">
        <f>K550*L550</f>
        <v>665000</v>
      </c>
      <c r="N550" s="77"/>
      <c r="O550" s="78"/>
      <c r="P550" s="78"/>
      <c r="Q550" s="78"/>
      <c r="R550" s="79"/>
      <c r="S550" s="80"/>
      <c r="T550" s="81"/>
      <c r="U550" s="77"/>
      <c r="V550" s="79"/>
      <c r="W550" s="79"/>
      <c r="X550" s="82"/>
      <c r="Y550" s="83">
        <f>M550</f>
        <v>665000</v>
      </c>
      <c r="Z550" s="84"/>
      <c r="AA550" s="87">
        <f>AB550*M550/100</f>
        <v>66.5</v>
      </c>
      <c r="AB550" s="110">
        <v>0.01</v>
      </c>
    </row>
    <row r="551" spans="2:28" ht="16.5" customHeight="1" x14ac:dyDescent="0.25">
      <c r="B551" s="99"/>
      <c r="C551" s="99"/>
      <c r="D551" s="99"/>
      <c r="E551" s="99"/>
      <c r="F551" s="99"/>
      <c r="G551" s="99"/>
      <c r="H551" s="107"/>
      <c r="I551" s="107"/>
      <c r="J551" s="107"/>
      <c r="K551" s="106"/>
      <c r="L551" s="106"/>
      <c r="M551" s="106"/>
      <c r="N551" s="77"/>
      <c r="O551" s="78"/>
      <c r="P551" s="78"/>
      <c r="Q551" s="78"/>
      <c r="R551" s="79"/>
      <c r="S551" s="80"/>
      <c r="T551" s="81"/>
      <c r="U551" s="77"/>
      <c r="V551" s="79"/>
      <c r="W551" s="79"/>
      <c r="X551" s="86"/>
      <c r="Y551" s="83"/>
      <c r="Z551" s="84"/>
      <c r="AA551" s="85"/>
      <c r="AB551" s="86"/>
    </row>
    <row r="552" spans="2:28" ht="16.5" customHeight="1" x14ac:dyDescent="0.25">
      <c r="B552" s="100" t="s">
        <v>205</v>
      </c>
      <c r="C552" s="101"/>
      <c r="D552" s="101"/>
      <c r="E552" s="101"/>
      <c r="F552" s="101"/>
      <c r="G552" s="102"/>
      <c r="H552" s="102" t="s">
        <v>210</v>
      </c>
      <c r="I552" s="102" t="s">
        <v>702</v>
      </c>
      <c r="J552" s="102" t="s">
        <v>641</v>
      </c>
      <c r="K552" s="102">
        <v>78</v>
      </c>
      <c r="L552" s="102">
        <v>15</v>
      </c>
      <c r="M552" s="102"/>
      <c r="N552" s="102"/>
      <c r="O552" s="102" t="s">
        <v>240</v>
      </c>
      <c r="P552" s="102" t="s">
        <v>241</v>
      </c>
      <c r="Q552" s="102" t="s">
        <v>139</v>
      </c>
      <c r="R552" s="102">
        <v>34160</v>
      </c>
      <c r="S552" s="102" t="s">
        <v>236</v>
      </c>
      <c r="T552" s="102">
        <v>130</v>
      </c>
      <c r="U552" s="102" t="s">
        <v>703</v>
      </c>
      <c r="V552" s="103"/>
      <c r="W552" s="101"/>
      <c r="X552" s="102"/>
      <c r="Y552" s="101"/>
      <c r="Z552" s="101"/>
      <c r="AA552" s="101"/>
      <c r="AB552" s="104"/>
    </row>
    <row r="553" spans="2:28" ht="16.5" customHeight="1" x14ac:dyDescent="0.25">
      <c r="B553" s="97">
        <v>204</v>
      </c>
      <c r="C553" s="97" t="s">
        <v>55</v>
      </c>
      <c r="D553" s="98">
        <v>51306</v>
      </c>
      <c r="E553" s="99">
        <v>227</v>
      </c>
      <c r="F553" s="97">
        <v>9</v>
      </c>
      <c r="G553" s="97">
        <v>1</v>
      </c>
      <c r="H553" s="105">
        <v>14</v>
      </c>
      <c r="I553" s="105">
        <v>3</v>
      </c>
      <c r="J553" s="105">
        <v>90</v>
      </c>
      <c r="K553" s="95">
        <v>5990</v>
      </c>
      <c r="L553" s="106">
        <f>T552</f>
        <v>130</v>
      </c>
      <c r="M553" s="106">
        <f>K553*L553</f>
        <v>778700</v>
      </c>
      <c r="N553" s="77"/>
      <c r="O553" s="78"/>
      <c r="P553" s="78"/>
      <c r="Q553" s="78"/>
      <c r="R553" s="79"/>
      <c r="S553" s="80"/>
      <c r="T553" s="81"/>
      <c r="U553" s="77"/>
      <c r="V553" s="79"/>
      <c r="W553" s="79"/>
      <c r="X553" s="82"/>
      <c r="Y553" s="83">
        <f>M553</f>
        <v>778700</v>
      </c>
      <c r="Z553" s="84"/>
      <c r="AA553" s="87">
        <f>AB553*M553/100</f>
        <v>77.87</v>
      </c>
      <c r="AB553" s="110">
        <v>0.01</v>
      </c>
    </row>
    <row r="554" spans="2:28" ht="16.5" customHeight="1" x14ac:dyDescent="0.25">
      <c r="B554" s="99"/>
      <c r="C554" s="99"/>
      <c r="D554" s="99"/>
      <c r="E554" s="99"/>
      <c r="F554" s="99"/>
      <c r="G554" s="99"/>
      <c r="H554" s="107"/>
      <c r="I554" s="107"/>
      <c r="J554" s="107"/>
      <c r="K554" s="106"/>
      <c r="L554" s="106"/>
      <c r="M554" s="106"/>
      <c r="N554" s="77"/>
      <c r="O554" s="78"/>
      <c r="P554" s="78"/>
      <c r="Q554" s="78"/>
      <c r="R554" s="79"/>
      <c r="S554" s="80"/>
      <c r="T554" s="81"/>
      <c r="U554" s="77"/>
      <c r="V554" s="79"/>
      <c r="W554" s="79"/>
      <c r="X554" s="86"/>
      <c r="Y554" s="83"/>
      <c r="Z554" s="84"/>
      <c r="AA554" s="85"/>
      <c r="AB554" s="86"/>
    </row>
    <row r="555" spans="2:28" ht="16.5" customHeight="1" x14ac:dyDescent="0.25">
      <c r="B555" s="100" t="s">
        <v>205</v>
      </c>
      <c r="C555" s="101"/>
      <c r="D555" s="101"/>
      <c r="E555" s="101"/>
      <c r="F555" s="101"/>
      <c r="G555" s="102"/>
      <c r="H555" s="102" t="s">
        <v>210</v>
      </c>
      <c r="I555" s="102" t="s">
        <v>347</v>
      </c>
      <c r="J555" s="102" t="s">
        <v>348</v>
      </c>
      <c r="K555" s="102">
        <v>147</v>
      </c>
      <c r="L555" s="102">
        <v>9</v>
      </c>
      <c r="M555" s="102"/>
      <c r="N555" s="102"/>
      <c r="O555" s="102" t="s">
        <v>240</v>
      </c>
      <c r="P555" s="102" t="s">
        <v>241</v>
      </c>
      <c r="Q555" s="102" t="s">
        <v>139</v>
      </c>
      <c r="R555" s="102">
        <v>34160</v>
      </c>
      <c r="S555" s="102" t="s">
        <v>236</v>
      </c>
      <c r="T555" s="102">
        <v>75</v>
      </c>
      <c r="U555" s="102" t="s">
        <v>706</v>
      </c>
      <c r="V555" s="103"/>
      <c r="W555" s="101"/>
      <c r="X555" s="102"/>
      <c r="Y555" s="101"/>
      <c r="Z555" s="101"/>
      <c r="AA555" s="101"/>
      <c r="AB555" s="104"/>
    </row>
    <row r="556" spans="2:28" ht="16.5" customHeight="1" x14ac:dyDescent="0.25">
      <c r="B556" s="97">
        <v>206</v>
      </c>
      <c r="C556" s="97" t="s">
        <v>55</v>
      </c>
      <c r="D556" s="98">
        <v>51308</v>
      </c>
      <c r="E556" s="99">
        <v>229</v>
      </c>
      <c r="F556" s="97">
        <v>9</v>
      </c>
      <c r="G556" s="97">
        <v>1</v>
      </c>
      <c r="H556" s="105">
        <v>4</v>
      </c>
      <c r="I556" s="105">
        <v>3</v>
      </c>
      <c r="J556" s="105">
        <v>60</v>
      </c>
      <c r="K556" s="95">
        <v>1960</v>
      </c>
      <c r="L556" s="106">
        <f>T555</f>
        <v>75</v>
      </c>
      <c r="M556" s="106">
        <f>K556*L556</f>
        <v>147000</v>
      </c>
      <c r="N556" s="77"/>
      <c r="O556" s="78"/>
      <c r="P556" s="78"/>
      <c r="Q556" s="78"/>
      <c r="R556" s="79"/>
      <c r="S556" s="80"/>
      <c r="T556" s="81"/>
      <c r="U556" s="77"/>
      <c r="V556" s="79"/>
      <c r="W556" s="79"/>
      <c r="X556" s="82"/>
      <c r="Y556" s="83">
        <f>M556</f>
        <v>147000</v>
      </c>
      <c r="Z556" s="84"/>
      <c r="AA556" s="87">
        <f>AB556*M556/100</f>
        <v>14.7</v>
      </c>
      <c r="AB556" s="110">
        <v>0.01</v>
      </c>
    </row>
    <row r="557" spans="2:28" ht="16.5" customHeight="1" x14ac:dyDescent="0.25">
      <c r="B557" s="99"/>
      <c r="C557" s="99"/>
      <c r="D557" s="99"/>
      <c r="E557" s="99"/>
      <c r="F557" s="99"/>
      <c r="G557" s="99"/>
      <c r="H557" s="107"/>
      <c r="I557" s="107"/>
      <c r="J557" s="107"/>
      <c r="K557" s="106"/>
      <c r="L557" s="106"/>
      <c r="M557" s="106"/>
      <c r="N557" s="77"/>
      <c r="O557" s="78"/>
      <c r="P557" s="78"/>
      <c r="Q557" s="78"/>
      <c r="R557" s="79"/>
      <c r="S557" s="80"/>
      <c r="T557" s="81"/>
      <c r="U557" s="77"/>
      <c r="V557" s="79"/>
      <c r="W557" s="79"/>
      <c r="X557" s="86"/>
      <c r="Y557" s="83"/>
      <c r="Z557" s="84"/>
      <c r="AA557" s="85"/>
      <c r="AB557" s="86"/>
    </row>
    <row r="558" spans="2:28" ht="16.5" customHeight="1" x14ac:dyDescent="0.25">
      <c r="B558" s="100" t="s">
        <v>205</v>
      </c>
      <c r="C558" s="101"/>
      <c r="D558" s="101"/>
      <c r="E558" s="101"/>
      <c r="F558" s="101"/>
      <c r="G558" s="102"/>
      <c r="H558" s="102" t="s">
        <v>210</v>
      </c>
      <c r="I558" s="102" t="s">
        <v>702</v>
      </c>
      <c r="J558" s="102" t="s">
        <v>641</v>
      </c>
      <c r="K558" s="102">
        <v>78</v>
      </c>
      <c r="L558" s="102">
        <v>15</v>
      </c>
      <c r="M558" s="102"/>
      <c r="N558" s="102"/>
      <c r="O558" s="102" t="s">
        <v>240</v>
      </c>
      <c r="P558" s="102" t="s">
        <v>241</v>
      </c>
      <c r="Q558" s="102" t="s">
        <v>139</v>
      </c>
      <c r="R558" s="102">
        <v>34160</v>
      </c>
      <c r="S558" s="102" t="s">
        <v>236</v>
      </c>
      <c r="T558" s="102">
        <v>150</v>
      </c>
      <c r="U558" s="102" t="s">
        <v>707</v>
      </c>
      <c r="V558" s="103"/>
      <c r="W558" s="101"/>
      <c r="X558" s="102"/>
      <c r="Y558" s="101"/>
      <c r="Z558" s="101"/>
      <c r="AA558" s="101"/>
      <c r="AB558" s="104"/>
    </row>
    <row r="559" spans="2:28" ht="16.5" customHeight="1" x14ac:dyDescent="0.25">
      <c r="B559" s="97">
        <v>207</v>
      </c>
      <c r="C559" s="97" t="s">
        <v>55</v>
      </c>
      <c r="D559" s="98">
        <v>51309</v>
      </c>
      <c r="E559" s="99">
        <v>230</v>
      </c>
      <c r="F559" s="97">
        <v>9</v>
      </c>
      <c r="G559" s="97">
        <v>1</v>
      </c>
      <c r="H559" s="105">
        <v>8</v>
      </c>
      <c r="I559" s="105">
        <v>3</v>
      </c>
      <c r="J559" s="105">
        <v>77</v>
      </c>
      <c r="K559" s="95">
        <v>3577</v>
      </c>
      <c r="L559" s="106">
        <f>T558</f>
        <v>150</v>
      </c>
      <c r="M559" s="106">
        <f>K559*L559</f>
        <v>536550</v>
      </c>
      <c r="N559" s="77"/>
      <c r="O559" s="78"/>
      <c r="P559" s="78"/>
      <c r="Q559" s="78"/>
      <c r="R559" s="79"/>
      <c r="S559" s="80"/>
      <c r="T559" s="81"/>
      <c r="U559" s="77"/>
      <c r="V559" s="79"/>
      <c r="W559" s="79"/>
      <c r="X559" s="82"/>
      <c r="Y559" s="83">
        <f>M559</f>
        <v>536550</v>
      </c>
      <c r="Z559" s="84"/>
      <c r="AA559" s="87">
        <f>AB559*M559/100</f>
        <v>53.655000000000001</v>
      </c>
      <c r="AB559" s="110">
        <v>0.01</v>
      </c>
    </row>
    <row r="560" spans="2:28" ht="16.5" customHeight="1" x14ac:dyDescent="0.25">
      <c r="B560" s="99"/>
      <c r="C560" s="99"/>
      <c r="D560" s="99"/>
      <c r="E560" s="99"/>
      <c r="F560" s="99"/>
      <c r="G560" s="99"/>
      <c r="H560" s="107"/>
      <c r="I560" s="107"/>
      <c r="J560" s="107"/>
      <c r="K560" s="106"/>
      <c r="L560" s="106"/>
      <c r="M560" s="106"/>
      <c r="N560" s="77"/>
      <c r="O560" s="78"/>
      <c r="P560" s="78"/>
      <c r="Q560" s="78"/>
      <c r="R560" s="79"/>
      <c r="S560" s="80"/>
      <c r="T560" s="81"/>
      <c r="U560" s="77"/>
      <c r="V560" s="79"/>
      <c r="W560" s="79"/>
      <c r="X560" s="86"/>
      <c r="Y560" s="83"/>
      <c r="Z560" s="84"/>
      <c r="AA560" s="85"/>
      <c r="AB560" s="86"/>
    </row>
    <row r="561" spans="2:28" ht="16.5" customHeight="1" x14ac:dyDescent="0.25">
      <c r="B561" s="100" t="s">
        <v>205</v>
      </c>
      <c r="C561" s="101"/>
      <c r="D561" s="101"/>
      <c r="E561" s="101"/>
      <c r="F561" s="101"/>
      <c r="G561" s="102"/>
      <c r="H561" s="102" t="s">
        <v>207</v>
      </c>
      <c r="I561" s="102" t="s">
        <v>590</v>
      </c>
      <c r="J561" s="102" t="s">
        <v>587</v>
      </c>
      <c r="K561" s="102">
        <v>246</v>
      </c>
      <c r="L561" s="102">
        <v>15</v>
      </c>
      <c r="M561" s="102"/>
      <c r="N561" s="102"/>
      <c r="O561" s="102" t="s">
        <v>240</v>
      </c>
      <c r="P561" s="102" t="s">
        <v>241</v>
      </c>
      <c r="Q561" s="102" t="s">
        <v>139</v>
      </c>
      <c r="R561" s="102">
        <v>34160</v>
      </c>
      <c r="S561" s="102" t="s">
        <v>236</v>
      </c>
      <c r="T561" s="102">
        <v>130</v>
      </c>
      <c r="U561" s="102" t="s">
        <v>708</v>
      </c>
      <c r="V561" s="103"/>
      <c r="W561" s="101"/>
      <c r="X561" s="102"/>
      <c r="Y561" s="101"/>
      <c r="Z561" s="101"/>
      <c r="AA561" s="101"/>
      <c r="AB561" s="104"/>
    </row>
    <row r="562" spans="2:28" ht="16.5" customHeight="1" x14ac:dyDescent="0.25">
      <c r="B562" s="97">
        <v>208</v>
      </c>
      <c r="C562" s="97" t="s">
        <v>55</v>
      </c>
      <c r="D562" s="98">
        <v>56045</v>
      </c>
      <c r="E562" s="99">
        <v>233</v>
      </c>
      <c r="F562" s="97">
        <v>9</v>
      </c>
      <c r="G562" s="97">
        <v>1</v>
      </c>
      <c r="H562" s="105">
        <v>4</v>
      </c>
      <c r="I562" s="105">
        <v>0</v>
      </c>
      <c r="J562" s="105">
        <v>0</v>
      </c>
      <c r="K562" s="95">
        <v>1600</v>
      </c>
      <c r="L562" s="106">
        <f>T561</f>
        <v>130</v>
      </c>
      <c r="M562" s="106">
        <f>K562*L562</f>
        <v>208000</v>
      </c>
      <c r="N562" s="77"/>
      <c r="O562" s="78"/>
      <c r="P562" s="78"/>
      <c r="Q562" s="78"/>
      <c r="R562" s="79"/>
      <c r="S562" s="80"/>
      <c r="T562" s="81"/>
      <c r="U562" s="77"/>
      <c r="V562" s="79"/>
      <c r="W562" s="79"/>
      <c r="X562" s="82"/>
      <c r="Y562" s="83">
        <f>M562</f>
        <v>208000</v>
      </c>
      <c r="Z562" s="84"/>
      <c r="AA562" s="87">
        <f>AB562*M562/100</f>
        <v>20.8</v>
      </c>
      <c r="AB562" s="110">
        <v>0.01</v>
      </c>
    </row>
    <row r="563" spans="2:28" ht="16.5" customHeight="1" x14ac:dyDescent="0.25">
      <c r="B563" s="99"/>
      <c r="C563" s="99"/>
      <c r="D563" s="99"/>
      <c r="E563" s="99"/>
      <c r="F563" s="99"/>
      <c r="G563" s="99"/>
      <c r="H563" s="107"/>
      <c r="I563" s="107"/>
      <c r="J563" s="107"/>
      <c r="K563" s="106"/>
      <c r="L563" s="106"/>
      <c r="M563" s="106"/>
      <c r="N563" s="77"/>
      <c r="O563" s="78"/>
      <c r="P563" s="78"/>
      <c r="Q563" s="78"/>
      <c r="R563" s="79"/>
      <c r="S563" s="80"/>
      <c r="T563" s="81"/>
      <c r="U563" s="77"/>
      <c r="V563" s="79"/>
      <c r="W563" s="79"/>
      <c r="X563" s="86"/>
      <c r="Y563" s="83"/>
      <c r="Z563" s="84"/>
      <c r="AA563" s="85"/>
      <c r="AB563" s="86"/>
    </row>
    <row r="564" spans="2:28" ht="16.5" customHeight="1" x14ac:dyDescent="0.25">
      <c r="B564" s="100" t="s">
        <v>205</v>
      </c>
      <c r="C564" s="101"/>
      <c r="D564" s="101"/>
      <c r="E564" s="101"/>
      <c r="F564" s="101"/>
      <c r="G564" s="102"/>
      <c r="H564" s="102" t="s">
        <v>207</v>
      </c>
      <c r="I564" s="102" t="s">
        <v>724</v>
      </c>
      <c r="J564" s="102" t="s">
        <v>725</v>
      </c>
      <c r="K564" s="102">
        <v>365</v>
      </c>
      <c r="L564" s="102">
        <v>4</v>
      </c>
      <c r="M564" s="102"/>
      <c r="N564" s="102"/>
      <c r="O564" s="102" t="s">
        <v>565</v>
      </c>
      <c r="P564" s="102" t="s">
        <v>565</v>
      </c>
      <c r="Q564" s="102" t="s">
        <v>139</v>
      </c>
      <c r="R564" s="102">
        <v>34280</v>
      </c>
      <c r="S564" s="102" t="s">
        <v>236</v>
      </c>
      <c r="T564" s="102">
        <v>320</v>
      </c>
      <c r="U564" s="102" t="s">
        <v>726</v>
      </c>
      <c r="V564" s="103"/>
      <c r="W564" s="101"/>
      <c r="X564" s="102"/>
      <c r="Y564" s="101"/>
      <c r="Z564" s="101"/>
      <c r="AA564" s="101"/>
      <c r="AB564" s="104"/>
    </row>
    <row r="565" spans="2:28" ht="16.5" customHeight="1" x14ac:dyDescent="0.25">
      <c r="B565" s="97">
        <v>215</v>
      </c>
      <c r="C565" s="97" t="s">
        <v>55</v>
      </c>
      <c r="D565" s="98">
        <v>51702</v>
      </c>
      <c r="E565" s="99">
        <v>112</v>
      </c>
      <c r="F565" s="97">
        <v>6</v>
      </c>
      <c r="G565" s="97">
        <v>1</v>
      </c>
      <c r="H565" s="105">
        <v>14</v>
      </c>
      <c r="I565" s="105">
        <v>2</v>
      </c>
      <c r="J565" s="105">
        <v>60</v>
      </c>
      <c r="K565" s="95">
        <v>5860</v>
      </c>
      <c r="L565" s="106">
        <f>T564</f>
        <v>320</v>
      </c>
      <c r="M565" s="106">
        <f>K565*L565</f>
        <v>1875200</v>
      </c>
      <c r="N565" s="77"/>
      <c r="O565" s="78"/>
      <c r="P565" s="78"/>
      <c r="Q565" s="78"/>
      <c r="R565" s="79"/>
      <c r="S565" s="80"/>
      <c r="T565" s="81"/>
      <c r="U565" s="77"/>
      <c r="V565" s="79"/>
      <c r="W565" s="79"/>
      <c r="X565" s="82"/>
      <c r="Y565" s="83">
        <f>M565</f>
        <v>1875200</v>
      </c>
      <c r="Z565" s="84"/>
      <c r="AA565" s="87">
        <f>AB565*M565/100</f>
        <v>187.52</v>
      </c>
      <c r="AB565" s="110">
        <v>0.01</v>
      </c>
    </row>
    <row r="566" spans="2:28" ht="16.5" customHeight="1" x14ac:dyDescent="0.25">
      <c r="B566" s="99"/>
      <c r="C566" s="99"/>
      <c r="D566" s="99"/>
      <c r="E566" s="99"/>
      <c r="F566" s="99"/>
      <c r="G566" s="99"/>
      <c r="H566" s="107"/>
      <c r="I566" s="107"/>
      <c r="J566" s="107"/>
      <c r="K566" s="106"/>
      <c r="L566" s="106"/>
      <c r="M566" s="106"/>
      <c r="N566" s="77"/>
      <c r="O566" s="78"/>
      <c r="P566" s="78"/>
      <c r="Q566" s="78"/>
      <c r="R566" s="79"/>
      <c r="S566" s="80"/>
      <c r="T566" s="81"/>
      <c r="U566" s="77"/>
      <c r="V566" s="79"/>
      <c r="W566" s="79"/>
      <c r="X566" s="86"/>
      <c r="Y566" s="83"/>
      <c r="Z566" s="84"/>
      <c r="AA566" s="85"/>
      <c r="AB566" s="86"/>
    </row>
    <row r="567" spans="2:28" ht="16.5" customHeight="1" x14ac:dyDescent="0.25">
      <c r="B567" s="100" t="s">
        <v>205</v>
      </c>
      <c r="C567" s="101"/>
      <c r="D567" s="101"/>
      <c r="E567" s="101"/>
      <c r="F567" s="101"/>
      <c r="G567" s="102"/>
      <c r="H567" s="102" t="s">
        <v>207</v>
      </c>
      <c r="I567" s="102" t="s">
        <v>727</v>
      </c>
      <c r="J567" s="102" t="s">
        <v>728</v>
      </c>
      <c r="K567" s="102">
        <v>15</v>
      </c>
      <c r="L567" s="102">
        <v>6</v>
      </c>
      <c r="M567" s="102"/>
      <c r="N567" s="102"/>
      <c r="O567" s="102" t="s">
        <v>240</v>
      </c>
      <c r="P567" s="102" t="s">
        <v>241</v>
      </c>
      <c r="Q567" s="102" t="s">
        <v>139</v>
      </c>
      <c r="R567" s="102">
        <v>34160</v>
      </c>
      <c r="S567" s="102"/>
      <c r="T567" s="102">
        <v>450</v>
      </c>
      <c r="U567" s="102" t="s">
        <v>730</v>
      </c>
      <c r="V567" s="103"/>
      <c r="W567" s="101"/>
      <c r="X567" s="102"/>
      <c r="Y567" s="101"/>
      <c r="Z567" s="101"/>
      <c r="AA567" s="102" t="s">
        <v>729</v>
      </c>
      <c r="AB567" s="104"/>
    </row>
    <row r="568" spans="2:28" ht="16.5" customHeight="1" x14ac:dyDescent="0.25">
      <c r="B568" s="97">
        <v>216</v>
      </c>
      <c r="C568" s="97" t="s">
        <v>55</v>
      </c>
      <c r="D568" s="98">
        <v>51986</v>
      </c>
      <c r="E568" s="99">
        <v>113</v>
      </c>
      <c r="F568" s="97">
        <v>6</v>
      </c>
      <c r="G568" s="97">
        <v>1</v>
      </c>
      <c r="H568" s="105">
        <v>18</v>
      </c>
      <c r="I568" s="105">
        <v>3</v>
      </c>
      <c r="J568" s="105">
        <v>10</v>
      </c>
      <c r="K568" s="95">
        <v>7510</v>
      </c>
      <c r="L568" s="106">
        <f>T567</f>
        <v>450</v>
      </c>
      <c r="M568" s="106">
        <f>K568*L568</f>
        <v>3379500</v>
      </c>
      <c r="N568" s="77"/>
      <c r="O568" s="78"/>
      <c r="P568" s="78"/>
      <c r="Q568" s="78"/>
      <c r="R568" s="79"/>
      <c r="S568" s="80"/>
      <c r="T568" s="81"/>
      <c r="U568" s="77"/>
      <c r="V568" s="79"/>
      <c r="W568" s="79"/>
      <c r="X568" s="82"/>
      <c r="Y568" s="83">
        <f>M568</f>
        <v>3379500</v>
      </c>
      <c r="Z568" s="84"/>
      <c r="AA568" s="87">
        <f>AB568*M568/100</f>
        <v>337.95</v>
      </c>
      <c r="AB568" s="110">
        <v>0.01</v>
      </c>
    </row>
    <row r="569" spans="2:28" ht="16.5" customHeight="1" x14ac:dyDescent="0.25">
      <c r="B569" s="99"/>
      <c r="C569" s="99"/>
      <c r="D569" s="99"/>
      <c r="E569" s="99"/>
      <c r="F569" s="99"/>
      <c r="G569" s="99"/>
      <c r="H569" s="107"/>
      <c r="I569" s="107"/>
      <c r="J569" s="107"/>
      <c r="K569" s="106"/>
      <c r="L569" s="106"/>
      <c r="M569" s="106"/>
      <c r="N569" s="77"/>
      <c r="O569" s="78"/>
      <c r="P569" s="78"/>
      <c r="Q569" s="78"/>
      <c r="R569" s="79"/>
      <c r="S569" s="80"/>
      <c r="T569" s="81"/>
      <c r="U569" s="77"/>
      <c r="V569" s="79"/>
      <c r="W569" s="79"/>
      <c r="X569" s="86"/>
      <c r="Y569" s="83"/>
      <c r="Z569" s="84"/>
      <c r="AA569" s="85"/>
      <c r="AB569" s="86"/>
    </row>
    <row r="570" spans="2:28" ht="16.5" customHeight="1" x14ac:dyDescent="0.25">
      <c r="B570" s="100" t="s">
        <v>205</v>
      </c>
      <c r="C570" s="101"/>
      <c r="D570" s="101"/>
      <c r="E570" s="101"/>
      <c r="F570" s="101"/>
      <c r="G570" s="102"/>
      <c r="H570" s="102" t="s">
        <v>207</v>
      </c>
      <c r="I570" s="102" t="s">
        <v>675</v>
      </c>
      <c r="J570" s="102" t="s">
        <v>676</v>
      </c>
      <c r="K570" s="102">
        <v>39</v>
      </c>
      <c r="L570" s="102">
        <v>14</v>
      </c>
      <c r="M570" s="102"/>
      <c r="N570" s="102"/>
      <c r="O570" s="102" t="s">
        <v>677</v>
      </c>
      <c r="P570" s="102" t="s">
        <v>315</v>
      </c>
      <c r="Q570" s="102" t="s">
        <v>316</v>
      </c>
      <c r="R570" s="102">
        <v>33110</v>
      </c>
      <c r="S570" s="102" t="s">
        <v>236</v>
      </c>
      <c r="T570" s="102">
        <v>100</v>
      </c>
      <c r="U570" s="102" t="s">
        <v>745</v>
      </c>
      <c r="V570" s="103"/>
      <c r="W570" s="101"/>
      <c r="X570" s="102"/>
      <c r="Y570" s="101"/>
      <c r="Z570" s="101"/>
      <c r="AA570" s="101"/>
      <c r="AB570" s="104"/>
    </row>
    <row r="571" spans="2:28" ht="16.5" customHeight="1" x14ac:dyDescent="0.25">
      <c r="B571" s="97">
        <v>221</v>
      </c>
      <c r="C571" s="97" t="s">
        <v>55</v>
      </c>
      <c r="D571" s="98">
        <v>44364</v>
      </c>
      <c r="E571" s="99">
        <v>30</v>
      </c>
      <c r="F571" s="97">
        <v>6</v>
      </c>
      <c r="G571" s="97">
        <v>1</v>
      </c>
      <c r="H571" s="105">
        <v>17</v>
      </c>
      <c r="I571" s="105">
        <v>0</v>
      </c>
      <c r="J571" s="105">
        <v>15</v>
      </c>
      <c r="K571" s="95">
        <v>6815</v>
      </c>
      <c r="L571" s="106">
        <f>T570</f>
        <v>100</v>
      </c>
      <c r="M571" s="106">
        <f>K571*L571</f>
        <v>681500</v>
      </c>
      <c r="N571" s="77"/>
      <c r="O571" s="78"/>
      <c r="P571" s="78"/>
      <c r="Q571" s="78"/>
      <c r="R571" s="79"/>
      <c r="S571" s="80"/>
      <c r="T571" s="81"/>
      <c r="U571" s="77"/>
      <c r="V571" s="79"/>
      <c r="W571" s="79"/>
      <c r="X571" s="82"/>
      <c r="Y571" s="83">
        <f>M571</f>
        <v>681500</v>
      </c>
      <c r="Z571" s="84"/>
      <c r="AA571" s="87">
        <f>AB571*M571/100</f>
        <v>68.150000000000006</v>
      </c>
      <c r="AB571" s="110">
        <v>0.01</v>
      </c>
    </row>
    <row r="572" spans="2:28" ht="16.5" customHeight="1" x14ac:dyDescent="0.25">
      <c r="B572" s="99"/>
      <c r="C572" s="99"/>
      <c r="D572" s="99"/>
      <c r="E572" s="99"/>
      <c r="F572" s="99"/>
      <c r="G572" s="99"/>
      <c r="H572" s="107"/>
      <c r="I572" s="107"/>
      <c r="J572" s="107"/>
      <c r="K572" s="106"/>
      <c r="L572" s="106"/>
      <c r="M572" s="106"/>
      <c r="N572" s="77"/>
      <c r="O572" s="78"/>
      <c r="P572" s="78"/>
      <c r="Q572" s="78"/>
      <c r="R572" s="79"/>
      <c r="S572" s="80"/>
      <c r="T572" s="81"/>
      <c r="U572" s="77"/>
      <c r="V572" s="79"/>
      <c r="W572" s="79"/>
      <c r="X572" s="86"/>
      <c r="Y572" s="83"/>
      <c r="Z572" s="84"/>
      <c r="AA572" s="85"/>
      <c r="AB572" s="86"/>
    </row>
    <row r="573" spans="2:28" ht="16.5" customHeight="1" x14ac:dyDescent="0.25">
      <c r="B573" s="100" t="s">
        <v>205</v>
      </c>
      <c r="C573" s="101"/>
      <c r="D573" s="101"/>
      <c r="E573" s="101"/>
      <c r="F573" s="101"/>
      <c r="G573" s="102"/>
      <c r="H573" s="102" t="s">
        <v>207</v>
      </c>
      <c r="I573" s="102" t="s">
        <v>675</v>
      </c>
      <c r="J573" s="102" t="s">
        <v>676</v>
      </c>
      <c r="K573" s="102">
        <v>39</v>
      </c>
      <c r="L573" s="102">
        <v>14</v>
      </c>
      <c r="M573" s="102"/>
      <c r="N573" s="102"/>
      <c r="O573" s="102" t="s">
        <v>677</v>
      </c>
      <c r="P573" s="102" t="s">
        <v>315</v>
      </c>
      <c r="Q573" s="102" t="s">
        <v>316</v>
      </c>
      <c r="R573" s="102">
        <v>33110</v>
      </c>
      <c r="S573" s="102" t="s">
        <v>236</v>
      </c>
      <c r="T573" s="102">
        <v>100</v>
      </c>
      <c r="U573" s="102" t="s">
        <v>746</v>
      </c>
      <c r="V573" s="103"/>
      <c r="W573" s="101"/>
      <c r="X573" s="102"/>
      <c r="Y573" s="101"/>
      <c r="Z573" s="101"/>
      <c r="AA573" s="101"/>
      <c r="AB573" s="104"/>
    </row>
    <row r="574" spans="2:28" ht="16.5" customHeight="1" x14ac:dyDescent="0.25">
      <c r="B574" s="97">
        <v>222</v>
      </c>
      <c r="C574" s="97" t="s">
        <v>55</v>
      </c>
      <c r="D574" s="98">
        <v>44365</v>
      </c>
      <c r="E574" s="99">
        <v>31</v>
      </c>
      <c r="F574" s="97">
        <v>6</v>
      </c>
      <c r="G574" s="97">
        <v>1</v>
      </c>
      <c r="H574" s="105">
        <v>2</v>
      </c>
      <c r="I574" s="105">
        <v>1</v>
      </c>
      <c r="J574" s="105">
        <v>24</v>
      </c>
      <c r="K574" s="95">
        <v>924</v>
      </c>
      <c r="L574" s="106">
        <f>T573</f>
        <v>100</v>
      </c>
      <c r="M574" s="106">
        <f>K574*L574</f>
        <v>92400</v>
      </c>
      <c r="N574" s="77"/>
      <c r="O574" s="78"/>
      <c r="P574" s="78"/>
      <c r="Q574" s="78"/>
      <c r="R574" s="79"/>
      <c r="S574" s="80"/>
      <c r="T574" s="81"/>
      <c r="U574" s="77"/>
      <c r="V574" s="79"/>
      <c r="W574" s="79"/>
      <c r="X574" s="82"/>
      <c r="Y574" s="83">
        <f>M574</f>
        <v>92400</v>
      </c>
      <c r="Z574" s="84"/>
      <c r="AA574" s="87">
        <f>AB574*M574/100</f>
        <v>9.24</v>
      </c>
      <c r="AB574" s="110">
        <v>0.01</v>
      </c>
    </row>
    <row r="575" spans="2:28" ht="16.5" customHeight="1" x14ac:dyDescent="0.25">
      <c r="B575" s="99"/>
      <c r="C575" s="99"/>
      <c r="D575" s="99"/>
      <c r="E575" s="99"/>
      <c r="F575" s="99"/>
      <c r="G575" s="99"/>
      <c r="H575" s="107"/>
      <c r="I575" s="107"/>
      <c r="J575" s="107"/>
      <c r="K575" s="106"/>
      <c r="L575" s="106"/>
      <c r="M575" s="106"/>
      <c r="N575" s="77"/>
      <c r="O575" s="78"/>
      <c r="P575" s="78"/>
      <c r="Q575" s="78"/>
      <c r="R575" s="79"/>
      <c r="S575" s="80"/>
      <c r="T575" s="81"/>
      <c r="U575" s="77"/>
      <c r="V575" s="79"/>
      <c r="W575" s="79"/>
      <c r="X575" s="86"/>
      <c r="Y575" s="83"/>
      <c r="Z575" s="84"/>
      <c r="AA575" s="85"/>
      <c r="AB575" s="86"/>
    </row>
    <row r="576" spans="2:28" ht="16.5" customHeight="1" x14ac:dyDescent="0.25">
      <c r="B576" s="100" t="s">
        <v>205</v>
      </c>
      <c r="C576" s="101"/>
      <c r="D576" s="101"/>
      <c r="E576" s="101"/>
      <c r="F576" s="101"/>
      <c r="G576" s="102"/>
      <c r="H576" s="102" t="s">
        <v>301</v>
      </c>
      <c r="I576" s="102" t="s">
        <v>750</v>
      </c>
      <c r="J576" s="102" t="s">
        <v>751</v>
      </c>
      <c r="K576" s="102">
        <v>39</v>
      </c>
      <c r="L576" s="102">
        <v>11</v>
      </c>
      <c r="M576" s="102" t="s">
        <v>752</v>
      </c>
      <c r="N576" s="102"/>
      <c r="O576" s="102" t="s">
        <v>753</v>
      </c>
      <c r="P576" s="102" t="s">
        <v>241</v>
      </c>
      <c r="Q576" s="102" t="s">
        <v>139</v>
      </c>
      <c r="R576" s="102">
        <v>34160</v>
      </c>
      <c r="S576" s="102" t="s">
        <v>236</v>
      </c>
      <c r="T576" s="102">
        <v>130</v>
      </c>
      <c r="U576" s="102" t="s">
        <v>754</v>
      </c>
      <c r="V576" s="103"/>
      <c r="W576" s="101"/>
      <c r="X576" s="102"/>
      <c r="Y576" s="101"/>
      <c r="Z576" s="101"/>
      <c r="AA576" s="101"/>
      <c r="AB576" s="104"/>
    </row>
    <row r="577" spans="2:28" ht="16.5" customHeight="1" x14ac:dyDescent="0.25">
      <c r="B577" s="97">
        <v>224</v>
      </c>
      <c r="C577" s="97" t="s">
        <v>55</v>
      </c>
      <c r="D577" s="98">
        <v>6560</v>
      </c>
      <c r="E577" s="99">
        <v>6</v>
      </c>
      <c r="F577" s="97">
        <v>1</v>
      </c>
      <c r="G577" s="97">
        <v>1</v>
      </c>
      <c r="H577" s="105">
        <v>6</v>
      </c>
      <c r="I577" s="105">
        <v>3</v>
      </c>
      <c r="J577" s="105">
        <v>10</v>
      </c>
      <c r="K577" s="95">
        <v>2710</v>
      </c>
      <c r="L577" s="106">
        <f>T576</f>
        <v>130</v>
      </c>
      <c r="M577" s="106">
        <f>K577*L577</f>
        <v>352300</v>
      </c>
      <c r="N577" s="77"/>
      <c r="O577" s="78"/>
      <c r="P577" s="78"/>
      <c r="Q577" s="78"/>
      <c r="R577" s="79"/>
      <c r="S577" s="80"/>
      <c r="T577" s="81"/>
      <c r="U577" s="77"/>
      <c r="V577" s="79"/>
      <c r="W577" s="79"/>
      <c r="X577" s="82"/>
      <c r="Y577" s="83">
        <f>M577</f>
        <v>352300</v>
      </c>
      <c r="Z577" s="84"/>
      <c r="AA577" s="87">
        <f>AB577*M577/100</f>
        <v>35.229999999999997</v>
      </c>
      <c r="AB577" s="110">
        <v>0.01</v>
      </c>
    </row>
    <row r="578" spans="2:28" ht="16.5" customHeight="1" x14ac:dyDescent="0.25">
      <c r="B578" s="99"/>
      <c r="C578" s="99"/>
      <c r="D578" s="99"/>
      <c r="E578" s="99"/>
      <c r="F578" s="99"/>
      <c r="G578" s="99"/>
      <c r="H578" s="107"/>
      <c r="I578" s="107"/>
      <c r="J578" s="107"/>
      <c r="K578" s="106"/>
      <c r="L578" s="106"/>
      <c r="M578" s="106"/>
      <c r="N578" s="77"/>
      <c r="O578" s="78"/>
      <c r="P578" s="78"/>
      <c r="Q578" s="78"/>
      <c r="R578" s="79"/>
      <c r="S578" s="80"/>
      <c r="T578" s="81"/>
      <c r="U578" s="77"/>
      <c r="V578" s="79"/>
      <c r="W578" s="79"/>
      <c r="X578" s="86"/>
      <c r="Y578" s="83"/>
      <c r="Z578" s="84"/>
      <c r="AA578" s="85"/>
      <c r="AB578" s="86"/>
    </row>
    <row r="579" spans="2:28" ht="16.5" customHeight="1" x14ac:dyDescent="0.25">
      <c r="B579" s="100" t="s">
        <v>205</v>
      </c>
      <c r="C579" s="101"/>
      <c r="D579" s="101"/>
      <c r="E579" s="101"/>
      <c r="F579" s="101"/>
      <c r="G579" s="102"/>
      <c r="H579" s="102" t="s">
        <v>210</v>
      </c>
      <c r="I579" s="102" t="s">
        <v>759</v>
      </c>
      <c r="J579" s="102" t="s">
        <v>760</v>
      </c>
      <c r="K579" s="102" t="s">
        <v>761</v>
      </c>
      <c r="L579" s="102">
        <v>1</v>
      </c>
      <c r="M579" s="102"/>
      <c r="N579" s="102"/>
      <c r="O579" s="102" t="s">
        <v>762</v>
      </c>
      <c r="P579" s="102" t="s">
        <v>763</v>
      </c>
      <c r="Q579" s="102" t="s">
        <v>138</v>
      </c>
      <c r="R579" s="102">
        <v>12150</v>
      </c>
      <c r="S579" s="102" t="s">
        <v>236</v>
      </c>
      <c r="T579" s="102">
        <v>80</v>
      </c>
      <c r="U579" s="102" t="s">
        <v>764</v>
      </c>
      <c r="V579" s="103"/>
      <c r="W579" s="101"/>
      <c r="X579" s="102"/>
      <c r="Y579" s="101"/>
      <c r="Z579" s="101"/>
      <c r="AA579" s="101"/>
      <c r="AB579" s="104"/>
    </row>
    <row r="580" spans="2:28" ht="16.5" customHeight="1" x14ac:dyDescent="0.25">
      <c r="B580" s="97">
        <v>227</v>
      </c>
      <c r="C580" s="97" t="s">
        <v>55</v>
      </c>
      <c r="D580" s="98">
        <v>3021</v>
      </c>
      <c r="E580" s="99">
        <v>1</v>
      </c>
      <c r="F580" s="97">
        <v>6</v>
      </c>
      <c r="G580" s="97">
        <v>1</v>
      </c>
      <c r="H580" s="105">
        <v>6</v>
      </c>
      <c r="I580" s="105">
        <v>1</v>
      </c>
      <c r="J580" s="105">
        <v>58</v>
      </c>
      <c r="K580" s="95">
        <v>2558</v>
      </c>
      <c r="L580" s="106">
        <f>T579</f>
        <v>80</v>
      </c>
      <c r="M580" s="106">
        <f>K580*L580</f>
        <v>204640</v>
      </c>
      <c r="N580" s="77"/>
      <c r="O580" s="78"/>
      <c r="P580" s="78"/>
      <c r="Q580" s="78"/>
      <c r="R580" s="79"/>
      <c r="S580" s="80"/>
      <c r="T580" s="81"/>
      <c r="U580" s="77"/>
      <c r="V580" s="79"/>
      <c r="W580" s="79"/>
      <c r="X580" s="82"/>
      <c r="Y580" s="83">
        <f>M580</f>
        <v>204640</v>
      </c>
      <c r="Z580" s="84"/>
      <c r="AA580" s="87">
        <f>AB580*M580/100</f>
        <v>20.464000000000002</v>
      </c>
      <c r="AB580" s="110">
        <v>0.01</v>
      </c>
    </row>
    <row r="581" spans="2:28" ht="16.5" customHeight="1" x14ac:dyDescent="0.25">
      <c r="B581" s="99"/>
      <c r="C581" s="99"/>
      <c r="D581" s="99"/>
      <c r="E581" s="99"/>
      <c r="F581" s="99"/>
      <c r="G581" s="99"/>
      <c r="H581" s="107"/>
      <c r="I581" s="107"/>
      <c r="J581" s="107"/>
      <c r="K581" s="106"/>
      <c r="L581" s="106"/>
      <c r="M581" s="106"/>
      <c r="N581" s="77"/>
      <c r="O581" s="78"/>
      <c r="P581" s="78"/>
      <c r="Q581" s="78"/>
      <c r="R581" s="79"/>
      <c r="S581" s="80"/>
      <c r="T581" s="81"/>
      <c r="U581" s="77"/>
      <c r="V581" s="79"/>
      <c r="W581" s="79"/>
      <c r="X581" s="86"/>
      <c r="Y581" s="83"/>
      <c r="Z581" s="84"/>
      <c r="AA581" s="85"/>
      <c r="AB581" s="86"/>
    </row>
    <row r="582" spans="2:28" ht="16.5" customHeight="1" x14ac:dyDescent="0.25">
      <c r="B582" s="100" t="s">
        <v>205</v>
      </c>
      <c r="C582" s="101"/>
      <c r="D582" s="101"/>
      <c r="E582" s="101"/>
      <c r="F582" s="101"/>
      <c r="G582" s="102"/>
      <c r="H582" s="102" t="s">
        <v>210</v>
      </c>
      <c r="I582" s="102" t="s">
        <v>768</v>
      </c>
      <c r="J582" s="102" t="s">
        <v>769</v>
      </c>
      <c r="K582" s="102" t="s">
        <v>770</v>
      </c>
      <c r="L582" s="102"/>
      <c r="M582" s="102"/>
      <c r="N582" s="102" t="s">
        <v>771</v>
      </c>
      <c r="O582" s="102" t="s">
        <v>772</v>
      </c>
      <c r="P582" s="102" t="s">
        <v>773</v>
      </c>
      <c r="Q582" s="102" t="s">
        <v>316</v>
      </c>
      <c r="R582" s="102">
        <v>33000</v>
      </c>
      <c r="S582" s="102" t="s">
        <v>236</v>
      </c>
      <c r="T582" s="102">
        <v>80</v>
      </c>
      <c r="U582" s="102" t="s">
        <v>774</v>
      </c>
      <c r="V582" s="103"/>
      <c r="W582" s="101"/>
      <c r="X582" s="102"/>
      <c r="Y582" s="101"/>
      <c r="Z582" s="101"/>
      <c r="AA582" s="101"/>
      <c r="AB582" s="104"/>
    </row>
    <row r="583" spans="2:28" ht="16.5" customHeight="1" x14ac:dyDescent="0.25">
      <c r="B583" s="97">
        <v>229</v>
      </c>
      <c r="C583" s="97" t="s">
        <v>55</v>
      </c>
      <c r="D583" s="98">
        <v>3024</v>
      </c>
      <c r="E583" s="99">
        <v>3</v>
      </c>
      <c r="F583" s="97">
        <v>6</v>
      </c>
      <c r="G583" s="97">
        <v>1</v>
      </c>
      <c r="H583" s="105">
        <v>4</v>
      </c>
      <c r="I583" s="105">
        <v>2</v>
      </c>
      <c r="J583" s="105">
        <v>62</v>
      </c>
      <c r="K583" s="95">
        <v>1862</v>
      </c>
      <c r="L583" s="106">
        <f>T582</f>
        <v>80</v>
      </c>
      <c r="M583" s="106">
        <f>K583*L583</f>
        <v>148960</v>
      </c>
      <c r="N583" s="77"/>
      <c r="O583" s="78"/>
      <c r="P583" s="78"/>
      <c r="Q583" s="78"/>
      <c r="R583" s="79"/>
      <c r="S583" s="80"/>
      <c r="T583" s="81"/>
      <c r="U583" s="77"/>
      <c r="V583" s="79"/>
      <c r="W583" s="79"/>
      <c r="X583" s="82"/>
      <c r="Y583" s="83">
        <f>M583</f>
        <v>148960</v>
      </c>
      <c r="Z583" s="84"/>
      <c r="AA583" s="87">
        <f>AB583*M583/100</f>
        <v>14.896000000000001</v>
      </c>
      <c r="AB583" s="110">
        <v>0.01</v>
      </c>
    </row>
    <row r="584" spans="2:28" ht="16.5" customHeight="1" x14ac:dyDescent="0.25">
      <c r="B584" s="99"/>
      <c r="C584" s="99"/>
      <c r="D584" s="99"/>
      <c r="E584" s="99"/>
      <c r="F584" s="99"/>
      <c r="G584" s="99"/>
      <c r="H584" s="107"/>
      <c r="I584" s="107"/>
      <c r="J584" s="107"/>
      <c r="K584" s="106"/>
      <c r="L584" s="106"/>
      <c r="M584" s="106"/>
      <c r="N584" s="77"/>
      <c r="O584" s="78"/>
      <c r="P584" s="78"/>
      <c r="Q584" s="78"/>
      <c r="R584" s="79"/>
      <c r="S584" s="80"/>
      <c r="T584" s="81"/>
      <c r="U584" s="77"/>
      <c r="V584" s="79"/>
      <c r="W584" s="79"/>
      <c r="X584" s="86"/>
      <c r="Y584" s="83"/>
      <c r="Z584" s="84"/>
      <c r="AA584" s="85"/>
      <c r="AB584" s="86"/>
    </row>
    <row r="585" spans="2:28" ht="16.5" customHeight="1" x14ac:dyDescent="0.25">
      <c r="B585" s="100" t="s">
        <v>205</v>
      </c>
      <c r="C585" s="101"/>
      <c r="D585" s="101"/>
      <c r="E585" s="101"/>
      <c r="F585" s="101"/>
      <c r="G585" s="102"/>
      <c r="H585" s="102" t="s">
        <v>207</v>
      </c>
      <c r="I585" s="102" t="s">
        <v>811</v>
      </c>
      <c r="J585" s="102" t="s">
        <v>803</v>
      </c>
      <c r="K585" s="102">
        <v>162</v>
      </c>
      <c r="L585" s="102">
        <v>5</v>
      </c>
      <c r="M585" s="102"/>
      <c r="N585" s="102"/>
      <c r="O585" s="102" t="s">
        <v>424</v>
      </c>
      <c r="P585" s="102" t="s">
        <v>315</v>
      </c>
      <c r="Q585" s="102" t="s">
        <v>316</v>
      </c>
      <c r="R585" s="102">
        <v>33110</v>
      </c>
      <c r="S585" s="102" t="s">
        <v>236</v>
      </c>
      <c r="T585" s="102">
        <v>100</v>
      </c>
      <c r="U585" s="102" t="s">
        <v>812</v>
      </c>
      <c r="V585" s="103"/>
      <c r="W585" s="101"/>
      <c r="X585" s="102"/>
      <c r="Y585" s="101"/>
      <c r="Z585" s="101"/>
      <c r="AA585" s="101"/>
      <c r="AB585" s="104"/>
    </row>
    <row r="586" spans="2:28" ht="16.5" customHeight="1" x14ac:dyDescent="0.25">
      <c r="B586" s="97">
        <v>245</v>
      </c>
      <c r="C586" s="97" t="s">
        <v>55</v>
      </c>
      <c r="D586" s="98">
        <v>6063</v>
      </c>
      <c r="E586" s="99">
        <v>61</v>
      </c>
      <c r="F586" s="97">
        <v>7</v>
      </c>
      <c r="G586" s="97">
        <v>1</v>
      </c>
      <c r="H586" s="105">
        <v>5</v>
      </c>
      <c r="I586" s="105">
        <v>0</v>
      </c>
      <c r="J586" s="105">
        <v>11</v>
      </c>
      <c r="K586" s="95">
        <v>2011</v>
      </c>
      <c r="L586" s="106">
        <f>T585</f>
        <v>100</v>
      </c>
      <c r="M586" s="106">
        <f>K586*L586</f>
        <v>201100</v>
      </c>
      <c r="N586" s="77"/>
      <c r="O586" s="78"/>
      <c r="P586" s="78"/>
      <c r="Q586" s="78"/>
      <c r="R586" s="79"/>
      <c r="S586" s="80"/>
      <c r="T586" s="81"/>
      <c r="U586" s="77"/>
      <c r="V586" s="79"/>
      <c r="W586" s="79"/>
      <c r="X586" s="82"/>
      <c r="Y586" s="83">
        <f>M586</f>
        <v>201100</v>
      </c>
      <c r="Z586" s="84"/>
      <c r="AA586" s="87">
        <f>AB586*M586/100</f>
        <v>20.11</v>
      </c>
      <c r="AB586" s="110">
        <v>0.01</v>
      </c>
    </row>
    <row r="587" spans="2:28" ht="16.5" customHeight="1" x14ac:dyDescent="0.25">
      <c r="B587" s="99"/>
      <c r="C587" s="99"/>
      <c r="D587" s="99"/>
      <c r="E587" s="99"/>
      <c r="F587" s="99"/>
      <c r="G587" s="99"/>
      <c r="H587" s="107"/>
      <c r="I587" s="107"/>
      <c r="J587" s="107"/>
      <c r="K587" s="106"/>
      <c r="L587" s="106"/>
      <c r="M587" s="106"/>
      <c r="N587" s="77"/>
      <c r="O587" s="78"/>
      <c r="P587" s="78"/>
      <c r="Q587" s="78"/>
      <c r="R587" s="79"/>
      <c r="S587" s="80"/>
      <c r="T587" s="81"/>
      <c r="U587" s="77"/>
      <c r="V587" s="79"/>
      <c r="W587" s="79"/>
      <c r="X587" s="86"/>
      <c r="Y587" s="83"/>
      <c r="Z587" s="84"/>
      <c r="AA587" s="85"/>
      <c r="AB587" s="86"/>
    </row>
    <row r="588" spans="2:28" ht="16.5" customHeight="1" x14ac:dyDescent="0.25">
      <c r="B588" s="100" t="s">
        <v>205</v>
      </c>
      <c r="C588" s="101"/>
      <c r="D588" s="101"/>
      <c r="E588" s="101"/>
      <c r="F588" s="101"/>
      <c r="G588" s="102"/>
      <c r="H588" s="102" t="s">
        <v>207</v>
      </c>
      <c r="I588" s="102" t="s">
        <v>825</v>
      </c>
      <c r="J588" s="102" t="s">
        <v>795</v>
      </c>
      <c r="K588" s="102">
        <v>215</v>
      </c>
      <c r="L588" s="102">
        <v>8</v>
      </c>
      <c r="M588" s="102"/>
      <c r="N588" s="102"/>
      <c r="O588" s="102" t="s">
        <v>826</v>
      </c>
      <c r="P588" s="102" t="s">
        <v>315</v>
      </c>
      <c r="Q588" s="102" t="s">
        <v>316</v>
      </c>
      <c r="R588" s="102">
        <v>33110</v>
      </c>
      <c r="S588" s="102"/>
      <c r="T588" s="102">
        <v>100</v>
      </c>
      <c r="U588" s="102" t="s">
        <v>828</v>
      </c>
      <c r="V588" s="103"/>
      <c r="W588" s="101"/>
      <c r="X588" s="102"/>
      <c r="Y588" s="101"/>
      <c r="Z588" s="101"/>
      <c r="AA588" s="102" t="s">
        <v>827</v>
      </c>
      <c r="AB588" s="104"/>
    </row>
    <row r="589" spans="2:28" ht="16.5" customHeight="1" x14ac:dyDescent="0.25">
      <c r="B589" s="97">
        <v>253</v>
      </c>
      <c r="C589" s="97" t="s">
        <v>55</v>
      </c>
      <c r="D589" s="98">
        <v>6070</v>
      </c>
      <c r="E589" s="99">
        <v>69</v>
      </c>
      <c r="F589" s="97">
        <v>7</v>
      </c>
      <c r="G589" s="97">
        <v>1</v>
      </c>
      <c r="H589" s="105">
        <v>5</v>
      </c>
      <c r="I589" s="105">
        <v>1</v>
      </c>
      <c r="J589" s="105">
        <v>66</v>
      </c>
      <c r="K589" s="95">
        <v>2166</v>
      </c>
      <c r="L589" s="106">
        <f>T588</f>
        <v>100</v>
      </c>
      <c r="M589" s="106">
        <f>K589*L589</f>
        <v>216600</v>
      </c>
      <c r="N589" s="77"/>
      <c r="O589" s="78"/>
      <c r="P589" s="78"/>
      <c r="Q589" s="78"/>
      <c r="R589" s="79"/>
      <c r="S589" s="80"/>
      <c r="T589" s="81"/>
      <c r="U589" s="77"/>
      <c r="V589" s="79"/>
      <c r="W589" s="79"/>
      <c r="X589" s="82"/>
      <c r="Y589" s="83">
        <f>M589</f>
        <v>216600</v>
      </c>
      <c r="Z589" s="84"/>
      <c r="AA589" s="87">
        <f>AB589*M589/100</f>
        <v>21.66</v>
      </c>
      <c r="AB589" s="110">
        <v>0.01</v>
      </c>
    </row>
    <row r="590" spans="2:28" ht="16.5" customHeight="1" x14ac:dyDescent="0.25">
      <c r="B590" s="99"/>
      <c r="C590" s="99"/>
      <c r="D590" s="99"/>
      <c r="E590" s="99"/>
      <c r="F590" s="99"/>
      <c r="G590" s="99"/>
      <c r="H590" s="107"/>
      <c r="I590" s="107"/>
      <c r="J590" s="107"/>
      <c r="K590" s="106"/>
      <c r="L590" s="106"/>
      <c r="M590" s="106"/>
      <c r="N590" s="77"/>
      <c r="O590" s="78"/>
      <c r="P590" s="78"/>
      <c r="Q590" s="78"/>
      <c r="R590" s="79"/>
      <c r="S590" s="80"/>
      <c r="T590" s="81"/>
      <c r="U590" s="77"/>
      <c r="V590" s="79"/>
      <c r="W590" s="79"/>
      <c r="X590" s="86"/>
      <c r="Y590" s="83"/>
      <c r="Z590" s="84"/>
      <c r="AA590" s="85"/>
      <c r="AB590" s="86"/>
    </row>
    <row r="591" spans="2:28" ht="16.5" customHeight="1" x14ac:dyDescent="0.25">
      <c r="B591" s="100" t="s">
        <v>205</v>
      </c>
      <c r="C591" s="101"/>
      <c r="D591" s="101"/>
      <c r="E591" s="101"/>
      <c r="F591" s="101"/>
      <c r="G591" s="102"/>
      <c r="H591" s="102" t="s">
        <v>210</v>
      </c>
      <c r="I591" s="102" t="s">
        <v>829</v>
      </c>
      <c r="J591" s="102" t="s">
        <v>795</v>
      </c>
      <c r="K591" s="102">
        <v>279</v>
      </c>
      <c r="L591" s="102">
        <v>2</v>
      </c>
      <c r="M591" s="102"/>
      <c r="N591" s="102"/>
      <c r="O591" s="102" t="s">
        <v>830</v>
      </c>
      <c r="P591" s="102" t="s">
        <v>315</v>
      </c>
      <c r="Q591" s="102" t="s">
        <v>316</v>
      </c>
      <c r="R591" s="102">
        <v>33110</v>
      </c>
      <c r="S591" s="102" t="s">
        <v>236</v>
      </c>
      <c r="T591" s="102">
        <v>100</v>
      </c>
      <c r="U591" s="102" t="s">
        <v>831</v>
      </c>
      <c r="V591" s="103"/>
      <c r="W591" s="101"/>
      <c r="X591" s="102"/>
      <c r="Y591" s="101"/>
      <c r="Z591" s="101"/>
      <c r="AA591" s="101"/>
      <c r="AB591" s="104"/>
    </row>
    <row r="592" spans="2:28" ht="16.5" customHeight="1" x14ac:dyDescent="0.25">
      <c r="B592" s="97">
        <v>254</v>
      </c>
      <c r="C592" s="97" t="s">
        <v>55</v>
      </c>
      <c r="D592" s="98">
        <v>6071</v>
      </c>
      <c r="E592" s="99">
        <v>70</v>
      </c>
      <c r="F592" s="97">
        <v>7</v>
      </c>
      <c r="G592" s="97">
        <v>1</v>
      </c>
      <c r="H592" s="105">
        <v>5</v>
      </c>
      <c r="I592" s="105">
        <v>1</v>
      </c>
      <c r="J592" s="105">
        <v>67</v>
      </c>
      <c r="K592" s="95">
        <v>2167</v>
      </c>
      <c r="L592" s="106">
        <f>T591</f>
        <v>100</v>
      </c>
      <c r="M592" s="106">
        <f>K592*L592</f>
        <v>216700</v>
      </c>
      <c r="N592" s="77"/>
      <c r="O592" s="78"/>
      <c r="P592" s="78"/>
      <c r="Q592" s="78"/>
      <c r="R592" s="79"/>
      <c r="S592" s="80"/>
      <c r="T592" s="81"/>
      <c r="U592" s="77"/>
      <c r="V592" s="79"/>
      <c r="W592" s="79"/>
      <c r="X592" s="82"/>
      <c r="Y592" s="83">
        <f>M592</f>
        <v>216700</v>
      </c>
      <c r="Z592" s="84"/>
      <c r="AA592" s="87">
        <f>AB592*M592/100</f>
        <v>21.67</v>
      </c>
      <c r="AB592" s="110">
        <v>0.01</v>
      </c>
    </row>
    <row r="593" spans="2:28" ht="16.5" customHeight="1" x14ac:dyDescent="0.25">
      <c r="B593" s="99"/>
      <c r="C593" s="99"/>
      <c r="D593" s="99"/>
      <c r="E593" s="99"/>
      <c r="F593" s="99"/>
      <c r="G593" s="99"/>
      <c r="H593" s="107"/>
      <c r="I593" s="107"/>
      <c r="J593" s="107"/>
      <c r="K593" s="106"/>
      <c r="L593" s="106"/>
      <c r="M593" s="106"/>
      <c r="N593" s="77"/>
      <c r="O593" s="78"/>
      <c r="P593" s="78"/>
      <c r="Q593" s="78"/>
      <c r="R593" s="79"/>
      <c r="S593" s="80"/>
      <c r="T593" s="81"/>
      <c r="U593" s="77"/>
      <c r="V593" s="79"/>
      <c r="W593" s="79"/>
      <c r="X593" s="86"/>
      <c r="Y593" s="83"/>
      <c r="Z593" s="84"/>
      <c r="AA593" s="85"/>
      <c r="AB593" s="86"/>
    </row>
    <row r="594" spans="2:28" ht="16.5" customHeight="1" x14ac:dyDescent="0.25">
      <c r="B594" s="100" t="s">
        <v>205</v>
      </c>
      <c r="C594" s="101"/>
      <c r="D594" s="101"/>
      <c r="E594" s="101"/>
      <c r="F594" s="101"/>
      <c r="G594" s="102"/>
      <c r="H594" s="102" t="s">
        <v>207</v>
      </c>
      <c r="I594" s="102" t="s">
        <v>878</v>
      </c>
      <c r="J594" s="102" t="s">
        <v>879</v>
      </c>
      <c r="K594" s="102">
        <v>44</v>
      </c>
      <c r="L594" s="102">
        <v>5</v>
      </c>
      <c r="M594" s="102"/>
      <c r="N594" s="102"/>
      <c r="O594" s="102" t="s">
        <v>880</v>
      </c>
      <c r="P594" s="102" t="s">
        <v>209</v>
      </c>
      <c r="Q594" s="102" t="s">
        <v>139</v>
      </c>
      <c r="R594" s="102">
        <v>34160</v>
      </c>
      <c r="S594" s="102" t="s">
        <v>236</v>
      </c>
      <c r="T594" s="102">
        <v>100</v>
      </c>
      <c r="U594" s="102" t="s">
        <v>881</v>
      </c>
      <c r="V594" s="103"/>
      <c r="W594" s="101"/>
      <c r="X594" s="102"/>
      <c r="Y594" s="101"/>
      <c r="Z594" s="101"/>
      <c r="AA594" s="101"/>
      <c r="AB594" s="104"/>
    </row>
    <row r="595" spans="2:28" ht="16.5" customHeight="1" x14ac:dyDescent="0.25">
      <c r="B595" s="97">
        <v>280</v>
      </c>
      <c r="C595" s="97" t="s">
        <v>55</v>
      </c>
      <c r="D595" s="98">
        <v>6017</v>
      </c>
      <c r="E595" s="99">
        <v>98</v>
      </c>
      <c r="F595" s="97">
        <v>9</v>
      </c>
      <c r="G595" s="97">
        <v>1</v>
      </c>
      <c r="H595" s="105">
        <v>9</v>
      </c>
      <c r="I595" s="105">
        <v>3</v>
      </c>
      <c r="J595" s="105">
        <v>31</v>
      </c>
      <c r="K595" s="95">
        <v>3931</v>
      </c>
      <c r="L595" s="106">
        <f>T594</f>
        <v>100</v>
      </c>
      <c r="M595" s="106">
        <f>K595*L595</f>
        <v>393100</v>
      </c>
      <c r="N595" s="77"/>
      <c r="O595" s="78"/>
      <c r="P595" s="78"/>
      <c r="Q595" s="78"/>
      <c r="R595" s="79"/>
      <c r="S595" s="80"/>
      <c r="T595" s="81"/>
      <c r="U595" s="77"/>
      <c r="V595" s="79"/>
      <c r="W595" s="79"/>
      <c r="X595" s="82"/>
      <c r="Y595" s="83">
        <f>M595</f>
        <v>393100</v>
      </c>
      <c r="Z595" s="84"/>
      <c r="AA595" s="87">
        <f>AB595*M595/100</f>
        <v>39.31</v>
      </c>
      <c r="AB595" s="110">
        <v>0.01</v>
      </c>
    </row>
    <row r="596" spans="2:28" ht="16.5" customHeight="1" x14ac:dyDescent="0.25">
      <c r="B596" s="99"/>
      <c r="C596" s="99"/>
      <c r="D596" s="99"/>
      <c r="E596" s="99"/>
      <c r="F596" s="99"/>
      <c r="G596" s="99"/>
      <c r="H596" s="107"/>
      <c r="I596" s="107"/>
      <c r="J596" s="107"/>
      <c r="K596" s="106"/>
      <c r="L596" s="106"/>
      <c r="M596" s="106"/>
      <c r="N596" s="77"/>
      <c r="O596" s="78"/>
      <c r="P596" s="78"/>
      <c r="Q596" s="78"/>
      <c r="R596" s="79"/>
      <c r="S596" s="80"/>
      <c r="T596" s="81"/>
      <c r="U596" s="77"/>
      <c r="V596" s="79"/>
      <c r="W596" s="79"/>
      <c r="X596" s="86"/>
      <c r="Y596" s="83"/>
      <c r="Z596" s="84"/>
      <c r="AA596" s="85"/>
      <c r="AB596" s="86"/>
    </row>
    <row r="597" spans="2:28" ht="16.5" customHeight="1" x14ac:dyDescent="0.25">
      <c r="B597" s="100" t="s">
        <v>205</v>
      </c>
      <c r="C597" s="101"/>
      <c r="D597" s="101"/>
      <c r="E597" s="101"/>
      <c r="F597" s="101"/>
      <c r="G597" s="102"/>
      <c r="H597" s="102" t="s">
        <v>207</v>
      </c>
      <c r="I597" s="102" t="s">
        <v>523</v>
      </c>
      <c r="J597" s="102" t="s">
        <v>882</v>
      </c>
      <c r="K597" s="102">
        <v>25</v>
      </c>
      <c r="L597" s="102">
        <v>11</v>
      </c>
      <c r="M597" s="102"/>
      <c r="N597" s="102"/>
      <c r="O597" s="102" t="s">
        <v>883</v>
      </c>
      <c r="P597" s="102" t="s">
        <v>209</v>
      </c>
      <c r="Q597" s="102" t="s">
        <v>139</v>
      </c>
      <c r="R597" s="102">
        <v>34160</v>
      </c>
      <c r="S597" s="102" t="s">
        <v>236</v>
      </c>
      <c r="T597" s="102">
        <v>100</v>
      </c>
      <c r="U597" s="102" t="s">
        <v>884</v>
      </c>
      <c r="V597" s="103"/>
      <c r="W597" s="101"/>
      <c r="X597" s="102"/>
      <c r="Y597" s="101"/>
      <c r="Z597" s="101"/>
      <c r="AA597" s="101"/>
      <c r="AB597" s="104"/>
    </row>
    <row r="598" spans="2:28" ht="16.5" customHeight="1" x14ac:dyDescent="0.25">
      <c r="B598" s="97">
        <v>281</v>
      </c>
      <c r="C598" s="97" t="s">
        <v>55</v>
      </c>
      <c r="D598" s="98">
        <v>6018</v>
      </c>
      <c r="E598" s="99">
        <v>99</v>
      </c>
      <c r="F598" s="97">
        <v>9</v>
      </c>
      <c r="G598" s="97">
        <v>1</v>
      </c>
      <c r="H598" s="105">
        <v>11</v>
      </c>
      <c r="I598" s="105">
        <v>0</v>
      </c>
      <c r="J598" s="105">
        <v>47</v>
      </c>
      <c r="K598" s="95">
        <v>4447</v>
      </c>
      <c r="L598" s="106">
        <f>T597</f>
        <v>100</v>
      </c>
      <c r="M598" s="106">
        <f>K598*L598</f>
        <v>444700</v>
      </c>
      <c r="N598" s="77"/>
      <c r="O598" s="78"/>
      <c r="P598" s="78"/>
      <c r="Q598" s="78"/>
      <c r="R598" s="79"/>
      <c r="S598" s="80"/>
      <c r="T598" s="81"/>
      <c r="U598" s="77"/>
      <c r="V598" s="79"/>
      <c r="W598" s="79"/>
      <c r="X598" s="82"/>
      <c r="Y598" s="83">
        <f>M598</f>
        <v>444700</v>
      </c>
      <c r="Z598" s="84"/>
      <c r="AA598" s="87">
        <f>AB598*M598/100</f>
        <v>44.47</v>
      </c>
      <c r="AB598" s="110">
        <v>0.01</v>
      </c>
    </row>
    <row r="599" spans="2:28" ht="16.5" customHeight="1" x14ac:dyDescent="0.25">
      <c r="B599" s="99"/>
      <c r="C599" s="99"/>
      <c r="D599" s="99"/>
      <c r="E599" s="99"/>
      <c r="F599" s="99"/>
      <c r="G599" s="99"/>
      <c r="H599" s="107"/>
      <c r="I599" s="107"/>
      <c r="J599" s="107"/>
      <c r="K599" s="106"/>
      <c r="L599" s="106"/>
      <c r="M599" s="106"/>
      <c r="N599" s="77"/>
      <c r="O599" s="78"/>
      <c r="P599" s="78"/>
      <c r="Q599" s="78"/>
      <c r="R599" s="79"/>
      <c r="S599" s="80"/>
      <c r="T599" s="81"/>
      <c r="U599" s="77"/>
      <c r="V599" s="79"/>
      <c r="W599" s="79"/>
      <c r="X599" s="86"/>
      <c r="Y599" s="83"/>
      <c r="Z599" s="84"/>
      <c r="AA599" s="85"/>
      <c r="AB599" s="86"/>
    </row>
    <row r="600" spans="2:28" ht="16.5" customHeight="1" x14ac:dyDescent="0.25">
      <c r="B600" s="100" t="s">
        <v>205</v>
      </c>
      <c r="C600" s="101"/>
      <c r="D600" s="101"/>
      <c r="E600" s="101"/>
      <c r="F600" s="101"/>
      <c r="G600" s="102"/>
      <c r="H600" s="102" t="s">
        <v>207</v>
      </c>
      <c r="I600" s="102" t="s">
        <v>910</v>
      </c>
      <c r="J600" s="102" t="s">
        <v>247</v>
      </c>
      <c r="K600" s="102" t="s">
        <v>911</v>
      </c>
      <c r="L600" s="102">
        <v>1</v>
      </c>
      <c r="M600" s="102"/>
      <c r="N600" s="102"/>
      <c r="O600" s="102" t="s">
        <v>912</v>
      </c>
      <c r="P600" s="102" t="s">
        <v>913</v>
      </c>
      <c r="Q600" s="102" t="s">
        <v>132</v>
      </c>
      <c r="R600" s="102">
        <v>20170</v>
      </c>
      <c r="S600" s="102" t="s">
        <v>236</v>
      </c>
      <c r="T600" s="102">
        <v>100</v>
      </c>
      <c r="U600" s="102" t="s">
        <v>914</v>
      </c>
      <c r="V600" s="103"/>
      <c r="W600" s="101"/>
      <c r="X600" s="102"/>
      <c r="Y600" s="101"/>
      <c r="Z600" s="101"/>
      <c r="AA600" s="101"/>
      <c r="AB600" s="104"/>
    </row>
    <row r="601" spans="2:28" ht="16.5" customHeight="1" x14ac:dyDescent="0.25">
      <c r="B601" s="97">
        <v>295</v>
      </c>
      <c r="C601" s="97" t="s">
        <v>55</v>
      </c>
      <c r="D601" s="98">
        <v>6132</v>
      </c>
      <c r="E601" s="99">
        <v>113</v>
      </c>
      <c r="F601" s="97">
        <v>7</v>
      </c>
      <c r="G601" s="97">
        <v>1</v>
      </c>
      <c r="H601" s="105">
        <v>7</v>
      </c>
      <c r="I601" s="105">
        <v>0</v>
      </c>
      <c r="J601" s="105">
        <v>72</v>
      </c>
      <c r="K601" s="95">
        <v>2872</v>
      </c>
      <c r="L601" s="106">
        <f>T600</f>
        <v>100</v>
      </c>
      <c r="M601" s="106">
        <f>K601*L601</f>
        <v>287200</v>
      </c>
      <c r="N601" s="77"/>
      <c r="O601" s="78"/>
      <c r="P601" s="78"/>
      <c r="Q601" s="78"/>
      <c r="R601" s="79"/>
      <c r="S601" s="80"/>
      <c r="T601" s="81"/>
      <c r="U601" s="77"/>
      <c r="V601" s="79"/>
      <c r="W601" s="79"/>
      <c r="X601" s="82"/>
      <c r="Y601" s="83">
        <f>M601</f>
        <v>287200</v>
      </c>
      <c r="Z601" s="84"/>
      <c r="AA601" s="87">
        <f>AB601*M601/100</f>
        <v>28.72</v>
      </c>
      <c r="AB601" s="110">
        <v>0.01</v>
      </c>
    </row>
    <row r="602" spans="2:28" ht="16.5" customHeight="1" x14ac:dyDescent="0.25">
      <c r="B602" s="99"/>
      <c r="C602" s="99"/>
      <c r="D602" s="99"/>
      <c r="E602" s="99"/>
      <c r="F602" s="99"/>
      <c r="G602" s="99"/>
      <c r="H602" s="107"/>
      <c r="I602" s="107"/>
      <c r="J602" s="107"/>
      <c r="K602" s="106"/>
      <c r="L602" s="106"/>
      <c r="M602" s="106"/>
      <c r="N602" s="77"/>
      <c r="O602" s="78"/>
      <c r="P602" s="78"/>
      <c r="Q602" s="78"/>
      <c r="R602" s="79"/>
      <c r="S602" s="80"/>
      <c r="T602" s="81"/>
      <c r="U602" s="77"/>
      <c r="V602" s="79"/>
      <c r="W602" s="79"/>
      <c r="X602" s="86"/>
      <c r="Y602" s="83"/>
      <c r="Z602" s="84"/>
      <c r="AA602" s="85"/>
      <c r="AB602" s="86"/>
    </row>
    <row r="603" spans="2:28" ht="16.5" customHeight="1" x14ac:dyDescent="0.25">
      <c r="B603" s="100" t="s">
        <v>205</v>
      </c>
      <c r="C603" s="101"/>
      <c r="D603" s="101"/>
      <c r="E603" s="101"/>
      <c r="F603" s="101"/>
      <c r="G603" s="102"/>
      <c r="H603" s="102" t="s">
        <v>207</v>
      </c>
      <c r="I603" s="102" t="s">
        <v>825</v>
      </c>
      <c r="J603" s="102" t="s">
        <v>795</v>
      </c>
      <c r="K603" s="102">
        <v>716</v>
      </c>
      <c r="L603" s="102">
        <v>13</v>
      </c>
      <c r="M603" s="102"/>
      <c r="N603" s="102"/>
      <c r="O603" s="102" t="s">
        <v>826</v>
      </c>
      <c r="P603" s="102" t="s">
        <v>315</v>
      </c>
      <c r="Q603" s="102" t="s">
        <v>316</v>
      </c>
      <c r="R603" s="102">
        <v>33110</v>
      </c>
      <c r="S603" s="102" t="s">
        <v>236</v>
      </c>
      <c r="T603" s="102">
        <v>200</v>
      </c>
      <c r="U603" s="102" t="s">
        <v>926</v>
      </c>
      <c r="V603" s="103"/>
      <c r="W603" s="101"/>
      <c r="X603" s="102"/>
      <c r="Y603" s="101"/>
      <c r="Z603" s="101"/>
      <c r="AA603" s="101"/>
      <c r="AB603" s="104"/>
    </row>
    <row r="604" spans="2:28" ht="16.5" customHeight="1" x14ac:dyDescent="0.25">
      <c r="B604" s="97">
        <v>301</v>
      </c>
      <c r="C604" s="97" t="s">
        <v>55</v>
      </c>
      <c r="D604" s="98">
        <v>6040</v>
      </c>
      <c r="E604" s="99">
        <v>119</v>
      </c>
      <c r="F604" s="97">
        <v>7</v>
      </c>
      <c r="G604" s="97">
        <v>1</v>
      </c>
      <c r="H604" s="105">
        <v>4</v>
      </c>
      <c r="I604" s="105">
        <v>2</v>
      </c>
      <c r="J604" s="105">
        <v>77</v>
      </c>
      <c r="K604" s="95">
        <v>1877</v>
      </c>
      <c r="L604" s="106">
        <f>T603</f>
        <v>200</v>
      </c>
      <c r="M604" s="106">
        <f>K604*L604</f>
        <v>375400</v>
      </c>
      <c r="N604" s="77"/>
      <c r="O604" s="78"/>
      <c r="P604" s="78"/>
      <c r="Q604" s="78"/>
      <c r="R604" s="79"/>
      <c r="S604" s="80"/>
      <c r="T604" s="81"/>
      <c r="U604" s="77"/>
      <c r="V604" s="79"/>
      <c r="W604" s="79"/>
      <c r="X604" s="82"/>
      <c r="Y604" s="83">
        <f>M604</f>
        <v>375400</v>
      </c>
      <c r="Z604" s="84"/>
      <c r="AA604" s="87">
        <f>AB604*M604/100</f>
        <v>37.54</v>
      </c>
      <c r="AB604" s="110">
        <v>0.01</v>
      </c>
    </row>
    <row r="605" spans="2:28" ht="16.5" customHeight="1" x14ac:dyDescent="0.25">
      <c r="B605" s="97"/>
      <c r="C605" s="97"/>
      <c r="D605" s="98"/>
      <c r="E605" s="99"/>
      <c r="F605" s="97"/>
      <c r="G605" s="97">
        <v>2</v>
      </c>
      <c r="H605" s="105"/>
      <c r="I605" s="105"/>
      <c r="J605" s="105"/>
      <c r="K605" s="95">
        <v>27</v>
      </c>
      <c r="L605" s="106">
        <f>T603</f>
        <v>200</v>
      </c>
      <c r="M605" s="106">
        <f>K605*L605</f>
        <v>5400</v>
      </c>
      <c r="N605" s="77"/>
      <c r="O605" s="78" t="s">
        <v>203</v>
      </c>
      <c r="P605" s="78" t="s">
        <v>25</v>
      </c>
      <c r="Q605" s="78" t="s">
        <v>143</v>
      </c>
      <c r="R605" s="79">
        <v>108</v>
      </c>
      <c r="S605" s="80"/>
      <c r="T605" s="81">
        <v>7650</v>
      </c>
      <c r="U605" s="96" t="s">
        <v>925</v>
      </c>
      <c r="V605" s="79">
        <f>R605*T605*79/100</f>
        <v>652698</v>
      </c>
      <c r="W605" s="79">
        <f>R605*T605-V605</f>
        <v>173502</v>
      </c>
      <c r="X605" s="82">
        <f>M605+W605</f>
        <v>178902</v>
      </c>
      <c r="Y605" s="83">
        <f>M605</f>
        <v>5400</v>
      </c>
      <c r="Z605" s="84"/>
      <c r="AA605" s="87">
        <f>AB605*M605/100</f>
        <v>1.08</v>
      </c>
      <c r="AB605" s="86">
        <v>0.02</v>
      </c>
    </row>
    <row r="606" spans="2:28" ht="16.5" customHeight="1" x14ac:dyDescent="0.25">
      <c r="B606" s="97"/>
      <c r="C606" s="97"/>
      <c r="D606" s="98"/>
      <c r="E606" s="99"/>
      <c r="F606" s="97"/>
      <c r="G606" s="97"/>
      <c r="H606" s="105">
        <v>4</v>
      </c>
      <c r="I606" s="105">
        <v>3</v>
      </c>
      <c r="J606" s="105">
        <v>4</v>
      </c>
      <c r="K606" s="95">
        <v>1904</v>
      </c>
      <c r="L606" s="106"/>
      <c r="M606" s="106"/>
      <c r="N606" s="77"/>
      <c r="O606" s="78"/>
      <c r="P606" s="78"/>
      <c r="Q606" s="78"/>
      <c r="R606" s="79"/>
      <c r="S606" s="80"/>
      <c r="T606" s="81"/>
      <c r="U606" s="77"/>
      <c r="V606" s="79"/>
      <c r="W606" s="79"/>
      <c r="X606" s="82"/>
      <c r="Y606" s="83"/>
      <c r="Z606" s="84"/>
      <c r="AA606" s="87">
        <f>SUM(AA604:AA605)</f>
        <v>38.619999999999997</v>
      </c>
      <c r="AB606" s="82"/>
    </row>
    <row r="607" spans="2:28" ht="16.5" customHeight="1" x14ac:dyDescent="0.25">
      <c r="B607" s="99"/>
      <c r="C607" s="99"/>
      <c r="D607" s="99"/>
      <c r="E607" s="99"/>
      <c r="F607" s="99"/>
      <c r="G607" s="99"/>
      <c r="H607" s="107"/>
      <c r="I607" s="107"/>
      <c r="J607" s="107"/>
      <c r="K607" s="106"/>
      <c r="L607" s="106"/>
      <c r="M607" s="106"/>
      <c r="N607" s="77"/>
      <c r="O607" s="78"/>
      <c r="P607" s="78"/>
      <c r="Q607" s="78"/>
      <c r="R607" s="79"/>
      <c r="S607" s="80"/>
      <c r="T607" s="81"/>
      <c r="U607" s="77"/>
      <c r="V607" s="79"/>
      <c r="W607" s="79"/>
      <c r="X607" s="86"/>
      <c r="Y607" s="83"/>
      <c r="Z607" s="84"/>
      <c r="AA607" s="85"/>
      <c r="AB607" s="86"/>
    </row>
    <row r="608" spans="2:28" ht="16.5" customHeight="1" x14ac:dyDescent="0.25">
      <c r="B608" s="100" t="s">
        <v>205</v>
      </c>
      <c r="C608" s="101"/>
      <c r="D608" s="101"/>
      <c r="E608" s="101"/>
      <c r="F608" s="101"/>
      <c r="G608" s="102"/>
      <c r="H608" s="102" t="s">
        <v>210</v>
      </c>
      <c r="I608" s="102" t="s">
        <v>953</v>
      </c>
      <c r="J608" s="102" t="s">
        <v>247</v>
      </c>
      <c r="K608" s="102">
        <v>111</v>
      </c>
      <c r="L608" s="102">
        <v>2</v>
      </c>
      <c r="M608" s="102"/>
      <c r="N608" s="102"/>
      <c r="O608" s="102" t="s">
        <v>240</v>
      </c>
      <c r="P608" s="102" t="s">
        <v>241</v>
      </c>
      <c r="Q608" s="102" t="s">
        <v>139</v>
      </c>
      <c r="R608" s="102">
        <v>34160</v>
      </c>
      <c r="S608" s="102" t="s">
        <v>236</v>
      </c>
      <c r="T608" s="102">
        <v>130</v>
      </c>
      <c r="U608" s="102" t="s">
        <v>954</v>
      </c>
      <c r="V608" s="103"/>
      <c r="W608" s="101"/>
      <c r="X608" s="102"/>
      <c r="Y608" s="101"/>
      <c r="Z608" s="101"/>
      <c r="AA608" s="101"/>
      <c r="AB608" s="104"/>
    </row>
    <row r="609" spans="2:28" ht="16.5" customHeight="1" x14ac:dyDescent="0.25">
      <c r="B609" s="97">
        <v>317</v>
      </c>
      <c r="C609" s="97" t="s">
        <v>55</v>
      </c>
      <c r="D609" s="98">
        <v>6055</v>
      </c>
      <c r="E609" s="99">
        <v>135</v>
      </c>
      <c r="F609" s="97">
        <v>7</v>
      </c>
      <c r="G609" s="97">
        <v>1</v>
      </c>
      <c r="H609" s="105">
        <v>14</v>
      </c>
      <c r="I609" s="105">
        <v>0</v>
      </c>
      <c r="J609" s="105">
        <v>10</v>
      </c>
      <c r="K609" s="95">
        <v>5610</v>
      </c>
      <c r="L609" s="106">
        <f>T608</f>
        <v>130</v>
      </c>
      <c r="M609" s="106">
        <f>K609*L609</f>
        <v>729300</v>
      </c>
      <c r="N609" s="77"/>
      <c r="O609" s="78"/>
      <c r="P609" s="78"/>
      <c r="Q609" s="78"/>
      <c r="R609" s="79"/>
      <c r="S609" s="80"/>
      <c r="T609" s="81"/>
      <c r="U609" s="77"/>
      <c r="V609" s="79"/>
      <c r="W609" s="79"/>
      <c r="X609" s="82"/>
      <c r="Y609" s="83">
        <f>M609</f>
        <v>729300</v>
      </c>
      <c r="Z609" s="84"/>
      <c r="AA609" s="87">
        <f>AB609*M609/100</f>
        <v>72.930000000000007</v>
      </c>
      <c r="AB609" s="110">
        <v>0.01</v>
      </c>
    </row>
    <row r="610" spans="2:28" ht="16.5" customHeight="1" x14ac:dyDescent="0.25">
      <c r="B610" s="99"/>
      <c r="C610" s="99"/>
      <c r="D610" s="99"/>
      <c r="E610" s="99"/>
      <c r="F610" s="99"/>
      <c r="G610" s="99"/>
      <c r="H610" s="107"/>
      <c r="I610" s="107"/>
      <c r="J610" s="107"/>
      <c r="K610" s="106"/>
      <c r="L610" s="106"/>
      <c r="M610" s="106"/>
      <c r="N610" s="77"/>
      <c r="O610" s="78"/>
      <c r="P610" s="78"/>
      <c r="Q610" s="78"/>
      <c r="R610" s="79"/>
      <c r="S610" s="80"/>
      <c r="T610" s="81"/>
      <c r="U610" s="77"/>
      <c r="V610" s="79"/>
      <c r="W610" s="79"/>
      <c r="X610" s="86"/>
      <c r="Y610" s="83"/>
      <c r="Z610" s="84"/>
      <c r="AA610" s="85"/>
      <c r="AB610" s="86"/>
    </row>
    <row r="611" spans="2:28" ht="16.5" customHeight="1" x14ac:dyDescent="0.25">
      <c r="B611" s="100" t="s">
        <v>205</v>
      </c>
      <c r="C611" s="101"/>
      <c r="D611" s="101"/>
      <c r="E611" s="101"/>
      <c r="F611" s="101"/>
      <c r="G611" s="102"/>
      <c r="H611" s="102" t="s">
        <v>301</v>
      </c>
      <c r="I611" s="102" t="s">
        <v>1055</v>
      </c>
      <c r="J611" s="102" t="s">
        <v>1056</v>
      </c>
      <c r="K611" s="102">
        <v>50</v>
      </c>
      <c r="L611" s="102">
        <v>12</v>
      </c>
      <c r="M611" s="102"/>
      <c r="N611" s="102"/>
      <c r="O611" s="102" t="s">
        <v>1057</v>
      </c>
      <c r="P611" s="102" t="s">
        <v>1057</v>
      </c>
      <c r="Q611" s="102" t="s">
        <v>1058</v>
      </c>
      <c r="R611" s="102">
        <v>41150</v>
      </c>
      <c r="S611" s="102" t="s">
        <v>236</v>
      </c>
      <c r="T611" s="102">
        <v>80</v>
      </c>
      <c r="U611" s="102" t="s">
        <v>1059</v>
      </c>
      <c r="V611" s="103"/>
      <c r="W611" s="101"/>
      <c r="X611" s="102"/>
      <c r="Y611" s="101"/>
      <c r="Z611" s="101"/>
      <c r="AA611" s="101"/>
      <c r="AB611" s="104"/>
    </row>
    <row r="612" spans="2:28" ht="16.5" customHeight="1" x14ac:dyDescent="0.25">
      <c r="B612" s="97">
        <v>362</v>
      </c>
      <c r="C612" s="97" t="s">
        <v>55</v>
      </c>
      <c r="D612" s="98">
        <v>1229</v>
      </c>
      <c r="E612" s="99">
        <v>1</v>
      </c>
      <c r="F612" s="97">
        <v>6</v>
      </c>
      <c r="G612" s="97">
        <v>1</v>
      </c>
      <c r="H612" s="105">
        <v>0</v>
      </c>
      <c r="I612" s="105">
        <v>2</v>
      </c>
      <c r="J612" s="105">
        <v>46</v>
      </c>
      <c r="K612" s="95">
        <v>246</v>
      </c>
      <c r="L612" s="106">
        <f>T611</f>
        <v>80</v>
      </c>
      <c r="M612" s="106">
        <f>K612*L612</f>
        <v>19680</v>
      </c>
      <c r="N612" s="77"/>
      <c r="O612" s="78"/>
      <c r="P612" s="78"/>
      <c r="Q612" s="78"/>
      <c r="R612" s="79"/>
      <c r="S612" s="80"/>
      <c r="T612" s="81"/>
      <c r="U612" s="77"/>
      <c r="V612" s="79"/>
      <c r="W612" s="79"/>
      <c r="X612" s="82"/>
      <c r="Y612" s="83">
        <f>M612</f>
        <v>19680</v>
      </c>
      <c r="Z612" s="84"/>
      <c r="AA612" s="87">
        <f>AB612*M612/100</f>
        <v>1.9680000000000002</v>
      </c>
      <c r="AB612" s="110">
        <v>0.01</v>
      </c>
    </row>
    <row r="613" spans="2:28" ht="16.5" customHeight="1" x14ac:dyDescent="0.25">
      <c r="B613" s="99"/>
      <c r="C613" s="99"/>
      <c r="D613" s="99"/>
      <c r="E613" s="99"/>
      <c r="F613" s="99"/>
      <c r="G613" s="99"/>
      <c r="H613" s="107"/>
      <c r="I613" s="107"/>
      <c r="J613" s="107"/>
      <c r="K613" s="106"/>
      <c r="L613" s="106"/>
      <c r="M613" s="106"/>
      <c r="N613" s="77"/>
      <c r="O613" s="78"/>
      <c r="P613" s="78"/>
      <c r="Q613" s="78"/>
      <c r="R613" s="79"/>
      <c r="S613" s="80"/>
      <c r="T613" s="81"/>
      <c r="U613" s="77"/>
      <c r="V613" s="79"/>
      <c r="W613" s="79"/>
      <c r="X613" s="86"/>
      <c r="Y613" s="83"/>
      <c r="Z613" s="84"/>
      <c r="AA613" s="85"/>
      <c r="AB613" s="86"/>
    </row>
    <row r="614" spans="2:28" ht="16.5" customHeight="1" x14ac:dyDescent="0.25">
      <c r="B614" s="100" t="s">
        <v>205</v>
      </c>
      <c r="C614" s="101"/>
      <c r="D614" s="101"/>
      <c r="E614" s="101"/>
      <c r="F614" s="101"/>
      <c r="G614" s="102"/>
      <c r="H614" s="102" t="s">
        <v>301</v>
      </c>
      <c r="I614" s="102" t="s">
        <v>1055</v>
      </c>
      <c r="J614" s="102" t="s">
        <v>1056</v>
      </c>
      <c r="K614" s="102">
        <v>50</v>
      </c>
      <c r="L614" s="102">
        <v>12</v>
      </c>
      <c r="M614" s="102"/>
      <c r="N614" s="102"/>
      <c r="O614" s="102" t="s">
        <v>1057</v>
      </c>
      <c r="P614" s="102" t="s">
        <v>1057</v>
      </c>
      <c r="Q614" s="102" t="s">
        <v>1058</v>
      </c>
      <c r="R614" s="102">
        <v>41150</v>
      </c>
      <c r="S614" s="102" t="s">
        <v>236</v>
      </c>
      <c r="T614" s="102">
        <v>80</v>
      </c>
      <c r="U614" s="102" t="s">
        <v>1059</v>
      </c>
      <c r="V614" s="103"/>
      <c r="W614" s="101"/>
      <c r="X614" s="102"/>
      <c r="Y614" s="101"/>
      <c r="Z614" s="101"/>
      <c r="AA614" s="101"/>
      <c r="AB614" s="104"/>
    </row>
    <row r="615" spans="2:28" ht="16.5" customHeight="1" x14ac:dyDescent="0.25">
      <c r="B615" s="97">
        <v>369</v>
      </c>
      <c r="C615" s="97" t="s">
        <v>55</v>
      </c>
      <c r="D615" s="98">
        <v>1229</v>
      </c>
      <c r="E615" s="99">
        <v>1</v>
      </c>
      <c r="F615" s="97">
        <v>6</v>
      </c>
      <c r="G615" s="97">
        <v>1</v>
      </c>
      <c r="H615" s="105">
        <v>0</v>
      </c>
      <c r="I615" s="105">
        <v>2</v>
      </c>
      <c r="J615" s="105">
        <v>46</v>
      </c>
      <c r="K615" s="95">
        <v>246</v>
      </c>
      <c r="L615" s="106">
        <f>T614</f>
        <v>80</v>
      </c>
      <c r="M615" s="106">
        <f>K615*L615</f>
        <v>19680</v>
      </c>
      <c r="N615" s="77"/>
      <c r="O615" s="78"/>
      <c r="P615" s="78"/>
      <c r="Q615" s="78"/>
      <c r="R615" s="79"/>
      <c r="S615" s="80"/>
      <c r="T615" s="81"/>
      <c r="U615" s="77"/>
      <c r="V615" s="79"/>
      <c r="W615" s="79"/>
      <c r="X615" s="82"/>
      <c r="Y615" s="83">
        <f>M615</f>
        <v>19680</v>
      </c>
      <c r="Z615" s="84"/>
      <c r="AA615" s="87">
        <f>AB615*M615/100</f>
        <v>1.9680000000000002</v>
      </c>
      <c r="AB615" s="110">
        <v>0.01</v>
      </c>
    </row>
    <row r="616" spans="2:28" ht="16.5" customHeight="1" x14ac:dyDescent="0.25">
      <c r="B616" s="99"/>
      <c r="C616" s="99"/>
      <c r="D616" s="99"/>
      <c r="E616" s="99"/>
      <c r="F616" s="99"/>
      <c r="G616" s="99"/>
      <c r="H616" s="107"/>
      <c r="I616" s="107"/>
      <c r="J616" s="107"/>
      <c r="K616" s="106"/>
      <c r="L616" s="106"/>
      <c r="M616" s="106"/>
      <c r="N616" s="77"/>
      <c r="O616" s="78"/>
      <c r="P616" s="78"/>
      <c r="Q616" s="78"/>
      <c r="R616" s="79"/>
      <c r="S616" s="80"/>
      <c r="T616" s="81"/>
      <c r="U616" s="77"/>
      <c r="V616" s="79"/>
      <c r="W616" s="79"/>
      <c r="X616" s="86"/>
      <c r="Y616" s="83"/>
      <c r="Z616" s="84"/>
      <c r="AA616" s="85"/>
      <c r="AB616" s="86"/>
    </row>
    <row r="617" spans="2:28" ht="16.5" customHeight="1" x14ac:dyDescent="0.25">
      <c r="B617" s="100" t="s">
        <v>205</v>
      </c>
      <c r="C617" s="101"/>
      <c r="D617" s="101"/>
      <c r="E617" s="101"/>
      <c r="F617" s="101"/>
      <c r="G617" s="102"/>
      <c r="H617" s="102" t="s">
        <v>210</v>
      </c>
      <c r="I617" s="102" t="s">
        <v>759</v>
      </c>
      <c r="J617" s="102" t="s">
        <v>760</v>
      </c>
      <c r="K617" s="102" t="s">
        <v>761</v>
      </c>
      <c r="L617" s="102">
        <v>1</v>
      </c>
      <c r="M617" s="102"/>
      <c r="N617" s="102"/>
      <c r="O617" s="102" t="s">
        <v>762</v>
      </c>
      <c r="P617" s="102" t="s">
        <v>763</v>
      </c>
      <c r="Q617" s="102" t="s">
        <v>138</v>
      </c>
      <c r="R617" s="102">
        <v>12150</v>
      </c>
      <c r="S617" s="102" t="s">
        <v>236</v>
      </c>
      <c r="T617" s="102">
        <v>80</v>
      </c>
      <c r="U617" s="102" t="s">
        <v>1077</v>
      </c>
      <c r="V617" s="103"/>
      <c r="W617" s="101"/>
      <c r="X617" s="102"/>
      <c r="Y617" s="101"/>
      <c r="Z617" s="101"/>
      <c r="AA617" s="101"/>
      <c r="AB617" s="104"/>
    </row>
    <row r="618" spans="2:28" ht="16.5" customHeight="1" x14ac:dyDescent="0.25">
      <c r="B618" s="97">
        <v>371</v>
      </c>
      <c r="C618" s="97" t="s">
        <v>55</v>
      </c>
      <c r="D618" s="98">
        <v>6369</v>
      </c>
      <c r="E618" s="99">
        <v>10</v>
      </c>
      <c r="F618" s="97">
        <v>6</v>
      </c>
      <c r="G618" s="97">
        <v>1</v>
      </c>
      <c r="H618" s="105">
        <v>0</v>
      </c>
      <c r="I618" s="105">
        <v>2</v>
      </c>
      <c r="J618" s="105">
        <v>48</v>
      </c>
      <c r="K618" s="95">
        <v>248</v>
      </c>
      <c r="L618" s="106">
        <f>T617</f>
        <v>80</v>
      </c>
      <c r="M618" s="106">
        <f>K618*L618</f>
        <v>19840</v>
      </c>
      <c r="N618" s="77"/>
      <c r="O618" s="78"/>
      <c r="P618" s="78"/>
      <c r="Q618" s="78"/>
      <c r="R618" s="79"/>
      <c r="S618" s="80"/>
      <c r="T618" s="81"/>
      <c r="U618" s="77"/>
      <c r="V618" s="79"/>
      <c r="W618" s="79"/>
      <c r="X618" s="82"/>
      <c r="Y618" s="83">
        <f>M618</f>
        <v>19840</v>
      </c>
      <c r="Z618" s="84"/>
      <c r="AA618" s="87">
        <f>AB618*M618/100</f>
        <v>1.984</v>
      </c>
      <c r="AB618" s="110">
        <v>0.01</v>
      </c>
    </row>
    <row r="619" spans="2:28" ht="16.5" customHeight="1" x14ac:dyDescent="0.25">
      <c r="B619" s="97"/>
      <c r="C619" s="97"/>
      <c r="D619" s="98"/>
      <c r="E619" s="99"/>
      <c r="F619" s="97"/>
      <c r="G619" s="97"/>
      <c r="H619" s="105"/>
      <c r="I619" s="105"/>
      <c r="J619" s="105"/>
      <c r="K619" s="95"/>
      <c r="L619" s="106"/>
      <c r="M619" s="106"/>
      <c r="N619" s="77"/>
      <c r="O619" s="78"/>
      <c r="P619" s="78"/>
      <c r="Q619" s="78"/>
      <c r="R619" s="79"/>
      <c r="S619" s="80"/>
      <c r="T619" s="81"/>
      <c r="U619" s="77"/>
      <c r="V619" s="79"/>
      <c r="W619" s="79"/>
      <c r="X619" s="82"/>
      <c r="Y619" s="83"/>
      <c r="Z619" s="84"/>
      <c r="AA619" s="87"/>
      <c r="AB619" s="110"/>
    </row>
    <row r="620" spans="2:28" ht="16.5" customHeight="1" x14ac:dyDescent="0.25">
      <c r="B620" s="99"/>
      <c r="C620" s="99"/>
      <c r="D620" s="99"/>
      <c r="E620" s="99"/>
      <c r="F620" s="99"/>
      <c r="G620" s="99"/>
      <c r="H620" s="107"/>
      <c r="I620" s="107"/>
      <c r="J620" s="107"/>
      <c r="K620" s="106"/>
      <c r="L620" s="106"/>
      <c r="M620" s="106"/>
      <c r="N620" s="77"/>
      <c r="O620" s="78"/>
      <c r="P620" s="78"/>
      <c r="Q620" s="78"/>
      <c r="R620" s="79"/>
      <c r="S620" s="80"/>
      <c r="T620" s="81"/>
      <c r="U620" s="77"/>
      <c r="V620" s="79"/>
      <c r="W620" s="79"/>
      <c r="X620" s="86"/>
      <c r="Y620" s="83"/>
      <c r="Z620" s="84"/>
      <c r="AA620" s="85"/>
      <c r="AB620" s="86"/>
    </row>
    <row r="621" spans="2:28" ht="16.5" customHeight="1" x14ac:dyDescent="0.25">
      <c r="B621" s="100" t="s">
        <v>205</v>
      </c>
      <c r="C621" s="101"/>
      <c r="D621" s="101"/>
      <c r="E621" s="101"/>
      <c r="F621" s="101"/>
      <c r="G621" s="102"/>
      <c r="H621" s="102" t="s">
        <v>207</v>
      </c>
      <c r="I621" s="102" t="s">
        <v>1081</v>
      </c>
      <c r="J621" s="102" t="s">
        <v>673</v>
      </c>
      <c r="K621" s="102" t="s">
        <v>1082</v>
      </c>
      <c r="L621" s="102">
        <v>2</v>
      </c>
      <c r="M621" s="102"/>
      <c r="N621" s="102"/>
      <c r="O621" s="102" t="s">
        <v>1083</v>
      </c>
      <c r="P621" s="102" t="s">
        <v>241</v>
      </c>
      <c r="Q621" s="102" t="s">
        <v>139</v>
      </c>
      <c r="R621" s="102">
        <v>34160</v>
      </c>
      <c r="S621" s="102"/>
      <c r="T621" s="102">
        <v>100</v>
      </c>
      <c r="U621" s="102" t="s">
        <v>1085</v>
      </c>
      <c r="V621" s="103"/>
      <c r="W621" s="101"/>
      <c r="X621" s="102"/>
      <c r="Y621" s="101"/>
      <c r="Z621" s="101"/>
      <c r="AA621" s="102" t="s">
        <v>1084</v>
      </c>
      <c r="AB621" s="104"/>
    </row>
    <row r="622" spans="2:28" ht="16.5" customHeight="1" x14ac:dyDescent="0.25">
      <c r="B622" s="97">
        <v>373</v>
      </c>
      <c r="C622" s="97" t="s">
        <v>55</v>
      </c>
      <c r="D622" s="98">
        <v>6141</v>
      </c>
      <c r="E622" s="99">
        <v>214</v>
      </c>
      <c r="F622" s="97">
        <v>7</v>
      </c>
      <c r="G622" s="97">
        <v>1</v>
      </c>
      <c r="H622" s="105">
        <v>10</v>
      </c>
      <c r="I622" s="105">
        <v>3</v>
      </c>
      <c r="J622" s="105">
        <v>50</v>
      </c>
      <c r="K622" s="95">
        <v>4350</v>
      </c>
      <c r="L622" s="106">
        <f>T621</f>
        <v>100</v>
      </c>
      <c r="M622" s="106">
        <f>K622*L622</f>
        <v>435000</v>
      </c>
      <c r="N622" s="77"/>
      <c r="O622" s="78"/>
      <c r="P622" s="78"/>
      <c r="Q622" s="78"/>
      <c r="R622" s="79"/>
      <c r="S622" s="80"/>
      <c r="T622" s="81"/>
      <c r="U622" s="77"/>
      <c r="V622" s="79"/>
      <c r="W622" s="79"/>
      <c r="X622" s="82"/>
      <c r="Y622" s="83">
        <f>M622</f>
        <v>435000</v>
      </c>
      <c r="Z622" s="84"/>
      <c r="AA622" s="87">
        <f>AB622*M622/100</f>
        <v>43.5</v>
      </c>
      <c r="AB622" s="110">
        <v>0.01</v>
      </c>
    </row>
    <row r="623" spans="2:28" ht="16.5" customHeight="1" x14ac:dyDescent="0.25">
      <c r="B623" s="99"/>
      <c r="C623" s="99"/>
      <c r="D623" s="99"/>
      <c r="E623" s="99"/>
      <c r="F623" s="99"/>
      <c r="G623" s="99"/>
      <c r="H623" s="107"/>
      <c r="I623" s="107"/>
      <c r="J623" s="107"/>
      <c r="K623" s="106"/>
      <c r="L623" s="106"/>
      <c r="M623" s="106"/>
      <c r="N623" s="77"/>
      <c r="O623" s="78"/>
      <c r="P623" s="78"/>
      <c r="Q623" s="78"/>
      <c r="R623" s="79"/>
      <c r="S623" s="80"/>
      <c r="T623" s="81"/>
      <c r="U623" s="77"/>
      <c r="V623" s="79"/>
      <c r="W623" s="79"/>
      <c r="X623" s="86"/>
      <c r="Y623" s="83"/>
      <c r="Z623" s="84"/>
      <c r="AA623" s="85"/>
      <c r="AB623" s="86"/>
    </row>
    <row r="624" spans="2:28" ht="16.5" customHeight="1" x14ac:dyDescent="0.25">
      <c r="B624" s="100" t="s">
        <v>205</v>
      </c>
      <c r="C624" s="101"/>
      <c r="D624" s="101"/>
      <c r="E624" s="101"/>
      <c r="F624" s="101"/>
      <c r="G624" s="102"/>
      <c r="H624" s="102" t="s">
        <v>207</v>
      </c>
      <c r="I624" s="102" t="s">
        <v>1089</v>
      </c>
      <c r="J624" s="102" t="s">
        <v>668</v>
      </c>
      <c r="K624" s="102">
        <v>150</v>
      </c>
      <c r="L624" s="102">
        <v>11</v>
      </c>
      <c r="M624" s="102"/>
      <c r="N624" s="102"/>
      <c r="O624" s="102" t="s">
        <v>424</v>
      </c>
      <c r="P624" s="102" t="s">
        <v>315</v>
      </c>
      <c r="Q624" s="102" t="s">
        <v>316</v>
      </c>
      <c r="R624" s="102">
        <v>33110</v>
      </c>
      <c r="S624" s="102"/>
      <c r="T624" s="102">
        <v>100</v>
      </c>
      <c r="U624" s="102" t="s">
        <v>1090</v>
      </c>
      <c r="V624" s="103"/>
      <c r="W624" s="101"/>
      <c r="X624" s="102"/>
      <c r="Y624" s="101"/>
      <c r="Z624" s="101"/>
      <c r="AA624" s="101"/>
      <c r="AB624" s="104"/>
    </row>
    <row r="625" spans="2:28" ht="16.5" customHeight="1" x14ac:dyDescent="0.25">
      <c r="B625" s="97">
        <v>376</v>
      </c>
      <c r="C625" s="97" t="s">
        <v>55</v>
      </c>
      <c r="D625" s="98">
        <v>6160</v>
      </c>
      <c r="E625" s="99">
        <v>217</v>
      </c>
      <c r="F625" s="97">
        <v>7</v>
      </c>
      <c r="G625" s="97">
        <v>1</v>
      </c>
      <c r="H625" s="105">
        <v>4</v>
      </c>
      <c r="I625" s="105">
        <v>0</v>
      </c>
      <c r="J625" s="105">
        <v>34</v>
      </c>
      <c r="K625" s="95">
        <v>1634</v>
      </c>
      <c r="L625" s="106">
        <f>T624</f>
        <v>100</v>
      </c>
      <c r="M625" s="106">
        <f>K625*L625</f>
        <v>163400</v>
      </c>
      <c r="N625" s="77"/>
      <c r="O625" s="78"/>
      <c r="P625" s="78"/>
      <c r="Q625" s="78"/>
      <c r="R625" s="79"/>
      <c r="S625" s="80"/>
      <c r="T625" s="81"/>
      <c r="U625" s="77"/>
      <c r="V625" s="79"/>
      <c r="W625" s="79"/>
      <c r="X625" s="82"/>
      <c r="Y625" s="83">
        <f>M625</f>
        <v>163400</v>
      </c>
      <c r="Z625" s="84"/>
      <c r="AA625" s="87">
        <f>AB625*M625/100</f>
        <v>16.34</v>
      </c>
      <c r="AB625" s="110">
        <v>0.01</v>
      </c>
    </row>
    <row r="626" spans="2:28" ht="16.5" customHeight="1" x14ac:dyDescent="0.25">
      <c r="B626" s="99"/>
      <c r="C626" s="99"/>
      <c r="D626" s="99"/>
      <c r="E626" s="99"/>
      <c r="F626" s="99"/>
      <c r="G626" s="99"/>
      <c r="H626" s="107"/>
      <c r="I626" s="107"/>
      <c r="J626" s="107"/>
      <c r="K626" s="106"/>
      <c r="L626" s="106"/>
      <c r="M626" s="106"/>
      <c r="N626" s="77"/>
      <c r="O626" s="78"/>
      <c r="P626" s="78"/>
      <c r="Q626" s="78"/>
      <c r="R626" s="79"/>
      <c r="S626" s="80"/>
      <c r="T626" s="81"/>
      <c r="U626" s="77"/>
      <c r="V626" s="79"/>
      <c r="W626" s="79"/>
      <c r="X626" s="86"/>
      <c r="Y626" s="83"/>
      <c r="Z626" s="84"/>
      <c r="AA626" s="85"/>
      <c r="AB626" s="86"/>
    </row>
    <row r="627" spans="2:28" ht="16.5" customHeight="1" x14ac:dyDescent="0.25">
      <c r="B627" s="100" t="s">
        <v>205</v>
      </c>
      <c r="C627" s="101"/>
      <c r="D627" s="101"/>
      <c r="E627" s="101"/>
      <c r="F627" s="101"/>
      <c r="G627" s="102"/>
      <c r="H627" s="102" t="s">
        <v>207</v>
      </c>
      <c r="I627" s="102" t="s">
        <v>1091</v>
      </c>
      <c r="J627" s="102" t="s">
        <v>668</v>
      </c>
      <c r="K627" s="102" t="s">
        <v>1092</v>
      </c>
      <c r="L627" s="102">
        <v>1</v>
      </c>
      <c r="M627" s="102"/>
      <c r="N627" s="102"/>
      <c r="O627" s="102" t="s">
        <v>424</v>
      </c>
      <c r="P627" s="102" t="s">
        <v>315</v>
      </c>
      <c r="Q627" s="102" t="s">
        <v>316</v>
      </c>
      <c r="R627" s="102">
        <v>33110</v>
      </c>
      <c r="S627" s="102"/>
      <c r="T627" s="102">
        <v>100</v>
      </c>
      <c r="U627" s="102" t="s">
        <v>1093</v>
      </c>
      <c r="V627" s="103"/>
      <c r="W627" s="101"/>
      <c r="X627" s="102"/>
      <c r="Y627" s="101"/>
      <c r="Z627" s="101"/>
      <c r="AA627" s="101"/>
      <c r="AB627" s="104"/>
    </row>
    <row r="628" spans="2:28" ht="16.5" customHeight="1" x14ac:dyDescent="0.25">
      <c r="B628" s="97">
        <v>377</v>
      </c>
      <c r="C628" s="97" t="s">
        <v>55</v>
      </c>
      <c r="D628" s="98">
        <v>6161</v>
      </c>
      <c r="E628" s="99">
        <v>218</v>
      </c>
      <c r="F628" s="97">
        <v>7</v>
      </c>
      <c r="G628" s="97">
        <v>1</v>
      </c>
      <c r="H628" s="105">
        <v>4</v>
      </c>
      <c r="I628" s="105">
        <v>0</v>
      </c>
      <c r="J628" s="105">
        <v>37</v>
      </c>
      <c r="K628" s="95">
        <v>1637</v>
      </c>
      <c r="L628" s="106">
        <f>T627</f>
        <v>100</v>
      </c>
      <c r="M628" s="106">
        <f>K628*L628</f>
        <v>163700</v>
      </c>
      <c r="N628" s="77"/>
      <c r="O628" s="78"/>
      <c r="P628" s="78"/>
      <c r="Q628" s="78"/>
      <c r="R628" s="79"/>
      <c r="S628" s="80"/>
      <c r="T628" s="81"/>
      <c r="U628" s="77"/>
      <c r="V628" s="79"/>
      <c r="W628" s="79"/>
      <c r="X628" s="82"/>
      <c r="Y628" s="83">
        <f>M628</f>
        <v>163700</v>
      </c>
      <c r="Z628" s="84"/>
      <c r="AA628" s="87">
        <f>AB628*M628/100</f>
        <v>16.37</v>
      </c>
      <c r="AB628" s="110">
        <v>0.01</v>
      </c>
    </row>
    <row r="629" spans="2:28" ht="16.5" customHeight="1" x14ac:dyDescent="0.25">
      <c r="B629" s="99"/>
      <c r="C629" s="99"/>
      <c r="D629" s="99"/>
      <c r="E629" s="99"/>
      <c r="F629" s="99"/>
      <c r="G629" s="99"/>
      <c r="H629" s="107"/>
      <c r="I629" s="107"/>
      <c r="J629" s="107"/>
      <c r="K629" s="106"/>
      <c r="L629" s="106"/>
      <c r="M629" s="106"/>
      <c r="N629" s="77"/>
      <c r="O629" s="78"/>
      <c r="P629" s="78"/>
      <c r="Q629" s="78"/>
      <c r="R629" s="79"/>
      <c r="S629" s="80"/>
      <c r="T629" s="81"/>
      <c r="U629" s="77"/>
      <c r="V629" s="79"/>
      <c r="W629" s="79"/>
      <c r="X629" s="86"/>
      <c r="Y629" s="83"/>
      <c r="Z629" s="84"/>
      <c r="AA629" s="85"/>
      <c r="AB629" s="86"/>
    </row>
    <row r="630" spans="2:28" ht="16.5" customHeight="1" x14ac:dyDescent="0.25">
      <c r="B630" s="100" t="s">
        <v>205</v>
      </c>
      <c r="C630" s="101"/>
      <c r="D630" s="101"/>
      <c r="E630" s="101"/>
      <c r="F630" s="101"/>
      <c r="G630" s="102"/>
      <c r="H630" s="102" t="s">
        <v>207</v>
      </c>
      <c r="I630" s="102" t="s">
        <v>1089</v>
      </c>
      <c r="J630" s="102" t="s">
        <v>668</v>
      </c>
      <c r="K630" s="102">
        <v>150</v>
      </c>
      <c r="L630" s="102">
        <v>11</v>
      </c>
      <c r="M630" s="102"/>
      <c r="N630" s="102"/>
      <c r="O630" s="102" t="s">
        <v>424</v>
      </c>
      <c r="P630" s="102" t="s">
        <v>315</v>
      </c>
      <c r="Q630" s="102" t="s">
        <v>316</v>
      </c>
      <c r="R630" s="102">
        <v>33110</v>
      </c>
      <c r="S630" s="102" t="s">
        <v>236</v>
      </c>
      <c r="T630" s="102">
        <v>100</v>
      </c>
      <c r="U630" s="102" t="s">
        <v>1094</v>
      </c>
      <c r="V630" s="103"/>
      <c r="W630" s="101"/>
      <c r="X630" s="102"/>
      <c r="Y630" s="101"/>
      <c r="Z630" s="101"/>
      <c r="AA630" s="101"/>
      <c r="AB630" s="104"/>
    </row>
    <row r="631" spans="2:28" ht="16.5" customHeight="1" x14ac:dyDescent="0.25">
      <c r="B631" s="97">
        <v>378</v>
      </c>
      <c r="C631" s="97" t="s">
        <v>55</v>
      </c>
      <c r="D631" s="98">
        <v>6162</v>
      </c>
      <c r="E631" s="99">
        <v>219</v>
      </c>
      <c r="F631" s="97">
        <v>7</v>
      </c>
      <c r="G631" s="97">
        <v>1</v>
      </c>
      <c r="H631" s="105">
        <v>3</v>
      </c>
      <c r="I631" s="105">
        <v>2</v>
      </c>
      <c r="J631" s="105">
        <v>85</v>
      </c>
      <c r="K631" s="95">
        <v>1485</v>
      </c>
      <c r="L631" s="106">
        <f>T630</f>
        <v>100</v>
      </c>
      <c r="M631" s="106">
        <f>K631*L631</f>
        <v>148500</v>
      </c>
      <c r="N631" s="77"/>
      <c r="O631" s="78"/>
      <c r="P631" s="78"/>
      <c r="Q631" s="78"/>
      <c r="R631" s="79"/>
      <c r="S631" s="80"/>
      <c r="T631" s="81"/>
      <c r="U631" s="77"/>
      <c r="V631" s="79"/>
      <c r="W631" s="79"/>
      <c r="X631" s="82"/>
      <c r="Y631" s="83">
        <f>M631</f>
        <v>148500</v>
      </c>
      <c r="Z631" s="84"/>
      <c r="AA631" s="87">
        <f>AB631*M631/100</f>
        <v>14.85</v>
      </c>
      <c r="AB631" s="110">
        <v>0.01</v>
      </c>
    </row>
    <row r="632" spans="2:28" ht="16.5" customHeight="1" x14ac:dyDescent="0.25">
      <c r="B632" s="99"/>
      <c r="C632" s="99"/>
      <c r="D632" s="99"/>
      <c r="E632" s="99"/>
      <c r="F632" s="99"/>
      <c r="G632" s="99"/>
      <c r="H632" s="107"/>
      <c r="I632" s="107"/>
      <c r="J632" s="107"/>
      <c r="K632" s="106"/>
      <c r="L632" s="106"/>
      <c r="M632" s="106"/>
      <c r="N632" s="77"/>
      <c r="O632" s="78"/>
      <c r="P632" s="78"/>
      <c r="Q632" s="78"/>
      <c r="R632" s="79"/>
      <c r="S632" s="80"/>
      <c r="T632" s="81"/>
      <c r="U632" s="77"/>
      <c r="V632" s="79"/>
      <c r="W632" s="79"/>
      <c r="X632" s="86"/>
      <c r="Y632" s="83"/>
      <c r="Z632" s="84"/>
      <c r="AA632" s="85"/>
      <c r="AB632" s="86"/>
    </row>
    <row r="633" spans="2:28" ht="16.5" customHeight="1" x14ac:dyDescent="0.25">
      <c r="B633" s="100" t="s">
        <v>205</v>
      </c>
      <c r="C633" s="101"/>
      <c r="D633" s="101"/>
      <c r="E633" s="101"/>
      <c r="F633" s="101"/>
      <c r="G633" s="102"/>
      <c r="H633" s="102" t="s">
        <v>210</v>
      </c>
      <c r="I633" s="102" t="s">
        <v>1132</v>
      </c>
      <c r="J633" s="102" t="s">
        <v>1133</v>
      </c>
      <c r="K633" s="102">
        <v>90</v>
      </c>
      <c r="L633" s="102">
        <v>1</v>
      </c>
      <c r="M633" s="102"/>
      <c r="N633" s="102"/>
      <c r="O633" s="102" t="s">
        <v>240</v>
      </c>
      <c r="P633" s="102" t="s">
        <v>241</v>
      </c>
      <c r="Q633" s="102" t="s">
        <v>139</v>
      </c>
      <c r="R633" s="102">
        <v>34160</v>
      </c>
      <c r="S633" s="102" t="s">
        <v>236</v>
      </c>
      <c r="T633" s="102">
        <v>100</v>
      </c>
      <c r="U633" s="102" t="s">
        <v>1134</v>
      </c>
      <c r="V633" s="103"/>
      <c r="W633" s="101"/>
      <c r="X633" s="102"/>
      <c r="Y633" s="101"/>
      <c r="Z633" s="101"/>
      <c r="AA633" s="101"/>
      <c r="AB633" s="104"/>
    </row>
    <row r="634" spans="2:28" ht="16.5" customHeight="1" x14ac:dyDescent="0.25">
      <c r="B634" s="97">
        <v>398</v>
      </c>
      <c r="C634" s="97" t="s">
        <v>55</v>
      </c>
      <c r="D634" s="98">
        <v>7198</v>
      </c>
      <c r="E634" s="99">
        <v>297</v>
      </c>
      <c r="F634" s="97">
        <v>7</v>
      </c>
      <c r="G634" s="97">
        <v>1</v>
      </c>
      <c r="H634" s="105">
        <v>5</v>
      </c>
      <c r="I634" s="105">
        <v>0</v>
      </c>
      <c r="J634" s="105">
        <v>0</v>
      </c>
      <c r="K634" s="95">
        <v>2000</v>
      </c>
      <c r="L634" s="106">
        <f>T633</f>
        <v>100</v>
      </c>
      <c r="M634" s="106">
        <f>K634*L634</f>
        <v>200000</v>
      </c>
      <c r="N634" s="77"/>
      <c r="O634" s="78"/>
      <c r="P634" s="78"/>
      <c r="Q634" s="78"/>
      <c r="R634" s="79"/>
      <c r="S634" s="80"/>
      <c r="T634" s="81"/>
      <c r="U634" s="77"/>
      <c r="V634" s="79"/>
      <c r="W634" s="79"/>
      <c r="X634" s="82"/>
      <c r="Y634" s="83">
        <f>M634</f>
        <v>200000</v>
      </c>
      <c r="Z634" s="84"/>
      <c r="AA634" s="87">
        <f>AB634*M634/100</f>
        <v>20</v>
      </c>
      <c r="AB634" s="110">
        <v>0.01</v>
      </c>
    </row>
    <row r="635" spans="2:28" ht="16.5" customHeight="1" x14ac:dyDescent="0.25">
      <c r="B635" s="99"/>
      <c r="C635" s="99"/>
      <c r="D635" s="99"/>
      <c r="E635" s="99"/>
      <c r="F635" s="99"/>
      <c r="G635" s="99"/>
      <c r="H635" s="107"/>
      <c r="I635" s="107"/>
      <c r="J635" s="107"/>
      <c r="K635" s="106"/>
      <c r="L635" s="106"/>
      <c r="M635" s="106"/>
      <c r="N635" s="77"/>
      <c r="O635" s="78"/>
      <c r="P635" s="78"/>
      <c r="Q635" s="78"/>
      <c r="R635" s="79"/>
      <c r="S635" s="80"/>
      <c r="T635" s="81"/>
      <c r="U635" s="77"/>
      <c r="V635" s="79"/>
      <c r="W635" s="79"/>
      <c r="X635" s="86"/>
      <c r="Y635" s="83"/>
      <c r="Z635" s="84"/>
      <c r="AA635" s="85"/>
      <c r="AB635" s="86"/>
    </row>
    <row r="636" spans="2:28" ht="16.5" customHeight="1" x14ac:dyDescent="0.25">
      <c r="B636" s="100" t="s">
        <v>205</v>
      </c>
      <c r="C636" s="101"/>
      <c r="D636" s="101"/>
      <c r="E636" s="101"/>
      <c r="F636" s="101"/>
      <c r="G636" s="102"/>
      <c r="H636" s="102" t="s">
        <v>210</v>
      </c>
      <c r="I636" s="102" t="s">
        <v>1135</v>
      </c>
      <c r="J636" s="102" t="s">
        <v>1136</v>
      </c>
      <c r="K636" s="102">
        <v>181</v>
      </c>
      <c r="L636" s="102">
        <v>1</v>
      </c>
      <c r="M636" s="102"/>
      <c r="N636" s="102"/>
      <c r="O636" s="102" t="s">
        <v>240</v>
      </c>
      <c r="P636" s="102" t="s">
        <v>241</v>
      </c>
      <c r="Q636" s="102" t="s">
        <v>139</v>
      </c>
      <c r="R636" s="102">
        <v>34160</v>
      </c>
      <c r="S636" s="102">
        <v>1</v>
      </c>
      <c r="T636" s="102">
        <v>100</v>
      </c>
      <c r="U636" s="102" t="s">
        <v>1138</v>
      </c>
      <c r="V636" s="103"/>
      <c r="W636" s="101"/>
      <c r="X636" s="102"/>
      <c r="Y636" s="101"/>
      <c r="Z636" s="101"/>
      <c r="AA636" s="102" t="s">
        <v>1137</v>
      </c>
      <c r="AB636" s="104"/>
    </row>
    <row r="637" spans="2:28" ht="16.5" customHeight="1" x14ac:dyDescent="0.25">
      <c r="B637" s="97">
        <v>399</v>
      </c>
      <c r="C637" s="97" t="s">
        <v>55</v>
      </c>
      <c r="D637" s="98">
        <v>7199</v>
      </c>
      <c r="E637" s="99">
        <v>298</v>
      </c>
      <c r="F637" s="97">
        <v>7</v>
      </c>
      <c r="G637" s="97">
        <v>1</v>
      </c>
      <c r="H637" s="105">
        <v>5</v>
      </c>
      <c r="I637" s="105">
        <v>0</v>
      </c>
      <c r="J637" s="105">
        <v>0</v>
      </c>
      <c r="K637" s="95">
        <v>2000</v>
      </c>
      <c r="L637" s="106">
        <f>T636</f>
        <v>100</v>
      </c>
      <c r="M637" s="106">
        <f>K637*L637</f>
        <v>200000</v>
      </c>
      <c r="N637" s="77"/>
      <c r="O637" s="78"/>
      <c r="P637" s="78"/>
      <c r="Q637" s="78"/>
      <c r="R637" s="79"/>
      <c r="S637" s="80"/>
      <c r="T637" s="81"/>
      <c r="U637" s="77"/>
      <c r="V637" s="79"/>
      <c r="W637" s="79"/>
      <c r="X637" s="82"/>
      <c r="Y637" s="83">
        <f>M637</f>
        <v>200000</v>
      </c>
      <c r="Z637" s="84"/>
      <c r="AA637" s="87">
        <f>AB637*M637/100</f>
        <v>20</v>
      </c>
      <c r="AB637" s="110">
        <v>0.01</v>
      </c>
    </row>
    <row r="638" spans="2:28" ht="16.5" customHeight="1" x14ac:dyDescent="0.25">
      <c r="B638" s="99"/>
      <c r="C638" s="99"/>
      <c r="D638" s="99"/>
      <c r="E638" s="99"/>
      <c r="F638" s="99"/>
      <c r="G638" s="99"/>
      <c r="H638" s="107"/>
      <c r="I638" s="107"/>
      <c r="J638" s="107"/>
      <c r="K638" s="106"/>
      <c r="L638" s="106"/>
      <c r="M638" s="106"/>
      <c r="N638" s="77"/>
      <c r="O638" s="78"/>
      <c r="P638" s="78"/>
      <c r="Q638" s="78"/>
      <c r="R638" s="79"/>
      <c r="S638" s="80"/>
      <c r="T638" s="81"/>
      <c r="U638" s="77"/>
      <c r="V638" s="79"/>
      <c r="W638" s="79"/>
      <c r="X638" s="86"/>
      <c r="Y638" s="83"/>
      <c r="Z638" s="84"/>
      <c r="AA638" s="85"/>
      <c r="AB638" s="86"/>
    </row>
    <row r="639" spans="2:28" ht="16.5" customHeight="1" x14ac:dyDescent="0.25">
      <c r="B639" s="100" t="s">
        <v>205</v>
      </c>
      <c r="C639" s="101"/>
      <c r="D639" s="101"/>
      <c r="E639" s="101"/>
      <c r="F639" s="101"/>
      <c r="G639" s="102"/>
      <c r="H639" s="102" t="s">
        <v>207</v>
      </c>
      <c r="I639" s="102" t="s">
        <v>922</v>
      </c>
      <c r="J639" s="102" t="s">
        <v>247</v>
      </c>
      <c r="K639" s="102" t="s">
        <v>1174</v>
      </c>
      <c r="L639" s="102"/>
      <c r="M639" s="102" t="s">
        <v>1175</v>
      </c>
      <c r="N639" s="102"/>
      <c r="O639" s="102" t="s">
        <v>1176</v>
      </c>
      <c r="P639" s="102" t="s">
        <v>1177</v>
      </c>
      <c r="Q639" s="102" t="s">
        <v>128</v>
      </c>
      <c r="R639" s="102">
        <v>10530</v>
      </c>
      <c r="S639" s="102" t="s">
        <v>236</v>
      </c>
      <c r="T639" s="102">
        <v>200</v>
      </c>
      <c r="U639" s="102" t="s">
        <v>1178</v>
      </c>
      <c r="V639" s="103"/>
      <c r="W639" s="101"/>
      <c r="X639" s="102"/>
      <c r="Y639" s="101"/>
      <c r="Z639" s="101"/>
      <c r="AA639" s="101"/>
      <c r="AB639" s="104"/>
    </row>
    <row r="640" spans="2:28" ht="16.5" customHeight="1" x14ac:dyDescent="0.25">
      <c r="B640" s="97">
        <v>413</v>
      </c>
      <c r="C640" s="97" t="s">
        <v>55</v>
      </c>
      <c r="D640" s="98">
        <v>1282</v>
      </c>
      <c r="E640" s="99">
        <v>14</v>
      </c>
      <c r="F640" s="97">
        <v>7</v>
      </c>
      <c r="G640" s="97">
        <v>2</v>
      </c>
      <c r="H640" s="105">
        <v>0</v>
      </c>
      <c r="I640" s="105">
        <v>1</v>
      </c>
      <c r="J640" s="105">
        <v>60</v>
      </c>
      <c r="K640" s="95">
        <v>160</v>
      </c>
      <c r="L640" s="106">
        <f>T639</f>
        <v>200</v>
      </c>
      <c r="M640" s="106">
        <f>K640*L640</f>
        <v>32000</v>
      </c>
      <c r="N640" s="77"/>
      <c r="O640" s="78" t="s">
        <v>203</v>
      </c>
      <c r="P640" s="78" t="s">
        <v>5</v>
      </c>
      <c r="Q640" s="78" t="s">
        <v>143</v>
      </c>
      <c r="R640" s="79">
        <v>135</v>
      </c>
      <c r="S640" s="80"/>
      <c r="T640" s="81">
        <v>8050</v>
      </c>
      <c r="U640" s="96" t="s">
        <v>1152</v>
      </c>
      <c r="V640" s="79">
        <f>R640*T640*4/100</f>
        <v>43470</v>
      </c>
      <c r="W640" s="79">
        <f>R640*T640-V640</f>
        <v>1043280</v>
      </c>
      <c r="X640" s="82">
        <f>M640+W640</f>
        <v>1075280</v>
      </c>
      <c r="Y640" s="83">
        <f>M640</f>
        <v>32000</v>
      </c>
      <c r="Z640" s="84"/>
      <c r="AA640" s="87">
        <f>AB640*M640/100</f>
        <v>6.4</v>
      </c>
      <c r="AB640" s="86">
        <v>0.02</v>
      </c>
    </row>
    <row r="641" spans="2:28" ht="16.5" customHeight="1" x14ac:dyDescent="0.25">
      <c r="B641" s="99"/>
      <c r="C641" s="99"/>
      <c r="D641" s="99"/>
      <c r="E641" s="99"/>
      <c r="F641" s="99"/>
      <c r="G641" s="99"/>
      <c r="H641" s="107"/>
      <c r="I641" s="107"/>
      <c r="J641" s="107"/>
      <c r="K641" s="106"/>
      <c r="L641" s="106"/>
      <c r="M641" s="106"/>
      <c r="N641" s="77"/>
      <c r="O641" s="78"/>
      <c r="P641" s="78"/>
      <c r="Q641" s="78"/>
      <c r="R641" s="79"/>
      <c r="S641" s="80"/>
      <c r="T641" s="81"/>
      <c r="U641" s="77"/>
      <c r="V641" s="79"/>
      <c r="W641" s="79"/>
      <c r="X641" s="86"/>
      <c r="Y641" s="83"/>
      <c r="Z641" s="84"/>
      <c r="AA641" s="85"/>
      <c r="AB641" s="86"/>
    </row>
    <row r="642" spans="2:28" ht="16.5" customHeight="1" x14ac:dyDescent="0.25">
      <c r="B642" s="100" t="s">
        <v>205</v>
      </c>
      <c r="C642" s="101"/>
      <c r="D642" s="101"/>
      <c r="E642" s="101"/>
      <c r="F642" s="101"/>
      <c r="G642" s="102"/>
      <c r="H642" s="102" t="s">
        <v>301</v>
      </c>
      <c r="I642" s="102" t="s">
        <v>1286</v>
      </c>
      <c r="J642" s="102" t="s">
        <v>1287</v>
      </c>
      <c r="K642" s="102">
        <v>353</v>
      </c>
      <c r="L642" s="102">
        <v>6</v>
      </c>
      <c r="M642" s="102"/>
      <c r="N642" s="102"/>
      <c r="O642" s="102" t="s">
        <v>1288</v>
      </c>
      <c r="P642" s="102" t="s">
        <v>241</v>
      </c>
      <c r="Q642" s="102" t="s">
        <v>139</v>
      </c>
      <c r="R642" s="102">
        <v>34160</v>
      </c>
      <c r="S642" s="102" t="s">
        <v>236</v>
      </c>
      <c r="T642" s="102">
        <v>80</v>
      </c>
      <c r="U642" s="102" t="s">
        <v>1289</v>
      </c>
      <c r="V642" s="103"/>
      <c r="W642" s="101"/>
      <c r="X642" s="102"/>
      <c r="Y642" s="101"/>
      <c r="Z642" s="101"/>
      <c r="AA642" s="101"/>
      <c r="AB642" s="104"/>
    </row>
    <row r="643" spans="2:28" ht="16.5" customHeight="1" x14ac:dyDescent="0.25">
      <c r="B643" s="97">
        <v>460</v>
      </c>
      <c r="C643" s="97" t="s">
        <v>55</v>
      </c>
      <c r="D643" s="98">
        <v>6790</v>
      </c>
      <c r="E643" s="99">
        <v>2</v>
      </c>
      <c r="F643" s="97">
        <v>11</v>
      </c>
      <c r="G643" s="97">
        <v>1</v>
      </c>
      <c r="H643" s="105">
        <v>3</v>
      </c>
      <c r="I643" s="105">
        <v>0</v>
      </c>
      <c r="J643" s="105">
        <v>95</v>
      </c>
      <c r="K643" s="95">
        <v>1295</v>
      </c>
      <c r="L643" s="106">
        <f>T642</f>
        <v>80</v>
      </c>
      <c r="M643" s="106">
        <f>K643*L643</f>
        <v>103600</v>
      </c>
      <c r="N643" s="77"/>
      <c r="O643" s="78"/>
      <c r="P643" s="78"/>
      <c r="Q643" s="78"/>
      <c r="R643" s="79"/>
      <c r="S643" s="80"/>
      <c r="T643" s="81"/>
      <c r="U643" s="77"/>
      <c r="V643" s="79"/>
      <c r="W643" s="79"/>
      <c r="X643" s="82"/>
      <c r="Y643" s="83">
        <f>M643</f>
        <v>103600</v>
      </c>
      <c r="Z643" s="84"/>
      <c r="AA643" s="87">
        <f>AB643*M643/100</f>
        <v>10.36</v>
      </c>
      <c r="AB643" s="110">
        <v>0.01</v>
      </c>
    </row>
    <row r="644" spans="2:28" ht="16.5" customHeight="1" x14ac:dyDescent="0.25">
      <c r="B644" s="99"/>
      <c r="C644" s="99"/>
      <c r="D644" s="99"/>
      <c r="E644" s="99"/>
      <c r="F644" s="99"/>
      <c r="G644" s="99"/>
      <c r="H644" s="107"/>
      <c r="I644" s="107"/>
      <c r="J644" s="107"/>
      <c r="K644" s="106"/>
      <c r="L644" s="106"/>
      <c r="M644" s="106"/>
      <c r="N644" s="77"/>
      <c r="O644" s="78"/>
      <c r="P644" s="78"/>
      <c r="Q644" s="78"/>
      <c r="R644" s="79"/>
      <c r="S644" s="80"/>
      <c r="T644" s="81"/>
      <c r="U644" s="77"/>
      <c r="V644" s="79"/>
      <c r="W644" s="79"/>
      <c r="X644" s="86"/>
      <c r="Y644" s="83"/>
      <c r="Z644" s="84"/>
      <c r="AA644" s="85"/>
      <c r="AB644" s="86"/>
    </row>
    <row r="645" spans="2:28" ht="16.5" customHeight="1" x14ac:dyDescent="0.25">
      <c r="B645" s="100" t="s">
        <v>205</v>
      </c>
      <c r="C645" s="101"/>
      <c r="D645" s="101"/>
      <c r="E645" s="101"/>
      <c r="F645" s="101"/>
      <c r="G645" s="102"/>
      <c r="H645" s="102" t="s">
        <v>210</v>
      </c>
      <c r="I645" s="102" t="s">
        <v>1296</v>
      </c>
      <c r="J645" s="102" t="s">
        <v>1297</v>
      </c>
      <c r="K645" s="102">
        <v>81</v>
      </c>
      <c r="L645" s="102">
        <v>5</v>
      </c>
      <c r="M645" s="102"/>
      <c r="N645" s="102"/>
      <c r="O645" s="102" t="s">
        <v>424</v>
      </c>
      <c r="P645" s="102" t="s">
        <v>315</v>
      </c>
      <c r="Q645" s="102" t="s">
        <v>316</v>
      </c>
      <c r="R645" s="102">
        <v>33110</v>
      </c>
      <c r="S645" s="102"/>
      <c r="T645" s="102">
        <v>100</v>
      </c>
      <c r="U645" s="102" t="s">
        <v>1299</v>
      </c>
      <c r="V645" s="103"/>
      <c r="W645" s="101"/>
      <c r="X645" s="102"/>
      <c r="Y645" s="101"/>
      <c r="Z645" s="101"/>
      <c r="AA645" s="102" t="s">
        <v>1298</v>
      </c>
      <c r="AB645" s="104"/>
    </row>
    <row r="646" spans="2:28" ht="16.5" customHeight="1" x14ac:dyDescent="0.25">
      <c r="B646" s="97">
        <v>464</v>
      </c>
      <c r="C646" s="97" t="s">
        <v>55</v>
      </c>
      <c r="D646" s="98">
        <v>6871</v>
      </c>
      <c r="E646" s="99">
        <v>15</v>
      </c>
      <c r="F646" s="97">
        <v>2</v>
      </c>
      <c r="G646" s="97">
        <v>1</v>
      </c>
      <c r="H646" s="105">
        <v>4</v>
      </c>
      <c r="I646" s="105">
        <v>0</v>
      </c>
      <c r="J646" s="105">
        <v>1.9</v>
      </c>
      <c r="K646" s="95">
        <v>1601.9</v>
      </c>
      <c r="L646" s="106">
        <f>T645</f>
        <v>100</v>
      </c>
      <c r="M646" s="106">
        <f>K646*L646</f>
        <v>160190</v>
      </c>
      <c r="N646" s="77"/>
      <c r="O646" s="78"/>
      <c r="P646" s="78"/>
      <c r="Q646" s="78"/>
      <c r="R646" s="79"/>
      <c r="S646" s="80"/>
      <c r="T646" s="81"/>
      <c r="U646" s="77"/>
      <c r="V646" s="79"/>
      <c r="W646" s="79"/>
      <c r="X646" s="82"/>
      <c r="Y646" s="83">
        <f>M646</f>
        <v>160190</v>
      </c>
      <c r="Z646" s="84"/>
      <c r="AA646" s="87">
        <f>AB646*M646/100</f>
        <v>16.019000000000002</v>
      </c>
      <c r="AB646" s="110">
        <v>0.01</v>
      </c>
    </row>
    <row r="647" spans="2:28" ht="16.5" customHeight="1" x14ac:dyDescent="0.25">
      <c r="B647" s="99"/>
      <c r="C647" s="99"/>
      <c r="D647" s="99"/>
      <c r="E647" s="99"/>
      <c r="F647" s="99"/>
      <c r="G647" s="99"/>
      <c r="H647" s="107"/>
      <c r="I647" s="107"/>
      <c r="J647" s="107"/>
      <c r="K647" s="106"/>
      <c r="L647" s="106"/>
      <c r="M647" s="106"/>
      <c r="N647" s="77"/>
      <c r="O647" s="78"/>
      <c r="P647" s="78"/>
      <c r="Q647" s="78"/>
      <c r="R647" s="79"/>
      <c r="S647" s="80"/>
      <c r="T647" s="81"/>
      <c r="U647" s="77"/>
      <c r="V647" s="79"/>
      <c r="W647" s="79"/>
      <c r="X647" s="86"/>
      <c r="Y647" s="83"/>
      <c r="Z647" s="84"/>
      <c r="AA647" s="85"/>
      <c r="AB647" s="86"/>
    </row>
    <row r="648" spans="2:28" ht="16.5" customHeight="1" x14ac:dyDescent="0.25">
      <c r="B648" s="100" t="s">
        <v>205</v>
      </c>
      <c r="C648" s="101"/>
      <c r="D648" s="101"/>
      <c r="E648" s="101"/>
      <c r="F648" s="101"/>
      <c r="G648" s="102"/>
      <c r="H648" s="102" t="s">
        <v>210</v>
      </c>
      <c r="I648" s="102" t="s">
        <v>1301</v>
      </c>
      <c r="J648" s="102" t="s">
        <v>1302</v>
      </c>
      <c r="K648" s="102">
        <v>114</v>
      </c>
      <c r="L648" s="102">
        <v>5</v>
      </c>
      <c r="M648" s="102"/>
      <c r="N648" s="102"/>
      <c r="O648" s="102" t="s">
        <v>424</v>
      </c>
      <c r="P648" s="102" t="s">
        <v>315</v>
      </c>
      <c r="Q648" s="102" t="s">
        <v>316</v>
      </c>
      <c r="R648" s="102">
        <v>33110</v>
      </c>
      <c r="S648" s="102" t="s">
        <v>236</v>
      </c>
      <c r="T648" s="102">
        <v>100</v>
      </c>
      <c r="U648" s="102" t="s">
        <v>1303</v>
      </c>
      <c r="V648" s="103"/>
      <c r="W648" s="101"/>
      <c r="X648" s="102"/>
      <c r="Y648" s="101"/>
      <c r="Z648" s="101"/>
      <c r="AA648" s="101"/>
      <c r="AB648" s="104"/>
    </row>
    <row r="649" spans="2:28" ht="16.5" customHeight="1" x14ac:dyDescent="0.25">
      <c r="B649" s="97">
        <v>466</v>
      </c>
      <c r="C649" s="97" t="s">
        <v>55</v>
      </c>
      <c r="D649" s="98">
        <v>6873</v>
      </c>
      <c r="E649" s="99">
        <v>17</v>
      </c>
      <c r="F649" s="97">
        <v>2</v>
      </c>
      <c r="G649" s="97">
        <v>1</v>
      </c>
      <c r="H649" s="105">
        <v>4</v>
      </c>
      <c r="I649" s="105">
        <v>0</v>
      </c>
      <c r="J649" s="105">
        <v>1</v>
      </c>
      <c r="K649" s="95">
        <v>1601</v>
      </c>
      <c r="L649" s="106">
        <f>T648</f>
        <v>100</v>
      </c>
      <c r="M649" s="106">
        <f>K649*L649</f>
        <v>160100</v>
      </c>
      <c r="N649" s="77"/>
      <c r="O649" s="78"/>
      <c r="P649" s="78"/>
      <c r="Q649" s="78"/>
      <c r="R649" s="79"/>
      <c r="S649" s="80"/>
      <c r="T649" s="81"/>
      <c r="U649" s="77"/>
      <c r="V649" s="79"/>
      <c r="W649" s="79"/>
      <c r="X649" s="82"/>
      <c r="Y649" s="83">
        <f>M649</f>
        <v>160100</v>
      </c>
      <c r="Z649" s="84"/>
      <c r="AA649" s="87">
        <f>AB649*M649/100</f>
        <v>16.010000000000002</v>
      </c>
      <c r="AB649" s="110">
        <v>0.01</v>
      </c>
    </row>
    <row r="650" spans="2:28" ht="16.5" customHeight="1" x14ac:dyDescent="0.25">
      <c r="B650" s="99"/>
      <c r="C650" s="99"/>
      <c r="D650" s="99"/>
      <c r="E650" s="99"/>
      <c r="F650" s="99"/>
      <c r="G650" s="99"/>
      <c r="H650" s="107"/>
      <c r="I650" s="107"/>
      <c r="J650" s="107"/>
      <c r="K650" s="106"/>
      <c r="L650" s="106"/>
      <c r="M650" s="106"/>
      <c r="N650" s="77"/>
      <c r="O650" s="78"/>
      <c r="P650" s="78"/>
      <c r="Q650" s="78"/>
      <c r="R650" s="79"/>
      <c r="S650" s="80"/>
      <c r="T650" s="81"/>
      <c r="U650" s="77"/>
      <c r="V650" s="79"/>
      <c r="W650" s="79"/>
      <c r="X650" s="86"/>
      <c r="Y650" s="83"/>
      <c r="Z650" s="84"/>
      <c r="AA650" s="85"/>
      <c r="AB650" s="86"/>
    </row>
    <row r="651" spans="2:28" ht="16.5" customHeight="1" x14ac:dyDescent="0.25">
      <c r="B651" s="100" t="s">
        <v>205</v>
      </c>
      <c r="C651" s="101"/>
      <c r="D651" s="101"/>
      <c r="E651" s="101"/>
      <c r="F651" s="101"/>
      <c r="G651" s="102"/>
      <c r="H651" s="102" t="s">
        <v>207</v>
      </c>
      <c r="I651" s="102" t="s">
        <v>1392</v>
      </c>
      <c r="J651" s="102" t="s">
        <v>1393</v>
      </c>
      <c r="K651" s="102">
        <v>12</v>
      </c>
      <c r="L651" s="102">
        <v>9</v>
      </c>
      <c r="M651" s="102"/>
      <c r="N651" s="102"/>
      <c r="O651" s="102" t="s">
        <v>1394</v>
      </c>
      <c r="P651" s="102" t="s">
        <v>1395</v>
      </c>
      <c r="Q651" s="102" t="s">
        <v>139</v>
      </c>
      <c r="R651" s="102">
        <v>34260</v>
      </c>
      <c r="S651" s="102" t="s">
        <v>236</v>
      </c>
      <c r="T651" s="102">
        <v>80</v>
      </c>
      <c r="U651" s="102" t="s">
        <v>1396</v>
      </c>
      <c r="V651" s="103"/>
      <c r="W651" s="101"/>
      <c r="X651" s="102"/>
      <c r="Y651" s="101"/>
      <c r="Z651" s="101"/>
      <c r="AA651" s="101"/>
      <c r="AB651" s="104"/>
    </row>
    <row r="652" spans="2:28" ht="16.5" customHeight="1" x14ac:dyDescent="0.25">
      <c r="B652" s="97">
        <v>500</v>
      </c>
      <c r="C652" s="97" t="s">
        <v>55</v>
      </c>
      <c r="D652" s="98">
        <v>5304</v>
      </c>
      <c r="E652" s="99">
        <v>44</v>
      </c>
      <c r="F652" s="97">
        <v>8</v>
      </c>
      <c r="G652" s="97">
        <v>1</v>
      </c>
      <c r="H652" s="105">
        <v>0</v>
      </c>
      <c r="I652" s="105">
        <v>0</v>
      </c>
      <c r="J652" s="105">
        <v>97</v>
      </c>
      <c r="K652" s="95">
        <v>97</v>
      </c>
      <c r="L652" s="106">
        <f>T651</f>
        <v>80</v>
      </c>
      <c r="M652" s="106">
        <f>K652*L652</f>
        <v>7760</v>
      </c>
      <c r="N652" s="77"/>
      <c r="O652" s="78"/>
      <c r="P652" s="78"/>
      <c r="Q652" s="78"/>
      <c r="R652" s="79"/>
      <c r="S652" s="80"/>
      <c r="T652" s="81"/>
      <c r="U652" s="77"/>
      <c r="V652" s="79"/>
      <c r="W652" s="79"/>
      <c r="X652" s="82"/>
      <c r="Y652" s="83">
        <f>M652</f>
        <v>7760</v>
      </c>
      <c r="Z652" s="84"/>
      <c r="AA652" s="87">
        <f>AB652*M652/100</f>
        <v>0.77600000000000013</v>
      </c>
      <c r="AB652" s="110">
        <v>0.01</v>
      </c>
    </row>
    <row r="653" spans="2:28" ht="16.5" customHeight="1" x14ac:dyDescent="0.25">
      <c r="B653" s="99"/>
      <c r="C653" s="99"/>
      <c r="D653" s="99"/>
      <c r="E653" s="99"/>
      <c r="F653" s="99"/>
      <c r="G653" s="99"/>
      <c r="H653" s="107"/>
      <c r="I653" s="107"/>
      <c r="J653" s="107"/>
      <c r="K653" s="106"/>
      <c r="L653" s="106"/>
      <c r="M653" s="106"/>
      <c r="N653" s="77"/>
      <c r="O653" s="78"/>
      <c r="P653" s="78"/>
      <c r="Q653" s="78"/>
      <c r="R653" s="79"/>
      <c r="S653" s="80"/>
      <c r="T653" s="81"/>
      <c r="U653" s="77"/>
      <c r="V653" s="79"/>
      <c r="W653" s="79"/>
      <c r="X653" s="86"/>
      <c r="Y653" s="83"/>
      <c r="Z653" s="84"/>
      <c r="AA653" s="85"/>
      <c r="AB653" s="86"/>
    </row>
    <row r="654" spans="2:28" ht="16.5" customHeight="1" x14ac:dyDescent="0.25">
      <c r="B654" s="100" t="s">
        <v>205</v>
      </c>
      <c r="C654" s="101"/>
      <c r="D654" s="101"/>
      <c r="E654" s="101"/>
      <c r="F654" s="101"/>
      <c r="G654" s="102"/>
      <c r="H654" s="102" t="s">
        <v>210</v>
      </c>
      <c r="I654" s="102" t="s">
        <v>1458</v>
      </c>
      <c r="J654" s="102" t="s">
        <v>1454</v>
      </c>
      <c r="K654" s="102">
        <v>74</v>
      </c>
      <c r="L654" s="102">
        <v>6</v>
      </c>
      <c r="M654" s="102"/>
      <c r="N654" s="102"/>
      <c r="O654" s="102" t="s">
        <v>240</v>
      </c>
      <c r="P654" s="102" t="s">
        <v>241</v>
      </c>
      <c r="Q654" s="102" t="s">
        <v>139</v>
      </c>
      <c r="R654" s="102">
        <v>34160</v>
      </c>
      <c r="S654" s="102" t="s">
        <v>236</v>
      </c>
      <c r="T654" s="102">
        <v>200</v>
      </c>
      <c r="U654" s="102" t="s">
        <v>1459</v>
      </c>
      <c r="V654" s="103"/>
      <c r="W654" s="101"/>
      <c r="X654" s="102"/>
      <c r="Y654" s="101"/>
      <c r="Z654" s="101"/>
      <c r="AA654" s="101"/>
      <c r="AB654" s="104"/>
    </row>
    <row r="655" spans="2:28" ht="16.5" customHeight="1" x14ac:dyDescent="0.25">
      <c r="B655" s="97">
        <v>521</v>
      </c>
      <c r="C655" s="97" t="s">
        <v>55</v>
      </c>
      <c r="D655" s="98">
        <v>5285</v>
      </c>
      <c r="E655" s="99">
        <v>65</v>
      </c>
      <c r="F655" s="97">
        <v>8</v>
      </c>
      <c r="G655" s="97">
        <v>1</v>
      </c>
      <c r="H655" s="105">
        <v>0</v>
      </c>
      <c r="I655" s="105">
        <v>1</v>
      </c>
      <c r="J655" s="105">
        <v>49</v>
      </c>
      <c r="K655" s="95">
        <v>149</v>
      </c>
      <c r="L655" s="106">
        <f>T654</f>
        <v>200</v>
      </c>
      <c r="M655" s="106">
        <f>K655*L655</f>
        <v>29800</v>
      </c>
      <c r="N655" s="77"/>
      <c r="O655" s="78"/>
      <c r="P655" s="78"/>
      <c r="Q655" s="78"/>
      <c r="R655" s="79"/>
      <c r="S655" s="80"/>
      <c r="T655" s="81"/>
      <c r="U655" s="77"/>
      <c r="V655" s="79"/>
      <c r="W655" s="79"/>
      <c r="X655" s="82"/>
      <c r="Y655" s="83">
        <f>M655</f>
        <v>29800</v>
      </c>
      <c r="Z655" s="84"/>
      <c r="AA655" s="87">
        <f>AB655*M655/100</f>
        <v>2.98</v>
      </c>
      <c r="AB655" s="82">
        <v>0.01</v>
      </c>
    </row>
    <row r="656" spans="2:28" ht="16.5" customHeight="1" x14ac:dyDescent="0.25">
      <c r="B656" s="99"/>
      <c r="C656" s="99"/>
      <c r="D656" s="99"/>
      <c r="E656" s="99"/>
      <c r="F656" s="99"/>
      <c r="G656" s="99"/>
      <c r="H656" s="107"/>
      <c r="I656" s="107"/>
      <c r="J656" s="107"/>
      <c r="K656" s="106"/>
      <c r="L656" s="106"/>
      <c r="M656" s="106"/>
      <c r="N656" s="77"/>
      <c r="O656" s="78"/>
      <c r="P656" s="78"/>
      <c r="Q656" s="78"/>
      <c r="R656" s="79"/>
      <c r="S656" s="80"/>
      <c r="T656" s="81"/>
      <c r="U656" s="77"/>
      <c r="V656" s="79"/>
      <c r="W656" s="79"/>
      <c r="X656" s="86"/>
      <c r="Y656" s="83"/>
      <c r="Z656" s="84"/>
      <c r="AA656" s="85"/>
      <c r="AB656" s="86"/>
    </row>
    <row r="657" spans="2:28" ht="16.5" customHeight="1" x14ac:dyDescent="0.25">
      <c r="B657" s="100" t="s">
        <v>205</v>
      </c>
      <c r="C657" s="101"/>
      <c r="D657" s="101"/>
      <c r="E657" s="101"/>
      <c r="F657" s="101"/>
      <c r="G657" s="102"/>
      <c r="H657" s="102" t="s">
        <v>210</v>
      </c>
      <c r="I657" s="102" t="s">
        <v>1458</v>
      </c>
      <c r="J657" s="102" t="s">
        <v>1454</v>
      </c>
      <c r="K657" s="102">
        <v>74</v>
      </c>
      <c r="L657" s="102">
        <v>6</v>
      </c>
      <c r="M657" s="102"/>
      <c r="N657" s="102"/>
      <c r="O657" s="102" t="s">
        <v>240</v>
      </c>
      <c r="P657" s="102" t="s">
        <v>241</v>
      </c>
      <c r="Q657" s="102" t="s">
        <v>139</v>
      </c>
      <c r="R657" s="102">
        <v>34160</v>
      </c>
      <c r="S657" s="102" t="s">
        <v>236</v>
      </c>
      <c r="T657" s="102">
        <v>110</v>
      </c>
      <c r="U657" s="102" t="s">
        <v>1471</v>
      </c>
      <c r="V657" s="103"/>
      <c r="W657" s="101"/>
      <c r="X657" s="102"/>
      <c r="Y657" s="101"/>
      <c r="Z657" s="101"/>
      <c r="AA657" s="101"/>
      <c r="AB657" s="104"/>
    </row>
    <row r="658" spans="2:28" ht="16.5" customHeight="1" x14ac:dyDescent="0.25">
      <c r="B658" s="97">
        <v>528</v>
      </c>
      <c r="C658" s="97" t="s">
        <v>55</v>
      </c>
      <c r="D658" s="98">
        <v>5649</v>
      </c>
      <c r="E658" s="99">
        <v>72</v>
      </c>
      <c r="F658" s="97">
        <v>8</v>
      </c>
      <c r="G658" s="97">
        <v>1</v>
      </c>
      <c r="H658" s="105">
        <v>8</v>
      </c>
      <c r="I658" s="105">
        <v>0</v>
      </c>
      <c r="J658" s="105">
        <v>86</v>
      </c>
      <c r="K658" s="95">
        <v>3286</v>
      </c>
      <c r="L658" s="106">
        <f>T657</f>
        <v>110</v>
      </c>
      <c r="M658" s="106">
        <f>K658*L658</f>
        <v>361460</v>
      </c>
      <c r="N658" s="77"/>
      <c r="O658" s="78"/>
      <c r="P658" s="78"/>
      <c r="Q658" s="78"/>
      <c r="R658" s="79"/>
      <c r="S658" s="80"/>
      <c r="T658" s="81"/>
      <c r="U658" s="77"/>
      <c r="V658" s="79"/>
      <c r="W658" s="79"/>
      <c r="X658" s="82"/>
      <c r="Y658" s="83">
        <f>M658</f>
        <v>361460</v>
      </c>
      <c r="Z658" s="84"/>
      <c r="AA658" s="87">
        <f>AB658*M658/100</f>
        <v>36.146000000000001</v>
      </c>
      <c r="AB658" s="110">
        <v>0.01</v>
      </c>
    </row>
    <row r="659" spans="2:28" ht="16.5" customHeight="1" x14ac:dyDescent="0.25">
      <c r="B659" s="99"/>
      <c r="C659" s="99"/>
      <c r="D659" s="99"/>
      <c r="E659" s="99"/>
      <c r="F659" s="99"/>
      <c r="G659" s="99"/>
      <c r="H659" s="107"/>
      <c r="I659" s="107"/>
      <c r="J659" s="107"/>
      <c r="K659" s="106"/>
      <c r="L659" s="106"/>
      <c r="M659" s="106"/>
      <c r="N659" s="77"/>
      <c r="O659" s="78"/>
      <c r="P659" s="78"/>
      <c r="Q659" s="78"/>
      <c r="R659" s="79"/>
      <c r="S659" s="80"/>
      <c r="T659" s="81"/>
      <c r="U659" s="77"/>
      <c r="V659" s="79"/>
      <c r="W659" s="79"/>
      <c r="X659" s="86"/>
      <c r="Y659" s="83"/>
      <c r="Z659" s="84"/>
      <c r="AA659" s="85"/>
      <c r="AB659" s="86"/>
    </row>
    <row r="660" spans="2:28" ht="16.5" customHeight="1" x14ac:dyDescent="0.25">
      <c r="B660" s="100" t="s">
        <v>205</v>
      </c>
      <c r="C660" s="101"/>
      <c r="D660" s="101"/>
      <c r="E660" s="101"/>
      <c r="F660" s="101"/>
      <c r="G660" s="102"/>
      <c r="H660" s="102" t="s">
        <v>207</v>
      </c>
      <c r="I660" s="102" t="s">
        <v>1480</v>
      </c>
      <c r="J660" s="102" t="s">
        <v>1481</v>
      </c>
      <c r="K660" s="102">
        <v>283</v>
      </c>
      <c r="L660" s="102">
        <v>4</v>
      </c>
      <c r="M660" s="102"/>
      <c r="N660" s="102"/>
      <c r="O660" s="102" t="s">
        <v>1482</v>
      </c>
      <c r="P660" s="102" t="s">
        <v>1483</v>
      </c>
      <c r="Q660" s="102" t="s">
        <v>316</v>
      </c>
      <c r="R660" s="102">
        <v>33240</v>
      </c>
      <c r="S660" s="102" t="s">
        <v>236</v>
      </c>
      <c r="T660" s="102">
        <v>100</v>
      </c>
      <c r="U660" s="102" t="s">
        <v>1484</v>
      </c>
      <c r="V660" s="103"/>
      <c r="W660" s="101"/>
      <c r="X660" s="102"/>
      <c r="Y660" s="101"/>
      <c r="Z660" s="101"/>
      <c r="AA660" s="101"/>
      <c r="AB660" s="104"/>
    </row>
    <row r="661" spans="2:28" ht="16.5" customHeight="1" x14ac:dyDescent="0.25">
      <c r="B661" s="97">
        <v>533</v>
      </c>
      <c r="C661" s="97" t="s">
        <v>55</v>
      </c>
      <c r="D661" s="98">
        <v>5654</v>
      </c>
      <c r="E661" s="99">
        <v>77</v>
      </c>
      <c r="F661" s="97">
        <v>8</v>
      </c>
      <c r="G661" s="97">
        <v>1</v>
      </c>
      <c r="H661" s="105">
        <v>5</v>
      </c>
      <c r="I661" s="105">
        <v>0</v>
      </c>
      <c r="J661" s="105">
        <v>11</v>
      </c>
      <c r="K661" s="95">
        <v>2011</v>
      </c>
      <c r="L661" s="106">
        <f>T660</f>
        <v>100</v>
      </c>
      <c r="M661" s="106">
        <f>K661*L661</f>
        <v>201100</v>
      </c>
      <c r="N661" s="77"/>
      <c r="O661" s="78"/>
      <c r="P661" s="78"/>
      <c r="Q661" s="78"/>
      <c r="R661" s="79"/>
      <c r="S661" s="80"/>
      <c r="T661" s="81"/>
      <c r="U661" s="77"/>
      <c r="V661" s="79"/>
      <c r="W661" s="79"/>
      <c r="X661" s="82"/>
      <c r="Y661" s="83">
        <f>M661</f>
        <v>201100</v>
      </c>
      <c r="Z661" s="84"/>
      <c r="AA661" s="87">
        <f>AB661*M661/100</f>
        <v>20.11</v>
      </c>
      <c r="AB661" s="110">
        <v>0.01</v>
      </c>
    </row>
    <row r="662" spans="2:28" ht="16.5" customHeight="1" x14ac:dyDescent="0.25">
      <c r="B662" s="99"/>
      <c r="C662" s="99"/>
      <c r="D662" s="99"/>
      <c r="E662" s="99"/>
      <c r="F662" s="99"/>
      <c r="G662" s="99"/>
      <c r="H662" s="107"/>
      <c r="I662" s="107"/>
      <c r="J662" s="107"/>
      <c r="K662" s="106"/>
      <c r="L662" s="106"/>
      <c r="M662" s="106"/>
      <c r="N662" s="77"/>
      <c r="O662" s="78"/>
      <c r="P662" s="78"/>
      <c r="Q662" s="78"/>
      <c r="R662" s="79"/>
      <c r="S662" s="80"/>
      <c r="T662" s="81"/>
      <c r="U662" s="77"/>
      <c r="V662" s="79"/>
      <c r="W662" s="79"/>
      <c r="X662" s="86"/>
      <c r="Y662" s="83"/>
      <c r="Z662" s="84"/>
      <c r="AA662" s="85"/>
      <c r="AB662" s="86"/>
    </row>
    <row r="663" spans="2:28" ht="16.5" customHeight="1" x14ac:dyDescent="0.25">
      <c r="B663" s="100" t="s">
        <v>205</v>
      </c>
      <c r="C663" s="101"/>
      <c r="D663" s="101"/>
      <c r="E663" s="101"/>
      <c r="F663" s="101"/>
      <c r="G663" s="102"/>
      <c r="H663" s="102" t="s">
        <v>210</v>
      </c>
      <c r="I663" s="102" t="s">
        <v>1487</v>
      </c>
      <c r="J663" s="102" t="s">
        <v>1488</v>
      </c>
      <c r="K663" s="102" t="s">
        <v>1489</v>
      </c>
      <c r="L663" s="102">
        <v>7</v>
      </c>
      <c r="M663" s="102"/>
      <c r="N663" s="102"/>
      <c r="O663" s="102" t="s">
        <v>1490</v>
      </c>
      <c r="P663" s="102" t="s">
        <v>1491</v>
      </c>
      <c r="Q663" s="102" t="s">
        <v>130</v>
      </c>
      <c r="R663" s="102">
        <v>62130</v>
      </c>
      <c r="S663" s="102" t="s">
        <v>236</v>
      </c>
      <c r="T663" s="102">
        <v>100</v>
      </c>
      <c r="U663" s="102" t="s">
        <v>1492</v>
      </c>
      <c r="V663" s="103"/>
      <c r="W663" s="101"/>
      <c r="X663" s="102"/>
      <c r="Y663" s="101"/>
      <c r="Z663" s="101"/>
      <c r="AA663" s="101"/>
      <c r="AB663" s="104"/>
    </row>
    <row r="664" spans="2:28" ht="16.5" customHeight="1" x14ac:dyDescent="0.25">
      <c r="B664" s="97">
        <v>536</v>
      </c>
      <c r="C664" s="97" t="s">
        <v>55</v>
      </c>
      <c r="D664" s="98">
        <v>5657</v>
      </c>
      <c r="E664" s="99">
        <v>80</v>
      </c>
      <c r="F664" s="97">
        <v>8</v>
      </c>
      <c r="G664" s="97">
        <v>1</v>
      </c>
      <c r="H664" s="105">
        <v>5</v>
      </c>
      <c r="I664" s="105">
        <v>0</v>
      </c>
      <c r="J664" s="105">
        <v>96</v>
      </c>
      <c r="K664" s="95">
        <v>2096</v>
      </c>
      <c r="L664" s="106">
        <f>T663</f>
        <v>100</v>
      </c>
      <c r="M664" s="106">
        <f>K664*L664</f>
        <v>209600</v>
      </c>
      <c r="N664" s="77"/>
      <c r="O664" s="78"/>
      <c r="P664" s="78"/>
      <c r="Q664" s="78"/>
      <c r="R664" s="79"/>
      <c r="S664" s="80"/>
      <c r="T664" s="81"/>
      <c r="U664" s="77"/>
      <c r="V664" s="79"/>
      <c r="W664" s="79"/>
      <c r="X664" s="82"/>
      <c r="Y664" s="83">
        <f>M664</f>
        <v>209600</v>
      </c>
      <c r="Z664" s="84"/>
      <c r="AA664" s="87">
        <f>AB664*M664/100</f>
        <v>20.96</v>
      </c>
      <c r="AB664" s="110">
        <v>0.01</v>
      </c>
    </row>
    <row r="665" spans="2:28" ht="16.5" customHeight="1" x14ac:dyDescent="0.25">
      <c r="B665" s="99"/>
      <c r="C665" s="99"/>
      <c r="D665" s="99"/>
      <c r="E665" s="99"/>
      <c r="F665" s="99"/>
      <c r="G665" s="99"/>
      <c r="H665" s="107"/>
      <c r="I665" s="107"/>
      <c r="J665" s="107"/>
      <c r="K665" s="106"/>
      <c r="L665" s="106"/>
      <c r="M665" s="106"/>
      <c r="N665" s="77"/>
      <c r="O665" s="78"/>
      <c r="P665" s="78"/>
      <c r="Q665" s="78"/>
      <c r="R665" s="79"/>
      <c r="S665" s="80"/>
      <c r="T665" s="81"/>
      <c r="U665" s="77"/>
      <c r="V665" s="79"/>
      <c r="W665" s="79"/>
      <c r="X665" s="86"/>
      <c r="Y665" s="83"/>
      <c r="Z665" s="84"/>
      <c r="AA665" s="85"/>
      <c r="AB665" s="86"/>
    </row>
    <row r="666" spans="2:28" ht="16.5" customHeight="1" x14ac:dyDescent="0.25">
      <c r="B666" s="100" t="s">
        <v>205</v>
      </c>
      <c r="C666" s="101"/>
      <c r="D666" s="101"/>
      <c r="E666" s="101"/>
      <c r="F666" s="101"/>
      <c r="G666" s="102"/>
      <c r="H666" s="102" t="s">
        <v>210</v>
      </c>
      <c r="I666" s="102" t="s">
        <v>1523</v>
      </c>
      <c r="J666" s="102" t="s">
        <v>1524</v>
      </c>
      <c r="K666" s="102" t="s">
        <v>1525</v>
      </c>
      <c r="L666" s="102">
        <v>5</v>
      </c>
      <c r="M666" s="102"/>
      <c r="N666" s="102"/>
      <c r="O666" s="102" t="s">
        <v>1526</v>
      </c>
      <c r="P666" s="102" t="s">
        <v>1527</v>
      </c>
      <c r="Q666" s="102" t="s">
        <v>1528</v>
      </c>
      <c r="R666" s="102">
        <v>10280</v>
      </c>
      <c r="S666" s="102" t="s">
        <v>236</v>
      </c>
      <c r="T666" s="102">
        <v>100</v>
      </c>
      <c r="U666" s="102" t="s">
        <v>1529</v>
      </c>
      <c r="V666" s="103"/>
      <c r="W666" s="101"/>
      <c r="X666" s="102"/>
      <c r="Y666" s="101"/>
      <c r="Z666" s="101"/>
      <c r="AA666" s="101"/>
      <c r="AB666" s="104"/>
    </row>
    <row r="667" spans="2:28" ht="16.5" customHeight="1" x14ac:dyDescent="0.25">
      <c r="B667" s="97">
        <v>555</v>
      </c>
      <c r="C667" s="97" t="s">
        <v>55</v>
      </c>
      <c r="D667" s="98">
        <v>5704</v>
      </c>
      <c r="E667" s="99">
        <v>99</v>
      </c>
      <c r="F667" s="97">
        <v>8</v>
      </c>
      <c r="G667" s="97">
        <v>1</v>
      </c>
      <c r="H667" s="105">
        <v>6</v>
      </c>
      <c r="I667" s="105">
        <v>1</v>
      </c>
      <c r="J667" s="105">
        <v>97</v>
      </c>
      <c r="K667" s="95">
        <v>2597</v>
      </c>
      <c r="L667" s="106">
        <f>T666</f>
        <v>100</v>
      </c>
      <c r="M667" s="106">
        <f>K667*L667</f>
        <v>259700</v>
      </c>
      <c r="N667" s="77"/>
      <c r="O667" s="78"/>
      <c r="P667" s="78"/>
      <c r="Q667" s="78"/>
      <c r="R667" s="79"/>
      <c r="S667" s="80"/>
      <c r="T667" s="81"/>
      <c r="U667" s="77"/>
      <c r="V667" s="79"/>
      <c r="W667" s="79"/>
      <c r="X667" s="82"/>
      <c r="Y667" s="83">
        <f>M667</f>
        <v>259700</v>
      </c>
      <c r="Z667" s="84"/>
      <c r="AA667" s="87">
        <f>AB667*M667/100</f>
        <v>25.97</v>
      </c>
      <c r="AB667" s="110">
        <v>0.01</v>
      </c>
    </row>
    <row r="668" spans="2:28" ht="16.5" customHeight="1" x14ac:dyDescent="0.25">
      <c r="B668" s="99"/>
      <c r="C668" s="99"/>
      <c r="D668" s="99"/>
      <c r="E668" s="99"/>
      <c r="F668" s="99"/>
      <c r="G668" s="99"/>
      <c r="H668" s="107"/>
      <c r="I668" s="107"/>
      <c r="J668" s="107"/>
      <c r="K668" s="106"/>
      <c r="L668" s="106"/>
      <c r="M668" s="106"/>
      <c r="N668" s="77"/>
      <c r="O668" s="78"/>
      <c r="P668" s="78"/>
      <c r="Q668" s="78"/>
      <c r="R668" s="79"/>
      <c r="S668" s="80"/>
      <c r="T668" s="81"/>
      <c r="U668" s="77"/>
      <c r="V668" s="79"/>
      <c r="W668" s="79"/>
      <c r="X668" s="86"/>
      <c r="Y668" s="83"/>
      <c r="Z668" s="84"/>
      <c r="AA668" s="85"/>
      <c r="AB668" s="86"/>
    </row>
    <row r="669" spans="2:28" ht="16.5" customHeight="1" x14ac:dyDescent="0.25">
      <c r="B669" s="100" t="s">
        <v>205</v>
      </c>
      <c r="C669" s="101"/>
      <c r="D669" s="101"/>
      <c r="E669" s="101"/>
      <c r="F669" s="101"/>
      <c r="G669" s="102"/>
      <c r="H669" s="102" t="s">
        <v>210</v>
      </c>
      <c r="I669" s="102" t="s">
        <v>1523</v>
      </c>
      <c r="J669" s="102" t="s">
        <v>1524</v>
      </c>
      <c r="K669" s="102" t="s">
        <v>1525</v>
      </c>
      <c r="L669" s="102">
        <v>5</v>
      </c>
      <c r="M669" s="102"/>
      <c r="N669" s="102"/>
      <c r="O669" s="102" t="s">
        <v>1526</v>
      </c>
      <c r="P669" s="102" t="s">
        <v>1527</v>
      </c>
      <c r="Q669" s="102" t="s">
        <v>1528</v>
      </c>
      <c r="R669" s="102">
        <v>10280</v>
      </c>
      <c r="S669" s="102" t="s">
        <v>236</v>
      </c>
      <c r="T669" s="102">
        <v>200</v>
      </c>
      <c r="U669" s="102" t="s">
        <v>1530</v>
      </c>
      <c r="V669" s="103"/>
      <c r="W669" s="101"/>
      <c r="X669" s="102"/>
      <c r="Y669" s="101"/>
      <c r="Z669" s="101"/>
      <c r="AA669" s="101"/>
      <c r="AB669" s="104"/>
    </row>
    <row r="670" spans="2:28" ht="16.5" customHeight="1" x14ac:dyDescent="0.25">
      <c r="B670" s="97">
        <v>556</v>
      </c>
      <c r="C670" s="97" t="s">
        <v>55</v>
      </c>
      <c r="D670" s="98">
        <v>5705</v>
      </c>
      <c r="E670" s="99">
        <v>100</v>
      </c>
      <c r="F670" s="97">
        <v>8</v>
      </c>
      <c r="G670" s="97">
        <v>1</v>
      </c>
      <c r="H670" s="105">
        <v>0</v>
      </c>
      <c r="I670" s="105">
        <v>1</v>
      </c>
      <c r="J670" s="105">
        <v>94</v>
      </c>
      <c r="K670" s="95">
        <v>194</v>
      </c>
      <c r="L670" s="106">
        <f>T669</f>
        <v>200</v>
      </c>
      <c r="M670" s="106">
        <f>K670*L670</f>
        <v>38800</v>
      </c>
      <c r="N670" s="77"/>
      <c r="O670" s="78"/>
      <c r="P670" s="78"/>
      <c r="Q670" s="78"/>
      <c r="R670" s="79"/>
      <c r="S670" s="80"/>
      <c r="T670" s="81"/>
      <c r="U670" s="77"/>
      <c r="V670" s="79"/>
      <c r="W670" s="79"/>
      <c r="X670" s="82"/>
      <c r="Y670" s="83">
        <f>M670</f>
        <v>38800</v>
      </c>
      <c r="Z670" s="84"/>
      <c r="AA670" s="87">
        <f>AB670*M670/100</f>
        <v>3.88</v>
      </c>
      <c r="AB670" s="110">
        <v>0.01</v>
      </c>
    </row>
    <row r="671" spans="2:28" ht="16.5" customHeight="1" x14ac:dyDescent="0.25">
      <c r="B671" s="99"/>
      <c r="C671" s="99"/>
      <c r="D671" s="99"/>
      <c r="E671" s="99"/>
      <c r="F671" s="99"/>
      <c r="G671" s="99"/>
      <c r="H671" s="107"/>
      <c r="I671" s="107"/>
      <c r="J671" s="107"/>
      <c r="K671" s="106"/>
      <c r="L671" s="106"/>
      <c r="M671" s="106"/>
      <c r="N671" s="77"/>
      <c r="O671" s="78"/>
      <c r="P671" s="78"/>
      <c r="Q671" s="78"/>
      <c r="R671" s="79"/>
      <c r="S671" s="80"/>
      <c r="T671" s="81"/>
      <c r="U671" s="77"/>
      <c r="V671" s="79"/>
      <c r="W671" s="79"/>
      <c r="X671" s="86"/>
      <c r="Y671" s="83"/>
      <c r="Z671" s="84"/>
      <c r="AA671" s="85"/>
      <c r="AB671" s="86"/>
    </row>
    <row r="672" spans="2:28" ht="16.5" customHeight="1" x14ac:dyDescent="0.25">
      <c r="B672" s="100" t="s">
        <v>205</v>
      </c>
      <c r="C672" s="101"/>
      <c r="D672" s="101"/>
      <c r="E672" s="101"/>
      <c r="F672" s="101"/>
      <c r="G672" s="102"/>
      <c r="H672" s="102" t="s">
        <v>210</v>
      </c>
      <c r="I672" s="102" t="s">
        <v>1523</v>
      </c>
      <c r="J672" s="102" t="s">
        <v>1524</v>
      </c>
      <c r="K672" s="102" t="s">
        <v>1525</v>
      </c>
      <c r="L672" s="102">
        <v>5</v>
      </c>
      <c r="M672" s="102"/>
      <c r="N672" s="102"/>
      <c r="O672" s="102" t="s">
        <v>1526</v>
      </c>
      <c r="P672" s="102" t="s">
        <v>1527</v>
      </c>
      <c r="Q672" s="102" t="s">
        <v>1528</v>
      </c>
      <c r="R672" s="102">
        <v>10280</v>
      </c>
      <c r="S672" s="102" t="s">
        <v>236</v>
      </c>
      <c r="T672" s="102">
        <v>130</v>
      </c>
      <c r="U672" s="102" t="s">
        <v>1531</v>
      </c>
      <c r="V672" s="103"/>
      <c r="W672" s="101"/>
      <c r="X672" s="102"/>
      <c r="Y672" s="101"/>
      <c r="Z672" s="101"/>
      <c r="AA672" s="101"/>
      <c r="AB672" s="104"/>
    </row>
    <row r="673" spans="2:28" ht="16.5" customHeight="1" x14ac:dyDescent="0.25">
      <c r="B673" s="97">
        <v>557</v>
      </c>
      <c r="C673" s="97" t="s">
        <v>55</v>
      </c>
      <c r="D673" s="98">
        <v>5706</v>
      </c>
      <c r="E673" s="99">
        <v>101</v>
      </c>
      <c r="F673" s="97">
        <v>8</v>
      </c>
      <c r="G673" s="97">
        <v>1</v>
      </c>
      <c r="H673" s="105">
        <v>0</v>
      </c>
      <c r="I673" s="105">
        <v>0</v>
      </c>
      <c r="J673" s="105">
        <v>51</v>
      </c>
      <c r="K673" s="95">
        <v>51</v>
      </c>
      <c r="L673" s="106">
        <f>T672</f>
        <v>130</v>
      </c>
      <c r="M673" s="106">
        <f>K673*L673</f>
        <v>6630</v>
      </c>
      <c r="N673" s="77"/>
      <c r="O673" s="78"/>
      <c r="P673" s="78"/>
      <c r="Q673" s="78"/>
      <c r="R673" s="79"/>
      <c r="S673" s="80"/>
      <c r="T673" s="81"/>
      <c r="U673" s="77"/>
      <c r="V673" s="79"/>
      <c r="W673" s="79"/>
      <c r="X673" s="82"/>
      <c r="Y673" s="83">
        <f>M673</f>
        <v>6630</v>
      </c>
      <c r="Z673" s="84"/>
      <c r="AA673" s="87">
        <f>AB673*M673/100</f>
        <v>0.66299999999999992</v>
      </c>
      <c r="AB673" s="110">
        <v>0.01</v>
      </c>
    </row>
    <row r="674" spans="2:28" ht="16.5" customHeight="1" x14ac:dyDescent="0.25">
      <c r="B674" s="99"/>
      <c r="C674" s="99"/>
      <c r="D674" s="99"/>
      <c r="E674" s="99"/>
      <c r="F674" s="99"/>
      <c r="G674" s="99"/>
      <c r="H674" s="107"/>
      <c r="I674" s="107"/>
      <c r="J674" s="107"/>
      <c r="K674" s="106"/>
      <c r="L674" s="106"/>
      <c r="M674" s="106"/>
      <c r="N674" s="77"/>
      <c r="O674" s="78"/>
      <c r="P674" s="78"/>
      <c r="Q674" s="78"/>
      <c r="R674" s="79"/>
      <c r="S674" s="80"/>
      <c r="T674" s="81"/>
      <c r="U674" s="77"/>
      <c r="V674" s="79"/>
      <c r="W674" s="79"/>
      <c r="X674" s="86"/>
      <c r="Y674" s="83"/>
      <c r="Z674" s="84"/>
      <c r="AA674" s="85"/>
      <c r="AB674" s="86"/>
    </row>
    <row r="675" spans="2:28" ht="16.5" customHeight="1" x14ac:dyDescent="0.25">
      <c r="B675" s="100" t="s">
        <v>205</v>
      </c>
      <c r="C675" s="101"/>
      <c r="D675" s="101"/>
      <c r="E675" s="101"/>
      <c r="F675" s="101"/>
      <c r="G675" s="102"/>
      <c r="H675" s="102" t="s">
        <v>210</v>
      </c>
      <c r="I675" s="102" t="s">
        <v>1537</v>
      </c>
      <c r="J675" s="102" t="s">
        <v>1493</v>
      </c>
      <c r="K675" s="102">
        <v>50</v>
      </c>
      <c r="L675" s="102">
        <v>11</v>
      </c>
      <c r="M675" s="102"/>
      <c r="N675" s="102"/>
      <c r="O675" s="102" t="s">
        <v>424</v>
      </c>
      <c r="P675" s="102" t="s">
        <v>315</v>
      </c>
      <c r="Q675" s="102" t="s">
        <v>316</v>
      </c>
      <c r="R675" s="102">
        <v>33110</v>
      </c>
      <c r="S675" s="102" t="s">
        <v>236</v>
      </c>
      <c r="T675" s="102">
        <v>180</v>
      </c>
      <c r="U675" s="102" t="s">
        <v>1538</v>
      </c>
      <c r="V675" s="103"/>
      <c r="W675" s="101"/>
      <c r="X675" s="102"/>
      <c r="Y675" s="101"/>
      <c r="Z675" s="101"/>
      <c r="AA675" s="101"/>
      <c r="AB675" s="104"/>
    </row>
    <row r="676" spans="2:28" ht="16.5" customHeight="1" x14ac:dyDescent="0.25">
      <c r="B676" s="97">
        <v>560</v>
      </c>
      <c r="C676" s="97" t="s">
        <v>55</v>
      </c>
      <c r="D676" s="98">
        <v>5709</v>
      </c>
      <c r="E676" s="99">
        <v>104</v>
      </c>
      <c r="F676" s="97">
        <v>8</v>
      </c>
      <c r="G676" s="97">
        <v>1</v>
      </c>
      <c r="H676" s="105">
        <v>8</v>
      </c>
      <c r="I676" s="105">
        <v>0</v>
      </c>
      <c r="J676" s="105">
        <v>76</v>
      </c>
      <c r="K676" s="95">
        <v>3276</v>
      </c>
      <c r="L676" s="106">
        <f>T675</f>
        <v>180</v>
      </c>
      <c r="M676" s="106">
        <f>K676*L676</f>
        <v>589680</v>
      </c>
      <c r="N676" s="77"/>
      <c r="O676" s="78"/>
      <c r="P676" s="78"/>
      <c r="Q676" s="78"/>
      <c r="R676" s="79"/>
      <c r="S676" s="80"/>
      <c r="T676" s="81"/>
      <c r="U676" s="77"/>
      <c r="V676" s="79"/>
      <c r="W676" s="79"/>
      <c r="X676" s="82"/>
      <c r="Y676" s="83">
        <f>M676</f>
        <v>589680</v>
      </c>
      <c r="Z676" s="84"/>
      <c r="AA676" s="87">
        <f>AB676*M676/100</f>
        <v>58.968000000000004</v>
      </c>
      <c r="AB676" s="110">
        <v>0.01</v>
      </c>
    </row>
    <row r="677" spans="2:28" ht="16.5" customHeight="1" x14ac:dyDescent="0.25">
      <c r="B677" s="99"/>
      <c r="C677" s="99"/>
      <c r="D677" s="99"/>
      <c r="E677" s="99"/>
      <c r="F677" s="99"/>
      <c r="G677" s="99"/>
      <c r="H677" s="107"/>
      <c r="I677" s="107"/>
      <c r="J677" s="107"/>
      <c r="K677" s="106"/>
      <c r="L677" s="106"/>
      <c r="M677" s="106"/>
      <c r="N677" s="77"/>
      <c r="O677" s="78"/>
      <c r="P677" s="78"/>
      <c r="Q677" s="78"/>
      <c r="R677" s="79"/>
      <c r="S677" s="80"/>
      <c r="T677" s="81"/>
      <c r="U677" s="77"/>
      <c r="V677" s="79"/>
      <c r="W677" s="79"/>
      <c r="X677" s="86"/>
      <c r="Y677" s="83"/>
      <c r="Z677" s="84"/>
      <c r="AA677" s="85"/>
      <c r="AB677" s="86"/>
    </row>
    <row r="678" spans="2:28" ht="16.5" customHeight="1" x14ac:dyDescent="0.25">
      <c r="B678" s="100" t="s">
        <v>205</v>
      </c>
      <c r="C678" s="101"/>
      <c r="D678" s="101"/>
      <c r="E678" s="101"/>
      <c r="F678" s="101"/>
      <c r="G678" s="102"/>
      <c r="H678" s="102" t="s">
        <v>210</v>
      </c>
      <c r="I678" s="102" t="s">
        <v>1537</v>
      </c>
      <c r="J678" s="102" t="s">
        <v>1493</v>
      </c>
      <c r="K678" s="102">
        <v>50</v>
      </c>
      <c r="L678" s="102">
        <v>11</v>
      </c>
      <c r="M678" s="102"/>
      <c r="N678" s="102"/>
      <c r="O678" s="102" t="s">
        <v>424</v>
      </c>
      <c r="P678" s="102" t="s">
        <v>315</v>
      </c>
      <c r="Q678" s="102" t="s">
        <v>316</v>
      </c>
      <c r="R678" s="102">
        <v>33110</v>
      </c>
      <c r="S678" s="102" t="s">
        <v>236</v>
      </c>
      <c r="T678" s="102">
        <v>120</v>
      </c>
      <c r="U678" s="102" t="s">
        <v>1539</v>
      </c>
      <c r="V678" s="103"/>
      <c r="W678" s="101"/>
      <c r="X678" s="102"/>
      <c r="Y678" s="101"/>
      <c r="Z678" s="101"/>
      <c r="AA678" s="101"/>
      <c r="AB678" s="104"/>
    </row>
    <row r="679" spans="2:28" ht="16.5" customHeight="1" x14ac:dyDescent="0.25">
      <c r="B679" s="97">
        <v>561</v>
      </c>
      <c r="C679" s="97" t="s">
        <v>55</v>
      </c>
      <c r="D679" s="98">
        <v>5710</v>
      </c>
      <c r="E679" s="99">
        <v>105</v>
      </c>
      <c r="F679" s="97">
        <v>8</v>
      </c>
      <c r="G679" s="97">
        <v>1</v>
      </c>
      <c r="H679" s="105">
        <v>7</v>
      </c>
      <c r="I679" s="105">
        <v>1</v>
      </c>
      <c r="J679" s="105">
        <v>12</v>
      </c>
      <c r="K679" s="95">
        <v>2912</v>
      </c>
      <c r="L679" s="106">
        <f>T678</f>
        <v>120</v>
      </c>
      <c r="M679" s="106">
        <f>K679*L679</f>
        <v>349440</v>
      </c>
      <c r="N679" s="77"/>
      <c r="O679" s="78"/>
      <c r="P679" s="78"/>
      <c r="Q679" s="78"/>
      <c r="R679" s="79"/>
      <c r="S679" s="80"/>
      <c r="T679" s="81"/>
      <c r="U679" s="77"/>
      <c r="V679" s="79"/>
      <c r="W679" s="79"/>
      <c r="X679" s="82"/>
      <c r="Y679" s="83">
        <f>M679</f>
        <v>349440</v>
      </c>
      <c r="Z679" s="84"/>
      <c r="AA679" s="87">
        <f>AB679*M679/100</f>
        <v>34.944000000000003</v>
      </c>
      <c r="AB679" s="110">
        <v>0.01</v>
      </c>
    </row>
    <row r="680" spans="2:28" ht="16.5" customHeight="1" x14ac:dyDescent="0.25">
      <c r="B680" s="99"/>
      <c r="C680" s="99"/>
      <c r="D680" s="99"/>
      <c r="E680" s="99"/>
      <c r="F680" s="99"/>
      <c r="G680" s="99"/>
      <c r="H680" s="107"/>
      <c r="I680" s="107"/>
      <c r="J680" s="107"/>
      <c r="K680" s="106"/>
      <c r="L680" s="106"/>
      <c r="M680" s="106"/>
      <c r="N680" s="77"/>
      <c r="O680" s="78"/>
      <c r="P680" s="78"/>
      <c r="Q680" s="78"/>
      <c r="R680" s="79"/>
      <c r="S680" s="80"/>
      <c r="T680" s="81"/>
      <c r="U680" s="77"/>
      <c r="V680" s="79"/>
      <c r="W680" s="79"/>
      <c r="X680" s="86"/>
      <c r="Y680" s="83"/>
      <c r="Z680" s="84"/>
      <c r="AA680" s="85"/>
      <c r="AB680" s="86"/>
    </row>
    <row r="681" spans="2:28" ht="16.5" customHeight="1" x14ac:dyDescent="0.25">
      <c r="B681" s="100" t="s">
        <v>205</v>
      </c>
      <c r="C681" s="101"/>
      <c r="D681" s="101"/>
      <c r="E681" s="101"/>
      <c r="F681" s="101"/>
      <c r="G681" s="102"/>
      <c r="H681" s="102" t="s">
        <v>210</v>
      </c>
      <c r="I681" s="102" t="s">
        <v>1537</v>
      </c>
      <c r="J681" s="102" t="s">
        <v>1493</v>
      </c>
      <c r="K681" s="102">
        <v>50</v>
      </c>
      <c r="L681" s="102">
        <v>11</v>
      </c>
      <c r="M681" s="102"/>
      <c r="N681" s="102"/>
      <c r="O681" s="102" t="s">
        <v>424</v>
      </c>
      <c r="P681" s="102" t="s">
        <v>315</v>
      </c>
      <c r="Q681" s="102" t="s">
        <v>316</v>
      </c>
      <c r="R681" s="102">
        <v>33110</v>
      </c>
      <c r="S681" s="102" t="s">
        <v>236</v>
      </c>
      <c r="T681" s="102">
        <v>100</v>
      </c>
      <c r="U681" s="102" t="s">
        <v>1540</v>
      </c>
      <c r="V681" s="103"/>
      <c r="W681" s="101"/>
      <c r="X681" s="102"/>
      <c r="Y681" s="101"/>
      <c r="Z681" s="101"/>
      <c r="AA681" s="101"/>
      <c r="AB681" s="104"/>
    </row>
    <row r="682" spans="2:28" ht="16.5" customHeight="1" x14ac:dyDescent="0.25">
      <c r="B682" s="97">
        <v>562</v>
      </c>
      <c r="C682" s="97" t="s">
        <v>55</v>
      </c>
      <c r="D682" s="98">
        <v>5711</v>
      </c>
      <c r="E682" s="99">
        <v>106</v>
      </c>
      <c r="F682" s="97">
        <v>8</v>
      </c>
      <c r="G682" s="97">
        <v>1</v>
      </c>
      <c r="H682" s="105">
        <v>7</v>
      </c>
      <c r="I682" s="105">
        <v>3</v>
      </c>
      <c r="J682" s="105">
        <v>35</v>
      </c>
      <c r="K682" s="95">
        <v>3135</v>
      </c>
      <c r="L682" s="106">
        <f>T681</f>
        <v>100</v>
      </c>
      <c r="M682" s="106">
        <f>K682*L682</f>
        <v>313500</v>
      </c>
      <c r="N682" s="77"/>
      <c r="O682" s="78"/>
      <c r="P682" s="78"/>
      <c r="Q682" s="78"/>
      <c r="R682" s="79"/>
      <c r="S682" s="80"/>
      <c r="T682" s="81"/>
      <c r="U682" s="77"/>
      <c r="V682" s="79"/>
      <c r="W682" s="79"/>
      <c r="X682" s="82"/>
      <c r="Y682" s="83">
        <f>M682</f>
        <v>313500</v>
      </c>
      <c r="Z682" s="84"/>
      <c r="AA682" s="87">
        <f>AB682*M682/100</f>
        <v>31.35</v>
      </c>
      <c r="AB682" s="110">
        <v>0.01</v>
      </c>
    </row>
    <row r="683" spans="2:28" ht="16.5" customHeight="1" x14ac:dyDescent="0.25">
      <c r="B683" s="99"/>
      <c r="C683" s="99"/>
      <c r="D683" s="99"/>
      <c r="E683" s="99"/>
      <c r="F683" s="99"/>
      <c r="G683" s="99"/>
      <c r="H683" s="107"/>
      <c r="I683" s="107"/>
      <c r="J683" s="107"/>
      <c r="K683" s="106"/>
      <c r="L683" s="106"/>
      <c r="M683" s="106"/>
      <c r="N683" s="77"/>
      <c r="O683" s="78"/>
      <c r="P683" s="78"/>
      <c r="Q683" s="78"/>
      <c r="R683" s="79"/>
      <c r="S683" s="80"/>
      <c r="T683" s="81"/>
      <c r="U683" s="77"/>
      <c r="V683" s="79"/>
      <c r="W683" s="79"/>
      <c r="X683" s="86"/>
      <c r="Y683" s="83"/>
      <c r="Z683" s="84"/>
      <c r="AA683" s="85"/>
      <c r="AB683" s="86"/>
    </row>
    <row r="684" spans="2:28" ht="16.5" customHeight="1" x14ac:dyDescent="0.25">
      <c r="B684" s="100" t="s">
        <v>205</v>
      </c>
      <c r="C684" s="101"/>
      <c r="D684" s="101"/>
      <c r="E684" s="101"/>
      <c r="F684" s="101"/>
      <c r="G684" s="102"/>
      <c r="H684" s="102" t="s">
        <v>210</v>
      </c>
      <c r="I684" s="102" t="s">
        <v>1537</v>
      </c>
      <c r="J684" s="102" t="s">
        <v>1493</v>
      </c>
      <c r="K684" s="102">
        <v>50</v>
      </c>
      <c r="L684" s="102">
        <v>11</v>
      </c>
      <c r="M684" s="102"/>
      <c r="N684" s="102"/>
      <c r="O684" s="102" t="s">
        <v>424</v>
      </c>
      <c r="P684" s="102" t="s">
        <v>315</v>
      </c>
      <c r="Q684" s="102" t="s">
        <v>316</v>
      </c>
      <c r="R684" s="102">
        <v>33110</v>
      </c>
      <c r="S684" s="102" t="s">
        <v>236</v>
      </c>
      <c r="T684" s="102">
        <v>100</v>
      </c>
      <c r="U684" s="102" t="s">
        <v>1541</v>
      </c>
      <c r="V684" s="103"/>
      <c r="W684" s="101"/>
      <c r="X684" s="102"/>
      <c r="Y684" s="101"/>
      <c r="Z684" s="101"/>
      <c r="AA684" s="101"/>
      <c r="AB684" s="104"/>
    </row>
    <row r="685" spans="2:28" ht="16.5" customHeight="1" x14ac:dyDescent="0.25">
      <c r="B685" s="97">
        <v>563</v>
      </c>
      <c r="C685" s="97" t="s">
        <v>55</v>
      </c>
      <c r="D685" s="98">
        <v>5712</v>
      </c>
      <c r="E685" s="99">
        <v>107</v>
      </c>
      <c r="F685" s="97">
        <v>8</v>
      </c>
      <c r="G685" s="97">
        <v>1</v>
      </c>
      <c r="H685" s="105">
        <v>7</v>
      </c>
      <c r="I685" s="105">
        <v>3</v>
      </c>
      <c r="J685" s="105">
        <v>8</v>
      </c>
      <c r="K685" s="95">
        <v>3108</v>
      </c>
      <c r="L685" s="106">
        <f>T684</f>
        <v>100</v>
      </c>
      <c r="M685" s="106">
        <f>K685*L685</f>
        <v>310800</v>
      </c>
      <c r="N685" s="77"/>
      <c r="O685" s="78"/>
      <c r="P685" s="78"/>
      <c r="Q685" s="78"/>
      <c r="R685" s="79"/>
      <c r="S685" s="80"/>
      <c r="T685" s="81"/>
      <c r="U685" s="77"/>
      <c r="V685" s="79"/>
      <c r="W685" s="79"/>
      <c r="X685" s="82"/>
      <c r="Y685" s="83">
        <f>M685</f>
        <v>310800</v>
      </c>
      <c r="Z685" s="84"/>
      <c r="AA685" s="87">
        <f>AB685*M685/100</f>
        <v>31.08</v>
      </c>
      <c r="AB685" s="110">
        <v>0.01</v>
      </c>
    </row>
    <row r="686" spans="2:28" ht="16.5" customHeight="1" x14ac:dyDescent="0.25">
      <c r="B686" s="99"/>
      <c r="C686" s="99"/>
      <c r="D686" s="99"/>
      <c r="E686" s="99"/>
      <c r="F686" s="99"/>
      <c r="G686" s="99"/>
      <c r="H686" s="107"/>
      <c r="I686" s="107"/>
      <c r="J686" s="107"/>
      <c r="K686" s="106"/>
      <c r="L686" s="106"/>
      <c r="M686" s="106"/>
      <c r="N686" s="77"/>
      <c r="O686" s="78"/>
      <c r="P686" s="78"/>
      <c r="Q686" s="78"/>
      <c r="R686" s="79"/>
      <c r="S686" s="80"/>
      <c r="T686" s="81"/>
      <c r="U686" s="77"/>
      <c r="V686" s="79"/>
      <c r="W686" s="79"/>
      <c r="X686" s="86"/>
      <c r="Y686" s="83"/>
      <c r="Z686" s="84"/>
      <c r="AA686" s="85"/>
      <c r="AB686" s="86"/>
    </row>
    <row r="687" spans="2:28" ht="16.5" customHeight="1" x14ac:dyDescent="0.25">
      <c r="B687" s="100" t="s">
        <v>205</v>
      </c>
      <c r="C687" s="101"/>
      <c r="D687" s="101"/>
      <c r="E687" s="101"/>
      <c r="F687" s="101"/>
      <c r="G687" s="102"/>
      <c r="H687" s="102" t="s">
        <v>210</v>
      </c>
      <c r="I687" s="102" t="s">
        <v>1537</v>
      </c>
      <c r="J687" s="102" t="s">
        <v>1493</v>
      </c>
      <c r="K687" s="102">
        <v>50</v>
      </c>
      <c r="L687" s="102">
        <v>11</v>
      </c>
      <c r="M687" s="102"/>
      <c r="N687" s="102"/>
      <c r="O687" s="102" t="s">
        <v>424</v>
      </c>
      <c r="P687" s="102" t="s">
        <v>315</v>
      </c>
      <c r="Q687" s="102" t="s">
        <v>316</v>
      </c>
      <c r="R687" s="102">
        <v>33110</v>
      </c>
      <c r="S687" s="102" t="s">
        <v>236</v>
      </c>
      <c r="T687" s="102">
        <v>100</v>
      </c>
      <c r="U687" s="102" t="s">
        <v>1542</v>
      </c>
      <c r="V687" s="103"/>
      <c r="W687" s="101"/>
      <c r="X687" s="102"/>
      <c r="Y687" s="101"/>
      <c r="Z687" s="101"/>
      <c r="AA687" s="101"/>
      <c r="AB687" s="104"/>
    </row>
    <row r="688" spans="2:28" ht="16.5" customHeight="1" x14ac:dyDescent="0.25">
      <c r="B688" s="97">
        <v>564</v>
      </c>
      <c r="C688" s="97" t="s">
        <v>55</v>
      </c>
      <c r="D688" s="98">
        <v>5713</v>
      </c>
      <c r="E688" s="99">
        <v>108</v>
      </c>
      <c r="F688" s="97">
        <v>8</v>
      </c>
      <c r="G688" s="97">
        <v>1</v>
      </c>
      <c r="H688" s="105">
        <v>12</v>
      </c>
      <c r="I688" s="105">
        <v>0</v>
      </c>
      <c r="J688" s="105">
        <v>20</v>
      </c>
      <c r="K688" s="95">
        <v>4820</v>
      </c>
      <c r="L688" s="106">
        <f>T687</f>
        <v>100</v>
      </c>
      <c r="M688" s="106">
        <f>K688*L688</f>
        <v>482000</v>
      </c>
      <c r="N688" s="77"/>
      <c r="O688" s="78"/>
      <c r="P688" s="78"/>
      <c r="Q688" s="78"/>
      <c r="R688" s="79"/>
      <c r="S688" s="80"/>
      <c r="T688" s="81"/>
      <c r="U688" s="77"/>
      <c r="V688" s="79"/>
      <c r="W688" s="79"/>
      <c r="X688" s="82"/>
      <c r="Y688" s="83">
        <f>M688</f>
        <v>482000</v>
      </c>
      <c r="Z688" s="84"/>
      <c r="AA688" s="87">
        <f>AB688*M688/100</f>
        <v>48.2</v>
      </c>
      <c r="AB688" s="110">
        <v>0.01</v>
      </c>
    </row>
    <row r="689" spans="2:28" ht="16.5" customHeight="1" x14ac:dyDescent="0.25">
      <c r="B689" s="99"/>
      <c r="C689" s="99"/>
      <c r="D689" s="99"/>
      <c r="E689" s="99"/>
      <c r="F689" s="99"/>
      <c r="G689" s="99"/>
      <c r="H689" s="107"/>
      <c r="I689" s="107"/>
      <c r="J689" s="107"/>
      <c r="K689" s="106"/>
      <c r="L689" s="106"/>
      <c r="M689" s="106"/>
      <c r="N689" s="77"/>
      <c r="O689" s="78"/>
      <c r="P689" s="78"/>
      <c r="Q689" s="78"/>
      <c r="R689" s="79"/>
      <c r="S689" s="80"/>
      <c r="T689" s="81"/>
      <c r="U689" s="77"/>
      <c r="V689" s="79"/>
      <c r="W689" s="79"/>
      <c r="X689" s="86"/>
      <c r="Y689" s="83"/>
      <c r="Z689" s="84"/>
      <c r="AA689" s="85"/>
      <c r="AB689" s="86"/>
    </row>
    <row r="690" spans="2:28" ht="16.5" customHeight="1" x14ac:dyDescent="0.25">
      <c r="B690" s="100" t="s">
        <v>205</v>
      </c>
      <c r="C690" s="101"/>
      <c r="D690" s="101"/>
      <c r="E690" s="101"/>
      <c r="F690" s="101"/>
      <c r="G690" s="102"/>
      <c r="H690" s="102" t="s">
        <v>207</v>
      </c>
      <c r="I690" s="102" t="s">
        <v>1545</v>
      </c>
      <c r="J690" s="102" t="s">
        <v>743</v>
      </c>
      <c r="K690" s="102" t="s">
        <v>1546</v>
      </c>
      <c r="L690" s="102" t="s">
        <v>236</v>
      </c>
      <c r="M690" s="102"/>
      <c r="N690" s="102"/>
      <c r="O690" s="102" t="s">
        <v>1547</v>
      </c>
      <c r="P690" s="102" t="s">
        <v>1548</v>
      </c>
      <c r="Q690" s="102" t="s">
        <v>139</v>
      </c>
      <c r="R690" s="102">
        <v>34000</v>
      </c>
      <c r="S690" s="102" t="s">
        <v>236</v>
      </c>
      <c r="T690" s="102">
        <v>100</v>
      </c>
      <c r="U690" s="102" t="s">
        <v>1549</v>
      </c>
      <c r="V690" s="103"/>
      <c r="W690" s="101"/>
      <c r="X690" s="102"/>
      <c r="Y690" s="101"/>
      <c r="Z690" s="101"/>
      <c r="AA690" s="101"/>
      <c r="AB690" s="104"/>
    </row>
    <row r="691" spans="2:28" ht="16.5" customHeight="1" x14ac:dyDescent="0.25">
      <c r="B691" s="97">
        <v>566</v>
      </c>
      <c r="C691" s="97" t="s">
        <v>55</v>
      </c>
      <c r="D691" s="98">
        <v>5633</v>
      </c>
      <c r="E691" s="99">
        <v>110</v>
      </c>
      <c r="F691" s="97">
        <v>2</v>
      </c>
      <c r="G691" s="97">
        <v>1</v>
      </c>
      <c r="H691" s="105">
        <v>7</v>
      </c>
      <c r="I691" s="105">
        <v>1</v>
      </c>
      <c r="J691" s="105">
        <v>11</v>
      </c>
      <c r="K691" s="95">
        <v>2911</v>
      </c>
      <c r="L691" s="106">
        <f>T690</f>
        <v>100</v>
      </c>
      <c r="M691" s="106">
        <f>K691*L691</f>
        <v>291100</v>
      </c>
      <c r="N691" s="77"/>
      <c r="O691" s="78"/>
      <c r="P691" s="78"/>
      <c r="Q691" s="78"/>
      <c r="R691" s="79"/>
      <c r="S691" s="80"/>
      <c r="T691" s="81"/>
      <c r="U691" s="77"/>
      <c r="V691" s="79"/>
      <c r="W691" s="79"/>
      <c r="X691" s="82"/>
      <c r="Y691" s="83">
        <f>M691</f>
        <v>291100</v>
      </c>
      <c r="Z691" s="84"/>
      <c r="AA691" s="87">
        <f>AB691*M691/100</f>
        <v>29.11</v>
      </c>
      <c r="AB691" s="110">
        <v>0.01</v>
      </c>
    </row>
    <row r="692" spans="2:28" ht="16.5" customHeight="1" x14ac:dyDescent="0.25">
      <c r="B692" s="99"/>
      <c r="C692" s="99"/>
      <c r="D692" s="99"/>
      <c r="E692" s="99"/>
      <c r="F692" s="99"/>
      <c r="G692" s="99"/>
      <c r="H692" s="107"/>
      <c r="I692" s="107"/>
      <c r="J692" s="107"/>
      <c r="K692" s="106"/>
      <c r="L692" s="106"/>
      <c r="M692" s="106"/>
      <c r="N692" s="77"/>
      <c r="O692" s="78"/>
      <c r="P692" s="78"/>
      <c r="Q692" s="78"/>
      <c r="R692" s="79"/>
      <c r="S692" s="80"/>
      <c r="T692" s="81"/>
      <c r="U692" s="77"/>
      <c r="V692" s="79"/>
      <c r="W692" s="79"/>
      <c r="X692" s="86"/>
      <c r="Y692" s="83"/>
      <c r="Z692" s="84"/>
      <c r="AA692" s="85"/>
      <c r="AB692" s="86"/>
    </row>
    <row r="693" spans="2:28" ht="16.5" customHeight="1" x14ac:dyDescent="0.25">
      <c r="B693" s="100" t="s">
        <v>205</v>
      </c>
      <c r="C693" s="101"/>
      <c r="D693" s="101"/>
      <c r="E693" s="101"/>
      <c r="F693" s="101"/>
      <c r="G693" s="102"/>
      <c r="H693" s="102" t="s">
        <v>210</v>
      </c>
      <c r="I693" s="102" t="s">
        <v>950</v>
      </c>
      <c r="J693" s="102" t="s">
        <v>1550</v>
      </c>
      <c r="K693" s="102" t="s">
        <v>1551</v>
      </c>
      <c r="L693" s="102">
        <v>10</v>
      </c>
      <c r="M693" s="102"/>
      <c r="N693" s="102"/>
      <c r="O693" s="102" t="s">
        <v>1552</v>
      </c>
      <c r="P693" s="102" t="s">
        <v>1548</v>
      </c>
      <c r="Q693" s="102" t="s">
        <v>139</v>
      </c>
      <c r="R693" s="102">
        <v>34000</v>
      </c>
      <c r="S693" s="102" t="s">
        <v>236</v>
      </c>
      <c r="T693" s="102">
        <v>80</v>
      </c>
      <c r="U693" s="102" t="s">
        <v>1553</v>
      </c>
      <c r="V693" s="103"/>
      <c r="W693" s="101"/>
      <c r="X693" s="102"/>
      <c r="Y693" s="101"/>
      <c r="Z693" s="101"/>
      <c r="AA693" s="101"/>
      <c r="AB693" s="104"/>
    </row>
    <row r="694" spans="2:28" ht="16.5" customHeight="1" x14ac:dyDescent="0.25">
      <c r="B694" s="97">
        <v>567</v>
      </c>
      <c r="C694" s="97" t="s">
        <v>55</v>
      </c>
      <c r="D694" s="98">
        <v>5634</v>
      </c>
      <c r="E694" s="99">
        <v>111</v>
      </c>
      <c r="F694" s="97">
        <v>2</v>
      </c>
      <c r="G694" s="97">
        <v>1</v>
      </c>
      <c r="H694" s="105">
        <v>2</v>
      </c>
      <c r="I694" s="105">
        <v>3</v>
      </c>
      <c r="J694" s="105">
        <v>98</v>
      </c>
      <c r="K694" s="95">
        <v>1198</v>
      </c>
      <c r="L694" s="106">
        <f>T693</f>
        <v>80</v>
      </c>
      <c r="M694" s="106">
        <f>K694*L694</f>
        <v>95840</v>
      </c>
      <c r="N694" s="77"/>
      <c r="O694" s="78"/>
      <c r="P694" s="78"/>
      <c r="Q694" s="78"/>
      <c r="R694" s="79"/>
      <c r="S694" s="80"/>
      <c r="T694" s="81"/>
      <c r="U694" s="77"/>
      <c r="V694" s="79"/>
      <c r="W694" s="79"/>
      <c r="X694" s="82"/>
      <c r="Y694" s="83">
        <f>M694</f>
        <v>95840</v>
      </c>
      <c r="Z694" s="84"/>
      <c r="AA694" s="87">
        <f>AB694*M694/100</f>
        <v>9.5839999999999996</v>
      </c>
      <c r="AB694" s="110">
        <v>0.01</v>
      </c>
    </row>
    <row r="695" spans="2:28" ht="16.5" customHeight="1" x14ac:dyDescent="0.25">
      <c r="B695" s="99"/>
      <c r="C695" s="99"/>
      <c r="D695" s="99"/>
      <c r="E695" s="99"/>
      <c r="F695" s="99"/>
      <c r="G695" s="99"/>
      <c r="H695" s="107"/>
      <c r="I695" s="107"/>
      <c r="J695" s="107"/>
      <c r="K695" s="106"/>
      <c r="L695" s="106"/>
      <c r="M695" s="106"/>
      <c r="N695" s="77"/>
      <c r="O695" s="78"/>
      <c r="P695" s="78"/>
      <c r="Q695" s="78"/>
      <c r="R695" s="79"/>
      <c r="S695" s="80"/>
      <c r="T695" s="81"/>
      <c r="U695" s="77"/>
      <c r="V695" s="79"/>
      <c r="W695" s="79"/>
      <c r="X695" s="86"/>
      <c r="Y695" s="83"/>
      <c r="Z695" s="84"/>
      <c r="AA695" s="85"/>
      <c r="AB695" s="86"/>
    </row>
    <row r="696" spans="2:28" ht="16.5" customHeight="1" x14ac:dyDescent="0.25">
      <c r="B696" s="100" t="s">
        <v>205</v>
      </c>
      <c r="C696" s="101"/>
      <c r="D696" s="101"/>
      <c r="E696" s="101"/>
      <c r="F696" s="101"/>
      <c r="G696" s="102"/>
      <c r="H696" s="102" t="s">
        <v>210</v>
      </c>
      <c r="I696" s="102" t="s">
        <v>407</v>
      </c>
      <c r="J696" s="102" t="s">
        <v>1569</v>
      </c>
      <c r="K696" s="102" t="s">
        <v>1570</v>
      </c>
      <c r="L696" s="102">
        <v>2</v>
      </c>
      <c r="M696" s="102"/>
      <c r="N696" s="102"/>
      <c r="O696" s="102" t="s">
        <v>1571</v>
      </c>
      <c r="P696" s="102" t="s">
        <v>1572</v>
      </c>
      <c r="Q696" s="102" t="s">
        <v>1573</v>
      </c>
      <c r="R696" s="102">
        <v>74130</v>
      </c>
      <c r="S696" s="102" t="s">
        <v>236</v>
      </c>
      <c r="T696" s="102">
        <v>100</v>
      </c>
      <c r="U696" s="102" t="s">
        <v>1574</v>
      </c>
      <c r="V696" s="103"/>
      <c r="W696" s="101"/>
      <c r="X696" s="102"/>
      <c r="Y696" s="101"/>
      <c r="Z696" s="101"/>
      <c r="AA696" s="101"/>
      <c r="AB696" s="104"/>
    </row>
    <row r="697" spans="2:28" ht="16.5" customHeight="1" x14ac:dyDescent="0.25">
      <c r="B697" s="97">
        <v>576</v>
      </c>
      <c r="C697" s="97" t="s">
        <v>55</v>
      </c>
      <c r="D697" s="98">
        <v>5953</v>
      </c>
      <c r="E697" s="99">
        <v>120</v>
      </c>
      <c r="F697" s="97">
        <v>6</v>
      </c>
      <c r="G697" s="97">
        <v>1</v>
      </c>
      <c r="H697" s="105">
        <v>11</v>
      </c>
      <c r="I697" s="105">
        <v>3</v>
      </c>
      <c r="J697" s="105">
        <v>41</v>
      </c>
      <c r="K697" s="95">
        <v>4741</v>
      </c>
      <c r="L697" s="106">
        <f>T696</f>
        <v>100</v>
      </c>
      <c r="M697" s="106">
        <f>K697*L697</f>
        <v>474100</v>
      </c>
      <c r="N697" s="77"/>
      <c r="O697" s="78"/>
      <c r="P697" s="78"/>
      <c r="Q697" s="78"/>
      <c r="R697" s="79"/>
      <c r="S697" s="80"/>
      <c r="T697" s="81"/>
      <c r="U697" s="77"/>
      <c r="V697" s="79"/>
      <c r="W697" s="79"/>
      <c r="X697" s="82"/>
      <c r="Y697" s="83">
        <f>M697</f>
        <v>474100</v>
      </c>
      <c r="Z697" s="84"/>
      <c r="AA697" s="87">
        <f>AB697*M697/100</f>
        <v>47.41</v>
      </c>
      <c r="AB697" s="110">
        <v>0.01</v>
      </c>
    </row>
    <row r="698" spans="2:28" ht="16.5" customHeight="1" x14ac:dyDescent="0.25">
      <c r="B698" s="99"/>
      <c r="C698" s="99"/>
      <c r="D698" s="99"/>
      <c r="E698" s="99"/>
      <c r="F698" s="99"/>
      <c r="G698" s="99"/>
      <c r="H698" s="107"/>
      <c r="I698" s="107"/>
      <c r="J698" s="107"/>
      <c r="K698" s="106"/>
      <c r="L698" s="106"/>
      <c r="M698" s="106"/>
      <c r="N698" s="77"/>
      <c r="O698" s="78"/>
      <c r="P698" s="78"/>
      <c r="Q698" s="78"/>
      <c r="R698" s="79"/>
      <c r="S698" s="80"/>
      <c r="T698" s="81"/>
      <c r="U698" s="77"/>
      <c r="V698" s="79"/>
      <c r="W698" s="79"/>
      <c r="X698" s="86"/>
      <c r="Y698" s="83"/>
      <c r="Z698" s="84"/>
      <c r="AA698" s="85"/>
      <c r="AB698" s="86"/>
    </row>
    <row r="699" spans="2:28" ht="16.5" customHeight="1" x14ac:dyDescent="0.25">
      <c r="B699" s="100" t="s">
        <v>205</v>
      </c>
      <c r="C699" s="101"/>
      <c r="D699" s="101"/>
      <c r="E699" s="101"/>
      <c r="F699" s="101"/>
      <c r="G699" s="102"/>
      <c r="H699" s="102" t="s">
        <v>207</v>
      </c>
      <c r="I699" s="102" t="s">
        <v>1009</v>
      </c>
      <c r="J699" s="102" t="s">
        <v>1585</v>
      </c>
      <c r="K699" s="102">
        <v>146</v>
      </c>
      <c r="L699" s="102">
        <v>11</v>
      </c>
      <c r="M699" s="102"/>
      <c r="N699" s="102"/>
      <c r="O699" s="102" t="s">
        <v>424</v>
      </c>
      <c r="P699" s="102" t="s">
        <v>315</v>
      </c>
      <c r="Q699" s="102" t="s">
        <v>316</v>
      </c>
      <c r="R699" s="102">
        <v>33110</v>
      </c>
      <c r="S699" s="102" t="s">
        <v>236</v>
      </c>
      <c r="T699" s="102">
        <v>80</v>
      </c>
      <c r="U699" s="102" t="s">
        <v>1586</v>
      </c>
      <c r="V699" s="103"/>
      <c r="W699" s="101"/>
      <c r="X699" s="102"/>
      <c r="Y699" s="101"/>
      <c r="Z699" s="101"/>
      <c r="AA699" s="101"/>
      <c r="AB699" s="104"/>
    </row>
    <row r="700" spans="2:28" ht="16.5" customHeight="1" x14ac:dyDescent="0.25">
      <c r="B700" s="97">
        <v>583</v>
      </c>
      <c r="C700" s="97" t="s">
        <v>55</v>
      </c>
      <c r="D700" s="98">
        <v>5960</v>
      </c>
      <c r="E700" s="99">
        <v>127</v>
      </c>
      <c r="F700" s="97">
        <v>6</v>
      </c>
      <c r="G700" s="97">
        <v>1</v>
      </c>
      <c r="H700" s="105">
        <v>3</v>
      </c>
      <c r="I700" s="105">
        <v>0</v>
      </c>
      <c r="J700" s="105">
        <v>12</v>
      </c>
      <c r="K700" s="95">
        <v>1212</v>
      </c>
      <c r="L700" s="106">
        <f>T699</f>
        <v>80</v>
      </c>
      <c r="M700" s="106">
        <f>K700*L700</f>
        <v>96960</v>
      </c>
      <c r="N700" s="77"/>
      <c r="O700" s="78"/>
      <c r="P700" s="78"/>
      <c r="Q700" s="78"/>
      <c r="R700" s="79"/>
      <c r="S700" s="80"/>
      <c r="T700" s="81"/>
      <c r="U700" s="77"/>
      <c r="V700" s="79"/>
      <c r="W700" s="79"/>
      <c r="X700" s="82"/>
      <c r="Y700" s="83">
        <f>M700</f>
        <v>96960</v>
      </c>
      <c r="Z700" s="84"/>
      <c r="AA700" s="87">
        <f>AB700*M700/100</f>
        <v>9.6959999999999997</v>
      </c>
      <c r="AB700" s="110">
        <v>0.01</v>
      </c>
    </row>
    <row r="701" spans="2:28" ht="16.5" customHeight="1" x14ac:dyDescent="0.25">
      <c r="B701" s="99"/>
      <c r="C701" s="99"/>
      <c r="D701" s="99"/>
      <c r="E701" s="99"/>
      <c r="F701" s="99"/>
      <c r="G701" s="99"/>
      <c r="H701" s="107"/>
      <c r="I701" s="107"/>
      <c r="J701" s="107"/>
      <c r="K701" s="106"/>
      <c r="L701" s="106"/>
      <c r="M701" s="106"/>
      <c r="N701" s="77"/>
      <c r="O701" s="78"/>
      <c r="P701" s="78"/>
      <c r="Q701" s="78"/>
      <c r="R701" s="79"/>
      <c r="S701" s="80"/>
      <c r="T701" s="81"/>
      <c r="U701" s="77"/>
      <c r="V701" s="79"/>
      <c r="W701" s="79"/>
      <c r="X701" s="86"/>
      <c r="Y701" s="83"/>
      <c r="Z701" s="84"/>
      <c r="AA701" s="85"/>
      <c r="AB701" s="86"/>
    </row>
    <row r="702" spans="2:28" ht="16.5" customHeight="1" x14ac:dyDescent="0.25">
      <c r="B702" s="100" t="s">
        <v>205</v>
      </c>
      <c r="C702" s="101"/>
      <c r="D702" s="101"/>
      <c r="E702" s="101"/>
      <c r="F702" s="101"/>
      <c r="G702" s="102"/>
      <c r="H702" s="102" t="s">
        <v>207</v>
      </c>
      <c r="I702" s="102" t="s">
        <v>398</v>
      </c>
      <c r="J702" s="102" t="s">
        <v>1583</v>
      </c>
      <c r="K702" s="102">
        <v>56</v>
      </c>
      <c r="L702" s="102">
        <v>6</v>
      </c>
      <c r="M702" s="102"/>
      <c r="N702" s="102"/>
      <c r="O702" s="102" t="s">
        <v>240</v>
      </c>
      <c r="P702" s="102" t="s">
        <v>241</v>
      </c>
      <c r="Q702" s="102" t="s">
        <v>139</v>
      </c>
      <c r="R702" s="102">
        <v>34160</v>
      </c>
      <c r="S702" s="102" t="s">
        <v>236</v>
      </c>
      <c r="T702" s="102">
        <v>80</v>
      </c>
      <c r="U702" s="102" t="s">
        <v>1587</v>
      </c>
      <c r="V702" s="103"/>
      <c r="W702" s="101"/>
      <c r="X702" s="102"/>
      <c r="Y702" s="101"/>
      <c r="Z702" s="101"/>
      <c r="AA702" s="101"/>
      <c r="AB702" s="104"/>
    </row>
    <row r="703" spans="2:28" ht="16.5" customHeight="1" x14ac:dyDescent="0.25">
      <c r="B703" s="97">
        <v>584</v>
      </c>
      <c r="C703" s="97" t="s">
        <v>55</v>
      </c>
      <c r="D703" s="98">
        <v>5961</v>
      </c>
      <c r="E703" s="99">
        <v>128</v>
      </c>
      <c r="F703" s="97">
        <v>6</v>
      </c>
      <c r="G703" s="97">
        <v>1</v>
      </c>
      <c r="H703" s="105">
        <v>4</v>
      </c>
      <c r="I703" s="105">
        <v>2</v>
      </c>
      <c r="J703" s="105">
        <v>7</v>
      </c>
      <c r="K703" s="95">
        <v>1807</v>
      </c>
      <c r="L703" s="106">
        <f>T702</f>
        <v>80</v>
      </c>
      <c r="M703" s="106">
        <f>K703*L703</f>
        <v>144560</v>
      </c>
      <c r="N703" s="77"/>
      <c r="O703" s="78"/>
      <c r="P703" s="78"/>
      <c r="Q703" s="78"/>
      <c r="R703" s="79"/>
      <c r="S703" s="80"/>
      <c r="T703" s="81"/>
      <c r="U703" s="77"/>
      <c r="V703" s="79"/>
      <c r="W703" s="79"/>
      <c r="X703" s="82"/>
      <c r="Y703" s="83">
        <f>M703</f>
        <v>144560</v>
      </c>
      <c r="Z703" s="84"/>
      <c r="AA703" s="87">
        <f>AB703*M703/100</f>
        <v>14.456000000000001</v>
      </c>
      <c r="AB703" s="110">
        <v>0.01</v>
      </c>
    </row>
    <row r="704" spans="2:28" ht="16.5" customHeight="1" x14ac:dyDescent="0.25">
      <c r="B704" s="99"/>
      <c r="C704" s="99"/>
      <c r="D704" s="99"/>
      <c r="E704" s="99"/>
      <c r="F704" s="99"/>
      <c r="G704" s="99"/>
      <c r="H704" s="107"/>
      <c r="I704" s="107"/>
      <c r="J704" s="107"/>
      <c r="K704" s="106"/>
      <c r="L704" s="106"/>
      <c r="M704" s="106"/>
      <c r="N704" s="77"/>
      <c r="O704" s="78"/>
      <c r="P704" s="78"/>
      <c r="Q704" s="78"/>
      <c r="R704" s="79"/>
      <c r="S704" s="80"/>
      <c r="T704" s="81"/>
      <c r="U704" s="77"/>
      <c r="V704" s="79"/>
      <c r="W704" s="79"/>
      <c r="X704" s="86"/>
      <c r="Y704" s="83"/>
      <c r="Z704" s="84"/>
      <c r="AA704" s="85"/>
      <c r="AB704" s="86"/>
    </row>
    <row r="705" spans="2:28" ht="16.5" customHeight="1" x14ac:dyDescent="0.25">
      <c r="B705" s="100" t="s">
        <v>205</v>
      </c>
      <c r="C705" s="101"/>
      <c r="D705" s="101"/>
      <c r="E705" s="101"/>
      <c r="F705" s="101"/>
      <c r="G705" s="102"/>
      <c r="H705" s="102" t="s">
        <v>210</v>
      </c>
      <c r="I705" s="102" t="s">
        <v>1604</v>
      </c>
      <c r="J705" s="102" t="s">
        <v>1605</v>
      </c>
      <c r="K705" s="102">
        <v>102</v>
      </c>
      <c r="L705" s="102">
        <v>10</v>
      </c>
      <c r="M705" s="102"/>
      <c r="N705" s="102"/>
      <c r="O705" s="102" t="s">
        <v>880</v>
      </c>
      <c r="P705" s="102" t="s">
        <v>209</v>
      </c>
      <c r="Q705" s="102" t="s">
        <v>139</v>
      </c>
      <c r="R705" s="102">
        <v>34160</v>
      </c>
      <c r="S705" s="102" t="s">
        <v>236</v>
      </c>
      <c r="T705" s="102">
        <v>80</v>
      </c>
      <c r="U705" s="102" t="s">
        <v>1606</v>
      </c>
      <c r="V705" s="103"/>
      <c r="W705" s="101"/>
      <c r="X705" s="102"/>
      <c r="Y705" s="101"/>
      <c r="Z705" s="101"/>
      <c r="AA705" s="101"/>
      <c r="AB705" s="104"/>
    </row>
    <row r="706" spans="2:28" ht="16.5" customHeight="1" x14ac:dyDescent="0.25">
      <c r="B706" s="97">
        <v>595</v>
      </c>
      <c r="C706" s="97" t="s">
        <v>55</v>
      </c>
      <c r="D706" s="98">
        <v>5679</v>
      </c>
      <c r="E706" s="99">
        <v>142</v>
      </c>
      <c r="F706" s="97">
        <v>6</v>
      </c>
      <c r="G706" s="97">
        <v>1</v>
      </c>
      <c r="H706" s="105">
        <v>24</v>
      </c>
      <c r="I706" s="105">
        <v>3</v>
      </c>
      <c r="J706" s="105">
        <v>54</v>
      </c>
      <c r="K706" s="95">
        <v>9954</v>
      </c>
      <c r="L706" s="106">
        <f>T705</f>
        <v>80</v>
      </c>
      <c r="M706" s="106">
        <f>K706*L706</f>
        <v>796320</v>
      </c>
      <c r="N706" s="77"/>
      <c r="O706" s="78"/>
      <c r="P706" s="78"/>
      <c r="Q706" s="78"/>
      <c r="R706" s="79"/>
      <c r="S706" s="80"/>
      <c r="T706" s="81"/>
      <c r="U706" s="77"/>
      <c r="V706" s="79"/>
      <c r="W706" s="79"/>
      <c r="X706" s="82"/>
      <c r="Y706" s="83">
        <f>M706</f>
        <v>796320</v>
      </c>
      <c r="Z706" s="84"/>
      <c r="AA706" s="87">
        <f>AB706*M706/100</f>
        <v>79.632000000000005</v>
      </c>
      <c r="AB706" s="110">
        <v>0.01</v>
      </c>
    </row>
    <row r="707" spans="2:28" ht="16.5" customHeight="1" x14ac:dyDescent="0.25">
      <c r="B707" s="99"/>
      <c r="C707" s="99"/>
      <c r="D707" s="99"/>
      <c r="E707" s="99"/>
      <c r="F707" s="99"/>
      <c r="G707" s="99"/>
      <c r="H707" s="107"/>
      <c r="I707" s="107"/>
      <c r="J707" s="107"/>
      <c r="K707" s="106"/>
      <c r="L707" s="106"/>
      <c r="M707" s="106"/>
      <c r="N707" s="77"/>
      <c r="O707" s="78"/>
      <c r="P707" s="78"/>
      <c r="Q707" s="78"/>
      <c r="R707" s="79"/>
      <c r="S707" s="80"/>
      <c r="T707" s="81"/>
      <c r="U707" s="77"/>
      <c r="V707" s="79"/>
      <c r="W707" s="79"/>
      <c r="X707" s="86"/>
      <c r="Y707" s="83"/>
      <c r="Z707" s="84"/>
      <c r="AA707" s="85"/>
      <c r="AB707" s="86"/>
    </row>
    <row r="708" spans="2:28" ht="16.5" customHeight="1" x14ac:dyDescent="0.25">
      <c r="B708" s="100" t="s">
        <v>205</v>
      </c>
      <c r="C708" s="101"/>
      <c r="D708" s="101"/>
      <c r="E708" s="101"/>
      <c r="F708" s="101"/>
      <c r="G708" s="102"/>
      <c r="H708" s="102" t="s">
        <v>210</v>
      </c>
      <c r="I708" s="102" t="s">
        <v>1607</v>
      </c>
      <c r="J708" s="102" t="s">
        <v>1608</v>
      </c>
      <c r="K708" s="102" t="s">
        <v>1609</v>
      </c>
      <c r="L708" s="102">
        <v>2</v>
      </c>
      <c r="M708" s="102"/>
      <c r="N708" s="102"/>
      <c r="O708" s="102" t="s">
        <v>1610</v>
      </c>
      <c r="P708" s="102" t="s">
        <v>1611</v>
      </c>
      <c r="Q708" s="102" t="s">
        <v>1612</v>
      </c>
      <c r="R708" s="102">
        <v>84000</v>
      </c>
      <c r="S708" s="102" t="s">
        <v>236</v>
      </c>
      <c r="T708" s="102">
        <v>80</v>
      </c>
      <c r="U708" s="102" t="s">
        <v>1613</v>
      </c>
      <c r="V708" s="103"/>
      <c r="W708" s="101"/>
      <c r="X708" s="102"/>
      <c r="Y708" s="101"/>
      <c r="Z708" s="101"/>
      <c r="AA708" s="101"/>
      <c r="AB708" s="104"/>
    </row>
    <row r="709" spans="2:28" ht="16.5" customHeight="1" x14ac:dyDescent="0.25">
      <c r="B709" s="97">
        <v>596</v>
      </c>
      <c r="C709" s="97" t="s">
        <v>55</v>
      </c>
      <c r="D709" s="98">
        <v>5680</v>
      </c>
      <c r="E709" s="99">
        <v>143</v>
      </c>
      <c r="F709" s="97">
        <v>6</v>
      </c>
      <c r="G709" s="97">
        <v>1</v>
      </c>
      <c r="H709" s="105">
        <v>19</v>
      </c>
      <c r="I709" s="105">
        <v>3</v>
      </c>
      <c r="J709" s="105">
        <v>89</v>
      </c>
      <c r="K709" s="95">
        <v>7989</v>
      </c>
      <c r="L709" s="106">
        <f>T708</f>
        <v>80</v>
      </c>
      <c r="M709" s="106">
        <f>K709*L709</f>
        <v>639120</v>
      </c>
      <c r="N709" s="77"/>
      <c r="O709" s="78"/>
      <c r="P709" s="78"/>
      <c r="Q709" s="78"/>
      <c r="R709" s="79"/>
      <c r="S709" s="80"/>
      <c r="T709" s="81"/>
      <c r="U709" s="77"/>
      <c r="V709" s="79"/>
      <c r="W709" s="79"/>
      <c r="X709" s="82"/>
      <c r="Y709" s="83">
        <f>M709</f>
        <v>639120</v>
      </c>
      <c r="Z709" s="84"/>
      <c r="AA709" s="87">
        <f>AB709*M709/100</f>
        <v>63.911999999999999</v>
      </c>
      <c r="AB709" s="110">
        <v>0.01</v>
      </c>
    </row>
    <row r="710" spans="2:28" ht="16.5" customHeight="1" x14ac:dyDescent="0.25">
      <c r="B710" s="99"/>
      <c r="C710" s="99"/>
      <c r="D710" s="99"/>
      <c r="E710" s="99"/>
      <c r="F710" s="99"/>
      <c r="G710" s="99"/>
      <c r="H710" s="107"/>
      <c r="I710" s="107"/>
      <c r="J710" s="107"/>
      <c r="K710" s="106"/>
      <c r="L710" s="106"/>
      <c r="M710" s="106"/>
      <c r="N710" s="77"/>
      <c r="O710" s="78"/>
      <c r="P710" s="78"/>
      <c r="Q710" s="78"/>
      <c r="R710" s="79"/>
      <c r="S710" s="80"/>
      <c r="T710" s="81"/>
      <c r="U710" s="77"/>
      <c r="V710" s="79"/>
      <c r="W710" s="79"/>
      <c r="X710" s="86"/>
      <c r="Y710" s="83"/>
      <c r="Z710" s="84"/>
      <c r="AA710" s="85"/>
      <c r="AB710" s="86"/>
    </row>
    <row r="711" spans="2:28" ht="16.5" customHeight="1" x14ac:dyDescent="0.25">
      <c r="B711" s="100" t="s">
        <v>205</v>
      </c>
      <c r="C711" s="101"/>
      <c r="D711" s="101"/>
      <c r="E711" s="101"/>
      <c r="F711" s="101"/>
      <c r="G711" s="102"/>
      <c r="H711" s="102" t="s">
        <v>210</v>
      </c>
      <c r="I711" s="102" t="s">
        <v>1296</v>
      </c>
      <c r="J711" s="102" t="s">
        <v>1618</v>
      </c>
      <c r="K711" s="102">
        <v>81</v>
      </c>
      <c r="L711" s="102">
        <v>5</v>
      </c>
      <c r="M711" s="102"/>
      <c r="N711" s="102"/>
      <c r="O711" s="102" t="s">
        <v>424</v>
      </c>
      <c r="P711" s="102" t="s">
        <v>315</v>
      </c>
      <c r="Q711" s="102" t="s">
        <v>316</v>
      </c>
      <c r="R711" s="102">
        <v>33110</v>
      </c>
      <c r="S711" s="102"/>
      <c r="T711" s="102">
        <v>130</v>
      </c>
      <c r="U711" s="102" t="s">
        <v>1619</v>
      </c>
      <c r="V711" s="103"/>
      <c r="W711" s="101"/>
      <c r="X711" s="102"/>
      <c r="Y711" s="101"/>
      <c r="Z711" s="101"/>
      <c r="AA711" s="102" t="s">
        <v>1298</v>
      </c>
      <c r="AB711" s="104"/>
    </row>
    <row r="712" spans="2:28" ht="16.5" customHeight="1" x14ac:dyDescent="0.25">
      <c r="B712" s="97">
        <v>598</v>
      </c>
      <c r="C712" s="97" t="s">
        <v>55</v>
      </c>
      <c r="D712" s="98">
        <v>5682</v>
      </c>
      <c r="E712" s="99">
        <v>145</v>
      </c>
      <c r="F712" s="97">
        <v>6</v>
      </c>
      <c r="G712" s="97">
        <v>1</v>
      </c>
      <c r="H712" s="105">
        <v>5</v>
      </c>
      <c r="I712" s="105">
        <v>1</v>
      </c>
      <c r="J712" s="105">
        <v>8</v>
      </c>
      <c r="K712" s="95">
        <v>2108</v>
      </c>
      <c r="L712" s="106">
        <f>T711</f>
        <v>130</v>
      </c>
      <c r="M712" s="106">
        <f>K712*L712</f>
        <v>274040</v>
      </c>
      <c r="N712" s="77"/>
      <c r="O712" s="78"/>
      <c r="P712" s="78"/>
      <c r="Q712" s="78"/>
      <c r="R712" s="79"/>
      <c r="S712" s="80"/>
      <c r="T712" s="81"/>
      <c r="U712" s="77"/>
      <c r="V712" s="79"/>
      <c r="W712" s="79"/>
      <c r="X712" s="82"/>
      <c r="Y712" s="83">
        <f>M712</f>
        <v>274040</v>
      </c>
      <c r="Z712" s="84"/>
      <c r="AA712" s="87">
        <f>AB712*M712/100</f>
        <v>27.404</v>
      </c>
      <c r="AB712" s="110">
        <v>0.01</v>
      </c>
    </row>
    <row r="713" spans="2:28" ht="16.5" customHeight="1" x14ac:dyDescent="0.25">
      <c r="B713" s="99"/>
      <c r="C713" s="99"/>
      <c r="D713" s="99"/>
      <c r="E713" s="99"/>
      <c r="F713" s="99"/>
      <c r="G713" s="99"/>
      <c r="H713" s="107"/>
      <c r="I713" s="107"/>
      <c r="J713" s="107"/>
      <c r="K713" s="106"/>
      <c r="L713" s="106"/>
      <c r="M713" s="106"/>
      <c r="N713" s="77"/>
      <c r="O713" s="78"/>
      <c r="P713" s="78"/>
      <c r="Q713" s="78"/>
      <c r="R713" s="79"/>
      <c r="S713" s="80"/>
      <c r="T713" s="81"/>
      <c r="U713" s="77"/>
      <c r="V713" s="79"/>
      <c r="W713" s="79"/>
      <c r="X713" s="86"/>
      <c r="Y713" s="83"/>
      <c r="Z713" s="84"/>
      <c r="AA713" s="85"/>
      <c r="AB713" s="86"/>
    </row>
    <row r="714" spans="2:28" ht="16.5" customHeight="1" x14ac:dyDescent="0.25">
      <c r="B714" s="100" t="s">
        <v>205</v>
      </c>
      <c r="C714" s="101"/>
      <c r="D714" s="101"/>
      <c r="E714" s="101"/>
      <c r="F714" s="101"/>
      <c r="G714" s="102"/>
      <c r="H714" s="102" t="s">
        <v>210</v>
      </c>
      <c r="I714" s="102" t="s">
        <v>1620</v>
      </c>
      <c r="J714" s="102" t="s">
        <v>811</v>
      </c>
      <c r="K714" s="102">
        <v>70</v>
      </c>
      <c r="L714" s="102">
        <v>5</v>
      </c>
      <c r="M714" s="102"/>
      <c r="N714" s="102"/>
      <c r="O714" s="102" t="s">
        <v>1621</v>
      </c>
      <c r="P714" s="102" t="s">
        <v>209</v>
      </c>
      <c r="Q714" s="102" t="s">
        <v>139</v>
      </c>
      <c r="R714" s="102">
        <v>34160</v>
      </c>
      <c r="S714" s="102" t="s">
        <v>236</v>
      </c>
      <c r="T714" s="102">
        <v>130</v>
      </c>
      <c r="U714" s="102" t="s">
        <v>1622</v>
      </c>
      <c r="V714" s="103"/>
      <c r="W714" s="101"/>
      <c r="X714" s="102"/>
      <c r="Y714" s="101"/>
      <c r="Z714" s="101"/>
      <c r="AA714" s="101"/>
      <c r="AB714" s="104"/>
    </row>
    <row r="715" spans="2:28" ht="16.5" customHeight="1" x14ac:dyDescent="0.25">
      <c r="B715" s="97">
        <v>600</v>
      </c>
      <c r="C715" s="97" t="s">
        <v>55</v>
      </c>
      <c r="D715" s="98">
        <v>5684</v>
      </c>
      <c r="E715" s="99">
        <v>147</v>
      </c>
      <c r="F715" s="97">
        <v>6</v>
      </c>
      <c r="G715" s="97">
        <v>1</v>
      </c>
      <c r="H715" s="105">
        <v>6</v>
      </c>
      <c r="I715" s="105">
        <v>0</v>
      </c>
      <c r="J715" s="105">
        <v>11</v>
      </c>
      <c r="K715" s="95">
        <v>2411</v>
      </c>
      <c r="L715" s="106">
        <f>T714</f>
        <v>130</v>
      </c>
      <c r="M715" s="106">
        <f>K715*L715</f>
        <v>313430</v>
      </c>
      <c r="N715" s="77"/>
      <c r="O715" s="78"/>
      <c r="P715" s="78"/>
      <c r="Q715" s="78"/>
      <c r="R715" s="79"/>
      <c r="S715" s="80"/>
      <c r="T715" s="81"/>
      <c r="U715" s="77"/>
      <c r="V715" s="79"/>
      <c r="W715" s="79"/>
      <c r="X715" s="82"/>
      <c r="Y715" s="83">
        <f>M715</f>
        <v>313430</v>
      </c>
      <c r="Z715" s="84"/>
      <c r="AA715" s="87">
        <f>AB715*M715/100</f>
        <v>31.343000000000004</v>
      </c>
      <c r="AB715" s="110">
        <v>0.01</v>
      </c>
    </row>
    <row r="716" spans="2:28" ht="16.5" customHeight="1" x14ac:dyDescent="0.25">
      <c r="B716" s="99"/>
      <c r="C716" s="99"/>
      <c r="D716" s="99"/>
      <c r="E716" s="99"/>
      <c r="F716" s="99"/>
      <c r="G716" s="99"/>
      <c r="H716" s="107"/>
      <c r="I716" s="107"/>
      <c r="J716" s="107"/>
      <c r="K716" s="106"/>
      <c r="L716" s="106"/>
      <c r="M716" s="106"/>
      <c r="N716" s="77"/>
      <c r="O716" s="78"/>
      <c r="P716" s="78"/>
      <c r="Q716" s="78"/>
      <c r="R716" s="79"/>
      <c r="S716" s="80"/>
      <c r="T716" s="81"/>
      <c r="U716" s="77"/>
      <c r="V716" s="79"/>
      <c r="W716" s="79"/>
      <c r="X716" s="86"/>
      <c r="Y716" s="83"/>
      <c r="Z716" s="84"/>
      <c r="AA716" s="85"/>
      <c r="AB716" s="86"/>
    </row>
    <row r="717" spans="2:28" ht="16.5" customHeight="1" x14ac:dyDescent="0.25">
      <c r="B717" s="100" t="s">
        <v>205</v>
      </c>
      <c r="C717" s="101"/>
      <c r="D717" s="101"/>
      <c r="E717" s="101"/>
      <c r="F717" s="101"/>
      <c r="G717" s="102"/>
      <c r="H717" s="102" t="s">
        <v>301</v>
      </c>
      <c r="I717" s="102" t="s">
        <v>1140</v>
      </c>
      <c r="J717" s="102" t="s">
        <v>1624</v>
      </c>
      <c r="K717" s="102">
        <v>153</v>
      </c>
      <c r="L717" s="102">
        <v>11</v>
      </c>
      <c r="M717" s="102"/>
      <c r="N717" s="102"/>
      <c r="O717" s="102" t="s">
        <v>424</v>
      </c>
      <c r="P717" s="102" t="s">
        <v>315</v>
      </c>
      <c r="Q717" s="102" t="s">
        <v>316</v>
      </c>
      <c r="R717" s="102">
        <v>33110</v>
      </c>
      <c r="S717" s="102" t="s">
        <v>236</v>
      </c>
      <c r="T717" s="102">
        <v>130</v>
      </c>
      <c r="U717" s="102" t="s">
        <v>1625</v>
      </c>
      <c r="V717" s="103"/>
      <c r="W717" s="101"/>
      <c r="X717" s="102"/>
      <c r="Y717" s="101"/>
      <c r="Z717" s="101"/>
      <c r="AA717" s="101"/>
      <c r="AB717" s="104"/>
    </row>
    <row r="718" spans="2:28" ht="16.5" customHeight="1" x14ac:dyDescent="0.25">
      <c r="B718" s="97">
        <v>602</v>
      </c>
      <c r="C718" s="97" t="s">
        <v>55</v>
      </c>
      <c r="D718" s="98">
        <v>5686</v>
      </c>
      <c r="E718" s="99">
        <v>149</v>
      </c>
      <c r="F718" s="97">
        <v>6</v>
      </c>
      <c r="G718" s="97">
        <v>1</v>
      </c>
      <c r="H718" s="105">
        <v>5</v>
      </c>
      <c r="I718" s="105">
        <v>3</v>
      </c>
      <c r="J718" s="105">
        <v>84</v>
      </c>
      <c r="K718" s="95">
        <v>2384</v>
      </c>
      <c r="L718" s="106">
        <f>T717</f>
        <v>130</v>
      </c>
      <c r="M718" s="106">
        <f>K718*L718</f>
        <v>309920</v>
      </c>
      <c r="N718" s="77"/>
      <c r="O718" s="78"/>
      <c r="P718" s="78"/>
      <c r="Q718" s="78"/>
      <c r="R718" s="79"/>
      <c r="S718" s="80"/>
      <c r="T718" s="81"/>
      <c r="U718" s="77"/>
      <c r="V718" s="79"/>
      <c r="W718" s="79"/>
      <c r="X718" s="82"/>
      <c r="Y718" s="83">
        <f>M718</f>
        <v>309920</v>
      </c>
      <c r="Z718" s="84"/>
      <c r="AA718" s="87">
        <f>AB718*M718/100</f>
        <v>30.992000000000004</v>
      </c>
      <c r="AB718" s="82">
        <v>0.01</v>
      </c>
    </row>
    <row r="719" spans="2:28" ht="16.5" customHeight="1" x14ac:dyDescent="0.25">
      <c r="B719" s="99"/>
      <c r="C719" s="99"/>
      <c r="D719" s="99"/>
      <c r="E719" s="99"/>
      <c r="F719" s="99"/>
      <c r="G719" s="99"/>
      <c r="H719" s="107"/>
      <c r="I719" s="107"/>
      <c r="J719" s="107"/>
      <c r="K719" s="106"/>
      <c r="L719" s="106"/>
      <c r="M719" s="106"/>
      <c r="N719" s="77"/>
      <c r="O719" s="78"/>
      <c r="P719" s="78"/>
      <c r="Q719" s="78"/>
      <c r="R719" s="79"/>
      <c r="S719" s="80"/>
      <c r="T719" s="81"/>
      <c r="U719" s="77"/>
      <c r="V719" s="79"/>
      <c r="W719" s="79"/>
      <c r="X719" s="86"/>
      <c r="Y719" s="83"/>
      <c r="Z719" s="84"/>
      <c r="AA719" s="85"/>
      <c r="AB719" s="86"/>
    </row>
    <row r="720" spans="2:28" ht="16.5" customHeight="1" x14ac:dyDescent="0.25">
      <c r="B720" s="100" t="s">
        <v>205</v>
      </c>
      <c r="C720" s="101"/>
      <c r="D720" s="101"/>
      <c r="E720" s="101"/>
      <c r="F720" s="101"/>
      <c r="G720" s="102"/>
      <c r="H720" s="102" t="s">
        <v>207</v>
      </c>
      <c r="I720" s="102" t="s">
        <v>1626</v>
      </c>
      <c r="J720" s="102" t="s">
        <v>1627</v>
      </c>
      <c r="K720" s="102" t="s">
        <v>1628</v>
      </c>
      <c r="L720" s="102" t="s">
        <v>236</v>
      </c>
      <c r="M720" s="102" t="s">
        <v>1629</v>
      </c>
      <c r="N720" s="102"/>
      <c r="O720" s="102" t="s">
        <v>1630</v>
      </c>
      <c r="P720" s="102" t="s">
        <v>1631</v>
      </c>
      <c r="Q720" s="102" t="s">
        <v>128</v>
      </c>
      <c r="R720" s="102">
        <v>10210</v>
      </c>
      <c r="S720" s="102"/>
      <c r="T720" s="102">
        <v>130</v>
      </c>
      <c r="U720" s="102" t="s">
        <v>1633</v>
      </c>
      <c r="V720" s="103"/>
      <c r="W720" s="101"/>
      <c r="X720" s="102"/>
      <c r="Y720" s="101"/>
      <c r="Z720" s="101"/>
      <c r="AA720" s="102" t="s">
        <v>1632</v>
      </c>
      <c r="AB720" s="104"/>
    </row>
    <row r="721" spans="2:28" ht="16.5" customHeight="1" x14ac:dyDescent="0.25">
      <c r="B721" s="97">
        <v>603</v>
      </c>
      <c r="C721" s="97" t="s">
        <v>55</v>
      </c>
      <c r="D721" s="98">
        <v>5963</v>
      </c>
      <c r="E721" s="99">
        <v>150</v>
      </c>
      <c r="F721" s="97">
        <v>6</v>
      </c>
      <c r="G721" s="97">
        <v>1</v>
      </c>
      <c r="H721" s="105">
        <v>5</v>
      </c>
      <c r="I721" s="105">
        <v>0</v>
      </c>
      <c r="J721" s="105">
        <v>42</v>
      </c>
      <c r="K721" s="95">
        <v>2042</v>
      </c>
      <c r="L721" s="106">
        <f>T720</f>
        <v>130</v>
      </c>
      <c r="M721" s="106">
        <f>K721*L721</f>
        <v>265460</v>
      </c>
      <c r="N721" s="77"/>
      <c r="O721" s="78"/>
      <c r="P721" s="78"/>
      <c r="Q721" s="78"/>
      <c r="R721" s="79"/>
      <c r="S721" s="80"/>
      <c r="T721" s="81"/>
      <c r="U721" s="77"/>
      <c r="V721" s="79"/>
      <c r="W721" s="79"/>
      <c r="X721" s="82"/>
      <c r="Y721" s="83">
        <f>M721</f>
        <v>265460</v>
      </c>
      <c r="Z721" s="84"/>
      <c r="AA721" s="87">
        <f>AB721*M721/100</f>
        <v>26.545999999999999</v>
      </c>
      <c r="AB721" s="110">
        <v>0.01</v>
      </c>
    </row>
    <row r="722" spans="2:28" ht="16.5" customHeight="1" x14ac:dyDescent="0.25">
      <c r="B722" s="99"/>
      <c r="C722" s="99"/>
      <c r="D722" s="99"/>
      <c r="E722" s="99"/>
      <c r="F722" s="99"/>
      <c r="G722" s="99"/>
      <c r="H722" s="107"/>
      <c r="I722" s="107"/>
      <c r="J722" s="107"/>
      <c r="K722" s="106"/>
      <c r="L722" s="106"/>
      <c r="M722" s="106"/>
      <c r="N722" s="77"/>
      <c r="O722" s="78"/>
      <c r="P722" s="78"/>
      <c r="Q722" s="78"/>
      <c r="R722" s="79"/>
      <c r="S722" s="80"/>
      <c r="T722" s="81"/>
      <c r="U722" s="77"/>
      <c r="V722" s="79"/>
      <c r="W722" s="79"/>
      <c r="X722" s="86"/>
      <c r="Y722" s="83"/>
      <c r="Z722" s="84"/>
      <c r="AA722" s="85"/>
      <c r="AB722" s="86"/>
    </row>
    <row r="723" spans="2:28" ht="16.5" customHeight="1" x14ac:dyDescent="0.25">
      <c r="B723" s="100" t="s">
        <v>205</v>
      </c>
      <c r="C723" s="101"/>
      <c r="D723" s="101"/>
      <c r="E723" s="101"/>
      <c r="F723" s="101"/>
      <c r="G723" s="102"/>
      <c r="H723" s="102" t="s">
        <v>210</v>
      </c>
      <c r="I723" s="102" t="s">
        <v>1634</v>
      </c>
      <c r="J723" s="102" t="s">
        <v>673</v>
      </c>
      <c r="K723" s="102">
        <v>8</v>
      </c>
      <c r="L723" s="102">
        <v>5</v>
      </c>
      <c r="M723" s="102"/>
      <c r="N723" s="102"/>
      <c r="O723" s="102" t="s">
        <v>240</v>
      </c>
      <c r="P723" s="102" t="s">
        <v>241</v>
      </c>
      <c r="Q723" s="102" t="s">
        <v>139</v>
      </c>
      <c r="R723" s="102">
        <v>34160</v>
      </c>
      <c r="S723" s="102" t="s">
        <v>236</v>
      </c>
      <c r="T723" s="102">
        <v>120</v>
      </c>
      <c r="U723" s="102" t="s">
        <v>1635</v>
      </c>
      <c r="V723" s="103"/>
      <c r="W723" s="101"/>
      <c r="X723" s="102"/>
      <c r="Y723" s="101"/>
      <c r="Z723" s="101"/>
      <c r="AA723" s="101"/>
      <c r="AB723" s="104"/>
    </row>
    <row r="724" spans="2:28" ht="16.5" customHeight="1" x14ac:dyDescent="0.25">
      <c r="B724" s="97">
        <v>604</v>
      </c>
      <c r="C724" s="97" t="s">
        <v>55</v>
      </c>
      <c r="D724" s="98">
        <v>5696</v>
      </c>
      <c r="E724" s="99">
        <v>151</v>
      </c>
      <c r="F724" s="97">
        <v>6</v>
      </c>
      <c r="G724" s="97">
        <v>1</v>
      </c>
      <c r="H724" s="105">
        <v>6</v>
      </c>
      <c r="I724" s="105">
        <v>1</v>
      </c>
      <c r="J724" s="105">
        <v>92</v>
      </c>
      <c r="K724" s="95">
        <v>2592</v>
      </c>
      <c r="L724" s="106">
        <f>T723</f>
        <v>120</v>
      </c>
      <c r="M724" s="106">
        <f>K724*L724</f>
        <v>311040</v>
      </c>
      <c r="N724" s="77"/>
      <c r="O724" s="78"/>
      <c r="P724" s="78"/>
      <c r="Q724" s="78"/>
      <c r="R724" s="79"/>
      <c r="S724" s="80"/>
      <c r="T724" s="81"/>
      <c r="U724" s="77"/>
      <c r="V724" s="79"/>
      <c r="W724" s="79"/>
      <c r="X724" s="82"/>
      <c r="Y724" s="83">
        <f>M724</f>
        <v>311040</v>
      </c>
      <c r="Z724" s="84"/>
      <c r="AA724" s="87">
        <f>AB724*M724/100</f>
        <v>31.103999999999999</v>
      </c>
      <c r="AB724" s="110">
        <v>0.01</v>
      </c>
    </row>
    <row r="725" spans="2:28" ht="16.5" customHeight="1" x14ac:dyDescent="0.25">
      <c r="B725" s="99"/>
      <c r="C725" s="99"/>
      <c r="D725" s="99"/>
      <c r="E725" s="99"/>
      <c r="F725" s="99"/>
      <c r="G725" s="99"/>
      <c r="H725" s="107"/>
      <c r="I725" s="107"/>
      <c r="J725" s="107"/>
      <c r="K725" s="106"/>
      <c r="L725" s="106"/>
      <c r="M725" s="106"/>
      <c r="N725" s="77"/>
      <c r="O725" s="78"/>
      <c r="P725" s="78"/>
      <c r="Q725" s="78"/>
      <c r="R725" s="79"/>
      <c r="S725" s="80"/>
      <c r="T725" s="81"/>
      <c r="U725" s="77"/>
      <c r="V725" s="79"/>
      <c r="W725" s="79"/>
      <c r="X725" s="86"/>
      <c r="Y725" s="83"/>
      <c r="Z725" s="84"/>
      <c r="AA725" s="85"/>
      <c r="AB725" s="86"/>
    </row>
    <row r="726" spans="2:28" ht="16.5" customHeight="1" x14ac:dyDescent="0.25">
      <c r="B726" s="100" t="s">
        <v>205</v>
      </c>
      <c r="C726" s="101"/>
      <c r="D726" s="101"/>
      <c r="E726" s="101"/>
      <c r="F726" s="101"/>
      <c r="G726" s="102"/>
      <c r="H726" s="102" t="s">
        <v>301</v>
      </c>
      <c r="I726" s="102" t="s">
        <v>1638</v>
      </c>
      <c r="J726" s="102" t="s">
        <v>988</v>
      </c>
      <c r="K726" s="102" t="s">
        <v>1639</v>
      </c>
      <c r="L726" s="102">
        <v>8</v>
      </c>
      <c r="M726" s="102"/>
      <c r="N726" s="102"/>
      <c r="O726" s="102" t="s">
        <v>1640</v>
      </c>
      <c r="P726" s="102" t="s">
        <v>1641</v>
      </c>
      <c r="Q726" s="102" t="s">
        <v>134</v>
      </c>
      <c r="R726" s="102">
        <v>73110</v>
      </c>
      <c r="S726" s="102" t="s">
        <v>1642</v>
      </c>
      <c r="T726" s="102">
        <v>100</v>
      </c>
      <c r="U726" s="102" t="s">
        <v>1643</v>
      </c>
      <c r="V726" s="103"/>
      <c r="W726" s="101"/>
      <c r="X726" s="102"/>
      <c r="Y726" s="101"/>
      <c r="Z726" s="101"/>
      <c r="AA726" s="101"/>
      <c r="AB726" s="104"/>
    </row>
    <row r="727" spans="2:28" ht="16.5" customHeight="1" x14ac:dyDescent="0.25">
      <c r="B727" s="97">
        <v>606</v>
      </c>
      <c r="C727" s="97" t="s">
        <v>55</v>
      </c>
      <c r="D727" s="98">
        <v>5688</v>
      </c>
      <c r="E727" s="99">
        <v>153</v>
      </c>
      <c r="F727" s="97">
        <v>6</v>
      </c>
      <c r="G727" s="97">
        <v>1</v>
      </c>
      <c r="H727" s="105">
        <v>5</v>
      </c>
      <c r="I727" s="105">
        <v>3</v>
      </c>
      <c r="J727" s="105">
        <v>62</v>
      </c>
      <c r="K727" s="95">
        <v>2362</v>
      </c>
      <c r="L727" s="106">
        <f>T726</f>
        <v>100</v>
      </c>
      <c r="M727" s="106">
        <f>K727*L727</f>
        <v>236200</v>
      </c>
      <c r="N727" s="77"/>
      <c r="O727" s="78"/>
      <c r="P727" s="78"/>
      <c r="Q727" s="78"/>
      <c r="R727" s="79"/>
      <c r="S727" s="80"/>
      <c r="T727" s="81"/>
      <c r="U727" s="77"/>
      <c r="V727" s="79"/>
      <c r="W727" s="79"/>
      <c r="X727" s="82"/>
      <c r="Y727" s="83">
        <f>M727</f>
        <v>236200</v>
      </c>
      <c r="Z727" s="84"/>
      <c r="AA727" s="87">
        <f>AB727*M727/100</f>
        <v>23.62</v>
      </c>
      <c r="AB727" s="110">
        <v>0.01</v>
      </c>
    </row>
    <row r="728" spans="2:28" ht="16.5" customHeight="1" x14ac:dyDescent="0.25">
      <c r="B728" s="99"/>
      <c r="C728" s="99"/>
      <c r="D728" s="99"/>
      <c r="E728" s="99"/>
      <c r="F728" s="99"/>
      <c r="G728" s="99"/>
      <c r="H728" s="107"/>
      <c r="I728" s="107"/>
      <c r="J728" s="107"/>
      <c r="K728" s="106"/>
      <c r="L728" s="106"/>
      <c r="M728" s="106"/>
      <c r="N728" s="77"/>
      <c r="O728" s="78"/>
      <c r="P728" s="78"/>
      <c r="Q728" s="78"/>
      <c r="R728" s="79"/>
      <c r="S728" s="80"/>
      <c r="T728" s="81"/>
      <c r="U728" s="77"/>
      <c r="V728" s="79"/>
      <c r="W728" s="79"/>
      <c r="X728" s="86"/>
      <c r="Y728" s="83"/>
      <c r="Z728" s="84"/>
      <c r="AA728" s="85"/>
      <c r="AB728" s="86"/>
    </row>
    <row r="729" spans="2:28" ht="16.5" customHeight="1" x14ac:dyDescent="0.25">
      <c r="B729" s="100" t="s">
        <v>205</v>
      </c>
      <c r="C729" s="101"/>
      <c r="D729" s="101"/>
      <c r="E729" s="101"/>
      <c r="F729" s="101"/>
      <c r="G729" s="102"/>
      <c r="H729" s="102" t="s">
        <v>301</v>
      </c>
      <c r="I729" s="102" t="s">
        <v>1678</v>
      </c>
      <c r="J729" s="102" t="s">
        <v>1679</v>
      </c>
      <c r="K729" s="102" t="s">
        <v>1680</v>
      </c>
      <c r="L729" s="102">
        <v>4</v>
      </c>
      <c r="M729" s="102"/>
      <c r="N729" s="102"/>
      <c r="O729" s="102" t="s">
        <v>1681</v>
      </c>
      <c r="P729" s="102" t="s">
        <v>1682</v>
      </c>
      <c r="Q729" s="102" t="s">
        <v>132</v>
      </c>
      <c r="R729" s="102">
        <v>20150</v>
      </c>
      <c r="S729" s="102" t="s">
        <v>236</v>
      </c>
      <c r="T729" s="102">
        <v>100</v>
      </c>
      <c r="U729" s="102" t="s">
        <v>1683</v>
      </c>
      <c r="V729" s="103"/>
      <c r="W729" s="101"/>
      <c r="X729" s="102"/>
      <c r="Y729" s="101"/>
      <c r="Z729" s="101"/>
      <c r="AA729" s="101"/>
      <c r="AB729" s="104"/>
    </row>
    <row r="730" spans="2:28" ht="16.5" customHeight="1" x14ac:dyDescent="0.25">
      <c r="B730" s="97">
        <v>622</v>
      </c>
      <c r="C730" s="97" t="s">
        <v>55</v>
      </c>
      <c r="D730" s="98">
        <v>6170</v>
      </c>
      <c r="E730" s="99">
        <v>169</v>
      </c>
      <c r="F730" s="97">
        <v>8</v>
      </c>
      <c r="G730" s="97">
        <v>1</v>
      </c>
      <c r="H730" s="105">
        <v>44</v>
      </c>
      <c r="I730" s="105">
        <v>1</v>
      </c>
      <c r="J730" s="105">
        <v>48</v>
      </c>
      <c r="K730" s="95">
        <v>17748</v>
      </c>
      <c r="L730" s="106">
        <f>T729</f>
        <v>100</v>
      </c>
      <c r="M730" s="106">
        <f>K730*L730</f>
        <v>1774800</v>
      </c>
      <c r="N730" s="77"/>
      <c r="O730" s="78"/>
      <c r="P730" s="78"/>
      <c r="Q730" s="78"/>
      <c r="R730" s="79"/>
      <c r="S730" s="80"/>
      <c r="T730" s="81"/>
      <c r="U730" s="77"/>
      <c r="V730" s="79"/>
      <c r="W730" s="79"/>
      <c r="X730" s="82"/>
      <c r="Y730" s="83">
        <f>M730</f>
        <v>1774800</v>
      </c>
      <c r="Z730" s="84"/>
      <c r="AA730" s="87">
        <f>AB730*M730/100</f>
        <v>177.48</v>
      </c>
      <c r="AB730" s="110">
        <v>0.01</v>
      </c>
    </row>
    <row r="731" spans="2:28" ht="16.5" customHeight="1" x14ac:dyDescent="0.25">
      <c r="B731" s="99"/>
      <c r="C731" s="99"/>
      <c r="D731" s="99"/>
      <c r="E731" s="99"/>
      <c r="F731" s="99"/>
      <c r="G731" s="99"/>
      <c r="H731" s="107"/>
      <c r="I731" s="107"/>
      <c r="J731" s="107"/>
      <c r="K731" s="106"/>
      <c r="L731" s="106"/>
      <c r="M731" s="106"/>
      <c r="N731" s="77"/>
      <c r="O731" s="78"/>
      <c r="P731" s="78"/>
      <c r="Q731" s="78"/>
      <c r="R731" s="79"/>
      <c r="S731" s="80"/>
      <c r="T731" s="81"/>
      <c r="U731" s="77"/>
      <c r="V731" s="79"/>
      <c r="W731" s="79"/>
      <c r="X731" s="86"/>
      <c r="Y731" s="83"/>
      <c r="Z731" s="84"/>
      <c r="AA731" s="85"/>
      <c r="AB731" s="86"/>
    </row>
    <row r="732" spans="2:28" ht="16.5" customHeight="1" x14ac:dyDescent="0.25">
      <c r="B732" s="100" t="s">
        <v>205</v>
      </c>
      <c r="C732" s="101"/>
      <c r="D732" s="101"/>
      <c r="E732" s="101"/>
      <c r="F732" s="101"/>
      <c r="G732" s="102"/>
      <c r="H732" s="102" t="s">
        <v>207</v>
      </c>
      <c r="I732" s="102" t="s">
        <v>1684</v>
      </c>
      <c r="J732" s="102" t="s">
        <v>1685</v>
      </c>
      <c r="K732" s="102" t="s">
        <v>1686</v>
      </c>
      <c r="L732" s="102" t="s">
        <v>236</v>
      </c>
      <c r="M732" s="102" t="s">
        <v>1687</v>
      </c>
      <c r="N732" s="102" t="s">
        <v>236</v>
      </c>
      <c r="O732" s="102" t="s">
        <v>1688</v>
      </c>
      <c r="P732" s="102" t="s">
        <v>1689</v>
      </c>
      <c r="Q732" s="102" t="s">
        <v>128</v>
      </c>
      <c r="R732" s="102">
        <v>10220</v>
      </c>
      <c r="S732" s="102" t="s">
        <v>236</v>
      </c>
      <c r="T732" s="102">
        <v>100</v>
      </c>
      <c r="U732" s="102" t="s">
        <v>1690</v>
      </c>
      <c r="V732" s="103"/>
      <c r="W732" s="101"/>
      <c r="X732" s="102"/>
      <c r="Y732" s="101"/>
      <c r="Z732" s="101"/>
      <c r="AA732" s="101"/>
      <c r="AB732" s="104"/>
    </row>
    <row r="733" spans="2:28" ht="16.5" customHeight="1" x14ac:dyDescent="0.25">
      <c r="B733" s="97">
        <v>623</v>
      </c>
      <c r="C733" s="97" t="s">
        <v>55</v>
      </c>
      <c r="D733" s="98">
        <v>5714</v>
      </c>
      <c r="E733" s="99">
        <v>170</v>
      </c>
      <c r="F733" s="97">
        <v>8</v>
      </c>
      <c r="G733" s="97">
        <v>1</v>
      </c>
      <c r="H733" s="105">
        <v>12</v>
      </c>
      <c r="I733" s="105">
        <v>2</v>
      </c>
      <c r="J733" s="105">
        <v>62</v>
      </c>
      <c r="K733" s="95">
        <v>5062</v>
      </c>
      <c r="L733" s="106">
        <f>T732</f>
        <v>100</v>
      </c>
      <c r="M733" s="106">
        <f>K733*L733</f>
        <v>506200</v>
      </c>
      <c r="N733" s="77"/>
      <c r="O733" s="78"/>
      <c r="P733" s="78"/>
      <c r="Q733" s="78"/>
      <c r="R733" s="79"/>
      <c r="S733" s="80"/>
      <c r="T733" s="81"/>
      <c r="U733" s="77"/>
      <c r="V733" s="79"/>
      <c r="W733" s="79"/>
      <c r="X733" s="82"/>
      <c r="Y733" s="83">
        <f>M733</f>
        <v>506200</v>
      </c>
      <c r="Z733" s="84"/>
      <c r="AA733" s="87">
        <f>AB733*M733/100</f>
        <v>50.62</v>
      </c>
      <c r="AB733" s="110">
        <v>0.01</v>
      </c>
    </row>
    <row r="734" spans="2:28" ht="16.5" customHeight="1" x14ac:dyDescent="0.25">
      <c r="B734" s="99"/>
      <c r="C734" s="99"/>
      <c r="D734" s="99"/>
      <c r="E734" s="99"/>
      <c r="F734" s="99"/>
      <c r="G734" s="99"/>
      <c r="H734" s="107"/>
      <c r="I734" s="107"/>
      <c r="J734" s="107"/>
      <c r="K734" s="106"/>
      <c r="L734" s="106"/>
      <c r="M734" s="106"/>
      <c r="N734" s="77"/>
      <c r="O734" s="78"/>
      <c r="P734" s="78"/>
      <c r="Q734" s="78"/>
      <c r="R734" s="79"/>
      <c r="S734" s="80"/>
      <c r="T734" s="81"/>
      <c r="U734" s="77"/>
      <c r="V734" s="79"/>
      <c r="W734" s="79"/>
      <c r="X734" s="86"/>
      <c r="Y734" s="83"/>
      <c r="Z734" s="84"/>
      <c r="AA734" s="85"/>
      <c r="AB734" s="86"/>
    </row>
    <row r="735" spans="2:28" ht="16.5" customHeight="1" x14ac:dyDescent="0.25">
      <c r="B735" s="100" t="s">
        <v>205</v>
      </c>
      <c r="C735" s="101"/>
      <c r="D735" s="101"/>
      <c r="E735" s="101"/>
      <c r="F735" s="101"/>
      <c r="G735" s="102"/>
      <c r="H735" s="102" t="s">
        <v>207</v>
      </c>
      <c r="I735" s="102" t="s">
        <v>1697</v>
      </c>
      <c r="J735" s="102" t="s">
        <v>287</v>
      </c>
      <c r="K735" s="102">
        <v>40</v>
      </c>
      <c r="L735" s="102">
        <v>1</v>
      </c>
      <c r="M735" s="102"/>
      <c r="N735" s="102"/>
      <c r="O735" s="102" t="s">
        <v>240</v>
      </c>
      <c r="P735" s="102" t="s">
        <v>241</v>
      </c>
      <c r="Q735" s="102" t="s">
        <v>139</v>
      </c>
      <c r="R735" s="102">
        <v>34160</v>
      </c>
      <c r="S735" s="102" t="s">
        <v>236</v>
      </c>
      <c r="T735" s="102">
        <v>100</v>
      </c>
      <c r="U735" s="102" t="s">
        <v>1698</v>
      </c>
      <c r="V735" s="103"/>
      <c r="W735" s="101"/>
      <c r="X735" s="102"/>
      <c r="Y735" s="101"/>
      <c r="Z735" s="101"/>
      <c r="AA735" s="101"/>
      <c r="AB735" s="104"/>
    </row>
    <row r="736" spans="2:28" ht="16.5" customHeight="1" x14ac:dyDescent="0.25">
      <c r="B736" s="97">
        <v>627</v>
      </c>
      <c r="C736" s="97" t="s">
        <v>55</v>
      </c>
      <c r="D736" s="98">
        <v>5718</v>
      </c>
      <c r="E736" s="99">
        <v>174</v>
      </c>
      <c r="F736" s="97">
        <v>8</v>
      </c>
      <c r="G736" s="97">
        <v>1</v>
      </c>
      <c r="H736" s="105">
        <v>29</v>
      </c>
      <c r="I736" s="105">
        <v>3</v>
      </c>
      <c r="J736" s="105">
        <v>85</v>
      </c>
      <c r="K736" s="95">
        <v>11985</v>
      </c>
      <c r="L736" s="106">
        <f>T735</f>
        <v>100</v>
      </c>
      <c r="M736" s="106">
        <f>K736*L736</f>
        <v>1198500</v>
      </c>
      <c r="N736" s="77"/>
      <c r="O736" s="78"/>
      <c r="P736" s="78"/>
      <c r="Q736" s="78"/>
      <c r="R736" s="79"/>
      <c r="S736" s="80"/>
      <c r="T736" s="81"/>
      <c r="U736" s="77"/>
      <c r="V736" s="79"/>
      <c r="W736" s="79"/>
      <c r="X736" s="82"/>
      <c r="Y736" s="83">
        <f>M736</f>
        <v>1198500</v>
      </c>
      <c r="Z736" s="84"/>
      <c r="AA736" s="87">
        <f>AB736*M736/100</f>
        <v>119.85</v>
      </c>
      <c r="AB736" s="110">
        <v>0.01</v>
      </c>
    </row>
    <row r="737" spans="2:28" ht="16.5" customHeight="1" x14ac:dyDescent="0.25">
      <c r="B737" s="99"/>
      <c r="C737" s="99"/>
      <c r="D737" s="99"/>
      <c r="E737" s="99"/>
      <c r="F737" s="99"/>
      <c r="G737" s="99"/>
      <c r="H737" s="107"/>
      <c r="I737" s="107"/>
      <c r="J737" s="107"/>
      <c r="K737" s="106"/>
      <c r="L737" s="106"/>
      <c r="M737" s="106"/>
      <c r="N737" s="77"/>
      <c r="O737" s="78"/>
      <c r="P737" s="78"/>
      <c r="Q737" s="78"/>
      <c r="R737" s="79"/>
      <c r="S737" s="80"/>
      <c r="T737" s="81"/>
      <c r="U737" s="77"/>
      <c r="V737" s="79"/>
      <c r="W737" s="79"/>
      <c r="X737" s="86"/>
      <c r="Y737" s="83"/>
      <c r="Z737" s="84"/>
      <c r="AA737" s="85"/>
      <c r="AB737" s="86"/>
    </row>
    <row r="738" spans="2:28" ht="16.5" customHeight="1" x14ac:dyDescent="0.25">
      <c r="B738" s="100" t="s">
        <v>205</v>
      </c>
      <c r="C738" s="101"/>
      <c r="D738" s="101"/>
      <c r="E738" s="101"/>
      <c r="F738" s="101"/>
      <c r="G738" s="102"/>
      <c r="H738" s="102" t="s">
        <v>207</v>
      </c>
      <c r="I738" s="102" t="s">
        <v>1715</v>
      </c>
      <c r="J738" s="102" t="s">
        <v>1371</v>
      </c>
      <c r="K738" s="102">
        <v>96</v>
      </c>
      <c r="L738" s="102">
        <v>12</v>
      </c>
      <c r="M738" s="102"/>
      <c r="N738" s="102"/>
      <c r="O738" s="102" t="s">
        <v>1716</v>
      </c>
      <c r="P738" s="102" t="s">
        <v>241</v>
      </c>
      <c r="Q738" s="102" t="s">
        <v>139</v>
      </c>
      <c r="R738" s="102">
        <v>34160</v>
      </c>
      <c r="S738" s="102" t="s">
        <v>236</v>
      </c>
      <c r="T738" s="102">
        <v>130</v>
      </c>
      <c r="U738" s="102" t="s">
        <v>1717</v>
      </c>
      <c r="V738" s="103"/>
      <c r="W738" s="101"/>
      <c r="X738" s="102"/>
      <c r="Y738" s="101"/>
      <c r="Z738" s="101"/>
      <c r="AA738" s="101"/>
      <c r="AB738" s="104"/>
    </row>
    <row r="739" spans="2:28" ht="16.5" customHeight="1" x14ac:dyDescent="0.25">
      <c r="B739" s="97">
        <v>637</v>
      </c>
      <c r="C739" s="97" t="s">
        <v>55</v>
      </c>
      <c r="D739" s="98">
        <v>5928</v>
      </c>
      <c r="E739" s="99">
        <v>184</v>
      </c>
      <c r="F739" s="97">
        <v>8</v>
      </c>
      <c r="G739" s="97">
        <v>1</v>
      </c>
      <c r="H739" s="105">
        <v>2</v>
      </c>
      <c r="I739" s="105">
        <v>3</v>
      </c>
      <c r="J739" s="105">
        <v>82</v>
      </c>
      <c r="K739" s="95">
        <v>1182</v>
      </c>
      <c r="L739" s="106">
        <f>T738</f>
        <v>130</v>
      </c>
      <c r="M739" s="106">
        <f>K739*L739</f>
        <v>153660</v>
      </c>
      <c r="N739" s="77"/>
      <c r="O739" s="78"/>
      <c r="P739" s="78"/>
      <c r="Q739" s="78"/>
      <c r="R739" s="79"/>
      <c r="S739" s="80"/>
      <c r="T739" s="81"/>
      <c r="U739" s="77"/>
      <c r="V739" s="79"/>
      <c r="W739" s="79"/>
      <c r="X739" s="82"/>
      <c r="Y739" s="83">
        <f>M739</f>
        <v>153660</v>
      </c>
      <c r="Z739" s="84"/>
      <c r="AA739" s="87">
        <f>AB739*M739/100</f>
        <v>15.366000000000001</v>
      </c>
      <c r="AB739" s="110">
        <v>0.01</v>
      </c>
    </row>
    <row r="740" spans="2:28" ht="16.5" customHeight="1" x14ac:dyDescent="0.25">
      <c r="B740" s="99"/>
      <c r="C740" s="99"/>
      <c r="D740" s="99"/>
      <c r="E740" s="99"/>
      <c r="F740" s="99"/>
      <c r="G740" s="99"/>
      <c r="H740" s="107"/>
      <c r="I740" s="107"/>
      <c r="J740" s="107"/>
      <c r="K740" s="106"/>
      <c r="L740" s="106"/>
      <c r="M740" s="106"/>
      <c r="N740" s="77"/>
      <c r="O740" s="78"/>
      <c r="P740" s="78"/>
      <c r="Q740" s="78"/>
      <c r="R740" s="79"/>
      <c r="S740" s="80"/>
      <c r="T740" s="81"/>
      <c r="U740" s="77"/>
      <c r="V740" s="79"/>
      <c r="W740" s="79"/>
      <c r="X740" s="86"/>
      <c r="Y740" s="83"/>
      <c r="Z740" s="84"/>
      <c r="AA740" s="85"/>
      <c r="AB740" s="86"/>
    </row>
    <row r="741" spans="2:28" ht="16.5" customHeight="1" x14ac:dyDescent="0.25">
      <c r="B741" s="100" t="s">
        <v>205</v>
      </c>
      <c r="C741" s="101"/>
      <c r="D741" s="101"/>
      <c r="E741" s="101"/>
      <c r="F741" s="101"/>
      <c r="G741" s="102"/>
      <c r="H741" s="102" t="s">
        <v>301</v>
      </c>
      <c r="I741" s="102" t="s">
        <v>1718</v>
      </c>
      <c r="J741" s="102" t="s">
        <v>1371</v>
      </c>
      <c r="K741" s="102">
        <v>162</v>
      </c>
      <c r="L741" s="102">
        <v>8</v>
      </c>
      <c r="M741" s="102"/>
      <c r="N741" s="102"/>
      <c r="O741" s="102" t="s">
        <v>1719</v>
      </c>
      <c r="P741" s="102" t="s">
        <v>1720</v>
      </c>
      <c r="Q741" s="102" t="s">
        <v>136</v>
      </c>
      <c r="R741" s="102">
        <v>11120</v>
      </c>
      <c r="S741" s="102" t="s">
        <v>236</v>
      </c>
      <c r="T741" s="102">
        <v>130</v>
      </c>
      <c r="U741" s="102" t="s">
        <v>1721</v>
      </c>
      <c r="V741" s="103"/>
      <c r="W741" s="101"/>
      <c r="X741" s="102"/>
      <c r="Y741" s="101"/>
      <c r="Z741" s="101"/>
      <c r="AA741" s="101"/>
      <c r="AB741" s="104"/>
    </row>
    <row r="742" spans="2:28" ht="16.5" customHeight="1" x14ac:dyDescent="0.25">
      <c r="B742" s="97">
        <v>638</v>
      </c>
      <c r="C742" s="97" t="s">
        <v>55</v>
      </c>
      <c r="D742" s="98">
        <v>5929</v>
      </c>
      <c r="E742" s="99">
        <v>185</v>
      </c>
      <c r="F742" s="97">
        <v>8</v>
      </c>
      <c r="G742" s="97">
        <v>1</v>
      </c>
      <c r="H742" s="105">
        <v>3</v>
      </c>
      <c r="I742" s="105">
        <v>0</v>
      </c>
      <c r="J742" s="105">
        <v>26</v>
      </c>
      <c r="K742" s="95">
        <v>1226</v>
      </c>
      <c r="L742" s="106">
        <f>T741</f>
        <v>130</v>
      </c>
      <c r="M742" s="106">
        <f>K742*L742</f>
        <v>159380</v>
      </c>
      <c r="N742" s="77"/>
      <c r="O742" s="78"/>
      <c r="P742" s="78"/>
      <c r="Q742" s="78"/>
      <c r="R742" s="79"/>
      <c r="S742" s="80"/>
      <c r="T742" s="81"/>
      <c r="U742" s="77"/>
      <c r="V742" s="79"/>
      <c r="W742" s="79"/>
      <c r="X742" s="82"/>
      <c r="Y742" s="83">
        <f>M742</f>
        <v>159380</v>
      </c>
      <c r="Z742" s="84"/>
      <c r="AA742" s="87">
        <f>AB742*M742/100</f>
        <v>15.937999999999999</v>
      </c>
      <c r="AB742" s="110">
        <v>0.01</v>
      </c>
    </row>
    <row r="743" spans="2:28" ht="16.5" customHeight="1" x14ac:dyDescent="0.25">
      <c r="B743" s="99"/>
      <c r="C743" s="99"/>
      <c r="D743" s="99"/>
      <c r="E743" s="99"/>
      <c r="F743" s="99"/>
      <c r="G743" s="99"/>
      <c r="H743" s="107"/>
      <c r="I743" s="107"/>
      <c r="J743" s="107"/>
      <c r="K743" s="106"/>
      <c r="L743" s="106"/>
      <c r="M743" s="106"/>
      <c r="N743" s="77"/>
      <c r="O743" s="78"/>
      <c r="P743" s="78"/>
      <c r="Q743" s="78"/>
      <c r="R743" s="79"/>
      <c r="S743" s="80"/>
      <c r="T743" s="81"/>
      <c r="U743" s="77"/>
      <c r="V743" s="79"/>
      <c r="W743" s="79"/>
      <c r="X743" s="86"/>
      <c r="Y743" s="83"/>
      <c r="Z743" s="84"/>
      <c r="AA743" s="85"/>
      <c r="AB743" s="86"/>
    </row>
    <row r="744" spans="2:28" ht="16.5" customHeight="1" x14ac:dyDescent="0.25">
      <c r="B744" s="100" t="s">
        <v>205</v>
      </c>
      <c r="C744" s="101"/>
      <c r="D744" s="101"/>
      <c r="E744" s="101"/>
      <c r="F744" s="101"/>
      <c r="G744" s="102"/>
      <c r="H744" s="102" t="s">
        <v>301</v>
      </c>
      <c r="I744" s="102" t="s">
        <v>1726</v>
      </c>
      <c r="J744" s="102" t="s">
        <v>1577</v>
      </c>
      <c r="K744" s="102" t="s">
        <v>1727</v>
      </c>
      <c r="L744" s="102">
        <v>8</v>
      </c>
      <c r="M744" s="102"/>
      <c r="N744" s="102"/>
      <c r="O744" s="102" t="s">
        <v>1728</v>
      </c>
      <c r="P744" s="102" t="s">
        <v>1729</v>
      </c>
      <c r="Q744" s="102" t="s">
        <v>1730</v>
      </c>
      <c r="R744" s="102">
        <v>18140</v>
      </c>
      <c r="S744" s="102" t="s">
        <v>236</v>
      </c>
      <c r="T744" s="102">
        <v>110</v>
      </c>
      <c r="U744" s="102" t="s">
        <v>1731</v>
      </c>
      <c r="V744" s="103"/>
      <c r="W744" s="101"/>
      <c r="X744" s="102"/>
      <c r="Y744" s="101"/>
      <c r="Z744" s="101"/>
      <c r="AA744" s="101"/>
      <c r="AB744" s="104"/>
    </row>
    <row r="745" spans="2:28" ht="16.5" customHeight="1" x14ac:dyDescent="0.25">
      <c r="B745" s="97">
        <v>642</v>
      </c>
      <c r="C745" s="97" t="s">
        <v>55</v>
      </c>
      <c r="D745" s="98">
        <v>6450</v>
      </c>
      <c r="E745" s="99">
        <v>189</v>
      </c>
      <c r="F745" s="97">
        <v>8</v>
      </c>
      <c r="G745" s="97">
        <v>1</v>
      </c>
      <c r="H745" s="105">
        <v>6</v>
      </c>
      <c r="I745" s="105">
        <v>1</v>
      </c>
      <c r="J745" s="105">
        <v>12</v>
      </c>
      <c r="K745" s="95">
        <v>2512</v>
      </c>
      <c r="L745" s="106">
        <f>T744</f>
        <v>110</v>
      </c>
      <c r="M745" s="106">
        <f>K745*L745</f>
        <v>276320</v>
      </c>
      <c r="N745" s="77"/>
      <c r="O745" s="78"/>
      <c r="P745" s="78"/>
      <c r="Q745" s="78"/>
      <c r="R745" s="79"/>
      <c r="S745" s="80"/>
      <c r="T745" s="81"/>
      <c r="U745" s="77"/>
      <c r="V745" s="79"/>
      <c r="W745" s="79"/>
      <c r="X745" s="82"/>
      <c r="Y745" s="83">
        <f>M745</f>
        <v>276320</v>
      </c>
      <c r="Z745" s="84"/>
      <c r="AA745" s="87">
        <f>AB745*M745/100</f>
        <v>27.632000000000001</v>
      </c>
      <c r="AB745" s="110">
        <v>0.01</v>
      </c>
    </row>
    <row r="746" spans="2:28" ht="16.5" customHeight="1" x14ac:dyDescent="0.25">
      <c r="B746" s="99"/>
      <c r="C746" s="99"/>
      <c r="D746" s="99"/>
      <c r="E746" s="99"/>
      <c r="F746" s="99"/>
      <c r="G746" s="99"/>
      <c r="H746" s="107"/>
      <c r="I746" s="107"/>
      <c r="J746" s="107"/>
      <c r="K746" s="106"/>
      <c r="L746" s="106"/>
      <c r="M746" s="106"/>
      <c r="N746" s="77"/>
      <c r="O746" s="78"/>
      <c r="P746" s="78"/>
      <c r="Q746" s="78"/>
      <c r="R746" s="79"/>
      <c r="S746" s="80"/>
      <c r="T746" s="81"/>
      <c r="U746" s="77"/>
      <c r="V746" s="79"/>
      <c r="W746" s="79"/>
      <c r="X746" s="86"/>
      <c r="Y746" s="83"/>
      <c r="Z746" s="84"/>
      <c r="AA746" s="85"/>
      <c r="AB746" s="86"/>
    </row>
    <row r="747" spans="2:28" ht="16.5" customHeight="1" x14ac:dyDescent="0.25">
      <c r="B747" s="100" t="s">
        <v>205</v>
      </c>
      <c r="C747" s="101"/>
      <c r="D747" s="101"/>
      <c r="E747" s="101"/>
      <c r="F747" s="101"/>
      <c r="G747" s="102"/>
      <c r="H747" s="102" t="s">
        <v>207</v>
      </c>
      <c r="I747" s="102" t="s">
        <v>1732</v>
      </c>
      <c r="J747" s="102" t="s">
        <v>1493</v>
      </c>
      <c r="K747" s="102">
        <v>164</v>
      </c>
      <c r="L747" s="102">
        <v>2</v>
      </c>
      <c r="M747" s="102"/>
      <c r="N747" s="102"/>
      <c r="O747" s="102" t="s">
        <v>1733</v>
      </c>
      <c r="P747" s="102" t="s">
        <v>1734</v>
      </c>
      <c r="Q747" s="102" t="s">
        <v>135</v>
      </c>
      <c r="R747" s="102">
        <v>30270</v>
      </c>
      <c r="S747" s="102" t="s">
        <v>236</v>
      </c>
      <c r="T747" s="102">
        <v>110</v>
      </c>
      <c r="U747" s="102" t="s">
        <v>1735</v>
      </c>
      <c r="V747" s="103"/>
      <c r="W747" s="101"/>
      <c r="X747" s="102"/>
      <c r="Y747" s="101"/>
      <c r="Z747" s="101"/>
      <c r="AA747" s="101"/>
      <c r="AB747" s="104"/>
    </row>
    <row r="748" spans="2:28" ht="16.5" customHeight="1" x14ac:dyDescent="0.25">
      <c r="B748" s="97">
        <v>643</v>
      </c>
      <c r="C748" s="97" t="s">
        <v>55</v>
      </c>
      <c r="D748" s="98">
        <v>6451</v>
      </c>
      <c r="E748" s="99">
        <v>190</v>
      </c>
      <c r="F748" s="97">
        <v>8</v>
      </c>
      <c r="G748" s="97">
        <v>1</v>
      </c>
      <c r="H748" s="105">
        <v>4</v>
      </c>
      <c r="I748" s="105">
        <v>3</v>
      </c>
      <c r="J748" s="105">
        <v>13</v>
      </c>
      <c r="K748" s="95">
        <v>1913</v>
      </c>
      <c r="L748" s="106">
        <f>T747</f>
        <v>110</v>
      </c>
      <c r="M748" s="106">
        <f>K748*L748</f>
        <v>210430</v>
      </c>
      <c r="N748" s="77"/>
      <c r="O748" s="78"/>
      <c r="P748" s="78"/>
      <c r="Q748" s="78"/>
      <c r="R748" s="79"/>
      <c r="S748" s="80"/>
      <c r="T748" s="81"/>
      <c r="U748" s="77"/>
      <c r="V748" s="79"/>
      <c r="W748" s="79"/>
      <c r="X748" s="82"/>
      <c r="Y748" s="83">
        <f>M748</f>
        <v>210430</v>
      </c>
      <c r="Z748" s="84"/>
      <c r="AA748" s="87">
        <f>AB748*M748/100</f>
        <v>21.043000000000003</v>
      </c>
      <c r="AB748" s="110">
        <v>0.01</v>
      </c>
    </row>
    <row r="749" spans="2:28" ht="16.5" customHeight="1" x14ac:dyDescent="0.25">
      <c r="B749" s="99"/>
      <c r="C749" s="99"/>
      <c r="D749" s="99"/>
      <c r="E749" s="99"/>
      <c r="F749" s="99"/>
      <c r="G749" s="99"/>
      <c r="H749" s="107"/>
      <c r="I749" s="107"/>
      <c r="J749" s="107"/>
      <c r="K749" s="106"/>
      <c r="L749" s="106"/>
      <c r="M749" s="106"/>
      <c r="N749" s="77"/>
      <c r="O749" s="78"/>
      <c r="P749" s="78"/>
      <c r="Q749" s="78"/>
      <c r="R749" s="79"/>
      <c r="S749" s="80"/>
      <c r="T749" s="81"/>
      <c r="U749" s="77"/>
      <c r="V749" s="79"/>
      <c r="W749" s="79"/>
      <c r="X749" s="86"/>
      <c r="Y749" s="83"/>
      <c r="Z749" s="84"/>
      <c r="AA749" s="85"/>
      <c r="AB749" s="86"/>
    </row>
    <row r="750" spans="2:28" ht="16.5" customHeight="1" x14ac:dyDescent="0.25">
      <c r="B750" s="100" t="s">
        <v>205</v>
      </c>
      <c r="C750" s="101"/>
      <c r="D750" s="101"/>
      <c r="E750" s="101"/>
      <c r="F750" s="101"/>
      <c r="G750" s="102"/>
      <c r="H750" s="102" t="s">
        <v>210</v>
      </c>
      <c r="I750" s="102" t="s">
        <v>1736</v>
      </c>
      <c r="J750" s="102" t="s">
        <v>1737</v>
      </c>
      <c r="K750" s="102">
        <v>24</v>
      </c>
      <c r="L750" s="102">
        <v>6</v>
      </c>
      <c r="M750" s="102"/>
      <c r="N750" s="102"/>
      <c r="O750" s="102" t="s">
        <v>1738</v>
      </c>
      <c r="P750" s="102" t="s">
        <v>1739</v>
      </c>
      <c r="Q750" s="102" t="s">
        <v>316</v>
      </c>
      <c r="R750" s="102">
        <v>33150</v>
      </c>
      <c r="S750" s="102" t="s">
        <v>236</v>
      </c>
      <c r="T750" s="102">
        <v>380</v>
      </c>
      <c r="U750" s="102" t="s">
        <v>1740</v>
      </c>
      <c r="V750" s="103"/>
      <c r="W750" s="101"/>
      <c r="X750" s="102"/>
      <c r="Y750" s="101"/>
      <c r="Z750" s="101"/>
      <c r="AA750" s="101"/>
      <c r="AB750" s="104"/>
    </row>
    <row r="751" spans="2:28" ht="16.5" customHeight="1" x14ac:dyDescent="0.25">
      <c r="B751" s="97">
        <v>644</v>
      </c>
      <c r="C751" s="97" t="s">
        <v>55</v>
      </c>
      <c r="D751" s="98">
        <v>6499</v>
      </c>
      <c r="E751" s="99">
        <v>191</v>
      </c>
      <c r="F751" s="97">
        <v>6</v>
      </c>
      <c r="G751" s="97">
        <v>1</v>
      </c>
      <c r="H751" s="105">
        <v>17</v>
      </c>
      <c r="I751" s="105">
        <v>2</v>
      </c>
      <c r="J751" s="105">
        <v>13</v>
      </c>
      <c r="K751" s="95">
        <v>7013</v>
      </c>
      <c r="L751" s="106">
        <f>T750</f>
        <v>380</v>
      </c>
      <c r="M751" s="106">
        <f>K751*L751</f>
        <v>2664940</v>
      </c>
      <c r="N751" s="77"/>
      <c r="O751" s="78"/>
      <c r="P751" s="78"/>
      <c r="Q751" s="78"/>
      <c r="R751" s="79"/>
      <c r="S751" s="80"/>
      <c r="T751" s="81"/>
      <c r="U751" s="77"/>
      <c r="V751" s="79"/>
      <c r="W751" s="79"/>
      <c r="X751" s="82"/>
      <c r="Y751" s="83">
        <f>M751</f>
        <v>2664940</v>
      </c>
      <c r="Z751" s="84"/>
      <c r="AA751" s="87">
        <f>AB751*M751/100</f>
        <v>266.49400000000003</v>
      </c>
      <c r="AB751" s="110">
        <v>0.01</v>
      </c>
    </row>
    <row r="752" spans="2:28" ht="16.5" customHeight="1" x14ac:dyDescent="0.25">
      <c r="B752" s="99"/>
      <c r="C752" s="99"/>
      <c r="D752" s="99"/>
      <c r="E752" s="99"/>
      <c r="F752" s="99"/>
      <c r="G752" s="99"/>
      <c r="H752" s="107"/>
      <c r="I752" s="107"/>
      <c r="J752" s="107"/>
      <c r="K752" s="106"/>
      <c r="L752" s="106"/>
      <c r="M752" s="106"/>
      <c r="N752" s="77"/>
      <c r="O752" s="78"/>
      <c r="P752" s="78"/>
      <c r="Q752" s="78"/>
      <c r="R752" s="79"/>
      <c r="S752" s="80"/>
      <c r="T752" s="81"/>
      <c r="U752" s="77"/>
      <c r="V752" s="79"/>
      <c r="W752" s="79"/>
      <c r="X752" s="86"/>
      <c r="Y752" s="83"/>
      <c r="Z752" s="84"/>
      <c r="AA752" s="85"/>
      <c r="AB752" s="86"/>
    </row>
    <row r="753" spans="2:28" ht="16.5" customHeight="1" x14ac:dyDescent="0.25">
      <c r="B753" s="100" t="s">
        <v>205</v>
      </c>
      <c r="C753" s="101"/>
      <c r="D753" s="101"/>
      <c r="E753" s="101"/>
      <c r="F753" s="101"/>
      <c r="G753" s="102"/>
      <c r="H753" s="102" t="s">
        <v>210</v>
      </c>
      <c r="I753" s="102" t="s">
        <v>1736</v>
      </c>
      <c r="J753" s="102" t="s">
        <v>1737</v>
      </c>
      <c r="K753" s="102">
        <v>24</v>
      </c>
      <c r="L753" s="102">
        <v>6</v>
      </c>
      <c r="M753" s="102"/>
      <c r="N753" s="102"/>
      <c r="O753" s="102" t="s">
        <v>1738</v>
      </c>
      <c r="P753" s="102" t="s">
        <v>1739</v>
      </c>
      <c r="Q753" s="102" t="s">
        <v>316</v>
      </c>
      <c r="R753" s="102">
        <v>33150</v>
      </c>
      <c r="S753" s="102" t="s">
        <v>236</v>
      </c>
      <c r="T753" s="102">
        <v>380</v>
      </c>
      <c r="U753" s="102" t="s">
        <v>1741</v>
      </c>
      <c r="V753" s="103"/>
      <c r="W753" s="101"/>
      <c r="X753" s="102"/>
      <c r="Y753" s="101"/>
      <c r="Z753" s="101"/>
      <c r="AA753" s="101"/>
      <c r="AB753" s="104"/>
    </row>
    <row r="754" spans="2:28" ht="16.5" customHeight="1" x14ac:dyDescent="0.25">
      <c r="B754" s="97">
        <v>645</v>
      </c>
      <c r="C754" s="97" t="s">
        <v>55</v>
      </c>
      <c r="D754" s="98">
        <v>6500</v>
      </c>
      <c r="E754" s="99">
        <v>192</v>
      </c>
      <c r="F754" s="97">
        <v>6</v>
      </c>
      <c r="G754" s="97">
        <v>1</v>
      </c>
      <c r="H754" s="105">
        <v>6</v>
      </c>
      <c r="I754" s="105">
        <v>0</v>
      </c>
      <c r="J754" s="105">
        <v>88</v>
      </c>
      <c r="K754" s="95">
        <v>2488</v>
      </c>
      <c r="L754" s="106">
        <f>T753</f>
        <v>380</v>
      </c>
      <c r="M754" s="106">
        <f>K754*L754</f>
        <v>945440</v>
      </c>
      <c r="N754" s="77"/>
      <c r="O754" s="78"/>
      <c r="P754" s="78"/>
      <c r="Q754" s="78"/>
      <c r="R754" s="79"/>
      <c r="S754" s="80"/>
      <c r="T754" s="81"/>
      <c r="U754" s="77"/>
      <c r="V754" s="79"/>
      <c r="W754" s="79"/>
      <c r="X754" s="82"/>
      <c r="Y754" s="83">
        <f>M754</f>
        <v>945440</v>
      </c>
      <c r="Z754" s="84"/>
      <c r="AA754" s="87">
        <f>AB754*M754/100</f>
        <v>94.543999999999997</v>
      </c>
      <c r="AB754" s="110">
        <v>0.01</v>
      </c>
    </row>
    <row r="755" spans="2:28" ht="16.5" customHeight="1" x14ac:dyDescent="0.25">
      <c r="B755" s="99"/>
      <c r="C755" s="99"/>
      <c r="D755" s="99"/>
      <c r="E755" s="99"/>
      <c r="F755" s="99"/>
      <c r="G755" s="99"/>
      <c r="H755" s="107"/>
      <c r="I755" s="107"/>
      <c r="J755" s="107"/>
      <c r="K755" s="106"/>
      <c r="L755" s="106"/>
      <c r="M755" s="106"/>
      <c r="N755" s="77"/>
      <c r="O755" s="78"/>
      <c r="P755" s="78"/>
      <c r="Q755" s="78"/>
      <c r="R755" s="79"/>
      <c r="S755" s="80"/>
      <c r="T755" s="81"/>
      <c r="U755" s="77"/>
      <c r="V755" s="79"/>
      <c r="W755" s="79"/>
      <c r="X755" s="86"/>
      <c r="Y755" s="83"/>
      <c r="Z755" s="84"/>
      <c r="AA755" s="85"/>
      <c r="AB755" s="86"/>
    </row>
    <row r="756" spans="2:28" ht="16.5" customHeight="1" x14ac:dyDescent="0.25">
      <c r="B756" s="100" t="s">
        <v>205</v>
      </c>
      <c r="C756" s="101"/>
      <c r="D756" s="101"/>
      <c r="E756" s="101"/>
      <c r="F756" s="101"/>
      <c r="G756" s="102"/>
      <c r="H756" s="102" t="s">
        <v>210</v>
      </c>
      <c r="I756" s="102" t="s">
        <v>1755</v>
      </c>
      <c r="J756" s="102" t="s">
        <v>776</v>
      </c>
      <c r="K756" s="102">
        <v>10</v>
      </c>
      <c r="L756" s="102">
        <v>6</v>
      </c>
      <c r="M756" s="102"/>
      <c r="N756" s="102"/>
      <c r="O756" s="102" t="s">
        <v>240</v>
      </c>
      <c r="P756" s="102" t="s">
        <v>241</v>
      </c>
      <c r="Q756" s="102" t="s">
        <v>139</v>
      </c>
      <c r="R756" s="102">
        <v>34160</v>
      </c>
      <c r="S756" s="102"/>
      <c r="T756" s="102">
        <v>100</v>
      </c>
      <c r="U756" s="102" t="s">
        <v>1756</v>
      </c>
      <c r="V756" s="103"/>
      <c r="W756" s="101"/>
      <c r="X756" s="102"/>
      <c r="Y756" s="101"/>
      <c r="Z756" s="101"/>
      <c r="AA756" s="101"/>
      <c r="AB756" s="104"/>
    </row>
    <row r="757" spans="2:28" ht="16.5" customHeight="1" x14ac:dyDescent="0.25">
      <c r="B757" s="97">
        <v>651</v>
      </c>
      <c r="C757" s="97" t="s">
        <v>55</v>
      </c>
      <c r="D757" s="98">
        <v>6597</v>
      </c>
      <c r="E757" s="99">
        <v>203</v>
      </c>
      <c r="F757" s="97">
        <v>5</v>
      </c>
      <c r="G757" s="97">
        <v>1</v>
      </c>
      <c r="H757" s="105">
        <v>19</v>
      </c>
      <c r="I757" s="105">
        <v>1</v>
      </c>
      <c r="J757" s="105">
        <v>27</v>
      </c>
      <c r="K757" s="95">
        <v>7727</v>
      </c>
      <c r="L757" s="106">
        <f>T756</f>
        <v>100</v>
      </c>
      <c r="M757" s="106">
        <f>K757*L757</f>
        <v>772700</v>
      </c>
      <c r="N757" s="77"/>
      <c r="O757" s="78"/>
      <c r="P757" s="78"/>
      <c r="Q757" s="78"/>
      <c r="R757" s="79"/>
      <c r="S757" s="80"/>
      <c r="T757" s="81"/>
      <c r="U757" s="77"/>
      <c r="V757" s="79"/>
      <c r="W757" s="79"/>
      <c r="X757" s="82"/>
      <c r="Y757" s="83">
        <f>M757</f>
        <v>772700</v>
      </c>
      <c r="Z757" s="84"/>
      <c r="AA757" s="87">
        <f>AB757*M757/100</f>
        <v>77.27</v>
      </c>
      <c r="AB757" s="110">
        <v>0.01</v>
      </c>
    </row>
    <row r="758" spans="2:28" ht="16.5" customHeight="1" x14ac:dyDescent="0.25">
      <c r="B758" s="99"/>
      <c r="C758" s="99"/>
      <c r="D758" s="99"/>
      <c r="E758" s="99"/>
      <c r="F758" s="99"/>
      <c r="G758" s="99"/>
      <c r="H758" s="107"/>
      <c r="I758" s="107"/>
      <c r="J758" s="107"/>
      <c r="K758" s="106"/>
      <c r="L758" s="106"/>
      <c r="M758" s="106"/>
      <c r="N758" s="77"/>
      <c r="O758" s="78"/>
      <c r="P758" s="78"/>
      <c r="Q758" s="78"/>
      <c r="R758" s="79"/>
      <c r="S758" s="80"/>
      <c r="T758" s="81"/>
      <c r="U758" s="77"/>
      <c r="V758" s="79"/>
      <c r="W758" s="79"/>
      <c r="X758" s="86"/>
      <c r="Y758" s="83"/>
      <c r="Z758" s="84"/>
      <c r="AA758" s="85"/>
      <c r="AB758" s="86"/>
    </row>
    <row r="759" spans="2:28" ht="16.5" customHeight="1" x14ac:dyDescent="0.25">
      <c r="B759" s="100" t="s">
        <v>205</v>
      </c>
      <c r="C759" s="101"/>
      <c r="D759" s="101"/>
      <c r="E759" s="101"/>
      <c r="F759" s="101"/>
      <c r="G759" s="102"/>
      <c r="H759" s="102" t="s">
        <v>1760</v>
      </c>
      <c r="I759" s="102" t="s">
        <v>280</v>
      </c>
      <c r="J759" s="102" t="s">
        <v>743</v>
      </c>
      <c r="K759" s="102">
        <v>67</v>
      </c>
      <c r="L759" s="102">
        <v>7</v>
      </c>
      <c r="M759" s="102"/>
      <c r="N759" s="102"/>
      <c r="O759" s="102" t="s">
        <v>1761</v>
      </c>
      <c r="P759" s="102" t="s">
        <v>1762</v>
      </c>
      <c r="Q759" s="102" t="s">
        <v>1763</v>
      </c>
      <c r="R759" s="102">
        <v>52100</v>
      </c>
      <c r="S759" s="102" t="s">
        <v>236</v>
      </c>
      <c r="T759" s="102">
        <v>110</v>
      </c>
      <c r="U759" s="102" t="s">
        <v>1764</v>
      </c>
      <c r="V759" s="103"/>
      <c r="W759" s="101"/>
      <c r="X759" s="102"/>
      <c r="Y759" s="101"/>
      <c r="Z759" s="101"/>
      <c r="AA759" s="101"/>
      <c r="AB759" s="104"/>
    </row>
    <row r="760" spans="2:28" ht="16.5" customHeight="1" x14ac:dyDescent="0.25">
      <c r="B760" s="97">
        <v>654</v>
      </c>
      <c r="C760" s="97" t="s">
        <v>55</v>
      </c>
      <c r="D760" s="98">
        <v>6746</v>
      </c>
      <c r="E760" s="99">
        <v>218</v>
      </c>
      <c r="F760" s="97">
        <v>2</v>
      </c>
      <c r="G760" s="97">
        <v>1</v>
      </c>
      <c r="H760" s="105">
        <v>4</v>
      </c>
      <c r="I760" s="105">
        <v>0</v>
      </c>
      <c r="J760" s="105">
        <v>0</v>
      </c>
      <c r="K760" s="95">
        <v>1600</v>
      </c>
      <c r="L760" s="106">
        <f>T759</f>
        <v>110</v>
      </c>
      <c r="M760" s="106">
        <f>K760*L760</f>
        <v>176000</v>
      </c>
      <c r="N760" s="77"/>
      <c r="O760" s="78"/>
      <c r="P760" s="78"/>
      <c r="Q760" s="78"/>
      <c r="R760" s="79"/>
      <c r="S760" s="80"/>
      <c r="T760" s="81"/>
      <c r="U760" s="77"/>
      <c r="V760" s="79"/>
      <c r="W760" s="79"/>
      <c r="X760" s="82"/>
      <c r="Y760" s="83">
        <f>M760</f>
        <v>176000</v>
      </c>
      <c r="Z760" s="84"/>
      <c r="AA760" s="87">
        <f>AB760*M760/100</f>
        <v>17.600000000000001</v>
      </c>
      <c r="AB760" s="110">
        <v>0.01</v>
      </c>
    </row>
    <row r="761" spans="2:28" ht="16.5" customHeight="1" x14ac:dyDescent="0.25">
      <c r="B761" s="99"/>
      <c r="C761" s="99"/>
      <c r="D761" s="99"/>
      <c r="E761" s="99"/>
      <c r="F761" s="99"/>
      <c r="G761" s="99"/>
      <c r="H761" s="107"/>
      <c r="I761" s="107"/>
      <c r="J761" s="107"/>
      <c r="K761" s="106"/>
      <c r="L761" s="106"/>
      <c r="M761" s="106"/>
      <c r="N761" s="77"/>
      <c r="O761" s="78"/>
      <c r="P761" s="78"/>
      <c r="Q761" s="78"/>
      <c r="R761" s="79"/>
      <c r="S761" s="80"/>
      <c r="T761" s="81"/>
      <c r="U761" s="77"/>
      <c r="V761" s="79"/>
      <c r="W761" s="79"/>
      <c r="X761" s="86"/>
      <c r="Y761" s="83"/>
      <c r="Z761" s="84"/>
      <c r="AA761" s="85"/>
      <c r="AB761" s="86"/>
    </row>
    <row r="762" spans="2:28" ht="16.5" customHeight="1" x14ac:dyDescent="0.25">
      <c r="B762" s="100" t="s">
        <v>205</v>
      </c>
      <c r="C762" s="101"/>
      <c r="D762" s="101"/>
      <c r="E762" s="101"/>
      <c r="F762" s="101"/>
      <c r="G762" s="102"/>
      <c r="H762" s="102" t="s">
        <v>207</v>
      </c>
      <c r="I762" s="102" t="s">
        <v>1674</v>
      </c>
      <c r="J762" s="102" t="s">
        <v>1774</v>
      </c>
      <c r="K762" s="102">
        <v>12</v>
      </c>
      <c r="L762" s="102" t="s">
        <v>236</v>
      </c>
      <c r="M762" s="102" t="s">
        <v>1775</v>
      </c>
      <c r="N762" s="102" t="s">
        <v>1776</v>
      </c>
      <c r="O762" s="102" t="s">
        <v>1631</v>
      </c>
      <c r="P762" s="102" t="s">
        <v>1631</v>
      </c>
      <c r="Q762" s="102" t="s">
        <v>128</v>
      </c>
      <c r="R762" s="102">
        <v>10210</v>
      </c>
      <c r="S762" s="102" t="s">
        <v>236</v>
      </c>
      <c r="T762" s="102">
        <v>180</v>
      </c>
      <c r="U762" s="102" t="s">
        <v>1384</v>
      </c>
      <c r="V762" s="103"/>
      <c r="W762" s="101"/>
      <c r="X762" s="102"/>
      <c r="Y762" s="101"/>
      <c r="Z762" s="101"/>
      <c r="AA762" s="101"/>
      <c r="AB762" s="104"/>
    </row>
    <row r="763" spans="2:28" ht="16.5" customHeight="1" x14ac:dyDescent="0.25">
      <c r="B763" s="97">
        <v>661</v>
      </c>
      <c r="C763" s="97" t="s">
        <v>55</v>
      </c>
      <c r="D763" s="98">
        <v>6805</v>
      </c>
      <c r="E763" s="99">
        <v>225</v>
      </c>
      <c r="F763" s="97">
        <v>8</v>
      </c>
      <c r="G763" s="97">
        <v>1</v>
      </c>
      <c r="H763" s="105">
        <v>5</v>
      </c>
      <c r="I763" s="105">
        <v>0</v>
      </c>
      <c r="J763" s="105">
        <v>4.9000000000000004</v>
      </c>
      <c r="K763" s="95">
        <v>2004.9</v>
      </c>
      <c r="L763" s="106">
        <f>T762</f>
        <v>180</v>
      </c>
      <c r="M763" s="106">
        <f>K763*L763</f>
        <v>360882</v>
      </c>
      <c r="N763" s="77"/>
      <c r="O763" s="78"/>
      <c r="P763" s="78"/>
      <c r="Q763" s="78"/>
      <c r="R763" s="79"/>
      <c r="S763" s="80"/>
      <c r="T763" s="81"/>
      <c r="U763" s="77"/>
      <c r="V763" s="79"/>
      <c r="W763" s="79"/>
      <c r="X763" s="82"/>
      <c r="Y763" s="83">
        <f>M763</f>
        <v>360882</v>
      </c>
      <c r="Z763" s="84"/>
      <c r="AA763" s="87">
        <f>AB763*M763/100</f>
        <v>36.088200000000001</v>
      </c>
      <c r="AB763" s="110">
        <v>0.01</v>
      </c>
    </row>
    <row r="764" spans="2:28" ht="16.5" customHeight="1" x14ac:dyDescent="0.25">
      <c r="B764" s="99"/>
      <c r="C764" s="99"/>
      <c r="D764" s="99"/>
      <c r="E764" s="99"/>
      <c r="F764" s="99"/>
      <c r="G764" s="99"/>
      <c r="H764" s="107"/>
      <c r="I764" s="107"/>
      <c r="J764" s="107"/>
      <c r="K764" s="106"/>
      <c r="L764" s="106"/>
      <c r="M764" s="106"/>
      <c r="N764" s="77"/>
      <c r="O764" s="78"/>
      <c r="P764" s="78"/>
      <c r="Q764" s="78"/>
      <c r="R764" s="79"/>
      <c r="S764" s="80"/>
      <c r="T764" s="81"/>
      <c r="U764" s="77"/>
      <c r="V764" s="79"/>
      <c r="W764" s="79"/>
      <c r="X764" s="86"/>
      <c r="Y764" s="83"/>
      <c r="Z764" s="84"/>
      <c r="AA764" s="85"/>
      <c r="AB764" s="86"/>
    </row>
    <row r="765" spans="2:28" ht="16.5" customHeight="1" x14ac:dyDescent="0.25">
      <c r="B765" s="100" t="s">
        <v>205</v>
      </c>
      <c r="C765" s="101"/>
      <c r="D765" s="101"/>
      <c r="E765" s="101"/>
      <c r="F765" s="101"/>
      <c r="G765" s="102"/>
      <c r="H765" s="102" t="s">
        <v>301</v>
      </c>
      <c r="I765" s="102" t="s">
        <v>1777</v>
      </c>
      <c r="J765" s="102" t="s">
        <v>743</v>
      </c>
      <c r="K765" s="102">
        <v>12</v>
      </c>
      <c r="L765" s="102">
        <v>8</v>
      </c>
      <c r="M765" s="102"/>
      <c r="N765" s="102"/>
      <c r="O765" s="102" t="s">
        <v>208</v>
      </c>
      <c r="P765" s="102" t="s">
        <v>209</v>
      </c>
      <c r="Q765" s="102" t="s">
        <v>139</v>
      </c>
      <c r="R765" s="102">
        <v>34160</v>
      </c>
      <c r="S765" s="102" t="s">
        <v>236</v>
      </c>
      <c r="T765" s="102">
        <v>180</v>
      </c>
      <c r="U765" s="102" t="s">
        <v>1772</v>
      </c>
      <c r="V765" s="103"/>
      <c r="W765" s="101"/>
      <c r="X765" s="102" t="s">
        <v>212</v>
      </c>
      <c r="Y765" s="101" t="s">
        <v>1779</v>
      </c>
      <c r="Z765" s="101"/>
      <c r="AA765" s="101"/>
      <c r="AB765" s="104"/>
    </row>
    <row r="766" spans="2:28" ht="16.5" customHeight="1" x14ac:dyDescent="0.25">
      <c r="B766" s="97">
        <v>662</v>
      </c>
      <c r="C766" s="97" t="s">
        <v>55</v>
      </c>
      <c r="D766" s="98">
        <v>6806</v>
      </c>
      <c r="E766" s="99">
        <v>226</v>
      </c>
      <c r="F766" s="97">
        <v>8</v>
      </c>
      <c r="G766" s="97"/>
      <c r="H766" s="105">
        <v>2</v>
      </c>
      <c r="I766" s="105">
        <v>1</v>
      </c>
      <c r="J766" s="105">
        <v>91</v>
      </c>
      <c r="K766" s="95">
        <v>991</v>
      </c>
      <c r="L766" s="106">
        <f>T765</f>
        <v>180</v>
      </c>
      <c r="M766" s="106">
        <f>K766*L766</f>
        <v>178380</v>
      </c>
      <c r="N766" s="77"/>
      <c r="O766" s="78"/>
      <c r="P766" s="78"/>
      <c r="Q766" s="78"/>
      <c r="R766" s="79"/>
      <c r="S766" s="80"/>
      <c r="T766" s="81"/>
      <c r="U766" s="77"/>
      <c r="V766" s="79"/>
      <c r="W766" s="79"/>
      <c r="X766" s="82"/>
      <c r="Y766" s="83">
        <f>M766</f>
        <v>178380</v>
      </c>
      <c r="Z766" s="84"/>
      <c r="AA766" s="87">
        <f>AB766*M766/100</f>
        <v>17.838000000000001</v>
      </c>
      <c r="AB766" s="110">
        <v>0.01</v>
      </c>
    </row>
    <row r="767" spans="2:28" ht="16.5" customHeight="1" x14ac:dyDescent="0.25">
      <c r="B767" s="97"/>
      <c r="C767" s="97"/>
      <c r="D767" s="98"/>
      <c r="E767" s="99"/>
      <c r="F767" s="97"/>
      <c r="G767" s="97"/>
      <c r="H767" s="105"/>
      <c r="I767" s="105">
        <v>1</v>
      </c>
      <c r="J767" s="105">
        <v>0</v>
      </c>
      <c r="K767" s="95">
        <v>100</v>
      </c>
      <c r="L767" s="106">
        <f>T765</f>
        <v>180</v>
      </c>
      <c r="M767" s="106">
        <f>K767*L767</f>
        <v>18000</v>
      </c>
      <c r="N767" s="77"/>
      <c r="O767" s="78" t="s">
        <v>203</v>
      </c>
      <c r="P767" s="78" t="s">
        <v>25</v>
      </c>
      <c r="Q767" s="78" t="s">
        <v>143</v>
      </c>
      <c r="R767" s="79">
        <v>42</v>
      </c>
      <c r="S767" s="80"/>
      <c r="T767" s="81">
        <v>7650</v>
      </c>
      <c r="U767" s="96" t="s">
        <v>1778</v>
      </c>
      <c r="V767" s="79">
        <f>R767*T767*15/100</f>
        <v>48195</v>
      </c>
      <c r="W767" s="79">
        <f>R767*T767-V767</f>
        <v>273105</v>
      </c>
      <c r="X767" s="82">
        <f>M767+W767</f>
        <v>291105</v>
      </c>
      <c r="Y767" s="83">
        <f>M767</f>
        <v>18000</v>
      </c>
      <c r="Z767" s="84"/>
      <c r="AA767" s="87">
        <f>AB767*M767/100</f>
        <v>3.6</v>
      </c>
      <c r="AB767" s="86">
        <v>0.02</v>
      </c>
    </row>
    <row r="768" spans="2:28" ht="16.5" customHeight="1" x14ac:dyDescent="0.25">
      <c r="B768" s="97"/>
      <c r="C768" s="97"/>
      <c r="D768" s="98"/>
      <c r="E768" s="99"/>
      <c r="F768" s="97"/>
      <c r="G768" s="97"/>
      <c r="H768" s="105">
        <v>2</v>
      </c>
      <c r="I768" s="105">
        <v>2</v>
      </c>
      <c r="J768" s="105">
        <v>91</v>
      </c>
      <c r="K768" s="95">
        <v>1091</v>
      </c>
      <c r="L768" s="106"/>
      <c r="M768" s="106"/>
      <c r="N768" s="77"/>
      <c r="O768" s="78"/>
      <c r="P768" s="78"/>
      <c r="Q768" s="78"/>
      <c r="R768" s="79"/>
      <c r="S768" s="80"/>
      <c r="T768" s="81"/>
      <c r="U768" s="96"/>
      <c r="V768" s="79"/>
      <c r="W768" s="79"/>
      <c r="X768" s="82"/>
      <c r="Y768" s="83"/>
      <c r="Z768" s="84"/>
      <c r="AA768" s="87">
        <f>SUM(AA766:AA767)</f>
        <v>21.438000000000002</v>
      </c>
      <c r="AB768" s="86"/>
    </row>
    <row r="769" spans="2:28" ht="16.5" customHeight="1" x14ac:dyDescent="0.25">
      <c r="B769" s="99"/>
      <c r="C769" s="99"/>
      <c r="D769" s="99"/>
      <c r="E769" s="99"/>
      <c r="F769" s="99"/>
      <c r="G769" s="99"/>
      <c r="H769" s="107"/>
      <c r="I769" s="107"/>
      <c r="J769" s="107"/>
      <c r="K769" s="106"/>
      <c r="L769" s="106"/>
      <c r="M769" s="106"/>
      <c r="N769" s="77"/>
      <c r="O769" s="78"/>
      <c r="P769" s="78"/>
      <c r="Q769" s="78"/>
      <c r="R769" s="79"/>
      <c r="S769" s="80"/>
      <c r="T769" s="81"/>
      <c r="U769" s="77"/>
      <c r="V769" s="79"/>
      <c r="W769" s="79"/>
      <c r="X769" s="86"/>
      <c r="Y769" s="83"/>
      <c r="Z769" s="84"/>
      <c r="AA769" s="85"/>
      <c r="AB769" s="86"/>
    </row>
    <row r="770" spans="2:28" ht="16.5" customHeight="1" x14ac:dyDescent="0.25">
      <c r="B770" s="100" t="s">
        <v>205</v>
      </c>
      <c r="C770" s="101"/>
      <c r="D770" s="101"/>
      <c r="E770" s="101"/>
      <c r="F770" s="101"/>
      <c r="G770" s="102"/>
      <c r="H770" s="102" t="s">
        <v>207</v>
      </c>
      <c r="I770" s="102" t="s">
        <v>1319</v>
      </c>
      <c r="J770" s="102" t="s">
        <v>676</v>
      </c>
      <c r="K770" s="102">
        <v>39</v>
      </c>
      <c r="L770" s="102">
        <v>10</v>
      </c>
      <c r="M770" s="102"/>
      <c r="N770" s="102"/>
      <c r="O770" s="102" t="s">
        <v>1783</v>
      </c>
      <c r="P770" s="102" t="s">
        <v>1784</v>
      </c>
      <c r="Q770" s="102" t="s">
        <v>139</v>
      </c>
      <c r="R770" s="102">
        <v>34260</v>
      </c>
      <c r="S770" s="102" t="s">
        <v>236</v>
      </c>
      <c r="T770" s="102">
        <v>450</v>
      </c>
      <c r="U770" s="102" t="s">
        <v>1785</v>
      </c>
      <c r="V770" s="103"/>
      <c r="W770" s="101"/>
      <c r="X770" s="102"/>
      <c r="Y770" s="101"/>
      <c r="Z770" s="101"/>
      <c r="AA770" s="101"/>
      <c r="AB770" s="104"/>
    </row>
    <row r="771" spans="2:28" ht="16.5" customHeight="1" x14ac:dyDescent="0.25">
      <c r="B771" s="97">
        <v>665</v>
      </c>
      <c r="C771" s="97" t="s">
        <v>55</v>
      </c>
      <c r="D771" s="98">
        <v>7029</v>
      </c>
      <c r="E771" s="99">
        <v>236</v>
      </c>
      <c r="F771" s="97">
        <v>6</v>
      </c>
      <c r="G771" s="97">
        <v>1</v>
      </c>
      <c r="H771" s="105">
        <v>4</v>
      </c>
      <c r="I771" s="105">
        <v>0</v>
      </c>
      <c r="J771" s="105">
        <v>0</v>
      </c>
      <c r="K771" s="95">
        <v>1600</v>
      </c>
      <c r="L771" s="106">
        <f>T770</f>
        <v>450</v>
      </c>
      <c r="M771" s="106">
        <f>K771*L771</f>
        <v>720000</v>
      </c>
      <c r="N771" s="77"/>
      <c r="O771" s="78"/>
      <c r="P771" s="78"/>
      <c r="Q771" s="78"/>
      <c r="R771" s="79"/>
      <c r="S771" s="80"/>
      <c r="T771" s="81"/>
      <c r="U771" s="77"/>
      <c r="V771" s="79"/>
      <c r="W771" s="79"/>
      <c r="X771" s="82"/>
      <c r="Y771" s="83">
        <f>M771</f>
        <v>720000</v>
      </c>
      <c r="Z771" s="84"/>
      <c r="AA771" s="87">
        <f>AB771*M771/100</f>
        <v>72</v>
      </c>
      <c r="AB771" s="110">
        <v>0.01</v>
      </c>
    </row>
    <row r="772" spans="2:28" ht="16.5" customHeight="1" x14ac:dyDescent="0.25">
      <c r="B772" s="99"/>
      <c r="C772" s="99"/>
      <c r="D772" s="99"/>
      <c r="E772" s="99"/>
      <c r="F772" s="99"/>
      <c r="G772" s="99"/>
      <c r="H772" s="107"/>
      <c r="I772" s="107"/>
      <c r="J772" s="107"/>
      <c r="K772" s="106"/>
      <c r="L772" s="106"/>
      <c r="M772" s="106"/>
      <c r="N772" s="77"/>
      <c r="O772" s="78"/>
      <c r="P772" s="78"/>
      <c r="Q772" s="78"/>
      <c r="R772" s="79"/>
      <c r="S772" s="80"/>
      <c r="T772" s="81"/>
      <c r="U772" s="77"/>
      <c r="V772" s="79"/>
      <c r="W772" s="79"/>
      <c r="X772" s="86"/>
      <c r="Y772" s="83"/>
      <c r="Z772" s="84"/>
      <c r="AA772" s="85"/>
      <c r="AB772" s="86"/>
    </row>
    <row r="773" spans="2:28" ht="16.5" customHeight="1" x14ac:dyDescent="0.25">
      <c r="B773" s="100" t="s">
        <v>205</v>
      </c>
      <c r="C773" s="101"/>
      <c r="D773" s="101"/>
      <c r="E773" s="101"/>
      <c r="F773" s="101"/>
      <c r="G773" s="102"/>
      <c r="H773" s="102" t="s">
        <v>210</v>
      </c>
      <c r="I773" s="102" t="s">
        <v>950</v>
      </c>
      <c r="J773" s="102" t="s">
        <v>1550</v>
      </c>
      <c r="K773" s="102" t="s">
        <v>1551</v>
      </c>
      <c r="L773" s="102">
        <v>10</v>
      </c>
      <c r="M773" s="102"/>
      <c r="N773" s="102"/>
      <c r="O773" s="102" t="s">
        <v>1552</v>
      </c>
      <c r="P773" s="102" t="s">
        <v>1548</v>
      </c>
      <c r="Q773" s="102" t="s">
        <v>139</v>
      </c>
      <c r="R773" s="102">
        <v>34000</v>
      </c>
      <c r="S773" s="102" t="s">
        <v>236</v>
      </c>
      <c r="T773" s="102">
        <v>80</v>
      </c>
      <c r="U773" s="102" t="s">
        <v>1791</v>
      </c>
      <c r="V773" s="103"/>
      <c r="W773" s="101"/>
      <c r="X773" s="102"/>
      <c r="Y773" s="101"/>
      <c r="Z773" s="101"/>
      <c r="AA773" s="101"/>
      <c r="AB773" s="104"/>
    </row>
    <row r="774" spans="2:28" ht="16.5" customHeight="1" x14ac:dyDescent="0.25">
      <c r="B774" s="97">
        <v>668</v>
      </c>
      <c r="C774" s="97" t="s">
        <v>55</v>
      </c>
      <c r="D774" s="98">
        <v>7152</v>
      </c>
      <c r="E774" s="99">
        <v>249</v>
      </c>
      <c r="F774" s="97">
        <v>2</v>
      </c>
      <c r="G774" s="97">
        <v>1</v>
      </c>
      <c r="H774" s="105">
        <v>4</v>
      </c>
      <c r="I774" s="105">
        <v>0</v>
      </c>
      <c r="J774" s="105">
        <v>0</v>
      </c>
      <c r="K774" s="95">
        <v>1600</v>
      </c>
      <c r="L774" s="106">
        <f>T773</f>
        <v>80</v>
      </c>
      <c r="M774" s="106">
        <f>K774*L774</f>
        <v>128000</v>
      </c>
      <c r="N774" s="77"/>
      <c r="O774" s="78"/>
      <c r="P774" s="78"/>
      <c r="Q774" s="78"/>
      <c r="R774" s="79"/>
      <c r="S774" s="80"/>
      <c r="T774" s="81"/>
      <c r="U774" s="77"/>
      <c r="V774" s="79"/>
      <c r="W774" s="79"/>
      <c r="X774" s="82"/>
      <c r="Y774" s="83">
        <f>M774</f>
        <v>128000</v>
      </c>
      <c r="Z774" s="84"/>
      <c r="AA774" s="87">
        <f>AB774*M774/100</f>
        <v>12.8</v>
      </c>
      <c r="AB774" s="110">
        <v>0.01</v>
      </c>
    </row>
    <row r="775" spans="2:28" ht="16.5" customHeight="1" x14ac:dyDescent="0.25">
      <c r="B775" s="99"/>
      <c r="C775" s="99"/>
      <c r="D775" s="99"/>
      <c r="E775" s="99"/>
      <c r="F775" s="99"/>
      <c r="G775" s="99"/>
      <c r="H775" s="107"/>
      <c r="I775" s="107"/>
      <c r="J775" s="107"/>
      <c r="K775" s="106"/>
      <c r="L775" s="106"/>
      <c r="M775" s="106"/>
      <c r="N775" s="77"/>
      <c r="O775" s="78"/>
      <c r="P775" s="78"/>
      <c r="Q775" s="78"/>
      <c r="R775" s="79"/>
      <c r="S775" s="80"/>
      <c r="T775" s="81"/>
      <c r="U775" s="77"/>
      <c r="V775" s="79"/>
      <c r="W775" s="79"/>
      <c r="X775" s="86"/>
      <c r="Y775" s="83"/>
      <c r="Z775" s="84"/>
      <c r="AA775" s="85"/>
      <c r="AB775" s="86"/>
    </row>
    <row r="776" spans="2:28" ht="16.5" customHeight="1" x14ac:dyDescent="0.25">
      <c r="B776" s="100" t="s">
        <v>205</v>
      </c>
      <c r="C776" s="101"/>
      <c r="D776" s="101"/>
      <c r="E776" s="101"/>
      <c r="F776" s="101"/>
      <c r="G776" s="102"/>
      <c r="H776" s="102" t="s">
        <v>207</v>
      </c>
      <c r="I776" s="102" t="s">
        <v>1319</v>
      </c>
      <c r="J776" s="102" t="s">
        <v>676</v>
      </c>
      <c r="K776" s="102">
        <v>88</v>
      </c>
      <c r="L776" s="102">
        <v>1</v>
      </c>
      <c r="M776" s="102"/>
      <c r="N776" s="102"/>
      <c r="O776" s="102" t="s">
        <v>1783</v>
      </c>
      <c r="P776" s="102" t="s">
        <v>1784</v>
      </c>
      <c r="Q776" s="102" t="s">
        <v>139</v>
      </c>
      <c r="R776" s="102">
        <v>34260</v>
      </c>
      <c r="S776" s="102" t="s">
        <v>236</v>
      </c>
      <c r="T776" s="102">
        <v>600</v>
      </c>
      <c r="U776" s="102" t="s">
        <v>1824</v>
      </c>
      <c r="V776" s="103"/>
      <c r="W776" s="101"/>
      <c r="X776" s="102"/>
      <c r="Y776" s="101"/>
      <c r="Z776" s="101"/>
      <c r="AA776" s="101"/>
      <c r="AB776" s="104"/>
    </row>
    <row r="777" spans="2:28" ht="16.5" customHeight="1" x14ac:dyDescent="0.25">
      <c r="B777" s="97">
        <v>682</v>
      </c>
      <c r="C777" s="97" t="s">
        <v>55</v>
      </c>
      <c r="D777" s="98">
        <v>1190</v>
      </c>
      <c r="E777" s="99">
        <v>15</v>
      </c>
      <c r="F777" s="97">
        <v>6</v>
      </c>
      <c r="G777" s="97">
        <v>1</v>
      </c>
      <c r="H777" s="105">
        <v>0</v>
      </c>
      <c r="I777" s="105">
        <v>0</v>
      </c>
      <c r="J777" s="105">
        <v>92</v>
      </c>
      <c r="K777" s="95">
        <v>92</v>
      </c>
      <c r="L777" s="106">
        <f>T776</f>
        <v>600</v>
      </c>
      <c r="M777" s="106">
        <f>K777*L777</f>
        <v>55200</v>
      </c>
      <c r="N777" s="77"/>
      <c r="O777" s="78"/>
      <c r="P777" s="78"/>
      <c r="Q777" s="78"/>
      <c r="R777" s="79"/>
      <c r="S777" s="80"/>
      <c r="T777" s="81"/>
      <c r="U777" s="77"/>
      <c r="V777" s="79"/>
      <c r="W777" s="79"/>
      <c r="X777" s="82"/>
      <c r="Y777" s="83">
        <f>M777</f>
        <v>55200</v>
      </c>
      <c r="Z777" s="84"/>
      <c r="AA777" s="87">
        <f>AB777*M777/100</f>
        <v>5.52</v>
      </c>
      <c r="AB777" s="110">
        <v>0.01</v>
      </c>
    </row>
    <row r="778" spans="2:28" ht="16.5" customHeight="1" x14ac:dyDescent="0.25">
      <c r="B778" s="99"/>
      <c r="C778" s="99"/>
      <c r="D778" s="99"/>
      <c r="E778" s="99"/>
      <c r="F778" s="99"/>
      <c r="G778" s="99"/>
      <c r="H778" s="107"/>
      <c r="I778" s="107"/>
      <c r="J778" s="107"/>
      <c r="K778" s="106"/>
      <c r="L778" s="106"/>
      <c r="M778" s="106"/>
      <c r="N778" s="77"/>
      <c r="O778" s="78"/>
      <c r="P778" s="78"/>
      <c r="Q778" s="78"/>
      <c r="R778" s="79"/>
      <c r="S778" s="80"/>
      <c r="T778" s="81"/>
      <c r="U778" s="77"/>
      <c r="V778" s="79"/>
      <c r="W778" s="79"/>
      <c r="X778" s="86"/>
      <c r="Y778" s="83"/>
      <c r="Z778" s="84"/>
      <c r="AA778" s="85"/>
      <c r="AB778" s="86"/>
    </row>
    <row r="779" spans="2:28" ht="16.5" customHeight="1" x14ac:dyDescent="0.25">
      <c r="B779" s="100" t="s">
        <v>205</v>
      </c>
      <c r="C779" s="101"/>
      <c r="D779" s="101"/>
      <c r="E779" s="101"/>
      <c r="F779" s="101"/>
      <c r="G779" s="102"/>
      <c r="H779" s="102" t="s">
        <v>301</v>
      </c>
      <c r="I779" s="102" t="s">
        <v>1055</v>
      </c>
      <c r="J779" s="102" t="s">
        <v>1056</v>
      </c>
      <c r="K779" s="102">
        <v>50</v>
      </c>
      <c r="L779" s="102">
        <v>12</v>
      </c>
      <c r="M779" s="102"/>
      <c r="N779" s="102"/>
      <c r="O779" s="102" t="s">
        <v>1057</v>
      </c>
      <c r="P779" s="102" t="s">
        <v>1057</v>
      </c>
      <c r="Q779" s="102" t="s">
        <v>1058</v>
      </c>
      <c r="R779" s="102">
        <v>41150</v>
      </c>
      <c r="S779" s="102" t="s">
        <v>236</v>
      </c>
      <c r="T779" s="102">
        <v>200</v>
      </c>
      <c r="U779" s="102" t="s">
        <v>1897</v>
      </c>
      <c r="V779" s="103"/>
      <c r="W779" s="101"/>
      <c r="X779" s="102"/>
      <c r="Y779" s="101"/>
      <c r="Z779" s="101"/>
      <c r="AA779" s="101"/>
      <c r="AB779" s="104"/>
    </row>
    <row r="780" spans="2:28" ht="16.5" customHeight="1" x14ac:dyDescent="0.25">
      <c r="B780" s="97">
        <v>718</v>
      </c>
      <c r="C780" s="97" t="s">
        <v>55</v>
      </c>
      <c r="D780" s="98">
        <v>1224</v>
      </c>
      <c r="E780" s="99">
        <v>51</v>
      </c>
      <c r="F780" s="97">
        <v>6</v>
      </c>
      <c r="G780" s="97">
        <v>1</v>
      </c>
      <c r="H780" s="105">
        <v>0</v>
      </c>
      <c r="I780" s="105">
        <v>0</v>
      </c>
      <c r="J780" s="105">
        <v>69</v>
      </c>
      <c r="K780" s="95">
        <v>69</v>
      </c>
      <c r="L780" s="106">
        <f>T779</f>
        <v>200</v>
      </c>
      <c r="M780" s="106">
        <f>K780*L780</f>
        <v>13800</v>
      </c>
      <c r="N780" s="77"/>
      <c r="O780" s="78"/>
      <c r="P780" s="78"/>
      <c r="Q780" s="78"/>
      <c r="R780" s="79"/>
      <c r="S780" s="80"/>
      <c r="T780" s="81"/>
      <c r="U780" s="77"/>
      <c r="V780" s="79"/>
      <c r="W780" s="79"/>
      <c r="X780" s="82"/>
      <c r="Y780" s="83">
        <f>M780</f>
        <v>13800</v>
      </c>
      <c r="Z780" s="84"/>
      <c r="AA780" s="87">
        <f>AB780*M780/100</f>
        <v>1.38</v>
      </c>
      <c r="AB780" s="110">
        <v>0.01</v>
      </c>
    </row>
    <row r="781" spans="2:28" ht="16.5" customHeight="1" x14ac:dyDescent="0.25">
      <c r="B781" s="99"/>
      <c r="C781" s="99"/>
      <c r="D781" s="99"/>
      <c r="E781" s="99"/>
      <c r="F781" s="99"/>
      <c r="G781" s="99"/>
      <c r="H781" s="107"/>
      <c r="I781" s="107"/>
      <c r="J781" s="107"/>
      <c r="K781" s="106"/>
      <c r="L781" s="106"/>
      <c r="M781" s="106"/>
      <c r="N781" s="77"/>
      <c r="O781" s="78"/>
      <c r="P781" s="78"/>
      <c r="Q781" s="78"/>
      <c r="R781" s="79"/>
      <c r="S781" s="80"/>
      <c r="T781" s="81"/>
      <c r="U781" s="77"/>
      <c r="V781" s="79"/>
      <c r="W781" s="79"/>
      <c r="X781" s="86"/>
      <c r="Y781" s="83"/>
      <c r="Z781" s="84"/>
      <c r="AA781" s="85"/>
      <c r="AB781" s="86"/>
    </row>
    <row r="782" spans="2:28" ht="16.5" customHeight="1" x14ac:dyDescent="0.25">
      <c r="B782" s="100" t="s">
        <v>205</v>
      </c>
      <c r="C782" s="101"/>
      <c r="D782" s="101"/>
      <c r="E782" s="101"/>
      <c r="F782" s="101"/>
      <c r="G782" s="102"/>
      <c r="H782" s="102" t="s">
        <v>210</v>
      </c>
      <c r="I782" s="102" t="s">
        <v>1922</v>
      </c>
      <c r="J782" s="102" t="s">
        <v>1923</v>
      </c>
      <c r="K782" s="102">
        <v>20</v>
      </c>
      <c r="L782" s="102">
        <v>6</v>
      </c>
      <c r="M782" s="102"/>
      <c r="N782" s="102"/>
      <c r="O782" s="102" t="s">
        <v>240</v>
      </c>
      <c r="P782" s="102" t="s">
        <v>241</v>
      </c>
      <c r="Q782" s="102" t="s">
        <v>139</v>
      </c>
      <c r="R782" s="102">
        <v>34160</v>
      </c>
      <c r="S782" s="102" t="s">
        <v>236</v>
      </c>
      <c r="T782" s="102">
        <v>100</v>
      </c>
      <c r="U782" s="102" t="s">
        <v>1924</v>
      </c>
      <c r="V782" s="103"/>
      <c r="W782" s="101"/>
      <c r="X782" s="102"/>
      <c r="Y782" s="101"/>
      <c r="Z782" s="101"/>
      <c r="AA782" s="101"/>
      <c r="AB782" s="104"/>
    </row>
    <row r="783" spans="2:28" ht="16.5" customHeight="1" x14ac:dyDescent="0.25">
      <c r="B783" s="97">
        <v>733</v>
      </c>
      <c r="C783" s="97" t="s">
        <v>55</v>
      </c>
      <c r="D783" s="98">
        <v>5269</v>
      </c>
      <c r="E783" s="99">
        <v>67</v>
      </c>
      <c r="F783" s="97">
        <v>6</v>
      </c>
      <c r="G783" s="97">
        <v>2</v>
      </c>
      <c r="H783" s="105">
        <v>0</v>
      </c>
      <c r="I783" s="105">
        <v>1</v>
      </c>
      <c r="J783" s="105">
        <v>35</v>
      </c>
      <c r="K783" s="95">
        <v>135</v>
      </c>
      <c r="L783" s="106">
        <f>T782</f>
        <v>100</v>
      </c>
      <c r="M783" s="106">
        <f>K783*L783</f>
        <v>13500</v>
      </c>
      <c r="N783" s="77"/>
      <c r="O783" s="78" t="s">
        <v>203</v>
      </c>
      <c r="P783" s="78" t="s">
        <v>5</v>
      </c>
      <c r="Q783" s="78" t="s">
        <v>143</v>
      </c>
      <c r="R783" s="79">
        <v>90</v>
      </c>
      <c r="S783" s="80"/>
      <c r="T783" s="81">
        <v>8050</v>
      </c>
      <c r="U783" s="96" t="s">
        <v>388</v>
      </c>
      <c r="V783" s="79">
        <f>R783*T783*26/100</f>
        <v>188370</v>
      </c>
      <c r="W783" s="79">
        <f>R783*T783-V783</f>
        <v>536130</v>
      </c>
      <c r="X783" s="82">
        <f>M783+W783</f>
        <v>549630</v>
      </c>
      <c r="Y783" s="83">
        <f>M783</f>
        <v>13500</v>
      </c>
      <c r="Z783" s="84"/>
      <c r="AA783" s="87">
        <f>AB783*M783/100</f>
        <v>2.7</v>
      </c>
      <c r="AB783" s="86">
        <v>0.02</v>
      </c>
    </row>
    <row r="784" spans="2:28" ht="16.5" customHeight="1" x14ac:dyDescent="0.25">
      <c r="B784" s="99"/>
      <c r="C784" s="99"/>
      <c r="D784" s="99"/>
      <c r="E784" s="99"/>
      <c r="F784" s="99"/>
      <c r="G784" s="99"/>
      <c r="H784" s="107"/>
      <c r="I784" s="107"/>
      <c r="J784" s="107"/>
      <c r="K784" s="106"/>
      <c r="L784" s="106"/>
      <c r="M784" s="106"/>
      <c r="N784" s="77"/>
      <c r="O784" s="78"/>
      <c r="P784" s="78"/>
      <c r="Q784" s="78"/>
      <c r="R784" s="79"/>
      <c r="S784" s="80"/>
      <c r="T784" s="81"/>
      <c r="U784" s="77"/>
      <c r="V784" s="79"/>
      <c r="W784" s="79"/>
      <c r="X784" s="86"/>
      <c r="Y784" s="83"/>
      <c r="Z784" s="84"/>
      <c r="AA784" s="85"/>
      <c r="AB784" s="86"/>
    </row>
    <row r="785" spans="2:28" ht="16.5" customHeight="1" x14ac:dyDescent="0.25">
      <c r="B785" s="100" t="s">
        <v>205</v>
      </c>
      <c r="C785" s="101"/>
      <c r="D785" s="101"/>
      <c r="E785" s="101"/>
      <c r="F785" s="101"/>
      <c r="G785" s="102"/>
      <c r="H785" s="102" t="s">
        <v>210</v>
      </c>
      <c r="I785" s="102" t="s">
        <v>1970</v>
      </c>
      <c r="J785" s="102" t="s">
        <v>1971</v>
      </c>
      <c r="K785" s="102" t="s">
        <v>1972</v>
      </c>
      <c r="L785" s="102">
        <v>1</v>
      </c>
      <c r="M785" s="102"/>
      <c r="N785" s="102"/>
      <c r="O785" s="102" t="s">
        <v>240</v>
      </c>
      <c r="P785" s="102" t="s">
        <v>241</v>
      </c>
      <c r="Q785" s="102" t="s">
        <v>139</v>
      </c>
      <c r="R785" s="102">
        <v>34160</v>
      </c>
      <c r="S785" s="102" t="s">
        <v>236</v>
      </c>
      <c r="T785" s="102">
        <v>100</v>
      </c>
      <c r="U785" s="102" t="s">
        <v>1973</v>
      </c>
      <c r="V785" s="103"/>
      <c r="W785" s="101"/>
      <c r="X785" s="102"/>
      <c r="Y785" s="101"/>
      <c r="Z785" s="101"/>
      <c r="AA785" s="101"/>
      <c r="AB785" s="104"/>
    </row>
    <row r="786" spans="2:28" ht="16.5" customHeight="1" x14ac:dyDescent="0.25">
      <c r="B786" s="97">
        <v>757</v>
      </c>
      <c r="C786" s="97" t="s">
        <v>55</v>
      </c>
      <c r="D786" s="98">
        <v>5940</v>
      </c>
      <c r="E786" s="99">
        <v>199</v>
      </c>
      <c r="F786" s="97">
        <v>6</v>
      </c>
      <c r="G786" s="97">
        <v>1</v>
      </c>
      <c r="H786" s="105">
        <v>4</v>
      </c>
      <c r="I786" s="105">
        <v>2</v>
      </c>
      <c r="J786" s="105">
        <v>42</v>
      </c>
      <c r="K786" s="95">
        <v>1842</v>
      </c>
      <c r="L786" s="106">
        <f>T785</f>
        <v>100</v>
      </c>
      <c r="M786" s="106">
        <f>K786*L786</f>
        <v>184200</v>
      </c>
      <c r="N786" s="77"/>
      <c r="O786" s="78"/>
      <c r="P786" s="78"/>
      <c r="Q786" s="78"/>
      <c r="R786" s="79"/>
      <c r="S786" s="80"/>
      <c r="T786" s="81"/>
      <c r="U786" s="77"/>
      <c r="V786" s="79"/>
      <c r="W786" s="79"/>
      <c r="X786" s="82"/>
      <c r="Y786" s="83">
        <f>M786</f>
        <v>184200</v>
      </c>
      <c r="Z786" s="84"/>
      <c r="AA786" s="87">
        <f>AB786*M786/100</f>
        <v>18.420000000000002</v>
      </c>
      <c r="AB786" s="110">
        <v>0.01</v>
      </c>
    </row>
    <row r="787" spans="2:28" ht="16.5" customHeight="1" x14ac:dyDescent="0.25">
      <c r="B787" s="99"/>
      <c r="C787" s="99"/>
      <c r="D787" s="99"/>
      <c r="E787" s="99"/>
      <c r="F787" s="99"/>
      <c r="G787" s="99"/>
      <c r="H787" s="107"/>
      <c r="I787" s="107"/>
      <c r="J787" s="107"/>
      <c r="K787" s="106"/>
      <c r="L787" s="106"/>
      <c r="M787" s="106"/>
      <c r="N787" s="77"/>
      <c r="O787" s="78"/>
      <c r="P787" s="78"/>
      <c r="Q787" s="78"/>
      <c r="R787" s="79"/>
      <c r="S787" s="80"/>
      <c r="T787" s="81"/>
      <c r="U787" s="77"/>
      <c r="V787" s="79"/>
      <c r="W787" s="79"/>
      <c r="X787" s="86"/>
      <c r="Y787" s="83"/>
      <c r="Z787" s="84"/>
      <c r="AA787" s="85"/>
      <c r="AB787" s="86"/>
    </row>
    <row r="788" spans="2:28" ht="16.5" customHeight="1" x14ac:dyDescent="0.25">
      <c r="B788" s="100" t="s">
        <v>205</v>
      </c>
      <c r="C788" s="101"/>
      <c r="D788" s="101"/>
      <c r="E788" s="101"/>
      <c r="F788" s="101"/>
      <c r="G788" s="102"/>
      <c r="H788" s="102" t="s">
        <v>207</v>
      </c>
      <c r="I788" s="102" t="s">
        <v>1976</v>
      </c>
      <c r="J788" s="102" t="s">
        <v>1662</v>
      </c>
      <c r="K788" s="102" t="s">
        <v>1977</v>
      </c>
      <c r="L788" s="102" t="s">
        <v>236</v>
      </c>
      <c r="M788" s="102"/>
      <c r="N788" s="102" t="s">
        <v>1978</v>
      </c>
      <c r="O788" s="102" t="s">
        <v>1547</v>
      </c>
      <c r="P788" s="102" t="s">
        <v>1548</v>
      </c>
      <c r="Q788" s="102" t="s">
        <v>139</v>
      </c>
      <c r="R788" s="102">
        <v>34000</v>
      </c>
      <c r="S788" s="102" t="s">
        <v>236</v>
      </c>
      <c r="T788" s="102">
        <v>75</v>
      </c>
      <c r="U788" s="102" t="s">
        <v>1979</v>
      </c>
      <c r="V788" s="103"/>
      <c r="W788" s="101"/>
      <c r="X788" s="112" t="s">
        <v>1980</v>
      </c>
      <c r="Y788" s="112"/>
      <c r="Z788" s="101"/>
      <c r="AA788" s="101"/>
      <c r="AB788" s="104"/>
    </row>
    <row r="789" spans="2:28" ht="16.5" customHeight="1" x14ac:dyDescent="0.25">
      <c r="B789" s="97">
        <v>759</v>
      </c>
      <c r="C789" s="97" t="s">
        <v>55</v>
      </c>
      <c r="D789" s="98">
        <v>5942</v>
      </c>
      <c r="E789" s="99">
        <v>201</v>
      </c>
      <c r="F789" s="97">
        <v>8</v>
      </c>
      <c r="G789" s="97">
        <v>1</v>
      </c>
      <c r="H789" s="105">
        <v>4</v>
      </c>
      <c r="I789" s="105">
        <v>0</v>
      </c>
      <c r="J789" s="105">
        <v>29</v>
      </c>
      <c r="K789" s="95">
        <v>1629</v>
      </c>
      <c r="L789" s="106">
        <f>T788</f>
        <v>75</v>
      </c>
      <c r="M789" s="106">
        <f>K789*L789</f>
        <v>122175</v>
      </c>
      <c r="N789" s="77"/>
      <c r="O789" s="78"/>
      <c r="P789" s="78"/>
      <c r="Q789" s="78"/>
      <c r="R789" s="79"/>
      <c r="S789" s="80"/>
      <c r="T789" s="81"/>
      <c r="U789" s="77"/>
      <c r="V789" s="79"/>
      <c r="W789" s="79"/>
      <c r="X789" s="82"/>
      <c r="Y789" s="83">
        <f>M789</f>
        <v>122175</v>
      </c>
      <c r="Z789" s="84"/>
      <c r="AA789" s="87">
        <f>AB789*M789/100</f>
        <v>12.217499999999999</v>
      </c>
      <c r="AB789" s="110">
        <v>0.01</v>
      </c>
    </row>
    <row r="790" spans="2:28" ht="16.5" customHeight="1" x14ac:dyDescent="0.25">
      <c r="B790" s="99"/>
      <c r="C790" s="99"/>
      <c r="D790" s="99"/>
      <c r="E790" s="99"/>
      <c r="F790" s="99"/>
      <c r="G790" s="99"/>
      <c r="H790" s="107"/>
      <c r="I790" s="107"/>
      <c r="J790" s="107"/>
      <c r="K790" s="106"/>
      <c r="L790" s="106"/>
      <c r="M790" s="106"/>
      <c r="N790" s="77"/>
      <c r="O790" s="78"/>
      <c r="P790" s="78"/>
      <c r="Q790" s="78"/>
      <c r="R790" s="79"/>
      <c r="S790" s="80"/>
      <c r="T790" s="81"/>
      <c r="U790" s="77"/>
      <c r="V790" s="79"/>
      <c r="W790" s="79"/>
      <c r="X790" s="86"/>
      <c r="Y790" s="83"/>
      <c r="Z790" s="84"/>
      <c r="AA790" s="85"/>
      <c r="AB790" s="86"/>
    </row>
    <row r="791" spans="2:28" ht="16.5" customHeight="1" x14ac:dyDescent="0.25">
      <c r="B791" s="100" t="s">
        <v>205</v>
      </c>
      <c r="C791" s="101"/>
      <c r="D791" s="101"/>
      <c r="E791" s="101"/>
      <c r="F791" s="101"/>
      <c r="G791" s="102"/>
      <c r="H791" s="102" t="s">
        <v>210</v>
      </c>
      <c r="I791" s="102" t="s">
        <v>1986</v>
      </c>
      <c r="J791" s="102" t="s">
        <v>1987</v>
      </c>
      <c r="K791" s="102">
        <v>323</v>
      </c>
      <c r="L791" s="102">
        <v>25</v>
      </c>
      <c r="M791" s="102"/>
      <c r="N791" s="102"/>
      <c r="O791" s="102" t="s">
        <v>1083</v>
      </c>
      <c r="P791" s="102" t="s">
        <v>241</v>
      </c>
      <c r="Q791" s="102" t="s">
        <v>139</v>
      </c>
      <c r="R791" s="102">
        <v>34160</v>
      </c>
      <c r="S791" s="102" t="s">
        <v>236</v>
      </c>
      <c r="T791" s="102">
        <v>200</v>
      </c>
      <c r="U791" s="102" t="s">
        <v>1988</v>
      </c>
      <c r="V791" s="103"/>
      <c r="W791" s="101"/>
      <c r="X791" s="102"/>
      <c r="Y791" s="101"/>
      <c r="Z791" s="101"/>
      <c r="AA791" s="101"/>
      <c r="AB791" s="104"/>
    </row>
    <row r="792" spans="2:28" ht="16.5" customHeight="1" x14ac:dyDescent="0.25">
      <c r="B792" s="97">
        <v>763</v>
      </c>
      <c r="C792" s="97" t="s">
        <v>55</v>
      </c>
      <c r="D792" s="98">
        <v>1199</v>
      </c>
      <c r="E792" s="99">
        <v>2</v>
      </c>
      <c r="F792" s="97">
        <v>6</v>
      </c>
      <c r="G792" s="97">
        <v>1</v>
      </c>
      <c r="H792" s="105">
        <v>0</v>
      </c>
      <c r="I792" s="105">
        <v>3</v>
      </c>
      <c r="J792" s="105">
        <v>14</v>
      </c>
      <c r="K792" s="95">
        <v>314</v>
      </c>
      <c r="L792" s="106">
        <f>T791</f>
        <v>200</v>
      </c>
      <c r="M792" s="106">
        <f>K792*L792</f>
        <v>62800</v>
      </c>
      <c r="N792" s="77"/>
      <c r="O792" s="78"/>
      <c r="P792" s="78"/>
      <c r="Q792" s="78"/>
      <c r="R792" s="79"/>
      <c r="S792" s="80"/>
      <c r="T792" s="81"/>
      <c r="U792" s="77"/>
      <c r="V792" s="79"/>
      <c r="W792" s="79"/>
      <c r="X792" s="82"/>
      <c r="Y792" s="83">
        <f>M792</f>
        <v>62800</v>
      </c>
      <c r="Z792" s="84"/>
      <c r="AA792" s="87">
        <f>AB792*M792/100</f>
        <v>6.28</v>
      </c>
      <c r="AB792" s="110">
        <v>0.01</v>
      </c>
    </row>
    <row r="793" spans="2:28" ht="16.5" customHeight="1" x14ac:dyDescent="0.25">
      <c r="B793" s="99"/>
      <c r="C793" s="99"/>
      <c r="D793" s="99"/>
      <c r="E793" s="99"/>
      <c r="F793" s="99"/>
      <c r="G793" s="99"/>
      <c r="H793" s="107"/>
      <c r="I793" s="107"/>
      <c r="J793" s="107"/>
      <c r="K793" s="106"/>
      <c r="L793" s="106"/>
      <c r="M793" s="106"/>
      <c r="N793" s="77"/>
      <c r="O793" s="78"/>
      <c r="P793" s="78"/>
      <c r="Q793" s="78"/>
      <c r="R793" s="79"/>
      <c r="S793" s="80"/>
      <c r="T793" s="81"/>
      <c r="U793" s="77"/>
      <c r="V793" s="79"/>
      <c r="W793" s="79"/>
      <c r="X793" s="86"/>
      <c r="Y793" s="83"/>
      <c r="Z793" s="84"/>
      <c r="AA793" s="85"/>
      <c r="AB793" s="86"/>
    </row>
    <row r="794" spans="2:28" ht="16.5" customHeight="1" x14ac:dyDescent="0.25">
      <c r="B794" s="100" t="s">
        <v>205</v>
      </c>
      <c r="C794" s="101"/>
      <c r="D794" s="101"/>
      <c r="E794" s="101"/>
      <c r="F794" s="101"/>
      <c r="G794" s="102"/>
      <c r="H794" s="102" t="s">
        <v>210</v>
      </c>
      <c r="I794" s="102" t="s">
        <v>1991</v>
      </c>
      <c r="J794" s="102" t="s">
        <v>743</v>
      </c>
      <c r="K794" s="102" t="s">
        <v>1992</v>
      </c>
      <c r="L794" s="102"/>
      <c r="M794" s="102"/>
      <c r="N794" s="102" t="s">
        <v>1993</v>
      </c>
      <c r="O794" s="102" t="s">
        <v>1994</v>
      </c>
      <c r="P794" s="102" t="s">
        <v>1994</v>
      </c>
      <c r="Q794" s="102" t="s">
        <v>128</v>
      </c>
      <c r="R794" s="102">
        <v>10250</v>
      </c>
      <c r="S794" s="102" t="s">
        <v>236</v>
      </c>
      <c r="T794" s="102">
        <v>600</v>
      </c>
      <c r="U794" s="102" t="s">
        <v>1995</v>
      </c>
      <c r="V794" s="103"/>
      <c r="W794" s="101"/>
      <c r="X794" s="102"/>
      <c r="Y794" s="101"/>
      <c r="Z794" s="101"/>
      <c r="AA794" s="101"/>
      <c r="AB794" s="104"/>
    </row>
    <row r="795" spans="2:28" ht="16.5" customHeight="1" x14ac:dyDescent="0.25">
      <c r="B795" s="97">
        <v>766</v>
      </c>
      <c r="C795" s="97" t="s">
        <v>55</v>
      </c>
      <c r="D795" s="98">
        <v>1171</v>
      </c>
      <c r="E795" s="99">
        <v>5</v>
      </c>
      <c r="F795" s="97">
        <v>6</v>
      </c>
      <c r="G795" s="97">
        <v>2</v>
      </c>
      <c r="H795" s="105">
        <v>0</v>
      </c>
      <c r="I795" s="105">
        <v>1</v>
      </c>
      <c r="J795" s="105">
        <v>0</v>
      </c>
      <c r="K795" s="95">
        <v>100</v>
      </c>
      <c r="L795" s="106">
        <f>T794</f>
        <v>600</v>
      </c>
      <c r="M795" s="106">
        <f>K795*L795</f>
        <v>60000</v>
      </c>
      <c r="N795" s="77"/>
      <c r="O795" s="78" t="s">
        <v>203</v>
      </c>
      <c r="P795" s="78" t="s">
        <v>5</v>
      </c>
      <c r="Q795" s="78" t="s">
        <v>143</v>
      </c>
      <c r="R795" s="79">
        <v>78</v>
      </c>
      <c r="S795" s="80"/>
      <c r="T795" s="81">
        <v>8050</v>
      </c>
      <c r="U795" s="96" t="s">
        <v>1996</v>
      </c>
      <c r="V795" s="79">
        <f>R795*T795*16/100</f>
        <v>100464</v>
      </c>
      <c r="W795" s="79">
        <f>R795*T795-V795</f>
        <v>527436</v>
      </c>
      <c r="X795" s="82">
        <f>M795+W795</f>
        <v>587436</v>
      </c>
      <c r="Y795" s="83">
        <f>M795</f>
        <v>60000</v>
      </c>
      <c r="Z795" s="84"/>
      <c r="AA795" s="87">
        <f>AB795*M795/100</f>
        <v>12</v>
      </c>
      <c r="AB795" s="86">
        <v>0.02</v>
      </c>
    </row>
    <row r="796" spans="2:28" ht="16.5" customHeight="1" x14ac:dyDescent="0.25">
      <c r="B796" s="99"/>
      <c r="C796" s="99"/>
      <c r="D796" s="99"/>
      <c r="E796" s="99"/>
      <c r="F796" s="99"/>
      <c r="G796" s="99"/>
      <c r="H796" s="107"/>
      <c r="I796" s="107"/>
      <c r="J796" s="107"/>
      <c r="K796" s="106"/>
      <c r="L796" s="106"/>
      <c r="M796" s="106"/>
      <c r="N796" s="77"/>
      <c r="O796" s="78"/>
      <c r="P796" s="78"/>
      <c r="Q796" s="78"/>
      <c r="R796" s="79"/>
      <c r="S796" s="80"/>
      <c r="T796" s="81"/>
      <c r="U796" s="77"/>
      <c r="V796" s="79"/>
      <c r="W796" s="79"/>
      <c r="X796" s="86"/>
      <c r="Y796" s="83"/>
      <c r="Z796" s="84"/>
      <c r="AA796" s="85"/>
      <c r="AB796" s="86"/>
    </row>
    <row r="797" spans="2:28" ht="16.5" customHeight="1" x14ac:dyDescent="0.25">
      <c r="B797" s="100" t="s">
        <v>205</v>
      </c>
      <c r="C797" s="101"/>
      <c r="D797" s="101"/>
      <c r="E797" s="101"/>
      <c r="F797" s="101"/>
      <c r="G797" s="102"/>
      <c r="H797" s="102" t="s">
        <v>301</v>
      </c>
      <c r="I797" s="102" t="s">
        <v>1991</v>
      </c>
      <c r="J797" s="102" t="s">
        <v>743</v>
      </c>
      <c r="K797" s="102" t="s">
        <v>1992</v>
      </c>
      <c r="L797" s="102"/>
      <c r="M797" s="102"/>
      <c r="N797" s="102" t="s">
        <v>1993</v>
      </c>
      <c r="O797" s="102" t="s">
        <v>1994</v>
      </c>
      <c r="P797" s="102" t="s">
        <v>1994</v>
      </c>
      <c r="Q797" s="102" t="s">
        <v>128</v>
      </c>
      <c r="R797" s="102">
        <v>10250</v>
      </c>
      <c r="S797" s="102" t="s">
        <v>236</v>
      </c>
      <c r="T797" s="102">
        <v>80</v>
      </c>
      <c r="U797" s="102" t="s">
        <v>2000</v>
      </c>
      <c r="V797" s="103"/>
      <c r="W797" s="101"/>
      <c r="X797" s="102"/>
      <c r="Y797" s="101"/>
      <c r="Z797" s="101"/>
      <c r="AA797" s="101"/>
      <c r="AB797" s="104"/>
    </row>
    <row r="798" spans="2:28" ht="16.5" customHeight="1" x14ac:dyDescent="0.25">
      <c r="B798" s="97">
        <v>768</v>
      </c>
      <c r="C798" s="97" t="s">
        <v>55</v>
      </c>
      <c r="D798" s="98">
        <v>1173</v>
      </c>
      <c r="E798" s="99">
        <v>7</v>
      </c>
      <c r="F798" s="97">
        <v>6</v>
      </c>
      <c r="G798" s="97">
        <v>1</v>
      </c>
      <c r="H798" s="105">
        <v>0</v>
      </c>
      <c r="I798" s="105">
        <v>0</v>
      </c>
      <c r="J798" s="105">
        <v>83</v>
      </c>
      <c r="K798" s="95">
        <v>83</v>
      </c>
      <c r="L798" s="106">
        <f>T797</f>
        <v>80</v>
      </c>
      <c r="M798" s="106">
        <f>K798*L798</f>
        <v>6640</v>
      </c>
      <c r="N798" s="77"/>
      <c r="O798" s="78"/>
      <c r="P798" s="78"/>
      <c r="Q798" s="78"/>
      <c r="R798" s="79"/>
      <c r="S798" s="80"/>
      <c r="T798" s="81"/>
      <c r="U798" s="77"/>
      <c r="V798" s="79"/>
      <c r="W798" s="79"/>
      <c r="X798" s="82"/>
      <c r="Y798" s="83">
        <f>M798</f>
        <v>6640</v>
      </c>
      <c r="Z798" s="84"/>
      <c r="AA798" s="87">
        <f>AB798*M798/100</f>
        <v>0.66400000000000003</v>
      </c>
      <c r="AB798" s="110">
        <v>0.01</v>
      </c>
    </row>
    <row r="799" spans="2:28" ht="16.5" customHeight="1" x14ac:dyDescent="0.25">
      <c r="B799" s="97"/>
      <c r="C799" s="97"/>
      <c r="D799" s="98"/>
      <c r="E799" s="99"/>
      <c r="F799" s="97"/>
      <c r="G799" s="97"/>
      <c r="H799" s="105"/>
      <c r="I799" s="105"/>
      <c r="J799" s="105"/>
      <c r="K799" s="95"/>
      <c r="L799" s="106"/>
      <c r="M799" s="106"/>
      <c r="N799" s="77"/>
      <c r="O799" s="78"/>
      <c r="P799" s="78"/>
      <c r="Q799" s="78"/>
      <c r="R799" s="79"/>
      <c r="S799" s="80"/>
      <c r="T799" s="81"/>
      <c r="U799" s="77"/>
      <c r="V799" s="79"/>
      <c r="W799" s="79"/>
      <c r="X799" s="82"/>
      <c r="Y799" s="83"/>
      <c r="Z799" s="84"/>
      <c r="AA799" s="87"/>
      <c r="AB799" s="110"/>
    </row>
    <row r="800" spans="2:28" ht="16.5" customHeight="1" x14ac:dyDescent="0.25">
      <c r="B800" s="99"/>
      <c r="C800" s="99"/>
      <c r="D800" s="99"/>
      <c r="E800" s="99"/>
      <c r="F800" s="99"/>
      <c r="G800" s="99"/>
      <c r="H800" s="107"/>
      <c r="I800" s="107"/>
      <c r="J800" s="107"/>
      <c r="K800" s="106"/>
      <c r="L800" s="106"/>
      <c r="M800" s="106"/>
      <c r="N800" s="77"/>
      <c r="O800" s="78"/>
      <c r="P800" s="78"/>
      <c r="Q800" s="78"/>
      <c r="R800" s="79"/>
      <c r="S800" s="80"/>
      <c r="T800" s="81"/>
      <c r="U800" s="77"/>
      <c r="V800" s="79"/>
      <c r="W800" s="79"/>
      <c r="X800" s="86"/>
      <c r="Y800" s="83"/>
      <c r="Z800" s="84"/>
      <c r="AA800" s="85"/>
      <c r="AB800" s="86"/>
    </row>
    <row r="801" spans="2:28" ht="16.5" customHeight="1" x14ac:dyDescent="0.25">
      <c r="B801" s="100" t="s">
        <v>205</v>
      </c>
      <c r="C801" s="101"/>
      <c r="D801" s="101"/>
      <c r="E801" s="101"/>
      <c r="F801" s="101"/>
      <c r="G801" s="102"/>
      <c r="H801" s="102" t="s">
        <v>210</v>
      </c>
      <c r="I801" s="102" t="s">
        <v>2025</v>
      </c>
      <c r="J801" s="102" t="s">
        <v>2026</v>
      </c>
      <c r="K801" s="102">
        <v>26</v>
      </c>
      <c r="L801" s="102">
        <v>10</v>
      </c>
      <c r="M801" s="102"/>
      <c r="N801" s="102" t="s">
        <v>236</v>
      </c>
      <c r="O801" s="102" t="s">
        <v>2027</v>
      </c>
      <c r="P801" s="102" t="s">
        <v>700</v>
      </c>
      <c r="Q801" s="102" t="s">
        <v>139</v>
      </c>
      <c r="R801" s="102">
        <v>34190</v>
      </c>
      <c r="S801" s="102" t="s">
        <v>236</v>
      </c>
      <c r="T801" s="102">
        <v>200</v>
      </c>
      <c r="U801" s="102" t="s">
        <v>2028</v>
      </c>
      <c r="V801" s="103"/>
      <c r="W801" s="101"/>
      <c r="X801" s="102"/>
      <c r="Y801" s="101"/>
      <c r="Z801" s="101"/>
      <c r="AA801" s="101"/>
      <c r="AB801" s="104"/>
    </row>
    <row r="802" spans="2:28" ht="16.5" customHeight="1" x14ac:dyDescent="0.25">
      <c r="B802" s="97">
        <v>781</v>
      </c>
      <c r="C802" s="97" t="s">
        <v>55</v>
      </c>
      <c r="D802" s="98">
        <v>5144</v>
      </c>
      <c r="E802" s="99">
        <v>198</v>
      </c>
      <c r="F802" s="97">
        <v>2</v>
      </c>
      <c r="G802" s="97">
        <v>1</v>
      </c>
      <c r="H802" s="105">
        <v>0</v>
      </c>
      <c r="I802" s="105">
        <v>2</v>
      </c>
      <c r="J802" s="105">
        <v>15</v>
      </c>
      <c r="K802" s="95">
        <v>215</v>
      </c>
      <c r="L802" s="106">
        <f>T801</f>
        <v>200</v>
      </c>
      <c r="M802" s="106">
        <f>K802*L802</f>
        <v>43000</v>
      </c>
      <c r="N802" s="77"/>
      <c r="O802" s="78"/>
      <c r="P802" s="78"/>
      <c r="Q802" s="78"/>
      <c r="R802" s="79"/>
      <c r="S802" s="80"/>
      <c r="T802" s="81"/>
      <c r="U802" s="77"/>
      <c r="V802" s="79"/>
      <c r="W802" s="79"/>
      <c r="X802" s="82"/>
      <c r="Y802" s="83">
        <f>M802</f>
        <v>43000</v>
      </c>
      <c r="Z802" s="84"/>
      <c r="AA802" s="87">
        <f>AB802*M802/100</f>
        <v>4.3</v>
      </c>
      <c r="AB802" s="110">
        <v>0.01</v>
      </c>
    </row>
    <row r="803" spans="2:28" ht="16.5" customHeight="1" x14ac:dyDescent="0.25">
      <c r="B803" s="99"/>
      <c r="C803" s="99"/>
      <c r="D803" s="99"/>
      <c r="E803" s="99"/>
      <c r="F803" s="99"/>
      <c r="G803" s="99"/>
      <c r="H803" s="107"/>
      <c r="I803" s="107"/>
      <c r="J803" s="107"/>
      <c r="K803" s="106"/>
      <c r="L803" s="106"/>
      <c r="M803" s="106"/>
      <c r="N803" s="77"/>
      <c r="O803" s="78"/>
      <c r="P803" s="78"/>
      <c r="Q803" s="78"/>
      <c r="R803" s="79"/>
      <c r="S803" s="80"/>
      <c r="T803" s="81"/>
      <c r="U803" s="77"/>
      <c r="V803" s="79"/>
      <c r="W803" s="79"/>
      <c r="X803" s="86"/>
      <c r="Y803" s="83"/>
      <c r="Z803" s="84"/>
      <c r="AA803" s="85"/>
      <c r="AB803" s="86"/>
    </row>
    <row r="804" spans="2:28" ht="16.5" customHeight="1" x14ac:dyDescent="0.25">
      <c r="B804" s="100" t="s">
        <v>205</v>
      </c>
      <c r="C804" s="101"/>
      <c r="D804" s="101"/>
      <c r="E804" s="101"/>
      <c r="F804" s="101"/>
      <c r="G804" s="102"/>
      <c r="H804" s="102" t="s">
        <v>207</v>
      </c>
      <c r="I804" s="102" t="s">
        <v>2059</v>
      </c>
      <c r="J804" s="102" t="s">
        <v>2060</v>
      </c>
      <c r="K804" s="102" t="s">
        <v>2061</v>
      </c>
      <c r="L804" s="102"/>
      <c r="M804" s="102"/>
      <c r="N804" s="102" t="s">
        <v>2062</v>
      </c>
      <c r="O804" s="102" t="s">
        <v>1547</v>
      </c>
      <c r="P804" s="102" t="s">
        <v>1548</v>
      </c>
      <c r="Q804" s="102" t="s">
        <v>139</v>
      </c>
      <c r="R804" s="102">
        <v>34000</v>
      </c>
      <c r="S804" s="102" t="s">
        <v>236</v>
      </c>
      <c r="T804" s="102">
        <v>200</v>
      </c>
      <c r="U804" s="102" t="s">
        <v>2063</v>
      </c>
      <c r="V804" s="103"/>
      <c r="W804" s="101"/>
      <c r="X804" s="102"/>
      <c r="Y804" s="101"/>
      <c r="Z804" s="101"/>
      <c r="AA804" s="101"/>
      <c r="AB804" s="104"/>
    </row>
    <row r="805" spans="2:28" ht="16.5" customHeight="1" x14ac:dyDescent="0.25">
      <c r="B805" s="97">
        <v>794</v>
      </c>
      <c r="C805" s="97" t="s">
        <v>55</v>
      </c>
      <c r="D805" s="98">
        <v>5132</v>
      </c>
      <c r="E805" s="99">
        <v>211</v>
      </c>
      <c r="F805" s="97">
        <v>2</v>
      </c>
      <c r="G805" s="97">
        <v>2</v>
      </c>
      <c r="H805" s="105">
        <v>0</v>
      </c>
      <c r="I805" s="105">
        <v>1</v>
      </c>
      <c r="J805" s="105">
        <v>16</v>
      </c>
      <c r="K805" s="95">
        <v>116</v>
      </c>
      <c r="L805" s="106">
        <f>T804</f>
        <v>200</v>
      </c>
      <c r="M805" s="106">
        <f>K805*L805</f>
        <v>23200</v>
      </c>
      <c r="N805" s="77"/>
      <c r="O805" s="78" t="s">
        <v>203</v>
      </c>
      <c r="P805" s="78" t="s">
        <v>5</v>
      </c>
      <c r="Q805" s="78" t="s">
        <v>143</v>
      </c>
      <c r="R805" s="79">
        <v>72</v>
      </c>
      <c r="S805" s="80"/>
      <c r="T805" s="81">
        <v>8050</v>
      </c>
      <c r="U805" s="96" t="s">
        <v>2007</v>
      </c>
      <c r="V805" s="79">
        <f>R805*T805*20/100</f>
        <v>115920</v>
      </c>
      <c r="W805" s="79">
        <f>R805*T805-V805</f>
        <v>463680</v>
      </c>
      <c r="X805" s="82">
        <f>M805+W805</f>
        <v>486880</v>
      </c>
      <c r="Y805" s="83">
        <f>M805</f>
        <v>23200</v>
      </c>
      <c r="Z805" s="84"/>
      <c r="AA805" s="87">
        <f>AB805*M805/100</f>
        <v>4.6399999999999997</v>
      </c>
      <c r="AB805" s="86">
        <v>0.02</v>
      </c>
    </row>
    <row r="806" spans="2:28" ht="16.5" customHeight="1" x14ac:dyDescent="0.25">
      <c r="B806" s="99"/>
      <c r="C806" s="99"/>
      <c r="D806" s="99"/>
      <c r="E806" s="99"/>
      <c r="F806" s="99"/>
      <c r="G806" s="99"/>
      <c r="H806" s="107"/>
      <c r="I806" s="107"/>
      <c r="J806" s="107"/>
      <c r="K806" s="106"/>
      <c r="L806" s="106"/>
      <c r="M806" s="106"/>
      <c r="N806" s="77"/>
      <c r="O806" s="78"/>
      <c r="P806" s="78"/>
      <c r="Q806" s="78"/>
      <c r="R806" s="79"/>
      <c r="S806" s="80"/>
      <c r="T806" s="81"/>
      <c r="U806" s="77"/>
      <c r="V806" s="79"/>
      <c r="W806" s="79"/>
      <c r="X806" s="86"/>
      <c r="Y806" s="83"/>
      <c r="Z806" s="84"/>
      <c r="AA806" s="85"/>
      <c r="AB806" s="86"/>
    </row>
    <row r="807" spans="2:28" ht="16.5" customHeight="1" x14ac:dyDescent="0.25">
      <c r="B807" s="100" t="s">
        <v>205</v>
      </c>
      <c r="C807" s="101"/>
      <c r="D807" s="101"/>
      <c r="E807" s="101"/>
      <c r="F807" s="101"/>
      <c r="G807" s="102"/>
      <c r="H807" s="102" t="s">
        <v>207</v>
      </c>
      <c r="I807" s="102" t="s">
        <v>2059</v>
      </c>
      <c r="J807" s="102" t="s">
        <v>2060</v>
      </c>
      <c r="K807" s="102" t="s">
        <v>2061</v>
      </c>
      <c r="L807" s="102"/>
      <c r="M807" s="102"/>
      <c r="N807" s="102" t="s">
        <v>2062</v>
      </c>
      <c r="O807" s="102" t="s">
        <v>1547</v>
      </c>
      <c r="P807" s="102" t="s">
        <v>1548</v>
      </c>
      <c r="Q807" s="102" t="s">
        <v>139</v>
      </c>
      <c r="R807" s="102">
        <v>34000</v>
      </c>
      <c r="S807" s="102" t="s">
        <v>236</v>
      </c>
      <c r="T807" s="102">
        <v>200</v>
      </c>
      <c r="U807" s="102" t="s">
        <v>2066</v>
      </c>
      <c r="V807" s="103"/>
      <c r="W807" s="101"/>
      <c r="X807" s="102"/>
      <c r="Y807" s="101"/>
      <c r="Z807" s="101"/>
      <c r="AA807" s="101"/>
      <c r="AB807" s="104"/>
    </row>
    <row r="808" spans="2:28" ht="16.5" customHeight="1" x14ac:dyDescent="0.25">
      <c r="B808" s="97">
        <v>796</v>
      </c>
      <c r="C808" s="97" t="s">
        <v>55</v>
      </c>
      <c r="D808" s="98">
        <v>5134</v>
      </c>
      <c r="E808" s="99">
        <v>213</v>
      </c>
      <c r="F808" s="97">
        <v>2</v>
      </c>
      <c r="G808" s="97">
        <v>1</v>
      </c>
      <c r="H808" s="105">
        <v>0</v>
      </c>
      <c r="I808" s="105">
        <v>1</v>
      </c>
      <c r="J808" s="105">
        <v>6</v>
      </c>
      <c r="K808" s="95">
        <v>106</v>
      </c>
      <c r="L808" s="106">
        <f>T807</f>
        <v>200</v>
      </c>
      <c r="M808" s="106">
        <f>K808*L808</f>
        <v>21200</v>
      </c>
      <c r="N808" s="77"/>
      <c r="O808" s="78"/>
      <c r="P808" s="78"/>
      <c r="Q808" s="78"/>
      <c r="R808" s="79"/>
      <c r="S808" s="80"/>
      <c r="T808" s="81"/>
      <c r="U808" s="77"/>
      <c r="V808" s="79"/>
      <c r="W808" s="79"/>
      <c r="X808" s="82"/>
      <c r="Y808" s="83">
        <f>M808</f>
        <v>21200</v>
      </c>
      <c r="Z808" s="84"/>
      <c r="AA808" s="87">
        <f>AB808*M808/100</f>
        <v>2.12</v>
      </c>
      <c r="AB808" s="110">
        <v>0.01</v>
      </c>
    </row>
    <row r="809" spans="2:28" ht="16.5" customHeight="1" x14ac:dyDescent="0.25">
      <c r="B809" s="99"/>
      <c r="C809" s="99"/>
      <c r="D809" s="99"/>
      <c r="E809" s="99"/>
      <c r="F809" s="99"/>
      <c r="G809" s="99"/>
      <c r="H809" s="107"/>
      <c r="I809" s="107"/>
      <c r="J809" s="107"/>
      <c r="K809" s="106"/>
      <c r="L809" s="106"/>
      <c r="M809" s="106"/>
      <c r="N809" s="77"/>
      <c r="O809" s="78"/>
      <c r="P809" s="78"/>
      <c r="Q809" s="78"/>
      <c r="R809" s="79"/>
      <c r="S809" s="80"/>
      <c r="T809" s="81"/>
      <c r="U809" s="77"/>
      <c r="V809" s="79"/>
      <c r="W809" s="79"/>
      <c r="X809" s="86"/>
      <c r="Y809" s="83"/>
      <c r="Z809" s="84"/>
      <c r="AA809" s="85"/>
      <c r="AB809" s="86"/>
    </row>
    <row r="810" spans="2:28" ht="16.5" customHeight="1" x14ac:dyDescent="0.25">
      <c r="B810" s="100" t="s">
        <v>205</v>
      </c>
      <c r="C810" s="101"/>
      <c r="D810" s="101"/>
      <c r="E810" s="101"/>
      <c r="F810" s="101"/>
      <c r="G810" s="102"/>
      <c r="H810" s="102" t="s">
        <v>210</v>
      </c>
      <c r="I810" s="102" t="s">
        <v>2135</v>
      </c>
      <c r="J810" s="102" t="s">
        <v>2136</v>
      </c>
      <c r="K810" s="102">
        <v>23</v>
      </c>
      <c r="L810" s="102">
        <v>3</v>
      </c>
      <c r="M810" s="102"/>
      <c r="N810" s="102"/>
      <c r="O810" s="102" t="s">
        <v>1621</v>
      </c>
      <c r="P810" s="102" t="s">
        <v>209</v>
      </c>
      <c r="Q810" s="102" t="s">
        <v>139</v>
      </c>
      <c r="R810" s="102">
        <v>34160</v>
      </c>
      <c r="S810" s="102" t="s">
        <v>236</v>
      </c>
      <c r="T810" s="102">
        <v>100</v>
      </c>
      <c r="U810" s="102" t="s">
        <v>2137</v>
      </c>
      <c r="V810" s="103"/>
      <c r="W810" s="101"/>
      <c r="X810" s="102"/>
      <c r="Y810" s="101"/>
      <c r="Z810" s="101"/>
      <c r="AA810" s="101"/>
      <c r="AB810" s="104"/>
    </row>
    <row r="811" spans="2:28" ht="16.5" customHeight="1" x14ac:dyDescent="0.25">
      <c r="B811" s="97">
        <v>827</v>
      </c>
      <c r="C811" s="97" t="s">
        <v>55</v>
      </c>
      <c r="D811" s="98">
        <v>5604</v>
      </c>
      <c r="E811" s="99">
        <v>334</v>
      </c>
      <c r="F811" s="97">
        <v>2</v>
      </c>
      <c r="G811" s="97">
        <v>1</v>
      </c>
      <c r="H811" s="105">
        <v>13</v>
      </c>
      <c r="I811" s="105">
        <v>1</v>
      </c>
      <c r="J811" s="105">
        <v>37</v>
      </c>
      <c r="K811" s="95">
        <v>5337</v>
      </c>
      <c r="L811" s="106">
        <f>T810</f>
        <v>100</v>
      </c>
      <c r="M811" s="106">
        <f>K811*L811</f>
        <v>533700</v>
      </c>
      <c r="N811" s="77"/>
      <c r="O811" s="78"/>
      <c r="P811" s="78"/>
      <c r="Q811" s="78"/>
      <c r="R811" s="79"/>
      <c r="S811" s="80"/>
      <c r="T811" s="81"/>
      <c r="U811" s="77"/>
      <c r="V811" s="79"/>
      <c r="W811" s="79"/>
      <c r="X811" s="82"/>
      <c r="Y811" s="83">
        <f>M811</f>
        <v>533700</v>
      </c>
      <c r="Z811" s="84"/>
      <c r="AA811" s="87">
        <f>AB811*M811/100</f>
        <v>53.37</v>
      </c>
      <c r="AB811" s="110">
        <v>0.01</v>
      </c>
    </row>
    <row r="812" spans="2:28" ht="16.5" customHeight="1" x14ac:dyDescent="0.25">
      <c r="B812" s="99"/>
      <c r="C812" s="99"/>
      <c r="D812" s="99"/>
      <c r="E812" s="99"/>
      <c r="F812" s="99"/>
      <c r="G812" s="99"/>
      <c r="H812" s="107"/>
      <c r="I812" s="107"/>
      <c r="J812" s="107"/>
      <c r="K812" s="106"/>
      <c r="L812" s="106"/>
      <c r="M812" s="106"/>
      <c r="N812" s="77"/>
      <c r="O812" s="78"/>
      <c r="P812" s="78"/>
      <c r="Q812" s="78"/>
      <c r="R812" s="79"/>
      <c r="S812" s="80"/>
      <c r="T812" s="81"/>
      <c r="U812" s="77"/>
      <c r="V812" s="79"/>
      <c r="W812" s="79"/>
      <c r="X812" s="86"/>
      <c r="Y812" s="83"/>
      <c r="Z812" s="84"/>
      <c r="AA812" s="85"/>
      <c r="AB812" s="86"/>
    </row>
    <row r="813" spans="2:28" ht="16.5" customHeight="1" x14ac:dyDescent="0.25">
      <c r="B813" s="100" t="s">
        <v>205</v>
      </c>
      <c r="C813" s="101"/>
      <c r="D813" s="101"/>
      <c r="E813" s="101"/>
      <c r="F813" s="101"/>
      <c r="G813" s="102"/>
      <c r="H813" s="102" t="s">
        <v>210</v>
      </c>
      <c r="I813" s="102" t="s">
        <v>2135</v>
      </c>
      <c r="J813" s="102" t="s">
        <v>2136</v>
      </c>
      <c r="K813" s="102">
        <v>23</v>
      </c>
      <c r="L813" s="102">
        <v>3</v>
      </c>
      <c r="M813" s="102"/>
      <c r="N813" s="102"/>
      <c r="O813" s="102" t="s">
        <v>1621</v>
      </c>
      <c r="P813" s="102" t="s">
        <v>209</v>
      </c>
      <c r="Q813" s="102" t="s">
        <v>139</v>
      </c>
      <c r="R813" s="102">
        <v>34160</v>
      </c>
      <c r="S813" s="102" t="s">
        <v>236</v>
      </c>
      <c r="T813" s="102">
        <v>100</v>
      </c>
      <c r="U813" s="102" t="s">
        <v>2138</v>
      </c>
      <c r="V813" s="103"/>
      <c r="W813" s="101"/>
      <c r="X813" s="102"/>
      <c r="Y813" s="101"/>
      <c r="Z813" s="101"/>
      <c r="AA813" s="101"/>
      <c r="AB813" s="104"/>
    </row>
    <row r="814" spans="2:28" ht="16.5" customHeight="1" x14ac:dyDescent="0.25">
      <c r="B814" s="97">
        <v>828</v>
      </c>
      <c r="C814" s="97" t="s">
        <v>55</v>
      </c>
      <c r="D814" s="98">
        <v>5605</v>
      </c>
      <c r="E814" s="99">
        <v>335</v>
      </c>
      <c r="F814" s="97">
        <v>2</v>
      </c>
      <c r="G814" s="97">
        <v>1</v>
      </c>
      <c r="H814" s="105">
        <v>10</v>
      </c>
      <c r="I814" s="105">
        <v>3</v>
      </c>
      <c r="J814" s="105">
        <v>93</v>
      </c>
      <c r="K814" s="95">
        <v>4393</v>
      </c>
      <c r="L814" s="106">
        <f>T813</f>
        <v>100</v>
      </c>
      <c r="M814" s="106">
        <f>K814*L814</f>
        <v>439300</v>
      </c>
      <c r="N814" s="77"/>
      <c r="O814" s="78"/>
      <c r="P814" s="78"/>
      <c r="Q814" s="78"/>
      <c r="R814" s="79"/>
      <c r="S814" s="80"/>
      <c r="T814" s="81"/>
      <c r="U814" s="77"/>
      <c r="V814" s="79"/>
      <c r="W814" s="79"/>
      <c r="X814" s="82"/>
      <c r="Y814" s="83">
        <f>M814</f>
        <v>439300</v>
      </c>
      <c r="Z814" s="84"/>
      <c r="AA814" s="87">
        <f>AB814*M814/100</f>
        <v>43.93</v>
      </c>
      <c r="AB814" s="110">
        <v>0.01</v>
      </c>
    </row>
    <row r="815" spans="2:28" ht="16.5" customHeight="1" x14ac:dyDescent="0.25">
      <c r="B815" s="99"/>
      <c r="C815" s="99"/>
      <c r="D815" s="99"/>
      <c r="E815" s="99"/>
      <c r="F815" s="99"/>
      <c r="G815" s="99"/>
      <c r="H815" s="107"/>
      <c r="I815" s="107"/>
      <c r="J815" s="107"/>
      <c r="K815" s="106"/>
      <c r="L815" s="106"/>
      <c r="M815" s="106"/>
      <c r="N815" s="77"/>
      <c r="O815" s="78"/>
      <c r="P815" s="78"/>
      <c r="Q815" s="78"/>
      <c r="R815" s="79"/>
      <c r="S815" s="80"/>
      <c r="T815" s="81"/>
      <c r="U815" s="77"/>
      <c r="V815" s="79"/>
      <c r="W815" s="79"/>
      <c r="X815" s="86"/>
      <c r="Y815" s="83"/>
      <c r="Z815" s="84"/>
      <c r="AA815" s="85"/>
      <c r="AB815" s="86"/>
    </row>
    <row r="816" spans="2:28" ht="16.5" customHeight="1" x14ac:dyDescent="0.25">
      <c r="B816" s="100" t="s">
        <v>205</v>
      </c>
      <c r="C816" s="101"/>
      <c r="D816" s="101"/>
      <c r="E816" s="101"/>
      <c r="F816" s="101"/>
      <c r="G816" s="102"/>
      <c r="H816" s="102" t="s">
        <v>207</v>
      </c>
      <c r="I816" s="102" t="s">
        <v>2139</v>
      </c>
      <c r="J816" s="102" t="s">
        <v>1577</v>
      </c>
      <c r="K816" s="102">
        <v>120</v>
      </c>
      <c r="L816" s="102">
        <v>1</v>
      </c>
      <c r="M816" s="102"/>
      <c r="N816" s="102"/>
      <c r="O816" s="102" t="s">
        <v>1621</v>
      </c>
      <c r="P816" s="102" t="s">
        <v>209</v>
      </c>
      <c r="Q816" s="102" t="s">
        <v>139</v>
      </c>
      <c r="R816" s="102">
        <v>34160</v>
      </c>
      <c r="S816" s="102" t="s">
        <v>236</v>
      </c>
      <c r="T816" s="102">
        <v>100</v>
      </c>
      <c r="U816" s="102" t="s">
        <v>2140</v>
      </c>
      <c r="V816" s="103"/>
      <c r="W816" s="101"/>
      <c r="X816" s="102"/>
      <c r="Y816" s="101"/>
      <c r="Z816" s="101"/>
      <c r="AA816" s="101"/>
      <c r="AB816" s="104"/>
    </row>
    <row r="817" spans="2:28" ht="16.5" customHeight="1" x14ac:dyDescent="0.25">
      <c r="B817" s="97">
        <v>829</v>
      </c>
      <c r="C817" s="97" t="s">
        <v>55</v>
      </c>
      <c r="D817" s="98">
        <v>5606</v>
      </c>
      <c r="E817" s="99">
        <v>336</v>
      </c>
      <c r="F817" s="97">
        <v>2</v>
      </c>
      <c r="G817" s="97">
        <v>1</v>
      </c>
      <c r="H817" s="105">
        <v>13</v>
      </c>
      <c r="I817" s="105">
        <v>1</v>
      </c>
      <c r="J817" s="105">
        <v>64</v>
      </c>
      <c r="K817" s="95">
        <v>5364</v>
      </c>
      <c r="L817" s="106">
        <f>T816</f>
        <v>100</v>
      </c>
      <c r="M817" s="106">
        <f>K817*L817</f>
        <v>536400</v>
      </c>
      <c r="N817" s="77"/>
      <c r="O817" s="78"/>
      <c r="P817" s="78"/>
      <c r="Q817" s="78"/>
      <c r="R817" s="79"/>
      <c r="S817" s="80"/>
      <c r="T817" s="81"/>
      <c r="U817" s="77"/>
      <c r="V817" s="79"/>
      <c r="W817" s="79"/>
      <c r="X817" s="82"/>
      <c r="Y817" s="83">
        <f>M817</f>
        <v>536400</v>
      </c>
      <c r="Z817" s="84"/>
      <c r="AA817" s="87">
        <f>AB817*M817/100</f>
        <v>53.64</v>
      </c>
      <c r="AB817" s="110">
        <v>0.01</v>
      </c>
    </row>
    <row r="818" spans="2:28" ht="16.5" customHeight="1" x14ac:dyDescent="0.25">
      <c r="B818" s="99"/>
      <c r="C818" s="99"/>
      <c r="D818" s="99"/>
      <c r="E818" s="99"/>
      <c r="F818" s="99"/>
      <c r="G818" s="99"/>
      <c r="H818" s="107"/>
      <c r="I818" s="107"/>
      <c r="J818" s="107"/>
      <c r="K818" s="106"/>
      <c r="L818" s="106"/>
      <c r="M818" s="106"/>
      <c r="N818" s="77"/>
      <c r="O818" s="78"/>
      <c r="P818" s="78"/>
      <c r="Q818" s="78"/>
      <c r="R818" s="79"/>
      <c r="S818" s="80"/>
      <c r="T818" s="81"/>
      <c r="U818" s="77"/>
      <c r="V818" s="79"/>
      <c r="W818" s="79"/>
      <c r="X818" s="86"/>
      <c r="Y818" s="83"/>
      <c r="Z818" s="84"/>
      <c r="AA818" s="85"/>
      <c r="AB818" s="86"/>
    </row>
    <row r="819" spans="2:28" ht="16.5" customHeight="1" x14ac:dyDescent="0.25">
      <c r="B819" s="100" t="s">
        <v>205</v>
      </c>
      <c r="C819" s="101"/>
      <c r="D819" s="101"/>
      <c r="E819" s="101"/>
      <c r="F819" s="101"/>
      <c r="G819" s="102"/>
      <c r="H819" s="102" t="s">
        <v>207</v>
      </c>
      <c r="I819" s="102" t="s">
        <v>600</v>
      </c>
      <c r="J819" s="102" t="s">
        <v>2141</v>
      </c>
      <c r="K819" s="102">
        <v>89</v>
      </c>
      <c r="L819" s="102">
        <v>24</v>
      </c>
      <c r="M819" s="102"/>
      <c r="N819" s="102"/>
      <c r="O819" s="102" t="s">
        <v>1083</v>
      </c>
      <c r="P819" s="102" t="s">
        <v>241</v>
      </c>
      <c r="Q819" s="102" t="s">
        <v>139</v>
      </c>
      <c r="R819" s="102">
        <v>34160</v>
      </c>
      <c r="S819" s="102" t="s">
        <v>236</v>
      </c>
      <c r="T819" s="102">
        <v>100</v>
      </c>
      <c r="U819" s="102" t="s">
        <v>2142</v>
      </c>
      <c r="V819" s="103"/>
      <c r="W819" s="101"/>
      <c r="X819" s="102"/>
      <c r="Y819" s="101"/>
      <c r="Z819" s="101"/>
      <c r="AA819" s="101"/>
      <c r="AB819" s="104"/>
    </row>
    <row r="820" spans="2:28" ht="16.5" customHeight="1" x14ac:dyDescent="0.25">
      <c r="B820" s="97">
        <v>830</v>
      </c>
      <c r="C820" s="97" t="s">
        <v>55</v>
      </c>
      <c r="D820" s="98">
        <v>5607</v>
      </c>
      <c r="E820" s="99">
        <v>337</v>
      </c>
      <c r="F820" s="97">
        <v>2</v>
      </c>
      <c r="G820" s="97">
        <v>1</v>
      </c>
      <c r="H820" s="105">
        <v>27</v>
      </c>
      <c r="I820" s="105">
        <v>1</v>
      </c>
      <c r="J820" s="105">
        <v>89</v>
      </c>
      <c r="K820" s="95">
        <v>10989</v>
      </c>
      <c r="L820" s="106">
        <f>T819</f>
        <v>100</v>
      </c>
      <c r="M820" s="106">
        <f>K820*L820</f>
        <v>1098900</v>
      </c>
      <c r="N820" s="77"/>
      <c r="O820" s="78"/>
      <c r="P820" s="78"/>
      <c r="Q820" s="78"/>
      <c r="R820" s="79"/>
      <c r="S820" s="80"/>
      <c r="T820" s="81"/>
      <c r="U820" s="77"/>
      <c r="V820" s="79"/>
      <c r="W820" s="79"/>
      <c r="X820" s="82"/>
      <c r="Y820" s="83">
        <f>M820</f>
        <v>1098900</v>
      </c>
      <c r="Z820" s="84"/>
      <c r="AA820" s="87">
        <f>AB820*M820/100</f>
        <v>109.89</v>
      </c>
      <c r="AB820" s="110">
        <v>0.01</v>
      </c>
    </row>
    <row r="821" spans="2:28" ht="16.5" customHeight="1" x14ac:dyDescent="0.25">
      <c r="B821" s="99"/>
      <c r="C821" s="99"/>
      <c r="D821" s="99"/>
      <c r="E821" s="99"/>
      <c r="F821" s="99"/>
      <c r="G821" s="99"/>
      <c r="H821" s="107"/>
      <c r="I821" s="107"/>
      <c r="J821" s="107"/>
      <c r="K821" s="106"/>
      <c r="L821" s="106"/>
      <c r="M821" s="106"/>
      <c r="N821" s="77"/>
      <c r="O821" s="78"/>
      <c r="P821" s="78"/>
      <c r="Q821" s="78"/>
      <c r="R821" s="79"/>
      <c r="S821" s="80"/>
      <c r="T821" s="81"/>
      <c r="U821" s="77"/>
      <c r="V821" s="79"/>
      <c r="W821" s="79"/>
      <c r="X821" s="86"/>
      <c r="Y821" s="83"/>
      <c r="Z821" s="84"/>
      <c r="AA821" s="85"/>
      <c r="AB821" s="86"/>
    </row>
    <row r="822" spans="2:28" ht="16.5" customHeight="1" x14ac:dyDescent="0.25">
      <c r="B822" s="100" t="s">
        <v>205</v>
      </c>
      <c r="C822" s="101"/>
      <c r="D822" s="101"/>
      <c r="E822" s="101"/>
      <c r="F822" s="101"/>
      <c r="G822" s="102"/>
      <c r="H822" s="102" t="s">
        <v>207</v>
      </c>
      <c r="I822" s="102" t="s">
        <v>2164</v>
      </c>
      <c r="J822" s="102" t="s">
        <v>2165</v>
      </c>
      <c r="K822" s="102">
        <v>157</v>
      </c>
      <c r="L822" s="102">
        <v>3</v>
      </c>
      <c r="M822" s="102"/>
      <c r="N822" s="102"/>
      <c r="O822" s="102" t="s">
        <v>1621</v>
      </c>
      <c r="P822" s="102" t="s">
        <v>209</v>
      </c>
      <c r="Q822" s="102" t="s">
        <v>139</v>
      </c>
      <c r="R822" s="102">
        <v>34160</v>
      </c>
      <c r="S822" s="102" t="s">
        <v>236</v>
      </c>
      <c r="T822" s="102">
        <v>130</v>
      </c>
      <c r="U822" s="102" t="s">
        <v>2166</v>
      </c>
      <c r="V822" s="103"/>
      <c r="W822" s="101"/>
      <c r="X822" s="102"/>
      <c r="Y822" s="101"/>
      <c r="Z822" s="101"/>
      <c r="AA822" s="101"/>
      <c r="AB822" s="104"/>
    </row>
    <row r="823" spans="2:28" ht="16.5" customHeight="1" x14ac:dyDescent="0.25">
      <c r="B823" s="97">
        <v>842</v>
      </c>
      <c r="C823" s="97" t="s">
        <v>55</v>
      </c>
      <c r="D823" s="98">
        <v>5612</v>
      </c>
      <c r="E823" s="99">
        <v>349</v>
      </c>
      <c r="F823" s="97">
        <v>2</v>
      </c>
      <c r="G823" s="97">
        <v>1</v>
      </c>
      <c r="H823" s="105">
        <v>24</v>
      </c>
      <c r="I823" s="105">
        <v>0</v>
      </c>
      <c r="J823" s="105">
        <v>98</v>
      </c>
      <c r="K823" s="95">
        <v>9698</v>
      </c>
      <c r="L823" s="106">
        <f>T822</f>
        <v>130</v>
      </c>
      <c r="M823" s="106">
        <f>K823*L823</f>
        <v>1260740</v>
      </c>
      <c r="N823" s="77"/>
      <c r="O823" s="78"/>
      <c r="P823" s="78"/>
      <c r="Q823" s="78"/>
      <c r="R823" s="79"/>
      <c r="S823" s="80"/>
      <c r="T823" s="81"/>
      <c r="U823" s="77"/>
      <c r="V823" s="79"/>
      <c r="W823" s="79"/>
      <c r="X823" s="82"/>
      <c r="Y823" s="83">
        <f>M823</f>
        <v>1260740</v>
      </c>
      <c r="Z823" s="84"/>
      <c r="AA823" s="87">
        <f>AB823*M823/100</f>
        <v>126.074</v>
      </c>
      <c r="AB823" s="110">
        <v>0.01</v>
      </c>
    </row>
    <row r="824" spans="2:28" ht="16.5" customHeight="1" x14ac:dyDescent="0.25">
      <c r="B824" s="99"/>
      <c r="C824" s="99"/>
      <c r="D824" s="99"/>
      <c r="E824" s="99"/>
      <c r="F824" s="99"/>
      <c r="G824" s="99"/>
      <c r="H824" s="107"/>
      <c r="I824" s="107"/>
      <c r="J824" s="107"/>
      <c r="K824" s="106"/>
      <c r="L824" s="106"/>
      <c r="M824" s="106"/>
      <c r="N824" s="77"/>
      <c r="O824" s="78"/>
      <c r="P824" s="78"/>
      <c r="Q824" s="78"/>
      <c r="R824" s="79"/>
      <c r="S824" s="80"/>
      <c r="T824" s="81"/>
      <c r="U824" s="77"/>
      <c r="V824" s="79"/>
      <c r="W824" s="79"/>
      <c r="X824" s="86"/>
      <c r="Y824" s="83"/>
      <c r="Z824" s="84"/>
      <c r="AA824" s="85"/>
      <c r="AB824" s="86"/>
    </row>
    <row r="825" spans="2:28" ht="16.5" customHeight="1" x14ac:dyDescent="0.25">
      <c r="B825" s="100" t="s">
        <v>205</v>
      </c>
      <c r="C825" s="101"/>
      <c r="D825" s="101"/>
      <c r="E825" s="101"/>
      <c r="F825" s="101"/>
      <c r="G825" s="102"/>
      <c r="H825" s="102" t="s">
        <v>207</v>
      </c>
      <c r="I825" s="102" t="s">
        <v>2164</v>
      </c>
      <c r="J825" s="102" t="s">
        <v>2165</v>
      </c>
      <c r="K825" s="102">
        <v>157</v>
      </c>
      <c r="L825" s="102">
        <v>3</v>
      </c>
      <c r="M825" s="102"/>
      <c r="N825" s="102"/>
      <c r="O825" s="102" t="s">
        <v>1621</v>
      </c>
      <c r="P825" s="102" t="s">
        <v>209</v>
      </c>
      <c r="Q825" s="102" t="s">
        <v>139</v>
      </c>
      <c r="R825" s="102">
        <v>34160</v>
      </c>
      <c r="S825" s="102" t="s">
        <v>236</v>
      </c>
      <c r="T825" s="102">
        <v>100</v>
      </c>
      <c r="U825" s="102" t="s">
        <v>2167</v>
      </c>
      <c r="V825" s="103"/>
      <c r="W825" s="101"/>
      <c r="X825" s="102"/>
      <c r="Y825" s="101"/>
      <c r="Z825" s="101"/>
      <c r="AA825" s="101"/>
      <c r="AB825" s="104"/>
    </row>
    <row r="826" spans="2:28" ht="16.5" customHeight="1" x14ac:dyDescent="0.25">
      <c r="B826" s="97">
        <v>843</v>
      </c>
      <c r="C826" s="97" t="s">
        <v>55</v>
      </c>
      <c r="D826" s="98">
        <v>5613</v>
      </c>
      <c r="E826" s="99">
        <v>350</v>
      </c>
      <c r="F826" s="97">
        <v>2</v>
      </c>
      <c r="G826" s="97">
        <v>1</v>
      </c>
      <c r="H826" s="105">
        <v>20</v>
      </c>
      <c r="I826" s="105">
        <v>2</v>
      </c>
      <c r="J826" s="105">
        <v>95</v>
      </c>
      <c r="K826" s="95">
        <v>8295</v>
      </c>
      <c r="L826" s="106">
        <f>T825</f>
        <v>100</v>
      </c>
      <c r="M826" s="106">
        <f>K826*L826</f>
        <v>829500</v>
      </c>
      <c r="N826" s="77"/>
      <c r="O826" s="78"/>
      <c r="P826" s="78"/>
      <c r="Q826" s="78"/>
      <c r="R826" s="79"/>
      <c r="S826" s="80"/>
      <c r="T826" s="81"/>
      <c r="U826" s="77"/>
      <c r="V826" s="79"/>
      <c r="W826" s="79"/>
      <c r="X826" s="82"/>
      <c r="Y826" s="83">
        <f>M826</f>
        <v>829500</v>
      </c>
      <c r="Z826" s="84"/>
      <c r="AA826" s="87">
        <f>AB826*M826/100</f>
        <v>82.95</v>
      </c>
      <c r="AB826" s="110">
        <v>0.01</v>
      </c>
    </row>
    <row r="827" spans="2:28" ht="16.5" customHeight="1" x14ac:dyDescent="0.25">
      <c r="B827" s="99"/>
      <c r="C827" s="99"/>
      <c r="D827" s="99"/>
      <c r="E827" s="99"/>
      <c r="F827" s="99"/>
      <c r="G827" s="99"/>
      <c r="H827" s="107"/>
      <c r="I827" s="107"/>
      <c r="J827" s="107"/>
      <c r="K827" s="106"/>
      <c r="L827" s="106"/>
      <c r="M827" s="106"/>
      <c r="N827" s="77"/>
      <c r="O827" s="78"/>
      <c r="P827" s="78"/>
      <c r="Q827" s="78"/>
      <c r="R827" s="79"/>
      <c r="S827" s="80"/>
      <c r="T827" s="81"/>
      <c r="U827" s="77"/>
      <c r="V827" s="79"/>
      <c r="W827" s="79"/>
      <c r="X827" s="86"/>
      <c r="Y827" s="83"/>
      <c r="Z827" s="84"/>
      <c r="AA827" s="85"/>
      <c r="AB827" s="86"/>
    </row>
    <row r="828" spans="2:28" ht="16.5" customHeight="1" x14ac:dyDescent="0.25">
      <c r="B828" s="100" t="s">
        <v>205</v>
      </c>
      <c r="C828" s="101"/>
      <c r="D828" s="101"/>
      <c r="E828" s="101"/>
      <c r="F828" s="101"/>
      <c r="G828" s="102"/>
      <c r="H828" s="102" t="s">
        <v>207</v>
      </c>
      <c r="I828" s="102" t="s">
        <v>2164</v>
      </c>
      <c r="J828" s="102" t="s">
        <v>2165</v>
      </c>
      <c r="K828" s="102">
        <v>157</v>
      </c>
      <c r="L828" s="102">
        <v>3</v>
      </c>
      <c r="M828" s="102"/>
      <c r="N828" s="102"/>
      <c r="O828" s="102" t="s">
        <v>1621</v>
      </c>
      <c r="P828" s="102" t="s">
        <v>209</v>
      </c>
      <c r="Q828" s="102" t="s">
        <v>139</v>
      </c>
      <c r="R828" s="102">
        <v>34160</v>
      </c>
      <c r="S828" s="102" t="s">
        <v>236</v>
      </c>
      <c r="T828" s="102">
        <v>100</v>
      </c>
      <c r="U828" s="102" t="s">
        <v>2168</v>
      </c>
      <c r="V828" s="103"/>
      <c r="W828" s="101"/>
      <c r="X828" s="102"/>
      <c r="Y828" s="101"/>
      <c r="Z828" s="101"/>
      <c r="AA828" s="101"/>
      <c r="AB828" s="104"/>
    </row>
    <row r="829" spans="2:28" ht="16.5" customHeight="1" x14ac:dyDescent="0.25">
      <c r="B829" s="97">
        <v>844</v>
      </c>
      <c r="C829" s="97" t="s">
        <v>55</v>
      </c>
      <c r="D829" s="98">
        <v>5614</v>
      </c>
      <c r="E829" s="99">
        <v>351</v>
      </c>
      <c r="F829" s="97">
        <v>2</v>
      </c>
      <c r="G829" s="97">
        <v>1</v>
      </c>
      <c r="H829" s="105">
        <v>23</v>
      </c>
      <c r="I829" s="105">
        <v>0</v>
      </c>
      <c r="J829" s="105">
        <v>81</v>
      </c>
      <c r="K829" s="95">
        <v>9281</v>
      </c>
      <c r="L829" s="106">
        <f>T828</f>
        <v>100</v>
      </c>
      <c r="M829" s="106">
        <f>K829*L829</f>
        <v>928100</v>
      </c>
      <c r="N829" s="77"/>
      <c r="O829" s="78"/>
      <c r="P829" s="78"/>
      <c r="Q829" s="78"/>
      <c r="R829" s="79"/>
      <c r="S829" s="80"/>
      <c r="T829" s="81"/>
      <c r="U829" s="77"/>
      <c r="V829" s="79"/>
      <c r="W829" s="79"/>
      <c r="X829" s="82"/>
      <c r="Y829" s="83">
        <f>M829</f>
        <v>928100</v>
      </c>
      <c r="Z829" s="84"/>
      <c r="AA829" s="87">
        <f>AB829*M829/100</f>
        <v>92.81</v>
      </c>
      <c r="AB829" s="110">
        <v>0.01</v>
      </c>
    </row>
    <row r="830" spans="2:28" ht="16.5" customHeight="1" x14ac:dyDescent="0.25">
      <c r="B830" s="99"/>
      <c r="C830" s="99"/>
      <c r="D830" s="99"/>
      <c r="E830" s="99"/>
      <c r="F830" s="99"/>
      <c r="G830" s="99"/>
      <c r="H830" s="107"/>
      <c r="I830" s="107"/>
      <c r="J830" s="107"/>
      <c r="K830" s="106"/>
      <c r="L830" s="106"/>
      <c r="M830" s="106"/>
      <c r="N830" s="77"/>
      <c r="O830" s="78"/>
      <c r="P830" s="78"/>
      <c r="Q830" s="78"/>
      <c r="R830" s="79"/>
      <c r="S830" s="80"/>
      <c r="T830" s="81"/>
      <c r="U830" s="77"/>
      <c r="V830" s="79"/>
      <c r="W830" s="79"/>
      <c r="X830" s="86"/>
      <c r="Y830" s="83"/>
      <c r="Z830" s="84"/>
      <c r="AA830" s="85"/>
      <c r="AB830" s="86"/>
    </row>
    <row r="831" spans="2:28" ht="16.5" customHeight="1" x14ac:dyDescent="0.25">
      <c r="B831" s="100" t="s">
        <v>205</v>
      </c>
      <c r="C831" s="101"/>
      <c r="D831" s="101"/>
      <c r="E831" s="101"/>
      <c r="F831" s="101"/>
      <c r="G831" s="102"/>
      <c r="H831" s="102" t="s">
        <v>207</v>
      </c>
      <c r="I831" s="102" t="s">
        <v>811</v>
      </c>
      <c r="J831" s="102" t="s">
        <v>743</v>
      </c>
      <c r="K831" s="102" t="s">
        <v>2183</v>
      </c>
      <c r="L831" s="102">
        <v>2</v>
      </c>
      <c r="M831" s="102"/>
      <c r="N831" s="102"/>
      <c r="O831" s="102" t="s">
        <v>2184</v>
      </c>
      <c r="P831" s="102" t="s">
        <v>2185</v>
      </c>
      <c r="Q831" s="102" t="s">
        <v>1612</v>
      </c>
      <c r="R831" s="102">
        <v>84350</v>
      </c>
      <c r="S831" s="102" t="s">
        <v>236</v>
      </c>
      <c r="T831" s="102">
        <v>150</v>
      </c>
      <c r="U831" s="102" t="s">
        <v>2186</v>
      </c>
      <c r="V831" s="103"/>
      <c r="W831" s="101"/>
      <c r="X831" s="102"/>
      <c r="Y831" s="101"/>
      <c r="Z831" s="101"/>
      <c r="AA831" s="101"/>
      <c r="AB831" s="104"/>
    </row>
    <row r="832" spans="2:28" ht="16.5" customHeight="1" x14ac:dyDescent="0.25">
      <c r="B832" s="97">
        <v>858</v>
      </c>
      <c r="C832" s="97" t="s">
        <v>55</v>
      </c>
      <c r="D832" s="98">
        <v>5642</v>
      </c>
      <c r="E832" s="99">
        <v>368</v>
      </c>
      <c r="F832" s="97">
        <v>2</v>
      </c>
      <c r="G832" s="97">
        <v>1</v>
      </c>
      <c r="H832" s="105">
        <v>2</v>
      </c>
      <c r="I832" s="105">
        <v>1</v>
      </c>
      <c r="J832" s="105">
        <v>14</v>
      </c>
      <c r="K832" s="95">
        <v>914</v>
      </c>
      <c r="L832" s="106">
        <f>T831</f>
        <v>150</v>
      </c>
      <c r="M832" s="106">
        <f>K832*L832</f>
        <v>137100</v>
      </c>
      <c r="N832" s="77"/>
      <c r="O832" s="78"/>
      <c r="P832" s="78"/>
      <c r="Q832" s="78"/>
      <c r="R832" s="79"/>
      <c r="S832" s="80"/>
      <c r="T832" s="81"/>
      <c r="U832" s="77"/>
      <c r="V832" s="79"/>
      <c r="W832" s="79"/>
      <c r="X832" s="82"/>
      <c r="Y832" s="83">
        <f>M832</f>
        <v>137100</v>
      </c>
      <c r="Z832" s="84"/>
      <c r="AA832" s="87">
        <f>AB832*M832/100</f>
        <v>13.71</v>
      </c>
      <c r="AB832" s="110">
        <v>0.01</v>
      </c>
    </row>
    <row r="833" spans="2:28" ht="16.5" customHeight="1" x14ac:dyDescent="0.25">
      <c r="B833" s="99"/>
      <c r="C833" s="99"/>
      <c r="D833" s="99"/>
      <c r="E833" s="99"/>
      <c r="F833" s="99"/>
      <c r="G833" s="99"/>
      <c r="H833" s="107"/>
      <c r="I833" s="107"/>
      <c r="J833" s="107"/>
      <c r="K833" s="106"/>
      <c r="L833" s="106"/>
      <c r="M833" s="106"/>
      <c r="N833" s="77"/>
      <c r="O833" s="78"/>
      <c r="P833" s="78"/>
      <c r="Q833" s="78"/>
      <c r="R833" s="79"/>
      <c r="S833" s="80"/>
      <c r="T833" s="81"/>
      <c r="U833" s="77"/>
      <c r="V833" s="79"/>
      <c r="W833" s="79"/>
      <c r="X833" s="86"/>
      <c r="Y833" s="83"/>
      <c r="Z833" s="84"/>
      <c r="AA833" s="85"/>
      <c r="AB833" s="86"/>
    </row>
    <row r="834" spans="2:28" ht="16.5" customHeight="1" x14ac:dyDescent="0.25">
      <c r="B834" s="100" t="s">
        <v>205</v>
      </c>
      <c r="C834" s="101"/>
      <c r="D834" s="101"/>
      <c r="E834" s="101"/>
      <c r="F834" s="101"/>
      <c r="G834" s="102"/>
      <c r="H834" s="102" t="s">
        <v>210</v>
      </c>
      <c r="I834" s="102" t="s">
        <v>2025</v>
      </c>
      <c r="J834" s="102" t="s">
        <v>2026</v>
      </c>
      <c r="K834" s="102">
        <v>26</v>
      </c>
      <c r="L834" s="102">
        <v>10</v>
      </c>
      <c r="M834" s="102"/>
      <c r="N834" s="102"/>
      <c r="O834" s="102" t="s">
        <v>2027</v>
      </c>
      <c r="P834" s="102" t="s">
        <v>700</v>
      </c>
      <c r="Q834" s="102" t="s">
        <v>139</v>
      </c>
      <c r="R834" s="102">
        <v>34190</v>
      </c>
      <c r="S834" s="102" t="s">
        <v>236</v>
      </c>
      <c r="T834" s="102">
        <v>150</v>
      </c>
      <c r="U834" s="102" t="s">
        <v>2188</v>
      </c>
      <c r="V834" s="103"/>
      <c r="W834" s="101"/>
      <c r="X834" s="102"/>
      <c r="Y834" s="101"/>
      <c r="Z834" s="101"/>
      <c r="AA834" s="101"/>
      <c r="AB834" s="104"/>
    </row>
    <row r="835" spans="2:28" ht="16.5" customHeight="1" x14ac:dyDescent="0.25">
      <c r="B835" s="97">
        <v>860</v>
      </c>
      <c r="C835" s="97" t="s">
        <v>55</v>
      </c>
      <c r="D835" s="98">
        <v>5644</v>
      </c>
      <c r="E835" s="99">
        <v>370</v>
      </c>
      <c r="F835" s="97">
        <v>2</v>
      </c>
      <c r="G835" s="97">
        <v>1</v>
      </c>
      <c r="H835" s="105">
        <v>2</v>
      </c>
      <c r="I835" s="105">
        <v>1</v>
      </c>
      <c r="J835" s="105">
        <v>20</v>
      </c>
      <c r="K835" s="95">
        <v>920</v>
      </c>
      <c r="L835" s="106">
        <f>T834</f>
        <v>150</v>
      </c>
      <c r="M835" s="106">
        <f>K835*L835</f>
        <v>138000</v>
      </c>
      <c r="N835" s="77"/>
      <c r="O835" s="78"/>
      <c r="P835" s="78"/>
      <c r="Q835" s="78"/>
      <c r="R835" s="79"/>
      <c r="S835" s="80"/>
      <c r="T835" s="81"/>
      <c r="U835" s="77"/>
      <c r="V835" s="79"/>
      <c r="W835" s="79"/>
      <c r="X835" s="82"/>
      <c r="Y835" s="83">
        <f>M835</f>
        <v>138000</v>
      </c>
      <c r="Z835" s="84"/>
      <c r="AA835" s="87">
        <f>AB835*M835/100</f>
        <v>13.8</v>
      </c>
      <c r="AB835" s="110">
        <v>0.01</v>
      </c>
    </row>
    <row r="836" spans="2:28" ht="16.5" customHeight="1" x14ac:dyDescent="0.25">
      <c r="B836" s="99"/>
      <c r="C836" s="99"/>
      <c r="D836" s="99"/>
      <c r="E836" s="99"/>
      <c r="F836" s="99"/>
      <c r="G836" s="99"/>
      <c r="H836" s="107"/>
      <c r="I836" s="107"/>
      <c r="J836" s="107"/>
      <c r="K836" s="106"/>
      <c r="L836" s="106"/>
      <c r="M836" s="106"/>
      <c r="N836" s="77"/>
      <c r="O836" s="78"/>
      <c r="P836" s="78"/>
      <c r="Q836" s="78"/>
      <c r="R836" s="79"/>
      <c r="S836" s="80"/>
      <c r="T836" s="81"/>
      <c r="U836" s="77"/>
      <c r="V836" s="79"/>
      <c r="W836" s="79"/>
      <c r="X836" s="86"/>
      <c r="Y836" s="83"/>
      <c r="Z836" s="84"/>
      <c r="AA836" s="85"/>
      <c r="AB836" s="86"/>
    </row>
    <row r="837" spans="2:28" ht="16.5" customHeight="1" x14ac:dyDescent="0.25">
      <c r="B837" s="100" t="s">
        <v>205</v>
      </c>
      <c r="C837" s="101"/>
      <c r="D837" s="101"/>
      <c r="E837" s="101"/>
      <c r="F837" s="101"/>
      <c r="G837" s="102"/>
      <c r="H837" s="102" t="s">
        <v>210</v>
      </c>
      <c r="I837" s="102" t="s">
        <v>2189</v>
      </c>
      <c r="J837" s="102" t="s">
        <v>2190</v>
      </c>
      <c r="K837" s="102">
        <v>26</v>
      </c>
      <c r="L837" s="102">
        <v>10</v>
      </c>
      <c r="M837" s="102"/>
      <c r="N837" s="102"/>
      <c r="O837" s="102" t="s">
        <v>2027</v>
      </c>
      <c r="P837" s="102" t="s">
        <v>700</v>
      </c>
      <c r="Q837" s="102" t="s">
        <v>139</v>
      </c>
      <c r="R837" s="102">
        <v>34190</v>
      </c>
      <c r="S837" s="102" t="s">
        <v>236</v>
      </c>
      <c r="T837" s="102">
        <v>180</v>
      </c>
      <c r="U837" s="102" t="s">
        <v>2191</v>
      </c>
      <c r="V837" s="103"/>
      <c r="W837" s="101"/>
      <c r="X837" s="102"/>
      <c r="Y837" s="101"/>
      <c r="Z837" s="101"/>
      <c r="AA837" s="101"/>
      <c r="AB837" s="104"/>
    </row>
    <row r="838" spans="2:28" ht="16.5" customHeight="1" x14ac:dyDescent="0.25">
      <c r="B838" s="97">
        <v>861</v>
      </c>
      <c r="C838" s="97" t="s">
        <v>55</v>
      </c>
      <c r="D838" s="98">
        <v>5645</v>
      </c>
      <c r="E838" s="99">
        <v>371</v>
      </c>
      <c r="F838" s="97">
        <v>2</v>
      </c>
      <c r="G838" s="97">
        <v>1</v>
      </c>
      <c r="H838" s="105">
        <v>3</v>
      </c>
      <c r="I838" s="105">
        <v>2</v>
      </c>
      <c r="J838" s="105">
        <v>72</v>
      </c>
      <c r="K838" s="95">
        <v>1472</v>
      </c>
      <c r="L838" s="106">
        <f>T837</f>
        <v>180</v>
      </c>
      <c r="M838" s="106">
        <f>K838*L838</f>
        <v>264960</v>
      </c>
      <c r="N838" s="77"/>
      <c r="O838" s="78"/>
      <c r="P838" s="78"/>
      <c r="Q838" s="78"/>
      <c r="R838" s="79"/>
      <c r="S838" s="80"/>
      <c r="T838" s="81"/>
      <c r="U838" s="77"/>
      <c r="V838" s="79"/>
      <c r="W838" s="79"/>
      <c r="X838" s="82"/>
      <c r="Y838" s="83">
        <f>M838</f>
        <v>264960</v>
      </c>
      <c r="Z838" s="84"/>
      <c r="AA838" s="87">
        <f>AB838*M838/100</f>
        <v>26.495999999999999</v>
      </c>
      <c r="AB838" s="110">
        <v>0.01</v>
      </c>
    </row>
    <row r="839" spans="2:28" ht="16.5" customHeight="1" x14ac:dyDescent="0.25">
      <c r="B839" s="99"/>
      <c r="C839" s="99"/>
      <c r="D839" s="99"/>
      <c r="E839" s="99"/>
      <c r="F839" s="99"/>
      <c r="G839" s="99"/>
      <c r="H839" s="107"/>
      <c r="I839" s="107"/>
      <c r="J839" s="107"/>
      <c r="K839" s="106"/>
      <c r="L839" s="106"/>
      <c r="M839" s="106"/>
      <c r="N839" s="77"/>
      <c r="O839" s="78"/>
      <c r="P839" s="78"/>
      <c r="Q839" s="78"/>
      <c r="R839" s="79"/>
      <c r="S839" s="80"/>
      <c r="T839" s="81"/>
      <c r="U839" s="77"/>
      <c r="V839" s="79"/>
      <c r="W839" s="79"/>
      <c r="X839" s="86"/>
      <c r="Y839" s="83"/>
      <c r="Z839" s="84"/>
      <c r="AA839" s="85"/>
      <c r="AB839" s="86"/>
    </row>
    <row r="840" spans="2:28" ht="16.5" customHeight="1" x14ac:dyDescent="0.25">
      <c r="B840" s="100" t="s">
        <v>205</v>
      </c>
      <c r="C840" s="101"/>
      <c r="D840" s="101"/>
      <c r="E840" s="101"/>
      <c r="F840" s="101"/>
      <c r="G840" s="102"/>
      <c r="H840" s="102" t="s">
        <v>2197</v>
      </c>
      <c r="I840" s="102" t="s">
        <v>407</v>
      </c>
      <c r="J840" s="102" t="s">
        <v>2198</v>
      </c>
      <c r="K840" s="102">
        <v>36</v>
      </c>
      <c r="L840" s="102">
        <v>18</v>
      </c>
      <c r="M840" s="102"/>
      <c r="N840" s="102"/>
      <c r="O840" s="102" t="s">
        <v>699</v>
      </c>
      <c r="P840" s="102" t="s">
        <v>700</v>
      </c>
      <c r="Q840" s="102" t="s">
        <v>139</v>
      </c>
      <c r="R840" s="102">
        <v>34190</v>
      </c>
      <c r="S840" s="102"/>
      <c r="T840" s="102">
        <v>200</v>
      </c>
      <c r="U840" s="102" t="s">
        <v>2200</v>
      </c>
      <c r="V840" s="103"/>
      <c r="W840" s="101"/>
      <c r="X840" s="102"/>
      <c r="Y840" s="101"/>
      <c r="Z840" s="101"/>
      <c r="AA840" s="102" t="s">
        <v>2199</v>
      </c>
      <c r="AB840" s="104"/>
    </row>
    <row r="841" spans="2:28" ht="16.5" customHeight="1" x14ac:dyDescent="0.25">
      <c r="B841" s="97">
        <v>865</v>
      </c>
      <c r="C841" s="97" t="s">
        <v>55</v>
      </c>
      <c r="D841" s="98">
        <v>6760</v>
      </c>
      <c r="E841" s="99">
        <v>388</v>
      </c>
      <c r="F841" s="97">
        <v>2</v>
      </c>
      <c r="G841" s="97">
        <v>2</v>
      </c>
      <c r="H841" s="105">
        <v>0</v>
      </c>
      <c r="I841" s="105">
        <v>1</v>
      </c>
      <c r="J841" s="105">
        <v>93</v>
      </c>
      <c r="K841" s="95">
        <v>193</v>
      </c>
      <c r="L841" s="106">
        <f>T840</f>
        <v>200</v>
      </c>
      <c r="M841" s="106">
        <f>K841*L841</f>
        <v>38600</v>
      </c>
      <c r="N841" s="77"/>
      <c r="O841" s="78" t="s">
        <v>203</v>
      </c>
      <c r="P841" s="78" t="s">
        <v>5</v>
      </c>
      <c r="Q841" s="78" t="s">
        <v>143</v>
      </c>
      <c r="R841" s="79">
        <v>108</v>
      </c>
      <c r="S841" s="80"/>
      <c r="T841" s="81">
        <v>8050</v>
      </c>
      <c r="U841" s="96" t="s">
        <v>220</v>
      </c>
      <c r="V841" s="79">
        <f>R841*T841*6/100</f>
        <v>52164</v>
      </c>
      <c r="W841" s="79">
        <f>R841*T841-V841</f>
        <v>817236</v>
      </c>
      <c r="X841" s="82">
        <f>M841+W841</f>
        <v>855836</v>
      </c>
      <c r="Y841" s="83">
        <f>M841</f>
        <v>38600</v>
      </c>
      <c r="Z841" s="84"/>
      <c r="AA841" s="87">
        <f>AB841*M841/100</f>
        <v>7.72</v>
      </c>
      <c r="AB841" s="86">
        <v>0.02</v>
      </c>
    </row>
    <row r="842" spans="2:28" ht="16.5" customHeight="1" x14ac:dyDescent="0.25">
      <c r="B842" s="99"/>
      <c r="C842" s="99"/>
      <c r="D842" s="99"/>
      <c r="E842" s="99"/>
      <c r="F842" s="99"/>
      <c r="G842" s="99"/>
      <c r="H842" s="107"/>
      <c r="I842" s="107"/>
      <c r="J842" s="107"/>
      <c r="K842" s="106"/>
      <c r="L842" s="106"/>
      <c r="M842" s="106"/>
      <c r="N842" s="77"/>
      <c r="O842" s="78"/>
      <c r="P842" s="78"/>
      <c r="Q842" s="78"/>
      <c r="R842" s="79"/>
      <c r="S842" s="80"/>
      <c r="T842" s="81"/>
      <c r="U842" s="77"/>
      <c r="V842" s="79"/>
      <c r="W842" s="79"/>
      <c r="X842" s="86"/>
      <c r="Y842" s="83"/>
      <c r="Z842" s="84"/>
      <c r="AA842" s="85"/>
      <c r="AB842" s="86"/>
    </row>
    <row r="843" spans="2:28" ht="16.5" customHeight="1" x14ac:dyDescent="0.25">
      <c r="B843" s="100" t="s">
        <v>205</v>
      </c>
      <c r="C843" s="101"/>
      <c r="D843" s="101"/>
      <c r="E843" s="101"/>
      <c r="F843" s="101"/>
      <c r="G843" s="102"/>
      <c r="H843" s="102" t="s">
        <v>210</v>
      </c>
      <c r="I843" s="102" t="s">
        <v>563</v>
      </c>
      <c r="J843" s="102" t="s">
        <v>2247</v>
      </c>
      <c r="K843" s="102">
        <v>233</v>
      </c>
      <c r="L843" s="102">
        <v>11</v>
      </c>
      <c r="M843" s="102"/>
      <c r="N843" s="102"/>
      <c r="O843" s="102" t="s">
        <v>424</v>
      </c>
      <c r="P843" s="102" t="s">
        <v>315</v>
      </c>
      <c r="Q843" s="102" t="s">
        <v>316</v>
      </c>
      <c r="R843" s="102">
        <v>33110</v>
      </c>
      <c r="S843" s="102" t="s">
        <v>236</v>
      </c>
      <c r="T843" s="102">
        <v>100</v>
      </c>
      <c r="U843" s="102"/>
      <c r="V843" s="103"/>
      <c r="W843" s="101"/>
      <c r="X843" s="102"/>
      <c r="Y843" s="101"/>
      <c r="Z843" s="101"/>
      <c r="AA843" s="101"/>
      <c r="AB843" s="104"/>
    </row>
    <row r="844" spans="2:28" ht="16.5" customHeight="1" x14ac:dyDescent="0.25">
      <c r="B844" s="97">
        <v>902</v>
      </c>
      <c r="C844" s="97" t="s">
        <v>55</v>
      </c>
      <c r="D844" s="98">
        <v>7055</v>
      </c>
      <c r="E844" s="99">
        <v>240</v>
      </c>
      <c r="F844" s="97">
        <v>11</v>
      </c>
      <c r="G844" s="97">
        <v>1</v>
      </c>
      <c r="H844" s="105">
        <v>2</v>
      </c>
      <c r="I844" s="105">
        <v>0</v>
      </c>
      <c r="J844" s="105">
        <v>0</v>
      </c>
      <c r="K844" s="95">
        <v>800</v>
      </c>
      <c r="L844" s="106">
        <f>T843</f>
        <v>100</v>
      </c>
      <c r="M844" s="106">
        <f>K844*L844</f>
        <v>80000</v>
      </c>
      <c r="N844" s="77"/>
      <c r="O844" s="78"/>
      <c r="P844" s="78"/>
      <c r="Q844" s="78"/>
      <c r="R844" s="79"/>
      <c r="S844" s="80"/>
      <c r="T844" s="81"/>
      <c r="U844" s="77"/>
      <c r="V844" s="79"/>
      <c r="W844" s="79"/>
      <c r="X844" s="82"/>
      <c r="Y844" s="83">
        <f>M844</f>
        <v>80000</v>
      </c>
      <c r="Z844" s="84"/>
      <c r="AA844" s="87">
        <f>AB844*M844/100</f>
        <v>8</v>
      </c>
      <c r="AB844" s="110">
        <v>0.01</v>
      </c>
    </row>
    <row r="845" spans="2:28" ht="16.5" customHeight="1" x14ac:dyDescent="0.25">
      <c r="B845" s="99"/>
      <c r="C845" s="99"/>
      <c r="D845" s="99"/>
      <c r="E845" s="99"/>
      <c r="F845" s="99"/>
      <c r="G845" s="99"/>
      <c r="H845" s="107"/>
      <c r="I845" s="107"/>
      <c r="J845" s="107"/>
      <c r="K845" s="106"/>
      <c r="L845" s="106"/>
      <c r="M845" s="106"/>
      <c r="N845" s="77"/>
      <c r="O845" s="78"/>
      <c r="P845" s="78"/>
      <c r="Q845" s="78"/>
      <c r="R845" s="79"/>
      <c r="S845" s="80"/>
      <c r="T845" s="81"/>
      <c r="U845" s="77"/>
      <c r="V845" s="79"/>
      <c r="W845" s="79"/>
      <c r="X845" s="86"/>
      <c r="Y845" s="83"/>
      <c r="Z845" s="84"/>
      <c r="AA845" s="85"/>
      <c r="AB845" s="86"/>
    </row>
    <row r="846" spans="2:28" ht="16.5" customHeight="1" x14ac:dyDescent="0.25">
      <c r="B846" s="100" t="s">
        <v>205</v>
      </c>
      <c r="C846" s="101"/>
      <c r="D846" s="101"/>
      <c r="E846" s="101"/>
      <c r="F846" s="101"/>
      <c r="G846" s="102"/>
      <c r="H846" s="102" t="s">
        <v>207</v>
      </c>
      <c r="I846" s="102" t="s">
        <v>283</v>
      </c>
      <c r="J846" s="102" t="s">
        <v>511</v>
      </c>
      <c r="K846" s="102">
        <v>173</v>
      </c>
      <c r="L846" s="102">
        <v>9</v>
      </c>
      <c r="M846" s="102"/>
      <c r="N846" s="102"/>
      <c r="O846" s="102" t="s">
        <v>240</v>
      </c>
      <c r="P846" s="102" t="s">
        <v>241</v>
      </c>
      <c r="Q846" s="102" t="s">
        <v>139</v>
      </c>
      <c r="R846" s="102">
        <v>34160</v>
      </c>
      <c r="S846" s="102" t="s">
        <v>236</v>
      </c>
      <c r="T846" s="102">
        <v>100</v>
      </c>
      <c r="U846" s="102"/>
      <c r="V846" s="103"/>
      <c r="W846" s="101"/>
      <c r="X846" s="102"/>
      <c r="Y846" s="101"/>
      <c r="Z846" s="101"/>
      <c r="AA846" s="101"/>
      <c r="AB846" s="104"/>
    </row>
    <row r="847" spans="2:28" ht="16.5" customHeight="1" x14ac:dyDescent="0.25">
      <c r="B847" s="97">
        <v>906</v>
      </c>
      <c r="C847" s="97" t="s">
        <v>55</v>
      </c>
      <c r="D847" s="98">
        <v>42892</v>
      </c>
      <c r="E847" s="99">
        <v>176</v>
      </c>
      <c r="F847" s="97">
        <v>5</v>
      </c>
      <c r="G847" s="97">
        <v>1</v>
      </c>
      <c r="H847" s="105">
        <v>3</v>
      </c>
      <c r="I847" s="105">
        <v>0</v>
      </c>
      <c r="J847" s="105">
        <v>45</v>
      </c>
      <c r="K847" s="95">
        <v>1245</v>
      </c>
      <c r="L847" s="106">
        <f>T846</f>
        <v>100</v>
      </c>
      <c r="M847" s="106">
        <f>K847*L847</f>
        <v>124500</v>
      </c>
      <c r="N847" s="77"/>
      <c r="O847" s="78"/>
      <c r="P847" s="78"/>
      <c r="Q847" s="78"/>
      <c r="R847" s="79"/>
      <c r="S847" s="80"/>
      <c r="T847" s="81"/>
      <c r="U847" s="77"/>
      <c r="V847" s="79"/>
      <c r="W847" s="79"/>
      <c r="X847" s="82"/>
      <c r="Y847" s="83">
        <f>M847</f>
        <v>124500</v>
      </c>
      <c r="Z847" s="84"/>
      <c r="AA847" s="87">
        <f>AB847*M847/100</f>
        <v>12.45</v>
      </c>
      <c r="AB847" s="110">
        <v>0.01</v>
      </c>
    </row>
    <row r="848" spans="2:28" ht="16.5" customHeight="1" x14ac:dyDescent="0.25">
      <c r="B848" s="99"/>
      <c r="C848" s="99"/>
      <c r="D848" s="99"/>
      <c r="E848" s="99"/>
      <c r="F848" s="99"/>
      <c r="G848" s="99"/>
      <c r="H848" s="107"/>
      <c r="I848" s="107"/>
      <c r="J848" s="107"/>
      <c r="K848" s="106"/>
      <c r="L848" s="106"/>
      <c r="M848" s="106"/>
      <c r="N848" s="77"/>
      <c r="O848" s="78"/>
      <c r="P848" s="78"/>
      <c r="Q848" s="78"/>
      <c r="R848" s="79"/>
      <c r="S848" s="80"/>
      <c r="T848" s="81"/>
      <c r="U848" s="77"/>
      <c r="V848" s="79"/>
      <c r="W848" s="79"/>
      <c r="X848" s="86"/>
      <c r="Y848" s="83"/>
      <c r="Z848" s="84"/>
      <c r="AA848" s="85"/>
      <c r="AB848" s="86"/>
    </row>
    <row r="849" spans="2:28" ht="16.5" customHeight="1" x14ac:dyDescent="0.25">
      <c r="B849" s="100" t="s">
        <v>205</v>
      </c>
      <c r="C849" s="101"/>
      <c r="D849" s="101"/>
      <c r="E849" s="101"/>
      <c r="F849" s="101"/>
      <c r="G849" s="102"/>
      <c r="H849" s="102" t="s">
        <v>207</v>
      </c>
      <c r="I849" s="102" t="s">
        <v>274</v>
      </c>
      <c r="J849" s="102" t="s">
        <v>511</v>
      </c>
      <c r="K849" s="102">
        <v>154</v>
      </c>
      <c r="L849" s="102">
        <v>9</v>
      </c>
      <c r="M849" s="102"/>
      <c r="N849" s="102"/>
      <c r="O849" s="102" t="s">
        <v>240</v>
      </c>
      <c r="P849" s="102" t="s">
        <v>241</v>
      </c>
      <c r="Q849" s="102" t="s">
        <v>139</v>
      </c>
      <c r="R849" s="102">
        <v>34160</v>
      </c>
      <c r="S849" s="102" t="s">
        <v>236</v>
      </c>
      <c r="T849" s="102">
        <v>100</v>
      </c>
      <c r="U849" s="102"/>
      <c r="V849" s="103"/>
      <c r="W849" s="101"/>
      <c r="X849" s="102"/>
      <c r="Y849" s="101"/>
      <c r="Z849" s="101"/>
      <c r="AA849" s="101"/>
      <c r="AB849" s="104"/>
    </row>
    <row r="850" spans="2:28" ht="16.5" customHeight="1" x14ac:dyDescent="0.25">
      <c r="B850" s="97">
        <v>907</v>
      </c>
      <c r="C850" s="97" t="s">
        <v>55</v>
      </c>
      <c r="D850" s="98">
        <v>42893</v>
      </c>
      <c r="E850" s="99">
        <v>177</v>
      </c>
      <c r="F850" s="97">
        <v>5</v>
      </c>
      <c r="G850" s="97">
        <v>1</v>
      </c>
      <c r="H850" s="105">
        <v>3</v>
      </c>
      <c r="I850" s="105">
        <v>1</v>
      </c>
      <c r="J850" s="105">
        <v>61</v>
      </c>
      <c r="K850" s="95">
        <v>1361</v>
      </c>
      <c r="L850" s="106">
        <f>T849</f>
        <v>100</v>
      </c>
      <c r="M850" s="106">
        <f>K850*L850</f>
        <v>136100</v>
      </c>
      <c r="N850" s="77"/>
      <c r="O850" s="78"/>
      <c r="P850" s="78"/>
      <c r="Q850" s="78"/>
      <c r="R850" s="79"/>
      <c r="S850" s="80"/>
      <c r="T850" s="81"/>
      <c r="U850" s="77"/>
      <c r="V850" s="79"/>
      <c r="W850" s="79"/>
      <c r="X850" s="82"/>
      <c r="Y850" s="83">
        <f>M850</f>
        <v>136100</v>
      </c>
      <c r="Z850" s="84"/>
      <c r="AA850" s="87">
        <f>AB850*M850/100</f>
        <v>13.61</v>
      </c>
      <c r="AB850" s="110">
        <v>0.01</v>
      </c>
    </row>
    <row r="851" spans="2:28" ht="16.5" customHeight="1" x14ac:dyDescent="0.25">
      <c r="B851" s="99"/>
      <c r="C851" s="99"/>
      <c r="D851" s="99"/>
      <c r="E851" s="99"/>
      <c r="F851" s="99"/>
      <c r="G851" s="99"/>
      <c r="H851" s="107"/>
      <c r="I851" s="107"/>
      <c r="J851" s="107"/>
      <c r="K851" s="106"/>
      <c r="L851" s="106"/>
      <c r="M851" s="106"/>
      <c r="N851" s="77"/>
      <c r="O851" s="78"/>
      <c r="P851" s="78"/>
      <c r="Q851" s="78"/>
      <c r="R851" s="79"/>
      <c r="S851" s="80"/>
      <c r="T851" s="81"/>
      <c r="U851" s="77"/>
      <c r="V851" s="79"/>
      <c r="W851" s="79"/>
      <c r="X851" s="86"/>
      <c r="Y851" s="83"/>
      <c r="Z851" s="84"/>
      <c r="AA851" s="85"/>
      <c r="AB851" s="86"/>
    </row>
    <row r="852" spans="2:28" ht="16.5" customHeight="1" x14ac:dyDescent="0.25">
      <c r="B852" s="100" t="s">
        <v>205</v>
      </c>
      <c r="C852" s="101"/>
      <c r="D852" s="101"/>
      <c r="E852" s="101"/>
      <c r="F852" s="101"/>
      <c r="G852" s="102"/>
      <c r="H852" s="102" t="s">
        <v>207</v>
      </c>
      <c r="I852" s="102" t="s">
        <v>660</v>
      </c>
      <c r="J852" s="102" t="s">
        <v>511</v>
      </c>
      <c r="K852" s="102">
        <v>40</v>
      </c>
      <c r="L852" s="102">
        <v>11</v>
      </c>
      <c r="M852" s="102"/>
      <c r="N852" s="102"/>
      <c r="O852" s="102" t="s">
        <v>2253</v>
      </c>
      <c r="P852" s="102" t="s">
        <v>2254</v>
      </c>
      <c r="Q852" s="102" t="s">
        <v>129</v>
      </c>
      <c r="R852" s="102">
        <v>71160</v>
      </c>
      <c r="S852" s="102" t="s">
        <v>236</v>
      </c>
      <c r="T852" s="102">
        <v>100</v>
      </c>
      <c r="U852" s="102"/>
      <c r="V852" s="103"/>
      <c r="W852" s="101"/>
      <c r="X852" s="102"/>
      <c r="Y852" s="101"/>
      <c r="Z852" s="101"/>
      <c r="AA852" s="101"/>
      <c r="AB852" s="104"/>
    </row>
    <row r="853" spans="2:28" ht="16.5" customHeight="1" x14ac:dyDescent="0.25">
      <c r="B853" s="97">
        <v>908</v>
      </c>
      <c r="C853" s="97" t="s">
        <v>55</v>
      </c>
      <c r="D853" s="98">
        <v>42896</v>
      </c>
      <c r="E853" s="99">
        <v>180</v>
      </c>
      <c r="F853" s="97">
        <v>5</v>
      </c>
      <c r="G853" s="97">
        <v>1</v>
      </c>
      <c r="H853" s="105">
        <v>3</v>
      </c>
      <c r="I853" s="105">
        <v>0</v>
      </c>
      <c r="J853" s="105">
        <v>62</v>
      </c>
      <c r="K853" s="95">
        <v>1262</v>
      </c>
      <c r="L853" s="106">
        <f>T852</f>
        <v>100</v>
      </c>
      <c r="M853" s="106">
        <f>K853*L853</f>
        <v>126200</v>
      </c>
      <c r="N853" s="77"/>
      <c r="O853" s="78"/>
      <c r="P853" s="78"/>
      <c r="Q853" s="78"/>
      <c r="R853" s="79"/>
      <c r="S853" s="80"/>
      <c r="T853" s="81"/>
      <c r="U853" s="77"/>
      <c r="V853" s="79"/>
      <c r="W853" s="79"/>
      <c r="X853" s="82"/>
      <c r="Y853" s="83">
        <f>M853</f>
        <v>126200</v>
      </c>
      <c r="Z853" s="84"/>
      <c r="AA853" s="87">
        <f>AB853*M853/100</f>
        <v>12.62</v>
      </c>
      <c r="AB853" s="110">
        <v>0.01</v>
      </c>
    </row>
    <row r="854" spans="2:28" ht="16.5" customHeight="1" x14ac:dyDescent="0.25">
      <c r="B854" s="99"/>
      <c r="C854" s="99"/>
      <c r="D854" s="99"/>
      <c r="E854" s="99"/>
      <c r="F854" s="99"/>
      <c r="G854" s="99"/>
      <c r="H854" s="107"/>
      <c r="I854" s="107"/>
      <c r="J854" s="107"/>
      <c r="K854" s="106"/>
      <c r="L854" s="106"/>
      <c r="M854" s="106"/>
      <c r="N854" s="77"/>
      <c r="O854" s="78"/>
      <c r="P854" s="78"/>
      <c r="Q854" s="78"/>
      <c r="R854" s="79"/>
      <c r="S854" s="80"/>
      <c r="T854" s="81"/>
      <c r="U854" s="77"/>
      <c r="V854" s="79"/>
      <c r="W854" s="79"/>
      <c r="X854" s="86"/>
      <c r="Y854" s="83"/>
      <c r="Z854" s="84"/>
      <c r="AA854" s="85"/>
      <c r="AB854" s="86"/>
    </row>
    <row r="855" spans="2:28" ht="16.5" customHeight="1" x14ac:dyDescent="0.25">
      <c r="B855" s="100" t="s">
        <v>205</v>
      </c>
      <c r="C855" s="101"/>
      <c r="D855" s="101"/>
      <c r="E855" s="101"/>
      <c r="F855" s="101"/>
      <c r="G855" s="102"/>
      <c r="H855" s="102" t="s">
        <v>207</v>
      </c>
      <c r="I855" s="102" t="s">
        <v>1626</v>
      </c>
      <c r="J855" s="102" t="s">
        <v>1627</v>
      </c>
      <c r="K855" s="102" t="s">
        <v>1628</v>
      </c>
      <c r="L855" s="102" t="s">
        <v>236</v>
      </c>
      <c r="M855" s="102" t="s">
        <v>1629</v>
      </c>
      <c r="N855" s="102"/>
      <c r="O855" s="102" t="s">
        <v>1630</v>
      </c>
      <c r="P855" s="102" t="s">
        <v>1631</v>
      </c>
      <c r="Q855" s="102" t="s">
        <v>128</v>
      </c>
      <c r="R855" s="102">
        <v>10210</v>
      </c>
      <c r="S855" s="102"/>
      <c r="T855" s="102">
        <v>80</v>
      </c>
      <c r="U855" s="102" t="s">
        <v>2257</v>
      </c>
      <c r="V855" s="103"/>
      <c r="W855" s="101"/>
      <c r="X855" s="102"/>
      <c r="Y855" s="101"/>
      <c r="Z855" s="101"/>
      <c r="AA855" s="102" t="s">
        <v>1632</v>
      </c>
      <c r="AB855" s="104"/>
    </row>
    <row r="856" spans="2:28" ht="16.5" customHeight="1" x14ac:dyDescent="0.25">
      <c r="B856" s="97">
        <v>913</v>
      </c>
      <c r="C856" s="97" t="s">
        <v>55</v>
      </c>
      <c r="D856" s="98">
        <v>5936</v>
      </c>
      <c r="E856" s="99">
        <v>141</v>
      </c>
      <c r="F856" s="97">
        <v>6</v>
      </c>
      <c r="G856" s="97">
        <v>1</v>
      </c>
      <c r="H856" s="105">
        <v>21</v>
      </c>
      <c r="I856" s="105">
        <v>3</v>
      </c>
      <c r="J856" s="105">
        <v>18</v>
      </c>
      <c r="K856" s="95">
        <v>8718</v>
      </c>
      <c r="L856" s="106">
        <f>T855</f>
        <v>80</v>
      </c>
      <c r="M856" s="106">
        <f>K856*L856</f>
        <v>697440</v>
      </c>
      <c r="N856" s="77"/>
      <c r="O856" s="78"/>
      <c r="P856" s="78"/>
      <c r="Q856" s="78"/>
      <c r="R856" s="79"/>
      <c r="S856" s="80"/>
      <c r="T856" s="81"/>
      <c r="U856" s="77"/>
      <c r="V856" s="79"/>
      <c r="W856" s="79"/>
      <c r="X856" s="82"/>
      <c r="Y856" s="83">
        <f>M856</f>
        <v>697440</v>
      </c>
      <c r="Z856" s="84"/>
      <c r="AA856" s="87">
        <f>AB856*M856/100</f>
        <v>69.744</v>
      </c>
      <c r="AB856" s="110">
        <v>0.01</v>
      </c>
    </row>
    <row r="857" spans="2:28" ht="16.5" customHeight="1" x14ac:dyDescent="0.25">
      <c r="B857" s="99"/>
      <c r="C857" s="99"/>
      <c r="D857" s="99"/>
      <c r="E857" s="99"/>
      <c r="F857" s="99"/>
      <c r="G857" s="99"/>
      <c r="H857" s="107"/>
      <c r="I857" s="107"/>
      <c r="J857" s="107"/>
      <c r="K857" s="106"/>
      <c r="L857" s="106"/>
      <c r="M857" s="106"/>
      <c r="N857" s="77"/>
      <c r="O857" s="78"/>
      <c r="P857" s="78"/>
      <c r="Q857" s="78"/>
      <c r="R857" s="79"/>
      <c r="S857" s="80"/>
      <c r="T857" s="81"/>
      <c r="U857" s="77"/>
      <c r="V857" s="79"/>
      <c r="W857" s="79"/>
      <c r="X857" s="86"/>
      <c r="Y857" s="83"/>
      <c r="Z857" s="84"/>
      <c r="AA857" s="85"/>
      <c r="AB857" s="86"/>
    </row>
    <row r="858" spans="2:28" ht="16.5" customHeight="1" x14ac:dyDescent="0.25">
      <c r="B858" s="100" t="s">
        <v>205</v>
      </c>
      <c r="C858" s="101"/>
      <c r="D858" s="101"/>
      <c r="E858" s="101"/>
      <c r="F858" s="101"/>
      <c r="G858" s="102"/>
      <c r="H858" s="102" t="s">
        <v>207</v>
      </c>
      <c r="I858" s="102" t="s">
        <v>2263</v>
      </c>
      <c r="J858" s="102" t="s">
        <v>2264</v>
      </c>
      <c r="K858" s="102" t="s">
        <v>2265</v>
      </c>
      <c r="L858" s="102">
        <v>5</v>
      </c>
      <c r="M858" s="102"/>
      <c r="N858" s="102"/>
      <c r="O858" s="102" t="s">
        <v>2266</v>
      </c>
      <c r="P858" s="102" t="s">
        <v>2267</v>
      </c>
      <c r="Q858" s="102" t="s">
        <v>131</v>
      </c>
      <c r="R858" s="102">
        <v>24000</v>
      </c>
      <c r="S858" s="102"/>
      <c r="T858" s="102">
        <v>130</v>
      </c>
      <c r="U858" s="102" t="s">
        <v>749</v>
      </c>
      <c r="V858" s="103"/>
      <c r="W858" s="101"/>
      <c r="X858" s="102"/>
      <c r="Y858" s="101"/>
      <c r="Z858" s="101"/>
      <c r="AA858" s="101"/>
      <c r="AB858" s="104"/>
    </row>
    <row r="859" spans="2:28" ht="16.5" customHeight="1" x14ac:dyDescent="0.25">
      <c r="B859" s="97">
        <v>917</v>
      </c>
      <c r="C859" s="97" t="s">
        <v>55</v>
      </c>
      <c r="D859" s="98">
        <v>7411</v>
      </c>
      <c r="E859" s="99">
        <v>22</v>
      </c>
      <c r="F859" s="97">
        <v>10</v>
      </c>
      <c r="G859" s="97">
        <v>1</v>
      </c>
      <c r="H859" s="105">
        <v>3</v>
      </c>
      <c r="I859" s="105">
        <v>3</v>
      </c>
      <c r="J859" s="105">
        <v>90</v>
      </c>
      <c r="K859" s="95">
        <v>1590</v>
      </c>
      <c r="L859" s="106">
        <f>T858</f>
        <v>130</v>
      </c>
      <c r="M859" s="106">
        <f>K859*L859</f>
        <v>206700</v>
      </c>
      <c r="N859" s="77"/>
      <c r="O859" s="78"/>
      <c r="P859" s="78"/>
      <c r="Q859" s="78"/>
      <c r="R859" s="79"/>
      <c r="S859" s="80"/>
      <c r="T859" s="81"/>
      <c r="U859" s="77"/>
      <c r="V859" s="79"/>
      <c r="W859" s="79"/>
      <c r="X859" s="82"/>
      <c r="Y859" s="83">
        <f>M859</f>
        <v>206700</v>
      </c>
      <c r="Z859" s="84"/>
      <c r="AA859" s="87">
        <f>AB859*M859/100</f>
        <v>20.67</v>
      </c>
      <c r="AB859" s="110">
        <v>0.01</v>
      </c>
    </row>
    <row r="860" spans="2:28" ht="16.5" customHeight="1" x14ac:dyDescent="0.25">
      <c r="B860" s="99"/>
      <c r="C860" s="99"/>
      <c r="D860" s="99"/>
      <c r="E860" s="99"/>
      <c r="F860" s="99"/>
      <c r="G860" s="99"/>
      <c r="H860" s="107"/>
      <c r="I860" s="107"/>
      <c r="J860" s="107"/>
      <c r="K860" s="106"/>
      <c r="L860" s="106"/>
      <c r="M860" s="106"/>
      <c r="N860" s="77"/>
      <c r="O860" s="78"/>
      <c r="P860" s="78"/>
      <c r="Q860" s="78"/>
      <c r="R860" s="79"/>
      <c r="S860" s="80"/>
      <c r="T860" s="81"/>
      <c r="U860" s="77"/>
      <c r="V860" s="79"/>
      <c r="W860" s="79"/>
      <c r="X860" s="86"/>
      <c r="Y860" s="83"/>
      <c r="Z860" s="84"/>
      <c r="AA860" s="85"/>
      <c r="AB860" s="86"/>
    </row>
    <row r="861" spans="2:28" ht="16.5" customHeight="1" x14ac:dyDescent="0.25">
      <c r="B861" s="100" t="s">
        <v>205</v>
      </c>
      <c r="C861" s="101"/>
      <c r="D861" s="101"/>
      <c r="E861" s="101"/>
      <c r="F861" s="101"/>
      <c r="G861" s="102"/>
      <c r="H861" s="102" t="s">
        <v>301</v>
      </c>
      <c r="I861" s="102" t="s">
        <v>750</v>
      </c>
      <c r="J861" s="102" t="s">
        <v>751</v>
      </c>
      <c r="K861" s="102">
        <v>39</v>
      </c>
      <c r="L861" s="102">
        <v>11</v>
      </c>
      <c r="M861" s="102"/>
      <c r="N861" s="102"/>
      <c r="O861" s="102" t="s">
        <v>753</v>
      </c>
      <c r="P861" s="102" t="s">
        <v>241</v>
      </c>
      <c r="Q861" s="102" t="s">
        <v>139</v>
      </c>
      <c r="R861" s="102">
        <v>34160</v>
      </c>
      <c r="S861" s="102"/>
      <c r="T861" s="102">
        <v>130</v>
      </c>
      <c r="U861" s="102" t="s">
        <v>749</v>
      </c>
      <c r="V861" s="103"/>
      <c r="W861" s="101"/>
      <c r="X861" s="102"/>
      <c r="Y861" s="101"/>
      <c r="Z861" s="101"/>
      <c r="AA861" s="101"/>
      <c r="AB861" s="104"/>
    </row>
    <row r="862" spans="2:28" ht="16.5" customHeight="1" x14ac:dyDescent="0.25">
      <c r="B862" s="97">
        <v>918</v>
      </c>
      <c r="C862" s="97" t="s">
        <v>55</v>
      </c>
      <c r="D862" s="98">
        <v>7412</v>
      </c>
      <c r="E862" s="99">
        <v>23</v>
      </c>
      <c r="F862" s="97">
        <v>10</v>
      </c>
      <c r="G862" s="97">
        <v>1</v>
      </c>
      <c r="H862" s="105">
        <v>3</v>
      </c>
      <c r="I862" s="105">
        <v>2</v>
      </c>
      <c r="J862" s="105">
        <v>24</v>
      </c>
      <c r="K862" s="95">
        <v>1424</v>
      </c>
      <c r="L862" s="106">
        <f>T861</f>
        <v>130</v>
      </c>
      <c r="M862" s="106">
        <f>K862*L862</f>
        <v>185120</v>
      </c>
      <c r="N862" s="77"/>
      <c r="O862" s="78"/>
      <c r="P862" s="78"/>
      <c r="Q862" s="78"/>
      <c r="R862" s="79"/>
      <c r="S862" s="80"/>
      <c r="T862" s="81"/>
      <c r="U862" s="77"/>
      <c r="V862" s="79"/>
      <c r="W862" s="79"/>
      <c r="X862" s="82"/>
      <c r="Y862" s="83">
        <f>M862</f>
        <v>185120</v>
      </c>
      <c r="Z862" s="84"/>
      <c r="AA862" s="87">
        <f>AB862*M862/100</f>
        <v>18.512</v>
      </c>
      <c r="AB862" s="110">
        <v>0.01</v>
      </c>
    </row>
    <row r="863" spans="2:28" ht="16.5" customHeight="1" x14ac:dyDescent="0.25">
      <c r="B863" s="99"/>
      <c r="C863" s="99"/>
      <c r="D863" s="99"/>
      <c r="E863" s="99"/>
      <c r="F863" s="99"/>
      <c r="G863" s="99"/>
      <c r="H863" s="107"/>
      <c r="I863" s="107"/>
      <c r="J863" s="107"/>
      <c r="K863" s="106"/>
      <c r="L863" s="106"/>
      <c r="M863" s="106"/>
      <c r="N863" s="77"/>
      <c r="O863" s="78"/>
      <c r="P863" s="78"/>
      <c r="Q863" s="78"/>
      <c r="R863" s="79"/>
      <c r="S863" s="80"/>
      <c r="T863" s="81"/>
      <c r="U863" s="77"/>
      <c r="V863" s="79"/>
      <c r="W863" s="79"/>
      <c r="X863" s="86"/>
      <c r="Y863" s="83"/>
      <c r="Z863" s="84"/>
      <c r="AA863" s="85"/>
      <c r="AB863" s="86"/>
    </row>
    <row r="864" spans="2:28" ht="16.5" customHeight="1" x14ac:dyDescent="0.25">
      <c r="B864" s="100" t="s">
        <v>205</v>
      </c>
      <c r="C864" s="101"/>
      <c r="D864" s="101"/>
      <c r="E864" s="101"/>
      <c r="F864" s="101"/>
      <c r="G864" s="102"/>
      <c r="H864" s="102" t="s">
        <v>207</v>
      </c>
      <c r="I864" s="102" t="s">
        <v>464</v>
      </c>
      <c r="J864" s="102" t="s">
        <v>454</v>
      </c>
      <c r="K864" s="102">
        <v>4</v>
      </c>
      <c r="L864" s="102">
        <v>15</v>
      </c>
      <c r="M864" s="102"/>
      <c r="N864" s="102"/>
      <c r="O864" s="102" t="s">
        <v>240</v>
      </c>
      <c r="P864" s="102" t="s">
        <v>241</v>
      </c>
      <c r="Q864" s="102" t="s">
        <v>139</v>
      </c>
      <c r="R864" s="102">
        <v>34160</v>
      </c>
      <c r="S864" s="102" t="s">
        <v>236</v>
      </c>
      <c r="T864" s="102">
        <v>100</v>
      </c>
      <c r="U864" s="102"/>
      <c r="V864" s="103"/>
      <c r="W864" s="101"/>
      <c r="X864" s="102"/>
      <c r="Y864" s="101"/>
      <c r="Z864" s="101"/>
      <c r="AA864" s="101"/>
      <c r="AB864" s="104"/>
    </row>
    <row r="865" spans="2:28" ht="16.5" customHeight="1" x14ac:dyDescent="0.25">
      <c r="B865" s="97">
        <v>919</v>
      </c>
      <c r="C865" s="97" t="s">
        <v>55</v>
      </c>
      <c r="D865" s="98">
        <v>37855</v>
      </c>
      <c r="E865" s="99">
        <v>85</v>
      </c>
      <c r="F865" s="97">
        <v>5</v>
      </c>
      <c r="G865" s="97">
        <v>1</v>
      </c>
      <c r="H865" s="105">
        <v>2</v>
      </c>
      <c r="I865" s="105">
        <v>3</v>
      </c>
      <c r="J865" s="105">
        <v>88</v>
      </c>
      <c r="K865" s="95">
        <v>1188</v>
      </c>
      <c r="L865" s="106">
        <f>T864</f>
        <v>100</v>
      </c>
      <c r="M865" s="106">
        <f>K865*L865</f>
        <v>118800</v>
      </c>
      <c r="N865" s="77"/>
      <c r="O865" s="78"/>
      <c r="P865" s="78"/>
      <c r="Q865" s="78"/>
      <c r="R865" s="79"/>
      <c r="S865" s="80"/>
      <c r="T865" s="81"/>
      <c r="U865" s="77"/>
      <c r="V865" s="79"/>
      <c r="W865" s="79"/>
      <c r="X865" s="82"/>
      <c r="Y865" s="83">
        <f>M865</f>
        <v>118800</v>
      </c>
      <c r="Z865" s="84"/>
      <c r="AA865" s="87">
        <f>AB865*M865/100</f>
        <v>11.88</v>
      </c>
      <c r="AB865" s="110">
        <v>0.01</v>
      </c>
    </row>
    <row r="866" spans="2:28" ht="16.5" customHeight="1" x14ac:dyDescent="0.25">
      <c r="B866" s="99"/>
      <c r="C866" s="99"/>
      <c r="D866" s="99"/>
      <c r="E866" s="99"/>
      <c r="F866" s="99"/>
      <c r="G866" s="99"/>
      <c r="H866" s="107"/>
      <c r="I866" s="107"/>
      <c r="J866" s="107"/>
      <c r="K866" s="106"/>
      <c r="L866" s="106"/>
      <c r="M866" s="106"/>
      <c r="N866" s="77"/>
      <c r="O866" s="78"/>
      <c r="P866" s="78"/>
      <c r="Q866" s="78"/>
      <c r="R866" s="79"/>
      <c r="S866" s="80"/>
      <c r="T866" s="81"/>
      <c r="U866" s="77"/>
      <c r="V866" s="79"/>
      <c r="W866" s="79"/>
      <c r="X866" s="86"/>
      <c r="Y866" s="83"/>
      <c r="Z866" s="84"/>
      <c r="AA866" s="85"/>
      <c r="AB866" s="86"/>
    </row>
    <row r="867" spans="2:28" ht="16.5" customHeight="1" x14ac:dyDescent="0.25">
      <c r="B867" s="100" t="s">
        <v>205</v>
      </c>
      <c r="C867" s="101"/>
      <c r="D867" s="101"/>
      <c r="E867" s="101"/>
      <c r="F867" s="101"/>
      <c r="G867" s="102"/>
      <c r="H867" s="102" t="s">
        <v>210</v>
      </c>
      <c r="I867" s="102" t="s">
        <v>250</v>
      </c>
      <c r="J867" s="102" t="s">
        <v>251</v>
      </c>
      <c r="K867" s="102">
        <v>160</v>
      </c>
      <c r="L867" s="102">
        <v>9</v>
      </c>
      <c r="M867" s="102"/>
      <c r="N867" s="102"/>
      <c r="O867" s="102" t="s">
        <v>240</v>
      </c>
      <c r="P867" s="102" t="s">
        <v>241</v>
      </c>
      <c r="Q867" s="102" t="s">
        <v>139</v>
      </c>
      <c r="R867" s="102">
        <v>34160</v>
      </c>
      <c r="S867" s="102"/>
      <c r="T867" s="102">
        <v>130</v>
      </c>
      <c r="U867" s="102"/>
      <c r="V867" s="103"/>
      <c r="W867" s="101"/>
      <c r="X867" s="102"/>
      <c r="Y867" s="101"/>
      <c r="Z867" s="101"/>
      <c r="AA867" s="101"/>
      <c r="AB867" s="104"/>
    </row>
    <row r="868" spans="2:28" ht="16.5" customHeight="1" x14ac:dyDescent="0.25">
      <c r="B868" s="97">
        <v>923</v>
      </c>
      <c r="C868" s="97" t="s">
        <v>55</v>
      </c>
      <c r="D868" s="98">
        <v>69163</v>
      </c>
      <c r="E868" s="99">
        <v>247</v>
      </c>
      <c r="F868" s="97">
        <v>3</v>
      </c>
      <c r="G868" s="97">
        <v>1</v>
      </c>
      <c r="H868" s="105">
        <v>4</v>
      </c>
      <c r="I868" s="105">
        <v>0</v>
      </c>
      <c r="J868" s="105">
        <v>0</v>
      </c>
      <c r="K868" s="95">
        <v>1600</v>
      </c>
      <c r="L868" s="106">
        <f>T867</f>
        <v>130</v>
      </c>
      <c r="M868" s="106">
        <f>K868*L868</f>
        <v>208000</v>
      </c>
      <c r="N868" s="77"/>
      <c r="O868" s="78"/>
      <c r="P868" s="78"/>
      <c r="Q868" s="78"/>
      <c r="R868" s="79"/>
      <c r="S868" s="80"/>
      <c r="T868" s="81"/>
      <c r="U868" s="77"/>
      <c r="V868" s="79"/>
      <c r="W868" s="79"/>
      <c r="X868" s="82"/>
      <c r="Y868" s="83">
        <f>M868</f>
        <v>208000</v>
      </c>
      <c r="Z868" s="84"/>
      <c r="AA868" s="87">
        <f>AB868*M868/100</f>
        <v>20.8</v>
      </c>
      <c r="AB868" s="110">
        <v>0.01</v>
      </c>
    </row>
    <row r="869" spans="2:28" ht="16.5" customHeight="1" x14ac:dyDescent="0.25">
      <c r="B869" s="99"/>
      <c r="C869" s="99"/>
      <c r="D869" s="99"/>
      <c r="E869" s="99"/>
      <c r="F869" s="99"/>
      <c r="G869" s="99"/>
      <c r="H869" s="107"/>
      <c r="I869" s="107"/>
      <c r="J869" s="107"/>
      <c r="K869" s="106"/>
      <c r="L869" s="106"/>
      <c r="M869" s="106"/>
      <c r="N869" s="77"/>
      <c r="O869" s="78"/>
      <c r="P869" s="78"/>
      <c r="Q869" s="78"/>
      <c r="R869" s="79"/>
      <c r="S869" s="80"/>
      <c r="T869" s="81"/>
      <c r="U869" s="77"/>
      <c r="V869" s="79"/>
      <c r="W869" s="79"/>
      <c r="X869" s="86"/>
      <c r="Y869" s="83"/>
      <c r="Z869" s="84"/>
      <c r="AA869" s="85"/>
      <c r="AB869" s="86"/>
    </row>
    <row r="870" spans="2:28" ht="16.5" customHeight="1" x14ac:dyDescent="0.25">
      <c r="B870" s="100" t="s">
        <v>205</v>
      </c>
      <c r="C870" s="101"/>
      <c r="D870" s="101"/>
      <c r="E870" s="101"/>
      <c r="F870" s="101"/>
      <c r="G870" s="102"/>
      <c r="H870" s="102" t="s">
        <v>207</v>
      </c>
      <c r="I870" s="102" t="s">
        <v>2271</v>
      </c>
      <c r="J870" s="102" t="s">
        <v>663</v>
      </c>
      <c r="K870" s="102">
        <v>59</v>
      </c>
      <c r="L870" s="102">
        <v>15</v>
      </c>
      <c r="M870" s="102"/>
      <c r="N870" s="102"/>
      <c r="O870" s="102" t="s">
        <v>240</v>
      </c>
      <c r="P870" s="102" t="s">
        <v>241</v>
      </c>
      <c r="Q870" s="102" t="s">
        <v>139</v>
      </c>
      <c r="R870" s="102">
        <v>34160</v>
      </c>
      <c r="S870" s="102"/>
      <c r="T870" s="102">
        <v>100</v>
      </c>
      <c r="U870" s="102"/>
      <c r="V870" s="103"/>
      <c r="W870" s="101"/>
      <c r="X870" s="102"/>
      <c r="Y870" s="101"/>
      <c r="Z870" s="101"/>
      <c r="AA870" s="101"/>
      <c r="AB870" s="104"/>
    </row>
    <row r="871" spans="2:28" ht="16.5" customHeight="1" x14ac:dyDescent="0.25">
      <c r="B871" s="97">
        <v>925</v>
      </c>
      <c r="C871" s="97" t="s">
        <v>55</v>
      </c>
      <c r="D871" s="98">
        <v>69070</v>
      </c>
      <c r="E871" s="99">
        <v>246</v>
      </c>
      <c r="F871" s="97">
        <v>5</v>
      </c>
      <c r="G871" s="97">
        <v>1</v>
      </c>
      <c r="H871" s="105">
        <v>21</v>
      </c>
      <c r="I871" s="105">
        <v>2</v>
      </c>
      <c r="J871" s="105">
        <v>18</v>
      </c>
      <c r="K871" s="95">
        <v>8618</v>
      </c>
      <c r="L871" s="106">
        <f>T870</f>
        <v>100</v>
      </c>
      <c r="M871" s="106">
        <f>K871*L871</f>
        <v>861800</v>
      </c>
      <c r="N871" s="77"/>
      <c r="O871" s="78"/>
      <c r="P871" s="78"/>
      <c r="Q871" s="78"/>
      <c r="R871" s="79"/>
      <c r="S871" s="80"/>
      <c r="T871" s="81"/>
      <c r="U871" s="77"/>
      <c r="V871" s="79"/>
      <c r="W871" s="79"/>
      <c r="X871" s="82"/>
      <c r="Y871" s="83">
        <f>M871</f>
        <v>861800</v>
      </c>
      <c r="Z871" s="84"/>
      <c r="AA871" s="87">
        <f>AB871*M871/100</f>
        <v>86.18</v>
      </c>
      <c r="AB871" s="110">
        <v>0.01</v>
      </c>
    </row>
    <row r="872" spans="2:28" ht="16.5" customHeight="1" x14ac:dyDescent="0.25">
      <c r="B872" s="99"/>
      <c r="C872" s="99"/>
      <c r="D872" s="99"/>
      <c r="E872" s="99"/>
      <c r="F872" s="99"/>
      <c r="G872" s="99"/>
      <c r="H872" s="107"/>
      <c r="I872" s="107"/>
      <c r="J872" s="107"/>
      <c r="K872" s="106"/>
      <c r="L872" s="106"/>
      <c r="M872" s="106"/>
      <c r="N872" s="77"/>
      <c r="O872" s="78"/>
      <c r="P872" s="78"/>
      <c r="Q872" s="78"/>
      <c r="R872" s="79"/>
      <c r="S872" s="80"/>
      <c r="T872" s="81"/>
      <c r="U872" s="77"/>
      <c r="V872" s="79"/>
      <c r="W872" s="79"/>
      <c r="X872" s="86"/>
      <c r="Y872" s="83"/>
      <c r="Z872" s="84"/>
      <c r="AA872" s="85"/>
      <c r="AB872" s="86"/>
    </row>
    <row r="873" spans="2:28" ht="16.5" customHeight="1" x14ac:dyDescent="0.25">
      <c r="B873" s="100" t="s">
        <v>205</v>
      </c>
      <c r="C873" s="101"/>
      <c r="D873" s="101"/>
      <c r="E873" s="101"/>
      <c r="F873" s="101"/>
      <c r="G873" s="102"/>
      <c r="H873" s="102" t="s">
        <v>207</v>
      </c>
      <c r="I873" s="102" t="s">
        <v>611</v>
      </c>
      <c r="J873" s="102" t="s">
        <v>593</v>
      </c>
      <c r="K873" s="102">
        <v>167</v>
      </c>
      <c r="L873" s="102">
        <v>15</v>
      </c>
      <c r="M873" s="102"/>
      <c r="N873" s="102"/>
      <c r="O873" s="102" t="s">
        <v>240</v>
      </c>
      <c r="P873" s="102" t="s">
        <v>241</v>
      </c>
      <c r="Q873" s="102" t="s">
        <v>139</v>
      </c>
      <c r="R873" s="102">
        <v>34160</v>
      </c>
      <c r="S873" s="102"/>
      <c r="T873" s="102">
        <v>130</v>
      </c>
      <c r="U873" s="102"/>
      <c r="V873" s="103"/>
      <c r="W873" s="101"/>
      <c r="X873" s="102"/>
      <c r="Y873" s="101"/>
      <c r="Z873" s="101"/>
      <c r="AA873" s="101"/>
      <c r="AB873" s="104"/>
    </row>
    <row r="874" spans="2:28" ht="16.5" customHeight="1" x14ac:dyDescent="0.25">
      <c r="B874" s="97">
        <v>926</v>
      </c>
      <c r="C874" s="97" t="s">
        <v>55</v>
      </c>
      <c r="D874" s="98">
        <v>43256</v>
      </c>
      <c r="E874" s="99">
        <v>63</v>
      </c>
      <c r="F874" s="97">
        <v>5</v>
      </c>
      <c r="G874" s="97">
        <v>1</v>
      </c>
      <c r="H874" s="105">
        <v>6</v>
      </c>
      <c r="I874" s="105">
        <v>1</v>
      </c>
      <c r="J874" s="105">
        <v>47</v>
      </c>
      <c r="K874" s="95">
        <v>2547</v>
      </c>
      <c r="L874" s="106">
        <f>T873</f>
        <v>130</v>
      </c>
      <c r="M874" s="106">
        <f>K874*L874</f>
        <v>331110</v>
      </c>
      <c r="N874" s="77"/>
      <c r="O874" s="78"/>
      <c r="P874" s="78"/>
      <c r="Q874" s="78"/>
      <c r="R874" s="79"/>
      <c r="S874" s="80"/>
      <c r="T874" s="81"/>
      <c r="U874" s="77"/>
      <c r="V874" s="79"/>
      <c r="W874" s="79"/>
      <c r="X874" s="82"/>
      <c r="Y874" s="83">
        <f>M874</f>
        <v>331110</v>
      </c>
      <c r="Z874" s="84"/>
      <c r="AA874" s="87">
        <f>AB874*M874/100</f>
        <v>33.110999999999997</v>
      </c>
      <c r="AB874" s="110">
        <v>0.01</v>
      </c>
    </row>
    <row r="875" spans="2:28" ht="16.5" customHeight="1" x14ac:dyDescent="0.25">
      <c r="B875" s="99"/>
      <c r="C875" s="99"/>
      <c r="D875" s="99"/>
      <c r="E875" s="99"/>
      <c r="F875" s="99"/>
      <c r="G875" s="99"/>
      <c r="H875" s="107"/>
      <c r="I875" s="107"/>
      <c r="J875" s="107"/>
      <c r="K875" s="106"/>
      <c r="L875" s="106"/>
      <c r="M875" s="106"/>
      <c r="N875" s="77"/>
      <c r="O875" s="78"/>
      <c r="P875" s="78"/>
      <c r="Q875" s="78"/>
      <c r="R875" s="79"/>
      <c r="S875" s="80"/>
      <c r="T875" s="81"/>
      <c r="U875" s="77"/>
      <c r="V875" s="79"/>
      <c r="W875" s="79"/>
      <c r="X875" s="86"/>
      <c r="Y875" s="83"/>
      <c r="Z875" s="84"/>
      <c r="AA875" s="85"/>
      <c r="AB875" s="86"/>
    </row>
    <row r="876" spans="2:28" ht="16.5" customHeight="1" x14ac:dyDescent="0.25">
      <c r="B876" s="100" t="s">
        <v>205</v>
      </c>
      <c r="C876" s="101"/>
      <c r="D876" s="101"/>
      <c r="E876" s="101"/>
      <c r="F876" s="101"/>
      <c r="G876" s="102"/>
      <c r="H876" s="102" t="s">
        <v>207</v>
      </c>
      <c r="I876" s="102" t="s">
        <v>2164</v>
      </c>
      <c r="J876" s="102" t="s">
        <v>2165</v>
      </c>
      <c r="K876" s="102">
        <v>157</v>
      </c>
      <c r="L876" s="102">
        <v>3</v>
      </c>
      <c r="M876" s="102"/>
      <c r="N876" s="102"/>
      <c r="O876" s="102" t="s">
        <v>1621</v>
      </c>
      <c r="P876" s="102" t="s">
        <v>209</v>
      </c>
      <c r="Q876" s="102" t="s">
        <v>139</v>
      </c>
      <c r="R876" s="102">
        <v>34160</v>
      </c>
      <c r="S876" s="102"/>
      <c r="T876" s="102">
        <v>100</v>
      </c>
      <c r="U876" s="102"/>
      <c r="V876" s="103"/>
      <c r="W876" s="101"/>
      <c r="X876" s="102"/>
      <c r="Y876" s="101"/>
      <c r="Z876" s="101"/>
      <c r="AA876" s="101"/>
      <c r="AB876" s="104"/>
    </row>
    <row r="877" spans="2:28" ht="16.5" customHeight="1" x14ac:dyDescent="0.25">
      <c r="B877" s="97">
        <v>930</v>
      </c>
      <c r="C877" s="97" t="s">
        <v>55</v>
      </c>
      <c r="D877" s="98">
        <v>5615</v>
      </c>
      <c r="E877" s="99">
        <v>352</v>
      </c>
      <c r="F877" s="97">
        <v>2</v>
      </c>
      <c r="G877" s="97">
        <v>1</v>
      </c>
      <c r="H877" s="105">
        <v>24</v>
      </c>
      <c r="I877" s="105">
        <v>0</v>
      </c>
      <c r="J877" s="105">
        <v>74</v>
      </c>
      <c r="K877" s="95">
        <v>9674</v>
      </c>
      <c r="L877" s="106">
        <f>T876</f>
        <v>100</v>
      </c>
      <c r="M877" s="106">
        <f>K877*L877</f>
        <v>967400</v>
      </c>
      <c r="N877" s="77"/>
      <c r="O877" s="78"/>
      <c r="P877" s="78"/>
      <c r="Q877" s="78"/>
      <c r="R877" s="79"/>
      <c r="S877" s="80"/>
      <c r="T877" s="81"/>
      <c r="U877" s="77"/>
      <c r="V877" s="79"/>
      <c r="W877" s="79"/>
      <c r="X877" s="82"/>
      <c r="Y877" s="83">
        <f>M877</f>
        <v>967400</v>
      </c>
      <c r="Z877" s="84"/>
      <c r="AA877" s="87">
        <f>AB877*M877/100</f>
        <v>96.74</v>
      </c>
      <c r="AB877" s="110">
        <v>0.01</v>
      </c>
    </row>
    <row r="878" spans="2:28" ht="16.5" customHeight="1" x14ac:dyDescent="0.25">
      <c r="B878" s="99"/>
      <c r="C878" s="99"/>
      <c r="D878" s="99"/>
      <c r="E878" s="99"/>
      <c r="F878" s="99"/>
      <c r="G878" s="99"/>
      <c r="H878" s="107"/>
      <c r="I878" s="107"/>
      <c r="J878" s="107"/>
      <c r="K878" s="106"/>
      <c r="L878" s="106"/>
      <c r="M878" s="106"/>
      <c r="N878" s="77"/>
      <c r="O878" s="78"/>
      <c r="P878" s="78"/>
      <c r="Q878" s="78"/>
      <c r="R878" s="79"/>
      <c r="S878" s="80"/>
      <c r="T878" s="81"/>
      <c r="U878" s="77"/>
      <c r="V878" s="79"/>
      <c r="W878" s="79"/>
      <c r="X878" s="86"/>
      <c r="Y878" s="83"/>
      <c r="Z878" s="84"/>
      <c r="AA878" s="85"/>
      <c r="AB878" s="86"/>
    </row>
    <row r="879" spans="2:28" ht="16.5" customHeight="1" x14ac:dyDescent="0.25">
      <c r="B879" s="100" t="s">
        <v>205</v>
      </c>
      <c r="C879" s="101"/>
      <c r="D879" s="101"/>
      <c r="E879" s="101"/>
      <c r="F879" s="101"/>
      <c r="G879" s="102"/>
      <c r="H879" s="102" t="s">
        <v>210</v>
      </c>
      <c r="I879" s="102" t="s">
        <v>250</v>
      </c>
      <c r="J879" s="102" t="s">
        <v>251</v>
      </c>
      <c r="K879" s="102">
        <v>160</v>
      </c>
      <c r="L879" s="102">
        <v>9</v>
      </c>
      <c r="M879" s="102"/>
      <c r="N879" s="102"/>
      <c r="O879" s="102" t="s">
        <v>240</v>
      </c>
      <c r="P879" s="102" t="s">
        <v>241</v>
      </c>
      <c r="Q879" s="102" t="s">
        <v>139</v>
      </c>
      <c r="R879" s="102">
        <v>34160</v>
      </c>
      <c r="S879" s="102"/>
      <c r="T879" s="102">
        <v>130</v>
      </c>
      <c r="U879" s="102"/>
      <c r="V879" s="103"/>
      <c r="W879" s="101"/>
      <c r="X879" s="102"/>
      <c r="Y879" s="101"/>
      <c r="Z879" s="101"/>
      <c r="AA879" s="101"/>
      <c r="AB879" s="104"/>
    </row>
    <row r="880" spans="2:28" ht="16.5" customHeight="1" x14ac:dyDescent="0.25">
      <c r="B880" s="97">
        <v>936</v>
      </c>
      <c r="C880" s="97" t="s">
        <v>55</v>
      </c>
      <c r="D880" s="98">
        <v>69163</v>
      </c>
      <c r="E880" s="99">
        <v>247</v>
      </c>
      <c r="F880" s="97">
        <v>3</v>
      </c>
      <c r="G880" s="97">
        <v>1</v>
      </c>
      <c r="H880" s="105">
        <v>4</v>
      </c>
      <c r="I880" s="105">
        <v>0</v>
      </c>
      <c r="J880" s="105">
        <v>0</v>
      </c>
      <c r="K880" s="95">
        <v>1600</v>
      </c>
      <c r="L880" s="106">
        <f>T879</f>
        <v>130</v>
      </c>
      <c r="M880" s="106">
        <f>K880*L880</f>
        <v>208000</v>
      </c>
      <c r="N880" s="77"/>
      <c r="O880" s="78"/>
      <c r="P880" s="78"/>
      <c r="Q880" s="78"/>
      <c r="R880" s="79"/>
      <c r="S880" s="80"/>
      <c r="T880" s="81"/>
      <c r="U880" s="77"/>
      <c r="V880" s="79"/>
      <c r="W880" s="79"/>
      <c r="X880" s="82"/>
      <c r="Y880" s="83">
        <f>M880</f>
        <v>208000</v>
      </c>
      <c r="Z880" s="84"/>
      <c r="AA880" s="87">
        <f>AB880*M880/100</f>
        <v>20.8</v>
      </c>
      <c r="AB880" s="110">
        <v>0.01</v>
      </c>
    </row>
    <row r="881" spans="2:28" ht="16.5" customHeight="1" x14ac:dyDescent="0.25">
      <c r="B881" s="99"/>
      <c r="C881" s="99"/>
      <c r="D881" s="99"/>
      <c r="E881" s="99"/>
      <c r="F881" s="99"/>
      <c r="G881" s="99"/>
      <c r="H881" s="107"/>
      <c r="I881" s="107"/>
      <c r="J881" s="107"/>
      <c r="K881" s="106"/>
      <c r="L881" s="106"/>
      <c r="M881" s="106"/>
      <c r="N881" s="77"/>
      <c r="O881" s="78"/>
      <c r="P881" s="78"/>
      <c r="Q881" s="78"/>
      <c r="R881" s="79"/>
      <c r="S881" s="80"/>
      <c r="T881" s="81"/>
      <c r="U881" s="77"/>
      <c r="V881" s="79"/>
      <c r="W881" s="79"/>
      <c r="X881" s="86"/>
      <c r="Y881" s="83"/>
      <c r="Z881" s="84"/>
      <c r="AA881" s="85"/>
      <c r="AB881" s="86"/>
    </row>
    <row r="882" spans="2:28" ht="16.5" customHeight="1" x14ac:dyDescent="0.25">
      <c r="B882" s="100" t="s">
        <v>205</v>
      </c>
      <c r="C882" s="101"/>
      <c r="D882" s="101"/>
      <c r="E882" s="101"/>
      <c r="F882" s="101"/>
      <c r="G882" s="102"/>
      <c r="H882" s="102" t="s">
        <v>301</v>
      </c>
      <c r="I882" s="102" t="s">
        <v>2281</v>
      </c>
      <c r="J882" s="102" t="s">
        <v>511</v>
      </c>
      <c r="K882" s="102">
        <v>80</v>
      </c>
      <c r="L882" s="102">
        <v>15</v>
      </c>
      <c r="M882" s="102"/>
      <c r="N882" s="102"/>
      <c r="O882" s="102" t="s">
        <v>240</v>
      </c>
      <c r="P882" s="102" t="s">
        <v>241</v>
      </c>
      <c r="Q882" s="102" t="s">
        <v>139</v>
      </c>
      <c r="R882" s="102">
        <v>34160</v>
      </c>
      <c r="S882" s="102"/>
      <c r="T882" s="102">
        <v>100</v>
      </c>
      <c r="U882" s="102" t="s">
        <v>2282</v>
      </c>
      <c r="V882" s="103"/>
      <c r="W882" s="101"/>
      <c r="X882" s="102"/>
      <c r="Y882" s="101"/>
      <c r="Z882" s="101"/>
      <c r="AA882" s="101"/>
      <c r="AB882" s="104"/>
    </row>
    <row r="883" spans="2:28" ht="16.5" customHeight="1" x14ac:dyDescent="0.25">
      <c r="B883" s="97">
        <v>940</v>
      </c>
      <c r="C883" s="97" t="s">
        <v>55</v>
      </c>
      <c r="D883" s="98">
        <v>42890</v>
      </c>
      <c r="E883" s="99">
        <v>174</v>
      </c>
      <c r="F883" s="97">
        <v>3</v>
      </c>
      <c r="G883" s="97">
        <v>1</v>
      </c>
      <c r="H883" s="105">
        <v>3</v>
      </c>
      <c r="I883" s="105">
        <v>0</v>
      </c>
      <c r="J883" s="105">
        <v>71</v>
      </c>
      <c r="K883" s="95">
        <v>1271</v>
      </c>
      <c r="L883" s="106">
        <f>T882</f>
        <v>100</v>
      </c>
      <c r="M883" s="106">
        <f>K883*L883</f>
        <v>127100</v>
      </c>
      <c r="N883" s="77"/>
      <c r="O883" s="78"/>
      <c r="P883" s="78"/>
      <c r="Q883" s="78"/>
      <c r="R883" s="79"/>
      <c r="S883" s="80"/>
      <c r="T883" s="81"/>
      <c r="U883" s="77"/>
      <c r="V883" s="79"/>
      <c r="W883" s="79"/>
      <c r="X883" s="82"/>
      <c r="Y883" s="83">
        <f>M883</f>
        <v>127100</v>
      </c>
      <c r="Z883" s="84"/>
      <c r="AA883" s="87">
        <f>AB883*M883/100</f>
        <v>12.71</v>
      </c>
      <c r="AB883" s="110">
        <v>0.01</v>
      </c>
    </row>
    <row r="884" spans="2:28" ht="16.5" customHeight="1" x14ac:dyDescent="0.25">
      <c r="B884" s="99"/>
      <c r="C884" s="99"/>
      <c r="D884" s="99"/>
      <c r="E884" s="99"/>
      <c r="F884" s="99"/>
      <c r="G884" s="99"/>
      <c r="H884" s="107"/>
      <c r="I884" s="107"/>
      <c r="J884" s="107"/>
      <c r="K884" s="106"/>
      <c r="L884" s="106"/>
      <c r="M884" s="106"/>
      <c r="N884" s="77"/>
      <c r="O884" s="78"/>
      <c r="P884" s="78"/>
      <c r="Q884" s="78"/>
      <c r="R884" s="79"/>
      <c r="S884" s="80"/>
      <c r="T884" s="81"/>
      <c r="U884" s="77"/>
      <c r="V884" s="79"/>
      <c r="W884" s="79"/>
      <c r="X884" s="86"/>
      <c r="Y884" s="83"/>
      <c r="Z884" s="84"/>
      <c r="AA884" s="85"/>
      <c r="AB884" s="86"/>
    </row>
    <row r="885" spans="2:28" ht="16.5" customHeight="1" x14ac:dyDescent="0.25">
      <c r="B885" s="100" t="s">
        <v>205</v>
      </c>
      <c r="C885" s="101"/>
      <c r="D885" s="101"/>
      <c r="E885" s="101"/>
      <c r="F885" s="101"/>
      <c r="G885" s="102"/>
      <c r="H885" s="102" t="s">
        <v>210</v>
      </c>
      <c r="I885" s="102" t="s">
        <v>2354</v>
      </c>
      <c r="J885" s="102" t="s">
        <v>2355</v>
      </c>
      <c r="K885" s="102">
        <v>80</v>
      </c>
      <c r="L885" s="102">
        <v>11</v>
      </c>
      <c r="M885" s="102"/>
      <c r="N885" s="102"/>
      <c r="O885" s="102" t="s">
        <v>424</v>
      </c>
      <c r="P885" s="102" t="s">
        <v>315</v>
      </c>
      <c r="Q885" s="102" t="s">
        <v>316</v>
      </c>
      <c r="R885" s="102">
        <v>33110</v>
      </c>
      <c r="S885" s="102"/>
      <c r="T885" s="102">
        <v>80</v>
      </c>
      <c r="U885" s="102" t="s">
        <v>2357</v>
      </c>
      <c r="V885" s="103"/>
      <c r="W885" s="101"/>
      <c r="X885" s="102"/>
      <c r="Y885" s="101"/>
      <c r="Z885" s="101"/>
      <c r="AA885" s="102" t="s">
        <v>2356</v>
      </c>
      <c r="AB885" s="104"/>
    </row>
    <row r="886" spans="2:28" ht="16.5" customHeight="1" x14ac:dyDescent="0.25">
      <c r="B886" s="97">
        <v>988</v>
      </c>
      <c r="C886" s="97" t="s">
        <v>206</v>
      </c>
      <c r="D886" s="98">
        <v>3835</v>
      </c>
      <c r="E886" s="99">
        <v>10</v>
      </c>
      <c r="F886" s="97">
        <v>6</v>
      </c>
      <c r="G886" s="97">
        <v>1</v>
      </c>
      <c r="H886" s="105">
        <v>13</v>
      </c>
      <c r="I886" s="105">
        <v>2</v>
      </c>
      <c r="J886" s="105">
        <v>44</v>
      </c>
      <c r="K886" s="95">
        <v>5444</v>
      </c>
      <c r="L886" s="106">
        <f>T885</f>
        <v>80</v>
      </c>
      <c r="M886" s="106">
        <f>K886*L886</f>
        <v>435520</v>
      </c>
      <c r="N886" s="77"/>
      <c r="O886" s="78"/>
      <c r="P886" s="78"/>
      <c r="Q886" s="78"/>
      <c r="R886" s="79"/>
      <c r="S886" s="80"/>
      <c r="T886" s="81"/>
      <c r="U886" s="77"/>
      <c r="V886" s="79"/>
      <c r="W886" s="79"/>
      <c r="X886" s="82"/>
      <c r="Y886" s="83">
        <f>M886</f>
        <v>435520</v>
      </c>
      <c r="Z886" s="84"/>
      <c r="AA886" s="87">
        <f>AB886*M886/100</f>
        <v>43.552</v>
      </c>
      <c r="AB886" s="110">
        <v>0.01</v>
      </c>
    </row>
    <row r="887" spans="2:28" ht="16.5" customHeight="1" x14ac:dyDescent="0.25">
      <c r="B887" s="99"/>
      <c r="C887" s="99"/>
      <c r="D887" s="99"/>
      <c r="E887" s="99"/>
      <c r="F887" s="99"/>
      <c r="G887" s="99"/>
      <c r="H887" s="107"/>
      <c r="I887" s="107"/>
      <c r="J887" s="107"/>
      <c r="K887" s="106"/>
      <c r="L887" s="106"/>
      <c r="M887" s="106"/>
      <c r="N887" s="77"/>
      <c r="O887" s="78"/>
      <c r="P887" s="78"/>
      <c r="Q887" s="78"/>
      <c r="R887" s="79"/>
      <c r="S887" s="80"/>
      <c r="T887" s="81"/>
      <c r="U887" s="77"/>
      <c r="V887" s="79"/>
      <c r="W887" s="79"/>
      <c r="X887" s="86"/>
      <c r="Y887" s="83"/>
      <c r="Z887" s="84"/>
      <c r="AA887" s="85"/>
      <c r="AB887" s="86"/>
    </row>
    <row r="888" spans="2:28" ht="16.5" customHeight="1" x14ac:dyDescent="0.25">
      <c r="B888" s="100" t="s">
        <v>205</v>
      </c>
      <c r="C888" s="101"/>
      <c r="D888" s="101"/>
      <c r="E888" s="101"/>
      <c r="F888" s="101"/>
      <c r="G888" s="102"/>
      <c r="H888" s="102" t="s">
        <v>207</v>
      </c>
      <c r="I888" s="102" t="s">
        <v>2358</v>
      </c>
      <c r="J888" s="102" t="s">
        <v>2359</v>
      </c>
      <c r="K888" s="102">
        <v>73</v>
      </c>
      <c r="L888" s="102">
        <v>11</v>
      </c>
      <c r="M888" s="102"/>
      <c r="N888" s="102"/>
      <c r="O888" s="102" t="s">
        <v>424</v>
      </c>
      <c r="P888" s="102" t="s">
        <v>315</v>
      </c>
      <c r="Q888" s="102" t="s">
        <v>316</v>
      </c>
      <c r="R888" s="102">
        <v>33110</v>
      </c>
      <c r="S888" s="102"/>
      <c r="T888" s="102">
        <v>80</v>
      </c>
      <c r="U888" s="102" t="s">
        <v>2361</v>
      </c>
      <c r="V888" s="103"/>
      <c r="W888" s="101"/>
      <c r="X888" s="102"/>
      <c r="Y888" s="101"/>
      <c r="Z888" s="101"/>
      <c r="AA888" s="102" t="s">
        <v>2360</v>
      </c>
      <c r="AB888" s="104"/>
    </row>
    <row r="889" spans="2:28" ht="16.5" customHeight="1" x14ac:dyDescent="0.25">
      <c r="B889" s="97">
        <v>995</v>
      </c>
      <c r="C889" s="97" t="s">
        <v>206</v>
      </c>
      <c r="D889" s="98">
        <v>4141</v>
      </c>
      <c r="E889" s="99">
        <v>10</v>
      </c>
      <c r="F889" s="97">
        <v>6</v>
      </c>
      <c r="G889" s="97">
        <v>1</v>
      </c>
      <c r="H889" s="105">
        <v>8</v>
      </c>
      <c r="I889" s="105">
        <v>0</v>
      </c>
      <c r="J889" s="105">
        <v>89</v>
      </c>
      <c r="K889" s="95">
        <v>3289</v>
      </c>
      <c r="L889" s="106">
        <f>T888</f>
        <v>80</v>
      </c>
      <c r="M889" s="106">
        <f>K889*L889</f>
        <v>263120</v>
      </c>
      <c r="N889" s="77"/>
      <c r="O889" s="78"/>
      <c r="P889" s="78"/>
      <c r="Q889" s="78"/>
      <c r="R889" s="79"/>
      <c r="S889" s="80"/>
      <c r="T889" s="81"/>
      <c r="U889" s="77"/>
      <c r="V889" s="79"/>
      <c r="W889" s="79"/>
      <c r="X889" s="82"/>
      <c r="Y889" s="83">
        <f>M889</f>
        <v>263120</v>
      </c>
      <c r="Z889" s="84"/>
      <c r="AA889" s="87">
        <f>AB889*M889/100</f>
        <v>26.312000000000001</v>
      </c>
      <c r="AB889" s="110">
        <v>0.01</v>
      </c>
    </row>
    <row r="890" spans="2:28" ht="16.5" customHeight="1" x14ac:dyDescent="0.25">
      <c r="B890" s="99"/>
      <c r="C890" s="99"/>
      <c r="D890" s="99"/>
      <c r="E890" s="99"/>
      <c r="F890" s="99"/>
      <c r="G890" s="99"/>
      <c r="H890" s="107"/>
      <c r="I890" s="107"/>
      <c r="J890" s="107"/>
      <c r="K890" s="106"/>
      <c r="L890" s="106"/>
      <c r="M890" s="106"/>
      <c r="N890" s="77"/>
      <c r="O890" s="78"/>
      <c r="P890" s="78"/>
      <c r="Q890" s="78"/>
      <c r="R890" s="79"/>
      <c r="S890" s="80"/>
      <c r="T890" s="81"/>
      <c r="U890" s="77"/>
      <c r="V890" s="79"/>
      <c r="W890" s="79"/>
      <c r="X890" s="86"/>
      <c r="Y890" s="83"/>
      <c r="Z890" s="84"/>
      <c r="AA890" s="85"/>
      <c r="AB890" s="86"/>
    </row>
    <row r="891" spans="2:28" ht="16.5" customHeight="1" x14ac:dyDescent="0.25">
      <c r="B891" s="100" t="s">
        <v>205</v>
      </c>
      <c r="C891" s="101"/>
      <c r="D891" s="101"/>
      <c r="E891" s="101"/>
      <c r="F891" s="101"/>
      <c r="G891" s="102"/>
      <c r="H891" s="102" t="s">
        <v>213</v>
      </c>
      <c r="I891" s="102" t="s">
        <v>2372</v>
      </c>
      <c r="J891" s="102" t="s">
        <v>2373</v>
      </c>
      <c r="K891" s="102">
        <v>13</v>
      </c>
      <c r="L891" s="102">
        <v>5</v>
      </c>
      <c r="M891" s="102"/>
      <c r="N891" s="102"/>
      <c r="O891" s="102" t="s">
        <v>1621</v>
      </c>
      <c r="P891" s="102" t="s">
        <v>209</v>
      </c>
      <c r="Q891" s="102" t="s">
        <v>139</v>
      </c>
      <c r="R891" s="102">
        <v>34160</v>
      </c>
      <c r="S891" s="102" t="s">
        <v>2374</v>
      </c>
      <c r="T891" s="102">
        <v>80</v>
      </c>
      <c r="U891" s="102" t="s">
        <v>2375</v>
      </c>
      <c r="V891" s="103"/>
      <c r="W891" s="101"/>
      <c r="X891" s="102"/>
      <c r="Y891" s="101"/>
      <c r="Z891" s="101"/>
      <c r="AA891" s="101"/>
      <c r="AB891" s="104"/>
    </row>
    <row r="892" spans="2:28" ht="16.5" customHeight="1" x14ac:dyDescent="0.25">
      <c r="B892" s="97">
        <v>1000</v>
      </c>
      <c r="C892" s="97" t="s">
        <v>206</v>
      </c>
      <c r="D892" s="98">
        <v>13894</v>
      </c>
      <c r="E892" s="99">
        <v>10</v>
      </c>
      <c r="F892" s="97">
        <v>6</v>
      </c>
      <c r="G892" s="97">
        <v>1</v>
      </c>
      <c r="H892" s="105">
        <v>7</v>
      </c>
      <c r="I892" s="105">
        <v>2</v>
      </c>
      <c r="J892" s="105">
        <v>24</v>
      </c>
      <c r="K892" s="95">
        <v>3024</v>
      </c>
      <c r="L892" s="106">
        <f>T891</f>
        <v>80</v>
      </c>
      <c r="M892" s="106">
        <f>K892*L892</f>
        <v>241920</v>
      </c>
      <c r="N892" s="77"/>
      <c r="O892" s="78"/>
      <c r="P892" s="78"/>
      <c r="Q892" s="78"/>
      <c r="R892" s="79"/>
      <c r="S892" s="80"/>
      <c r="T892" s="81"/>
      <c r="U892" s="77"/>
      <c r="V892" s="79"/>
      <c r="W892" s="79"/>
      <c r="X892" s="82"/>
      <c r="Y892" s="83">
        <f>M892</f>
        <v>241920</v>
      </c>
      <c r="Z892" s="84"/>
      <c r="AA892" s="87">
        <f>AB892*M892/100</f>
        <v>24.192000000000004</v>
      </c>
      <c r="AB892" s="110">
        <v>0.01</v>
      </c>
    </row>
    <row r="893" spans="2:28" ht="16.5" customHeight="1" x14ac:dyDescent="0.25">
      <c r="B893" s="99"/>
      <c r="C893" s="99"/>
      <c r="D893" s="99"/>
      <c r="E893" s="99"/>
      <c r="F893" s="99"/>
      <c r="G893" s="99"/>
      <c r="H893" s="107"/>
      <c r="I893" s="107"/>
      <c r="J893" s="107"/>
      <c r="K893" s="106"/>
      <c r="L893" s="106"/>
      <c r="M893" s="106"/>
      <c r="N893" s="77"/>
      <c r="O893" s="78"/>
      <c r="P893" s="78"/>
      <c r="Q893" s="78"/>
      <c r="R893" s="79"/>
      <c r="S893" s="80"/>
      <c r="T893" s="81"/>
      <c r="U893" s="77"/>
      <c r="V893" s="79"/>
      <c r="W893" s="79"/>
      <c r="X893" s="86"/>
      <c r="Y893" s="83"/>
      <c r="Z893" s="84"/>
      <c r="AA893" s="85"/>
      <c r="AB893" s="86"/>
    </row>
    <row r="894" spans="2:28" ht="16.5" customHeight="1" x14ac:dyDescent="0.25">
      <c r="B894" s="100" t="s">
        <v>205</v>
      </c>
      <c r="C894" s="101"/>
      <c r="D894" s="101"/>
      <c r="E894" s="101"/>
      <c r="F894" s="101"/>
      <c r="G894" s="102"/>
      <c r="H894" s="102" t="s">
        <v>210</v>
      </c>
      <c r="I894" s="102" t="s">
        <v>635</v>
      </c>
      <c r="J894" s="102" t="s">
        <v>2376</v>
      </c>
      <c r="K894" s="102">
        <v>61</v>
      </c>
      <c r="L894" s="102">
        <v>1</v>
      </c>
      <c r="M894" s="102"/>
      <c r="N894" s="102"/>
      <c r="O894" s="102" t="s">
        <v>240</v>
      </c>
      <c r="P894" s="102" t="s">
        <v>241</v>
      </c>
      <c r="Q894" s="102" t="s">
        <v>139</v>
      </c>
      <c r="R894" s="102">
        <v>34160</v>
      </c>
      <c r="S894" s="102"/>
      <c r="T894" s="102">
        <v>80</v>
      </c>
      <c r="U894" s="102" t="s">
        <v>2377</v>
      </c>
      <c r="V894" s="103"/>
      <c r="W894" s="101"/>
      <c r="X894" s="102"/>
      <c r="Y894" s="101"/>
      <c r="Z894" s="101"/>
      <c r="AA894" s="101"/>
      <c r="AB894" s="104"/>
    </row>
    <row r="895" spans="2:28" ht="16.5" customHeight="1" x14ac:dyDescent="0.25">
      <c r="B895" s="97">
        <v>1001</v>
      </c>
      <c r="C895" s="97" t="s">
        <v>206</v>
      </c>
      <c r="D895" s="98">
        <v>15271</v>
      </c>
      <c r="E895" s="99">
        <v>10</v>
      </c>
      <c r="F895" s="97">
        <v>6</v>
      </c>
      <c r="G895" s="97">
        <v>1</v>
      </c>
      <c r="H895" s="105">
        <v>7</v>
      </c>
      <c r="I895" s="105">
        <v>0</v>
      </c>
      <c r="J895" s="105">
        <v>0</v>
      </c>
      <c r="K895" s="95">
        <v>2800</v>
      </c>
      <c r="L895" s="106">
        <f>T894</f>
        <v>80</v>
      </c>
      <c r="M895" s="106">
        <f>K895*L895</f>
        <v>224000</v>
      </c>
      <c r="N895" s="77"/>
      <c r="O895" s="78"/>
      <c r="P895" s="78"/>
      <c r="Q895" s="78"/>
      <c r="R895" s="79"/>
      <c r="S895" s="80"/>
      <c r="T895" s="81"/>
      <c r="U895" s="77"/>
      <c r="V895" s="79"/>
      <c r="W895" s="79"/>
      <c r="X895" s="82"/>
      <c r="Y895" s="83">
        <f>M895</f>
        <v>224000</v>
      </c>
      <c r="Z895" s="84"/>
      <c r="AA895" s="87">
        <f>AB895*M895/100</f>
        <v>22.4</v>
      </c>
      <c r="AB895" s="110">
        <v>0.01</v>
      </c>
    </row>
    <row r="896" spans="2:28" ht="16.5" customHeight="1" x14ac:dyDescent="0.25">
      <c r="B896" s="99"/>
      <c r="C896" s="99"/>
      <c r="D896" s="99"/>
      <c r="E896" s="99"/>
      <c r="F896" s="99"/>
      <c r="G896" s="99"/>
      <c r="H896" s="107"/>
      <c r="I896" s="107"/>
      <c r="J896" s="107"/>
      <c r="K896" s="106"/>
      <c r="L896" s="106"/>
      <c r="M896" s="106"/>
      <c r="N896" s="77"/>
      <c r="O896" s="78"/>
      <c r="P896" s="78"/>
      <c r="Q896" s="78"/>
      <c r="R896" s="79"/>
      <c r="S896" s="80"/>
      <c r="T896" s="81"/>
      <c r="U896" s="77"/>
      <c r="V896" s="79"/>
      <c r="W896" s="79"/>
      <c r="X896" s="86"/>
      <c r="Y896" s="83"/>
      <c r="Z896" s="84"/>
      <c r="AA896" s="85"/>
      <c r="AB896" s="86"/>
    </row>
    <row r="897" spans="2:28" ht="16.5" customHeight="1" x14ac:dyDescent="0.25">
      <c r="B897" s="100" t="s">
        <v>205</v>
      </c>
      <c r="C897" s="101"/>
      <c r="D897" s="101"/>
      <c r="E897" s="101"/>
      <c r="F897" s="101"/>
      <c r="G897" s="102"/>
      <c r="H897" s="102" t="s">
        <v>207</v>
      </c>
      <c r="I897" s="102" t="s">
        <v>2378</v>
      </c>
      <c r="J897" s="102" t="s">
        <v>2336</v>
      </c>
      <c r="K897" s="102">
        <v>354</v>
      </c>
      <c r="L897" s="102">
        <v>1</v>
      </c>
      <c r="M897" s="102"/>
      <c r="N897" s="102"/>
      <c r="O897" s="102" t="s">
        <v>2379</v>
      </c>
      <c r="P897" s="102" t="s">
        <v>1548</v>
      </c>
      <c r="Q897" s="102" t="s">
        <v>139</v>
      </c>
      <c r="R897" s="102">
        <v>34000</v>
      </c>
      <c r="S897" s="102"/>
      <c r="T897" s="102">
        <v>80</v>
      </c>
      <c r="U897" s="102"/>
      <c r="V897" s="103"/>
      <c r="W897" s="101"/>
      <c r="X897" s="102"/>
      <c r="Y897" s="101"/>
      <c r="Z897" s="101"/>
      <c r="AA897" s="101"/>
      <c r="AB897" s="104"/>
    </row>
    <row r="898" spans="2:28" ht="16.5" customHeight="1" x14ac:dyDescent="0.25">
      <c r="B898" s="97">
        <v>1002</v>
      </c>
      <c r="C898" s="97" t="s">
        <v>206</v>
      </c>
      <c r="D898" s="98">
        <v>14922</v>
      </c>
      <c r="E898" s="99">
        <v>110</v>
      </c>
      <c r="F898" s="97">
        <v>6</v>
      </c>
      <c r="G898" s="97">
        <v>1</v>
      </c>
      <c r="H898" s="105">
        <v>1</v>
      </c>
      <c r="I898" s="105">
        <v>0</v>
      </c>
      <c r="J898" s="105">
        <v>94</v>
      </c>
      <c r="K898" s="95">
        <v>494</v>
      </c>
      <c r="L898" s="106">
        <f>T897</f>
        <v>80</v>
      </c>
      <c r="M898" s="106">
        <f>K898*L898</f>
        <v>39520</v>
      </c>
      <c r="N898" s="77"/>
      <c r="O898" s="78"/>
      <c r="P898" s="78"/>
      <c r="Q898" s="78"/>
      <c r="R898" s="79"/>
      <c r="S898" s="80"/>
      <c r="T898" s="81"/>
      <c r="U898" s="77"/>
      <c r="V898" s="79"/>
      <c r="W898" s="79"/>
      <c r="X898" s="82"/>
      <c r="Y898" s="83">
        <f>M898</f>
        <v>39520</v>
      </c>
      <c r="Z898" s="84"/>
      <c r="AA898" s="87">
        <f>AB898*M898/100</f>
        <v>3.952</v>
      </c>
      <c r="AB898" s="110">
        <v>0.01</v>
      </c>
    </row>
    <row r="899" spans="2:28" ht="16.5" customHeight="1" x14ac:dyDescent="0.25">
      <c r="B899" s="99"/>
      <c r="C899" s="99"/>
      <c r="D899" s="99"/>
      <c r="E899" s="99"/>
      <c r="F899" s="99"/>
      <c r="G899" s="99"/>
      <c r="H899" s="107"/>
      <c r="I899" s="107"/>
      <c r="J899" s="107"/>
      <c r="K899" s="106"/>
      <c r="L899" s="106"/>
      <c r="M899" s="106"/>
      <c r="N899" s="77"/>
      <c r="O899" s="78"/>
      <c r="P899" s="78"/>
      <c r="Q899" s="78"/>
      <c r="R899" s="79"/>
      <c r="S899" s="80"/>
      <c r="T899" s="81"/>
      <c r="U899" s="77"/>
      <c r="V899" s="79"/>
      <c r="W899" s="79"/>
      <c r="X899" s="86"/>
      <c r="Y899" s="83"/>
      <c r="Z899" s="84"/>
      <c r="AA899" s="85"/>
      <c r="AB899" s="86"/>
    </row>
    <row r="900" spans="2:28" ht="16.5" customHeight="1" x14ac:dyDescent="0.25">
      <c r="B900" s="100" t="s">
        <v>205</v>
      </c>
      <c r="C900" s="101"/>
      <c r="D900" s="101"/>
      <c r="E900" s="101"/>
      <c r="F900" s="101"/>
      <c r="G900" s="102"/>
      <c r="H900" s="102" t="s">
        <v>207</v>
      </c>
      <c r="I900" s="102" t="s">
        <v>2390</v>
      </c>
      <c r="J900" s="102" t="s">
        <v>2359</v>
      </c>
      <c r="K900" s="102">
        <v>80</v>
      </c>
      <c r="L900" s="102">
        <v>11</v>
      </c>
      <c r="M900" s="102"/>
      <c r="N900" s="102"/>
      <c r="O900" s="102" t="s">
        <v>424</v>
      </c>
      <c r="P900" s="102" t="s">
        <v>315</v>
      </c>
      <c r="Q900" s="102" t="s">
        <v>316</v>
      </c>
      <c r="R900" s="102">
        <v>33110</v>
      </c>
      <c r="S900" s="102"/>
      <c r="T900" s="102">
        <v>80</v>
      </c>
      <c r="U900" s="102" t="s">
        <v>2391</v>
      </c>
      <c r="V900" s="103"/>
      <c r="W900" s="101"/>
      <c r="X900" s="102" t="s">
        <v>212</v>
      </c>
      <c r="Y900" s="101" t="s">
        <v>2392</v>
      </c>
      <c r="Z900" s="101"/>
      <c r="AA900" s="102" t="s">
        <v>2356</v>
      </c>
      <c r="AB900" s="104"/>
    </row>
    <row r="901" spans="2:28" ht="16.5" customHeight="1" x14ac:dyDescent="0.25">
      <c r="B901" s="97">
        <v>1009</v>
      </c>
      <c r="C901" s="97" t="s">
        <v>206</v>
      </c>
      <c r="D901" s="98">
        <v>4142</v>
      </c>
      <c r="E901" s="99">
        <v>11</v>
      </c>
      <c r="F901" s="97">
        <v>6</v>
      </c>
      <c r="G901" s="97">
        <v>1</v>
      </c>
      <c r="H901" s="105">
        <v>8</v>
      </c>
      <c r="I901" s="105">
        <v>0</v>
      </c>
      <c r="J901" s="105">
        <v>27</v>
      </c>
      <c r="K901" s="95">
        <v>3227</v>
      </c>
      <c r="L901" s="106">
        <f>T900</f>
        <v>80</v>
      </c>
      <c r="M901" s="106">
        <f>K901*L901</f>
        <v>258160</v>
      </c>
      <c r="N901" s="77"/>
      <c r="O901" s="78"/>
      <c r="P901" s="78"/>
      <c r="Q901" s="78"/>
      <c r="R901" s="79"/>
      <c r="S901" s="80"/>
      <c r="T901" s="81"/>
      <c r="U901" s="77"/>
      <c r="V901" s="79"/>
      <c r="W901" s="79"/>
      <c r="X901" s="82"/>
      <c r="Y901" s="83">
        <f>M901</f>
        <v>258160</v>
      </c>
      <c r="Z901" s="84"/>
      <c r="AA901" s="87">
        <f>AB901*M901/100</f>
        <v>25.815999999999999</v>
      </c>
      <c r="AB901" s="110">
        <v>0.01</v>
      </c>
    </row>
    <row r="902" spans="2:28" ht="16.5" customHeight="1" x14ac:dyDescent="0.25">
      <c r="B902" s="99"/>
      <c r="C902" s="99"/>
      <c r="D902" s="99"/>
      <c r="E902" s="99"/>
      <c r="F902" s="99"/>
      <c r="G902" s="99"/>
      <c r="H902" s="107"/>
      <c r="I902" s="107"/>
      <c r="J902" s="107"/>
      <c r="K902" s="106"/>
      <c r="L902" s="106"/>
      <c r="M902" s="106"/>
      <c r="N902" s="77"/>
      <c r="O902" s="78"/>
      <c r="P902" s="78"/>
      <c r="Q902" s="78"/>
      <c r="R902" s="79"/>
      <c r="S902" s="80"/>
      <c r="T902" s="81"/>
      <c r="U902" s="77"/>
      <c r="V902" s="79"/>
      <c r="W902" s="79"/>
      <c r="X902" s="86"/>
      <c r="Y902" s="83"/>
      <c r="Z902" s="84"/>
      <c r="AA902" s="85"/>
      <c r="AB902" s="86"/>
    </row>
    <row r="903" spans="2:28" ht="16.5" customHeight="1" x14ac:dyDescent="0.25">
      <c r="B903" s="100" t="s">
        <v>205</v>
      </c>
      <c r="C903" s="101"/>
      <c r="D903" s="101"/>
      <c r="E903" s="101"/>
      <c r="F903" s="101"/>
      <c r="G903" s="102"/>
      <c r="H903" s="102" t="s">
        <v>210</v>
      </c>
      <c r="I903" s="102" t="s">
        <v>2396</v>
      </c>
      <c r="J903" s="102" t="s">
        <v>2397</v>
      </c>
      <c r="K903" s="102" t="s">
        <v>1162</v>
      </c>
      <c r="L903" s="102">
        <v>11</v>
      </c>
      <c r="M903" s="102"/>
      <c r="N903" s="102"/>
      <c r="O903" s="102" t="s">
        <v>424</v>
      </c>
      <c r="P903" s="102" t="s">
        <v>315</v>
      </c>
      <c r="Q903" s="102" t="s">
        <v>316</v>
      </c>
      <c r="R903" s="102">
        <v>33110</v>
      </c>
      <c r="S903" s="102"/>
      <c r="T903" s="102">
        <v>80</v>
      </c>
      <c r="U903" s="102"/>
      <c r="V903" s="103"/>
      <c r="W903" s="101"/>
      <c r="X903" s="102"/>
      <c r="Y903" s="101"/>
      <c r="Z903" s="101"/>
      <c r="AA903" s="102" t="s">
        <v>2398</v>
      </c>
      <c r="AB903" s="104"/>
    </row>
    <row r="904" spans="2:28" ht="16.5" customHeight="1" x14ac:dyDescent="0.25">
      <c r="B904" s="97">
        <v>1012</v>
      </c>
      <c r="C904" s="97" t="s">
        <v>206</v>
      </c>
      <c r="D904" s="98">
        <v>4195</v>
      </c>
      <c r="E904" s="99">
        <v>11</v>
      </c>
      <c r="F904" s="97">
        <v>6</v>
      </c>
      <c r="G904" s="97">
        <v>1</v>
      </c>
      <c r="H904" s="105">
        <v>14</v>
      </c>
      <c r="I904" s="105">
        <v>1</v>
      </c>
      <c r="J904" s="105">
        <v>53</v>
      </c>
      <c r="K904" s="95">
        <v>5753</v>
      </c>
      <c r="L904" s="106">
        <f>T903</f>
        <v>80</v>
      </c>
      <c r="M904" s="106">
        <f>K904*L904</f>
        <v>460240</v>
      </c>
      <c r="N904" s="77"/>
      <c r="O904" s="78"/>
      <c r="P904" s="78"/>
      <c r="Q904" s="78"/>
      <c r="R904" s="79"/>
      <c r="S904" s="80"/>
      <c r="T904" s="81"/>
      <c r="U904" s="77"/>
      <c r="V904" s="79"/>
      <c r="W904" s="79"/>
      <c r="X904" s="82"/>
      <c r="Y904" s="83">
        <f>M904</f>
        <v>460240</v>
      </c>
      <c r="Z904" s="84"/>
      <c r="AA904" s="87">
        <f>AB904*M904/100</f>
        <v>46.024000000000008</v>
      </c>
      <c r="AB904" s="110">
        <v>0.01</v>
      </c>
    </row>
    <row r="905" spans="2:28" ht="16.5" customHeight="1" x14ac:dyDescent="0.25">
      <c r="B905" s="99"/>
      <c r="C905" s="99"/>
      <c r="D905" s="99"/>
      <c r="E905" s="99"/>
      <c r="F905" s="99"/>
      <c r="G905" s="99"/>
      <c r="H905" s="107"/>
      <c r="I905" s="107"/>
      <c r="J905" s="107"/>
      <c r="K905" s="106"/>
      <c r="L905" s="106"/>
      <c r="M905" s="106"/>
      <c r="N905" s="77"/>
      <c r="O905" s="78"/>
      <c r="P905" s="78"/>
      <c r="Q905" s="78"/>
      <c r="R905" s="79"/>
      <c r="S905" s="80"/>
      <c r="T905" s="81"/>
      <c r="U905" s="77"/>
      <c r="V905" s="79"/>
      <c r="W905" s="79"/>
      <c r="X905" s="86"/>
      <c r="Y905" s="83"/>
      <c r="Z905" s="84"/>
      <c r="AA905" s="85"/>
      <c r="AB905" s="86"/>
    </row>
    <row r="906" spans="2:28" ht="16.5" customHeight="1" x14ac:dyDescent="0.25">
      <c r="B906" s="100" t="s">
        <v>205</v>
      </c>
      <c r="C906" s="101"/>
      <c r="D906" s="101"/>
      <c r="E906" s="101"/>
      <c r="F906" s="101"/>
      <c r="G906" s="102"/>
      <c r="H906" s="102" t="s">
        <v>213</v>
      </c>
      <c r="I906" s="102" t="s">
        <v>2401</v>
      </c>
      <c r="J906" s="102" t="s">
        <v>2402</v>
      </c>
      <c r="K906" s="102">
        <v>111</v>
      </c>
      <c r="L906" s="102">
        <v>17</v>
      </c>
      <c r="M906" s="102"/>
      <c r="N906" s="102"/>
      <c r="O906" s="102" t="s">
        <v>1083</v>
      </c>
      <c r="P906" s="102" t="s">
        <v>241</v>
      </c>
      <c r="Q906" s="102" t="s">
        <v>139</v>
      </c>
      <c r="R906" s="102">
        <v>34160</v>
      </c>
      <c r="S906" s="102"/>
      <c r="T906" s="102">
        <v>80</v>
      </c>
      <c r="U906" s="102"/>
      <c r="V906" s="103"/>
      <c r="W906" s="101"/>
      <c r="X906" s="102"/>
      <c r="Y906" s="101"/>
      <c r="Z906" s="101"/>
      <c r="AA906" s="101"/>
      <c r="AB906" s="104"/>
    </row>
    <row r="907" spans="2:28" ht="16.5" customHeight="1" x14ac:dyDescent="0.25">
      <c r="B907" s="97">
        <v>1014</v>
      </c>
      <c r="C907" s="97" t="s">
        <v>206</v>
      </c>
      <c r="D907" s="98">
        <v>4658</v>
      </c>
      <c r="E907" s="99">
        <v>11</v>
      </c>
      <c r="F907" s="97">
        <v>6</v>
      </c>
      <c r="G907" s="97">
        <v>1</v>
      </c>
      <c r="H907" s="105">
        <v>10</v>
      </c>
      <c r="I907" s="105">
        <v>0</v>
      </c>
      <c r="J907" s="105">
        <v>0</v>
      </c>
      <c r="K907" s="95">
        <v>4000</v>
      </c>
      <c r="L907" s="106">
        <f>T906</f>
        <v>80</v>
      </c>
      <c r="M907" s="106">
        <f>K907*L907</f>
        <v>320000</v>
      </c>
      <c r="N907" s="77"/>
      <c r="O907" s="78"/>
      <c r="P907" s="78"/>
      <c r="Q907" s="78"/>
      <c r="R907" s="79"/>
      <c r="S907" s="80"/>
      <c r="T907" s="81"/>
      <c r="U907" s="77"/>
      <c r="V907" s="79"/>
      <c r="W907" s="79"/>
      <c r="X907" s="82"/>
      <c r="Y907" s="83">
        <f>M907</f>
        <v>320000</v>
      </c>
      <c r="Z907" s="84"/>
      <c r="AA907" s="87">
        <f>AB907*M907/100</f>
        <v>32</v>
      </c>
      <c r="AB907" s="110">
        <v>0.01</v>
      </c>
    </row>
    <row r="908" spans="2:28" ht="16.5" customHeight="1" x14ac:dyDescent="0.25">
      <c r="B908" s="99"/>
      <c r="C908" s="99"/>
      <c r="D908" s="99"/>
      <c r="E908" s="99"/>
      <c r="F908" s="99"/>
      <c r="G908" s="99"/>
      <c r="H908" s="107"/>
      <c r="I908" s="107"/>
      <c r="J908" s="107"/>
      <c r="K908" s="106"/>
      <c r="L908" s="106"/>
      <c r="M908" s="106"/>
      <c r="N908" s="77"/>
      <c r="O908" s="78"/>
      <c r="P908" s="78"/>
      <c r="Q908" s="78"/>
      <c r="R908" s="79"/>
      <c r="S908" s="80"/>
      <c r="T908" s="81"/>
      <c r="U908" s="77"/>
      <c r="V908" s="79"/>
      <c r="W908" s="79"/>
      <c r="X908" s="86"/>
      <c r="Y908" s="83"/>
      <c r="Z908" s="84"/>
      <c r="AA908" s="85"/>
      <c r="AB908" s="86"/>
    </row>
    <row r="909" spans="2:28" ht="16.5" customHeight="1" x14ac:dyDescent="0.25">
      <c r="B909" s="100" t="s">
        <v>205</v>
      </c>
      <c r="C909" s="101"/>
      <c r="D909" s="101"/>
      <c r="E909" s="101"/>
      <c r="F909" s="101"/>
      <c r="G909" s="102"/>
      <c r="H909" s="102" t="s">
        <v>210</v>
      </c>
      <c r="I909" s="102" t="s">
        <v>1353</v>
      </c>
      <c r="J909" s="102" t="s">
        <v>2406</v>
      </c>
      <c r="K909" s="102">
        <v>118</v>
      </c>
      <c r="L909" s="102">
        <v>11</v>
      </c>
      <c r="M909" s="102"/>
      <c r="N909" s="102"/>
      <c r="O909" s="102" t="s">
        <v>424</v>
      </c>
      <c r="P909" s="102" t="s">
        <v>315</v>
      </c>
      <c r="Q909" s="102" t="s">
        <v>316</v>
      </c>
      <c r="R909" s="102">
        <v>33110</v>
      </c>
      <c r="S909" s="102"/>
      <c r="T909" s="102">
        <v>80</v>
      </c>
      <c r="U909" s="102" t="s">
        <v>2408</v>
      </c>
      <c r="V909" s="103"/>
      <c r="W909" s="101"/>
      <c r="X909" s="102"/>
      <c r="Y909" s="101"/>
      <c r="Z909" s="101"/>
      <c r="AA909" s="102" t="s">
        <v>2407</v>
      </c>
      <c r="AB909" s="104"/>
    </row>
    <row r="910" spans="2:28" ht="16.5" customHeight="1" x14ac:dyDescent="0.25">
      <c r="B910" s="97">
        <v>1016</v>
      </c>
      <c r="C910" s="97" t="s">
        <v>206</v>
      </c>
      <c r="D910" s="98">
        <v>4186</v>
      </c>
      <c r="E910" s="99">
        <v>11</v>
      </c>
      <c r="F910" s="97">
        <v>6</v>
      </c>
      <c r="G910" s="97">
        <v>1</v>
      </c>
      <c r="H910" s="105">
        <v>19</v>
      </c>
      <c r="I910" s="105">
        <v>0</v>
      </c>
      <c r="J910" s="105">
        <v>36</v>
      </c>
      <c r="K910" s="95">
        <v>7636</v>
      </c>
      <c r="L910" s="106">
        <f>T909</f>
        <v>80</v>
      </c>
      <c r="M910" s="106">
        <f>K910*L910</f>
        <v>610880</v>
      </c>
      <c r="N910" s="77"/>
      <c r="O910" s="78"/>
      <c r="P910" s="78"/>
      <c r="Q910" s="78"/>
      <c r="R910" s="79"/>
      <c r="S910" s="80"/>
      <c r="T910" s="81"/>
      <c r="U910" s="77"/>
      <c r="V910" s="79"/>
      <c r="W910" s="79"/>
      <c r="X910" s="82"/>
      <c r="Y910" s="83">
        <f>M910</f>
        <v>610880</v>
      </c>
      <c r="Z910" s="84"/>
      <c r="AA910" s="87">
        <f>AB910*M910/100</f>
        <v>61.088000000000001</v>
      </c>
      <c r="AB910" s="110">
        <v>0.01</v>
      </c>
    </row>
    <row r="911" spans="2:28" ht="16.5" customHeight="1" x14ac:dyDescent="0.25">
      <c r="B911" s="99"/>
      <c r="C911" s="99"/>
      <c r="D911" s="99"/>
      <c r="E911" s="99"/>
      <c r="F911" s="99"/>
      <c r="G911" s="99"/>
      <c r="H911" s="107"/>
      <c r="I911" s="107"/>
      <c r="J911" s="107"/>
      <c r="K911" s="106"/>
      <c r="L911" s="106"/>
      <c r="M911" s="106"/>
      <c r="N911" s="77"/>
      <c r="O911" s="78"/>
      <c r="P911" s="78"/>
      <c r="Q911" s="78"/>
      <c r="R911" s="79"/>
      <c r="S911" s="80"/>
      <c r="T911" s="81"/>
      <c r="U911" s="77"/>
      <c r="V911" s="79"/>
      <c r="W911" s="79"/>
      <c r="X911" s="86"/>
      <c r="Y911" s="83"/>
      <c r="Z911" s="84"/>
      <c r="AA911" s="85"/>
      <c r="AB911" s="86"/>
    </row>
    <row r="912" spans="2:28" ht="16.5" customHeight="1" x14ac:dyDescent="0.25">
      <c r="B912" s="100" t="s">
        <v>205</v>
      </c>
      <c r="C912" s="101"/>
      <c r="D912" s="101"/>
      <c r="E912" s="101"/>
      <c r="F912" s="101"/>
      <c r="G912" s="102"/>
      <c r="H912" s="102" t="s">
        <v>210</v>
      </c>
      <c r="I912" s="102" t="s">
        <v>2409</v>
      </c>
      <c r="J912" s="102" t="s">
        <v>719</v>
      </c>
      <c r="K912" s="102">
        <v>62</v>
      </c>
      <c r="L912" s="102">
        <v>11</v>
      </c>
      <c r="M912" s="102"/>
      <c r="N912" s="102"/>
      <c r="O912" s="102" t="s">
        <v>424</v>
      </c>
      <c r="P912" s="102" t="s">
        <v>315</v>
      </c>
      <c r="Q912" s="102" t="s">
        <v>316</v>
      </c>
      <c r="R912" s="102">
        <v>33110</v>
      </c>
      <c r="S912" s="102"/>
      <c r="T912" s="102">
        <v>80</v>
      </c>
      <c r="U912" s="102" t="s">
        <v>2411</v>
      </c>
      <c r="V912" s="103"/>
      <c r="W912" s="101"/>
      <c r="X912" s="102"/>
      <c r="Y912" s="101"/>
      <c r="Z912" s="101"/>
      <c r="AA912" s="102" t="s">
        <v>2410</v>
      </c>
      <c r="AB912" s="104"/>
    </row>
    <row r="913" spans="2:28" ht="16.5" customHeight="1" x14ac:dyDescent="0.25">
      <c r="B913" s="97">
        <v>1017</v>
      </c>
      <c r="C913" s="97" t="s">
        <v>206</v>
      </c>
      <c r="D913" s="98">
        <v>4755</v>
      </c>
      <c r="E913" s="99">
        <v>11</v>
      </c>
      <c r="F913" s="97">
        <v>6</v>
      </c>
      <c r="G913" s="97">
        <v>1</v>
      </c>
      <c r="H913" s="105">
        <v>10</v>
      </c>
      <c r="I913" s="105">
        <v>0</v>
      </c>
      <c r="J913" s="105">
        <v>0</v>
      </c>
      <c r="K913" s="95">
        <v>4000</v>
      </c>
      <c r="L913" s="106">
        <f>T912</f>
        <v>80</v>
      </c>
      <c r="M913" s="106">
        <f>K913*L913</f>
        <v>320000</v>
      </c>
      <c r="N913" s="77"/>
      <c r="O913" s="78"/>
      <c r="P913" s="78"/>
      <c r="Q913" s="78"/>
      <c r="R913" s="79"/>
      <c r="S913" s="80"/>
      <c r="T913" s="81"/>
      <c r="U913" s="77"/>
      <c r="V913" s="79"/>
      <c r="W913" s="79"/>
      <c r="X913" s="82"/>
      <c r="Y913" s="83">
        <f>M913</f>
        <v>320000</v>
      </c>
      <c r="Z913" s="84"/>
      <c r="AA913" s="87">
        <f>AB913*M913/100</f>
        <v>32</v>
      </c>
      <c r="AB913" s="110">
        <v>0.01</v>
      </c>
    </row>
    <row r="914" spans="2:28" ht="16.5" customHeight="1" x14ac:dyDescent="0.25">
      <c r="B914" s="99"/>
      <c r="C914" s="99"/>
      <c r="D914" s="99"/>
      <c r="E914" s="99"/>
      <c r="F914" s="99"/>
      <c r="G914" s="99"/>
      <c r="H914" s="107"/>
      <c r="I914" s="107"/>
      <c r="J914" s="107"/>
      <c r="K914" s="106"/>
      <c r="L914" s="106"/>
      <c r="M914" s="106"/>
      <c r="N914" s="77"/>
      <c r="O914" s="78"/>
      <c r="P914" s="78"/>
      <c r="Q914" s="78"/>
      <c r="R914" s="79"/>
      <c r="S914" s="80"/>
      <c r="T914" s="81"/>
      <c r="U914" s="77"/>
      <c r="V914" s="79"/>
      <c r="W914" s="79"/>
      <c r="X914" s="86"/>
      <c r="Y914" s="83"/>
      <c r="Z914" s="84"/>
      <c r="AA914" s="85"/>
      <c r="AB914" s="86"/>
    </row>
    <row r="915" spans="2:28" ht="16.5" customHeight="1" x14ac:dyDescent="0.25">
      <c r="B915" s="100" t="s">
        <v>205</v>
      </c>
      <c r="C915" s="101"/>
      <c r="D915" s="101"/>
      <c r="E915" s="101"/>
      <c r="F915" s="101"/>
      <c r="G915" s="102"/>
      <c r="H915" s="102" t="s">
        <v>213</v>
      </c>
      <c r="I915" s="102" t="s">
        <v>326</v>
      </c>
      <c r="J915" s="102" t="s">
        <v>2415</v>
      </c>
      <c r="K915" s="102">
        <v>169</v>
      </c>
      <c r="L915" s="102">
        <v>11</v>
      </c>
      <c r="M915" s="102"/>
      <c r="N915" s="102"/>
      <c r="O915" s="102" t="s">
        <v>424</v>
      </c>
      <c r="P915" s="102" t="s">
        <v>315</v>
      </c>
      <c r="Q915" s="102" t="s">
        <v>316</v>
      </c>
      <c r="R915" s="102">
        <v>33110</v>
      </c>
      <c r="S915" s="102"/>
      <c r="T915" s="102">
        <v>80</v>
      </c>
      <c r="U915" s="102" t="s">
        <v>2417</v>
      </c>
      <c r="V915" s="103"/>
      <c r="W915" s="101"/>
      <c r="X915" s="102"/>
      <c r="Y915" s="101"/>
      <c r="Z915" s="101"/>
      <c r="AA915" s="102" t="s">
        <v>2416</v>
      </c>
      <c r="AB915" s="104"/>
    </row>
    <row r="916" spans="2:28" ht="16.5" customHeight="1" x14ac:dyDescent="0.25">
      <c r="B916" s="97">
        <v>1019</v>
      </c>
      <c r="C916" s="97" t="s">
        <v>206</v>
      </c>
      <c r="D916" s="98">
        <v>4230</v>
      </c>
      <c r="E916" s="99">
        <v>11</v>
      </c>
      <c r="F916" s="97">
        <v>6</v>
      </c>
      <c r="G916" s="97">
        <v>1</v>
      </c>
      <c r="H916" s="105">
        <v>12</v>
      </c>
      <c r="I916" s="105">
        <v>3</v>
      </c>
      <c r="J916" s="105">
        <v>96</v>
      </c>
      <c r="K916" s="95">
        <v>5196</v>
      </c>
      <c r="L916" s="106">
        <f>T915</f>
        <v>80</v>
      </c>
      <c r="M916" s="106">
        <f>K916*L916</f>
        <v>415680</v>
      </c>
      <c r="N916" s="77"/>
      <c r="O916" s="78"/>
      <c r="P916" s="78"/>
      <c r="Q916" s="78"/>
      <c r="R916" s="79"/>
      <c r="S916" s="80"/>
      <c r="T916" s="81"/>
      <c r="U916" s="77"/>
      <c r="V916" s="79"/>
      <c r="W916" s="79"/>
      <c r="X916" s="82"/>
      <c r="Y916" s="83">
        <f>M916</f>
        <v>415680</v>
      </c>
      <c r="Z916" s="84"/>
      <c r="AA916" s="87">
        <f>AB916*M916/100</f>
        <v>41.568000000000005</v>
      </c>
      <c r="AB916" s="110">
        <v>0.01</v>
      </c>
    </row>
    <row r="917" spans="2:28" ht="16.5" customHeight="1" x14ac:dyDescent="0.25">
      <c r="B917" s="99"/>
      <c r="C917" s="99"/>
      <c r="D917" s="99"/>
      <c r="E917" s="99"/>
      <c r="F917" s="99"/>
      <c r="G917" s="99"/>
      <c r="H917" s="107"/>
      <c r="I917" s="107"/>
      <c r="J917" s="107"/>
      <c r="K917" s="106"/>
      <c r="L917" s="106"/>
      <c r="M917" s="106"/>
      <c r="N917" s="77"/>
      <c r="O917" s="78"/>
      <c r="P917" s="78"/>
      <c r="Q917" s="78"/>
      <c r="R917" s="79"/>
      <c r="S917" s="80"/>
      <c r="T917" s="81"/>
      <c r="U917" s="77"/>
      <c r="V917" s="79"/>
      <c r="W917" s="79"/>
      <c r="X917" s="86"/>
      <c r="Y917" s="83"/>
      <c r="Z917" s="84"/>
      <c r="AA917" s="85"/>
      <c r="AB917" s="86"/>
    </row>
    <row r="918" spans="2:28" ht="16.5" customHeight="1" x14ac:dyDescent="0.25">
      <c r="B918" s="100" t="s">
        <v>205</v>
      </c>
      <c r="C918" s="101"/>
      <c r="D918" s="101"/>
      <c r="E918" s="101"/>
      <c r="F918" s="101"/>
      <c r="G918" s="102"/>
      <c r="H918" s="102" t="s">
        <v>207</v>
      </c>
      <c r="I918" s="102" t="s">
        <v>2418</v>
      </c>
      <c r="J918" s="102" t="s">
        <v>2419</v>
      </c>
      <c r="K918" s="102">
        <v>160</v>
      </c>
      <c r="L918" s="102">
        <v>11</v>
      </c>
      <c r="M918" s="102"/>
      <c r="N918" s="102"/>
      <c r="O918" s="102" t="s">
        <v>424</v>
      </c>
      <c r="P918" s="102" t="s">
        <v>315</v>
      </c>
      <c r="Q918" s="102" t="s">
        <v>316</v>
      </c>
      <c r="R918" s="102">
        <v>33110</v>
      </c>
      <c r="S918" s="102"/>
      <c r="T918" s="102">
        <v>80</v>
      </c>
      <c r="U918" s="102" t="s">
        <v>2421</v>
      </c>
      <c r="V918" s="103"/>
      <c r="W918" s="101"/>
      <c r="X918" s="102" t="s">
        <v>212</v>
      </c>
      <c r="Y918" s="101" t="s">
        <v>2422</v>
      </c>
      <c r="Z918" s="101"/>
      <c r="AA918" s="102" t="s">
        <v>2420</v>
      </c>
      <c r="AB918" s="104"/>
    </row>
    <row r="919" spans="2:28" ht="16.5" customHeight="1" x14ac:dyDescent="0.25">
      <c r="B919" s="97">
        <v>1020</v>
      </c>
      <c r="C919" s="97" t="s">
        <v>206</v>
      </c>
      <c r="D919" s="98">
        <v>3435</v>
      </c>
      <c r="E919" s="99">
        <v>11</v>
      </c>
      <c r="F919" s="97">
        <v>6</v>
      </c>
      <c r="G919" s="97">
        <v>1</v>
      </c>
      <c r="H919" s="105">
        <v>4</v>
      </c>
      <c r="I919" s="105">
        <v>1</v>
      </c>
      <c r="J919" s="105">
        <v>99</v>
      </c>
      <c r="K919" s="95">
        <v>1799</v>
      </c>
      <c r="L919" s="106">
        <f>T918</f>
        <v>80</v>
      </c>
      <c r="M919" s="106">
        <f>K919*L919</f>
        <v>143920</v>
      </c>
      <c r="N919" s="77"/>
      <c r="O919" s="78"/>
      <c r="P919" s="78"/>
      <c r="Q919" s="78"/>
      <c r="R919" s="79"/>
      <c r="S919" s="80"/>
      <c r="T919" s="81"/>
      <c r="U919" s="77"/>
      <c r="V919" s="79"/>
      <c r="W919" s="79"/>
      <c r="X919" s="82"/>
      <c r="Y919" s="83">
        <f>M919</f>
        <v>143920</v>
      </c>
      <c r="Z919" s="84"/>
      <c r="AA919" s="87">
        <f>AB919*M919/100</f>
        <v>14.392000000000001</v>
      </c>
      <c r="AB919" s="110">
        <v>0.01</v>
      </c>
    </row>
    <row r="920" spans="2:28" ht="16.5" customHeight="1" x14ac:dyDescent="0.25">
      <c r="B920" s="99"/>
      <c r="C920" s="99"/>
      <c r="D920" s="99"/>
      <c r="E920" s="99"/>
      <c r="F920" s="99"/>
      <c r="G920" s="99"/>
      <c r="H920" s="107"/>
      <c r="I920" s="107"/>
      <c r="J920" s="107"/>
      <c r="K920" s="106"/>
      <c r="L920" s="106"/>
      <c r="M920" s="106"/>
      <c r="N920" s="77"/>
      <c r="O920" s="78"/>
      <c r="P920" s="78"/>
      <c r="Q920" s="78"/>
      <c r="R920" s="79"/>
      <c r="S920" s="80"/>
      <c r="T920" s="81"/>
      <c r="U920" s="77"/>
      <c r="V920" s="79"/>
      <c r="W920" s="79"/>
      <c r="X920" s="86"/>
      <c r="Y920" s="83"/>
      <c r="Z920" s="84"/>
      <c r="AA920" s="85"/>
      <c r="AB920" s="86"/>
    </row>
    <row r="921" spans="2:28" ht="16.5" customHeight="1" x14ac:dyDescent="0.25">
      <c r="B921" s="100" t="s">
        <v>205</v>
      </c>
      <c r="C921" s="101"/>
      <c r="D921" s="101"/>
      <c r="E921" s="101"/>
      <c r="F921" s="101"/>
      <c r="G921" s="102"/>
      <c r="H921" s="102" t="s">
        <v>210</v>
      </c>
      <c r="I921" s="102" t="s">
        <v>2428</v>
      </c>
      <c r="J921" s="102" t="s">
        <v>2429</v>
      </c>
      <c r="K921" s="102">
        <v>49</v>
      </c>
      <c r="L921" s="102">
        <v>11</v>
      </c>
      <c r="M921" s="102"/>
      <c r="N921" s="102"/>
      <c r="O921" s="102" t="s">
        <v>424</v>
      </c>
      <c r="P921" s="102" t="s">
        <v>315</v>
      </c>
      <c r="Q921" s="102" t="s">
        <v>316</v>
      </c>
      <c r="R921" s="102">
        <v>33110</v>
      </c>
      <c r="S921" s="102"/>
      <c r="T921" s="102">
        <v>80</v>
      </c>
      <c r="U921" s="102" t="s">
        <v>2431</v>
      </c>
      <c r="V921" s="103"/>
      <c r="W921" s="101"/>
      <c r="X921" s="102"/>
      <c r="Y921" s="101"/>
      <c r="Z921" s="101"/>
      <c r="AA921" s="102" t="s">
        <v>2430</v>
      </c>
      <c r="AB921" s="104"/>
    </row>
    <row r="922" spans="2:28" ht="16.5" customHeight="1" x14ac:dyDescent="0.25">
      <c r="B922" s="97">
        <v>1023</v>
      </c>
      <c r="C922" s="97" t="s">
        <v>206</v>
      </c>
      <c r="D922" s="98">
        <v>4227</v>
      </c>
      <c r="E922" s="99">
        <v>11</v>
      </c>
      <c r="F922" s="97">
        <v>6</v>
      </c>
      <c r="G922" s="97">
        <v>1</v>
      </c>
      <c r="H922" s="105">
        <v>12</v>
      </c>
      <c r="I922" s="105">
        <v>2</v>
      </c>
      <c r="J922" s="105">
        <v>61</v>
      </c>
      <c r="K922" s="95">
        <v>5061</v>
      </c>
      <c r="L922" s="106">
        <f>T921</f>
        <v>80</v>
      </c>
      <c r="M922" s="106">
        <f>K922*L922</f>
        <v>404880</v>
      </c>
      <c r="N922" s="77"/>
      <c r="O922" s="78"/>
      <c r="P922" s="78"/>
      <c r="Q922" s="78"/>
      <c r="R922" s="79"/>
      <c r="S922" s="80"/>
      <c r="T922" s="81"/>
      <c r="U922" s="77"/>
      <c r="V922" s="79"/>
      <c r="W922" s="79"/>
      <c r="X922" s="82"/>
      <c r="Y922" s="83">
        <f>M922</f>
        <v>404880</v>
      </c>
      <c r="Z922" s="84"/>
      <c r="AA922" s="87">
        <f>AB922*M922/100</f>
        <v>40.488</v>
      </c>
      <c r="AB922" s="110">
        <v>0.01</v>
      </c>
    </row>
    <row r="923" spans="2:28" ht="16.5" customHeight="1" x14ac:dyDescent="0.25">
      <c r="B923" s="99"/>
      <c r="C923" s="99"/>
      <c r="D923" s="99"/>
      <c r="E923" s="99"/>
      <c r="F923" s="99"/>
      <c r="G923" s="99"/>
      <c r="H923" s="107"/>
      <c r="I923" s="107"/>
      <c r="J923" s="107"/>
      <c r="K923" s="106"/>
      <c r="L923" s="106"/>
      <c r="M923" s="106"/>
      <c r="N923" s="77"/>
      <c r="O923" s="78"/>
      <c r="P923" s="78"/>
      <c r="Q923" s="78"/>
      <c r="R923" s="79"/>
      <c r="S923" s="80"/>
      <c r="T923" s="81"/>
      <c r="U923" s="77"/>
      <c r="V923" s="79"/>
      <c r="W923" s="79"/>
      <c r="X923" s="86"/>
      <c r="Y923" s="83"/>
      <c r="Z923" s="84"/>
      <c r="AA923" s="85"/>
      <c r="AB923" s="86"/>
    </row>
    <row r="924" spans="2:28" ht="16.5" customHeight="1" x14ac:dyDescent="0.25">
      <c r="B924" s="100" t="s">
        <v>205</v>
      </c>
      <c r="C924" s="101"/>
      <c r="D924" s="101"/>
      <c r="E924" s="101"/>
      <c r="F924" s="101"/>
      <c r="G924" s="102"/>
      <c r="H924" s="102" t="s">
        <v>210</v>
      </c>
      <c r="I924" s="102" t="s">
        <v>1602</v>
      </c>
      <c r="J924" s="102" t="s">
        <v>2432</v>
      </c>
      <c r="K924" s="102">
        <v>103</v>
      </c>
      <c r="L924" s="102">
        <v>15</v>
      </c>
      <c r="M924" s="102"/>
      <c r="N924" s="102"/>
      <c r="O924" s="102" t="s">
        <v>240</v>
      </c>
      <c r="P924" s="102" t="s">
        <v>241</v>
      </c>
      <c r="Q924" s="102" t="s">
        <v>139</v>
      </c>
      <c r="R924" s="102">
        <v>34160</v>
      </c>
      <c r="S924" s="102"/>
      <c r="T924" s="102">
        <v>80</v>
      </c>
      <c r="U924" s="102"/>
      <c r="V924" s="103"/>
      <c r="W924" s="101"/>
      <c r="X924" s="102"/>
      <c r="Y924" s="101"/>
      <c r="Z924" s="101"/>
      <c r="AA924" s="102" t="s">
        <v>2433</v>
      </c>
      <c r="AB924" s="104"/>
    </row>
    <row r="925" spans="2:28" ht="16.5" customHeight="1" x14ac:dyDescent="0.25">
      <c r="B925" s="97">
        <v>1024</v>
      </c>
      <c r="C925" s="97" t="s">
        <v>206</v>
      </c>
      <c r="D925" s="98">
        <v>7942</v>
      </c>
      <c r="E925" s="99">
        <v>11</v>
      </c>
      <c r="F925" s="97">
        <v>6</v>
      </c>
      <c r="G925" s="97">
        <v>1</v>
      </c>
      <c r="H925" s="105">
        <v>37</v>
      </c>
      <c r="I925" s="105">
        <v>2</v>
      </c>
      <c r="J925" s="105">
        <v>11</v>
      </c>
      <c r="K925" s="95">
        <v>15011</v>
      </c>
      <c r="L925" s="106">
        <f>T924</f>
        <v>80</v>
      </c>
      <c r="M925" s="106">
        <f>K925*L925</f>
        <v>1200880</v>
      </c>
      <c r="N925" s="77"/>
      <c r="O925" s="78"/>
      <c r="P925" s="78"/>
      <c r="Q925" s="78"/>
      <c r="R925" s="79"/>
      <c r="S925" s="80"/>
      <c r="T925" s="81"/>
      <c r="U925" s="77"/>
      <c r="V925" s="79"/>
      <c r="W925" s="79"/>
      <c r="X925" s="82"/>
      <c r="Y925" s="83">
        <f>M925</f>
        <v>1200880</v>
      </c>
      <c r="Z925" s="84"/>
      <c r="AA925" s="87">
        <f>AB925*M925/100</f>
        <v>120.08800000000001</v>
      </c>
      <c r="AB925" s="110">
        <v>0.01</v>
      </c>
    </row>
    <row r="926" spans="2:28" ht="16.5" customHeight="1" x14ac:dyDescent="0.25">
      <c r="B926" s="99"/>
      <c r="C926" s="99"/>
      <c r="D926" s="99"/>
      <c r="E926" s="99"/>
      <c r="F926" s="99"/>
      <c r="G926" s="99"/>
      <c r="H926" s="107"/>
      <c r="I926" s="107"/>
      <c r="J926" s="107"/>
      <c r="K926" s="106"/>
      <c r="L926" s="106"/>
      <c r="M926" s="106"/>
      <c r="N926" s="77"/>
      <c r="O926" s="78"/>
      <c r="P926" s="78"/>
      <c r="Q926" s="78"/>
      <c r="R926" s="79"/>
      <c r="S926" s="80"/>
      <c r="T926" s="81"/>
      <c r="U926" s="77"/>
      <c r="V926" s="79"/>
      <c r="W926" s="79"/>
      <c r="X926" s="86"/>
      <c r="Y926" s="83"/>
      <c r="Z926" s="84"/>
      <c r="AA926" s="85"/>
      <c r="AB926" s="86"/>
    </row>
    <row r="927" spans="2:28" ht="16.5" customHeight="1" x14ac:dyDescent="0.25">
      <c r="B927" s="100" t="s">
        <v>205</v>
      </c>
      <c r="C927" s="101"/>
      <c r="D927" s="101"/>
      <c r="E927" s="101"/>
      <c r="F927" s="101"/>
      <c r="G927" s="102"/>
      <c r="H927" s="102" t="s">
        <v>207</v>
      </c>
      <c r="I927" s="102" t="s">
        <v>835</v>
      </c>
      <c r="J927" s="102" t="s">
        <v>2451</v>
      </c>
      <c r="K927" s="102">
        <v>65</v>
      </c>
      <c r="L927" s="102">
        <v>5</v>
      </c>
      <c r="M927" s="102"/>
      <c r="N927" s="102"/>
      <c r="O927" s="102" t="s">
        <v>424</v>
      </c>
      <c r="P927" s="102" t="s">
        <v>315</v>
      </c>
      <c r="Q927" s="102" t="s">
        <v>316</v>
      </c>
      <c r="R927" s="102">
        <v>33110</v>
      </c>
      <c r="S927" s="102"/>
      <c r="T927" s="102">
        <v>80</v>
      </c>
      <c r="U927" s="102" t="s">
        <v>2453</v>
      </c>
      <c r="V927" s="103"/>
      <c r="W927" s="101"/>
      <c r="X927" s="102" t="s">
        <v>2454</v>
      </c>
      <c r="Y927" s="101" t="s">
        <v>2455</v>
      </c>
      <c r="Z927" s="101"/>
      <c r="AA927" s="102" t="s">
        <v>2452</v>
      </c>
      <c r="AB927" s="104"/>
    </row>
    <row r="928" spans="2:28" ht="16.5" customHeight="1" x14ac:dyDescent="0.25">
      <c r="B928" s="97">
        <v>1035</v>
      </c>
      <c r="C928" s="97" t="s">
        <v>206</v>
      </c>
      <c r="D928" s="98">
        <v>198</v>
      </c>
      <c r="E928" s="99">
        <v>12</v>
      </c>
      <c r="F928" s="97">
        <v>6</v>
      </c>
      <c r="G928" s="97">
        <v>1</v>
      </c>
      <c r="H928" s="105">
        <v>5</v>
      </c>
      <c r="I928" s="105">
        <v>1</v>
      </c>
      <c r="J928" s="105">
        <v>38</v>
      </c>
      <c r="K928" s="95">
        <v>2138</v>
      </c>
      <c r="L928" s="106">
        <f>T927</f>
        <v>80</v>
      </c>
      <c r="M928" s="106">
        <f>K928*L928</f>
        <v>171040</v>
      </c>
      <c r="N928" s="77"/>
      <c r="O928" s="78"/>
      <c r="P928" s="78"/>
      <c r="Q928" s="78"/>
      <c r="R928" s="79"/>
      <c r="S928" s="80"/>
      <c r="T928" s="81"/>
      <c r="U928" s="77"/>
      <c r="V928" s="79"/>
      <c r="W928" s="79"/>
      <c r="X928" s="82"/>
      <c r="Y928" s="83">
        <f>M928</f>
        <v>171040</v>
      </c>
      <c r="Z928" s="84"/>
      <c r="AA928" s="87">
        <f>AB928*M928/100</f>
        <v>17.103999999999999</v>
      </c>
      <c r="AB928" s="110">
        <v>0.01</v>
      </c>
    </row>
    <row r="929" spans="2:28" ht="16.5" customHeight="1" x14ac:dyDescent="0.25">
      <c r="B929" s="99"/>
      <c r="C929" s="99"/>
      <c r="D929" s="99"/>
      <c r="E929" s="99"/>
      <c r="F929" s="99"/>
      <c r="G929" s="99"/>
      <c r="H929" s="107"/>
      <c r="I929" s="107"/>
      <c r="J929" s="107"/>
      <c r="K929" s="106"/>
      <c r="L929" s="106"/>
      <c r="M929" s="106"/>
      <c r="N929" s="77"/>
      <c r="O929" s="78"/>
      <c r="P929" s="78"/>
      <c r="Q929" s="78"/>
      <c r="R929" s="79"/>
      <c r="S929" s="80"/>
      <c r="T929" s="81"/>
      <c r="U929" s="77"/>
      <c r="V929" s="79"/>
      <c r="W929" s="79"/>
      <c r="X929" s="86"/>
      <c r="Y929" s="83"/>
      <c r="Z929" s="84"/>
      <c r="AA929" s="85"/>
      <c r="AB929" s="86"/>
    </row>
    <row r="930" spans="2:28" ht="16.5" customHeight="1" x14ac:dyDescent="0.25">
      <c r="B930" s="100" t="s">
        <v>205</v>
      </c>
      <c r="C930" s="101"/>
      <c r="D930" s="101"/>
      <c r="E930" s="101"/>
      <c r="F930" s="101"/>
      <c r="G930" s="102"/>
      <c r="H930" s="102" t="s">
        <v>207</v>
      </c>
      <c r="I930" s="102" t="s">
        <v>2456</v>
      </c>
      <c r="J930" s="102" t="s">
        <v>275</v>
      </c>
      <c r="K930" s="102">
        <v>87</v>
      </c>
      <c r="L930" s="102">
        <v>1</v>
      </c>
      <c r="M930" s="102"/>
      <c r="N930" s="102"/>
      <c r="O930" s="102" t="s">
        <v>1621</v>
      </c>
      <c r="P930" s="102" t="s">
        <v>209</v>
      </c>
      <c r="Q930" s="102" t="s">
        <v>139</v>
      </c>
      <c r="R930" s="102">
        <v>34160</v>
      </c>
      <c r="S930" s="102"/>
      <c r="T930" s="102">
        <v>80</v>
      </c>
      <c r="U930" s="102" t="s">
        <v>2457</v>
      </c>
      <c r="V930" s="103"/>
      <c r="W930" s="101"/>
      <c r="X930" s="102" t="s">
        <v>2454</v>
      </c>
      <c r="Y930" s="101" t="s">
        <v>2458</v>
      </c>
      <c r="Z930" s="101"/>
      <c r="AA930" s="101"/>
      <c r="AB930" s="104"/>
    </row>
    <row r="931" spans="2:28" ht="16.5" customHeight="1" x14ac:dyDescent="0.25">
      <c r="B931" s="97">
        <v>1037</v>
      </c>
      <c r="C931" s="97" t="s">
        <v>206</v>
      </c>
      <c r="D931" s="98">
        <v>7485</v>
      </c>
      <c r="E931" s="99">
        <v>12</v>
      </c>
      <c r="F931" s="97">
        <v>6</v>
      </c>
      <c r="G931" s="97">
        <v>1</v>
      </c>
      <c r="H931" s="105">
        <v>6</v>
      </c>
      <c r="I931" s="105">
        <v>1</v>
      </c>
      <c r="J931" s="105">
        <v>0</v>
      </c>
      <c r="K931" s="95">
        <v>2500</v>
      </c>
      <c r="L931" s="106">
        <f>T930</f>
        <v>80</v>
      </c>
      <c r="M931" s="106">
        <f>K931*L931</f>
        <v>200000</v>
      </c>
      <c r="N931" s="77"/>
      <c r="O931" s="78"/>
      <c r="P931" s="78"/>
      <c r="Q931" s="78"/>
      <c r="R931" s="79"/>
      <c r="S931" s="80"/>
      <c r="T931" s="81"/>
      <c r="U931" s="77"/>
      <c r="V931" s="79"/>
      <c r="W931" s="79"/>
      <c r="X931" s="82"/>
      <c r="Y931" s="83">
        <f>M931</f>
        <v>200000</v>
      </c>
      <c r="Z931" s="84"/>
      <c r="AA931" s="87">
        <f>AB931*M931/100</f>
        <v>20</v>
      </c>
      <c r="AB931" s="110">
        <v>0.01</v>
      </c>
    </row>
    <row r="932" spans="2:28" ht="16.5" customHeight="1" x14ac:dyDescent="0.25">
      <c r="B932" s="99"/>
      <c r="C932" s="99"/>
      <c r="D932" s="99"/>
      <c r="E932" s="99"/>
      <c r="F932" s="99"/>
      <c r="G932" s="99"/>
      <c r="H932" s="107"/>
      <c r="I932" s="107"/>
      <c r="J932" s="107"/>
      <c r="K932" s="106"/>
      <c r="L932" s="106"/>
      <c r="M932" s="106"/>
      <c r="N932" s="77"/>
      <c r="O932" s="78"/>
      <c r="P932" s="78"/>
      <c r="Q932" s="78"/>
      <c r="R932" s="79"/>
      <c r="S932" s="80"/>
      <c r="T932" s="81"/>
      <c r="U932" s="77"/>
      <c r="V932" s="79"/>
      <c r="W932" s="79"/>
      <c r="X932" s="86"/>
      <c r="Y932" s="83"/>
      <c r="Z932" s="84"/>
      <c r="AA932" s="85"/>
      <c r="AB932" s="86"/>
    </row>
    <row r="933" spans="2:28" ht="16.5" customHeight="1" x14ac:dyDescent="0.25">
      <c r="B933" s="100" t="s">
        <v>205</v>
      </c>
      <c r="C933" s="101"/>
      <c r="D933" s="101"/>
      <c r="E933" s="101"/>
      <c r="F933" s="101"/>
      <c r="G933" s="102"/>
      <c r="H933" s="102" t="s">
        <v>210</v>
      </c>
      <c r="I933" s="102" t="s">
        <v>2459</v>
      </c>
      <c r="J933" s="102" t="s">
        <v>2460</v>
      </c>
      <c r="K933" s="102">
        <v>189</v>
      </c>
      <c r="L933" s="102">
        <v>11</v>
      </c>
      <c r="M933" s="102"/>
      <c r="N933" s="102"/>
      <c r="O933" s="102" t="s">
        <v>424</v>
      </c>
      <c r="P933" s="102" t="s">
        <v>315</v>
      </c>
      <c r="Q933" s="102" t="s">
        <v>316</v>
      </c>
      <c r="R933" s="102">
        <v>33110</v>
      </c>
      <c r="S933" s="102"/>
      <c r="T933" s="102">
        <v>80</v>
      </c>
      <c r="U933" s="102" t="s">
        <v>2461</v>
      </c>
      <c r="V933" s="103"/>
      <c r="W933" s="101"/>
      <c r="X933" s="102"/>
      <c r="Y933" s="101"/>
      <c r="Z933" s="101"/>
      <c r="AA933" s="102" t="s">
        <v>2410</v>
      </c>
      <c r="AB933" s="104"/>
    </row>
    <row r="934" spans="2:28" ht="16.5" customHeight="1" x14ac:dyDescent="0.25">
      <c r="B934" s="97">
        <v>1038</v>
      </c>
      <c r="C934" s="97" t="s">
        <v>206</v>
      </c>
      <c r="D934" s="98">
        <v>4756</v>
      </c>
      <c r="E934" s="99">
        <v>12</v>
      </c>
      <c r="F934" s="97">
        <v>6</v>
      </c>
      <c r="G934" s="97">
        <v>1</v>
      </c>
      <c r="H934" s="105">
        <v>8</v>
      </c>
      <c r="I934" s="105">
        <v>0</v>
      </c>
      <c r="J934" s="105">
        <v>65</v>
      </c>
      <c r="K934" s="95">
        <v>3265</v>
      </c>
      <c r="L934" s="106">
        <f>T933</f>
        <v>80</v>
      </c>
      <c r="M934" s="106">
        <f>K934*L934</f>
        <v>261200</v>
      </c>
      <c r="N934" s="77"/>
      <c r="O934" s="78"/>
      <c r="P934" s="78"/>
      <c r="Q934" s="78"/>
      <c r="R934" s="79"/>
      <c r="S934" s="80"/>
      <c r="T934" s="81"/>
      <c r="U934" s="77"/>
      <c r="V934" s="79"/>
      <c r="W934" s="79"/>
      <c r="X934" s="82"/>
      <c r="Y934" s="83">
        <f>M934</f>
        <v>261200</v>
      </c>
      <c r="Z934" s="84"/>
      <c r="AA934" s="87">
        <f>AB934*M934/100</f>
        <v>26.12</v>
      </c>
      <c r="AB934" s="110">
        <v>0.01</v>
      </c>
    </row>
    <row r="935" spans="2:28" ht="16.5" customHeight="1" x14ac:dyDescent="0.25">
      <c r="B935" s="99"/>
      <c r="C935" s="99"/>
      <c r="D935" s="99"/>
      <c r="E935" s="99"/>
      <c r="F935" s="99"/>
      <c r="G935" s="99"/>
      <c r="H935" s="107"/>
      <c r="I935" s="107"/>
      <c r="J935" s="107"/>
      <c r="K935" s="106"/>
      <c r="L935" s="106"/>
      <c r="M935" s="106"/>
      <c r="N935" s="77"/>
      <c r="O935" s="78"/>
      <c r="P935" s="78"/>
      <c r="Q935" s="78"/>
      <c r="R935" s="79"/>
      <c r="S935" s="80"/>
      <c r="T935" s="81"/>
      <c r="U935" s="77"/>
      <c r="V935" s="79"/>
      <c r="W935" s="79"/>
      <c r="X935" s="86"/>
      <c r="Y935" s="83"/>
      <c r="Z935" s="84"/>
      <c r="AA935" s="85"/>
      <c r="AB935" s="86"/>
    </row>
    <row r="936" spans="2:28" ht="16.5" customHeight="1" x14ac:dyDescent="0.25">
      <c r="B936" s="100" t="s">
        <v>205</v>
      </c>
      <c r="C936" s="101"/>
      <c r="D936" s="101"/>
      <c r="E936" s="101"/>
      <c r="F936" s="101"/>
      <c r="G936" s="102"/>
      <c r="H936" s="102" t="s">
        <v>207</v>
      </c>
      <c r="I936" s="102" t="s">
        <v>2466</v>
      </c>
      <c r="J936" s="102" t="s">
        <v>2467</v>
      </c>
      <c r="K936" s="102">
        <v>118</v>
      </c>
      <c r="L936" s="102">
        <v>11</v>
      </c>
      <c r="M936" s="102"/>
      <c r="N936" s="102"/>
      <c r="O936" s="102" t="s">
        <v>424</v>
      </c>
      <c r="P936" s="102" t="s">
        <v>315</v>
      </c>
      <c r="Q936" s="102" t="s">
        <v>316</v>
      </c>
      <c r="R936" s="102">
        <v>33110</v>
      </c>
      <c r="S936" s="102"/>
      <c r="T936" s="102">
        <v>80</v>
      </c>
      <c r="U936" s="102" t="s">
        <v>2468</v>
      </c>
      <c r="V936" s="103"/>
      <c r="W936" s="101"/>
      <c r="X936" s="102"/>
      <c r="Y936" s="101"/>
      <c r="Z936" s="101"/>
      <c r="AA936" s="102" t="s">
        <v>2407</v>
      </c>
      <c r="AB936" s="104"/>
    </row>
    <row r="937" spans="2:28" ht="16.5" customHeight="1" x14ac:dyDescent="0.25">
      <c r="B937" s="97">
        <v>1040</v>
      </c>
      <c r="C937" s="97" t="s">
        <v>206</v>
      </c>
      <c r="D937" s="98">
        <v>4187</v>
      </c>
      <c r="E937" s="99">
        <v>12</v>
      </c>
      <c r="F937" s="97">
        <v>6</v>
      </c>
      <c r="G937" s="97">
        <v>1</v>
      </c>
      <c r="H937" s="105">
        <v>40</v>
      </c>
      <c r="I937" s="105">
        <v>3</v>
      </c>
      <c r="J937" s="105">
        <v>0</v>
      </c>
      <c r="K937" s="95">
        <v>16300</v>
      </c>
      <c r="L937" s="106">
        <f>T936</f>
        <v>80</v>
      </c>
      <c r="M937" s="106">
        <f>K937*L937</f>
        <v>1304000</v>
      </c>
      <c r="N937" s="77"/>
      <c r="O937" s="78"/>
      <c r="P937" s="78"/>
      <c r="Q937" s="78"/>
      <c r="R937" s="79"/>
      <c r="S937" s="80"/>
      <c r="T937" s="81"/>
      <c r="U937" s="77"/>
      <c r="V937" s="79"/>
      <c r="W937" s="79"/>
      <c r="X937" s="82"/>
      <c r="Y937" s="83">
        <f>M937</f>
        <v>1304000</v>
      </c>
      <c r="Z937" s="84"/>
      <c r="AA937" s="87">
        <f>AB937*M937/100</f>
        <v>130.4</v>
      </c>
      <c r="AB937" s="110">
        <v>0.01</v>
      </c>
    </row>
    <row r="938" spans="2:28" ht="16.5" customHeight="1" x14ac:dyDescent="0.25">
      <c r="B938" s="99"/>
      <c r="C938" s="99"/>
      <c r="D938" s="99"/>
      <c r="E938" s="99"/>
      <c r="F938" s="99"/>
      <c r="G938" s="99"/>
      <c r="H938" s="107"/>
      <c r="I938" s="107"/>
      <c r="J938" s="107"/>
      <c r="K938" s="106"/>
      <c r="L938" s="106"/>
      <c r="M938" s="106"/>
      <c r="N938" s="77"/>
      <c r="O938" s="78"/>
      <c r="P938" s="78"/>
      <c r="Q938" s="78"/>
      <c r="R938" s="79"/>
      <c r="S938" s="80"/>
      <c r="T938" s="81"/>
      <c r="U938" s="77"/>
      <c r="V938" s="79"/>
      <c r="W938" s="79"/>
      <c r="X938" s="86"/>
      <c r="Y938" s="83"/>
      <c r="Z938" s="84"/>
      <c r="AA938" s="85"/>
      <c r="AB938" s="86"/>
    </row>
    <row r="939" spans="2:28" ht="16.5" customHeight="1" x14ac:dyDescent="0.25">
      <c r="B939" s="100" t="s">
        <v>205</v>
      </c>
      <c r="C939" s="101"/>
      <c r="D939" s="101"/>
      <c r="E939" s="101"/>
      <c r="F939" s="101"/>
      <c r="G939" s="102"/>
      <c r="H939" s="102" t="s">
        <v>207</v>
      </c>
      <c r="I939" s="102" t="s">
        <v>250</v>
      </c>
      <c r="J939" s="102" t="s">
        <v>2470</v>
      </c>
      <c r="K939" s="102">
        <v>238</v>
      </c>
      <c r="L939" s="102">
        <v>11</v>
      </c>
      <c r="M939" s="102"/>
      <c r="N939" s="102"/>
      <c r="O939" s="102" t="s">
        <v>424</v>
      </c>
      <c r="P939" s="102" t="s">
        <v>315</v>
      </c>
      <c r="Q939" s="102" t="s">
        <v>316</v>
      </c>
      <c r="R939" s="102">
        <v>33110</v>
      </c>
      <c r="S939" s="102"/>
      <c r="T939" s="102">
        <v>80</v>
      </c>
      <c r="U939" s="102" t="s">
        <v>2472</v>
      </c>
      <c r="V939" s="103"/>
      <c r="W939" s="101"/>
      <c r="X939" s="102" t="s">
        <v>212</v>
      </c>
      <c r="Y939" s="101" t="s">
        <v>2469</v>
      </c>
      <c r="Z939" s="101"/>
      <c r="AA939" s="102" t="s">
        <v>2471</v>
      </c>
      <c r="AB939" s="104"/>
    </row>
    <row r="940" spans="2:28" ht="16.5" customHeight="1" x14ac:dyDescent="0.25">
      <c r="B940" s="97">
        <v>1042</v>
      </c>
      <c r="C940" s="97" t="s">
        <v>206</v>
      </c>
      <c r="D940" s="98">
        <v>4016</v>
      </c>
      <c r="E940" s="99">
        <v>12</v>
      </c>
      <c r="F940" s="97">
        <v>6</v>
      </c>
      <c r="G940" s="97">
        <v>1</v>
      </c>
      <c r="H940" s="105">
        <v>56</v>
      </c>
      <c r="I940" s="105">
        <v>3</v>
      </c>
      <c r="J940" s="105">
        <v>73</v>
      </c>
      <c r="K940" s="95">
        <v>22773</v>
      </c>
      <c r="L940" s="106">
        <f>T939</f>
        <v>80</v>
      </c>
      <c r="M940" s="106">
        <f>K940*L940</f>
        <v>1821840</v>
      </c>
      <c r="N940" s="77"/>
      <c r="O940" s="78"/>
      <c r="P940" s="78"/>
      <c r="Q940" s="78"/>
      <c r="R940" s="79"/>
      <c r="S940" s="80"/>
      <c r="T940" s="81"/>
      <c r="U940" s="77"/>
      <c r="V940" s="79"/>
      <c r="W940" s="79"/>
      <c r="X940" s="82"/>
      <c r="Y940" s="83">
        <f>M940</f>
        <v>1821840</v>
      </c>
      <c r="Z940" s="84"/>
      <c r="AA940" s="87">
        <f>AB940*M940/100</f>
        <v>182.18400000000003</v>
      </c>
      <c r="AB940" s="110">
        <v>0.01</v>
      </c>
    </row>
    <row r="941" spans="2:28" ht="16.5" customHeight="1" x14ac:dyDescent="0.25">
      <c r="B941" s="99"/>
      <c r="C941" s="99"/>
      <c r="D941" s="99"/>
      <c r="E941" s="99"/>
      <c r="F941" s="99"/>
      <c r="G941" s="99"/>
      <c r="H941" s="107"/>
      <c r="I941" s="107"/>
      <c r="J941" s="107"/>
      <c r="K941" s="106"/>
      <c r="L941" s="106"/>
      <c r="M941" s="106"/>
      <c r="N941" s="77"/>
      <c r="O941" s="78"/>
      <c r="P941" s="78"/>
      <c r="Q941" s="78"/>
      <c r="R941" s="79"/>
      <c r="S941" s="80"/>
      <c r="T941" s="81"/>
      <c r="U941" s="77"/>
      <c r="V941" s="79"/>
      <c r="W941" s="79"/>
      <c r="X941" s="86"/>
      <c r="Y941" s="83"/>
      <c r="Z941" s="84"/>
      <c r="AA941" s="85"/>
      <c r="AB941" s="86"/>
    </row>
    <row r="942" spans="2:28" ht="16.5" customHeight="1" x14ac:dyDescent="0.25">
      <c r="B942" s="100" t="s">
        <v>205</v>
      </c>
      <c r="C942" s="101"/>
      <c r="D942" s="101"/>
      <c r="E942" s="101"/>
      <c r="F942" s="101"/>
      <c r="G942" s="102"/>
      <c r="H942" s="102" t="s">
        <v>210</v>
      </c>
      <c r="I942" s="102" t="s">
        <v>1057</v>
      </c>
      <c r="J942" s="102" t="s">
        <v>743</v>
      </c>
      <c r="K942" s="102">
        <v>112</v>
      </c>
      <c r="L942" s="102">
        <v>11</v>
      </c>
      <c r="M942" s="102"/>
      <c r="N942" s="102"/>
      <c r="O942" s="102" t="s">
        <v>424</v>
      </c>
      <c r="P942" s="102" t="s">
        <v>315</v>
      </c>
      <c r="Q942" s="102" t="s">
        <v>316</v>
      </c>
      <c r="R942" s="102">
        <v>33110</v>
      </c>
      <c r="S942" s="102"/>
      <c r="T942" s="102">
        <v>80</v>
      </c>
      <c r="U942" s="102" t="s">
        <v>2473</v>
      </c>
      <c r="V942" s="103"/>
      <c r="W942" s="101"/>
      <c r="X942" s="102"/>
      <c r="Y942" s="101"/>
      <c r="Z942" s="101"/>
      <c r="AA942" s="101"/>
      <c r="AB942" s="104"/>
    </row>
    <row r="943" spans="2:28" ht="16.5" customHeight="1" x14ac:dyDescent="0.25">
      <c r="B943" s="97">
        <v>1043</v>
      </c>
      <c r="C943" s="97" t="s">
        <v>206</v>
      </c>
      <c r="D943" s="98">
        <v>14049</v>
      </c>
      <c r="E943" s="99">
        <v>12</v>
      </c>
      <c r="F943" s="97">
        <v>6</v>
      </c>
      <c r="G943" s="97">
        <v>1</v>
      </c>
      <c r="H943" s="105">
        <v>16</v>
      </c>
      <c r="I943" s="105">
        <v>0</v>
      </c>
      <c r="J943" s="105">
        <v>86</v>
      </c>
      <c r="K943" s="95">
        <v>6486</v>
      </c>
      <c r="L943" s="106">
        <f>T942</f>
        <v>80</v>
      </c>
      <c r="M943" s="106">
        <f>K943*L943</f>
        <v>518880</v>
      </c>
      <c r="N943" s="77"/>
      <c r="O943" s="78"/>
      <c r="P943" s="78"/>
      <c r="Q943" s="78"/>
      <c r="R943" s="79"/>
      <c r="S943" s="80"/>
      <c r="T943" s="81"/>
      <c r="U943" s="77"/>
      <c r="V943" s="79"/>
      <c r="W943" s="79"/>
      <c r="X943" s="82"/>
      <c r="Y943" s="83">
        <f>M943</f>
        <v>518880</v>
      </c>
      <c r="Z943" s="84"/>
      <c r="AA943" s="87">
        <f>AB943*M943/100</f>
        <v>51.888000000000005</v>
      </c>
      <c r="AB943" s="110">
        <v>0.01</v>
      </c>
    </row>
    <row r="944" spans="2:28" ht="16.5" customHeight="1" x14ac:dyDescent="0.25">
      <c r="B944" s="99"/>
      <c r="C944" s="99"/>
      <c r="D944" s="99"/>
      <c r="E944" s="99"/>
      <c r="F944" s="99"/>
      <c r="G944" s="99"/>
      <c r="H944" s="107"/>
      <c r="I944" s="107"/>
      <c r="J944" s="107"/>
      <c r="K944" s="106"/>
      <c r="L944" s="106"/>
      <c r="M944" s="106"/>
      <c r="N944" s="77"/>
      <c r="O944" s="78"/>
      <c r="P944" s="78"/>
      <c r="Q944" s="78"/>
      <c r="R944" s="79"/>
      <c r="S944" s="80"/>
      <c r="T944" s="81"/>
      <c r="U944" s="77"/>
      <c r="V944" s="79"/>
      <c r="W944" s="79"/>
      <c r="X944" s="86"/>
      <c r="Y944" s="83"/>
      <c r="Z944" s="84"/>
      <c r="AA944" s="85"/>
      <c r="AB944" s="86"/>
    </row>
    <row r="945" spans="2:28" ht="16.5" customHeight="1" x14ac:dyDescent="0.25">
      <c r="B945" s="100" t="s">
        <v>205</v>
      </c>
      <c r="C945" s="101"/>
      <c r="D945" s="101"/>
      <c r="E945" s="101"/>
      <c r="F945" s="101"/>
      <c r="G945" s="102"/>
      <c r="H945" s="102" t="s">
        <v>207</v>
      </c>
      <c r="I945" s="102" t="s">
        <v>461</v>
      </c>
      <c r="J945" s="102" t="s">
        <v>2487</v>
      </c>
      <c r="K945" s="102">
        <v>160</v>
      </c>
      <c r="L945" s="102">
        <v>1</v>
      </c>
      <c r="M945" s="102"/>
      <c r="N945" s="102"/>
      <c r="O945" s="102" t="s">
        <v>424</v>
      </c>
      <c r="P945" s="102" t="s">
        <v>315</v>
      </c>
      <c r="Q945" s="102" t="s">
        <v>316</v>
      </c>
      <c r="R945" s="102">
        <v>33110</v>
      </c>
      <c r="S945" s="102"/>
      <c r="T945" s="102">
        <v>80</v>
      </c>
      <c r="U945" s="102" t="s">
        <v>2488</v>
      </c>
      <c r="V945" s="103"/>
      <c r="W945" s="101"/>
      <c r="X945" s="102" t="s">
        <v>212</v>
      </c>
      <c r="Y945" s="101" t="s">
        <v>2422</v>
      </c>
      <c r="Z945" s="101"/>
      <c r="AA945" s="102" t="s">
        <v>2420</v>
      </c>
      <c r="AB945" s="104"/>
    </row>
    <row r="946" spans="2:28" ht="16.5" customHeight="1" x14ac:dyDescent="0.25">
      <c r="B946" s="97">
        <v>1052</v>
      </c>
      <c r="C946" s="97" t="s">
        <v>206</v>
      </c>
      <c r="D946" s="98">
        <v>4152</v>
      </c>
      <c r="E946" s="99">
        <v>13</v>
      </c>
      <c r="F946" s="97">
        <v>6</v>
      </c>
      <c r="G946" s="97">
        <v>1</v>
      </c>
      <c r="H946" s="105">
        <v>5</v>
      </c>
      <c r="I946" s="105">
        <v>0</v>
      </c>
      <c r="J946" s="105">
        <v>57</v>
      </c>
      <c r="K946" s="95">
        <v>2057</v>
      </c>
      <c r="L946" s="106">
        <f>T945</f>
        <v>80</v>
      </c>
      <c r="M946" s="106">
        <f>K946*L946</f>
        <v>164560</v>
      </c>
      <c r="N946" s="77"/>
      <c r="O946" s="78"/>
      <c r="P946" s="78"/>
      <c r="Q946" s="78"/>
      <c r="R946" s="79"/>
      <c r="S946" s="80"/>
      <c r="T946" s="81"/>
      <c r="U946" s="77"/>
      <c r="V946" s="79"/>
      <c r="W946" s="79"/>
      <c r="X946" s="82"/>
      <c r="Y946" s="83">
        <f>M946</f>
        <v>164560</v>
      </c>
      <c r="Z946" s="84"/>
      <c r="AA946" s="87">
        <f>AB946*M946/100</f>
        <v>16.456000000000003</v>
      </c>
      <c r="AB946" s="110">
        <v>0.01</v>
      </c>
    </row>
    <row r="947" spans="2:28" ht="16.5" customHeight="1" x14ac:dyDescent="0.25">
      <c r="B947" s="99"/>
      <c r="C947" s="99"/>
      <c r="D947" s="99"/>
      <c r="E947" s="99"/>
      <c r="F947" s="99"/>
      <c r="G947" s="99"/>
      <c r="H947" s="107"/>
      <c r="I947" s="107"/>
      <c r="J947" s="107"/>
      <c r="K947" s="106"/>
      <c r="L947" s="106"/>
      <c r="M947" s="106"/>
      <c r="N947" s="77"/>
      <c r="O947" s="78"/>
      <c r="P947" s="78"/>
      <c r="Q947" s="78"/>
      <c r="R947" s="79"/>
      <c r="S947" s="80"/>
      <c r="T947" s="81"/>
      <c r="U947" s="77"/>
      <c r="V947" s="79"/>
      <c r="W947" s="79"/>
      <c r="X947" s="86"/>
      <c r="Y947" s="83"/>
      <c r="Z947" s="84"/>
      <c r="AA947" s="85"/>
      <c r="AB947" s="86"/>
    </row>
    <row r="948" spans="2:28" ht="16.5" customHeight="1" x14ac:dyDescent="0.25">
      <c r="B948" s="100" t="s">
        <v>205</v>
      </c>
      <c r="C948" s="101"/>
      <c r="D948" s="101"/>
      <c r="E948" s="101"/>
      <c r="F948" s="101"/>
      <c r="G948" s="102"/>
      <c r="H948" s="102" t="s">
        <v>207</v>
      </c>
      <c r="I948" s="102" t="s">
        <v>2490</v>
      </c>
      <c r="J948" s="102" t="s">
        <v>743</v>
      </c>
      <c r="K948" s="102">
        <v>112</v>
      </c>
      <c r="L948" s="102">
        <v>11</v>
      </c>
      <c r="M948" s="102"/>
      <c r="N948" s="102"/>
      <c r="O948" s="102" t="s">
        <v>424</v>
      </c>
      <c r="P948" s="102" t="s">
        <v>315</v>
      </c>
      <c r="Q948" s="102" t="s">
        <v>316</v>
      </c>
      <c r="R948" s="102">
        <v>33110</v>
      </c>
      <c r="S948" s="102"/>
      <c r="T948" s="102">
        <v>80</v>
      </c>
      <c r="U948" s="102" t="s">
        <v>2491</v>
      </c>
      <c r="V948" s="103"/>
      <c r="W948" s="101"/>
      <c r="X948" s="102"/>
      <c r="Y948" s="101"/>
      <c r="Z948" s="101"/>
      <c r="AA948" s="101"/>
      <c r="AB948" s="104"/>
    </row>
    <row r="949" spans="2:28" ht="16.5" customHeight="1" x14ac:dyDescent="0.25">
      <c r="B949" s="97">
        <v>1054</v>
      </c>
      <c r="C949" s="97" t="s">
        <v>206</v>
      </c>
      <c r="D949" s="98">
        <v>4781</v>
      </c>
      <c r="E949" s="99">
        <v>13</v>
      </c>
      <c r="F949" s="97">
        <v>6</v>
      </c>
      <c r="G949" s="97">
        <v>1</v>
      </c>
      <c r="H949" s="105">
        <v>20</v>
      </c>
      <c r="I949" s="105">
        <v>0</v>
      </c>
      <c r="J949" s="105">
        <v>0</v>
      </c>
      <c r="K949" s="95">
        <v>8000</v>
      </c>
      <c r="L949" s="106">
        <f>T948</f>
        <v>80</v>
      </c>
      <c r="M949" s="106">
        <f>K949*L949</f>
        <v>640000</v>
      </c>
      <c r="N949" s="77"/>
      <c r="O949" s="78"/>
      <c r="P949" s="78"/>
      <c r="Q949" s="78"/>
      <c r="R949" s="79"/>
      <c r="S949" s="80"/>
      <c r="T949" s="81"/>
      <c r="U949" s="77"/>
      <c r="V949" s="79"/>
      <c r="W949" s="79"/>
      <c r="X949" s="82"/>
      <c r="Y949" s="83">
        <f>M949</f>
        <v>640000</v>
      </c>
      <c r="Z949" s="84"/>
      <c r="AA949" s="87">
        <f>AB949*M949/100</f>
        <v>64</v>
      </c>
      <c r="AB949" s="110">
        <v>0.01</v>
      </c>
    </row>
    <row r="950" spans="2:28" ht="16.5" customHeight="1" x14ac:dyDescent="0.25">
      <c r="B950" s="99"/>
      <c r="C950" s="99"/>
      <c r="D950" s="99"/>
      <c r="E950" s="99"/>
      <c r="F950" s="99"/>
      <c r="G950" s="99"/>
      <c r="H950" s="107"/>
      <c r="I950" s="107"/>
      <c r="J950" s="107"/>
      <c r="K950" s="106"/>
      <c r="L950" s="106"/>
      <c r="M950" s="106"/>
      <c r="N950" s="77"/>
      <c r="O950" s="78"/>
      <c r="P950" s="78"/>
      <c r="Q950" s="78"/>
      <c r="R950" s="79"/>
      <c r="S950" s="80"/>
      <c r="T950" s="81"/>
      <c r="U950" s="77"/>
      <c r="V950" s="79"/>
      <c r="W950" s="79"/>
      <c r="X950" s="86"/>
      <c r="Y950" s="83"/>
      <c r="Z950" s="84"/>
      <c r="AA950" s="85"/>
      <c r="AB950" s="86"/>
    </row>
    <row r="951" spans="2:28" ht="16.5" customHeight="1" x14ac:dyDescent="0.25">
      <c r="B951" s="100" t="s">
        <v>205</v>
      </c>
      <c r="C951" s="101"/>
      <c r="D951" s="101"/>
      <c r="E951" s="101"/>
      <c r="F951" s="101"/>
      <c r="G951" s="102"/>
      <c r="H951" s="102" t="s">
        <v>207</v>
      </c>
      <c r="I951" s="102" t="s">
        <v>2103</v>
      </c>
      <c r="J951" s="102" t="s">
        <v>2498</v>
      </c>
      <c r="K951" s="102">
        <v>4</v>
      </c>
      <c r="L951" s="102">
        <v>11</v>
      </c>
      <c r="M951" s="102"/>
      <c r="N951" s="102"/>
      <c r="O951" s="102" t="s">
        <v>424</v>
      </c>
      <c r="P951" s="102" t="s">
        <v>315</v>
      </c>
      <c r="Q951" s="102" t="s">
        <v>316</v>
      </c>
      <c r="R951" s="102">
        <v>33110</v>
      </c>
      <c r="S951" s="102"/>
      <c r="T951" s="102">
        <v>80</v>
      </c>
      <c r="U951" s="102" t="s">
        <v>2500</v>
      </c>
      <c r="V951" s="103"/>
      <c r="W951" s="101"/>
      <c r="X951" s="102" t="s">
        <v>212</v>
      </c>
      <c r="Y951" s="101" t="s">
        <v>2501</v>
      </c>
      <c r="Z951" s="101"/>
      <c r="AA951" s="102" t="s">
        <v>2499</v>
      </c>
      <c r="AB951" s="104"/>
    </row>
    <row r="952" spans="2:28" ht="16.5" customHeight="1" x14ac:dyDescent="0.25">
      <c r="B952" s="97">
        <v>1060</v>
      </c>
      <c r="C952" s="97" t="s">
        <v>206</v>
      </c>
      <c r="D952" s="98">
        <v>4376</v>
      </c>
      <c r="E952" s="99">
        <v>13</v>
      </c>
      <c r="F952" s="97">
        <v>6</v>
      </c>
      <c r="G952" s="97">
        <v>1</v>
      </c>
      <c r="H952" s="105">
        <v>12</v>
      </c>
      <c r="I952" s="105">
        <v>2</v>
      </c>
      <c r="J952" s="105">
        <v>2</v>
      </c>
      <c r="K952" s="95">
        <v>5002</v>
      </c>
      <c r="L952" s="106">
        <f>T951</f>
        <v>80</v>
      </c>
      <c r="M952" s="106">
        <f>K952*L952</f>
        <v>400160</v>
      </c>
      <c r="N952" s="77"/>
      <c r="O952" s="78"/>
      <c r="P952" s="78"/>
      <c r="Q952" s="78"/>
      <c r="R952" s="79"/>
      <c r="S952" s="80"/>
      <c r="T952" s="81"/>
      <c r="U952" s="77"/>
      <c r="V952" s="79"/>
      <c r="W952" s="79"/>
      <c r="X952" s="82"/>
      <c r="Y952" s="83">
        <f>M952</f>
        <v>400160</v>
      </c>
      <c r="Z952" s="84"/>
      <c r="AA952" s="87">
        <f>AB952*M952/100</f>
        <v>40.015999999999998</v>
      </c>
      <c r="AB952" s="110">
        <v>0.01</v>
      </c>
    </row>
    <row r="953" spans="2:28" ht="16.5" customHeight="1" x14ac:dyDescent="0.25">
      <c r="B953" s="99"/>
      <c r="C953" s="99"/>
      <c r="D953" s="99"/>
      <c r="E953" s="99"/>
      <c r="F953" s="99"/>
      <c r="G953" s="99"/>
      <c r="H953" s="107"/>
      <c r="I953" s="107"/>
      <c r="J953" s="107"/>
      <c r="K953" s="106"/>
      <c r="L953" s="106"/>
      <c r="M953" s="106"/>
      <c r="N953" s="77"/>
      <c r="O953" s="78"/>
      <c r="P953" s="78"/>
      <c r="Q953" s="78"/>
      <c r="R953" s="79"/>
      <c r="S953" s="80"/>
      <c r="T953" s="81"/>
      <c r="U953" s="77"/>
      <c r="V953" s="79"/>
      <c r="W953" s="79"/>
      <c r="X953" s="86"/>
      <c r="Y953" s="83"/>
      <c r="Z953" s="84"/>
      <c r="AA953" s="85"/>
      <c r="AB953" s="86"/>
    </row>
    <row r="954" spans="2:28" ht="16.5" customHeight="1" x14ac:dyDescent="0.25">
      <c r="B954" s="100" t="s">
        <v>205</v>
      </c>
      <c r="C954" s="101"/>
      <c r="D954" s="101"/>
      <c r="E954" s="101"/>
      <c r="F954" s="101"/>
      <c r="G954" s="102"/>
      <c r="H954" s="102" t="s">
        <v>210</v>
      </c>
      <c r="I954" s="102" t="s">
        <v>888</v>
      </c>
      <c r="J954" s="102" t="s">
        <v>2503</v>
      </c>
      <c r="K954" s="102">
        <v>12</v>
      </c>
      <c r="L954" s="102">
        <v>10</v>
      </c>
      <c r="M954" s="102"/>
      <c r="N954" s="102"/>
      <c r="O954" s="102" t="s">
        <v>424</v>
      </c>
      <c r="P954" s="102" t="s">
        <v>315</v>
      </c>
      <c r="Q954" s="102" t="s">
        <v>316</v>
      </c>
      <c r="R954" s="102">
        <v>33110</v>
      </c>
      <c r="S954" s="102"/>
      <c r="T954" s="102">
        <v>80</v>
      </c>
      <c r="U954" s="102" t="s">
        <v>2504</v>
      </c>
      <c r="V954" s="103"/>
      <c r="W954" s="101"/>
      <c r="X954" s="102" t="s">
        <v>212</v>
      </c>
      <c r="Y954" s="101" t="s">
        <v>2505</v>
      </c>
      <c r="Z954" s="101"/>
      <c r="AA954" s="101"/>
      <c r="AB954" s="104"/>
    </row>
    <row r="955" spans="2:28" ht="16.5" customHeight="1" x14ac:dyDescent="0.25">
      <c r="B955" s="97">
        <v>1062</v>
      </c>
      <c r="C955" s="97" t="s">
        <v>206</v>
      </c>
      <c r="D955" s="98">
        <v>3809</v>
      </c>
      <c r="E955" s="99">
        <v>13</v>
      </c>
      <c r="F955" s="97">
        <v>6</v>
      </c>
      <c r="G955" s="97">
        <v>1</v>
      </c>
      <c r="H955" s="105">
        <v>52</v>
      </c>
      <c r="I955" s="105">
        <v>1</v>
      </c>
      <c r="J955" s="105">
        <v>92</v>
      </c>
      <c r="K955" s="95">
        <v>20992</v>
      </c>
      <c r="L955" s="106">
        <f>T954</f>
        <v>80</v>
      </c>
      <c r="M955" s="106">
        <f>K955*L955</f>
        <v>1679360</v>
      </c>
      <c r="N955" s="77"/>
      <c r="O955" s="78"/>
      <c r="P955" s="78"/>
      <c r="Q955" s="78"/>
      <c r="R955" s="79"/>
      <c r="S955" s="80"/>
      <c r="T955" s="81"/>
      <c r="U955" s="77"/>
      <c r="V955" s="79"/>
      <c r="W955" s="79"/>
      <c r="X955" s="82"/>
      <c r="Y955" s="83">
        <f>M955</f>
        <v>1679360</v>
      </c>
      <c r="Z955" s="84"/>
      <c r="AA955" s="87">
        <f>AB955*M955/100</f>
        <v>167.93599999999998</v>
      </c>
      <c r="AB955" s="110">
        <v>0.01</v>
      </c>
    </row>
    <row r="956" spans="2:28" ht="16.5" customHeight="1" x14ac:dyDescent="0.25">
      <c r="B956" s="99"/>
      <c r="C956" s="99"/>
      <c r="D956" s="99"/>
      <c r="E956" s="99"/>
      <c r="F956" s="99"/>
      <c r="G956" s="99"/>
      <c r="H956" s="107"/>
      <c r="I956" s="107"/>
      <c r="J956" s="107"/>
      <c r="K956" s="106"/>
      <c r="L956" s="106"/>
      <c r="M956" s="106"/>
      <c r="N956" s="77"/>
      <c r="O956" s="78"/>
      <c r="P956" s="78"/>
      <c r="Q956" s="78"/>
      <c r="R956" s="79"/>
      <c r="S956" s="80"/>
      <c r="T956" s="81"/>
      <c r="U956" s="77"/>
      <c r="V956" s="79"/>
      <c r="W956" s="79"/>
      <c r="X956" s="86"/>
      <c r="Y956" s="83"/>
      <c r="Z956" s="84"/>
      <c r="AA956" s="85"/>
      <c r="AB956" s="86"/>
    </row>
    <row r="957" spans="2:28" ht="16.5" customHeight="1" x14ac:dyDescent="0.25">
      <c r="B957" s="100" t="s">
        <v>205</v>
      </c>
      <c r="C957" s="101"/>
      <c r="D957" s="101"/>
      <c r="E957" s="101"/>
      <c r="F957" s="101"/>
      <c r="G957" s="102"/>
      <c r="H957" s="102" t="s">
        <v>210</v>
      </c>
      <c r="I957" s="102" t="s">
        <v>2506</v>
      </c>
      <c r="J957" s="102" t="s">
        <v>390</v>
      </c>
      <c r="K957" s="102">
        <v>72</v>
      </c>
      <c r="L957" s="102">
        <v>15</v>
      </c>
      <c r="M957" s="102"/>
      <c r="N957" s="102"/>
      <c r="O957" s="102" t="s">
        <v>240</v>
      </c>
      <c r="P957" s="102" t="s">
        <v>241</v>
      </c>
      <c r="Q957" s="102" t="s">
        <v>139</v>
      </c>
      <c r="R957" s="102">
        <v>34160</v>
      </c>
      <c r="S957" s="102"/>
      <c r="T957" s="102">
        <v>80</v>
      </c>
      <c r="U957" s="102"/>
      <c r="V957" s="103"/>
      <c r="W957" s="101"/>
      <c r="X957" s="102"/>
      <c r="Y957" s="101"/>
      <c r="Z957" s="101"/>
      <c r="AA957" s="101"/>
      <c r="AB957" s="104"/>
    </row>
    <row r="958" spans="2:28" ht="16.5" customHeight="1" x14ac:dyDescent="0.25">
      <c r="B958" s="97">
        <v>1063</v>
      </c>
      <c r="C958" s="97" t="s">
        <v>206</v>
      </c>
      <c r="D958" s="98">
        <v>7944</v>
      </c>
      <c r="E958" s="99">
        <v>13</v>
      </c>
      <c r="F958" s="97">
        <v>6</v>
      </c>
      <c r="G958" s="97">
        <v>1</v>
      </c>
      <c r="H958" s="105">
        <v>21</v>
      </c>
      <c r="I958" s="105">
        <v>2</v>
      </c>
      <c r="J958" s="105">
        <v>72</v>
      </c>
      <c r="K958" s="95">
        <v>8672</v>
      </c>
      <c r="L958" s="106">
        <f>T957</f>
        <v>80</v>
      </c>
      <c r="M958" s="106">
        <f>K958*L958</f>
        <v>693760</v>
      </c>
      <c r="N958" s="77"/>
      <c r="O958" s="78"/>
      <c r="P958" s="78"/>
      <c r="Q958" s="78"/>
      <c r="R958" s="79"/>
      <c r="S958" s="80"/>
      <c r="T958" s="81"/>
      <c r="U958" s="77"/>
      <c r="V958" s="79"/>
      <c r="W958" s="79"/>
      <c r="X958" s="82"/>
      <c r="Y958" s="83">
        <f>M958</f>
        <v>693760</v>
      </c>
      <c r="Z958" s="84"/>
      <c r="AA958" s="87">
        <f>AB958*M958/100</f>
        <v>69.376000000000005</v>
      </c>
      <c r="AB958" s="110">
        <v>0.01</v>
      </c>
    </row>
    <row r="959" spans="2:28" ht="16.5" customHeight="1" x14ac:dyDescent="0.25">
      <c r="B959" s="99"/>
      <c r="C959" s="99"/>
      <c r="D959" s="99"/>
      <c r="E959" s="99"/>
      <c r="F959" s="99"/>
      <c r="G959" s="99"/>
      <c r="H959" s="107"/>
      <c r="I959" s="107"/>
      <c r="J959" s="107"/>
      <c r="K959" s="106"/>
      <c r="L959" s="106"/>
      <c r="M959" s="106"/>
      <c r="N959" s="77"/>
      <c r="O959" s="78"/>
      <c r="P959" s="78"/>
      <c r="Q959" s="78"/>
      <c r="R959" s="79"/>
      <c r="S959" s="80"/>
      <c r="T959" s="81"/>
      <c r="U959" s="77"/>
      <c r="V959" s="79"/>
      <c r="W959" s="79"/>
      <c r="X959" s="86"/>
      <c r="Y959" s="83"/>
      <c r="Z959" s="84"/>
      <c r="AA959" s="85"/>
      <c r="AB959" s="86"/>
    </row>
    <row r="960" spans="2:28" ht="16.5" customHeight="1" x14ac:dyDescent="0.25">
      <c r="B960" s="100" t="s">
        <v>205</v>
      </c>
      <c r="C960" s="101"/>
      <c r="D960" s="101"/>
      <c r="E960" s="101"/>
      <c r="F960" s="101"/>
      <c r="G960" s="102"/>
      <c r="H960" s="102" t="s">
        <v>207</v>
      </c>
      <c r="I960" s="102" t="s">
        <v>660</v>
      </c>
      <c r="J960" s="102" t="s">
        <v>511</v>
      </c>
      <c r="K960" s="102">
        <v>122</v>
      </c>
      <c r="L960" s="102">
        <v>9</v>
      </c>
      <c r="M960" s="102"/>
      <c r="N960" s="102"/>
      <c r="O960" s="102" t="s">
        <v>240</v>
      </c>
      <c r="P960" s="102" t="s">
        <v>241</v>
      </c>
      <c r="Q960" s="102" t="s">
        <v>139</v>
      </c>
      <c r="R960" s="102">
        <v>34160</v>
      </c>
      <c r="S960" s="102"/>
      <c r="T960" s="102">
        <v>80</v>
      </c>
      <c r="U960" s="102"/>
      <c r="V960" s="103"/>
      <c r="W960" s="101"/>
      <c r="X960" s="102"/>
      <c r="Y960" s="101"/>
      <c r="Z960" s="101"/>
      <c r="AA960" s="102" t="s">
        <v>2507</v>
      </c>
      <c r="AB960" s="104"/>
    </row>
    <row r="961" spans="2:28" ht="16.5" customHeight="1" x14ac:dyDescent="0.25">
      <c r="B961" s="97">
        <v>1064</v>
      </c>
      <c r="C961" s="97" t="s">
        <v>206</v>
      </c>
      <c r="D961" s="98">
        <v>7957</v>
      </c>
      <c r="E961" s="99">
        <v>13</v>
      </c>
      <c r="F961" s="97">
        <v>6</v>
      </c>
      <c r="G961" s="97">
        <v>1</v>
      </c>
      <c r="H961" s="105">
        <v>6</v>
      </c>
      <c r="I961" s="105">
        <v>3</v>
      </c>
      <c r="J961" s="105">
        <v>11</v>
      </c>
      <c r="K961" s="95">
        <v>2711</v>
      </c>
      <c r="L961" s="106">
        <f>T960</f>
        <v>80</v>
      </c>
      <c r="M961" s="106">
        <f>K961*L961</f>
        <v>216880</v>
      </c>
      <c r="N961" s="77"/>
      <c r="O961" s="78"/>
      <c r="P961" s="78"/>
      <c r="Q961" s="78"/>
      <c r="R961" s="79"/>
      <c r="S961" s="80"/>
      <c r="T961" s="81"/>
      <c r="U961" s="77"/>
      <c r="V961" s="79"/>
      <c r="W961" s="79"/>
      <c r="X961" s="82"/>
      <c r="Y961" s="83">
        <f>M961</f>
        <v>216880</v>
      </c>
      <c r="Z961" s="84"/>
      <c r="AA961" s="87">
        <f>AB961*M961/100</f>
        <v>21.688000000000002</v>
      </c>
      <c r="AB961" s="110">
        <v>0.01</v>
      </c>
    </row>
    <row r="962" spans="2:28" ht="16.5" customHeight="1" x14ac:dyDescent="0.25">
      <c r="B962" s="99"/>
      <c r="C962" s="99"/>
      <c r="D962" s="99"/>
      <c r="E962" s="99"/>
      <c r="F962" s="99"/>
      <c r="G962" s="99"/>
      <c r="H962" s="107"/>
      <c r="I962" s="107"/>
      <c r="J962" s="107"/>
      <c r="K962" s="106"/>
      <c r="L962" s="106"/>
      <c r="M962" s="106"/>
      <c r="N962" s="77"/>
      <c r="O962" s="78"/>
      <c r="P962" s="78"/>
      <c r="Q962" s="78"/>
      <c r="R962" s="79"/>
      <c r="S962" s="80"/>
      <c r="T962" s="81"/>
      <c r="U962" s="77"/>
      <c r="V962" s="79"/>
      <c r="W962" s="79"/>
      <c r="X962" s="86"/>
      <c r="Y962" s="83"/>
      <c r="Z962" s="84"/>
      <c r="AA962" s="85"/>
      <c r="AB962" s="86"/>
    </row>
    <row r="963" spans="2:28" ht="16.5" customHeight="1" x14ac:dyDescent="0.25">
      <c r="B963" s="100" t="s">
        <v>205</v>
      </c>
      <c r="C963" s="101"/>
      <c r="D963" s="101"/>
      <c r="E963" s="101"/>
      <c r="F963" s="101"/>
      <c r="G963" s="102"/>
      <c r="H963" s="102" t="s">
        <v>207</v>
      </c>
      <c r="I963" s="102" t="s">
        <v>958</v>
      </c>
      <c r="J963" s="102" t="s">
        <v>2503</v>
      </c>
      <c r="K963" s="102">
        <v>139</v>
      </c>
      <c r="L963" s="102">
        <v>11</v>
      </c>
      <c r="M963" s="102"/>
      <c r="N963" s="102"/>
      <c r="O963" s="102" t="s">
        <v>424</v>
      </c>
      <c r="P963" s="102" t="s">
        <v>315</v>
      </c>
      <c r="Q963" s="102" t="s">
        <v>316</v>
      </c>
      <c r="R963" s="102">
        <v>33110</v>
      </c>
      <c r="S963" s="102"/>
      <c r="T963" s="102">
        <v>80</v>
      </c>
      <c r="U963" s="102" t="s">
        <v>2524</v>
      </c>
      <c r="V963" s="103"/>
      <c r="W963" s="101"/>
      <c r="X963" s="102" t="s">
        <v>212</v>
      </c>
      <c r="Y963" s="101" t="s">
        <v>2525</v>
      </c>
      <c r="Z963" s="101"/>
      <c r="AA963" s="101"/>
      <c r="AB963" s="104"/>
    </row>
    <row r="964" spans="2:28" ht="16.5" customHeight="1" x14ac:dyDescent="0.25">
      <c r="B964" s="97">
        <v>1074</v>
      </c>
      <c r="C964" s="97" t="s">
        <v>206</v>
      </c>
      <c r="D964" s="98">
        <v>3810</v>
      </c>
      <c r="E964" s="99">
        <v>14</v>
      </c>
      <c r="F964" s="97">
        <v>6</v>
      </c>
      <c r="G964" s="97">
        <v>1</v>
      </c>
      <c r="H964" s="105">
        <v>84</v>
      </c>
      <c r="I964" s="105">
        <v>1</v>
      </c>
      <c r="J964" s="105">
        <v>27</v>
      </c>
      <c r="K964" s="95">
        <v>33727</v>
      </c>
      <c r="L964" s="106">
        <f>T963</f>
        <v>80</v>
      </c>
      <c r="M964" s="106">
        <f>K964*L964</f>
        <v>2698160</v>
      </c>
      <c r="N964" s="77"/>
      <c r="O964" s="78"/>
      <c r="P964" s="78"/>
      <c r="Q964" s="78"/>
      <c r="R964" s="79"/>
      <c r="S964" s="80"/>
      <c r="T964" s="81"/>
      <c r="U964" s="77"/>
      <c r="V964" s="79"/>
      <c r="W964" s="79"/>
      <c r="X964" s="82"/>
      <c r="Y964" s="83">
        <f>M964</f>
        <v>2698160</v>
      </c>
      <c r="Z964" s="84"/>
      <c r="AA964" s="87">
        <f>AB964*M964/100</f>
        <v>269.81600000000003</v>
      </c>
      <c r="AB964" s="110">
        <v>0.01</v>
      </c>
    </row>
    <row r="965" spans="2:28" ht="16.5" customHeight="1" x14ac:dyDescent="0.25">
      <c r="B965" s="99"/>
      <c r="C965" s="99"/>
      <c r="D965" s="99"/>
      <c r="E965" s="99"/>
      <c r="F965" s="99"/>
      <c r="G965" s="99"/>
      <c r="H965" s="107"/>
      <c r="I965" s="107"/>
      <c r="J965" s="107"/>
      <c r="K965" s="106"/>
      <c r="L965" s="106"/>
      <c r="M965" s="106"/>
      <c r="N965" s="77"/>
      <c r="O965" s="78"/>
      <c r="P965" s="78"/>
      <c r="Q965" s="78"/>
      <c r="R965" s="79"/>
      <c r="S965" s="80"/>
      <c r="T965" s="81"/>
      <c r="U965" s="77"/>
      <c r="V965" s="79"/>
      <c r="W965" s="79"/>
      <c r="X965" s="86"/>
      <c r="Y965" s="83"/>
      <c r="Z965" s="84"/>
      <c r="AA965" s="85"/>
      <c r="AB965" s="86"/>
    </row>
    <row r="966" spans="2:28" ht="16.5" customHeight="1" x14ac:dyDescent="0.25">
      <c r="B966" s="100" t="s">
        <v>205</v>
      </c>
      <c r="C966" s="101"/>
      <c r="D966" s="101"/>
      <c r="E966" s="101"/>
      <c r="F966" s="101"/>
      <c r="G966" s="102"/>
      <c r="H966" s="102" t="s">
        <v>213</v>
      </c>
      <c r="I966" s="102" t="s">
        <v>2526</v>
      </c>
      <c r="J966" s="102" t="s">
        <v>1662</v>
      </c>
      <c r="K966" s="102">
        <v>149</v>
      </c>
      <c r="L966" s="102">
        <v>1</v>
      </c>
      <c r="M966" s="102"/>
      <c r="N966" s="102"/>
      <c r="O966" s="102" t="s">
        <v>880</v>
      </c>
      <c r="P966" s="102" t="s">
        <v>209</v>
      </c>
      <c r="Q966" s="102" t="s">
        <v>139</v>
      </c>
      <c r="R966" s="102">
        <v>34160</v>
      </c>
      <c r="S966" s="102"/>
      <c r="T966" s="102">
        <v>80</v>
      </c>
      <c r="U966" s="102" t="s">
        <v>2527</v>
      </c>
      <c r="V966" s="103"/>
      <c r="W966" s="101"/>
      <c r="X966" s="102"/>
      <c r="Y966" s="101"/>
      <c r="Z966" s="101"/>
      <c r="AA966" s="101"/>
      <c r="AB966" s="104"/>
    </row>
    <row r="967" spans="2:28" ht="16.5" customHeight="1" x14ac:dyDescent="0.25">
      <c r="B967" s="97">
        <v>1075</v>
      </c>
      <c r="C967" s="97" t="s">
        <v>206</v>
      </c>
      <c r="D967" s="98">
        <v>12826</v>
      </c>
      <c r="E967" s="99">
        <v>14</v>
      </c>
      <c r="F967" s="97">
        <v>6</v>
      </c>
      <c r="G967" s="97">
        <v>1</v>
      </c>
      <c r="H967" s="105">
        <v>10</v>
      </c>
      <c r="I967" s="105">
        <v>0</v>
      </c>
      <c r="J967" s="105">
        <v>0</v>
      </c>
      <c r="K967" s="95">
        <v>4000</v>
      </c>
      <c r="L967" s="106">
        <f>T966</f>
        <v>80</v>
      </c>
      <c r="M967" s="106">
        <f>K967*L967</f>
        <v>320000</v>
      </c>
      <c r="N967" s="77"/>
      <c r="O967" s="78"/>
      <c r="P967" s="78"/>
      <c r="Q967" s="78"/>
      <c r="R967" s="79"/>
      <c r="S967" s="80"/>
      <c r="T967" s="81"/>
      <c r="U967" s="77"/>
      <c r="V967" s="79"/>
      <c r="W967" s="79"/>
      <c r="X967" s="82"/>
      <c r="Y967" s="83">
        <f>M967</f>
        <v>320000</v>
      </c>
      <c r="Z967" s="84"/>
      <c r="AA967" s="87">
        <f>AB967*M967/100</f>
        <v>32</v>
      </c>
      <c r="AB967" s="110">
        <v>0.01</v>
      </c>
    </row>
    <row r="968" spans="2:28" ht="16.5" customHeight="1" x14ac:dyDescent="0.25">
      <c r="B968" s="99"/>
      <c r="C968" s="99"/>
      <c r="D968" s="99"/>
      <c r="E968" s="99"/>
      <c r="F968" s="99"/>
      <c r="G968" s="99"/>
      <c r="H968" s="107"/>
      <c r="I968" s="107"/>
      <c r="J968" s="107"/>
      <c r="K968" s="106"/>
      <c r="L968" s="106"/>
      <c r="M968" s="106"/>
      <c r="N968" s="77"/>
      <c r="O968" s="78"/>
      <c r="P968" s="78"/>
      <c r="Q968" s="78"/>
      <c r="R968" s="79"/>
      <c r="S968" s="80"/>
      <c r="T968" s="81"/>
      <c r="U968" s="77"/>
      <c r="V968" s="79"/>
      <c r="W968" s="79"/>
      <c r="X968" s="86"/>
      <c r="Y968" s="83"/>
      <c r="Z968" s="84"/>
      <c r="AA968" s="85"/>
      <c r="AB968" s="86"/>
    </row>
    <row r="969" spans="2:28" ht="16.5" customHeight="1" x14ac:dyDescent="0.25">
      <c r="B969" s="100" t="s">
        <v>205</v>
      </c>
      <c r="C969" s="101"/>
      <c r="D969" s="101"/>
      <c r="E969" s="101"/>
      <c r="F969" s="101"/>
      <c r="G969" s="102"/>
      <c r="H969" s="102" t="s">
        <v>207</v>
      </c>
      <c r="I969" s="102" t="s">
        <v>643</v>
      </c>
      <c r="J969" s="102" t="s">
        <v>894</v>
      </c>
      <c r="K969" s="102">
        <v>290</v>
      </c>
      <c r="L969" s="102">
        <v>11</v>
      </c>
      <c r="M969" s="102"/>
      <c r="N969" s="102"/>
      <c r="O969" s="102" t="s">
        <v>424</v>
      </c>
      <c r="P969" s="102" t="s">
        <v>315</v>
      </c>
      <c r="Q969" s="102" t="s">
        <v>316</v>
      </c>
      <c r="R969" s="102">
        <v>33110</v>
      </c>
      <c r="S969" s="102"/>
      <c r="T969" s="102">
        <v>80</v>
      </c>
      <c r="U969" s="102" t="s">
        <v>2529</v>
      </c>
      <c r="V969" s="103"/>
      <c r="W969" s="101"/>
      <c r="X969" s="102" t="s">
        <v>212</v>
      </c>
      <c r="Y969" s="101" t="s">
        <v>2530</v>
      </c>
      <c r="Z969" s="101"/>
      <c r="AA969" s="102" t="s">
        <v>2528</v>
      </c>
      <c r="AB969" s="104"/>
    </row>
    <row r="970" spans="2:28" ht="16.5" customHeight="1" x14ac:dyDescent="0.25">
      <c r="B970" s="97">
        <v>1076</v>
      </c>
      <c r="C970" s="97" t="s">
        <v>206</v>
      </c>
      <c r="D970" s="98">
        <v>4000</v>
      </c>
      <c r="E970" s="99">
        <v>14</v>
      </c>
      <c r="F970" s="97">
        <v>6</v>
      </c>
      <c r="G970" s="97">
        <v>1</v>
      </c>
      <c r="H970" s="105">
        <v>5</v>
      </c>
      <c r="I970" s="105">
        <v>3</v>
      </c>
      <c r="J970" s="105">
        <v>24</v>
      </c>
      <c r="K970" s="95">
        <v>2324</v>
      </c>
      <c r="L970" s="106">
        <f>T969</f>
        <v>80</v>
      </c>
      <c r="M970" s="106">
        <f>K970*L970</f>
        <v>185920</v>
      </c>
      <c r="N970" s="77"/>
      <c r="O970" s="78"/>
      <c r="P970" s="78"/>
      <c r="Q970" s="78"/>
      <c r="R970" s="79"/>
      <c r="S970" s="80"/>
      <c r="T970" s="81"/>
      <c r="U970" s="77"/>
      <c r="V970" s="79"/>
      <c r="W970" s="79"/>
      <c r="X970" s="82"/>
      <c r="Y970" s="83">
        <f>M970</f>
        <v>185920</v>
      </c>
      <c r="Z970" s="84"/>
      <c r="AA970" s="87">
        <f>AB970*M970/100</f>
        <v>18.591999999999999</v>
      </c>
      <c r="AB970" s="110">
        <v>0.01</v>
      </c>
    </row>
    <row r="971" spans="2:28" ht="16.5" customHeight="1" x14ac:dyDescent="0.25">
      <c r="B971" s="99"/>
      <c r="C971" s="99"/>
      <c r="D971" s="99"/>
      <c r="E971" s="99"/>
      <c r="F971" s="99"/>
      <c r="G971" s="99"/>
      <c r="H971" s="107"/>
      <c r="I971" s="107"/>
      <c r="J971" s="107"/>
      <c r="K971" s="106"/>
      <c r="L971" s="106"/>
      <c r="M971" s="106"/>
      <c r="N971" s="77"/>
      <c r="O971" s="78"/>
      <c r="P971" s="78"/>
      <c r="Q971" s="78"/>
      <c r="R971" s="79"/>
      <c r="S971" s="80"/>
      <c r="T971" s="81"/>
      <c r="U971" s="77"/>
      <c r="V971" s="79"/>
      <c r="W971" s="79"/>
      <c r="X971" s="86"/>
      <c r="Y971" s="83"/>
      <c r="Z971" s="84"/>
      <c r="AA971" s="85"/>
      <c r="AB971" s="86"/>
    </row>
    <row r="972" spans="2:28" ht="16.5" customHeight="1" x14ac:dyDescent="0.25">
      <c r="B972" s="100" t="s">
        <v>205</v>
      </c>
      <c r="C972" s="101"/>
      <c r="D972" s="101"/>
      <c r="E972" s="101"/>
      <c r="F972" s="101"/>
      <c r="G972" s="102"/>
      <c r="H972" s="102" t="s">
        <v>210</v>
      </c>
      <c r="I972" s="102" t="s">
        <v>2103</v>
      </c>
      <c r="J972" s="102" t="s">
        <v>2535</v>
      </c>
      <c r="K972" s="102">
        <v>82</v>
      </c>
      <c r="L972" s="102">
        <v>11</v>
      </c>
      <c r="M972" s="102"/>
      <c r="N972" s="102"/>
      <c r="O972" s="102" t="s">
        <v>424</v>
      </c>
      <c r="P972" s="102" t="s">
        <v>315</v>
      </c>
      <c r="Q972" s="102" t="s">
        <v>316</v>
      </c>
      <c r="R972" s="102">
        <v>33110</v>
      </c>
      <c r="S972" s="102"/>
      <c r="T972" s="102">
        <v>80</v>
      </c>
      <c r="U972" s="102" t="s">
        <v>2536</v>
      </c>
      <c r="V972" s="103"/>
      <c r="W972" s="101"/>
      <c r="X972" s="102"/>
      <c r="Y972" s="101"/>
      <c r="Z972" s="101"/>
      <c r="AA972" s="101"/>
      <c r="AB972" s="104"/>
    </row>
    <row r="973" spans="2:28" ht="16.5" customHeight="1" x14ac:dyDescent="0.25">
      <c r="B973" s="97">
        <v>1082</v>
      </c>
      <c r="C973" s="97" t="s">
        <v>206</v>
      </c>
      <c r="D973" s="98">
        <v>4145</v>
      </c>
      <c r="E973" s="99">
        <v>14</v>
      </c>
      <c r="F973" s="97">
        <v>6</v>
      </c>
      <c r="G973" s="97">
        <v>1</v>
      </c>
      <c r="H973" s="105">
        <v>11</v>
      </c>
      <c r="I973" s="105">
        <v>0</v>
      </c>
      <c r="J973" s="105">
        <v>14</v>
      </c>
      <c r="K973" s="95">
        <v>4414</v>
      </c>
      <c r="L973" s="106">
        <f>T972</f>
        <v>80</v>
      </c>
      <c r="M973" s="106">
        <f>K973*L973</f>
        <v>353120</v>
      </c>
      <c r="N973" s="77"/>
      <c r="O973" s="78"/>
      <c r="P973" s="78"/>
      <c r="Q973" s="78"/>
      <c r="R973" s="79"/>
      <c r="S973" s="80"/>
      <c r="T973" s="81"/>
      <c r="U973" s="77"/>
      <c r="V973" s="79"/>
      <c r="W973" s="79"/>
      <c r="X973" s="82"/>
      <c r="Y973" s="83">
        <f>M973</f>
        <v>353120</v>
      </c>
      <c r="Z973" s="84"/>
      <c r="AA973" s="87">
        <f>AB973*M973/100</f>
        <v>35.312000000000005</v>
      </c>
      <c r="AB973" s="110">
        <v>0.01</v>
      </c>
    </row>
    <row r="974" spans="2:28" ht="16.5" customHeight="1" x14ac:dyDescent="0.25">
      <c r="B974" s="99"/>
      <c r="C974" s="99"/>
      <c r="D974" s="99"/>
      <c r="E974" s="99"/>
      <c r="F974" s="99"/>
      <c r="G974" s="99"/>
      <c r="H974" s="107"/>
      <c r="I974" s="107"/>
      <c r="J974" s="107"/>
      <c r="K974" s="106"/>
      <c r="L974" s="106"/>
      <c r="M974" s="106"/>
      <c r="N974" s="77"/>
      <c r="O974" s="78"/>
      <c r="P974" s="78"/>
      <c r="Q974" s="78"/>
      <c r="R974" s="79"/>
      <c r="S974" s="80"/>
      <c r="T974" s="81"/>
      <c r="U974" s="77"/>
      <c r="V974" s="79"/>
      <c r="W974" s="79"/>
      <c r="X974" s="86"/>
      <c r="Y974" s="83"/>
      <c r="Z974" s="84"/>
      <c r="AA974" s="85"/>
      <c r="AB974" s="86"/>
    </row>
    <row r="975" spans="2:28" ht="16.5" customHeight="1" x14ac:dyDescent="0.25">
      <c r="B975" s="100" t="s">
        <v>205</v>
      </c>
      <c r="C975" s="101"/>
      <c r="D975" s="101"/>
      <c r="E975" s="101"/>
      <c r="F975" s="101"/>
      <c r="G975" s="102"/>
      <c r="H975" s="102" t="s">
        <v>210</v>
      </c>
      <c r="I975" s="102" t="s">
        <v>543</v>
      </c>
      <c r="J975" s="102" t="s">
        <v>2540</v>
      </c>
      <c r="K975" s="102">
        <v>122</v>
      </c>
      <c r="L975" s="102">
        <v>9</v>
      </c>
      <c r="M975" s="102"/>
      <c r="N975" s="102"/>
      <c r="O975" s="102" t="s">
        <v>240</v>
      </c>
      <c r="P975" s="102" t="s">
        <v>241</v>
      </c>
      <c r="Q975" s="102" t="s">
        <v>139</v>
      </c>
      <c r="R975" s="102">
        <v>34160</v>
      </c>
      <c r="S975" s="102"/>
      <c r="T975" s="102">
        <v>80</v>
      </c>
      <c r="U975" s="102"/>
      <c r="V975" s="103"/>
      <c r="W975" s="101"/>
      <c r="X975" s="102"/>
      <c r="Y975" s="101"/>
      <c r="Z975" s="101"/>
      <c r="AA975" s="102" t="s">
        <v>2507</v>
      </c>
      <c r="AB975" s="104"/>
    </row>
    <row r="976" spans="2:28" ht="16.5" customHeight="1" x14ac:dyDescent="0.25">
      <c r="B976" s="97">
        <v>1084</v>
      </c>
      <c r="C976" s="97" t="s">
        <v>206</v>
      </c>
      <c r="D976" s="98">
        <v>7958</v>
      </c>
      <c r="E976" s="99">
        <v>14</v>
      </c>
      <c r="F976" s="97">
        <v>6</v>
      </c>
      <c r="G976" s="97">
        <v>1</v>
      </c>
      <c r="H976" s="105">
        <v>18</v>
      </c>
      <c r="I976" s="105">
        <v>3</v>
      </c>
      <c r="J976" s="105">
        <v>18</v>
      </c>
      <c r="K976" s="95">
        <v>7518</v>
      </c>
      <c r="L976" s="106">
        <f>T975</f>
        <v>80</v>
      </c>
      <c r="M976" s="106">
        <f>K976*L976</f>
        <v>601440</v>
      </c>
      <c r="N976" s="77"/>
      <c r="O976" s="78"/>
      <c r="P976" s="78"/>
      <c r="Q976" s="78"/>
      <c r="R976" s="79"/>
      <c r="S976" s="80"/>
      <c r="T976" s="81"/>
      <c r="U976" s="77"/>
      <c r="V976" s="79"/>
      <c r="W976" s="79"/>
      <c r="X976" s="82"/>
      <c r="Y976" s="83">
        <f>M976</f>
        <v>601440</v>
      </c>
      <c r="Z976" s="84"/>
      <c r="AA976" s="87">
        <f>AB976*M976/100</f>
        <v>60.144000000000005</v>
      </c>
      <c r="AB976" s="110">
        <v>0.01</v>
      </c>
    </row>
    <row r="977" spans="2:28" ht="16.5" customHeight="1" x14ac:dyDescent="0.25">
      <c r="B977" s="99"/>
      <c r="C977" s="99"/>
      <c r="D977" s="99"/>
      <c r="E977" s="99"/>
      <c r="F977" s="99"/>
      <c r="G977" s="99"/>
      <c r="H977" s="107"/>
      <c r="I977" s="107"/>
      <c r="J977" s="107"/>
      <c r="K977" s="106"/>
      <c r="L977" s="106"/>
      <c r="M977" s="106"/>
      <c r="N977" s="77"/>
      <c r="O977" s="78"/>
      <c r="P977" s="78"/>
      <c r="Q977" s="78"/>
      <c r="R977" s="79"/>
      <c r="S977" s="80"/>
      <c r="T977" s="81"/>
      <c r="U977" s="77"/>
      <c r="V977" s="79"/>
      <c r="W977" s="79"/>
      <c r="X977" s="86"/>
      <c r="Y977" s="83"/>
      <c r="Z977" s="84"/>
      <c r="AA977" s="85"/>
      <c r="AB977" s="86"/>
    </row>
    <row r="978" spans="2:28" ht="16.5" customHeight="1" x14ac:dyDescent="0.25">
      <c r="B978" s="100" t="s">
        <v>205</v>
      </c>
      <c r="C978" s="101"/>
      <c r="D978" s="101"/>
      <c r="E978" s="101"/>
      <c r="F978" s="101"/>
      <c r="G978" s="102"/>
      <c r="H978" s="102" t="s">
        <v>210</v>
      </c>
      <c r="I978" s="102" t="s">
        <v>2541</v>
      </c>
      <c r="J978" s="102" t="s">
        <v>2542</v>
      </c>
      <c r="K978" s="102">
        <v>94</v>
      </c>
      <c r="L978" s="102">
        <v>11</v>
      </c>
      <c r="M978" s="102"/>
      <c r="N978" s="102"/>
      <c r="O978" s="102" t="s">
        <v>424</v>
      </c>
      <c r="P978" s="102" t="s">
        <v>315</v>
      </c>
      <c r="Q978" s="102" t="s">
        <v>316</v>
      </c>
      <c r="R978" s="102">
        <v>33110</v>
      </c>
      <c r="S978" s="102"/>
      <c r="T978" s="102">
        <v>80</v>
      </c>
      <c r="U978" s="102"/>
      <c r="V978" s="103"/>
      <c r="W978" s="101"/>
      <c r="X978" s="102"/>
      <c r="Y978" s="101"/>
      <c r="Z978" s="101"/>
      <c r="AA978" s="102" t="s">
        <v>2543</v>
      </c>
      <c r="AB978" s="104"/>
    </row>
    <row r="979" spans="2:28" ht="16.5" customHeight="1" x14ac:dyDescent="0.25">
      <c r="B979" s="97">
        <v>1085</v>
      </c>
      <c r="C979" s="97" t="s">
        <v>206</v>
      </c>
      <c r="D979" s="98">
        <v>13983</v>
      </c>
      <c r="E979" s="99">
        <v>14</v>
      </c>
      <c r="F979" s="97">
        <v>6</v>
      </c>
      <c r="G979" s="97">
        <v>1</v>
      </c>
      <c r="H979" s="105">
        <v>10</v>
      </c>
      <c r="I979" s="105">
        <v>0</v>
      </c>
      <c r="J979" s="105">
        <v>0</v>
      </c>
      <c r="K979" s="95">
        <v>4000</v>
      </c>
      <c r="L979" s="106">
        <f>T978</f>
        <v>80</v>
      </c>
      <c r="M979" s="106">
        <f>K979*L979</f>
        <v>320000</v>
      </c>
      <c r="N979" s="77"/>
      <c r="O979" s="78"/>
      <c r="P979" s="78"/>
      <c r="Q979" s="78"/>
      <c r="R979" s="79"/>
      <c r="S979" s="80"/>
      <c r="T979" s="81"/>
      <c r="U979" s="77"/>
      <c r="V979" s="79"/>
      <c r="W979" s="79"/>
      <c r="X979" s="82"/>
      <c r="Y979" s="83">
        <f>M979</f>
        <v>320000</v>
      </c>
      <c r="Z979" s="84"/>
      <c r="AA979" s="87">
        <f>AB979*M979/100</f>
        <v>32</v>
      </c>
      <c r="AB979" s="110">
        <v>0.01</v>
      </c>
    </row>
    <row r="980" spans="2:28" ht="16.5" customHeight="1" x14ac:dyDescent="0.25">
      <c r="B980" s="99"/>
      <c r="C980" s="99"/>
      <c r="D980" s="99"/>
      <c r="E980" s="99"/>
      <c r="F980" s="99"/>
      <c r="G980" s="99"/>
      <c r="H980" s="107"/>
      <c r="I980" s="107"/>
      <c r="J980" s="107"/>
      <c r="K980" s="106"/>
      <c r="L980" s="106"/>
      <c r="M980" s="106"/>
      <c r="N980" s="77"/>
      <c r="O980" s="78"/>
      <c r="P980" s="78"/>
      <c r="Q980" s="78"/>
      <c r="R980" s="79"/>
      <c r="S980" s="80"/>
      <c r="T980" s="81"/>
      <c r="U980" s="77"/>
      <c r="V980" s="79"/>
      <c r="W980" s="79"/>
      <c r="X980" s="86"/>
      <c r="Y980" s="83"/>
      <c r="Z980" s="84"/>
      <c r="AA980" s="85"/>
      <c r="AB980" s="86"/>
    </row>
    <row r="981" spans="2:28" ht="16.5" customHeight="1" x14ac:dyDescent="0.25">
      <c r="B981" s="100" t="s">
        <v>205</v>
      </c>
      <c r="C981" s="101"/>
      <c r="D981" s="101"/>
      <c r="E981" s="101"/>
      <c r="F981" s="101"/>
      <c r="G981" s="102"/>
      <c r="H981" s="102" t="s">
        <v>210</v>
      </c>
      <c r="I981" s="102" t="s">
        <v>1316</v>
      </c>
      <c r="J981" s="102" t="s">
        <v>2555</v>
      </c>
      <c r="K981" s="102">
        <v>65</v>
      </c>
      <c r="L981" s="102">
        <v>5</v>
      </c>
      <c r="M981" s="102"/>
      <c r="N981" s="102"/>
      <c r="O981" s="102" t="s">
        <v>424</v>
      </c>
      <c r="P981" s="102" t="s">
        <v>315</v>
      </c>
      <c r="Q981" s="102" t="s">
        <v>316</v>
      </c>
      <c r="R981" s="102">
        <v>33110</v>
      </c>
      <c r="S981" s="102"/>
      <c r="T981" s="102">
        <v>80</v>
      </c>
      <c r="U981" s="102" t="s">
        <v>2556</v>
      </c>
      <c r="V981" s="103"/>
      <c r="W981" s="101"/>
      <c r="X981" s="102"/>
      <c r="Y981" s="101"/>
      <c r="Z981" s="101"/>
      <c r="AA981" s="102" t="s">
        <v>2452</v>
      </c>
      <c r="AB981" s="104"/>
    </row>
    <row r="982" spans="2:28" ht="16.5" customHeight="1" x14ac:dyDescent="0.25">
      <c r="B982" s="97">
        <v>1091</v>
      </c>
      <c r="C982" s="97" t="s">
        <v>206</v>
      </c>
      <c r="D982" s="98">
        <v>3788</v>
      </c>
      <c r="E982" s="99">
        <v>15</v>
      </c>
      <c r="F982" s="97">
        <v>6</v>
      </c>
      <c r="G982" s="97">
        <v>1</v>
      </c>
      <c r="H982" s="105">
        <v>6</v>
      </c>
      <c r="I982" s="105">
        <v>0</v>
      </c>
      <c r="J982" s="105">
        <v>84</v>
      </c>
      <c r="K982" s="95">
        <v>2484</v>
      </c>
      <c r="L982" s="106">
        <f>T981</f>
        <v>80</v>
      </c>
      <c r="M982" s="106">
        <f>K982*L982</f>
        <v>198720</v>
      </c>
      <c r="N982" s="77"/>
      <c r="O982" s="78"/>
      <c r="P982" s="78"/>
      <c r="Q982" s="78"/>
      <c r="R982" s="79"/>
      <c r="S982" s="80"/>
      <c r="T982" s="81"/>
      <c r="U982" s="77"/>
      <c r="V982" s="79"/>
      <c r="W982" s="79"/>
      <c r="X982" s="82"/>
      <c r="Y982" s="83">
        <f>M982</f>
        <v>198720</v>
      </c>
      <c r="Z982" s="84"/>
      <c r="AA982" s="87">
        <f>AB982*M982/100</f>
        <v>19.872</v>
      </c>
      <c r="AB982" s="110">
        <v>0.01</v>
      </c>
    </row>
    <row r="983" spans="2:28" ht="16.5" customHeight="1" x14ac:dyDescent="0.25">
      <c r="B983" s="99"/>
      <c r="C983" s="99"/>
      <c r="D983" s="99"/>
      <c r="E983" s="99"/>
      <c r="F983" s="99"/>
      <c r="G983" s="99"/>
      <c r="H983" s="107"/>
      <c r="I983" s="107"/>
      <c r="J983" s="107"/>
      <c r="K983" s="106"/>
      <c r="L983" s="106"/>
      <c r="M983" s="106"/>
      <c r="N983" s="77"/>
      <c r="O983" s="78"/>
      <c r="P983" s="78"/>
      <c r="Q983" s="78"/>
      <c r="R983" s="79"/>
      <c r="S983" s="80"/>
      <c r="T983" s="81"/>
      <c r="U983" s="77"/>
      <c r="V983" s="79"/>
      <c r="W983" s="79"/>
      <c r="X983" s="86"/>
      <c r="Y983" s="83"/>
      <c r="Z983" s="84"/>
      <c r="AA983" s="85"/>
      <c r="AB983" s="86"/>
    </row>
    <row r="984" spans="2:28" ht="16.5" customHeight="1" x14ac:dyDescent="0.25">
      <c r="B984" s="100" t="s">
        <v>205</v>
      </c>
      <c r="C984" s="101"/>
      <c r="D984" s="101"/>
      <c r="E984" s="101"/>
      <c r="F984" s="101"/>
      <c r="G984" s="102"/>
      <c r="H984" s="102" t="s">
        <v>207</v>
      </c>
      <c r="I984" s="102" t="s">
        <v>1792</v>
      </c>
      <c r="J984" s="102" t="s">
        <v>1662</v>
      </c>
      <c r="K984" s="102">
        <v>87</v>
      </c>
      <c r="L984" s="102">
        <v>1</v>
      </c>
      <c r="M984" s="102"/>
      <c r="N984" s="102"/>
      <c r="O984" s="102" t="s">
        <v>1621</v>
      </c>
      <c r="P984" s="102" t="s">
        <v>209</v>
      </c>
      <c r="Q984" s="102" t="s">
        <v>139</v>
      </c>
      <c r="R984" s="102">
        <v>34160</v>
      </c>
      <c r="S984" s="102"/>
      <c r="T984" s="102">
        <v>80</v>
      </c>
      <c r="U984" s="102" t="s">
        <v>2566</v>
      </c>
      <c r="V984" s="103"/>
      <c r="W984" s="101"/>
      <c r="X984" s="102"/>
      <c r="Y984" s="101"/>
      <c r="Z984" s="101"/>
      <c r="AA984" s="101"/>
      <c r="AB984" s="104"/>
    </row>
    <row r="985" spans="2:28" ht="16.5" customHeight="1" x14ac:dyDescent="0.25">
      <c r="B985" s="97">
        <v>1097</v>
      </c>
      <c r="C985" s="97" t="s">
        <v>206</v>
      </c>
      <c r="D985" s="98">
        <v>12827</v>
      </c>
      <c r="E985" s="99">
        <v>15</v>
      </c>
      <c r="F985" s="97">
        <v>6</v>
      </c>
      <c r="G985" s="97">
        <v>1</v>
      </c>
      <c r="H985" s="105">
        <v>10</v>
      </c>
      <c r="I985" s="105">
        <v>0</v>
      </c>
      <c r="J985" s="105">
        <v>0</v>
      </c>
      <c r="K985" s="95">
        <v>4000</v>
      </c>
      <c r="L985" s="106">
        <f>T984</f>
        <v>80</v>
      </c>
      <c r="M985" s="106">
        <f>K985*L985</f>
        <v>320000</v>
      </c>
      <c r="N985" s="77"/>
      <c r="O985" s="78"/>
      <c r="P985" s="78"/>
      <c r="Q985" s="78"/>
      <c r="R985" s="79"/>
      <c r="S985" s="80"/>
      <c r="T985" s="81"/>
      <c r="U985" s="77"/>
      <c r="V985" s="79"/>
      <c r="W985" s="79"/>
      <c r="X985" s="82"/>
      <c r="Y985" s="83">
        <f>M985</f>
        <v>320000</v>
      </c>
      <c r="Z985" s="84"/>
      <c r="AA985" s="87">
        <f>AB985*M985/100</f>
        <v>32</v>
      </c>
      <c r="AB985" s="110">
        <v>0.01</v>
      </c>
    </row>
    <row r="986" spans="2:28" ht="16.5" customHeight="1" x14ac:dyDescent="0.25">
      <c r="B986" s="99"/>
      <c r="C986" s="99"/>
      <c r="D986" s="99"/>
      <c r="E986" s="99"/>
      <c r="F986" s="99"/>
      <c r="G986" s="99"/>
      <c r="H986" s="107"/>
      <c r="I986" s="107"/>
      <c r="J986" s="107"/>
      <c r="K986" s="106"/>
      <c r="L986" s="106"/>
      <c r="M986" s="106"/>
      <c r="N986" s="77"/>
      <c r="O986" s="78"/>
      <c r="P986" s="78"/>
      <c r="Q986" s="78"/>
      <c r="R986" s="79"/>
      <c r="S986" s="80"/>
      <c r="T986" s="81"/>
      <c r="U986" s="77"/>
      <c r="V986" s="79"/>
      <c r="W986" s="79"/>
      <c r="X986" s="86"/>
      <c r="Y986" s="83"/>
      <c r="Z986" s="84"/>
      <c r="AA986" s="85"/>
      <c r="AB986" s="86"/>
    </row>
    <row r="987" spans="2:28" ht="16.5" customHeight="1" x14ac:dyDescent="0.25">
      <c r="B987" s="100" t="s">
        <v>205</v>
      </c>
      <c r="C987" s="101"/>
      <c r="D987" s="101"/>
      <c r="E987" s="101"/>
      <c r="F987" s="101"/>
      <c r="G987" s="102"/>
      <c r="H987" s="102" t="s">
        <v>210</v>
      </c>
      <c r="I987" s="102" t="s">
        <v>2568</v>
      </c>
      <c r="J987" s="102" t="s">
        <v>1330</v>
      </c>
      <c r="K987" s="102" t="s">
        <v>2569</v>
      </c>
      <c r="L987" s="102">
        <v>6</v>
      </c>
      <c r="M987" s="102"/>
      <c r="N987" s="102"/>
      <c r="O987" s="102" t="s">
        <v>314</v>
      </c>
      <c r="P987" s="102" t="s">
        <v>315</v>
      </c>
      <c r="Q987" s="102" t="s">
        <v>316</v>
      </c>
      <c r="R987" s="102">
        <v>33110</v>
      </c>
      <c r="S987" s="102"/>
      <c r="T987" s="102">
        <v>80</v>
      </c>
      <c r="U987" s="102"/>
      <c r="V987" s="103"/>
      <c r="W987" s="102" t="s">
        <v>2570</v>
      </c>
      <c r="X987" s="102" t="s">
        <v>212</v>
      </c>
      <c r="Y987" s="101" t="s">
        <v>2572</v>
      </c>
      <c r="Z987" s="101"/>
      <c r="AA987" s="102" t="s">
        <v>2571</v>
      </c>
      <c r="AB987" s="104"/>
    </row>
    <row r="988" spans="2:28" ht="16.5" customHeight="1" x14ac:dyDescent="0.25">
      <c r="B988" s="97">
        <v>1101</v>
      </c>
      <c r="C988" s="97" t="s">
        <v>206</v>
      </c>
      <c r="D988" s="98">
        <v>4001</v>
      </c>
      <c r="E988" s="99">
        <v>15</v>
      </c>
      <c r="F988" s="97">
        <v>6</v>
      </c>
      <c r="G988" s="97">
        <v>1</v>
      </c>
      <c r="H988" s="105">
        <v>4</v>
      </c>
      <c r="I988" s="105">
        <v>1</v>
      </c>
      <c r="J988" s="105">
        <v>51</v>
      </c>
      <c r="K988" s="95">
        <v>1751</v>
      </c>
      <c r="L988" s="106">
        <f>T987</f>
        <v>80</v>
      </c>
      <c r="M988" s="106">
        <f>K988*L988</f>
        <v>140080</v>
      </c>
      <c r="N988" s="77"/>
      <c r="O988" s="78"/>
      <c r="P988" s="78"/>
      <c r="Q988" s="78"/>
      <c r="R988" s="79"/>
      <c r="S988" s="80"/>
      <c r="T988" s="81"/>
      <c r="U988" s="77"/>
      <c r="V988" s="79"/>
      <c r="W988" s="79"/>
      <c r="X988" s="82"/>
      <c r="Y988" s="83">
        <f>M988</f>
        <v>140080</v>
      </c>
      <c r="Z988" s="84"/>
      <c r="AA988" s="87">
        <f>AB988*M988/100</f>
        <v>14.007999999999999</v>
      </c>
      <c r="AB988" s="110">
        <v>0.01</v>
      </c>
    </row>
    <row r="989" spans="2:28" ht="16.5" customHeight="1" x14ac:dyDescent="0.25">
      <c r="B989" s="99"/>
      <c r="C989" s="99"/>
      <c r="D989" s="99"/>
      <c r="E989" s="99"/>
      <c r="F989" s="99"/>
      <c r="G989" s="99"/>
      <c r="H989" s="107"/>
      <c r="I989" s="107"/>
      <c r="J989" s="107"/>
      <c r="K989" s="106"/>
      <c r="L989" s="106"/>
      <c r="M989" s="106"/>
      <c r="N989" s="77"/>
      <c r="O989" s="78"/>
      <c r="P989" s="78"/>
      <c r="Q989" s="78"/>
      <c r="R989" s="79"/>
      <c r="S989" s="80"/>
      <c r="T989" s="81"/>
      <c r="U989" s="77"/>
      <c r="V989" s="79"/>
      <c r="W989" s="79"/>
      <c r="X989" s="86"/>
      <c r="Y989" s="83"/>
      <c r="Z989" s="84"/>
      <c r="AA989" s="85"/>
      <c r="AB989" s="86"/>
    </row>
    <row r="990" spans="2:28" ht="16.5" customHeight="1" x14ac:dyDescent="0.25">
      <c r="B990" s="100" t="s">
        <v>205</v>
      </c>
      <c r="C990" s="101"/>
      <c r="D990" s="101"/>
      <c r="E990" s="101"/>
      <c r="F990" s="101"/>
      <c r="G990" s="102"/>
      <c r="H990" s="102" t="s">
        <v>210</v>
      </c>
      <c r="I990" s="102" t="s">
        <v>2587</v>
      </c>
      <c r="J990" s="102" t="s">
        <v>430</v>
      </c>
      <c r="K990" s="102">
        <v>93</v>
      </c>
      <c r="L990" s="102">
        <v>9</v>
      </c>
      <c r="M990" s="102"/>
      <c r="N990" s="102"/>
      <c r="O990" s="102" t="s">
        <v>240</v>
      </c>
      <c r="P990" s="102" t="s">
        <v>241</v>
      </c>
      <c r="Q990" s="102" t="s">
        <v>139</v>
      </c>
      <c r="R990" s="102">
        <v>34160</v>
      </c>
      <c r="S990" s="102"/>
      <c r="T990" s="102">
        <v>80</v>
      </c>
      <c r="U990" s="102"/>
      <c r="V990" s="103"/>
      <c r="W990" s="101"/>
      <c r="X990" s="102"/>
      <c r="Y990" s="101"/>
      <c r="Z990" s="101"/>
      <c r="AA990" s="102" t="s">
        <v>2588</v>
      </c>
      <c r="AB990" s="104"/>
    </row>
    <row r="991" spans="2:28" ht="16.5" customHeight="1" x14ac:dyDescent="0.25">
      <c r="B991" s="97">
        <v>1111</v>
      </c>
      <c r="C991" s="97" t="s">
        <v>206</v>
      </c>
      <c r="D991" s="98">
        <v>8</v>
      </c>
      <c r="E991" s="99">
        <v>16</v>
      </c>
      <c r="F991" s="97">
        <v>6</v>
      </c>
      <c r="G991" s="97">
        <v>1</v>
      </c>
      <c r="H991" s="105">
        <v>12</v>
      </c>
      <c r="I991" s="105">
        <v>0</v>
      </c>
      <c r="J991" s="105">
        <v>35</v>
      </c>
      <c r="K991" s="95">
        <v>4835</v>
      </c>
      <c r="L991" s="106">
        <f>T990</f>
        <v>80</v>
      </c>
      <c r="M991" s="106">
        <f>K991*L991</f>
        <v>386800</v>
      </c>
      <c r="N991" s="77"/>
      <c r="O991" s="78"/>
      <c r="P991" s="78"/>
      <c r="Q991" s="78"/>
      <c r="R991" s="79"/>
      <c r="S991" s="80"/>
      <c r="T991" s="81"/>
      <c r="U991" s="77"/>
      <c r="V991" s="79"/>
      <c r="W991" s="79"/>
      <c r="X991" s="82"/>
      <c r="Y991" s="83">
        <f>M991</f>
        <v>386800</v>
      </c>
      <c r="Z991" s="84"/>
      <c r="AA991" s="87">
        <f>AB991*M991/100</f>
        <v>38.68</v>
      </c>
      <c r="AB991" s="110">
        <v>0.01</v>
      </c>
    </row>
    <row r="992" spans="2:28" ht="16.5" customHeight="1" x14ac:dyDescent="0.25">
      <c r="B992" s="99"/>
      <c r="C992" s="99"/>
      <c r="D992" s="99"/>
      <c r="E992" s="99"/>
      <c r="F992" s="99"/>
      <c r="G992" s="99"/>
      <c r="H992" s="107"/>
      <c r="I992" s="107"/>
      <c r="J992" s="107"/>
      <c r="K992" s="106"/>
      <c r="L992" s="106"/>
      <c r="M992" s="106"/>
      <c r="N992" s="77"/>
      <c r="O992" s="78"/>
      <c r="P992" s="78"/>
      <c r="Q992" s="78"/>
      <c r="R992" s="79"/>
      <c r="S992" s="80"/>
      <c r="T992" s="81"/>
      <c r="U992" s="77"/>
      <c r="V992" s="79"/>
      <c r="W992" s="79"/>
      <c r="X992" s="86"/>
      <c r="Y992" s="83"/>
      <c r="Z992" s="84"/>
      <c r="AA992" s="85"/>
      <c r="AB992" s="86"/>
    </row>
    <row r="993" spans="2:28" ht="16.5" customHeight="1" x14ac:dyDescent="0.25">
      <c r="B993" s="100" t="s">
        <v>205</v>
      </c>
      <c r="C993" s="101"/>
      <c r="D993" s="101"/>
      <c r="E993" s="101"/>
      <c r="F993" s="101"/>
      <c r="G993" s="102"/>
      <c r="H993" s="102" t="s">
        <v>207</v>
      </c>
      <c r="I993" s="102" t="s">
        <v>2589</v>
      </c>
      <c r="J993" s="102" t="s">
        <v>601</v>
      </c>
      <c r="K993" s="102">
        <v>65</v>
      </c>
      <c r="L993" s="102">
        <v>5</v>
      </c>
      <c r="M993" s="102"/>
      <c r="N993" s="102"/>
      <c r="O993" s="102" t="s">
        <v>424</v>
      </c>
      <c r="P993" s="102" t="s">
        <v>315</v>
      </c>
      <c r="Q993" s="102" t="s">
        <v>316</v>
      </c>
      <c r="R993" s="102">
        <v>33110</v>
      </c>
      <c r="S993" s="102"/>
      <c r="T993" s="102">
        <v>80</v>
      </c>
      <c r="U993" s="102" t="s">
        <v>2590</v>
      </c>
      <c r="V993" s="103"/>
      <c r="W993" s="101"/>
      <c r="X993" s="102"/>
      <c r="Y993" s="101"/>
      <c r="Z993" s="101"/>
      <c r="AA993" s="102" t="s">
        <v>2452</v>
      </c>
      <c r="AB993" s="104"/>
    </row>
    <row r="994" spans="2:28" ht="16.5" customHeight="1" x14ac:dyDescent="0.25">
      <c r="B994" s="97">
        <v>1112</v>
      </c>
      <c r="C994" s="97" t="s">
        <v>206</v>
      </c>
      <c r="D994" s="98">
        <v>1607</v>
      </c>
      <c r="E994" s="99">
        <v>16</v>
      </c>
      <c r="F994" s="97">
        <v>6</v>
      </c>
      <c r="G994" s="97">
        <v>1</v>
      </c>
      <c r="H994" s="105">
        <v>12</v>
      </c>
      <c r="I994" s="105">
        <v>1</v>
      </c>
      <c r="J994" s="105">
        <v>69</v>
      </c>
      <c r="K994" s="95">
        <v>4969</v>
      </c>
      <c r="L994" s="106">
        <f>T993</f>
        <v>80</v>
      </c>
      <c r="M994" s="106">
        <f>K994*L994</f>
        <v>397520</v>
      </c>
      <c r="N994" s="77"/>
      <c r="O994" s="78"/>
      <c r="P994" s="78"/>
      <c r="Q994" s="78"/>
      <c r="R994" s="79"/>
      <c r="S994" s="80"/>
      <c r="T994" s="81"/>
      <c r="U994" s="77"/>
      <c r="V994" s="79"/>
      <c r="W994" s="79"/>
      <c r="X994" s="82"/>
      <c r="Y994" s="83">
        <f>M994</f>
        <v>397520</v>
      </c>
      <c r="Z994" s="84"/>
      <c r="AA994" s="87">
        <f>AB994*M994/100</f>
        <v>39.752000000000002</v>
      </c>
      <c r="AB994" s="110">
        <v>0.01</v>
      </c>
    </row>
    <row r="995" spans="2:28" ht="16.5" customHeight="1" x14ac:dyDescent="0.25">
      <c r="B995" s="99"/>
      <c r="C995" s="99"/>
      <c r="D995" s="99"/>
      <c r="E995" s="99"/>
      <c r="F995" s="99"/>
      <c r="G995" s="99"/>
      <c r="H995" s="107"/>
      <c r="I995" s="107"/>
      <c r="J995" s="107"/>
      <c r="K995" s="106"/>
      <c r="L995" s="106"/>
      <c r="M995" s="106"/>
      <c r="N995" s="77"/>
      <c r="O995" s="78"/>
      <c r="P995" s="78"/>
      <c r="Q995" s="78"/>
      <c r="R995" s="79"/>
      <c r="S995" s="80"/>
      <c r="T995" s="81"/>
      <c r="U995" s="77"/>
      <c r="V995" s="79"/>
      <c r="W995" s="79"/>
      <c r="X995" s="86"/>
      <c r="Y995" s="83"/>
      <c r="Z995" s="84"/>
      <c r="AA995" s="85"/>
      <c r="AB995" s="86"/>
    </row>
    <row r="996" spans="2:28" ht="16.5" customHeight="1" x14ac:dyDescent="0.25">
      <c r="B996" s="100" t="s">
        <v>205</v>
      </c>
      <c r="C996" s="101"/>
      <c r="D996" s="101"/>
      <c r="E996" s="101"/>
      <c r="F996" s="101"/>
      <c r="G996" s="102"/>
      <c r="H996" s="102" t="s">
        <v>207</v>
      </c>
      <c r="I996" s="102" t="s">
        <v>2598</v>
      </c>
      <c r="J996" s="102" t="s">
        <v>1662</v>
      </c>
      <c r="K996" s="102">
        <v>128</v>
      </c>
      <c r="L996" s="102">
        <v>1</v>
      </c>
      <c r="M996" s="102"/>
      <c r="N996" s="102"/>
      <c r="O996" s="102" t="s">
        <v>1621</v>
      </c>
      <c r="P996" s="102" t="s">
        <v>209</v>
      </c>
      <c r="Q996" s="102" t="s">
        <v>139</v>
      </c>
      <c r="R996" s="102">
        <v>334160</v>
      </c>
      <c r="S996" s="102"/>
      <c r="T996" s="102">
        <v>80</v>
      </c>
      <c r="U996" s="102" t="s">
        <v>2599</v>
      </c>
      <c r="V996" s="103"/>
      <c r="W996" s="101"/>
      <c r="X996" s="102"/>
      <c r="Y996" s="101"/>
      <c r="Z996" s="101"/>
      <c r="AA996" s="101"/>
      <c r="AB996" s="104"/>
    </row>
    <row r="997" spans="2:28" ht="16.5" customHeight="1" x14ac:dyDescent="0.25">
      <c r="B997" s="97">
        <v>1118</v>
      </c>
      <c r="C997" s="97" t="s">
        <v>206</v>
      </c>
      <c r="D997" s="98">
        <v>12828</v>
      </c>
      <c r="E997" s="99">
        <v>16</v>
      </c>
      <c r="F997" s="97">
        <v>6</v>
      </c>
      <c r="G997" s="97">
        <v>1</v>
      </c>
      <c r="H997" s="105">
        <v>7</v>
      </c>
      <c r="I997" s="105">
        <v>0</v>
      </c>
      <c r="J997" s="105">
        <v>47</v>
      </c>
      <c r="K997" s="95">
        <v>2847</v>
      </c>
      <c r="L997" s="106">
        <f>T996</f>
        <v>80</v>
      </c>
      <c r="M997" s="106">
        <f>K997*L997</f>
        <v>227760</v>
      </c>
      <c r="N997" s="77"/>
      <c r="O997" s="78"/>
      <c r="P997" s="78"/>
      <c r="Q997" s="78"/>
      <c r="R997" s="79"/>
      <c r="S997" s="80"/>
      <c r="T997" s="81"/>
      <c r="U997" s="77"/>
      <c r="V997" s="79"/>
      <c r="W997" s="79"/>
      <c r="X997" s="82"/>
      <c r="Y997" s="83">
        <f>M997</f>
        <v>227760</v>
      </c>
      <c r="Z997" s="84"/>
      <c r="AA997" s="87">
        <f>AB997*M997/100</f>
        <v>22.776</v>
      </c>
      <c r="AB997" s="110">
        <v>0.01</v>
      </c>
    </row>
    <row r="998" spans="2:28" ht="16.5" customHeight="1" x14ac:dyDescent="0.25">
      <c r="B998" s="99"/>
      <c r="C998" s="99"/>
      <c r="D998" s="99"/>
      <c r="E998" s="99"/>
      <c r="F998" s="99"/>
      <c r="G998" s="99"/>
      <c r="H998" s="107"/>
      <c r="I998" s="107"/>
      <c r="J998" s="107"/>
      <c r="K998" s="106"/>
      <c r="L998" s="106"/>
      <c r="M998" s="106"/>
      <c r="N998" s="77"/>
      <c r="O998" s="78"/>
      <c r="P998" s="78"/>
      <c r="Q998" s="78"/>
      <c r="R998" s="79"/>
      <c r="S998" s="80"/>
      <c r="T998" s="81"/>
      <c r="U998" s="77"/>
      <c r="V998" s="79"/>
      <c r="W998" s="79"/>
      <c r="X998" s="86"/>
      <c r="Y998" s="83"/>
      <c r="Z998" s="84"/>
      <c r="AA998" s="85"/>
      <c r="AB998" s="86"/>
    </row>
    <row r="999" spans="2:28" ht="16.5" customHeight="1" x14ac:dyDescent="0.25">
      <c r="B999" s="100" t="s">
        <v>205</v>
      </c>
      <c r="C999" s="101"/>
      <c r="D999" s="101"/>
      <c r="E999" s="101"/>
      <c r="F999" s="101"/>
      <c r="G999" s="102"/>
      <c r="H999" s="102" t="s">
        <v>210</v>
      </c>
      <c r="I999" s="102" t="s">
        <v>2600</v>
      </c>
      <c r="J999" s="102" t="s">
        <v>2601</v>
      </c>
      <c r="K999" s="102">
        <v>140</v>
      </c>
      <c r="L999" s="102">
        <v>11</v>
      </c>
      <c r="M999" s="102"/>
      <c r="N999" s="102"/>
      <c r="O999" s="102" t="s">
        <v>424</v>
      </c>
      <c r="P999" s="102" t="s">
        <v>315</v>
      </c>
      <c r="Q999" s="102" t="s">
        <v>316</v>
      </c>
      <c r="R999" s="102">
        <v>33110</v>
      </c>
      <c r="S999" s="102"/>
      <c r="T999" s="102">
        <v>80</v>
      </c>
      <c r="U999" s="102"/>
      <c r="V999" s="103"/>
      <c r="W999" s="101"/>
      <c r="X999" s="102"/>
      <c r="Y999" s="101"/>
      <c r="Z999" s="101"/>
      <c r="AA999" s="102" t="s">
        <v>2602</v>
      </c>
      <c r="AB999" s="104"/>
    </row>
    <row r="1000" spans="2:28" ht="16.5" customHeight="1" x14ac:dyDescent="0.25">
      <c r="B1000" s="97">
        <v>1120</v>
      </c>
      <c r="C1000" s="97" t="s">
        <v>206</v>
      </c>
      <c r="D1000" s="98">
        <v>4120</v>
      </c>
      <c r="E1000" s="99">
        <v>16</v>
      </c>
      <c r="F1000" s="97">
        <v>6</v>
      </c>
      <c r="G1000" s="97">
        <v>1</v>
      </c>
      <c r="H1000" s="105">
        <v>13</v>
      </c>
      <c r="I1000" s="105">
        <v>2</v>
      </c>
      <c r="J1000" s="105">
        <v>3</v>
      </c>
      <c r="K1000" s="95">
        <v>5403</v>
      </c>
      <c r="L1000" s="106">
        <f>T999</f>
        <v>80</v>
      </c>
      <c r="M1000" s="106">
        <f>K1000*L1000</f>
        <v>432240</v>
      </c>
      <c r="N1000" s="77"/>
      <c r="O1000" s="78"/>
      <c r="P1000" s="78"/>
      <c r="Q1000" s="78"/>
      <c r="R1000" s="79"/>
      <c r="S1000" s="80"/>
      <c r="T1000" s="81"/>
      <c r="U1000" s="77"/>
      <c r="V1000" s="79"/>
      <c r="W1000" s="79"/>
      <c r="X1000" s="82"/>
      <c r="Y1000" s="83">
        <f>M1000</f>
        <v>432240</v>
      </c>
      <c r="Z1000" s="84"/>
      <c r="AA1000" s="87">
        <f>AB1000*M1000/100</f>
        <v>43.223999999999997</v>
      </c>
      <c r="AB1000" s="110">
        <v>0.01</v>
      </c>
    </row>
    <row r="1001" spans="2:28" ht="16.5" customHeight="1" x14ac:dyDescent="0.25">
      <c r="B1001" s="99"/>
      <c r="C1001" s="99"/>
      <c r="D1001" s="99"/>
      <c r="E1001" s="99"/>
      <c r="F1001" s="99"/>
      <c r="G1001" s="99"/>
      <c r="H1001" s="107"/>
      <c r="I1001" s="107"/>
      <c r="J1001" s="107"/>
      <c r="K1001" s="106"/>
      <c r="L1001" s="106"/>
      <c r="M1001" s="106"/>
      <c r="N1001" s="77"/>
      <c r="O1001" s="78"/>
      <c r="P1001" s="78"/>
      <c r="Q1001" s="78"/>
      <c r="R1001" s="79"/>
      <c r="S1001" s="80"/>
      <c r="T1001" s="81"/>
      <c r="U1001" s="77"/>
      <c r="V1001" s="79"/>
      <c r="W1001" s="79"/>
      <c r="X1001" s="86"/>
      <c r="Y1001" s="83"/>
      <c r="Z1001" s="84"/>
      <c r="AA1001" s="85"/>
      <c r="AB1001" s="86"/>
    </row>
    <row r="1002" spans="2:28" ht="16.5" customHeight="1" x14ac:dyDescent="0.25">
      <c r="B1002" s="100" t="s">
        <v>205</v>
      </c>
      <c r="C1002" s="101"/>
      <c r="D1002" s="101"/>
      <c r="E1002" s="101"/>
      <c r="F1002" s="101"/>
      <c r="G1002" s="102"/>
      <c r="H1002" s="102" t="s">
        <v>207</v>
      </c>
      <c r="I1002" s="102" t="s">
        <v>2603</v>
      </c>
      <c r="J1002" s="102" t="s">
        <v>1814</v>
      </c>
      <c r="K1002" s="102" t="s">
        <v>2569</v>
      </c>
      <c r="L1002" s="102">
        <v>6</v>
      </c>
      <c r="M1002" s="102"/>
      <c r="N1002" s="102"/>
      <c r="O1002" s="102" t="s">
        <v>314</v>
      </c>
      <c r="P1002" s="102" t="s">
        <v>315</v>
      </c>
      <c r="Q1002" s="102" t="s">
        <v>316</v>
      </c>
      <c r="R1002" s="102">
        <v>33110</v>
      </c>
      <c r="S1002" s="102"/>
      <c r="T1002" s="102">
        <v>80</v>
      </c>
      <c r="U1002" s="102"/>
      <c r="V1002" s="103"/>
      <c r="W1002" s="101" t="s">
        <v>2571</v>
      </c>
      <c r="X1002" s="102" t="s">
        <v>212</v>
      </c>
      <c r="Y1002" s="101" t="s">
        <v>2604</v>
      </c>
      <c r="Z1002" s="101"/>
      <c r="AA1002" s="101" t="s">
        <v>2570</v>
      </c>
      <c r="AB1002" s="104"/>
    </row>
    <row r="1003" spans="2:28" ht="16.5" customHeight="1" x14ac:dyDescent="0.25">
      <c r="B1003" s="97">
        <v>1121</v>
      </c>
      <c r="C1003" s="97" t="s">
        <v>206</v>
      </c>
      <c r="D1003" s="98">
        <v>4002</v>
      </c>
      <c r="E1003" s="99">
        <v>16</v>
      </c>
      <c r="F1003" s="97">
        <v>6</v>
      </c>
      <c r="G1003" s="97">
        <v>1</v>
      </c>
      <c r="H1003" s="105">
        <v>3</v>
      </c>
      <c r="I1003" s="105">
        <v>1</v>
      </c>
      <c r="J1003" s="105">
        <v>68</v>
      </c>
      <c r="K1003" s="95">
        <v>1368</v>
      </c>
      <c r="L1003" s="106">
        <f>T1002</f>
        <v>80</v>
      </c>
      <c r="M1003" s="106">
        <f>K1003*L1003</f>
        <v>109440</v>
      </c>
      <c r="N1003" s="77"/>
      <c r="O1003" s="78"/>
      <c r="P1003" s="78"/>
      <c r="Q1003" s="78"/>
      <c r="R1003" s="79"/>
      <c r="S1003" s="80"/>
      <c r="T1003" s="81"/>
      <c r="U1003" s="77"/>
      <c r="V1003" s="79"/>
      <c r="W1003" s="79"/>
      <c r="X1003" s="82"/>
      <c r="Y1003" s="83">
        <f>M1003</f>
        <v>109440</v>
      </c>
      <c r="Z1003" s="84"/>
      <c r="AA1003" s="87">
        <f>AB1003*M1003/100</f>
        <v>10.944000000000001</v>
      </c>
      <c r="AB1003" s="110">
        <v>0.01</v>
      </c>
    </row>
    <row r="1004" spans="2:28" ht="16.5" customHeight="1" x14ac:dyDescent="0.25">
      <c r="B1004" s="99"/>
      <c r="C1004" s="99"/>
      <c r="D1004" s="99"/>
      <c r="E1004" s="99"/>
      <c r="F1004" s="99"/>
      <c r="G1004" s="99"/>
      <c r="H1004" s="107"/>
      <c r="I1004" s="107"/>
      <c r="J1004" s="107"/>
      <c r="K1004" s="106"/>
      <c r="L1004" s="106"/>
      <c r="M1004" s="106"/>
      <c r="N1004" s="77"/>
      <c r="O1004" s="78"/>
      <c r="P1004" s="78"/>
      <c r="Q1004" s="78"/>
      <c r="R1004" s="79"/>
      <c r="S1004" s="80"/>
      <c r="T1004" s="81"/>
      <c r="U1004" s="77"/>
      <c r="V1004" s="79"/>
      <c r="W1004" s="79"/>
      <c r="X1004" s="86"/>
      <c r="Y1004" s="83"/>
      <c r="Z1004" s="84"/>
      <c r="AA1004" s="85"/>
      <c r="AB1004" s="86"/>
    </row>
    <row r="1005" spans="2:28" ht="16.5" customHeight="1" x14ac:dyDescent="0.25">
      <c r="B1005" s="100" t="s">
        <v>205</v>
      </c>
      <c r="C1005" s="101"/>
      <c r="D1005" s="101"/>
      <c r="E1005" s="101"/>
      <c r="F1005" s="101"/>
      <c r="G1005" s="102"/>
      <c r="H1005" s="102" t="s">
        <v>207</v>
      </c>
      <c r="I1005" s="102" t="s">
        <v>2605</v>
      </c>
      <c r="J1005" s="102" t="s">
        <v>2606</v>
      </c>
      <c r="K1005" s="102">
        <v>63</v>
      </c>
      <c r="L1005" s="102">
        <v>8</v>
      </c>
      <c r="M1005" s="102"/>
      <c r="N1005" s="102"/>
      <c r="O1005" s="102" t="s">
        <v>2607</v>
      </c>
      <c r="P1005" s="102" t="s">
        <v>2608</v>
      </c>
      <c r="Q1005" s="102" t="s">
        <v>139</v>
      </c>
      <c r="R1005" s="102">
        <v>34000</v>
      </c>
      <c r="S1005" s="102"/>
      <c r="T1005" s="102">
        <v>80</v>
      </c>
      <c r="U1005" s="102" t="s">
        <v>2610</v>
      </c>
      <c r="V1005" s="103"/>
      <c r="W1005" s="101"/>
      <c r="X1005" s="102" t="s">
        <v>212</v>
      </c>
      <c r="Y1005" s="101" t="s">
        <v>2611</v>
      </c>
      <c r="Z1005" s="101"/>
      <c r="AA1005" s="102" t="s">
        <v>2609</v>
      </c>
      <c r="AB1005" s="104"/>
    </row>
    <row r="1006" spans="2:28" ht="16.5" customHeight="1" x14ac:dyDescent="0.25">
      <c r="B1006" s="97">
        <v>1123</v>
      </c>
      <c r="C1006" s="97" t="s">
        <v>206</v>
      </c>
      <c r="D1006" s="98">
        <v>3465</v>
      </c>
      <c r="E1006" s="99">
        <v>16</v>
      </c>
      <c r="F1006" s="97">
        <v>6</v>
      </c>
      <c r="G1006" s="97">
        <v>1</v>
      </c>
      <c r="H1006" s="105">
        <v>29</v>
      </c>
      <c r="I1006" s="105">
        <v>2</v>
      </c>
      <c r="J1006" s="105">
        <v>54</v>
      </c>
      <c r="K1006" s="95">
        <v>11854</v>
      </c>
      <c r="L1006" s="106">
        <f>T1005</f>
        <v>80</v>
      </c>
      <c r="M1006" s="106">
        <f>K1006*L1006</f>
        <v>948320</v>
      </c>
      <c r="N1006" s="77"/>
      <c r="O1006" s="78"/>
      <c r="P1006" s="78"/>
      <c r="Q1006" s="78"/>
      <c r="R1006" s="79"/>
      <c r="S1006" s="80"/>
      <c r="T1006" s="81"/>
      <c r="U1006" s="77"/>
      <c r="V1006" s="79"/>
      <c r="W1006" s="79"/>
      <c r="X1006" s="82"/>
      <c r="Y1006" s="83">
        <f>M1006</f>
        <v>948320</v>
      </c>
      <c r="Z1006" s="84"/>
      <c r="AA1006" s="87">
        <f>AB1006*M1006/100</f>
        <v>94.832000000000008</v>
      </c>
      <c r="AB1006" s="110">
        <v>0.01</v>
      </c>
    </row>
    <row r="1007" spans="2:28" ht="16.5" customHeight="1" x14ac:dyDescent="0.25">
      <c r="B1007" s="99"/>
      <c r="C1007" s="99"/>
      <c r="D1007" s="99"/>
      <c r="E1007" s="99"/>
      <c r="F1007" s="99"/>
      <c r="G1007" s="99"/>
      <c r="H1007" s="107"/>
      <c r="I1007" s="107"/>
      <c r="J1007" s="107"/>
      <c r="K1007" s="106"/>
      <c r="L1007" s="106"/>
      <c r="M1007" s="106"/>
      <c r="N1007" s="77"/>
      <c r="O1007" s="78"/>
      <c r="P1007" s="78"/>
      <c r="Q1007" s="78"/>
      <c r="R1007" s="79"/>
      <c r="S1007" s="80"/>
      <c r="T1007" s="81"/>
      <c r="U1007" s="77"/>
      <c r="V1007" s="79"/>
      <c r="W1007" s="79"/>
      <c r="X1007" s="86"/>
      <c r="Y1007" s="83"/>
      <c r="Z1007" s="84"/>
      <c r="AA1007" s="85"/>
      <c r="AB1007" s="86"/>
    </row>
    <row r="1008" spans="2:28" ht="16.5" customHeight="1" x14ac:dyDescent="0.25">
      <c r="B1008" s="100" t="s">
        <v>205</v>
      </c>
      <c r="C1008" s="101"/>
      <c r="D1008" s="101"/>
      <c r="E1008" s="101"/>
      <c r="F1008" s="101"/>
      <c r="G1008" s="102"/>
      <c r="H1008" s="102" t="s">
        <v>213</v>
      </c>
      <c r="I1008" s="102" t="s">
        <v>2618</v>
      </c>
      <c r="J1008" s="102" t="s">
        <v>430</v>
      </c>
      <c r="K1008" s="102">
        <v>186</v>
      </c>
      <c r="L1008" s="102">
        <v>9</v>
      </c>
      <c r="M1008" s="102"/>
      <c r="N1008" s="102"/>
      <c r="O1008" s="102" t="s">
        <v>240</v>
      </c>
      <c r="P1008" s="102" t="s">
        <v>241</v>
      </c>
      <c r="Q1008" s="102" t="s">
        <v>139</v>
      </c>
      <c r="R1008" s="102">
        <v>34160</v>
      </c>
      <c r="S1008" s="102"/>
      <c r="T1008" s="102">
        <v>80</v>
      </c>
      <c r="U1008" s="102"/>
      <c r="V1008" s="103"/>
      <c r="W1008" s="101"/>
      <c r="X1008" s="102"/>
      <c r="Y1008" s="101"/>
      <c r="Z1008" s="101"/>
      <c r="AA1008" s="102" t="s">
        <v>2588</v>
      </c>
      <c r="AB1008" s="104"/>
    </row>
    <row r="1009" spans="2:28" ht="16.5" customHeight="1" x14ac:dyDescent="0.25">
      <c r="B1009" s="97">
        <v>1127</v>
      </c>
      <c r="C1009" s="97" t="s">
        <v>206</v>
      </c>
      <c r="D1009" s="98">
        <v>9</v>
      </c>
      <c r="E1009" s="99">
        <v>17</v>
      </c>
      <c r="F1009" s="97">
        <v>6</v>
      </c>
      <c r="G1009" s="97">
        <v>1</v>
      </c>
      <c r="H1009" s="105">
        <v>7</v>
      </c>
      <c r="I1009" s="105">
        <v>3</v>
      </c>
      <c r="J1009" s="105">
        <v>11</v>
      </c>
      <c r="K1009" s="95">
        <v>3111</v>
      </c>
      <c r="L1009" s="106">
        <f>T1008</f>
        <v>80</v>
      </c>
      <c r="M1009" s="106">
        <f>K1009*L1009</f>
        <v>248880</v>
      </c>
      <c r="N1009" s="77"/>
      <c r="O1009" s="78"/>
      <c r="P1009" s="78"/>
      <c r="Q1009" s="78"/>
      <c r="R1009" s="79"/>
      <c r="S1009" s="80"/>
      <c r="T1009" s="81"/>
      <c r="U1009" s="77"/>
      <c r="V1009" s="79"/>
      <c r="W1009" s="79"/>
      <c r="X1009" s="82"/>
      <c r="Y1009" s="83">
        <f>M1009</f>
        <v>248880</v>
      </c>
      <c r="Z1009" s="84"/>
      <c r="AA1009" s="87">
        <f>AB1009*M1009/100</f>
        <v>24.888000000000002</v>
      </c>
      <c r="AB1009" s="110">
        <v>0.01</v>
      </c>
    </row>
    <row r="1010" spans="2:28" ht="16.5" customHeight="1" x14ac:dyDescent="0.25">
      <c r="B1010" s="99"/>
      <c r="C1010" s="99"/>
      <c r="D1010" s="99"/>
      <c r="E1010" s="99"/>
      <c r="F1010" s="99"/>
      <c r="G1010" s="99"/>
      <c r="H1010" s="107"/>
      <c r="I1010" s="107"/>
      <c r="J1010" s="107"/>
      <c r="K1010" s="106"/>
      <c r="L1010" s="106"/>
      <c r="M1010" s="106"/>
      <c r="N1010" s="77"/>
      <c r="O1010" s="78"/>
      <c r="P1010" s="78"/>
      <c r="Q1010" s="78"/>
      <c r="R1010" s="79"/>
      <c r="S1010" s="80"/>
      <c r="T1010" s="81"/>
      <c r="U1010" s="77"/>
      <c r="V1010" s="79"/>
      <c r="W1010" s="79"/>
      <c r="X1010" s="86"/>
      <c r="Y1010" s="83"/>
      <c r="Z1010" s="84"/>
      <c r="AA1010" s="85"/>
      <c r="AB1010" s="86"/>
    </row>
    <row r="1011" spans="2:28" ht="16.5" customHeight="1" x14ac:dyDescent="0.25">
      <c r="B1011" s="100" t="s">
        <v>205</v>
      </c>
      <c r="C1011" s="101"/>
      <c r="D1011" s="101"/>
      <c r="E1011" s="101"/>
      <c r="F1011" s="101"/>
      <c r="G1011" s="102"/>
      <c r="H1011" s="102" t="s">
        <v>210</v>
      </c>
      <c r="I1011" s="102" t="s">
        <v>2164</v>
      </c>
      <c r="J1011" s="102" t="s">
        <v>2039</v>
      </c>
      <c r="K1011" s="102" t="s">
        <v>2569</v>
      </c>
      <c r="L1011" s="102">
        <v>6</v>
      </c>
      <c r="M1011" s="102"/>
      <c r="N1011" s="102"/>
      <c r="O1011" s="102" t="s">
        <v>314</v>
      </c>
      <c r="P1011" s="102" t="s">
        <v>315</v>
      </c>
      <c r="Q1011" s="102" t="s">
        <v>316</v>
      </c>
      <c r="R1011" s="102">
        <v>33110</v>
      </c>
      <c r="S1011" s="102"/>
      <c r="T1011" s="102">
        <v>80</v>
      </c>
      <c r="U1011" s="102"/>
      <c r="V1011" s="103"/>
      <c r="W1011" s="101" t="s">
        <v>2571</v>
      </c>
      <c r="X1011" s="102" t="s">
        <v>212</v>
      </c>
      <c r="Y1011" s="101" t="s">
        <v>2604</v>
      </c>
      <c r="Z1011" s="101"/>
      <c r="AA1011" s="101" t="s">
        <v>2570</v>
      </c>
      <c r="AB1011" s="104"/>
    </row>
    <row r="1012" spans="2:28" ht="16.5" customHeight="1" x14ac:dyDescent="0.25">
      <c r="B1012" s="97">
        <v>1129</v>
      </c>
      <c r="C1012" s="97" t="s">
        <v>206</v>
      </c>
      <c r="D1012" s="98">
        <v>4003</v>
      </c>
      <c r="E1012" s="99">
        <v>17</v>
      </c>
      <c r="F1012" s="97">
        <v>6</v>
      </c>
      <c r="G1012" s="97">
        <v>1</v>
      </c>
      <c r="H1012" s="105">
        <v>4</v>
      </c>
      <c r="I1012" s="105">
        <v>0</v>
      </c>
      <c r="J1012" s="105">
        <v>43</v>
      </c>
      <c r="K1012" s="95">
        <v>1643</v>
      </c>
      <c r="L1012" s="106">
        <f>T1011</f>
        <v>80</v>
      </c>
      <c r="M1012" s="106">
        <f>K1012*L1012</f>
        <v>131440</v>
      </c>
      <c r="N1012" s="77"/>
      <c r="O1012" s="78"/>
      <c r="P1012" s="78"/>
      <c r="Q1012" s="78"/>
      <c r="R1012" s="79"/>
      <c r="S1012" s="80"/>
      <c r="T1012" s="81"/>
      <c r="U1012" s="77"/>
      <c r="V1012" s="79"/>
      <c r="W1012" s="79"/>
      <c r="X1012" s="82"/>
      <c r="Y1012" s="83">
        <f>M1012</f>
        <v>131440</v>
      </c>
      <c r="Z1012" s="84"/>
      <c r="AA1012" s="87">
        <f>AB1012*M1012/100</f>
        <v>13.144</v>
      </c>
      <c r="AB1012" s="110">
        <v>0.01</v>
      </c>
    </row>
    <row r="1013" spans="2:28" ht="16.5" customHeight="1" x14ac:dyDescent="0.25">
      <c r="B1013" s="99"/>
      <c r="C1013" s="99"/>
      <c r="D1013" s="99"/>
      <c r="E1013" s="99"/>
      <c r="F1013" s="99"/>
      <c r="G1013" s="99"/>
      <c r="H1013" s="107"/>
      <c r="I1013" s="107"/>
      <c r="J1013" s="107"/>
      <c r="K1013" s="106"/>
      <c r="L1013" s="106"/>
      <c r="M1013" s="106"/>
      <c r="N1013" s="77"/>
      <c r="O1013" s="78"/>
      <c r="P1013" s="78"/>
      <c r="Q1013" s="78"/>
      <c r="R1013" s="79"/>
      <c r="S1013" s="80"/>
      <c r="T1013" s="81"/>
      <c r="U1013" s="77"/>
      <c r="V1013" s="79"/>
      <c r="W1013" s="79"/>
      <c r="X1013" s="86"/>
      <c r="Y1013" s="83"/>
      <c r="Z1013" s="84"/>
      <c r="AA1013" s="85"/>
      <c r="AB1013" s="86"/>
    </row>
    <row r="1014" spans="2:28" ht="16.5" customHeight="1" x14ac:dyDescent="0.25">
      <c r="B1014" s="100" t="s">
        <v>205</v>
      </c>
      <c r="C1014" s="101"/>
      <c r="D1014" s="101"/>
      <c r="E1014" s="101"/>
      <c r="F1014" s="101"/>
      <c r="G1014" s="102"/>
      <c r="H1014" s="102" t="s">
        <v>213</v>
      </c>
      <c r="I1014" s="102" t="s">
        <v>2619</v>
      </c>
      <c r="J1014" s="102" t="s">
        <v>2620</v>
      </c>
      <c r="K1014" s="102">
        <v>34</v>
      </c>
      <c r="L1014" s="102">
        <v>16</v>
      </c>
      <c r="M1014" s="102"/>
      <c r="N1014" s="102"/>
      <c r="O1014" s="102" t="s">
        <v>424</v>
      </c>
      <c r="P1014" s="102" t="s">
        <v>315</v>
      </c>
      <c r="Q1014" s="102" t="s">
        <v>316</v>
      </c>
      <c r="R1014" s="102">
        <v>33110</v>
      </c>
      <c r="S1014" s="102"/>
      <c r="T1014" s="102">
        <v>80</v>
      </c>
      <c r="U1014" s="102" t="s">
        <v>2621</v>
      </c>
      <c r="V1014" s="103"/>
      <c r="W1014" s="101"/>
      <c r="X1014" s="102"/>
      <c r="Y1014" s="101"/>
      <c r="Z1014" s="101"/>
      <c r="AA1014" s="101"/>
      <c r="AB1014" s="104"/>
    </row>
    <row r="1015" spans="2:28" ht="16.5" customHeight="1" x14ac:dyDescent="0.25">
      <c r="B1015" s="97">
        <v>1130</v>
      </c>
      <c r="C1015" s="97" t="s">
        <v>206</v>
      </c>
      <c r="D1015" s="98">
        <v>4523</v>
      </c>
      <c r="E1015" s="99">
        <v>17</v>
      </c>
      <c r="F1015" s="97">
        <v>6</v>
      </c>
      <c r="G1015" s="97">
        <v>1</v>
      </c>
      <c r="H1015" s="105">
        <v>12</v>
      </c>
      <c r="I1015" s="105">
        <v>2</v>
      </c>
      <c r="J1015" s="105">
        <v>92</v>
      </c>
      <c r="K1015" s="95">
        <v>5092</v>
      </c>
      <c r="L1015" s="106">
        <f>T1014</f>
        <v>80</v>
      </c>
      <c r="M1015" s="106">
        <f>K1015*L1015</f>
        <v>407360</v>
      </c>
      <c r="N1015" s="77"/>
      <c r="O1015" s="78"/>
      <c r="P1015" s="78"/>
      <c r="Q1015" s="78"/>
      <c r="R1015" s="79"/>
      <c r="S1015" s="80"/>
      <c r="T1015" s="81"/>
      <c r="U1015" s="77"/>
      <c r="V1015" s="79"/>
      <c r="W1015" s="79"/>
      <c r="X1015" s="82"/>
      <c r="Y1015" s="83">
        <f>M1015</f>
        <v>407360</v>
      </c>
      <c r="Z1015" s="84"/>
      <c r="AA1015" s="87">
        <f>AB1015*M1015/100</f>
        <v>40.735999999999997</v>
      </c>
      <c r="AB1015" s="110">
        <v>0.01</v>
      </c>
    </row>
    <row r="1016" spans="2:28" ht="16.5" customHeight="1" x14ac:dyDescent="0.25">
      <c r="B1016" s="99"/>
      <c r="C1016" s="99"/>
      <c r="D1016" s="99"/>
      <c r="E1016" s="99"/>
      <c r="F1016" s="99"/>
      <c r="G1016" s="99"/>
      <c r="H1016" s="107"/>
      <c r="I1016" s="107"/>
      <c r="J1016" s="107"/>
      <c r="K1016" s="106"/>
      <c r="L1016" s="106"/>
      <c r="M1016" s="106"/>
      <c r="N1016" s="77"/>
      <c r="O1016" s="78"/>
      <c r="P1016" s="78"/>
      <c r="Q1016" s="78"/>
      <c r="R1016" s="79"/>
      <c r="S1016" s="80"/>
      <c r="T1016" s="81"/>
      <c r="U1016" s="77"/>
      <c r="V1016" s="79"/>
      <c r="W1016" s="79"/>
      <c r="X1016" s="86"/>
      <c r="Y1016" s="83"/>
      <c r="Z1016" s="84"/>
      <c r="AA1016" s="85"/>
      <c r="AB1016" s="86"/>
    </row>
    <row r="1017" spans="2:28" ht="16.5" customHeight="1" x14ac:dyDescent="0.25">
      <c r="B1017" s="100" t="s">
        <v>205</v>
      </c>
      <c r="C1017" s="101"/>
      <c r="D1017" s="101"/>
      <c r="E1017" s="101"/>
      <c r="F1017" s="101"/>
      <c r="G1017" s="102"/>
      <c r="H1017" s="102" t="s">
        <v>207</v>
      </c>
      <c r="I1017" s="102" t="s">
        <v>1706</v>
      </c>
      <c r="J1017" s="102" t="s">
        <v>430</v>
      </c>
      <c r="K1017" s="102">
        <v>105</v>
      </c>
      <c r="L1017" s="102">
        <v>9</v>
      </c>
      <c r="M1017" s="102"/>
      <c r="N1017" s="102"/>
      <c r="O1017" s="102" t="s">
        <v>240</v>
      </c>
      <c r="P1017" s="102" t="s">
        <v>241</v>
      </c>
      <c r="Q1017" s="102" t="s">
        <v>139</v>
      </c>
      <c r="R1017" s="102">
        <v>34160</v>
      </c>
      <c r="S1017" s="102"/>
      <c r="T1017" s="102">
        <v>80</v>
      </c>
      <c r="U1017" s="102"/>
      <c r="V1017" s="103"/>
      <c r="W1017" s="101"/>
      <c r="X1017" s="102"/>
      <c r="Y1017" s="101"/>
      <c r="Z1017" s="101"/>
      <c r="AA1017" s="102" t="s">
        <v>2635</v>
      </c>
      <c r="AB1017" s="104"/>
    </row>
    <row r="1018" spans="2:28" ht="16.5" customHeight="1" x14ac:dyDescent="0.25">
      <c r="B1018" s="97">
        <v>1141</v>
      </c>
      <c r="C1018" s="97" t="s">
        <v>206</v>
      </c>
      <c r="D1018" s="98">
        <v>10</v>
      </c>
      <c r="E1018" s="99">
        <v>18</v>
      </c>
      <c r="F1018" s="97">
        <v>6</v>
      </c>
      <c r="G1018" s="97">
        <v>1</v>
      </c>
      <c r="H1018" s="105">
        <v>7</v>
      </c>
      <c r="I1018" s="105">
        <v>3</v>
      </c>
      <c r="J1018" s="105">
        <v>0</v>
      </c>
      <c r="K1018" s="95">
        <v>3100</v>
      </c>
      <c r="L1018" s="106">
        <f>T1017</f>
        <v>80</v>
      </c>
      <c r="M1018" s="106">
        <f>K1018*L1018</f>
        <v>248000</v>
      </c>
      <c r="N1018" s="77"/>
      <c r="O1018" s="78"/>
      <c r="P1018" s="78"/>
      <c r="Q1018" s="78"/>
      <c r="R1018" s="79"/>
      <c r="S1018" s="80"/>
      <c r="T1018" s="81"/>
      <c r="U1018" s="77"/>
      <c r="V1018" s="79"/>
      <c r="W1018" s="79"/>
      <c r="X1018" s="82"/>
      <c r="Y1018" s="83">
        <f>M1018</f>
        <v>248000</v>
      </c>
      <c r="Z1018" s="84"/>
      <c r="AA1018" s="87">
        <f>AB1018*M1018/100</f>
        <v>24.8</v>
      </c>
      <c r="AB1018" s="110">
        <v>0.01</v>
      </c>
    </row>
    <row r="1019" spans="2:28" ht="16.5" customHeight="1" x14ac:dyDescent="0.25">
      <c r="B1019" s="99"/>
      <c r="C1019" s="99"/>
      <c r="D1019" s="99"/>
      <c r="E1019" s="99"/>
      <c r="F1019" s="99"/>
      <c r="G1019" s="99"/>
      <c r="H1019" s="107"/>
      <c r="I1019" s="107"/>
      <c r="J1019" s="107"/>
      <c r="K1019" s="106"/>
      <c r="L1019" s="106"/>
      <c r="M1019" s="106"/>
      <c r="N1019" s="77"/>
      <c r="O1019" s="78"/>
      <c r="P1019" s="78"/>
      <c r="Q1019" s="78"/>
      <c r="R1019" s="79"/>
      <c r="S1019" s="80"/>
      <c r="T1019" s="81"/>
      <c r="U1019" s="77"/>
      <c r="V1019" s="79"/>
      <c r="W1019" s="79"/>
      <c r="X1019" s="86"/>
      <c r="Y1019" s="83"/>
      <c r="Z1019" s="84"/>
      <c r="AA1019" s="85"/>
      <c r="AB1019" s="86"/>
    </row>
    <row r="1020" spans="2:28" ht="16.5" customHeight="1" x14ac:dyDescent="0.25">
      <c r="B1020" s="100" t="s">
        <v>205</v>
      </c>
      <c r="C1020" s="101"/>
      <c r="D1020" s="101"/>
      <c r="E1020" s="101"/>
      <c r="F1020" s="101"/>
      <c r="G1020" s="102"/>
      <c r="H1020" s="102" t="s">
        <v>207</v>
      </c>
      <c r="I1020" s="102" t="s">
        <v>2636</v>
      </c>
      <c r="J1020" s="102" t="s">
        <v>473</v>
      </c>
      <c r="K1020" s="102">
        <v>78</v>
      </c>
      <c r="L1020" s="102">
        <v>2</v>
      </c>
      <c r="M1020" s="102"/>
      <c r="N1020" s="102"/>
      <c r="O1020" s="102" t="s">
        <v>240</v>
      </c>
      <c r="P1020" s="102" t="s">
        <v>241</v>
      </c>
      <c r="Q1020" s="102" t="s">
        <v>139</v>
      </c>
      <c r="R1020" s="102">
        <v>34160</v>
      </c>
      <c r="S1020" s="102"/>
      <c r="T1020" s="102">
        <v>80</v>
      </c>
      <c r="U1020" s="102"/>
      <c r="V1020" s="103"/>
      <c r="W1020" s="101"/>
      <c r="X1020" s="102"/>
      <c r="Y1020" s="101"/>
      <c r="Z1020" s="101"/>
      <c r="AA1020" s="101"/>
      <c r="AB1020" s="104"/>
    </row>
    <row r="1021" spans="2:28" ht="16.5" customHeight="1" x14ac:dyDescent="0.25">
      <c r="B1021" s="97">
        <v>1144</v>
      </c>
      <c r="C1021" s="97" t="s">
        <v>206</v>
      </c>
      <c r="D1021" s="98">
        <v>13842</v>
      </c>
      <c r="E1021" s="99">
        <v>18</v>
      </c>
      <c r="F1021" s="97">
        <v>6</v>
      </c>
      <c r="G1021" s="97">
        <v>1</v>
      </c>
      <c r="H1021" s="105">
        <v>7</v>
      </c>
      <c r="I1021" s="105">
        <v>2</v>
      </c>
      <c r="J1021" s="105">
        <v>2</v>
      </c>
      <c r="K1021" s="95">
        <v>3002</v>
      </c>
      <c r="L1021" s="106">
        <f>T1020</f>
        <v>80</v>
      </c>
      <c r="M1021" s="106">
        <f>K1021*L1021</f>
        <v>240160</v>
      </c>
      <c r="N1021" s="77"/>
      <c r="O1021" s="78"/>
      <c r="P1021" s="78"/>
      <c r="Q1021" s="78"/>
      <c r="R1021" s="79"/>
      <c r="S1021" s="80"/>
      <c r="T1021" s="81"/>
      <c r="U1021" s="77"/>
      <c r="V1021" s="79"/>
      <c r="W1021" s="79"/>
      <c r="X1021" s="82"/>
      <c r="Y1021" s="83">
        <f>M1021</f>
        <v>240160</v>
      </c>
      <c r="Z1021" s="84"/>
      <c r="AA1021" s="87">
        <f>AB1021*M1021/100</f>
        <v>24.015999999999998</v>
      </c>
      <c r="AB1021" s="110">
        <v>0.01</v>
      </c>
    </row>
    <row r="1022" spans="2:28" ht="16.5" customHeight="1" x14ac:dyDescent="0.25">
      <c r="B1022" s="99"/>
      <c r="C1022" s="99"/>
      <c r="D1022" s="99"/>
      <c r="E1022" s="99"/>
      <c r="F1022" s="99"/>
      <c r="G1022" s="99"/>
      <c r="H1022" s="107"/>
      <c r="I1022" s="107"/>
      <c r="J1022" s="107"/>
      <c r="K1022" s="106"/>
      <c r="L1022" s="106"/>
      <c r="M1022" s="106"/>
      <c r="N1022" s="77"/>
      <c r="O1022" s="78"/>
      <c r="P1022" s="78"/>
      <c r="Q1022" s="78"/>
      <c r="R1022" s="79"/>
      <c r="S1022" s="80"/>
      <c r="T1022" s="81"/>
      <c r="U1022" s="77"/>
      <c r="V1022" s="79"/>
      <c r="W1022" s="79"/>
      <c r="X1022" s="86"/>
      <c r="Y1022" s="83"/>
      <c r="Z1022" s="84"/>
      <c r="AA1022" s="85"/>
      <c r="AB1022" s="86"/>
    </row>
    <row r="1023" spans="2:28" ht="16.5" customHeight="1" x14ac:dyDescent="0.25">
      <c r="B1023" s="100" t="s">
        <v>205</v>
      </c>
      <c r="C1023" s="101"/>
      <c r="D1023" s="101"/>
      <c r="E1023" s="101"/>
      <c r="F1023" s="101"/>
      <c r="G1023" s="102"/>
      <c r="H1023" s="102" t="s">
        <v>210</v>
      </c>
      <c r="I1023" s="102" t="s">
        <v>2637</v>
      </c>
      <c r="J1023" s="102" t="s">
        <v>2542</v>
      </c>
      <c r="K1023" s="102">
        <v>20</v>
      </c>
      <c r="L1023" s="102">
        <v>11</v>
      </c>
      <c r="M1023" s="102"/>
      <c r="N1023" s="102"/>
      <c r="O1023" s="102" t="s">
        <v>424</v>
      </c>
      <c r="P1023" s="102" t="s">
        <v>315</v>
      </c>
      <c r="Q1023" s="102" t="s">
        <v>316</v>
      </c>
      <c r="R1023" s="102">
        <v>33110</v>
      </c>
      <c r="S1023" s="102"/>
      <c r="T1023" s="102">
        <v>80</v>
      </c>
      <c r="U1023" s="102" t="s">
        <v>2638</v>
      </c>
      <c r="V1023" s="103"/>
      <c r="W1023" s="101"/>
      <c r="X1023" s="102"/>
      <c r="Y1023" s="101"/>
      <c r="Z1023" s="101"/>
      <c r="AA1023" s="101"/>
      <c r="AB1023" s="104"/>
    </row>
    <row r="1024" spans="2:28" ht="16.5" customHeight="1" x14ac:dyDescent="0.25">
      <c r="B1024" s="97">
        <v>1145</v>
      </c>
      <c r="C1024" s="97" t="s">
        <v>206</v>
      </c>
      <c r="D1024" s="98">
        <v>4154</v>
      </c>
      <c r="E1024" s="99">
        <v>18</v>
      </c>
      <c r="F1024" s="97">
        <v>6</v>
      </c>
      <c r="G1024" s="97">
        <v>1</v>
      </c>
      <c r="H1024" s="105">
        <v>4</v>
      </c>
      <c r="I1024" s="105">
        <v>3</v>
      </c>
      <c r="J1024" s="105">
        <v>67</v>
      </c>
      <c r="K1024" s="95">
        <v>1967</v>
      </c>
      <c r="L1024" s="106">
        <f>T1023</f>
        <v>80</v>
      </c>
      <c r="M1024" s="106">
        <f>K1024*L1024</f>
        <v>157360</v>
      </c>
      <c r="N1024" s="77"/>
      <c r="O1024" s="78"/>
      <c r="P1024" s="78"/>
      <c r="Q1024" s="78"/>
      <c r="R1024" s="79"/>
      <c r="S1024" s="80"/>
      <c r="T1024" s="81"/>
      <c r="U1024" s="77"/>
      <c r="V1024" s="79"/>
      <c r="W1024" s="79"/>
      <c r="X1024" s="82"/>
      <c r="Y1024" s="83">
        <f>M1024</f>
        <v>157360</v>
      </c>
      <c r="Z1024" s="84"/>
      <c r="AA1024" s="87">
        <f>AB1024*M1024/100</f>
        <v>15.736000000000001</v>
      </c>
      <c r="AB1024" s="110">
        <v>0.01</v>
      </c>
    </row>
    <row r="1025" spans="2:28" ht="16.5" customHeight="1" x14ac:dyDescent="0.25">
      <c r="B1025" s="99"/>
      <c r="C1025" s="99"/>
      <c r="D1025" s="99"/>
      <c r="E1025" s="99"/>
      <c r="F1025" s="99"/>
      <c r="G1025" s="99"/>
      <c r="H1025" s="107"/>
      <c r="I1025" s="107"/>
      <c r="J1025" s="107"/>
      <c r="K1025" s="106"/>
      <c r="L1025" s="106"/>
      <c r="M1025" s="106"/>
      <c r="N1025" s="77"/>
      <c r="O1025" s="78"/>
      <c r="P1025" s="78"/>
      <c r="Q1025" s="78"/>
      <c r="R1025" s="79"/>
      <c r="S1025" s="80"/>
      <c r="T1025" s="81"/>
      <c r="U1025" s="77"/>
      <c r="V1025" s="79"/>
      <c r="W1025" s="79"/>
      <c r="X1025" s="86"/>
      <c r="Y1025" s="83"/>
      <c r="Z1025" s="84"/>
      <c r="AA1025" s="85"/>
      <c r="AB1025" s="86"/>
    </row>
    <row r="1026" spans="2:28" ht="16.5" customHeight="1" x14ac:dyDescent="0.25">
      <c r="B1026" s="100" t="s">
        <v>205</v>
      </c>
      <c r="C1026" s="101"/>
      <c r="D1026" s="101"/>
      <c r="E1026" s="101"/>
      <c r="F1026" s="101"/>
      <c r="G1026" s="102"/>
      <c r="H1026" s="102" t="s">
        <v>210</v>
      </c>
      <c r="I1026" s="102" t="s">
        <v>550</v>
      </c>
      <c r="J1026" s="102" t="s">
        <v>551</v>
      </c>
      <c r="K1026" s="102">
        <v>111</v>
      </c>
      <c r="L1026" s="102">
        <v>9</v>
      </c>
      <c r="M1026" s="102"/>
      <c r="N1026" s="102"/>
      <c r="O1026" s="102" t="s">
        <v>240</v>
      </c>
      <c r="P1026" s="102" t="s">
        <v>241</v>
      </c>
      <c r="Q1026" s="102" t="s">
        <v>139</v>
      </c>
      <c r="R1026" s="102">
        <v>34160</v>
      </c>
      <c r="S1026" s="102"/>
      <c r="T1026" s="102">
        <v>80</v>
      </c>
      <c r="U1026" s="102"/>
      <c r="V1026" s="103"/>
      <c r="W1026" s="101"/>
      <c r="X1026" s="102"/>
      <c r="Y1026" s="101"/>
      <c r="Z1026" s="101"/>
      <c r="AA1026" s="101"/>
      <c r="AB1026" s="104"/>
    </row>
    <row r="1027" spans="2:28" ht="16.5" customHeight="1" x14ac:dyDescent="0.25">
      <c r="B1027" s="97">
        <v>1147</v>
      </c>
      <c r="C1027" s="97" t="s">
        <v>206</v>
      </c>
      <c r="D1027" s="98">
        <v>7566</v>
      </c>
      <c r="E1027" s="99">
        <v>18</v>
      </c>
      <c r="F1027" s="97">
        <v>6</v>
      </c>
      <c r="G1027" s="97">
        <v>1</v>
      </c>
      <c r="H1027" s="105">
        <v>9</v>
      </c>
      <c r="I1027" s="105">
        <v>3</v>
      </c>
      <c r="J1027" s="105">
        <v>72</v>
      </c>
      <c r="K1027" s="95">
        <v>3972</v>
      </c>
      <c r="L1027" s="106">
        <f>T1026</f>
        <v>80</v>
      </c>
      <c r="M1027" s="106">
        <f>K1027*L1027</f>
        <v>317760</v>
      </c>
      <c r="N1027" s="77"/>
      <c r="O1027" s="78"/>
      <c r="P1027" s="78"/>
      <c r="Q1027" s="78"/>
      <c r="R1027" s="79"/>
      <c r="S1027" s="80"/>
      <c r="T1027" s="81"/>
      <c r="U1027" s="77"/>
      <c r="V1027" s="79"/>
      <c r="W1027" s="79"/>
      <c r="X1027" s="82"/>
      <c r="Y1027" s="83">
        <f>M1027</f>
        <v>317760</v>
      </c>
      <c r="Z1027" s="84"/>
      <c r="AA1027" s="87">
        <f>AB1027*M1027/100</f>
        <v>31.776</v>
      </c>
      <c r="AB1027" s="110">
        <v>0.01</v>
      </c>
    </row>
    <row r="1028" spans="2:28" ht="16.5" customHeight="1" x14ac:dyDescent="0.25">
      <c r="B1028" s="99"/>
      <c r="C1028" s="99"/>
      <c r="D1028" s="99"/>
      <c r="E1028" s="99"/>
      <c r="F1028" s="99"/>
      <c r="G1028" s="99"/>
      <c r="H1028" s="107"/>
      <c r="I1028" s="107"/>
      <c r="J1028" s="107"/>
      <c r="K1028" s="106"/>
      <c r="L1028" s="106"/>
      <c r="M1028" s="106"/>
      <c r="N1028" s="77"/>
      <c r="O1028" s="78"/>
      <c r="P1028" s="78"/>
      <c r="Q1028" s="78"/>
      <c r="R1028" s="79"/>
      <c r="S1028" s="80"/>
      <c r="T1028" s="81"/>
      <c r="U1028" s="77"/>
      <c r="V1028" s="79"/>
      <c r="W1028" s="79"/>
      <c r="X1028" s="86"/>
      <c r="Y1028" s="83"/>
      <c r="Z1028" s="84"/>
      <c r="AA1028" s="85"/>
      <c r="AB1028" s="86"/>
    </row>
    <row r="1029" spans="2:28" ht="16.5" customHeight="1" x14ac:dyDescent="0.25">
      <c r="B1029" s="100" t="s">
        <v>205</v>
      </c>
      <c r="C1029" s="101"/>
      <c r="D1029" s="101"/>
      <c r="E1029" s="101"/>
      <c r="F1029" s="101"/>
      <c r="G1029" s="102"/>
      <c r="H1029" s="102" t="s">
        <v>210</v>
      </c>
      <c r="I1029" s="102" t="s">
        <v>1353</v>
      </c>
      <c r="J1029" s="102" t="s">
        <v>2406</v>
      </c>
      <c r="K1029" s="102">
        <v>118</v>
      </c>
      <c r="L1029" s="102">
        <v>11</v>
      </c>
      <c r="M1029" s="102"/>
      <c r="N1029" s="102"/>
      <c r="O1029" s="102" t="s">
        <v>424</v>
      </c>
      <c r="P1029" s="102" t="s">
        <v>315</v>
      </c>
      <c r="Q1029" s="102" t="s">
        <v>316</v>
      </c>
      <c r="R1029" s="102">
        <v>33110</v>
      </c>
      <c r="S1029" s="102"/>
      <c r="T1029" s="102">
        <v>80</v>
      </c>
      <c r="U1029" s="102" t="s">
        <v>2653</v>
      </c>
      <c r="V1029" s="103"/>
      <c r="W1029" s="101"/>
      <c r="X1029" s="102"/>
      <c r="Y1029" s="101"/>
      <c r="Z1029" s="101"/>
      <c r="AA1029" s="102" t="s">
        <v>2407</v>
      </c>
      <c r="AB1029" s="104"/>
    </row>
    <row r="1030" spans="2:28" ht="16.5" customHeight="1" x14ac:dyDescent="0.25">
      <c r="B1030" s="97">
        <v>1158</v>
      </c>
      <c r="C1030" s="97" t="s">
        <v>206</v>
      </c>
      <c r="D1030" s="98">
        <v>4779</v>
      </c>
      <c r="E1030" s="99">
        <v>19</v>
      </c>
      <c r="F1030" s="97">
        <v>6</v>
      </c>
      <c r="G1030" s="97">
        <v>1</v>
      </c>
      <c r="H1030" s="105">
        <v>24</v>
      </c>
      <c r="I1030" s="105">
        <v>0</v>
      </c>
      <c r="J1030" s="105">
        <v>0</v>
      </c>
      <c r="K1030" s="95">
        <v>9600</v>
      </c>
      <c r="L1030" s="106">
        <f>T1029</f>
        <v>80</v>
      </c>
      <c r="M1030" s="106">
        <f>K1030*L1030</f>
        <v>768000</v>
      </c>
      <c r="N1030" s="77"/>
      <c r="O1030" s="78"/>
      <c r="P1030" s="78"/>
      <c r="Q1030" s="78"/>
      <c r="R1030" s="79"/>
      <c r="S1030" s="80"/>
      <c r="T1030" s="81"/>
      <c r="U1030" s="77"/>
      <c r="V1030" s="79"/>
      <c r="W1030" s="79"/>
      <c r="X1030" s="82"/>
      <c r="Y1030" s="83">
        <f>M1030</f>
        <v>768000</v>
      </c>
      <c r="Z1030" s="84"/>
      <c r="AA1030" s="87">
        <f>AB1030*M1030/100</f>
        <v>76.8</v>
      </c>
      <c r="AB1030" s="110">
        <v>0.01</v>
      </c>
    </row>
    <row r="1031" spans="2:28" ht="16.5" customHeight="1" x14ac:dyDescent="0.25">
      <c r="B1031" s="99"/>
      <c r="C1031" s="99"/>
      <c r="D1031" s="99"/>
      <c r="E1031" s="99"/>
      <c r="F1031" s="99"/>
      <c r="G1031" s="99"/>
      <c r="H1031" s="107"/>
      <c r="I1031" s="107"/>
      <c r="J1031" s="107"/>
      <c r="K1031" s="106"/>
      <c r="L1031" s="106"/>
      <c r="M1031" s="106"/>
      <c r="N1031" s="77"/>
      <c r="O1031" s="78"/>
      <c r="P1031" s="78"/>
      <c r="Q1031" s="78"/>
      <c r="R1031" s="79"/>
      <c r="S1031" s="80"/>
      <c r="T1031" s="81"/>
      <c r="U1031" s="77"/>
      <c r="V1031" s="79"/>
      <c r="W1031" s="79"/>
      <c r="X1031" s="86"/>
      <c r="Y1031" s="83"/>
      <c r="Z1031" s="84"/>
      <c r="AA1031" s="85"/>
      <c r="AB1031" s="86"/>
    </row>
    <row r="1032" spans="2:28" ht="16.5" customHeight="1" x14ac:dyDescent="0.25">
      <c r="B1032" s="100" t="s">
        <v>205</v>
      </c>
      <c r="C1032" s="101"/>
      <c r="D1032" s="101"/>
      <c r="E1032" s="101"/>
      <c r="F1032" s="101"/>
      <c r="G1032" s="102"/>
      <c r="H1032" s="102" t="s">
        <v>210</v>
      </c>
      <c r="I1032" s="102" t="s">
        <v>2049</v>
      </c>
      <c r="J1032" s="102" t="s">
        <v>2050</v>
      </c>
      <c r="K1032" s="102">
        <v>63</v>
      </c>
      <c r="L1032" s="102">
        <v>6</v>
      </c>
      <c r="M1032" s="102"/>
      <c r="N1032" s="102"/>
      <c r="O1032" s="102" t="s">
        <v>314</v>
      </c>
      <c r="P1032" s="102" t="s">
        <v>315</v>
      </c>
      <c r="Q1032" s="102" t="s">
        <v>316</v>
      </c>
      <c r="R1032" s="102">
        <v>33110</v>
      </c>
      <c r="S1032" s="102"/>
      <c r="T1032" s="102">
        <v>80</v>
      </c>
      <c r="U1032" s="102"/>
      <c r="V1032" s="103"/>
      <c r="W1032" s="101"/>
      <c r="X1032" s="102" t="s">
        <v>212</v>
      </c>
      <c r="Y1032" s="101" t="s">
        <v>2660</v>
      </c>
      <c r="Z1032" s="101"/>
      <c r="AA1032" s="102" t="s">
        <v>2656</v>
      </c>
      <c r="AB1032" s="104"/>
    </row>
    <row r="1033" spans="2:28" ht="16.5" customHeight="1" x14ac:dyDescent="0.25">
      <c r="B1033" s="97">
        <v>1161</v>
      </c>
      <c r="C1033" s="97" t="s">
        <v>206</v>
      </c>
      <c r="D1033" s="98">
        <v>4004</v>
      </c>
      <c r="E1033" s="99">
        <v>19</v>
      </c>
      <c r="F1033" s="97">
        <v>6</v>
      </c>
      <c r="G1033" s="97">
        <v>1</v>
      </c>
      <c r="H1033" s="105">
        <v>6</v>
      </c>
      <c r="I1033" s="105">
        <v>2</v>
      </c>
      <c r="J1033" s="105">
        <v>79</v>
      </c>
      <c r="K1033" s="95">
        <v>2679</v>
      </c>
      <c r="L1033" s="106">
        <f>T1032</f>
        <v>80</v>
      </c>
      <c r="M1033" s="106">
        <f>K1033*L1033</f>
        <v>214320</v>
      </c>
      <c r="N1033" s="77"/>
      <c r="O1033" s="78"/>
      <c r="P1033" s="78"/>
      <c r="Q1033" s="78"/>
      <c r="R1033" s="79"/>
      <c r="S1033" s="80"/>
      <c r="T1033" s="81"/>
      <c r="U1033" s="77"/>
      <c r="V1033" s="79"/>
      <c r="W1033" s="79"/>
      <c r="X1033" s="82"/>
      <c r="Y1033" s="83">
        <f>M1033</f>
        <v>214320</v>
      </c>
      <c r="Z1033" s="84"/>
      <c r="AA1033" s="87">
        <f>AB1033*M1033/100</f>
        <v>21.431999999999999</v>
      </c>
      <c r="AB1033" s="110">
        <v>0.01</v>
      </c>
    </row>
    <row r="1034" spans="2:28" ht="16.5" customHeight="1" x14ac:dyDescent="0.25">
      <c r="B1034" s="99"/>
      <c r="C1034" s="99"/>
      <c r="D1034" s="99"/>
      <c r="E1034" s="99"/>
      <c r="F1034" s="99"/>
      <c r="G1034" s="99"/>
      <c r="H1034" s="107"/>
      <c r="I1034" s="107"/>
      <c r="J1034" s="107"/>
      <c r="K1034" s="106"/>
      <c r="L1034" s="106"/>
      <c r="M1034" s="106"/>
      <c r="N1034" s="77"/>
      <c r="O1034" s="78"/>
      <c r="P1034" s="78"/>
      <c r="Q1034" s="78"/>
      <c r="R1034" s="79"/>
      <c r="S1034" s="80"/>
      <c r="T1034" s="81"/>
      <c r="U1034" s="77"/>
      <c r="V1034" s="79"/>
      <c r="W1034" s="79"/>
      <c r="X1034" s="86"/>
      <c r="Y1034" s="83"/>
      <c r="Z1034" s="84"/>
      <c r="AA1034" s="85"/>
      <c r="AB1034" s="86"/>
    </row>
    <row r="1035" spans="2:28" ht="16.5" customHeight="1" x14ac:dyDescent="0.25">
      <c r="B1035" s="100" t="s">
        <v>205</v>
      </c>
      <c r="C1035" s="101"/>
      <c r="D1035" s="101"/>
      <c r="E1035" s="101"/>
      <c r="F1035" s="101"/>
      <c r="G1035" s="102"/>
      <c r="H1035" s="102" t="s">
        <v>210</v>
      </c>
      <c r="I1035" s="102" t="s">
        <v>2557</v>
      </c>
      <c r="J1035" s="102" t="s">
        <v>811</v>
      </c>
      <c r="K1035" s="102">
        <v>199</v>
      </c>
      <c r="L1035" s="102">
        <v>11</v>
      </c>
      <c r="M1035" s="102"/>
      <c r="N1035" s="102"/>
      <c r="O1035" s="102" t="s">
        <v>424</v>
      </c>
      <c r="P1035" s="102" t="s">
        <v>315</v>
      </c>
      <c r="Q1035" s="102" t="s">
        <v>316</v>
      </c>
      <c r="R1035" s="102">
        <v>33110</v>
      </c>
      <c r="S1035" s="102"/>
      <c r="T1035" s="102">
        <v>80</v>
      </c>
      <c r="U1035" s="102" t="s">
        <v>2662</v>
      </c>
      <c r="V1035" s="103"/>
      <c r="W1035" s="101"/>
      <c r="X1035" s="102"/>
      <c r="Y1035" s="101"/>
      <c r="Z1035" s="101"/>
      <c r="AA1035" s="102" t="s">
        <v>2410</v>
      </c>
      <c r="AB1035" s="104"/>
    </row>
    <row r="1036" spans="2:28" ht="16.5" customHeight="1" x14ac:dyDescent="0.25">
      <c r="B1036" s="97">
        <v>1166</v>
      </c>
      <c r="C1036" s="97" t="s">
        <v>206</v>
      </c>
      <c r="D1036" s="98">
        <v>1388</v>
      </c>
      <c r="E1036" s="99">
        <v>1</v>
      </c>
      <c r="F1036" s="97">
        <v>6</v>
      </c>
      <c r="G1036" s="97">
        <v>1</v>
      </c>
      <c r="H1036" s="105">
        <v>5</v>
      </c>
      <c r="I1036" s="105">
        <v>2</v>
      </c>
      <c r="J1036" s="105">
        <v>84</v>
      </c>
      <c r="K1036" s="95">
        <v>2284</v>
      </c>
      <c r="L1036" s="106">
        <f>T1035</f>
        <v>80</v>
      </c>
      <c r="M1036" s="106">
        <f>K1036*L1036</f>
        <v>182720</v>
      </c>
      <c r="N1036" s="77"/>
      <c r="O1036" s="78"/>
      <c r="P1036" s="78"/>
      <c r="Q1036" s="78"/>
      <c r="R1036" s="79"/>
      <c r="S1036" s="80"/>
      <c r="T1036" s="81"/>
      <c r="U1036" s="77"/>
      <c r="V1036" s="79"/>
      <c r="W1036" s="79"/>
      <c r="X1036" s="82"/>
      <c r="Y1036" s="83">
        <f>M1036</f>
        <v>182720</v>
      </c>
      <c r="Z1036" s="84"/>
      <c r="AA1036" s="87">
        <f>AB1036*M1036/100</f>
        <v>18.272000000000002</v>
      </c>
      <c r="AB1036" s="110">
        <v>0.01</v>
      </c>
    </row>
    <row r="1037" spans="2:28" ht="16.5" customHeight="1" x14ac:dyDescent="0.25">
      <c r="B1037" s="99"/>
      <c r="C1037" s="99"/>
      <c r="D1037" s="99"/>
      <c r="E1037" s="99"/>
      <c r="F1037" s="99"/>
      <c r="G1037" s="99"/>
      <c r="H1037" s="107"/>
      <c r="I1037" s="107"/>
      <c r="J1037" s="107"/>
      <c r="K1037" s="106"/>
      <c r="L1037" s="106"/>
      <c r="M1037" s="106"/>
      <c r="N1037" s="77"/>
      <c r="O1037" s="78"/>
      <c r="P1037" s="78"/>
      <c r="Q1037" s="78"/>
      <c r="R1037" s="79"/>
      <c r="S1037" s="80"/>
      <c r="T1037" s="81"/>
      <c r="U1037" s="77"/>
      <c r="V1037" s="79"/>
      <c r="W1037" s="79"/>
      <c r="X1037" s="86"/>
      <c r="Y1037" s="83"/>
      <c r="Z1037" s="84"/>
      <c r="AA1037" s="85"/>
      <c r="AB1037" s="86"/>
    </row>
    <row r="1038" spans="2:28" ht="16.5" customHeight="1" x14ac:dyDescent="0.25">
      <c r="B1038" s="100" t="s">
        <v>205</v>
      </c>
      <c r="C1038" s="101"/>
      <c r="D1038" s="101"/>
      <c r="E1038" s="101"/>
      <c r="F1038" s="101"/>
      <c r="G1038" s="102"/>
      <c r="H1038" s="102" t="s">
        <v>210</v>
      </c>
      <c r="I1038" s="102" t="s">
        <v>2663</v>
      </c>
      <c r="J1038" s="102" t="s">
        <v>2664</v>
      </c>
      <c r="K1038" s="102" t="s">
        <v>2665</v>
      </c>
      <c r="L1038" s="102">
        <v>11</v>
      </c>
      <c r="M1038" s="102"/>
      <c r="N1038" s="102"/>
      <c r="O1038" s="102" t="s">
        <v>424</v>
      </c>
      <c r="P1038" s="102" t="s">
        <v>315</v>
      </c>
      <c r="Q1038" s="102" t="s">
        <v>316</v>
      </c>
      <c r="R1038" s="102">
        <v>33110</v>
      </c>
      <c r="S1038" s="102"/>
      <c r="T1038" s="102">
        <v>80</v>
      </c>
      <c r="U1038" s="102" t="s">
        <v>2667</v>
      </c>
      <c r="V1038" s="103"/>
      <c r="W1038" s="101"/>
      <c r="X1038" s="102"/>
      <c r="Y1038" s="101"/>
      <c r="Z1038" s="101"/>
      <c r="AA1038" s="102" t="s">
        <v>2666</v>
      </c>
      <c r="AB1038" s="104"/>
    </row>
    <row r="1039" spans="2:28" ht="16.5" customHeight="1" x14ac:dyDescent="0.25">
      <c r="B1039" s="97">
        <v>1168</v>
      </c>
      <c r="C1039" s="97" t="s">
        <v>206</v>
      </c>
      <c r="D1039" s="98">
        <v>3826</v>
      </c>
      <c r="E1039" s="99">
        <v>1</v>
      </c>
      <c r="F1039" s="97">
        <v>6</v>
      </c>
      <c r="G1039" s="97">
        <v>1</v>
      </c>
      <c r="H1039" s="105">
        <v>42</v>
      </c>
      <c r="I1039" s="105">
        <v>3</v>
      </c>
      <c r="J1039" s="105">
        <v>80</v>
      </c>
      <c r="K1039" s="95">
        <v>17180</v>
      </c>
      <c r="L1039" s="106">
        <f>T1038</f>
        <v>80</v>
      </c>
      <c r="M1039" s="106">
        <f>K1039*L1039</f>
        <v>1374400</v>
      </c>
      <c r="N1039" s="77"/>
      <c r="O1039" s="78"/>
      <c r="P1039" s="78"/>
      <c r="Q1039" s="78"/>
      <c r="R1039" s="79"/>
      <c r="S1039" s="80"/>
      <c r="T1039" s="81"/>
      <c r="U1039" s="77"/>
      <c r="V1039" s="79"/>
      <c r="W1039" s="79"/>
      <c r="X1039" s="82"/>
      <c r="Y1039" s="83">
        <f>M1039</f>
        <v>1374400</v>
      </c>
      <c r="Z1039" s="84"/>
      <c r="AA1039" s="87">
        <f>AB1039*M1039/100</f>
        <v>137.44</v>
      </c>
      <c r="AB1039" s="110">
        <v>0.01</v>
      </c>
    </row>
    <row r="1040" spans="2:28" ht="16.5" customHeight="1" x14ac:dyDescent="0.25">
      <c r="B1040" s="99"/>
      <c r="C1040" s="99"/>
      <c r="D1040" s="99"/>
      <c r="E1040" s="99"/>
      <c r="F1040" s="99"/>
      <c r="G1040" s="99"/>
      <c r="H1040" s="107"/>
      <c r="I1040" s="107"/>
      <c r="J1040" s="107"/>
      <c r="K1040" s="106"/>
      <c r="L1040" s="106"/>
      <c r="M1040" s="106"/>
      <c r="N1040" s="77"/>
      <c r="O1040" s="78"/>
      <c r="P1040" s="78"/>
      <c r="Q1040" s="78"/>
      <c r="R1040" s="79"/>
      <c r="S1040" s="80"/>
      <c r="T1040" s="81"/>
      <c r="U1040" s="77"/>
      <c r="V1040" s="79"/>
      <c r="W1040" s="79"/>
      <c r="X1040" s="86"/>
      <c r="Y1040" s="83"/>
      <c r="Z1040" s="84"/>
      <c r="AA1040" s="85"/>
      <c r="AB1040" s="86"/>
    </row>
    <row r="1041" spans="2:28" ht="16.5" customHeight="1" x14ac:dyDescent="0.25">
      <c r="B1041" s="100" t="s">
        <v>205</v>
      </c>
      <c r="C1041" s="101"/>
      <c r="D1041" s="101"/>
      <c r="E1041" s="101"/>
      <c r="F1041" s="101"/>
      <c r="G1041" s="102"/>
      <c r="H1041" s="102" t="s">
        <v>207</v>
      </c>
      <c r="I1041" s="102" t="s">
        <v>508</v>
      </c>
      <c r="J1041" s="102" t="s">
        <v>2668</v>
      </c>
      <c r="K1041" s="102">
        <v>252</v>
      </c>
      <c r="L1041" s="102">
        <v>11</v>
      </c>
      <c r="M1041" s="102"/>
      <c r="N1041" s="102"/>
      <c r="O1041" s="102" t="s">
        <v>424</v>
      </c>
      <c r="P1041" s="102" t="s">
        <v>315</v>
      </c>
      <c r="Q1041" s="102" t="s">
        <v>316</v>
      </c>
      <c r="R1041" s="102">
        <v>33110</v>
      </c>
      <c r="S1041" s="102"/>
      <c r="T1041" s="102">
        <v>80</v>
      </c>
      <c r="U1041" s="102" t="s">
        <v>2670</v>
      </c>
      <c r="V1041" s="103"/>
      <c r="W1041" s="101"/>
      <c r="X1041" s="102" t="s">
        <v>212</v>
      </c>
      <c r="Y1041" s="101" t="s">
        <v>2671</v>
      </c>
      <c r="Z1041" s="101"/>
      <c r="AA1041" s="102" t="s">
        <v>2669</v>
      </c>
      <c r="AB1041" s="104"/>
    </row>
    <row r="1042" spans="2:28" ht="16.5" customHeight="1" x14ac:dyDescent="0.25">
      <c r="B1042" s="97">
        <v>1169</v>
      </c>
      <c r="C1042" s="97" t="s">
        <v>206</v>
      </c>
      <c r="D1042" s="98">
        <v>4188</v>
      </c>
      <c r="E1042" s="99">
        <v>1</v>
      </c>
      <c r="F1042" s="97">
        <v>6</v>
      </c>
      <c r="G1042" s="97">
        <v>1</v>
      </c>
      <c r="H1042" s="105">
        <v>7</v>
      </c>
      <c r="I1042" s="105">
        <v>1</v>
      </c>
      <c r="J1042" s="105">
        <v>23</v>
      </c>
      <c r="K1042" s="95">
        <v>2923</v>
      </c>
      <c r="L1042" s="106">
        <f>T1041</f>
        <v>80</v>
      </c>
      <c r="M1042" s="106">
        <f>K1042*L1042</f>
        <v>233840</v>
      </c>
      <c r="N1042" s="77"/>
      <c r="O1042" s="78"/>
      <c r="P1042" s="78"/>
      <c r="Q1042" s="78"/>
      <c r="R1042" s="79"/>
      <c r="S1042" s="80"/>
      <c r="T1042" s="81"/>
      <c r="U1042" s="77"/>
      <c r="V1042" s="79"/>
      <c r="W1042" s="79"/>
      <c r="X1042" s="82"/>
      <c r="Y1042" s="83">
        <f>M1042</f>
        <v>233840</v>
      </c>
      <c r="Z1042" s="84"/>
      <c r="AA1042" s="87">
        <f>AB1042*M1042/100</f>
        <v>23.384</v>
      </c>
      <c r="AB1042" s="110">
        <v>0.01</v>
      </c>
    </row>
    <row r="1043" spans="2:28" ht="16.5" customHeight="1" x14ac:dyDescent="0.25">
      <c r="B1043" s="99"/>
      <c r="C1043" s="99"/>
      <c r="D1043" s="99"/>
      <c r="E1043" s="99"/>
      <c r="F1043" s="99"/>
      <c r="G1043" s="99"/>
      <c r="H1043" s="107"/>
      <c r="I1043" s="107"/>
      <c r="J1043" s="107"/>
      <c r="K1043" s="106"/>
      <c r="L1043" s="106"/>
      <c r="M1043" s="106"/>
      <c r="N1043" s="77"/>
      <c r="O1043" s="78"/>
      <c r="P1043" s="78"/>
      <c r="Q1043" s="78"/>
      <c r="R1043" s="79"/>
      <c r="S1043" s="80"/>
      <c r="T1043" s="81"/>
      <c r="U1043" s="77"/>
      <c r="V1043" s="79"/>
      <c r="W1043" s="79"/>
      <c r="X1043" s="86"/>
      <c r="Y1043" s="83"/>
      <c r="Z1043" s="84"/>
      <c r="AA1043" s="85"/>
      <c r="AB1043" s="86"/>
    </row>
    <row r="1044" spans="2:28" ht="16.5" customHeight="1" x14ac:dyDescent="0.25">
      <c r="B1044" s="100" t="s">
        <v>205</v>
      </c>
      <c r="C1044" s="101"/>
      <c r="D1044" s="101"/>
      <c r="E1044" s="101"/>
      <c r="F1044" s="101"/>
      <c r="G1044" s="102"/>
      <c r="H1044" s="102" t="s">
        <v>210</v>
      </c>
      <c r="I1044" s="102" t="s">
        <v>2094</v>
      </c>
      <c r="J1044" s="102" t="s">
        <v>2542</v>
      </c>
      <c r="K1044" s="102">
        <v>161</v>
      </c>
      <c r="L1044" s="102">
        <v>11</v>
      </c>
      <c r="M1044" s="102"/>
      <c r="N1044" s="102"/>
      <c r="O1044" s="102" t="s">
        <v>424</v>
      </c>
      <c r="P1044" s="102" t="s">
        <v>315</v>
      </c>
      <c r="Q1044" s="102" t="s">
        <v>316</v>
      </c>
      <c r="R1044" s="102">
        <v>33110</v>
      </c>
      <c r="S1044" s="102"/>
      <c r="T1044" s="102">
        <v>80</v>
      </c>
      <c r="U1044" s="102"/>
      <c r="V1044" s="103"/>
      <c r="W1044" s="101"/>
      <c r="X1044" s="102"/>
      <c r="Y1044" s="101"/>
      <c r="Z1044" s="101"/>
      <c r="AA1044" s="102" t="s">
        <v>2675</v>
      </c>
      <c r="AB1044" s="104"/>
    </row>
    <row r="1045" spans="2:28" ht="16.5" customHeight="1" x14ac:dyDescent="0.25">
      <c r="B1045" s="97">
        <v>1171</v>
      </c>
      <c r="C1045" s="97" t="s">
        <v>206</v>
      </c>
      <c r="D1045" s="98">
        <v>3837</v>
      </c>
      <c r="E1045" s="99">
        <v>1</v>
      </c>
      <c r="F1045" s="97">
        <v>6</v>
      </c>
      <c r="G1045" s="97">
        <v>1</v>
      </c>
      <c r="H1045" s="105">
        <v>8</v>
      </c>
      <c r="I1045" s="105">
        <v>2</v>
      </c>
      <c r="J1045" s="105">
        <v>85</v>
      </c>
      <c r="K1045" s="95">
        <v>3485</v>
      </c>
      <c r="L1045" s="106">
        <f>T1044</f>
        <v>80</v>
      </c>
      <c r="M1045" s="106">
        <f>K1045*L1045</f>
        <v>278800</v>
      </c>
      <c r="N1045" s="77"/>
      <c r="O1045" s="78"/>
      <c r="P1045" s="78"/>
      <c r="Q1045" s="78"/>
      <c r="R1045" s="79"/>
      <c r="S1045" s="80"/>
      <c r="T1045" s="81"/>
      <c r="U1045" s="77"/>
      <c r="V1045" s="79"/>
      <c r="W1045" s="79"/>
      <c r="X1045" s="82"/>
      <c r="Y1045" s="83">
        <f>M1045</f>
        <v>278800</v>
      </c>
      <c r="Z1045" s="84"/>
      <c r="AA1045" s="87">
        <f>AB1045*M1045/100</f>
        <v>27.88</v>
      </c>
      <c r="AB1045" s="110">
        <v>0.01</v>
      </c>
    </row>
    <row r="1046" spans="2:28" ht="16.5" customHeight="1" x14ac:dyDescent="0.25">
      <c r="B1046" s="99"/>
      <c r="C1046" s="99"/>
      <c r="D1046" s="99"/>
      <c r="E1046" s="99"/>
      <c r="F1046" s="99"/>
      <c r="G1046" s="99"/>
      <c r="H1046" s="107"/>
      <c r="I1046" s="107"/>
      <c r="J1046" s="107"/>
      <c r="K1046" s="106"/>
      <c r="L1046" s="106"/>
      <c r="M1046" s="106"/>
      <c r="N1046" s="77"/>
      <c r="O1046" s="78"/>
      <c r="P1046" s="78"/>
      <c r="Q1046" s="78"/>
      <c r="R1046" s="79"/>
      <c r="S1046" s="80"/>
      <c r="T1046" s="81"/>
      <c r="U1046" s="77"/>
      <c r="V1046" s="79"/>
      <c r="W1046" s="79"/>
      <c r="X1046" s="86"/>
      <c r="Y1046" s="83"/>
      <c r="Z1046" s="84"/>
      <c r="AA1046" s="85"/>
      <c r="AB1046" s="86"/>
    </row>
    <row r="1047" spans="2:28" ht="16.5" customHeight="1" x14ac:dyDescent="0.25">
      <c r="B1047" s="100" t="s">
        <v>205</v>
      </c>
      <c r="C1047" s="101"/>
      <c r="D1047" s="101"/>
      <c r="E1047" s="101"/>
      <c r="F1047" s="101"/>
      <c r="G1047" s="102"/>
      <c r="H1047" s="102" t="s">
        <v>213</v>
      </c>
      <c r="I1047" s="102" t="s">
        <v>2678</v>
      </c>
      <c r="J1047" s="102" t="s">
        <v>2679</v>
      </c>
      <c r="K1047" s="102">
        <v>12</v>
      </c>
      <c r="L1047" s="102">
        <v>10</v>
      </c>
      <c r="M1047" s="102"/>
      <c r="N1047" s="102"/>
      <c r="O1047" s="102" t="s">
        <v>424</v>
      </c>
      <c r="P1047" s="102" t="s">
        <v>315</v>
      </c>
      <c r="Q1047" s="102" t="s">
        <v>316</v>
      </c>
      <c r="R1047" s="102">
        <v>33110</v>
      </c>
      <c r="S1047" s="102"/>
      <c r="T1047" s="102">
        <v>80</v>
      </c>
      <c r="U1047" s="102" t="s">
        <v>2680</v>
      </c>
      <c r="V1047" s="103"/>
      <c r="W1047" s="101"/>
      <c r="X1047" s="102" t="s">
        <v>2454</v>
      </c>
      <c r="Y1047" s="101" t="s">
        <v>2681</v>
      </c>
      <c r="Z1047" s="101"/>
      <c r="AA1047" s="101"/>
      <c r="AB1047" s="104"/>
    </row>
    <row r="1048" spans="2:28" ht="16.5" customHeight="1" x14ac:dyDescent="0.25">
      <c r="B1048" s="97">
        <v>1175</v>
      </c>
      <c r="C1048" s="97" t="s">
        <v>206</v>
      </c>
      <c r="D1048" s="98">
        <v>3799</v>
      </c>
      <c r="E1048" s="99">
        <v>1</v>
      </c>
      <c r="F1048" s="97">
        <v>6</v>
      </c>
      <c r="G1048" s="97">
        <v>1</v>
      </c>
      <c r="H1048" s="105">
        <v>19</v>
      </c>
      <c r="I1048" s="105">
        <v>3</v>
      </c>
      <c r="J1048" s="105">
        <v>27</v>
      </c>
      <c r="K1048" s="95">
        <v>7927</v>
      </c>
      <c r="L1048" s="106">
        <f>T1047</f>
        <v>80</v>
      </c>
      <c r="M1048" s="106">
        <f>K1048*L1048</f>
        <v>634160</v>
      </c>
      <c r="N1048" s="77"/>
      <c r="O1048" s="78"/>
      <c r="P1048" s="78"/>
      <c r="Q1048" s="78"/>
      <c r="R1048" s="79"/>
      <c r="S1048" s="80"/>
      <c r="T1048" s="81"/>
      <c r="U1048" s="77"/>
      <c r="V1048" s="79"/>
      <c r="W1048" s="79"/>
      <c r="X1048" s="82"/>
      <c r="Y1048" s="83">
        <f>M1048</f>
        <v>634160</v>
      </c>
      <c r="Z1048" s="84"/>
      <c r="AA1048" s="87">
        <f>AB1048*M1048/100</f>
        <v>63.416000000000004</v>
      </c>
      <c r="AB1048" s="110">
        <v>0.01</v>
      </c>
    </row>
    <row r="1049" spans="2:28" ht="16.5" customHeight="1" x14ac:dyDescent="0.25">
      <c r="B1049" s="99"/>
      <c r="C1049" s="99"/>
      <c r="D1049" s="99"/>
      <c r="E1049" s="99"/>
      <c r="F1049" s="99"/>
      <c r="G1049" s="99"/>
      <c r="H1049" s="107"/>
      <c r="I1049" s="107"/>
      <c r="J1049" s="107"/>
      <c r="K1049" s="106"/>
      <c r="L1049" s="106"/>
      <c r="M1049" s="106"/>
      <c r="N1049" s="77"/>
      <c r="O1049" s="78"/>
      <c r="P1049" s="78"/>
      <c r="Q1049" s="78"/>
      <c r="R1049" s="79"/>
      <c r="S1049" s="80"/>
      <c r="T1049" s="81"/>
      <c r="U1049" s="77"/>
      <c r="V1049" s="79"/>
      <c r="W1049" s="79"/>
      <c r="X1049" s="86"/>
      <c r="Y1049" s="83"/>
      <c r="Z1049" s="84"/>
      <c r="AA1049" s="85"/>
      <c r="AB1049" s="86"/>
    </row>
    <row r="1050" spans="2:28" ht="16.5" customHeight="1" x14ac:dyDescent="0.25">
      <c r="B1050" s="100" t="s">
        <v>205</v>
      </c>
      <c r="C1050" s="101"/>
      <c r="D1050" s="101"/>
      <c r="E1050" s="101"/>
      <c r="F1050" s="101"/>
      <c r="G1050" s="102"/>
      <c r="H1050" s="102" t="s">
        <v>207</v>
      </c>
      <c r="I1050" s="102" t="s">
        <v>2605</v>
      </c>
      <c r="J1050" s="102" t="s">
        <v>2682</v>
      </c>
      <c r="K1050" s="102">
        <v>60</v>
      </c>
      <c r="L1050" s="102">
        <v>15</v>
      </c>
      <c r="M1050" s="102"/>
      <c r="N1050" s="102"/>
      <c r="O1050" s="102" t="s">
        <v>424</v>
      </c>
      <c r="P1050" s="102" t="s">
        <v>315</v>
      </c>
      <c r="Q1050" s="102" t="s">
        <v>316</v>
      </c>
      <c r="R1050" s="102">
        <v>33110</v>
      </c>
      <c r="S1050" s="102"/>
      <c r="T1050" s="102">
        <v>80</v>
      </c>
      <c r="U1050" s="102"/>
      <c r="V1050" s="103"/>
      <c r="W1050" s="101"/>
      <c r="X1050" s="102" t="s">
        <v>2454</v>
      </c>
      <c r="Y1050" s="101" t="s">
        <v>2684</v>
      </c>
      <c r="Z1050" s="101"/>
      <c r="AA1050" s="102" t="s">
        <v>2683</v>
      </c>
      <c r="AB1050" s="104"/>
    </row>
    <row r="1051" spans="2:28" ht="16.5" customHeight="1" x14ac:dyDescent="0.25">
      <c r="B1051" s="97">
        <v>1177</v>
      </c>
      <c r="C1051" s="97" t="s">
        <v>206</v>
      </c>
      <c r="D1051" s="98">
        <v>3104</v>
      </c>
      <c r="E1051" s="99">
        <v>1</v>
      </c>
      <c r="F1051" s="97">
        <v>6</v>
      </c>
      <c r="G1051" s="97">
        <v>1</v>
      </c>
      <c r="H1051" s="105">
        <v>30</v>
      </c>
      <c r="I1051" s="105">
        <v>1</v>
      </c>
      <c r="J1051" s="105">
        <v>70</v>
      </c>
      <c r="K1051" s="95">
        <v>12170</v>
      </c>
      <c r="L1051" s="106">
        <f>T1050</f>
        <v>80</v>
      </c>
      <c r="M1051" s="106">
        <f>K1051*L1051</f>
        <v>973600</v>
      </c>
      <c r="N1051" s="77"/>
      <c r="O1051" s="78"/>
      <c r="P1051" s="78"/>
      <c r="Q1051" s="78"/>
      <c r="R1051" s="79"/>
      <c r="S1051" s="80"/>
      <c r="T1051" s="81"/>
      <c r="U1051" s="77"/>
      <c r="V1051" s="79"/>
      <c r="W1051" s="79"/>
      <c r="X1051" s="82"/>
      <c r="Y1051" s="83">
        <f>M1051</f>
        <v>973600</v>
      </c>
      <c r="Z1051" s="84"/>
      <c r="AA1051" s="87">
        <f>AB1051*M1051/100</f>
        <v>97.36</v>
      </c>
      <c r="AB1051" s="110">
        <v>0.01</v>
      </c>
    </row>
    <row r="1052" spans="2:28" ht="16.5" customHeight="1" x14ac:dyDescent="0.25">
      <c r="B1052" s="99"/>
      <c r="C1052" s="99"/>
      <c r="D1052" s="99"/>
      <c r="E1052" s="99"/>
      <c r="F1052" s="99"/>
      <c r="G1052" s="99"/>
      <c r="H1052" s="107"/>
      <c r="I1052" s="107"/>
      <c r="J1052" s="107"/>
      <c r="K1052" s="106"/>
      <c r="L1052" s="106"/>
      <c r="M1052" s="106"/>
      <c r="N1052" s="77"/>
      <c r="O1052" s="78"/>
      <c r="P1052" s="78"/>
      <c r="Q1052" s="78"/>
      <c r="R1052" s="79"/>
      <c r="S1052" s="80"/>
      <c r="T1052" s="81"/>
      <c r="U1052" s="77"/>
      <c r="V1052" s="79"/>
      <c r="W1052" s="79"/>
      <c r="X1052" s="86"/>
      <c r="Y1052" s="83"/>
      <c r="Z1052" s="84"/>
      <c r="AA1052" s="85"/>
      <c r="AB1052" s="86"/>
    </row>
    <row r="1053" spans="2:28" ht="16.5" customHeight="1" x14ac:dyDescent="0.25">
      <c r="B1053" s="100" t="s">
        <v>205</v>
      </c>
      <c r="C1053" s="101"/>
      <c r="D1053" s="101"/>
      <c r="E1053" s="101"/>
      <c r="F1053" s="101"/>
      <c r="G1053" s="102"/>
      <c r="H1053" s="102" t="s">
        <v>210</v>
      </c>
      <c r="I1053" s="102" t="s">
        <v>1558</v>
      </c>
      <c r="J1053" s="102" t="s">
        <v>2685</v>
      </c>
      <c r="K1053" s="102">
        <v>127</v>
      </c>
      <c r="L1053" s="102">
        <v>11</v>
      </c>
      <c r="M1053" s="102"/>
      <c r="N1053" s="102"/>
      <c r="O1053" s="102" t="s">
        <v>424</v>
      </c>
      <c r="P1053" s="102" t="s">
        <v>315</v>
      </c>
      <c r="Q1053" s="102" t="s">
        <v>316</v>
      </c>
      <c r="R1053" s="102">
        <v>33110</v>
      </c>
      <c r="S1053" s="102"/>
      <c r="T1053" s="102">
        <v>80</v>
      </c>
      <c r="U1053" s="102" t="s">
        <v>2687</v>
      </c>
      <c r="V1053" s="103"/>
      <c r="W1053" s="101"/>
      <c r="X1053" s="102"/>
      <c r="Y1053" s="101"/>
      <c r="Z1053" s="101"/>
      <c r="AA1053" s="102" t="s">
        <v>2686</v>
      </c>
      <c r="AB1053" s="104"/>
    </row>
    <row r="1054" spans="2:28" ht="16.5" customHeight="1" x14ac:dyDescent="0.25">
      <c r="B1054" s="97">
        <v>1180</v>
      </c>
      <c r="C1054" s="97" t="s">
        <v>206</v>
      </c>
      <c r="D1054" s="98">
        <v>3849</v>
      </c>
      <c r="E1054" s="99">
        <v>1</v>
      </c>
      <c r="F1054" s="97">
        <v>6</v>
      </c>
      <c r="G1054" s="97">
        <v>1</v>
      </c>
      <c r="H1054" s="105">
        <v>24</v>
      </c>
      <c r="I1054" s="105">
        <v>1</v>
      </c>
      <c r="J1054" s="105">
        <v>77</v>
      </c>
      <c r="K1054" s="95">
        <v>9777</v>
      </c>
      <c r="L1054" s="106">
        <f>T1053</f>
        <v>80</v>
      </c>
      <c r="M1054" s="106">
        <f>K1054*L1054</f>
        <v>782160</v>
      </c>
      <c r="N1054" s="77"/>
      <c r="O1054" s="78"/>
      <c r="P1054" s="78"/>
      <c r="Q1054" s="78"/>
      <c r="R1054" s="79"/>
      <c r="S1054" s="80"/>
      <c r="T1054" s="81"/>
      <c r="U1054" s="77"/>
      <c r="V1054" s="79"/>
      <c r="W1054" s="79"/>
      <c r="X1054" s="82"/>
      <c r="Y1054" s="83">
        <f>M1054</f>
        <v>782160</v>
      </c>
      <c r="Z1054" s="84"/>
      <c r="AA1054" s="87">
        <f>AB1054*M1054/100</f>
        <v>78.216000000000008</v>
      </c>
      <c r="AB1054" s="110">
        <v>0.01</v>
      </c>
    </row>
    <row r="1055" spans="2:28" ht="16.5" customHeight="1" x14ac:dyDescent="0.25">
      <c r="B1055" s="99"/>
      <c r="C1055" s="99"/>
      <c r="D1055" s="99"/>
      <c r="E1055" s="99"/>
      <c r="F1055" s="99"/>
      <c r="G1055" s="99"/>
      <c r="H1055" s="107"/>
      <c r="I1055" s="107"/>
      <c r="J1055" s="107"/>
      <c r="K1055" s="106"/>
      <c r="L1055" s="106"/>
      <c r="M1055" s="106"/>
      <c r="N1055" s="77"/>
      <c r="O1055" s="78"/>
      <c r="P1055" s="78"/>
      <c r="Q1055" s="78"/>
      <c r="R1055" s="79"/>
      <c r="S1055" s="80"/>
      <c r="T1055" s="81"/>
      <c r="U1055" s="77"/>
      <c r="V1055" s="79"/>
      <c r="W1055" s="79"/>
      <c r="X1055" s="86"/>
      <c r="Y1055" s="83"/>
      <c r="Z1055" s="84"/>
      <c r="AA1055" s="85"/>
      <c r="AB1055" s="86"/>
    </row>
    <row r="1056" spans="2:28" ht="16.5" customHeight="1" x14ac:dyDescent="0.25">
      <c r="B1056" s="100" t="s">
        <v>205</v>
      </c>
      <c r="C1056" s="101"/>
      <c r="D1056" s="101"/>
      <c r="E1056" s="101"/>
      <c r="F1056" s="101"/>
      <c r="G1056" s="102"/>
      <c r="H1056" s="102" t="s">
        <v>207</v>
      </c>
      <c r="I1056" s="102" t="s">
        <v>464</v>
      </c>
      <c r="J1056" s="102" t="s">
        <v>2689</v>
      </c>
      <c r="K1056" s="102">
        <v>10</v>
      </c>
      <c r="L1056" s="102">
        <v>3</v>
      </c>
      <c r="M1056" s="102"/>
      <c r="N1056" s="102"/>
      <c r="O1056" s="102" t="s">
        <v>880</v>
      </c>
      <c r="P1056" s="102" t="s">
        <v>209</v>
      </c>
      <c r="Q1056" s="102" t="s">
        <v>139</v>
      </c>
      <c r="R1056" s="102">
        <v>34160</v>
      </c>
      <c r="S1056" s="102" t="s">
        <v>2690</v>
      </c>
      <c r="T1056" s="102">
        <v>80</v>
      </c>
      <c r="U1056" s="102" t="s">
        <v>2691</v>
      </c>
      <c r="V1056" s="103"/>
      <c r="W1056" s="101"/>
      <c r="X1056" s="102"/>
      <c r="Y1056" s="101"/>
      <c r="Z1056" s="101"/>
      <c r="AA1056" s="101"/>
      <c r="AB1056" s="104"/>
    </row>
    <row r="1057" spans="2:28" ht="16.5" customHeight="1" x14ac:dyDescent="0.25">
      <c r="B1057" s="97">
        <v>1182</v>
      </c>
      <c r="C1057" s="97" t="s">
        <v>206</v>
      </c>
      <c r="D1057" s="98">
        <v>948</v>
      </c>
      <c r="E1057" s="99">
        <v>1</v>
      </c>
      <c r="F1057" s="97">
        <v>6</v>
      </c>
      <c r="G1057" s="97">
        <v>1</v>
      </c>
      <c r="H1057" s="105">
        <v>8</v>
      </c>
      <c r="I1057" s="105">
        <v>0</v>
      </c>
      <c r="J1057" s="105">
        <v>8</v>
      </c>
      <c r="K1057" s="95">
        <v>3208</v>
      </c>
      <c r="L1057" s="106">
        <f>T1056</f>
        <v>80</v>
      </c>
      <c r="M1057" s="106">
        <f>K1057*L1057</f>
        <v>256640</v>
      </c>
      <c r="N1057" s="77"/>
      <c r="O1057" s="78"/>
      <c r="P1057" s="78"/>
      <c r="Q1057" s="78"/>
      <c r="R1057" s="79"/>
      <c r="S1057" s="80"/>
      <c r="T1057" s="81"/>
      <c r="U1057" s="77"/>
      <c r="V1057" s="79"/>
      <c r="W1057" s="79"/>
      <c r="X1057" s="82"/>
      <c r="Y1057" s="83">
        <f>M1057</f>
        <v>256640</v>
      </c>
      <c r="Z1057" s="84"/>
      <c r="AA1057" s="87">
        <f>AB1057*M1057/100</f>
        <v>25.664000000000001</v>
      </c>
      <c r="AB1057" s="110">
        <v>0.01</v>
      </c>
    </row>
    <row r="1058" spans="2:28" ht="16.5" customHeight="1" x14ac:dyDescent="0.25">
      <c r="B1058" s="99"/>
      <c r="C1058" s="99"/>
      <c r="D1058" s="99"/>
      <c r="E1058" s="99"/>
      <c r="F1058" s="99"/>
      <c r="G1058" s="99"/>
      <c r="H1058" s="107"/>
      <c r="I1058" s="107"/>
      <c r="J1058" s="107"/>
      <c r="K1058" s="106"/>
      <c r="L1058" s="106"/>
      <c r="M1058" s="106"/>
      <c r="N1058" s="77"/>
      <c r="O1058" s="78"/>
      <c r="P1058" s="78"/>
      <c r="Q1058" s="78"/>
      <c r="R1058" s="79"/>
      <c r="S1058" s="80"/>
      <c r="T1058" s="81"/>
      <c r="U1058" s="77"/>
      <c r="V1058" s="79"/>
      <c r="W1058" s="79"/>
      <c r="X1058" s="86"/>
      <c r="Y1058" s="83"/>
      <c r="Z1058" s="84"/>
      <c r="AA1058" s="85"/>
      <c r="AB1058" s="86"/>
    </row>
    <row r="1059" spans="2:28" ht="16.5" customHeight="1" x14ac:dyDescent="0.25">
      <c r="B1059" s="100" t="s">
        <v>205</v>
      </c>
      <c r="C1059" s="101"/>
      <c r="D1059" s="101"/>
      <c r="E1059" s="101"/>
      <c r="F1059" s="101"/>
      <c r="G1059" s="102"/>
      <c r="H1059" s="102" t="s">
        <v>207</v>
      </c>
      <c r="I1059" s="102" t="s">
        <v>557</v>
      </c>
      <c r="J1059" s="102" t="s">
        <v>511</v>
      </c>
      <c r="K1059" s="102">
        <v>80</v>
      </c>
      <c r="L1059" s="102">
        <v>15</v>
      </c>
      <c r="M1059" s="102"/>
      <c r="N1059" s="102"/>
      <c r="O1059" s="102" t="s">
        <v>240</v>
      </c>
      <c r="P1059" s="102" t="s">
        <v>241</v>
      </c>
      <c r="Q1059" s="102" t="s">
        <v>139</v>
      </c>
      <c r="R1059" s="102">
        <v>34160</v>
      </c>
      <c r="S1059" s="102"/>
      <c r="T1059" s="102">
        <v>80</v>
      </c>
      <c r="U1059" s="102"/>
      <c r="V1059" s="103"/>
      <c r="W1059" s="101"/>
      <c r="X1059" s="102"/>
      <c r="Y1059" s="101"/>
      <c r="Z1059" s="101"/>
      <c r="AA1059" s="101"/>
      <c r="AB1059" s="104"/>
    </row>
    <row r="1060" spans="2:28" ht="16.5" customHeight="1" x14ac:dyDescent="0.25">
      <c r="B1060" s="97">
        <v>1183</v>
      </c>
      <c r="C1060" s="97" t="s">
        <v>206</v>
      </c>
      <c r="D1060" s="98">
        <v>7959</v>
      </c>
      <c r="E1060" s="99">
        <v>1</v>
      </c>
      <c r="F1060" s="97">
        <v>6</v>
      </c>
      <c r="G1060" s="97">
        <v>1</v>
      </c>
      <c r="H1060" s="105">
        <v>2</v>
      </c>
      <c r="I1060" s="105">
        <v>1</v>
      </c>
      <c r="J1060" s="105">
        <v>65</v>
      </c>
      <c r="K1060" s="95">
        <v>965</v>
      </c>
      <c r="L1060" s="106">
        <f>T1059</f>
        <v>80</v>
      </c>
      <c r="M1060" s="106">
        <f>K1060*L1060</f>
        <v>77200</v>
      </c>
      <c r="N1060" s="77"/>
      <c r="O1060" s="78"/>
      <c r="P1060" s="78"/>
      <c r="Q1060" s="78"/>
      <c r="R1060" s="79"/>
      <c r="S1060" s="80"/>
      <c r="T1060" s="81"/>
      <c r="U1060" s="77"/>
      <c r="V1060" s="79"/>
      <c r="W1060" s="79"/>
      <c r="X1060" s="82"/>
      <c r="Y1060" s="83">
        <f>M1060</f>
        <v>77200</v>
      </c>
      <c r="Z1060" s="84"/>
      <c r="AA1060" s="87">
        <f>AB1060*M1060/100</f>
        <v>7.72</v>
      </c>
      <c r="AB1060" s="110">
        <v>0.01</v>
      </c>
    </row>
    <row r="1061" spans="2:28" ht="16.5" customHeight="1" x14ac:dyDescent="0.25">
      <c r="B1061" s="99"/>
      <c r="C1061" s="99"/>
      <c r="D1061" s="99"/>
      <c r="E1061" s="99"/>
      <c r="F1061" s="99"/>
      <c r="G1061" s="99"/>
      <c r="H1061" s="107"/>
      <c r="I1061" s="107"/>
      <c r="J1061" s="107"/>
      <c r="K1061" s="106"/>
      <c r="L1061" s="106"/>
      <c r="M1061" s="106"/>
      <c r="N1061" s="77"/>
      <c r="O1061" s="78"/>
      <c r="P1061" s="78"/>
      <c r="Q1061" s="78"/>
      <c r="R1061" s="79"/>
      <c r="S1061" s="80"/>
      <c r="T1061" s="81"/>
      <c r="U1061" s="77"/>
      <c r="V1061" s="79"/>
      <c r="W1061" s="79"/>
      <c r="X1061" s="86"/>
      <c r="Y1061" s="83"/>
      <c r="Z1061" s="84"/>
      <c r="AA1061" s="85"/>
      <c r="AB1061" s="86"/>
    </row>
    <row r="1062" spans="2:28" ht="16.5" customHeight="1" x14ac:dyDescent="0.25">
      <c r="B1062" s="100" t="s">
        <v>205</v>
      </c>
      <c r="C1062" s="101"/>
      <c r="D1062" s="101"/>
      <c r="E1062" s="101"/>
      <c r="F1062" s="101"/>
      <c r="G1062" s="102"/>
      <c r="H1062" s="102" t="s">
        <v>213</v>
      </c>
      <c r="I1062" s="102" t="s">
        <v>1286</v>
      </c>
      <c r="J1062" s="102" t="s">
        <v>1287</v>
      </c>
      <c r="K1062" s="102">
        <v>353</v>
      </c>
      <c r="L1062" s="102">
        <v>6</v>
      </c>
      <c r="M1062" s="102"/>
      <c r="N1062" s="102"/>
      <c r="O1062" s="102" t="s">
        <v>1288</v>
      </c>
      <c r="P1062" s="102" t="s">
        <v>241</v>
      </c>
      <c r="Q1062" s="102" t="s">
        <v>139</v>
      </c>
      <c r="R1062" s="102">
        <v>34160</v>
      </c>
      <c r="S1062" s="102"/>
      <c r="T1062" s="102">
        <v>80</v>
      </c>
      <c r="U1062" s="102"/>
      <c r="V1062" s="103"/>
      <c r="W1062" s="101"/>
      <c r="X1062" s="102"/>
      <c r="Y1062" s="101"/>
      <c r="Z1062" s="101"/>
      <c r="AA1062" s="101"/>
      <c r="AB1062" s="104"/>
    </row>
    <row r="1063" spans="2:28" ht="16.5" customHeight="1" x14ac:dyDescent="0.25">
      <c r="B1063" s="97">
        <v>1189</v>
      </c>
      <c r="C1063" s="97" t="s">
        <v>206</v>
      </c>
      <c r="D1063" s="98">
        <v>12957</v>
      </c>
      <c r="E1063" s="99">
        <v>207</v>
      </c>
      <c r="F1063" s="97">
        <v>6</v>
      </c>
      <c r="G1063" s="97">
        <v>1</v>
      </c>
      <c r="H1063" s="105">
        <v>0</v>
      </c>
      <c r="I1063" s="105">
        <v>1</v>
      </c>
      <c r="J1063" s="105">
        <v>3</v>
      </c>
      <c r="K1063" s="95">
        <v>103</v>
      </c>
      <c r="L1063" s="106">
        <f>T1062</f>
        <v>80</v>
      </c>
      <c r="M1063" s="106">
        <f>K1063*L1063</f>
        <v>8240</v>
      </c>
      <c r="N1063" s="77"/>
      <c r="O1063" s="78"/>
      <c r="P1063" s="78"/>
      <c r="Q1063" s="78"/>
      <c r="R1063" s="79"/>
      <c r="S1063" s="80"/>
      <c r="T1063" s="81"/>
      <c r="U1063" s="77"/>
      <c r="V1063" s="79"/>
      <c r="W1063" s="79"/>
      <c r="X1063" s="82"/>
      <c r="Y1063" s="83">
        <f>M1063</f>
        <v>8240</v>
      </c>
      <c r="Z1063" s="84"/>
      <c r="AA1063" s="87">
        <f>AB1063*M1063/100</f>
        <v>0.82400000000000007</v>
      </c>
      <c r="AB1063" s="110">
        <v>0.01</v>
      </c>
    </row>
    <row r="1064" spans="2:28" ht="16.5" customHeight="1" x14ac:dyDescent="0.25">
      <c r="B1064" s="99"/>
      <c r="C1064" s="99"/>
      <c r="D1064" s="99"/>
      <c r="E1064" s="99"/>
      <c r="F1064" s="99"/>
      <c r="G1064" s="99"/>
      <c r="H1064" s="107"/>
      <c r="I1064" s="107"/>
      <c r="J1064" s="107"/>
      <c r="K1064" s="106"/>
      <c r="L1064" s="106"/>
      <c r="M1064" s="106"/>
      <c r="N1064" s="77"/>
      <c r="O1064" s="78"/>
      <c r="P1064" s="78"/>
      <c r="Q1064" s="78"/>
      <c r="R1064" s="79"/>
      <c r="S1064" s="80"/>
      <c r="T1064" s="81"/>
      <c r="U1064" s="77"/>
      <c r="V1064" s="79"/>
      <c r="W1064" s="79"/>
      <c r="X1064" s="86"/>
      <c r="Y1064" s="83"/>
      <c r="Z1064" s="84"/>
      <c r="AA1064" s="85"/>
      <c r="AB1064" s="86"/>
    </row>
    <row r="1065" spans="2:28" ht="16.5" customHeight="1" x14ac:dyDescent="0.25">
      <c r="B1065" s="100" t="s">
        <v>205</v>
      </c>
      <c r="C1065" s="101"/>
      <c r="D1065" s="101"/>
      <c r="E1065" s="101"/>
      <c r="F1065" s="101"/>
      <c r="G1065" s="102"/>
      <c r="H1065" s="102" t="s">
        <v>207</v>
      </c>
      <c r="I1065" s="102" t="s">
        <v>2700</v>
      </c>
      <c r="J1065" s="102" t="s">
        <v>1330</v>
      </c>
      <c r="K1065" s="102">
        <v>61</v>
      </c>
      <c r="L1065" s="102">
        <v>13</v>
      </c>
      <c r="M1065" s="102"/>
      <c r="N1065" s="102"/>
      <c r="O1065" s="102" t="s">
        <v>1394</v>
      </c>
      <c r="P1065" s="102" t="s">
        <v>1395</v>
      </c>
      <c r="Q1065" s="102" t="s">
        <v>139</v>
      </c>
      <c r="R1065" s="102">
        <v>34260</v>
      </c>
      <c r="S1065" s="102"/>
      <c r="T1065" s="102">
        <v>80</v>
      </c>
      <c r="U1065" s="102" t="s">
        <v>2702</v>
      </c>
      <c r="V1065" s="103"/>
      <c r="W1065" s="101"/>
      <c r="X1065" s="102" t="s">
        <v>212</v>
      </c>
      <c r="Y1065" s="101" t="s">
        <v>2703</v>
      </c>
      <c r="Z1065" s="101"/>
      <c r="AA1065" s="102" t="s">
        <v>2701</v>
      </c>
      <c r="AB1065" s="104"/>
    </row>
    <row r="1066" spans="2:28" ht="16.5" customHeight="1" x14ac:dyDescent="0.25">
      <c r="B1066" s="97">
        <v>1194</v>
      </c>
      <c r="C1066" s="97" t="s">
        <v>206</v>
      </c>
      <c r="D1066" s="98">
        <v>1664</v>
      </c>
      <c r="E1066" s="99">
        <v>20</v>
      </c>
      <c r="F1066" s="97">
        <v>6</v>
      </c>
      <c r="G1066" s="97">
        <v>1</v>
      </c>
      <c r="H1066" s="105">
        <v>4</v>
      </c>
      <c r="I1066" s="105">
        <v>0</v>
      </c>
      <c r="J1066" s="105">
        <v>15</v>
      </c>
      <c r="K1066" s="95">
        <v>1615</v>
      </c>
      <c r="L1066" s="106">
        <f>T1065</f>
        <v>80</v>
      </c>
      <c r="M1066" s="106">
        <f>K1066*L1066</f>
        <v>129200</v>
      </c>
      <c r="N1066" s="77"/>
      <c r="O1066" s="78"/>
      <c r="P1066" s="78"/>
      <c r="Q1066" s="78"/>
      <c r="R1066" s="79"/>
      <c r="S1066" s="80"/>
      <c r="T1066" s="81"/>
      <c r="U1066" s="77"/>
      <c r="V1066" s="79"/>
      <c r="W1066" s="79"/>
      <c r="X1066" s="82"/>
      <c r="Y1066" s="83">
        <f>M1066</f>
        <v>129200</v>
      </c>
      <c r="Z1066" s="84"/>
      <c r="AA1066" s="87">
        <f>AB1066*M1066/100</f>
        <v>12.92</v>
      </c>
      <c r="AB1066" s="110">
        <v>0.01</v>
      </c>
    </row>
    <row r="1067" spans="2:28" ht="16.5" customHeight="1" x14ac:dyDescent="0.25">
      <c r="B1067" s="99"/>
      <c r="C1067" s="99"/>
      <c r="D1067" s="99"/>
      <c r="E1067" s="99"/>
      <c r="F1067" s="99"/>
      <c r="G1067" s="99"/>
      <c r="H1067" s="107"/>
      <c r="I1067" s="107"/>
      <c r="J1067" s="107"/>
      <c r="K1067" s="106"/>
      <c r="L1067" s="106"/>
      <c r="M1067" s="106"/>
      <c r="N1067" s="77"/>
      <c r="O1067" s="78"/>
      <c r="P1067" s="78"/>
      <c r="Q1067" s="78"/>
      <c r="R1067" s="79"/>
      <c r="S1067" s="80"/>
      <c r="T1067" s="81"/>
      <c r="U1067" s="77"/>
      <c r="V1067" s="79"/>
      <c r="W1067" s="79"/>
      <c r="X1067" s="86"/>
      <c r="Y1067" s="83"/>
      <c r="Z1067" s="84"/>
      <c r="AA1067" s="85"/>
      <c r="AB1067" s="86"/>
    </row>
    <row r="1068" spans="2:28" ht="16.5" customHeight="1" x14ac:dyDescent="0.25">
      <c r="B1068" s="100" t="s">
        <v>205</v>
      </c>
      <c r="C1068" s="101"/>
      <c r="D1068" s="101"/>
      <c r="E1068" s="101"/>
      <c r="F1068" s="101"/>
      <c r="G1068" s="102"/>
      <c r="H1068" s="102" t="s">
        <v>210</v>
      </c>
      <c r="I1068" s="102" t="s">
        <v>2706</v>
      </c>
      <c r="J1068" s="102" t="s">
        <v>2535</v>
      </c>
      <c r="K1068" s="102" t="s">
        <v>2707</v>
      </c>
      <c r="L1068" s="102">
        <v>11</v>
      </c>
      <c r="M1068" s="102"/>
      <c r="N1068" s="102"/>
      <c r="O1068" s="102" t="s">
        <v>424</v>
      </c>
      <c r="P1068" s="102" t="s">
        <v>315</v>
      </c>
      <c r="Q1068" s="102" t="s">
        <v>316</v>
      </c>
      <c r="R1068" s="102">
        <v>33110</v>
      </c>
      <c r="S1068" s="102"/>
      <c r="T1068" s="102">
        <v>80</v>
      </c>
      <c r="U1068" s="102" t="s">
        <v>2708</v>
      </c>
      <c r="V1068" s="103"/>
      <c r="W1068" s="101"/>
      <c r="X1068" s="102"/>
      <c r="Y1068" s="101"/>
      <c r="Z1068" s="101"/>
      <c r="AA1068" s="101"/>
      <c r="AB1068" s="104"/>
    </row>
    <row r="1069" spans="2:28" ht="16.5" customHeight="1" x14ac:dyDescent="0.25">
      <c r="B1069" s="97">
        <v>1198</v>
      </c>
      <c r="C1069" s="97" t="s">
        <v>206</v>
      </c>
      <c r="D1069" s="98">
        <v>3794</v>
      </c>
      <c r="E1069" s="99">
        <v>20</v>
      </c>
      <c r="F1069" s="97">
        <v>6</v>
      </c>
      <c r="G1069" s="97">
        <v>1</v>
      </c>
      <c r="H1069" s="105">
        <v>26</v>
      </c>
      <c r="I1069" s="105">
        <v>2</v>
      </c>
      <c r="J1069" s="105">
        <v>86</v>
      </c>
      <c r="K1069" s="95">
        <v>10686</v>
      </c>
      <c r="L1069" s="106">
        <f>T1068</f>
        <v>80</v>
      </c>
      <c r="M1069" s="106">
        <f>K1069*L1069</f>
        <v>854880</v>
      </c>
      <c r="N1069" s="77"/>
      <c r="O1069" s="78"/>
      <c r="P1069" s="78"/>
      <c r="Q1069" s="78"/>
      <c r="R1069" s="79"/>
      <c r="S1069" s="80"/>
      <c r="T1069" s="81"/>
      <c r="U1069" s="77"/>
      <c r="V1069" s="79"/>
      <c r="W1069" s="79"/>
      <c r="X1069" s="82"/>
      <c r="Y1069" s="83">
        <f>M1069</f>
        <v>854880</v>
      </c>
      <c r="Z1069" s="84"/>
      <c r="AA1069" s="87">
        <f>AB1069*M1069/100</f>
        <v>85.488</v>
      </c>
      <c r="AB1069" s="110">
        <v>0.01</v>
      </c>
    </row>
    <row r="1070" spans="2:28" ht="16.5" customHeight="1" x14ac:dyDescent="0.25">
      <c r="B1070" s="99"/>
      <c r="C1070" s="99"/>
      <c r="D1070" s="99"/>
      <c r="E1070" s="99"/>
      <c r="F1070" s="99"/>
      <c r="G1070" s="99"/>
      <c r="H1070" s="107"/>
      <c r="I1070" s="107"/>
      <c r="J1070" s="107"/>
      <c r="K1070" s="106"/>
      <c r="L1070" s="106"/>
      <c r="M1070" s="106"/>
      <c r="N1070" s="77"/>
      <c r="O1070" s="78"/>
      <c r="P1070" s="78"/>
      <c r="Q1070" s="78"/>
      <c r="R1070" s="79"/>
      <c r="S1070" s="80"/>
      <c r="T1070" s="81"/>
      <c r="U1070" s="77"/>
      <c r="V1070" s="79"/>
      <c r="W1070" s="79"/>
      <c r="X1070" s="86"/>
      <c r="Y1070" s="83"/>
      <c r="Z1070" s="84"/>
      <c r="AA1070" s="85"/>
      <c r="AB1070" s="86"/>
    </row>
    <row r="1071" spans="2:28" ht="16.5" customHeight="1" x14ac:dyDescent="0.25">
      <c r="B1071" s="100" t="s">
        <v>205</v>
      </c>
      <c r="C1071" s="101"/>
      <c r="D1071" s="101"/>
      <c r="E1071" s="101"/>
      <c r="F1071" s="101"/>
      <c r="G1071" s="102"/>
      <c r="H1071" s="102" t="s">
        <v>210</v>
      </c>
      <c r="I1071" s="102" t="s">
        <v>2710</v>
      </c>
      <c r="J1071" s="102" t="s">
        <v>2685</v>
      </c>
      <c r="K1071" s="102">
        <v>30</v>
      </c>
      <c r="L1071" s="102">
        <v>1</v>
      </c>
      <c r="M1071" s="102"/>
      <c r="N1071" s="102"/>
      <c r="O1071" s="102" t="s">
        <v>2711</v>
      </c>
      <c r="P1071" s="102" t="s">
        <v>2712</v>
      </c>
      <c r="Q1071" s="102" t="s">
        <v>316</v>
      </c>
      <c r="R1071" s="102">
        <v>33120</v>
      </c>
      <c r="S1071" s="102"/>
      <c r="T1071" s="102">
        <v>80</v>
      </c>
      <c r="U1071" s="102" t="s">
        <v>2714</v>
      </c>
      <c r="V1071" s="103"/>
      <c r="W1071" s="101"/>
      <c r="X1071" s="102"/>
      <c r="Y1071" s="101"/>
      <c r="Z1071" s="101"/>
      <c r="AA1071" s="102" t="s">
        <v>2713</v>
      </c>
      <c r="AB1071" s="104"/>
    </row>
    <row r="1072" spans="2:28" ht="16.5" customHeight="1" x14ac:dyDescent="0.25">
      <c r="B1072" s="97">
        <v>1200</v>
      </c>
      <c r="C1072" s="97" t="s">
        <v>206</v>
      </c>
      <c r="D1072" s="98">
        <v>4780</v>
      </c>
      <c r="E1072" s="99">
        <v>20</v>
      </c>
      <c r="F1072" s="97">
        <v>6</v>
      </c>
      <c r="G1072" s="97">
        <v>1</v>
      </c>
      <c r="H1072" s="105">
        <v>24</v>
      </c>
      <c r="I1072" s="105">
        <v>0</v>
      </c>
      <c r="J1072" s="105">
        <v>0</v>
      </c>
      <c r="K1072" s="95">
        <v>9600</v>
      </c>
      <c r="L1072" s="106">
        <f>T1071</f>
        <v>80</v>
      </c>
      <c r="M1072" s="106">
        <f>K1072*L1072</f>
        <v>768000</v>
      </c>
      <c r="N1072" s="77"/>
      <c r="O1072" s="78"/>
      <c r="P1072" s="78"/>
      <c r="Q1072" s="78"/>
      <c r="R1072" s="79"/>
      <c r="S1072" s="80"/>
      <c r="T1072" s="81"/>
      <c r="U1072" s="77"/>
      <c r="V1072" s="79"/>
      <c r="W1072" s="79"/>
      <c r="X1072" s="82"/>
      <c r="Y1072" s="83">
        <f>M1072</f>
        <v>768000</v>
      </c>
      <c r="Z1072" s="84"/>
      <c r="AA1072" s="87">
        <f>AB1072*M1072/100</f>
        <v>76.8</v>
      </c>
      <c r="AB1072" s="110">
        <v>0.01</v>
      </c>
    </row>
    <row r="1073" spans="2:28" ht="16.5" customHeight="1" x14ac:dyDescent="0.25">
      <c r="B1073" s="99"/>
      <c r="C1073" s="99"/>
      <c r="D1073" s="99"/>
      <c r="E1073" s="99"/>
      <c r="F1073" s="99"/>
      <c r="G1073" s="99"/>
      <c r="H1073" s="107"/>
      <c r="I1073" s="107"/>
      <c r="J1073" s="107"/>
      <c r="K1073" s="106"/>
      <c r="L1073" s="106"/>
      <c r="M1073" s="106"/>
      <c r="N1073" s="77"/>
      <c r="O1073" s="78"/>
      <c r="P1073" s="78"/>
      <c r="Q1073" s="78"/>
      <c r="R1073" s="79"/>
      <c r="S1073" s="80"/>
      <c r="T1073" s="81"/>
      <c r="U1073" s="77"/>
      <c r="V1073" s="79"/>
      <c r="W1073" s="79"/>
      <c r="X1073" s="86"/>
      <c r="Y1073" s="83"/>
      <c r="Z1073" s="84"/>
      <c r="AA1073" s="85"/>
      <c r="AB1073" s="86"/>
    </row>
    <row r="1074" spans="2:28" ht="16.5" customHeight="1" x14ac:dyDescent="0.25">
      <c r="B1074" s="100" t="s">
        <v>205</v>
      </c>
      <c r="C1074" s="101"/>
      <c r="D1074" s="101"/>
      <c r="E1074" s="101"/>
      <c r="F1074" s="101"/>
      <c r="G1074" s="102"/>
      <c r="H1074" s="102" t="s">
        <v>207</v>
      </c>
      <c r="I1074" s="102" t="s">
        <v>2725</v>
      </c>
      <c r="J1074" s="102" t="s">
        <v>2726</v>
      </c>
      <c r="K1074" s="102">
        <v>17</v>
      </c>
      <c r="L1074" s="102">
        <v>9</v>
      </c>
      <c r="M1074" s="102"/>
      <c r="N1074" s="102"/>
      <c r="O1074" s="102" t="s">
        <v>240</v>
      </c>
      <c r="P1074" s="102" t="s">
        <v>241</v>
      </c>
      <c r="Q1074" s="102" t="s">
        <v>139</v>
      </c>
      <c r="R1074" s="102">
        <v>34160</v>
      </c>
      <c r="S1074" s="102"/>
      <c r="T1074" s="102">
        <v>80</v>
      </c>
      <c r="U1074" s="102"/>
      <c r="V1074" s="103"/>
      <c r="W1074" s="101"/>
      <c r="X1074" s="102" t="s">
        <v>212</v>
      </c>
      <c r="Y1074" s="101" t="s">
        <v>2728</v>
      </c>
      <c r="Z1074" s="101"/>
      <c r="AA1074" s="101" t="s">
        <v>2727</v>
      </c>
      <c r="AB1074" s="104"/>
    </row>
    <row r="1075" spans="2:28" ht="16.5" customHeight="1" x14ac:dyDescent="0.25">
      <c r="B1075" s="97">
        <v>1209</v>
      </c>
      <c r="C1075" s="97" t="s">
        <v>206</v>
      </c>
      <c r="D1075" s="98">
        <v>526</v>
      </c>
      <c r="E1075" s="99">
        <v>21</v>
      </c>
      <c r="F1075" s="97">
        <v>6</v>
      </c>
      <c r="G1075" s="97">
        <v>1</v>
      </c>
      <c r="H1075" s="105">
        <v>16</v>
      </c>
      <c r="I1075" s="105">
        <v>1</v>
      </c>
      <c r="J1075" s="105">
        <v>43</v>
      </c>
      <c r="K1075" s="95">
        <v>6543</v>
      </c>
      <c r="L1075" s="106">
        <f>T1074</f>
        <v>80</v>
      </c>
      <c r="M1075" s="106">
        <f>K1075*L1075</f>
        <v>523440</v>
      </c>
      <c r="N1075" s="77"/>
      <c r="O1075" s="78"/>
      <c r="P1075" s="78"/>
      <c r="Q1075" s="78"/>
      <c r="R1075" s="79"/>
      <c r="S1075" s="80"/>
      <c r="T1075" s="81"/>
      <c r="U1075" s="77"/>
      <c r="V1075" s="79"/>
      <c r="W1075" s="79"/>
      <c r="X1075" s="82"/>
      <c r="Y1075" s="83">
        <f>M1075</f>
        <v>523440</v>
      </c>
      <c r="Z1075" s="84"/>
      <c r="AA1075" s="87">
        <f>AB1075*M1075/100</f>
        <v>52.344000000000008</v>
      </c>
      <c r="AB1075" s="110">
        <v>0.01</v>
      </c>
    </row>
    <row r="1076" spans="2:28" ht="16.5" customHeight="1" x14ac:dyDescent="0.25">
      <c r="B1076" s="99"/>
      <c r="C1076" s="99"/>
      <c r="D1076" s="99"/>
      <c r="E1076" s="99"/>
      <c r="F1076" s="99"/>
      <c r="G1076" s="99"/>
      <c r="H1076" s="107"/>
      <c r="I1076" s="107"/>
      <c r="J1076" s="107"/>
      <c r="K1076" s="106"/>
      <c r="L1076" s="106"/>
      <c r="M1076" s="106"/>
      <c r="N1076" s="77"/>
      <c r="O1076" s="78"/>
      <c r="P1076" s="78"/>
      <c r="Q1076" s="78"/>
      <c r="R1076" s="79"/>
      <c r="S1076" s="80"/>
      <c r="T1076" s="81"/>
      <c r="U1076" s="77"/>
      <c r="V1076" s="79"/>
      <c r="W1076" s="79"/>
      <c r="X1076" s="86"/>
      <c r="Y1076" s="83"/>
      <c r="Z1076" s="84"/>
      <c r="AA1076" s="85"/>
      <c r="AB1076" s="86"/>
    </row>
    <row r="1077" spans="2:28" ht="16.5" customHeight="1" x14ac:dyDescent="0.25">
      <c r="B1077" s="100" t="s">
        <v>205</v>
      </c>
      <c r="C1077" s="101"/>
      <c r="D1077" s="101"/>
      <c r="E1077" s="101"/>
      <c r="F1077" s="101"/>
      <c r="G1077" s="102"/>
      <c r="H1077" s="102" t="s">
        <v>207</v>
      </c>
      <c r="I1077" s="102" t="s">
        <v>2729</v>
      </c>
      <c r="J1077" s="102" t="s">
        <v>2730</v>
      </c>
      <c r="K1077" s="102">
        <v>210</v>
      </c>
      <c r="L1077" s="102">
        <v>11</v>
      </c>
      <c r="M1077" s="102"/>
      <c r="N1077" s="102"/>
      <c r="O1077" s="102" t="s">
        <v>424</v>
      </c>
      <c r="P1077" s="102" t="s">
        <v>315</v>
      </c>
      <c r="Q1077" s="102" t="s">
        <v>316</v>
      </c>
      <c r="R1077" s="102">
        <v>33110</v>
      </c>
      <c r="S1077" s="102"/>
      <c r="T1077" s="102">
        <v>80</v>
      </c>
      <c r="U1077" s="102"/>
      <c r="V1077" s="103"/>
      <c r="W1077" s="101"/>
      <c r="X1077" s="102" t="s">
        <v>212</v>
      </c>
      <c r="Y1077" s="101" t="s">
        <v>2732</v>
      </c>
      <c r="Z1077" s="101"/>
      <c r="AA1077" s="101" t="s">
        <v>2731</v>
      </c>
      <c r="AB1077" s="104"/>
    </row>
    <row r="1078" spans="2:28" ht="16.5" customHeight="1" x14ac:dyDescent="0.25">
      <c r="B1078" s="97">
        <v>1210</v>
      </c>
      <c r="C1078" s="97" t="s">
        <v>206</v>
      </c>
      <c r="D1078" s="98">
        <v>864</v>
      </c>
      <c r="E1078" s="99">
        <v>21</v>
      </c>
      <c r="F1078" s="97">
        <v>6</v>
      </c>
      <c r="G1078" s="97">
        <v>1</v>
      </c>
      <c r="H1078" s="105">
        <v>4</v>
      </c>
      <c r="I1078" s="105">
        <v>0</v>
      </c>
      <c r="J1078" s="105">
        <v>41</v>
      </c>
      <c r="K1078" s="95">
        <v>1641</v>
      </c>
      <c r="L1078" s="106">
        <f>T1077</f>
        <v>80</v>
      </c>
      <c r="M1078" s="106">
        <f>K1078*L1078</f>
        <v>131280</v>
      </c>
      <c r="N1078" s="77"/>
      <c r="O1078" s="78"/>
      <c r="P1078" s="78"/>
      <c r="Q1078" s="78"/>
      <c r="R1078" s="79"/>
      <c r="S1078" s="80"/>
      <c r="T1078" s="81"/>
      <c r="U1078" s="77"/>
      <c r="V1078" s="79"/>
      <c r="W1078" s="79"/>
      <c r="X1078" s="82"/>
      <c r="Y1078" s="83">
        <f>M1078</f>
        <v>131280</v>
      </c>
      <c r="Z1078" s="84"/>
      <c r="AA1078" s="87">
        <f>AB1078*M1078/100</f>
        <v>13.128</v>
      </c>
      <c r="AB1078" s="110">
        <v>0.01</v>
      </c>
    </row>
    <row r="1079" spans="2:28" ht="16.5" customHeight="1" x14ac:dyDescent="0.25">
      <c r="B1079" s="99"/>
      <c r="C1079" s="99"/>
      <c r="D1079" s="99"/>
      <c r="E1079" s="99"/>
      <c r="F1079" s="99"/>
      <c r="G1079" s="99"/>
      <c r="H1079" s="107"/>
      <c r="I1079" s="107"/>
      <c r="J1079" s="107"/>
      <c r="K1079" s="106"/>
      <c r="L1079" s="106"/>
      <c r="M1079" s="106"/>
      <c r="N1079" s="77"/>
      <c r="O1079" s="78"/>
      <c r="P1079" s="78"/>
      <c r="Q1079" s="78"/>
      <c r="R1079" s="79"/>
      <c r="S1079" s="80"/>
      <c r="T1079" s="81"/>
      <c r="U1079" s="77"/>
      <c r="V1079" s="79"/>
      <c r="W1079" s="79"/>
      <c r="X1079" s="86"/>
      <c r="Y1079" s="83"/>
      <c r="Z1079" s="84"/>
      <c r="AA1079" s="85"/>
      <c r="AB1079" s="86"/>
    </row>
    <row r="1080" spans="2:28" ht="16.5" customHeight="1" x14ac:dyDescent="0.25">
      <c r="B1080" s="100" t="s">
        <v>205</v>
      </c>
      <c r="C1080" s="101"/>
      <c r="D1080" s="101"/>
      <c r="E1080" s="101"/>
      <c r="F1080" s="101"/>
      <c r="G1080" s="102"/>
      <c r="H1080" s="102" t="s">
        <v>207</v>
      </c>
      <c r="I1080" s="102" t="s">
        <v>2735</v>
      </c>
      <c r="J1080" s="102" t="s">
        <v>2535</v>
      </c>
      <c r="K1080" s="102">
        <v>144</v>
      </c>
      <c r="L1080" s="102">
        <v>11</v>
      </c>
      <c r="M1080" s="102"/>
      <c r="N1080" s="102"/>
      <c r="O1080" s="102" t="s">
        <v>424</v>
      </c>
      <c r="P1080" s="102" t="s">
        <v>315</v>
      </c>
      <c r="Q1080" s="102" t="s">
        <v>316</v>
      </c>
      <c r="R1080" s="102">
        <v>33110</v>
      </c>
      <c r="S1080" s="102"/>
      <c r="T1080" s="102">
        <v>80</v>
      </c>
      <c r="U1080" s="102"/>
      <c r="V1080" s="103"/>
      <c r="W1080" s="101"/>
      <c r="X1080" s="102"/>
      <c r="Y1080" s="101"/>
      <c r="Z1080" s="101"/>
      <c r="AA1080" s="101"/>
      <c r="AB1080" s="104"/>
    </row>
    <row r="1081" spans="2:28" ht="16.5" customHeight="1" x14ac:dyDescent="0.25">
      <c r="B1081" s="97">
        <v>1213</v>
      </c>
      <c r="C1081" s="97" t="s">
        <v>206</v>
      </c>
      <c r="D1081" s="98">
        <v>4703</v>
      </c>
      <c r="E1081" s="99">
        <v>21</v>
      </c>
      <c r="F1081" s="97">
        <v>6</v>
      </c>
      <c r="G1081" s="97">
        <v>1</v>
      </c>
      <c r="H1081" s="105">
        <v>11</v>
      </c>
      <c r="I1081" s="105">
        <v>0</v>
      </c>
      <c r="J1081" s="105">
        <v>89</v>
      </c>
      <c r="K1081" s="95">
        <v>4489</v>
      </c>
      <c r="L1081" s="106">
        <f>T1080</f>
        <v>80</v>
      </c>
      <c r="M1081" s="106">
        <f>K1081*L1081</f>
        <v>359120</v>
      </c>
      <c r="N1081" s="77"/>
      <c r="O1081" s="78"/>
      <c r="P1081" s="78"/>
      <c r="Q1081" s="78"/>
      <c r="R1081" s="79"/>
      <c r="S1081" s="80"/>
      <c r="T1081" s="81"/>
      <c r="U1081" s="77"/>
      <c r="V1081" s="79"/>
      <c r="W1081" s="79"/>
      <c r="X1081" s="82"/>
      <c r="Y1081" s="83">
        <f>M1081</f>
        <v>359120</v>
      </c>
      <c r="Z1081" s="84"/>
      <c r="AA1081" s="87">
        <f>AB1081*M1081/100</f>
        <v>35.912000000000006</v>
      </c>
      <c r="AB1081" s="110">
        <v>0.01</v>
      </c>
    </row>
    <row r="1082" spans="2:28" ht="16.5" customHeight="1" x14ac:dyDescent="0.25">
      <c r="B1082" s="99"/>
      <c r="C1082" s="99"/>
      <c r="D1082" s="99"/>
      <c r="E1082" s="99"/>
      <c r="F1082" s="99"/>
      <c r="G1082" s="99"/>
      <c r="H1082" s="107"/>
      <c r="I1082" s="107"/>
      <c r="J1082" s="107"/>
      <c r="K1082" s="106"/>
      <c r="L1082" s="106"/>
      <c r="M1082" s="106"/>
      <c r="N1082" s="77"/>
      <c r="O1082" s="78"/>
      <c r="P1082" s="78"/>
      <c r="Q1082" s="78"/>
      <c r="R1082" s="79"/>
      <c r="S1082" s="80"/>
      <c r="T1082" s="81"/>
      <c r="U1082" s="77"/>
      <c r="V1082" s="79"/>
      <c r="W1082" s="79"/>
      <c r="X1082" s="86"/>
      <c r="Y1082" s="83"/>
      <c r="Z1082" s="84"/>
      <c r="AA1082" s="85"/>
      <c r="AB1082" s="86"/>
    </row>
    <row r="1083" spans="2:28" ht="16.5" customHeight="1" x14ac:dyDescent="0.25">
      <c r="B1083" s="100" t="s">
        <v>205</v>
      </c>
      <c r="C1083" s="101"/>
      <c r="D1083" s="101"/>
      <c r="E1083" s="101"/>
      <c r="F1083" s="101"/>
      <c r="G1083" s="102"/>
      <c r="H1083" s="102" t="s">
        <v>210</v>
      </c>
      <c r="I1083" s="102" t="s">
        <v>2734</v>
      </c>
      <c r="J1083" s="102" t="s">
        <v>222</v>
      </c>
      <c r="K1083" s="102">
        <v>66</v>
      </c>
      <c r="L1083" s="102">
        <v>4</v>
      </c>
      <c r="M1083" s="102"/>
      <c r="N1083" s="102"/>
      <c r="O1083" s="102" t="s">
        <v>2736</v>
      </c>
      <c r="P1083" s="102" t="s">
        <v>2737</v>
      </c>
      <c r="Q1083" s="102" t="s">
        <v>2738</v>
      </c>
      <c r="R1083" s="102">
        <v>37210</v>
      </c>
      <c r="S1083" s="102"/>
      <c r="T1083" s="102">
        <v>80</v>
      </c>
      <c r="U1083" s="102"/>
      <c r="V1083" s="103"/>
      <c r="W1083" s="101"/>
      <c r="X1083" s="102"/>
      <c r="Y1083" s="101"/>
      <c r="Z1083" s="101"/>
      <c r="AA1083" s="101"/>
      <c r="AB1083" s="104"/>
    </row>
    <row r="1084" spans="2:28" ht="16.5" customHeight="1" x14ac:dyDescent="0.25">
      <c r="B1084" s="97">
        <v>1215</v>
      </c>
      <c r="C1084" s="97" t="s">
        <v>206</v>
      </c>
      <c r="D1084" s="98">
        <v>4552</v>
      </c>
      <c r="E1084" s="99">
        <v>21</v>
      </c>
      <c r="F1084" s="97">
        <v>6</v>
      </c>
      <c r="G1084" s="97">
        <v>1</v>
      </c>
      <c r="H1084" s="105">
        <v>3</v>
      </c>
      <c r="I1084" s="105">
        <v>1</v>
      </c>
      <c r="J1084" s="105">
        <v>58</v>
      </c>
      <c r="K1084" s="95">
        <v>1358</v>
      </c>
      <c r="L1084" s="106">
        <f>T1083</f>
        <v>80</v>
      </c>
      <c r="M1084" s="106">
        <f>K1084*L1084</f>
        <v>108640</v>
      </c>
      <c r="N1084" s="77"/>
      <c r="O1084" s="78"/>
      <c r="P1084" s="78"/>
      <c r="Q1084" s="78"/>
      <c r="R1084" s="79"/>
      <c r="S1084" s="80"/>
      <c r="T1084" s="81"/>
      <c r="U1084" s="77"/>
      <c r="V1084" s="79"/>
      <c r="W1084" s="79"/>
      <c r="X1084" s="82"/>
      <c r="Y1084" s="83">
        <f>M1084</f>
        <v>108640</v>
      </c>
      <c r="Z1084" s="84"/>
      <c r="AA1084" s="87">
        <f>AB1084*M1084/100</f>
        <v>10.864000000000001</v>
      </c>
      <c r="AB1084" s="82">
        <v>0.01</v>
      </c>
    </row>
    <row r="1085" spans="2:28" ht="16.5" customHeight="1" x14ac:dyDescent="0.25">
      <c r="B1085" s="99"/>
      <c r="C1085" s="99"/>
      <c r="D1085" s="99"/>
      <c r="E1085" s="99"/>
      <c r="F1085" s="99"/>
      <c r="G1085" s="99"/>
      <c r="H1085" s="107"/>
      <c r="I1085" s="107"/>
      <c r="J1085" s="107"/>
      <c r="K1085" s="106"/>
      <c r="L1085" s="106"/>
      <c r="M1085" s="106"/>
      <c r="N1085" s="77"/>
      <c r="O1085" s="78"/>
      <c r="P1085" s="78"/>
      <c r="Q1085" s="78"/>
      <c r="R1085" s="79"/>
      <c r="S1085" s="80"/>
      <c r="T1085" s="81"/>
      <c r="U1085" s="77"/>
      <c r="V1085" s="79"/>
      <c r="W1085" s="79"/>
      <c r="X1085" s="86"/>
      <c r="Y1085" s="83"/>
      <c r="Z1085" s="84"/>
      <c r="AA1085" s="85"/>
      <c r="AB1085" s="86"/>
    </row>
    <row r="1086" spans="2:28" ht="16.5" customHeight="1" x14ac:dyDescent="0.25">
      <c r="B1086" s="100" t="s">
        <v>205</v>
      </c>
      <c r="C1086" s="101"/>
      <c r="D1086" s="101"/>
      <c r="E1086" s="101"/>
      <c r="F1086" s="101"/>
      <c r="G1086" s="102"/>
      <c r="H1086" s="102" t="s">
        <v>207</v>
      </c>
      <c r="I1086" s="102" t="s">
        <v>2739</v>
      </c>
      <c r="J1086" s="102" t="s">
        <v>278</v>
      </c>
      <c r="K1086" s="102">
        <v>228</v>
      </c>
      <c r="L1086" s="102">
        <v>6</v>
      </c>
      <c r="M1086" s="102"/>
      <c r="N1086" s="102"/>
      <c r="O1086" s="102" t="s">
        <v>753</v>
      </c>
      <c r="P1086" s="102" t="s">
        <v>241</v>
      </c>
      <c r="Q1086" s="102" t="s">
        <v>139</v>
      </c>
      <c r="R1086" s="102">
        <v>34160</v>
      </c>
      <c r="S1086" s="102"/>
      <c r="T1086" s="102">
        <v>80</v>
      </c>
      <c r="U1086" s="102" t="s">
        <v>2740</v>
      </c>
      <c r="V1086" s="103"/>
      <c r="W1086" s="101"/>
      <c r="X1086" s="102"/>
      <c r="Y1086" s="101"/>
      <c r="Z1086" s="101"/>
      <c r="AA1086" s="101"/>
      <c r="AB1086" s="104"/>
    </row>
    <row r="1087" spans="2:28" ht="16.5" customHeight="1" x14ac:dyDescent="0.25">
      <c r="B1087" s="97">
        <v>1216</v>
      </c>
      <c r="C1087" s="97" t="s">
        <v>206</v>
      </c>
      <c r="D1087" s="98">
        <v>6907</v>
      </c>
      <c r="E1087" s="99">
        <v>221</v>
      </c>
      <c r="F1087" s="97">
        <v>6</v>
      </c>
      <c r="G1087" s="97">
        <v>1</v>
      </c>
      <c r="H1087" s="105">
        <v>0</v>
      </c>
      <c r="I1087" s="105">
        <v>0</v>
      </c>
      <c r="J1087" s="105">
        <v>95</v>
      </c>
      <c r="K1087" s="95">
        <v>95</v>
      </c>
      <c r="L1087" s="106">
        <f>T1086</f>
        <v>80</v>
      </c>
      <c r="M1087" s="106">
        <f>K1087*L1087</f>
        <v>7600</v>
      </c>
      <c r="N1087" s="77"/>
      <c r="O1087" s="78"/>
      <c r="P1087" s="78"/>
      <c r="Q1087" s="78"/>
      <c r="R1087" s="79"/>
      <c r="S1087" s="80"/>
      <c r="T1087" s="81"/>
      <c r="U1087" s="77"/>
      <c r="V1087" s="79"/>
      <c r="W1087" s="79"/>
      <c r="X1087" s="82"/>
      <c r="Y1087" s="83">
        <f>M1087</f>
        <v>7600</v>
      </c>
      <c r="Z1087" s="84"/>
      <c r="AA1087" s="87">
        <f>AB1087*M1087/100</f>
        <v>0.76</v>
      </c>
      <c r="AB1087" s="82">
        <v>0.01</v>
      </c>
    </row>
    <row r="1088" spans="2:28" ht="16.5" customHeight="1" x14ac:dyDescent="0.25">
      <c r="B1088" s="99"/>
      <c r="C1088" s="99"/>
      <c r="D1088" s="99"/>
      <c r="E1088" s="99"/>
      <c r="F1088" s="99"/>
      <c r="G1088" s="99"/>
      <c r="H1088" s="107"/>
      <c r="I1088" s="107"/>
      <c r="J1088" s="107"/>
      <c r="K1088" s="106"/>
      <c r="L1088" s="106"/>
      <c r="M1088" s="106"/>
      <c r="N1088" s="77"/>
      <c r="O1088" s="78"/>
      <c r="P1088" s="78"/>
      <c r="Q1088" s="78"/>
      <c r="R1088" s="79"/>
      <c r="S1088" s="80"/>
      <c r="T1088" s="81"/>
      <c r="U1088" s="77"/>
      <c r="V1088" s="79"/>
      <c r="W1088" s="79"/>
      <c r="X1088" s="86"/>
      <c r="Y1088" s="83"/>
      <c r="Z1088" s="84"/>
      <c r="AA1088" s="85"/>
      <c r="AB1088" s="86"/>
    </row>
    <row r="1089" spans="2:28" ht="16.5" customHeight="1" x14ac:dyDescent="0.25">
      <c r="B1089" s="100" t="s">
        <v>205</v>
      </c>
      <c r="C1089" s="101"/>
      <c r="D1089" s="101"/>
      <c r="E1089" s="101"/>
      <c r="F1089" s="101"/>
      <c r="G1089" s="102"/>
      <c r="H1089" s="102" t="s">
        <v>210</v>
      </c>
      <c r="I1089" s="102" t="s">
        <v>2746</v>
      </c>
      <c r="J1089" s="102" t="s">
        <v>2355</v>
      </c>
      <c r="K1089" s="102">
        <v>80</v>
      </c>
      <c r="L1089" s="102">
        <v>11</v>
      </c>
      <c r="M1089" s="102"/>
      <c r="N1089" s="102"/>
      <c r="O1089" s="102" t="s">
        <v>424</v>
      </c>
      <c r="P1089" s="102" t="s">
        <v>315</v>
      </c>
      <c r="Q1089" s="102" t="s">
        <v>316</v>
      </c>
      <c r="R1089" s="102">
        <v>33110</v>
      </c>
      <c r="S1089" s="102"/>
      <c r="T1089" s="102">
        <v>80</v>
      </c>
      <c r="U1089" s="102" t="s">
        <v>2747</v>
      </c>
      <c r="V1089" s="103"/>
      <c r="W1089" s="101"/>
      <c r="X1089" s="102"/>
      <c r="Y1089" s="101"/>
      <c r="Z1089" s="101"/>
      <c r="AA1089" s="101" t="s">
        <v>2356</v>
      </c>
      <c r="AB1089" s="104"/>
    </row>
    <row r="1090" spans="2:28" ht="16.5" customHeight="1" x14ac:dyDescent="0.25">
      <c r="B1090" s="97">
        <v>1223</v>
      </c>
      <c r="C1090" s="97" t="s">
        <v>206</v>
      </c>
      <c r="D1090" s="98">
        <v>4526</v>
      </c>
      <c r="E1090" s="99">
        <v>22</v>
      </c>
      <c r="F1090" s="97">
        <v>6</v>
      </c>
      <c r="G1090" s="97">
        <v>1</v>
      </c>
      <c r="H1090" s="105">
        <v>20</v>
      </c>
      <c r="I1090" s="105">
        <v>0</v>
      </c>
      <c r="J1090" s="105">
        <v>42</v>
      </c>
      <c r="K1090" s="95">
        <v>8042</v>
      </c>
      <c r="L1090" s="106">
        <f>T1089</f>
        <v>80</v>
      </c>
      <c r="M1090" s="106">
        <f>K1090*L1090</f>
        <v>643360</v>
      </c>
      <c r="N1090" s="77"/>
      <c r="O1090" s="78"/>
      <c r="P1090" s="78"/>
      <c r="Q1090" s="78"/>
      <c r="R1090" s="79"/>
      <c r="S1090" s="80"/>
      <c r="T1090" s="81"/>
      <c r="U1090" s="77"/>
      <c r="V1090" s="79"/>
      <c r="W1090" s="79"/>
      <c r="X1090" s="82"/>
      <c r="Y1090" s="83">
        <f>M1090</f>
        <v>643360</v>
      </c>
      <c r="Z1090" s="84"/>
      <c r="AA1090" s="87">
        <f>AB1090*M1090/100</f>
        <v>64.335999999999999</v>
      </c>
      <c r="AB1090" s="82">
        <v>0.01</v>
      </c>
    </row>
    <row r="1091" spans="2:28" ht="16.5" customHeight="1" x14ac:dyDescent="0.25">
      <c r="B1091" s="97"/>
      <c r="C1091" s="97"/>
      <c r="D1091" s="98"/>
      <c r="E1091" s="99"/>
      <c r="F1091" s="97"/>
      <c r="G1091" s="97"/>
      <c r="H1091" s="105">
        <v>1</v>
      </c>
      <c r="I1091" s="105">
        <v>0</v>
      </c>
      <c r="J1091" s="105">
        <v>0</v>
      </c>
      <c r="K1091" s="95">
        <v>400</v>
      </c>
      <c r="L1091" s="106">
        <f>T1089</f>
        <v>80</v>
      </c>
      <c r="M1091" s="106">
        <f>K1091*L1091</f>
        <v>32000</v>
      </c>
      <c r="N1091" s="77"/>
      <c r="O1091" s="78" t="s">
        <v>203</v>
      </c>
      <c r="P1091" s="78" t="s">
        <v>211</v>
      </c>
      <c r="Q1091" s="78" t="s">
        <v>143</v>
      </c>
      <c r="R1091" s="79">
        <v>150</v>
      </c>
      <c r="S1091" s="80"/>
      <c r="T1091" s="81">
        <v>7450</v>
      </c>
      <c r="U1091" s="96" t="s">
        <v>5714</v>
      </c>
      <c r="V1091" s="79">
        <f>R1091*T1091*2/100</f>
        <v>22350</v>
      </c>
      <c r="W1091" s="79">
        <f>R1091*T1091-V1091</f>
        <v>1095150</v>
      </c>
      <c r="X1091" s="82">
        <f>M1091+W1091</f>
        <v>1127150</v>
      </c>
      <c r="Y1091" s="83">
        <f>M1091</f>
        <v>32000</v>
      </c>
      <c r="Z1091" s="84"/>
      <c r="AA1091" s="115">
        <f>AB1091*M1091/100</f>
        <v>6.4</v>
      </c>
      <c r="AB1091" s="86">
        <v>0.02</v>
      </c>
    </row>
    <row r="1092" spans="2:28" ht="16.5" customHeight="1" x14ac:dyDescent="0.25">
      <c r="B1092" s="97"/>
      <c r="C1092" s="97"/>
      <c r="D1092" s="98"/>
      <c r="E1092" s="99"/>
      <c r="F1092" s="97"/>
      <c r="G1092" s="97"/>
      <c r="H1092" s="105">
        <v>1</v>
      </c>
      <c r="I1092" s="105">
        <v>0</v>
      </c>
      <c r="J1092" s="105">
        <v>0</v>
      </c>
      <c r="K1092" s="95">
        <v>400</v>
      </c>
      <c r="L1092" s="106">
        <f>T1089</f>
        <v>80</v>
      </c>
      <c r="M1092" s="106">
        <f>K1092*L1092</f>
        <v>32000</v>
      </c>
      <c r="N1092" s="77"/>
      <c r="O1092" s="78" t="s">
        <v>133</v>
      </c>
      <c r="P1092" s="78" t="s">
        <v>5</v>
      </c>
      <c r="Q1092" s="78"/>
      <c r="R1092" s="79">
        <v>54</v>
      </c>
      <c r="S1092" s="80"/>
      <c r="T1092" s="81">
        <v>2300</v>
      </c>
      <c r="U1092" s="96" t="s">
        <v>1063</v>
      </c>
      <c r="V1092" s="79">
        <f>R1092*T1092*10/100</f>
        <v>12420</v>
      </c>
      <c r="W1092" s="79">
        <f>R1092*T1092-V1092</f>
        <v>111780</v>
      </c>
      <c r="X1092" s="82">
        <f>M1092+W1092</f>
        <v>143780</v>
      </c>
      <c r="Y1092" s="83">
        <f>M1092</f>
        <v>32000</v>
      </c>
      <c r="Z1092" s="84"/>
      <c r="AA1092" s="115">
        <f>AB1092*M1092/100</f>
        <v>6.4</v>
      </c>
      <c r="AB1092" s="86">
        <v>0.02</v>
      </c>
    </row>
    <row r="1093" spans="2:28" ht="16.5" customHeight="1" x14ac:dyDescent="0.25">
      <c r="B1093" s="97"/>
      <c r="C1093" s="97"/>
      <c r="D1093" s="98"/>
      <c r="E1093" s="99"/>
      <c r="F1093" s="97"/>
      <c r="G1093" s="97"/>
      <c r="H1093" s="105">
        <v>6</v>
      </c>
      <c r="I1093" s="105">
        <v>0</v>
      </c>
      <c r="J1093" s="105">
        <v>0</v>
      </c>
      <c r="K1093" s="95">
        <v>2400</v>
      </c>
      <c r="L1093" s="106">
        <f>T1089</f>
        <v>80</v>
      </c>
      <c r="M1093" s="106">
        <f>K1093*L1093</f>
        <v>192000</v>
      </c>
      <c r="N1093" s="77"/>
      <c r="O1093" s="78" t="s">
        <v>133</v>
      </c>
      <c r="P1093" s="78" t="s">
        <v>5</v>
      </c>
      <c r="Q1093" s="78" t="s">
        <v>143</v>
      </c>
      <c r="R1093" s="79">
        <v>384</v>
      </c>
      <c r="S1093" s="80"/>
      <c r="T1093" s="81">
        <v>2300</v>
      </c>
      <c r="U1093" s="96" t="s">
        <v>1063</v>
      </c>
      <c r="V1093" s="79">
        <f>R1093*T1093*8/100</f>
        <v>70656</v>
      </c>
      <c r="W1093" s="79">
        <f>R1093*T1093-V1093</f>
        <v>812544</v>
      </c>
      <c r="X1093" s="82">
        <f>M1093+W1093</f>
        <v>1004544</v>
      </c>
      <c r="Y1093" s="83">
        <f>M1093</f>
        <v>192000</v>
      </c>
      <c r="Z1093" s="84"/>
      <c r="AA1093" s="115">
        <f>AB1093*M1093/100</f>
        <v>38.4</v>
      </c>
      <c r="AB1093" s="86">
        <v>0.02</v>
      </c>
    </row>
    <row r="1094" spans="2:28" ht="16.5" customHeight="1" x14ac:dyDescent="0.25">
      <c r="B1094" s="97"/>
      <c r="C1094" s="97"/>
      <c r="D1094" s="98"/>
      <c r="E1094" s="99"/>
      <c r="F1094" s="97"/>
      <c r="G1094" s="97"/>
      <c r="H1094" s="105">
        <v>28</v>
      </c>
      <c r="I1094" s="105">
        <v>0</v>
      </c>
      <c r="J1094" s="105">
        <v>42</v>
      </c>
      <c r="K1094" s="95">
        <v>11242</v>
      </c>
      <c r="L1094" s="106"/>
      <c r="M1094" s="106"/>
      <c r="N1094" s="77"/>
      <c r="O1094" s="78"/>
      <c r="P1094" s="78"/>
      <c r="Q1094" s="78"/>
      <c r="R1094" s="79"/>
      <c r="S1094" s="80"/>
      <c r="T1094" s="81"/>
      <c r="U1094" s="77"/>
      <c r="V1094" s="79"/>
      <c r="W1094" s="79"/>
      <c r="X1094" s="82"/>
      <c r="Y1094" s="83"/>
      <c r="Z1094" s="84"/>
      <c r="AA1094" s="87"/>
      <c r="AB1094" s="82"/>
    </row>
    <row r="1095" spans="2:28" ht="16.5" customHeight="1" x14ac:dyDescent="0.25">
      <c r="B1095" s="99"/>
      <c r="C1095" s="99"/>
      <c r="D1095" s="99"/>
      <c r="E1095" s="99"/>
      <c r="F1095" s="99"/>
      <c r="G1095" s="99"/>
      <c r="H1095" s="107"/>
      <c r="I1095" s="107"/>
      <c r="J1095" s="107"/>
      <c r="K1095" s="106"/>
      <c r="L1095" s="106"/>
      <c r="M1095" s="106"/>
      <c r="N1095" s="77"/>
      <c r="O1095" s="78"/>
      <c r="P1095" s="78"/>
      <c r="Q1095" s="78"/>
      <c r="R1095" s="79"/>
      <c r="S1095" s="80"/>
      <c r="T1095" s="81"/>
      <c r="U1095" s="77"/>
      <c r="V1095" s="79"/>
      <c r="W1095" s="79"/>
      <c r="X1095" s="86"/>
      <c r="Y1095" s="83"/>
      <c r="Z1095" s="84"/>
      <c r="AA1095" s="85"/>
      <c r="AB1095" s="86"/>
    </row>
    <row r="1096" spans="2:28" ht="16.5" customHeight="1" x14ac:dyDescent="0.25">
      <c r="B1096" s="100" t="s">
        <v>205</v>
      </c>
      <c r="C1096" s="101"/>
      <c r="D1096" s="101"/>
      <c r="E1096" s="101"/>
      <c r="F1096" s="101"/>
      <c r="G1096" s="102"/>
      <c r="H1096" s="102" t="s">
        <v>207</v>
      </c>
      <c r="I1096" s="102" t="s">
        <v>2103</v>
      </c>
      <c r="J1096" s="102" t="s">
        <v>2498</v>
      </c>
      <c r="K1096" s="102">
        <v>4</v>
      </c>
      <c r="L1096" s="102">
        <v>11</v>
      </c>
      <c r="M1096" s="102"/>
      <c r="N1096" s="102"/>
      <c r="O1096" s="102" t="s">
        <v>424</v>
      </c>
      <c r="P1096" s="102" t="s">
        <v>315</v>
      </c>
      <c r="Q1096" s="102" t="s">
        <v>316</v>
      </c>
      <c r="R1096" s="102">
        <v>33110</v>
      </c>
      <c r="S1096" s="102"/>
      <c r="T1096" s="102">
        <v>80</v>
      </c>
      <c r="U1096" s="102" t="s">
        <v>2748</v>
      </c>
      <c r="V1096" s="103"/>
      <c r="W1096" s="101"/>
      <c r="X1096" s="102" t="s">
        <v>212</v>
      </c>
      <c r="Y1096" s="101" t="s">
        <v>2501</v>
      </c>
      <c r="Z1096" s="101"/>
      <c r="AA1096" s="101" t="s">
        <v>2499</v>
      </c>
      <c r="AB1096" s="104"/>
    </row>
    <row r="1097" spans="2:28" ht="16.5" customHeight="1" x14ac:dyDescent="0.25">
      <c r="B1097" s="97">
        <v>1224</v>
      </c>
      <c r="C1097" s="97" t="s">
        <v>206</v>
      </c>
      <c r="D1097" s="98">
        <v>4379</v>
      </c>
      <c r="E1097" s="99">
        <v>22</v>
      </c>
      <c r="F1097" s="97">
        <v>6</v>
      </c>
      <c r="G1097" s="97">
        <v>1</v>
      </c>
      <c r="H1097" s="105">
        <v>3</v>
      </c>
      <c r="I1097" s="105">
        <v>3</v>
      </c>
      <c r="J1097" s="105">
        <v>83</v>
      </c>
      <c r="K1097" s="95">
        <v>1583</v>
      </c>
      <c r="L1097" s="106">
        <f>T1096</f>
        <v>80</v>
      </c>
      <c r="M1097" s="106">
        <f>K1097*L1097</f>
        <v>126640</v>
      </c>
      <c r="N1097" s="77"/>
      <c r="O1097" s="78"/>
      <c r="P1097" s="78"/>
      <c r="Q1097" s="78"/>
      <c r="R1097" s="79"/>
      <c r="S1097" s="80"/>
      <c r="T1097" s="81"/>
      <c r="U1097" s="77"/>
      <c r="V1097" s="79"/>
      <c r="W1097" s="79"/>
      <c r="X1097" s="82"/>
      <c r="Y1097" s="83">
        <f>M1097</f>
        <v>126640</v>
      </c>
      <c r="Z1097" s="84"/>
      <c r="AA1097" s="87">
        <f>AB1097*M1097/100</f>
        <v>12.664000000000001</v>
      </c>
      <c r="AB1097" s="82">
        <v>0.01</v>
      </c>
    </row>
    <row r="1098" spans="2:28" ht="16.5" customHeight="1" x14ac:dyDescent="0.25">
      <c r="B1098" s="99"/>
      <c r="C1098" s="99"/>
      <c r="D1098" s="99"/>
      <c r="E1098" s="99"/>
      <c r="F1098" s="99"/>
      <c r="G1098" s="99"/>
      <c r="H1098" s="107"/>
      <c r="I1098" s="107"/>
      <c r="J1098" s="107"/>
      <c r="K1098" s="106"/>
      <c r="L1098" s="106"/>
      <c r="M1098" s="106"/>
      <c r="N1098" s="77"/>
      <c r="O1098" s="78"/>
      <c r="P1098" s="78"/>
      <c r="Q1098" s="78"/>
      <c r="R1098" s="79"/>
      <c r="S1098" s="80"/>
      <c r="T1098" s="81"/>
      <c r="U1098" s="77"/>
      <c r="V1098" s="79"/>
      <c r="W1098" s="79"/>
      <c r="X1098" s="86"/>
      <c r="Y1098" s="83"/>
      <c r="Z1098" s="84"/>
      <c r="AA1098" s="85"/>
      <c r="AB1098" s="86"/>
    </row>
    <row r="1099" spans="2:28" ht="16.5" customHeight="1" x14ac:dyDescent="0.25">
      <c r="B1099" s="100" t="s">
        <v>205</v>
      </c>
      <c r="C1099" s="101"/>
      <c r="D1099" s="101"/>
      <c r="E1099" s="101"/>
      <c r="F1099" s="101"/>
      <c r="G1099" s="102"/>
      <c r="H1099" s="102" t="s">
        <v>207</v>
      </c>
      <c r="I1099" s="102" t="s">
        <v>2735</v>
      </c>
      <c r="J1099" s="102" t="s">
        <v>2535</v>
      </c>
      <c r="K1099" s="102">
        <v>114</v>
      </c>
      <c r="L1099" s="102">
        <v>11</v>
      </c>
      <c r="M1099" s="102"/>
      <c r="N1099" s="102"/>
      <c r="O1099" s="102" t="s">
        <v>424</v>
      </c>
      <c r="P1099" s="102" t="s">
        <v>315</v>
      </c>
      <c r="Q1099" s="102" t="s">
        <v>316</v>
      </c>
      <c r="R1099" s="102">
        <v>33110</v>
      </c>
      <c r="S1099" s="102"/>
      <c r="T1099" s="102">
        <v>80</v>
      </c>
      <c r="U1099" s="102"/>
      <c r="V1099" s="103"/>
      <c r="W1099" s="101"/>
      <c r="X1099" s="102"/>
      <c r="Y1099" s="101"/>
      <c r="Z1099" s="101"/>
      <c r="AA1099" s="101"/>
      <c r="AB1099" s="104"/>
    </row>
    <row r="1100" spans="2:28" ht="16.5" customHeight="1" x14ac:dyDescent="0.25">
      <c r="B1100" s="97">
        <v>1229</v>
      </c>
      <c r="C1100" s="97" t="s">
        <v>206</v>
      </c>
      <c r="D1100" s="98">
        <v>4163</v>
      </c>
      <c r="E1100" s="99">
        <v>23</v>
      </c>
      <c r="F1100" s="97">
        <v>6</v>
      </c>
      <c r="G1100" s="97">
        <v>1</v>
      </c>
      <c r="H1100" s="105">
        <v>7</v>
      </c>
      <c r="I1100" s="105">
        <v>0</v>
      </c>
      <c r="J1100" s="105">
        <v>1</v>
      </c>
      <c r="K1100" s="95">
        <v>2801</v>
      </c>
      <c r="L1100" s="106">
        <f>T1099</f>
        <v>80</v>
      </c>
      <c r="M1100" s="106">
        <f>K1100*L1100</f>
        <v>224080</v>
      </c>
      <c r="N1100" s="77"/>
      <c r="O1100" s="78"/>
      <c r="P1100" s="78"/>
      <c r="Q1100" s="78"/>
      <c r="R1100" s="79"/>
      <c r="S1100" s="80"/>
      <c r="T1100" s="81"/>
      <c r="U1100" s="77"/>
      <c r="V1100" s="79"/>
      <c r="W1100" s="79"/>
      <c r="X1100" s="82"/>
      <c r="Y1100" s="83">
        <f>M1100</f>
        <v>224080</v>
      </c>
      <c r="Z1100" s="84"/>
      <c r="AA1100" s="87">
        <f>AB1100*M1100/100</f>
        <v>22.408000000000001</v>
      </c>
      <c r="AB1100" s="82">
        <v>0.01</v>
      </c>
    </row>
    <row r="1101" spans="2:28" ht="16.5" customHeight="1" x14ac:dyDescent="0.25">
      <c r="B1101" s="99"/>
      <c r="C1101" s="99"/>
      <c r="D1101" s="99"/>
      <c r="E1101" s="99"/>
      <c r="F1101" s="99"/>
      <c r="G1101" s="99"/>
      <c r="H1101" s="107"/>
      <c r="I1101" s="107"/>
      <c r="J1101" s="107"/>
      <c r="K1101" s="106"/>
      <c r="L1101" s="106"/>
      <c r="M1101" s="106"/>
      <c r="N1101" s="77"/>
      <c r="O1101" s="78"/>
      <c r="P1101" s="78"/>
      <c r="Q1101" s="78"/>
      <c r="R1101" s="79"/>
      <c r="S1101" s="80"/>
      <c r="T1101" s="81"/>
      <c r="U1101" s="77"/>
      <c r="V1101" s="79"/>
      <c r="W1101" s="79"/>
      <c r="X1101" s="86"/>
      <c r="Y1101" s="83"/>
      <c r="Z1101" s="84"/>
      <c r="AA1101" s="85"/>
      <c r="AB1101" s="86"/>
    </row>
    <row r="1102" spans="2:28" ht="16.5" customHeight="1" x14ac:dyDescent="0.25">
      <c r="B1102" s="100" t="s">
        <v>205</v>
      </c>
      <c r="C1102" s="101"/>
      <c r="D1102" s="101"/>
      <c r="E1102" s="101"/>
      <c r="F1102" s="101"/>
      <c r="G1102" s="102"/>
      <c r="H1102" s="102" t="s">
        <v>207</v>
      </c>
      <c r="I1102" s="102" t="s">
        <v>398</v>
      </c>
      <c r="J1102" s="102" t="s">
        <v>719</v>
      </c>
      <c r="K1102" s="102">
        <v>62</v>
      </c>
      <c r="L1102" s="102">
        <v>11</v>
      </c>
      <c r="M1102" s="102"/>
      <c r="N1102" s="102"/>
      <c r="O1102" s="102" t="s">
        <v>424</v>
      </c>
      <c r="P1102" s="102" t="s">
        <v>315</v>
      </c>
      <c r="Q1102" s="102" t="s">
        <v>316</v>
      </c>
      <c r="R1102" s="102">
        <v>33110</v>
      </c>
      <c r="S1102" s="102"/>
      <c r="T1102" s="102">
        <v>80</v>
      </c>
      <c r="U1102" s="102" t="s">
        <v>2766</v>
      </c>
      <c r="V1102" s="103"/>
      <c r="W1102" s="101"/>
      <c r="X1102" s="102"/>
      <c r="Y1102" s="101"/>
      <c r="Z1102" s="101"/>
      <c r="AA1102" s="101" t="s">
        <v>2410</v>
      </c>
      <c r="AB1102" s="104"/>
    </row>
    <row r="1103" spans="2:28" ht="16.5" customHeight="1" x14ac:dyDescent="0.25">
      <c r="B1103" s="97">
        <v>1239</v>
      </c>
      <c r="C1103" s="97" t="s">
        <v>206</v>
      </c>
      <c r="D1103" s="98">
        <v>810</v>
      </c>
      <c r="E1103" s="99">
        <v>24</v>
      </c>
      <c r="F1103" s="97">
        <v>6</v>
      </c>
      <c r="G1103" s="97">
        <v>1</v>
      </c>
      <c r="H1103" s="105">
        <v>5</v>
      </c>
      <c r="I1103" s="105">
        <v>0</v>
      </c>
      <c r="J1103" s="105">
        <v>81</v>
      </c>
      <c r="K1103" s="95">
        <v>2081</v>
      </c>
      <c r="L1103" s="106">
        <f>T1102</f>
        <v>80</v>
      </c>
      <c r="M1103" s="106">
        <f>K1103*L1103</f>
        <v>166480</v>
      </c>
      <c r="N1103" s="77"/>
      <c r="O1103" s="78"/>
      <c r="P1103" s="78"/>
      <c r="Q1103" s="78"/>
      <c r="R1103" s="79"/>
      <c r="S1103" s="80"/>
      <c r="T1103" s="81"/>
      <c r="U1103" s="77"/>
      <c r="V1103" s="79"/>
      <c r="W1103" s="79"/>
      <c r="X1103" s="82"/>
      <c r="Y1103" s="83">
        <f>M1103</f>
        <v>166480</v>
      </c>
      <c r="Z1103" s="84"/>
      <c r="AA1103" s="87">
        <f>AB1103*M1103/100</f>
        <v>16.648</v>
      </c>
      <c r="AB1103" s="82">
        <v>0.01</v>
      </c>
    </row>
    <row r="1104" spans="2:28" ht="16.5" customHeight="1" x14ac:dyDescent="0.25">
      <c r="B1104" s="99"/>
      <c r="C1104" s="99"/>
      <c r="D1104" s="99"/>
      <c r="E1104" s="99"/>
      <c r="F1104" s="99"/>
      <c r="G1104" s="99"/>
      <c r="H1104" s="107"/>
      <c r="I1104" s="107"/>
      <c r="J1104" s="107"/>
      <c r="K1104" s="106"/>
      <c r="L1104" s="106"/>
      <c r="M1104" s="106"/>
      <c r="N1104" s="77"/>
      <c r="O1104" s="78"/>
      <c r="P1104" s="78"/>
      <c r="Q1104" s="78"/>
      <c r="R1104" s="79"/>
      <c r="S1104" s="80"/>
      <c r="T1104" s="81"/>
      <c r="U1104" s="77"/>
      <c r="V1104" s="79"/>
      <c r="W1104" s="79"/>
      <c r="X1104" s="86"/>
      <c r="Y1104" s="83"/>
      <c r="Z1104" s="84"/>
      <c r="AA1104" s="85"/>
      <c r="AB1104" s="86"/>
    </row>
    <row r="1105" spans="2:28" ht="16.5" customHeight="1" x14ac:dyDescent="0.25">
      <c r="B1105" s="100" t="s">
        <v>205</v>
      </c>
      <c r="C1105" s="101"/>
      <c r="D1105" s="101"/>
      <c r="E1105" s="101"/>
      <c r="F1105" s="101"/>
      <c r="G1105" s="102"/>
      <c r="H1105" s="102" t="s">
        <v>210</v>
      </c>
      <c r="I1105" s="102" t="s">
        <v>1246</v>
      </c>
      <c r="J1105" s="102" t="s">
        <v>743</v>
      </c>
      <c r="K1105" s="102">
        <v>118</v>
      </c>
      <c r="L1105" s="102">
        <v>15</v>
      </c>
      <c r="M1105" s="102"/>
      <c r="N1105" s="102"/>
      <c r="O1105" s="102" t="s">
        <v>424</v>
      </c>
      <c r="P1105" s="102" t="s">
        <v>315</v>
      </c>
      <c r="Q1105" s="102" t="s">
        <v>316</v>
      </c>
      <c r="R1105" s="102">
        <v>33110</v>
      </c>
      <c r="S1105" s="102"/>
      <c r="T1105" s="102">
        <v>80</v>
      </c>
      <c r="U1105" s="102"/>
      <c r="V1105" s="103"/>
      <c r="W1105" s="101"/>
      <c r="X1105" s="102" t="s">
        <v>212</v>
      </c>
      <c r="Y1105" s="101" t="s">
        <v>2785</v>
      </c>
      <c r="Z1105" s="101"/>
      <c r="AA1105" s="102" t="s">
        <v>2784</v>
      </c>
      <c r="AB1105" s="104"/>
    </row>
    <row r="1106" spans="2:28" ht="16.5" customHeight="1" x14ac:dyDescent="0.25">
      <c r="B1106" s="97">
        <v>1251</v>
      </c>
      <c r="C1106" s="97" t="s">
        <v>206</v>
      </c>
      <c r="D1106" s="98">
        <v>813</v>
      </c>
      <c r="E1106" s="99">
        <v>27</v>
      </c>
      <c r="F1106" s="97">
        <v>6</v>
      </c>
      <c r="G1106" s="97">
        <v>1</v>
      </c>
      <c r="H1106" s="105">
        <v>10</v>
      </c>
      <c r="I1106" s="105">
        <v>0</v>
      </c>
      <c r="J1106" s="105">
        <v>10</v>
      </c>
      <c r="K1106" s="95">
        <v>4010</v>
      </c>
      <c r="L1106" s="106">
        <f>T1105</f>
        <v>80</v>
      </c>
      <c r="M1106" s="106">
        <f>K1106*L1106</f>
        <v>320800</v>
      </c>
      <c r="N1106" s="77"/>
      <c r="O1106" s="78"/>
      <c r="P1106" s="78"/>
      <c r="Q1106" s="78"/>
      <c r="R1106" s="79"/>
      <c r="S1106" s="80"/>
      <c r="T1106" s="81"/>
      <c r="U1106" s="77"/>
      <c r="V1106" s="79"/>
      <c r="W1106" s="79"/>
      <c r="X1106" s="82"/>
      <c r="Y1106" s="83">
        <f>M1106</f>
        <v>320800</v>
      </c>
      <c r="Z1106" s="84"/>
      <c r="AA1106" s="87">
        <f>AB1106*M1106/100</f>
        <v>32.08</v>
      </c>
      <c r="AB1106" s="82">
        <v>0.01</v>
      </c>
    </row>
    <row r="1107" spans="2:28" ht="16.5" customHeight="1" x14ac:dyDescent="0.25">
      <c r="B1107" s="99"/>
      <c r="C1107" s="99"/>
      <c r="D1107" s="99"/>
      <c r="E1107" s="99"/>
      <c r="F1107" s="99"/>
      <c r="G1107" s="99"/>
      <c r="H1107" s="107"/>
      <c r="I1107" s="107"/>
      <c r="J1107" s="107"/>
      <c r="K1107" s="106"/>
      <c r="L1107" s="106"/>
      <c r="M1107" s="106"/>
      <c r="N1107" s="77"/>
      <c r="O1107" s="78"/>
      <c r="P1107" s="78"/>
      <c r="Q1107" s="78"/>
      <c r="R1107" s="79"/>
      <c r="S1107" s="80"/>
      <c r="T1107" s="81"/>
      <c r="U1107" s="77"/>
      <c r="V1107" s="79"/>
      <c r="W1107" s="79"/>
      <c r="X1107" s="86"/>
      <c r="Y1107" s="83"/>
      <c r="Z1107" s="84"/>
      <c r="AA1107" s="85"/>
      <c r="AB1107" s="86"/>
    </row>
    <row r="1108" spans="2:28" ht="16.5" customHeight="1" x14ac:dyDescent="0.25">
      <c r="B1108" s="100" t="s">
        <v>205</v>
      </c>
      <c r="C1108" s="101"/>
      <c r="D1108" s="101"/>
      <c r="E1108" s="101"/>
      <c r="F1108" s="101"/>
      <c r="G1108" s="102"/>
      <c r="H1108" s="102" t="s">
        <v>210</v>
      </c>
      <c r="I1108" s="102" t="s">
        <v>1558</v>
      </c>
      <c r="J1108" s="102" t="s">
        <v>2685</v>
      </c>
      <c r="K1108" s="102">
        <v>127</v>
      </c>
      <c r="L1108" s="102">
        <v>11</v>
      </c>
      <c r="M1108" s="102"/>
      <c r="N1108" s="102"/>
      <c r="O1108" s="102" t="s">
        <v>424</v>
      </c>
      <c r="P1108" s="102" t="s">
        <v>315</v>
      </c>
      <c r="Q1108" s="102" t="s">
        <v>316</v>
      </c>
      <c r="R1108" s="102">
        <v>33110</v>
      </c>
      <c r="S1108" s="102"/>
      <c r="T1108" s="102">
        <v>80</v>
      </c>
      <c r="U1108" s="102" t="s">
        <v>2787</v>
      </c>
      <c r="V1108" s="103"/>
      <c r="W1108" s="101"/>
      <c r="X1108" s="102"/>
      <c r="Y1108" s="101"/>
      <c r="Z1108" s="101"/>
      <c r="AA1108" s="102" t="s">
        <v>2686</v>
      </c>
      <c r="AB1108" s="104"/>
    </row>
    <row r="1109" spans="2:28" ht="16.5" customHeight="1" x14ac:dyDescent="0.25">
      <c r="B1109" s="97">
        <v>1253</v>
      </c>
      <c r="C1109" s="97" t="s">
        <v>206</v>
      </c>
      <c r="D1109" s="98">
        <v>3797</v>
      </c>
      <c r="E1109" s="99">
        <v>27</v>
      </c>
      <c r="F1109" s="97">
        <v>6</v>
      </c>
      <c r="G1109" s="97">
        <v>1</v>
      </c>
      <c r="H1109" s="105">
        <v>2</v>
      </c>
      <c r="I1109" s="105">
        <v>2</v>
      </c>
      <c r="J1109" s="105">
        <v>82</v>
      </c>
      <c r="K1109" s="95">
        <v>1082</v>
      </c>
      <c r="L1109" s="106">
        <f>T1108</f>
        <v>80</v>
      </c>
      <c r="M1109" s="106">
        <f>K1109*L1109</f>
        <v>86560</v>
      </c>
      <c r="N1109" s="77"/>
      <c r="O1109" s="78"/>
      <c r="P1109" s="78"/>
      <c r="Q1109" s="78"/>
      <c r="R1109" s="79"/>
      <c r="S1109" s="80"/>
      <c r="T1109" s="81"/>
      <c r="U1109" s="77"/>
      <c r="V1109" s="79"/>
      <c r="W1109" s="79"/>
      <c r="X1109" s="82"/>
      <c r="Y1109" s="83">
        <f>M1109</f>
        <v>86560</v>
      </c>
      <c r="Z1109" s="84"/>
      <c r="AA1109" s="87">
        <f>AB1109*M1109/100</f>
        <v>8.6560000000000006</v>
      </c>
      <c r="AB1109" s="82">
        <v>0.01</v>
      </c>
    </row>
    <row r="1110" spans="2:28" ht="16.5" customHeight="1" x14ac:dyDescent="0.25">
      <c r="B1110" s="99"/>
      <c r="C1110" s="99"/>
      <c r="D1110" s="99"/>
      <c r="E1110" s="99"/>
      <c r="F1110" s="99"/>
      <c r="G1110" s="99"/>
      <c r="H1110" s="107"/>
      <c r="I1110" s="107"/>
      <c r="J1110" s="107"/>
      <c r="K1110" s="106"/>
      <c r="L1110" s="106"/>
      <c r="M1110" s="106"/>
      <c r="N1110" s="77"/>
      <c r="O1110" s="78"/>
      <c r="P1110" s="78"/>
      <c r="Q1110" s="78"/>
      <c r="R1110" s="79"/>
      <c r="S1110" s="80"/>
      <c r="T1110" s="81"/>
      <c r="U1110" s="77"/>
      <c r="V1110" s="79"/>
      <c r="W1110" s="79"/>
      <c r="X1110" s="86"/>
      <c r="Y1110" s="83"/>
      <c r="Z1110" s="84"/>
      <c r="AA1110" s="85"/>
      <c r="AB1110" s="86"/>
    </row>
    <row r="1111" spans="2:28" ht="16.5" customHeight="1" x14ac:dyDescent="0.25">
      <c r="B1111" s="100" t="s">
        <v>205</v>
      </c>
      <c r="C1111" s="101"/>
      <c r="D1111" s="101"/>
      <c r="E1111" s="101"/>
      <c r="F1111" s="101"/>
      <c r="G1111" s="102"/>
      <c r="H1111" s="102" t="s">
        <v>207</v>
      </c>
      <c r="I1111" s="102" t="s">
        <v>464</v>
      </c>
      <c r="J1111" s="102" t="s">
        <v>222</v>
      </c>
      <c r="K1111" s="102">
        <v>118</v>
      </c>
      <c r="L1111" s="102">
        <v>15</v>
      </c>
      <c r="M1111" s="102"/>
      <c r="N1111" s="102"/>
      <c r="O1111" s="102" t="s">
        <v>424</v>
      </c>
      <c r="P1111" s="102" t="s">
        <v>315</v>
      </c>
      <c r="Q1111" s="102" t="s">
        <v>316</v>
      </c>
      <c r="R1111" s="102">
        <v>33110</v>
      </c>
      <c r="S1111" s="102"/>
      <c r="T1111" s="102">
        <v>80</v>
      </c>
      <c r="U1111" s="102"/>
      <c r="V1111" s="103"/>
      <c r="W1111" s="101"/>
      <c r="X1111" s="102" t="s">
        <v>212</v>
      </c>
      <c r="Y1111" s="101" t="s">
        <v>2785</v>
      </c>
      <c r="Z1111" s="101"/>
      <c r="AA1111" s="102" t="s">
        <v>2784</v>
      </c>
      <c r="AB1111" s="104"/>
    </row>
    <row r="1112" spans="2:28" ht="16.5" customHeight="1" x14ac:dyDescent="0.25">
      <c r="B1112" s="97">
        <v>1255</v>
      </c>
      <c r="C1112" s="97" t="s">
        <v>206</v>
      </c>
      <c r="D1112" s="98">
        <v>1878</v>
      </c>
      <c r="E1112" s="99">
        <v>28</v>
      </c>
      <c r="F1112" s="97">
        <v>6</v>
      </c>
      <c r="G1112" s="97">
        <v>1</v>
      </c>
      <c r="H1112" s="105">
        <v>6</v>
      </c>
      <c r="I1112" s="105">
        <v>2</v>
      </c>
      <c r="J1112" s="105">
        <v>7</v>
      </c>
      <c r="K1112" s="95">
        <v>2607</v>
      </c>
      <c r="L1112" s="106">
        <f>T1111</f>
        <v>80</v>
      </c>
      <c r="M1112" s="106">
        <f>K1112*L1112</f>
        <v>208560</v>
      </c>
      <c r="N1112" s="77"/>
      <c r="O1112" s="78"/>
      <c r="P1112" s="78"/>
      <c r="Q1112" s="78"/>
      <c r="R1112" s="79"/>
      <c r="S1112" s="80"/>
      <c r="T1112" s="81"/>
      <c r="U1112" s="77"/>
      <c r="V1112" s="79"/>
      <c r="W1112" s="79"/>
      <c r="X1112" s="82"/>
      <c r="Y1112" s="83">
        <f>M1112</f>
        <v>208560</v>
      </c>
      <c r="Z1112" s="84"/>
      <c r="AA1112" s="87">
        <f>AB1112*M1112/100</f>
        <v>20.855999999999998</v>
      </c>
      <c r="AB1112" s="82">
        <v>0.01</v>
      </c>
    </row>
    <row r="1113" spans="2:28" ht="16.5" customHeight="1" x14ac:dyDescent="0.25">
      <c r="B1113" s="99"/>
      <c r="C1113" s="99"/>
      <c r="D1113" s="99"/>
      <c r="E1113" s="99"/>
      <c r="F1113" s="99"/>
      <c r="G1113" s="99"/>
      <c r="H1113" s="107"/>
      <c r="I1113" s="107"/>
      <c r="J1113" s="107"/>
      <c r="K1113" s="106"/>
      <c r="L1113" s="106"/>
      <c r="M1113" s="106"/>
      <c r="N1113" s="77"/>
      <c r="O1113" s="78"/>
      <c r="P1113" s="78"/>
      <c r="Q1113" s="78"/>
      <c r="R1113" s="79"/>
      <c r="S1113" s="80"/>
      <c r="T1113" s="81"/>
      <c r="U1113" s="77"/>
      <c r="V1113" s="79"/>
      <c r="W1113" s="79"/>
      <c r="X1113" s="86"/>
      <c r="Y1113" s="83"/>
      <c r="Z1113" s="84"/>
      <c r="AA1113" s="85"/>
      <c r="AB1113" s="86"/>
    </row>
    <row r="1114" spans="2:28" ht="16.5" customHeight="1" x14ac:dyDescent="0.25">
      <c r="B1114" s="100" t="s">
        <v>205</v>
      </c>
      <c r="C1114" s="101"/>
      <c r="D1114" s="101"/>
      <c r="E1114" s="101"/>
      <c r="F1114" s="101"/>
      <c r="G1114" s="102"/>
      <c r="H1114" s="102" t="s">
        <v>207</v>
      </c>
      <c r="I1114" s="102" t="s">
        <v>464</v>
      </c>
      <c r="J1114" s="102" t="s">
        <v>222</v>
      </c>
      <c r="K1114" s="102">
        <v>118</v>
      </c>
      <c r="L1114" s="102">
        <v>15</v>
      </c>
      <c r="M1114" s="102"/>
      <c r="N1114" s="102"/>
      <c r="O1114" s="102" t="s">
        <v>424</v>
      </c>
      <c r="P1114" s="102" t="s">
        <v>315</v>
      </c>
      <c r="Q1114" s="102" t="s">
        <v>316</v>
      </c>
      <c r="R1114" s="102">
        <v>33110</v>
      </c>
      <c r="S1114" s="102"/>
      <c r="T1114" s="102">
        <v>80</v>
      </c>
      <c r="U1114" s="102"/>
      <c r="V1114" s="103"/>
      <c r="W1114" s="101"/>
      <c r="X1114" s="102" t="s">
        <v>212</v>
      </c>
      <c r="Y1114" s="101" t="s">
        <v>2785</v>
      </c>
      <c r="Z1114" s="101"/>
      <c r="AA1114" s="101" t="s">
        <v>2784</v>
      </c>
      <c r="AB1114" s="104"/>
    </row>
    <row r="1115" spans="2:28" ht="16.5" customHeight="1" x14ac:dyDescent="0.25">
      <c r="B1115" s="97">
        <v>1256</v>
      </c>
      <c r="C1115" s="97" t="s">
        <v>206</v>
      </c>
      <c r="D1115" s="98">
        <v>1879</v>
      </c>
      <c r="E1115" s="99">
        <v>29</v>
      </c>
      <c r="F1115" s="97">
        <v>6</v>
      </c>
      <c r="G1115" s="97">
        <v>1</v>
      </c>
      <c r="H1115" s="105">
        <v>3</v>
      </c>
      <c r="I1115" s="105">
        <v>0</v>
      </c>
      <c r="J1115" s="105">
        <v>36</v>
      </c>
      <c r="K1115" s="95">
        <v>1236</v>
      </c>
      <c r="L1115" s="106">
        <f>T1114</f>
        <v>80</v>
      </c>
      <c r="M1115" s="106">
        <f>K1115*L1115</f>
        <v>98880</v>
      </c>
      <c r="N1115" s="77"/>
      <c r="O1115" s="78"/>
      <c r="P1115" s="78"/>
      <c r="Q1115" s="78"/>
      <c r="R1115" s="79"/>
      <c r="S1115" s="80"/>
      <c r="T1115" s="81"/>
      <c r="U1115" s="77"/>
      <c r="V1115" s="79"/>
      <c r="W1115" s="79"/>
      <c r="X1115" s="82"/>
      <c r="Y1115" s="83">
        <f>M1115</f>
        <v>98880</v>
      </c>
      <c r="Z1115" s="84"/>
      <c r="AA1115" s="87">
        <f>AB1115*M1115/100</f>
        <v>9.8879999999999999</v>
      </c>
      <c r="AB1115" s="82">
        <v>0.01</v>
      </c>
    </row>
    <row r="1116" spans="2:28" ht="16.5" customHeight="1" x14ac:dyDescent="0.25">
      <c r="B1116" s="99"/>
      <c r="C1116" s="99"/>
      <c r="D1116" s="99"/>
      <c r="E1116" s="99"/>
      <c r="F1116" s="99"/>
      <c r="G1116" s="99"/>
      <c r="H1116" s="107"/>
      <c r="I1116" s="107"/>
      <c r="J1116" s="107"/>
      <c r="K1116" s="106"/>
      <c r="L1116" s="106"/>
      <c r="M1116" s="106"/>
      <c r="N1116" s="77"/>
      <c r="O1116" s="78"/>
      <c r="P1116" s="78"/>
      <c r="Q1116" s="78"/>
      <c r="R1116" s="79"/>
      <c r="S1116" s="80"/>
      <c r="T1116" s="81"/>
      <c r="U1116" s="77"/>
      <c r="V1116" s="79"/>
      <c r="W1116" s="79"/>
      <c r="X1116" s="86"/>
      <c r="Y1116" s="83"/>
      <c r="Z1116" s="84"/>
      <c r="AA1116" s="85"/>
      <c r="AB1116" s="86"/>
    </row>
    <row r="1117" spans="2:28" ht="16.5" customHeight="1" x14ac:dyDescent="0.25">
      <c r="B1117" s="100" t="s">
        <v>205</v>
      </c>
      <c r="C1117" s="101"/>
      <c r="D1117" s="101"/>
      <c r="E1117" s="101"/>
      <c r="F1117" s="101"/>
      <c r="G1117" s="102"/>
      <c r="H1117" s="102" t="s">
        <v>207</v>
      </c>
      <c r="I1117" s="102" t="s">
        <v>2789</v>
      </c>
      <c r="J1117" s="102" t="s">
        <v>2535</v>
      </c>
      <c r="K1117" s="102">
        <v>131</v>
      </c>
      <c r="L1117" s="102">
        <v>5</v>
      </c>
      <c r="M1117" s="102"/>
      <c r="N1117" s="102"/>
      <c r="O1117" s="102" t="s">
        <v>424</v>
      </c>
      <c r="P1117" s="102" t="s">
        <v>315</v>
      </c>
      <c r="Q1117" s="102" t="s">
        <v>316</v>
      </c>
      <c r="R1117" s="102">
        <v>33110</v>
      </c>
      <c r="S1117" s="102"/>
      <c r="T1117" s="102">
        <v>80</v>
      </c>
      <c r="U1117" s="102"/>
      <c r="V1117" s="103"/>
      <c r="W1117" s="101"/>
      <c r="X1117" s="102"/>
      <c r="Y1117" s="101"/>
      <c r="Z1117" s="101"/>
      <c r="AA1117" s="101"/>
      <c r="AB1117" s="104"/>
    </row>
    <row r="1118" spans="2:28" ht="16.5" customHeight="1" x14ac:dyDescent="0.25">
      <c r="B1118" s="97">
        <v>1257</v>
      </c>
      <c r="C1118" s="97" t="s">
        <v>206</v>
      </c>
      <c r="D1118" s="98">
        <v>7797</v>
      </c>
      <c r="E1118" s="99">
        <v>29</v>
      </c>
      <c r="F1118" s="97">
        <v>6</v>
      </c>
      <c r="G1118" s="97">
        <v>1</v>
      </c>
      <c r="H1118" s="105">
        <v>22</v>
      </c>
      <c r="I1118" s="105">
        <v>0</v>
      </c>
      <c r="J1118" s="105">
        <v>44</v>
      </c>
      <c r="K1118" s="95">
        <v>8844</v>
      </c>
      <c r="L1118" s="106">
        <f>T1117</f>
        <v>80</v>
      </c>
      <c r="M1118" s="106">
        <f>K1118*L1118</f>
        <v>707520</v>
      </c>
      <c r="N1118" s="77"/>
      <c r="O1118" s="78"/>
      <c r="P1118" s="78"/>
      <c r="Q1118" s="78"/>
      <c r="R1118" s="79"/>
      <c r="S1118" s="80"/>
      <c r="T1118" s="81"/>
      <c r="U1118" s="77"/>
      <c r="V1118" s="79"/>
      <c r="W1118" s="79"/>
      <c r="X1118" s="82"/>
      <c r="Y1118" s="83">
        <f>M1118</f>
        <v>707520</v>
      </c>
      <c r="Z1118" s="84"/>
      <c r="AA1118" s="87">
        <f>AB1118*M1118/100</f>
        <v>70.751999999999995</v>
      </c>
      <c r="AB1118" s="82">
        <v>0.01</v>
      </c>
    </row>
    <row r="1119" spans="2:28" ht="16.5" customHeight="1" x14ac:dyDescent="0.25">
      <c r="B1119" s="97"/>
      <c r="C1119" s="97"/>
      <c r="D1119" s="98"/>
      <c r="E1119" s="99"/>
      <c r="F1119" s="97"/>
      <c r="G1119" s="97"/>
      <c r="H1119" s="105"/>
      <c r="I1119" s="105"/>
      <c r="J1119" s="105"/>
      <c r="K1119" s="95"/>
      <c r="L1119" s="106"/>
      <c r="M1119" s="106"/>
      <c r="N1119" s="77"/>
      <c r="O1119" s="78"/>
      <c r="P1119" s="78"/>
      <c r="Q1119" s="78"/>
      <c r="R1119" s="79"/>
      <c r="S1119" s="80"/>
      <c r="T1119" s="81"/>
      <c r="U1119" s="77"/>
      <c r="V1119" s="79"/>
      <c r="W1119" s="79"/>
      <c r="X1119" s="82"/>
      <c r="Y1119" s="83"/>
      <c r="Z1119" s="84"/>
      <c r="AA1119" s="87"/>
      <c r="AB1119" s="82"/>
    </row>
    <row r="1120" spans="2:28" ht="16.5" customHeight="1" x14ac:dyDescent="0.25">
      <c r="B1120" s="99"/>
      <c r="C1120" s="99"/>
      <c r="D1120" s="99"/>
      <c r="E1120" s="99"/>
      <c r="F1120" s="99"/>
      <c r="G1120" s="99"/>
      <c r="H1120" s="107"/>
      <c r="I1120" s="107"/>
      <c r="J1120" s="107"/>
      <c r="K1120" s="106"/>
      <c r="L1120" s="106"/>
      <c r="M1120" s="106"/>
      <c r="N1120" s="77"/>
      <c r="O1120" s="78"/>
      <c r="P1120" s="78"/>
      <c r="Q1120" s="78"/>
      <c r="R1120" s="79"/>
      <c r="S1120" s="80"/>
      <c r="T1120" s="81"/>
      <c r="U1120" s="77"/>
      <c r="V1120" s="79"/>
      <c r="W1120" s="79"/>
      <c r="X1120" s="86"/>
      <c r="Y1120" s="83"/>
      <c r="Z1120" s="84"/>
      <c r="AA1120" s="85"/>
      <c r="AB1120" s="86"/>
    </row>
    <row r="1121" spans="2:28" ht="16.5" customHeight="1" x14ac:dyDescent="0.25">
      <c r="B1121" s="100" t="s">
        <v>205</v>
      </c>
      <c r="C1121" s="101"/>
      <c r="D1121" s="101"/>
      <c r="E1121" s="101"/>
      <c r="F1121" s="101"/>
      <c r="G1121" s="102"/>
      <c r="H1121" s="102" t="s">
        <v>207</v>
      </c>
      <c r="I1121" s="102" t="s">
        <v>958</v>
      </c>
      <c r="J1121" s="102" t="s">
        <v>2503</v>
      </c>
      <c r="K1121" s="102">
        <v>139</v>
      </c>
      <c r="L1121" s="102">
        <v>11</v>
      </c>
      <c r="M1121" s="102"/>
      <c r="N1121" s="102"/>
      <c r="O1121" s="102" t="s">
        <v>424</v>
      </c>
      <c r="P1121" s="102" t="s">
        <v>315</v>
      </c>
      <c r="Q1121" s="102" t="s">
        <v>316</v>
      </c>
      <c r="R1121" s="102">
        <v>33110</v>
      </c>
      <c r="S1121" s="102"/>
      <c r="T1121" s="102">
        <v>80</v>
      </c>
      <c r="U1121" s="102" t="s">
        <v>2795</v>
      </c>
      <c r="V1121" s="103"/>
      <c r="W1121" s="101"/>
      <c r="X1121" s="102" t="s">
        <v>212</v>
      </c>
      <c r="Y1121" s="101" t="s">
        <v>2796</v>
      </c>
      <c r="Z1121" s="101"/>
      <c r="AA1121" s="102" t="s">
        <v>2794</v>
      </c>
      <c r="AB1121" s="104"/>
    </row>
    <row r="1122" spans="2:28" ht="16.5" customHeight="1" x14ac:dyDescent="0.25">
      <c r="B1122" s="97">
        <v>1261</v>
      </c>
      <c r="C1122" s="97" t="s">
        <v>206</v>
      </c>
      <c r="D1122" s="98">
        <v>3800</v>
      </c>
      <c r="E1122" s="99">
        <v>2</v>
      </c>
      <c r="F1122" s="97">
        <v>6</v>
      </c>
      <c r="G1122" s="97">
        <v>1</v>
      </c>
      <c r="H1122" s="105">
        <v>8</v>
      </c>
      <c r="I1122" s="105">
        <v>1</v>
      </c>
      <c r="J1122" s="105">
        <v>8</v>
      </c>
      <c r="K1122" s="95">
        <v>3308</v>
      </c>
      <c r="L1122" s="106">
        <f>T1121</f>
        <v>80</v>
      </c>
      <c r="M1122" s="106">
        <f>K1122*L1122</f>
        <v>264640</v>
      </c>
      <c r="N1122" s="77"/>
      <c r="O1122" s="78"/>
      <c r="P1122" s="78"/>
      <c r="Q1122" s="78"/>
      <c r="R1122" s="79"/>
      <c r="S1122" s="80"/>
      <c r="T1122" s="81"/>
      <c r="U1122" s="77"/>
      <c r="V1122" s="79"/>
      <c r="W1122" s="79"/>
      <c r="X1122" s="82"/>
      <c r="Y1122" s="83">
        <f>M1122</f>
        <v>264640</v>
      </c>
      <c r="Z1122" s="84"/>
      <c r="AA1122" s="87">
        <f>AB1122*M1122/100</f>
        <v>26.464000000000002</v>
      </c>
      <c r="AB1122" s="82">
        <v>0.01</v>
      </c>
    </row>
    <row r="1123" spans="2:28" ht="16.5" customHeight="1" x14ac:dyDescent="0.25">
      <c r="B1123" s="97"/>
      <c r="C1123" s="97"/>
      <c r="D1123" s="98"/>
      <c r="E1123" s="99"/>
      <c r="F1123" s="97"/>
      <c r="G1123" s="97"/>
      <c r="H1123" s="105"/>
      <c r="I1123" s="105"/>
      <c r="J1123" s="105"/>
      <c r="K1123" s="95"/>
      <c r="L1123" s="106"/>
      <c r="M1123" s="106"/>
      <c r="N1123" s="77"/>
      <c r="O1123" s="78"/>
      <c r="P1123" s="78"/>
      <c r="Q1123" s="78"/>
      <c r="R1123" s="79"/>
      <c r="S1123" s="80"/>
      <c r="T1123" s="81"/>
      <c r="U1123" s="77"/>
      <c r="V1123" s="79"/>
      <c r="W1123" s="79"/>
      <c r="X1123" s="82"/>
      <c r="Y1123" s="83"/>
      <c r="Z1123" s="84"/>
      <c r="AA1123" s="87"/>
      <c r="AB1123" s="82"/>
    </row>
    <row r="1124" spans="2:28" ht="16.5" customHeight="1" x14ac:dyDescent="0.25">
      <c r="B1124" s="99"/>
      <c r="C1124" s="99"/>
      <c r="D1124" s="99"/>
      <c r="E1124" s="99"/>
      <c r="F1124" s="99"/>
      <c r="G1124" s="99"/>
      <c r="H1124" s="107"/>
      <c r="I1124" s="107"/>
      <c r="J1124" s="107"/>
      <c r="K1124" s="106"/>
      <c r="L1124" s="106"/>
      <c r="M1124" s="106"/>
      <c r="N1124" s="77"/>
      <c r="O1124" s="78"/>
      <c r="P1124" s="78"/>
      <c r="Q1124" s="78"/>
      <c r="R1124" s="79"/>
      <c r="S1124" s="80"/>
      <c r="T1124" s="81"/>
      <c r="U1124" s="77"/>
      <c r="V1124" s="79"/>
      <c r="W1124" s="79"/>
      <c r="X1124" s="86"/>
      <c r="Y1124" s="83"/>
      <c r="Z1124" s="84"/>
      <c r="AA1124" s="85"/>
      <c r="AB1124" s="86"/>
    </row>
    <row r="1125" spans="2:28" ht="16.5" customHeight="1" x14ac:dyDescent="0.25">
      <c r="B1125" s="100" t="s">
        <v>205</v>
      </c>
      <c r="C1125" s="101"/>
      <c r="D1125" s="101"/>
      <c r="E1125" s="101"/>
      <c r="F1125" s="101"/>
      <c r="G1125" s="102"/>
      <c r="H1125" s="102" t="s">
        <v>210</v>
      </c>
      <c r="I1125" s="102" t="s">
        <v>1558</v>
      </c>
      <c r="J1125" s="102" t="s">
        <v>2685</v>
      </c>
      <c r="K1125" s="102">
        <v>127</v>
      </c>
      <c r="L1125" s="102">
        <v>11</v>
      </c>
      <c r="M1125" s="102"/>
      <c r="N1125" s="102"/>
      <c r="O1125" s="102" t="s">
        <v>424</v>
      </c>
      <c r="P1125" s="102" t="s">
        <v>315</v>
      </c>
      <c r="Q1125" s="102" t="s">
        <v>316</v>
      </c>
      <c r="R1125" s="102">
        <v>33110</v>
      </c>
      <c r="S1125" s="102"/>
      <c r="T1125" s="102">
        <v>80</v>
      </c>
      <c r="U1125" s="102" t="s">
        <v>2798</v>
      </c>
      <c r="V1125" s="103"/>
      <c r="W1125" s="101"/>
      <c r="X1125" s="102"/>
      <c r="Y1125" s="101"/>
      <c r="Z1125" s="101"/>
      <c r="AA1125" s="102" t="s">
        <v>2686</v>
      </c>
      <c r="AB1125" s="104"/>
    </row>
    <row r="1126" spans="2:28" ht="16.5" customHeight="1" x14ac:dyDescent="0.25">
      <c r="B1126" s="97">
        <v>1264</v>
      </c>
      <c r="C1126" s="97" t="s">
        <v>206</v>
      </c>
      <c r="D1126" s="98">
        <v>3792</v>
      </c>
      <c r="E1126" s="99">
        <v>2</v>
      </c>
      <c r="F1126" s="97">
        <v>6</v>
      </c>
      <c r="G1126" s="97">
        <v>1</v>
      </c>
      <c r="H1126" s="105">
        <v>1</v>
      </c>
      <c r="I1126" s="105">
        <v>3</v>
      </c>
      <c r="J1126" s="105">
        <v>76</v>
      </c>
      <c r="K1126" s="95">
        <v>776</v>
      </c>
      <c r="L1126" s="106">
        <f>T1125</f>
        <v>80</v>
      </c>
      <c r="M1126" s="106">
        <f>K1126*L1126</f>
        <v>62080</v>
      </c>
      <c r="N1126" s="77"/>
      <c r="O1126" s="78"/>
      <c r="P1126" s="78"/>
      <c r="Q1126" s="78"/>
      <c r="R1126" s="79"/>
      <c r="S1126" s="80"/>
      <c r="T1126" s="81"/>
      <c r="U1126" s="77"/>
      <c r="V1126" s="79"/>
      <c r="W1126" s="79"/>
      <c r="X1126" s="82"/>
      <c r="Y1126" s="83">
        <f>M1126</f>
        <v>62080</v>
      </c>
      <c r="Z1126" s="84"/>
      <c r="AA1126" s="87">
        <f>AB1126*M1126/100</f>
        <v>6.2080000000000011</v>
      </c>
      <c r="AB1126" s="82">
        <v>0.01</v>
      </c>
    </row>
    <row r="1127" spans="2:28" ht="16.5" customHeight="1" x14ac:dyDescent="0.25">
      <c r="B1127" s="97"/>
      <c r="C1127" s="97"/>
      <c r="D1127" s="98"/>
      <c r="E1127" s="99"/>
      <c r="F1127" s="97"/>
      <c r="G1127" s="97"/>
      <c r="H1127" s="105"/>
      <c r="I1127" s="105"/>
      <c r="J1127" s="105"/>
      <c r="K1127" s="95"/>
      <c r="L1127" s="106"/>
      <c r="M1127" s="106"/>
      <c r="N1127" s="77"/>
      <c r="O1127" s="78"/>
      <c r="P1127" s="78"/>
      <c r="Q1127" s="78"/>
      <c r="R1127" s="79"/>
      <c r="S1127" s="80"/>
      <c r="T1127" s="81"/>
      <c r="U1127" s="77"/>
      <c r="V1127" s="79"/>
      <c r="W1127" s="79"/>
      <c r="X1127" s="82"/>
      <c r="Y1127" s="83"/>
      <c r="Z1127" s="84"/>
      <c r="AA1127" s="87"/>
      <c r="AB1127" s="82"/>
    </row>
    <row r="1128" spans="2:28" ht="16.5" customHeight="1" x14ac:dyDescent="0.25">
      <c r="B1128" s="99"/>
      <c r="C1128" s="99"/>
      <c r="D1128" s="99"/>
      <c r="E1128" s="99"/>
      <c r="F1128" s="99"/>
      <c r="G1128" s="99"/>
      <c r="H1128" s="107"/>
      <c r="I1128" s="107"/>
      <c r="J1128" s="107"/>
      <c r="K1128" s="106"/>
      <c r="L1128" s="106"/>
      <c r="M1128" s="106"/>
      <c r="N1128" s="77"/>
      <c r="O1128" s="78"/>
      <c r="P1128" s="78"/>
      <c r="Q1128" s="78"/>
      <c r="R1128" s="79"/>
      <c r="S1128" s="80"/>
      <c r="T1128" s="81"/>
      <c r="U1128" s="77"/>
      <c r="V1128" s="79"/>
      <c r="W1128" s="79"/>
      <c r="X1128" s="86"/>
      <c r="Y1128" s="83"/>
      <c r="Z1128" s="84"/>
      <c r="AA1128" s="85"/>
      <c r="AB1128" s="86"/>
    </row>
    <row r="1129" spans="2:28" ht="16.5" customHeight="1" x14ac:dyDescent="0.25">
      <c r="B1129" s="100" t="s">
        <v>205</v>
      </c>
      <c r="C1129" s="101"/>
      <c r="D1129" s="101"/>
      <c r="E1129" s="101"/>
      <c r="F1129" s="101"/>
      <c r="G1129" s="102"/>
      <c r="H1129" s="102" t="s">
        <v>207</v>
      </c>
      <c r="I1129" s="102" t="s">
        <v>1235</v>
      </c>
      <c r="J1129" s="102" t="s">
        <v>2799</v>
      </c>
      <c r="K1129" s="102">
        <v>29</v>
      </c>
      <c r="L1129" s="102">
        <v>11</v>
      </c>
      <c r="M1129" s="102"/>
      <c r="N1129" s="102"/>
      <c r="O1129" s="102" t="s">
        <v>424</v>
      </c>
      <c r="P1129" s="102" t="s">
        <v>315</v>
      </c>
      <c r="Q1129" s="102" t="s">
        <v>316</v>
      </c>
      <c r="R1129" s="102">
        <v>33110</v>
      </c>
      <c r="S1129" s="102"/>
      <c r="T1129" s="102">
        <v>250</v>
      </c>
      <c r="U1129" s="102" t="s">
        <v>2800</v>
      </c>
      <c r="V1129" s="103"/>
      <c r="W1129" s="101"/>
      <c r="X1129" s="102"/>
      <c r="Y1129" s="101"/>
      <c r="Z1129" s="101"/>
      <c r="AA1129" s="101"/>
      <c r="AB1129" s="104"/>
    </row>
    <row r="1130" spans="2:28" ht="16.5" customHeight="1" x14ac:dyDescent="0.25">
      <c r="B1130" s="97">
        <v>1267</v>
      </c>
      <c r="C1130" s="97" t="s">
        <v>206</v>
      </c>
      <c r="D1130" s="98">
        <v>3819</v>
      </c>
      <c r="E1130" s="99">
        <v>2</v>
      </c>
      <c r="F1130" s="97">
        <v>6</v>
      </c>
      <c r="G1130" s="97"/>
      <c r="H1130" s="105">
        <v>74</v>
      </c>
      <c r="I1130" s="105">
        <v>0</v>
      </c>
      <c r="J1130" s="105">
        <v>62</v>
      </c>
      <c r="K1130" s="95">
        <v>29662</v>
      </c>
      <c r="L1130" s="106">
        <f>T1129</f>
        <v>250</v>
      </c>
      <c r="M1130" s="106">
        <f>K1130*L1130</f>
        <v>7415500</v>
      </c>
      <c r="N1130" s="77"/>
      <c r="O1130" s="78"/>
      <c r="P1130" s="78"/>
      <c r="Q1130" s="78"/>
      <c r="R1130" s="79"/>
      <c r="S1130" s="80"/>
      <c r="T1130" s="81"/>
      <c r="U1130" s="77"/>
      <c r="V1130" s="79"/>
      <c r="W1130" s="79"/>
      <c r="X1130" s="82"/>
      <c r="Y1130" s="83">
        <f>M1130</f>
        <v>7415500</v>
      </c>
      <c r="Z1130" s="84"/>
      <c r="AA1130" s="87">
        <f>AB1130*M1130/100</f>
        <v>741.55</v>
      </c>
      <c r="AB1130" s="115">
        <v>0.01</v>
      </c>
    </row>
    <row r="1131" spans="2:28" ht="16.5" customHeight="1" x14ac:dyDescent="0.25">
      <c r="B1131" s="97"/>
      <c r="C1131" s="97"/>
      <c r="D1131" s="98"/>
      <c r="E1131" s="99"/>
      <c r="F1131" s="97"/>
      <c r="G1131" s="97"/>
      <c r="H1131" s="105"/>
      <c r="I1131" s="105"/>
      <c r="J1131" s="105"/>
      <c r="K1131" s="95">
        <v>100</v>
      </c>
      <c r="L1131" s="106">
        <f>T1129</f>
        <v>250</v>
      </c>
      <c r="M1131" s="106">
        <f>K1131*L1131</f>
        <v>25000</v>
      </c>
      <c r="N1131" s="77"/>
      <c r="O1131" s="78" t="s">
        <v>203</v>
      </c>
      <c r="P1131" s="78" t="s">
        <v>211</v>
      </c>
      <c r="Q1131" s="78" t="s">
        <v>143</v>
      </c>
      <c r="R1131" s="79">
        <v>92</v>
      </c>
      <c r="S1131" s="80"/>
      <c r="T1131" s="81">
        <v>7450</v>
      </c>
      <c r="U1131" s="96" t="s">
        <v>1280</v>
      </c>
      <c r="V1131" s="79">
        <f>R1131*T1131*75/100</f>
        <v>514050</v>
      </c>
      <c r="W1131" s="79">
        <f>R1131*T1131-V1131</f>
        <v>171350</v>
      </c>
      <c r="X1131" s="82">
        <f>M1131+W1131</f>
        <v>196350</v>
      </c>
      <c r="Y1131" s="83">
        <f>M1131</f>
        <v>25000</v>
      </c>
      <c r="Z1131" s="84"/>
      <c r="AA1131" s="87">
        <f>AB1131*M1131/100</f>
        <v>5</v>
      </c>
      <c r="AB1131" s="84">
        <v>0.02</v>
      </c>
    </row>
    <row r="1132" spans="2:28" ht="16.5" customHeight="1" x14ac:dyDescent="0.25">
      <c r="B1132" s="97"/>
      <c r="C1132" s="97"/>
      <c r="D1132" s="98"/>
      <c r="E1132" s="99"/>
      <c r="F1132" s="97"/>
      <c r="G1132" s="97"/>
      <c r="H1132" s="105"/>
      <c r="I1132" s="105"/>
      <c r="J1132" s="105"/>
      <c r="K1132" s="95">
        <v>35</v>
      </c>
      <c r="L1132" s="106">
        <f>T1129</f>
        <v>250</v>
      </c>
      <c r="M1132" s="106">
        <f>K1132*L1132</f>
        <v>8750</v>
      </c>
      <c r="N1132" s="77"/>
      <c r="O1132" s="78" t="s">
        <v>2801</v>
      </c>
      <c r="P1132" s="78" t="s">
        <v>5</v>
      </c>
      <c r="Q1132" s="78" t="s">
        <v>215</v>
      </c>
      <c r="R1132" s="79">
        <v>135</v>
      </c>
      <c r="S1132" s="80"/>
      <c r="T1132" s="81">
        <v>5450</v>
      </c>
      <c r="U1132" s="96" t="s">
        <v>217</v>
      </c>
      <c r="V1132" s="79">
        <f>R1132*T1132*1/100</f>
        <v>7357.5</v>
      </c>
      <c r="W1132" s="79">
        <f>R1132*T1132-V1132</f>
        <v>728392.5</v>
      </c>
      <c r="X1132" s="82">
        <f>M1132+W1132</f>
        <v>737142.5</v>
      </c>
      <c r="Y1132" s="83">
        <f>M1132</f>
        <v>8750</v>
      </c>
      <c r="Z1132" s="84"/>
      <c r="AA1132" s="87">
        <f>X1132*AB1132/100</f>
        <v>2211.4274999999998</v>
      </c>
      <c r="AB1132" s="86">
        <v>0.3</v>
      </c>
    </row>
    <row r="1133" spans="2:28" ht="16.5" customHeight="1" x14ac:dyDescent="0.25">
      <c r="B1133" s="97"/>
      <c r="C1133" s="97"/>
      <c r="D1133" s="98"/>
      <c r="E1133" s="99"/>
      <c r="F1133" s="97"/>
      <c r="G1133" s="97"/>
      <c r="H1133" s="105"/>
      <c r="I1133" s="105"/>
      <c r="J1133" s="105"/>
      <c r="K1133" s="95">
        <v>265</v>
      </c>
      <c r="L1133" s="106">
        <f>T1129</f>
        <v>250</v>
      </c>
      <c r="M1133" s="106">
        <f>K1133*L1133</f>
        <v>66250</v>
      </c>
      <c r="N1133" s="77"/>
      <c r="O1133" s="78"/>
      <c r="P1133" s="78"/>
      <c r="Q1133" s="78"/>
      <c r="R1133" s="79"/>
      <c r="S1133" s="80"/>
      <c r="T1133" s="81"/>
      <c r="U1133" s="77"/>
      <c r="V1133" s="79"/>
      <c r="W1133" s="79"/>
      <c r="X1133" s="82"/>
      <c r="Y1133" s="83">
        <f>M1133</f>
        <v>66250</v>
      </c>
      <c r="Z1133" s="84"/>
      <c r="AA1133" s="87">
        <f>AB1133*M1133/100</f>
        <v>198.75</v>
      </c>
      <c r="AB1133" s="116">
        <v>0.3</v>
      </c>
    </row>
    <row r="1134" spans="2:28" ht="16.5" customHeight="1" x14ac:dyDescent="0.25">
      <c r="B1134" s="97"/>
      <c r="C1134" s="97"/>
      <c r="D1134" s="98"/>
      <c r="E1134" s="99"/>
      <c r="F1134" s="97"/>
      <c r="G1134" s="97"/>
      <c r="H1134" s="105">
        <v>75</v>
      </c>
      <c r="I1134" s="105">
        <v>0</v>
      </c>
      <c r="J1134" s="105">
        <v>62</v>
      </c>
      <c r="K1134" s="95">
        <v>30062</v>
      </c>
      <c r="L1134" s="106"/>
      <c r="M1134" s="106"/>
      <c r="N1134" s="77"/>
      <c r="O1134" s="78"/>
      <c r="P1134" s="78"/>
      <c r="Q1134" s="78"/>
      <c r="R1134" s="79"/>
      <c r="S1134" s="80"/>
      <c r="T1134" s="81"/>
      <c r="U1134" s="77"/>
      <c r="V1134" s="79"/>
      <c r="W1134" s="79"/>
      <c r="X1134" s="82"/>
      <c r="Y1134" s="83"/>
      <c r="Z1134" s="84"/>
      <c r="AA1134" s="87">
        <f>SUM(AA1132:AA1133)</f>
        <v>2410.1774999999998</v>
      </c>
      <c r="AB1134" s="116"/>
    </row>
    <row r="1135" spans="2:28" ht="16.5" customHeight="1" x14ac:dyDescent="0.25">
      <c r="B1135" s="99"/>
      <c r="C1135" s="99"/>
      <c r="D1135" s="99"/>
      <c r="E1135" s="99"/>
      <c r="F1135" s="99"/>
      <c r="G1135" s="99"/>
      <c r="H1135" s="107"/>
      <c r="I1135" s="107"/>
      <c r="J1135" s="107"/>
      <c r="K1135" s="106"/>
      <c r="L1135" s="106"/>
      <c r="M1135" s="106"/>
      <c r="N1135" s="77"/>
      <c r="O1135" s="78"/>
      <c r="P1135" s="78"/>
      <c r="Q1135" s="78"/>
      <c r="R1135" s="79"/>
      <c r="S1135" s="80"/>
      <c r="T1135" s="81"/>
      <c r="U1135" s="77"/>
      <c r="V1135" s="79"/>
      <c r="W1135" s="79"/>
      <c r="X1135" s="86"/>
      <c r="Y1135" s="83"/>
      <c r="Z1135" s="84"/>
      <c r="AA1135" s="85"/>
      <c r="AB1135" s="86"/>
    </row>
    <row r="1136" spans="2:28" ht="16.5" customHeight="1" x14ac:dyDescent="0.25">
      <c r="B1136" s="100" t="s">
        <v>205</v>
      </c>
      <c r="C1136" s="101"/>
      <c r="D1136" s="101"/>
      <c r="E1136" s="101"/>
      <c r="F1136" s="101"/>
      <c r="G1136" s="102"/>
      <c r="H1136" s="102" t="s">
        <v>213</v>
      </c>
      <c r="I1136" s="102" t="s">
        <v>2802</v>
      </c>
      <c r="J1136" s="102" t="s">
        <v>2685</v>
      </c>
      <c r="K1136" s="102">
        <v>127</v>
      </c>
      <c r="L1136" s="102">
        <v>11</v>
      </c>
      <c r="M1136" s="102"/>
      <c r="N1136" s="102"/>
      <c r="O1136" s="102" t="s">
        <v>424</v>
      </c>
      <c r="P1136" s="102" t="s">
        <v>315</v>
      </c>
      <c r="Q1136" s="102" t="s">
        <v>316</v>
      </c>
      <c r="R1136" s="102">
        <v>33110</v>
      </c>
      <c r="S1136" s="102"/>
      <c r="T1136" s="102">
        <v>80</v>
      </c>
      <c r="U1136" s="102" t="s">
        <v>2714</v>
      </c>
      <c r="V1136" s="103"/>
      <c r="W1136" s="101"/>
      <c r="X1136" s="102"/>
      <c r="Y1136" s="101"/>
      <c r="Z1136" s="101"/>
      <c r="AA1136" s="102" t="s">
        <v>2686</v>
      </c>
      <c r="AB1136" s="104"/>
    </row>
    <row r="1137" spans="2:28" ht="16.5" customHeight="1" x14ac:dyDescent="0.25">
      <c r="B1137" s="97">
        <v>1268</v>
      </c>
      <c r="C1137" s="97" t="s">
        <v>206</v>
      </c>
      <c r="D1137" s="98">
        <v>4158</v>
      </c>
      <c r="E1137" s="99">
        <v>2</v>
      </c>
      <c r="F1137" s="97">
        <v>6</v>
      </c>
      <c r="G1137" s="97">
        <v>1</v>
      </c>
      <c r="H1137" s="105">
        <v>26</v>
      </c>
      <c r="I1137" s="105">
        <v>2</v>
      </c>
      <c r="J1137" s="105">
        <v>82</v>
      </c>
      <c r="K1137" s="95">
        <v>10682</v>
      </c>
      <c r="L1137" s="106">
        <f>T1136</f>
        <v>80</v>
      </c>
      <c r="M1137" s="106">
        <f>K1137*L1137</f>
        <v>854560</v>
      </c>
      <c r="N1137" s="77"/>
      <c r="O1137" s="78"/>
      <c r="P1137" s="78"/>
      <c r="Q1137" s="78"/>
      <c r="R1137" s="79"/>
      <c r="S1137" s="80"/>
      <c r="T1137" s="81"/>
      <c r="U1137" s="77"/>
      <c r="V1137" s="79"/>
      <c r="W1137" s="79"/>
      <c r="X1137" s="82"/>
      <c r="Y1137" s="83">
        <f>M1137</f>
        <v>854560</v>
      </c>
      <c r="Z1137" s="84"/>
      <c r="AA1137" s="87">
        <f>AB1137*M1137/100</f>
        <v>85.456000000000003</v>
      </c>
      <c r="AB1137" s="115">
        <v>0.01</v>
      </c>
    </row>
    <row r="1138" spans="2:28" ht="16.5" customHeight="1" x14ac:dyDescent="0.25">
      <c r="B1138" s="99"/>
      <c r="C1138" s="99"/>
      <c r="D1138" s="99"/>
      <c r="E1138" s="99"/>
      <c r="F1138" s="99"/>
      <c r="G1138" s="99"/>
      <c r="H1138" s="107"/>
      <c r="I1138" s="107"/>
      <c r="J1138" s="107"/>
      <c r="K1138" s="106"/>
      <c r="L1138" s="106"/>
      <c r="M1138" s="106"/>
      <c r="N1138" s="77"/>
      <c r="O1138" s="78"/>
      <c r="P1138" s="78"/>
      <c r="Q1138" s="78"/>
      <c r="R1138" s="79"/>
      <c r="S1138" s="80"/>
      <c r="T1138" s="81"/>
      <c r="U1138" s="77"/>
      <c r="V1138" s="79"/>
      <c r="W1138" s="79"/>
      <c r="X1138" s="86"/>
      <c r="Y1138" s="83"/>
      <c r="Z1138" s="84"/>
      <c r="AA1138" s="85"/>
      <c r="AB1138" s="86"/>
    </row>
    <row r="1139" spans="2:28" ht="16.5" customHeight="1" x14ac:dyDescent="0.25">
      <c r="B1139" s="100" t="s">
        <v>205</v>
      </c>
      <c r="C1139" s="101"/>
      <c r="D1139" s="101"/>
      <c r="E1139" s="101"/>
      <c r="F1139" s="101"/>
      <c r="G1139" s="102"/>
      <c r="H1139" s="102" t="s">
        <v>210</v>
      </c>
      <c r="I1139" s="102" t="s">
        <v>1704</v>
      </c>
      <c r="J1139" s="102" t="s">
        <v>1662</v>
      </c>
      <c r="K1139" s="102">
        <v>128</v>
      </c>
      <c r="L1139" s="102">
        <v>1</v>
      </c>
      <c r="M1139" s="102"/>
      <c r="N1139" s="102"/>
      <c r="O1139" s="102" t="s">
        <v>1621</v>
      </c>
      <c r="P1139" s="102" t="s">
        <v>209</v>
      </c>
      <c r="Q1139" s="102" t="s">
        <v>139</v>
      </c>
      <c r="R1139" s="102">
        <v>34160</v>
      </c>
      <c r="S1139" s="102"/>
      <c r="T1139" s="102">
        <v>80</v>
      </c>
      <c r="U1139" s="102" t="s">
        <v>2804</v>
      </c>
      <c r="V1139" s="103"/>
      <c r="W1139" s="101"/>
      <c r="X1139" s="102"/>
      <c r="Y1139" s="101"/>
      <c r="Z1139" s="101"/>
      <c r="AA1139" s="101"/>
      <c r="AB1139" s="104"/>
    </row>
    <row r="1140" spans="2:28" ht="16.5" customHeight="1" x14ac:dyDescent="0.25">
      <c r="B1140" s="97">
        <v>1270</v>
      </c>
      <c r="C1140" s="97" t="s">
        <v>206</v>
      </c>
      <c r="D1140" s="98">
        <v>2743</v>
      </c>
      <c r="E1140" s="99">
        <v>2</v>
      </c>
      <c r="F1140" s="97">
        <v>6</v>
      </c>
      <c r="G1140" s="97">
        <v>1</v>
      </c>
      <c r="H1140" s="105">
        <v>8</v>
      </c>
      <c r="I1140" s="105">
        <v>0</v>
      </c>
      <c r="J1140" s="105">
        <v>0</v>
      </c>
      <c r="K1140" s="95">
        <v>3200</v>
      </c>
      <c r="L1140" s="106">
        <f>T1139</f>
        <v>80</v>
      </c>
      <c r="M1140" s="106">
        <f>K1140*L1140</f>
        <v>256000</v>
      </c>
      <c r="N1140" s="77"/>
      <c r="O1140" s="78"/>
      <c r="P1140" s="78"/>
      <c r="Q1140" s="78"/>
      <c r="R1140" s="79"/>
      <c r="S1140" s="80"/>
      <c r="T1140" s="81"/>
      <c r="U1140" s="77"/>
      <c r="V1140" s="79"/>
      <c r="W1140" s="79"/>
      <c r="X1140" s="82"/>
      <c r="Y1140" s="83">
        <f>M1140</f>
        <v>256000</v>
      </c>
      <c r="Z1140" s="84"/>
      <c r="AA1140" s="87">
        <f>AB1140*M1140/100</f>
        <v>25.6</v>
      </c>
      <c r="AB1140" s="115">
        <v>0.01</v>
      </c>
    </row>
    <row r="1141" spans="2:28" ht="16.5" customHeight="1" x14ac:dyDescent="0.25">
      <c r="B1141" s="99"/>
      <c r="C1141" s="99"/>
      <c r="D1141" s="99"/>
      <c r="E1141" s="99"/>
      <c r="F1141" s="99"/>
      <c r="G1141" s="99"/>
      <c r="H1141" s="107"/>
      <c r="I1141" s="107"/>
      <c r="J1141" s="107"/>
      <c r="K1141" s="106"/>
      <c r="L1141" s="106"/>
      <c r="M1141" s="106"/>
      <c r="N1141" s="77"/>
      <c r="O1141" s="78"/>
      <c r="P1141" s="78"/>
      <c r="Q1141" s="78"/>
      <c r="R1141" s="79"/>
      <c r="S1141" s="80"/>
      <c r="T1141" s="81"/>
      <c r="U1141" s="77"/>
      <c r="V1141" s="79"/>
      <c r="W1141" s="79"/>
      <c r="X1141" s="86"/>
      <c r="Y1141" s="83"/>
      <c r="Z1141" s="84"/>
      <c r="AA1141" s="85"/>
      <c r="AB1141" s="86"/>
    </row>
    <row r="1142" spans="2:28" ht="16.5" customHeight="1" x14ac:dyDescent="0.25">
      <c r="B1142" s="100" t="s">
        <v>205</v>
      </c>
      <c r="C1142" s="101"/>
      <c r="D1142" s="101"/>
      <c r="E1142" s="101"/>
      <c r="F1142" s="101"/>
      <c r="G1142" s="102"/>
      <c r="H1142" s="102" t="s">
        <v>207</v>
      </c>
      <c r="I1142" s="102" t="s">
        <v>2806</v>
      </c>
      <c r="J1142" s="102" t="s">
        <v>2664</v>
      </c>
      <c r="K1142" s="102" t="s">
        <v>2665</v>
      </c>
      <c r="L1142" s="102">
        <v>11</v>
      </c>
      <c r="M1142" s="102"/>
      <c r="N1142" s="102"/>
      <c r="O1142" s="102" t="s">
        <v>424</v>
      </c>
      <c r="P1142" s="102" t="s">
        <v>315</v>
      </c>
      <c r="Q1142" s="102" t="s">
        <v>316</v>
      </c>
      <c r="R1142" s="102">
        <v>33110</v>
      </c>
      <c r="S1142" s="102"/>
      <c r="T1142" s="102">
        <v>80</v>
      </c>
      <c r="U1142" s="102" t="s">
        <v>2807</v>
      </c>
      <c r="V1142" s="103"/>
      <c r="W1142" s="101"/>
      <c r="X1142" s="102"/>
      <c r="Y1142" s="101"/>
      <c r="Z1142" s="101"/>
      <c r="AA1142" s="102" t="s">
        <v>2666</v>
      </c>
      <c r="AB1142" s="104"/>
    </row>
    <row r="1143" spans="2:28" ht="16.5" customHeight="1" x14ac:dyDescent="0.25">
      <c r="B1143" s="97">
        <v>1272</v>
      </c>
      <c r="C1143" s="97" t="s">
        <v>206</v>
      </c>
      <c r="D1143" s="98">
        <v>3827</v>
      </c>
      <c r="E1143" s="99">
        <v>2</v>
      </c>
      <c r="F1143" s="97">
        <v>6</v>
      </c>
      <c r="G1143" s="97">
        <v>1</v>
      </c>
      <c r="H1143" s="105">
        <v>69</v>
      </c>
      <c r="I1143" s="105">
        <v>2</v>
      </c>
      <c r="J1143" s="105">
        <v>7</v>
      </c>
      <c r="K1143" s="95">
        <v>27807</v>
      </c>
      <c r="L1143" s="106">
        <f>T1142</f>
        <v>80</v>
      </c>
      <c r="M1143" s="106">
        <f>K1143*L1143</f>
        <v>2224560</v>
      </c>
      <c r="N1143" s="77"/>
      <c r="O1143" s="78"/>
      <c r="P1143" s="78"/>
      <c r="Q1143" s="78"/>
      <c r="R1143" s="79"/>
      <c r="S1143" s="80"/>
      <c r="T1143" s="81"/>
      <c r="U1143" s="77"/>
      <c r="V1143" s="79"/>
      <c r="W1143" s="79"/>
      <c r="X1143" s="82"/>
      <c r="Y1143" s="83">
        <f>M1143</f>
        <v>2224560</v>
      </c>
      <c r="Z1143" s="84"/>
      <c r="AA1143" s="87">
        <f>AB1143*M1143/100</f>
        <v>222.45600000000002</v>
      </c>
      <c r="AB1143" s="115">
        <v>0.01</v>
      </c>
    </row>
    <row r="1144" spans="2:28" ht="16.5" customHeight="1" x14ac:dyDescent="0.25">
      <c r="B1144" s="99"/>
      <c r="C1144" s="99"/>
      <c r="D1144" s="99"/>
      <c r="E1144" s="99"/>
      <c r="F1144" s="99"/>
      <c r="G1144" s="99"/>
      <c r="H1144" s="107"/>
      <c r="I1144" s="107"/>
      <c r="J1144" s="107"/>
      <c r="K1144" s="106"/>
      <c r="L1144" s="106"/>
      <c r="M1144" s="106"/>
      <c r="N1144" s="77"/>
      <c r="O1144" s="78"/>
      <c r="P1144" s="78"/>
      <c r="Q1144" s="78"/>
      <c r="R1144" s="79"/>
      <c r="S1144" s="80"/>
      <c r="T1144" s="81"/>
      <c r="U1144" s="77"/>
      <c r="V1144" s="79"/>
      <c r="W1144" s="79"/>
      <c r="X1144" s="86"/>
      <c r="Y1144" s="83"/>
      <c r="Z1144" s="84"/>
      <c r="AA1144" s="85"/>
      <c r="AB1144" s="86"/>
    </row>
    <row r="1145" spans="2:28" ht="16.5" customHeight="1" x14ac:dyDescent="0.25">
      <c r="B1145" s="100" t="s">
        <v>205</v>
      </c>
      <c r="C1145" s="101"/>
      <c r="D1145" s="101"/>
      <c r="E1145" s="101"/>
      <c r="F1145" s="101"/>
      <c r="G1145" s="102"/>
      <c r="H1145" s="102" t="s">
        <v>210</v>
      </c>
      <c r="I1145" s="102" t="s">
        <v>2809</v>
      </c>
      <c r="J1145" s="102" t="s">
        <v>2810</v>
      </c>
      <c r="K1145" s="102">
        <v>221</v>
      </c>
      <c r="L1145" s="102">
        <v>11</v>
      </c>
      <c r="M1145" s="102"/>
      <c r="N1145" s="102"/>
      <c r="O1145" s="102" t="s">
        <v>424</v>
      </c>
      <c r="P1145" s="102" t="s">
        <v>315</v>
      </c>
      <c r="Q1145" s="102" t="s">
        <v>316</v>
      </c>
      <c r="R1145" s="102">
        <v>33110</v>
      </c>
      <c r="S1145" s="102"/>
      <c r="T1145" s="102">
        <v>80</v>
      </c>
      <c r="U1145" s="102" t="s">
        <v>2812</v>
      </c>
      <c r="V1145" s="103"/>
      <c r="W1145" s="101"/>
      <c r="X1145" s="102" t="s">
        <v>212</v>
      </c>
      <c r="Y1145" s="101" t="s">
        <v>2813</v>
      </c>
      <c r="Z1145" s="101"/>
      <c r="AA1145" s="102" t="s">
        <v>2811</v>
      </c>
      <c r="AB1145" s="104"/>
    </row>
    <row r="1146" spans="2:28" ht="16.5" customHeight="1" x14ac:dyDescent="0.25">
      <c r="B1146" s="97">
        <v>1274</v>
      </c>
      <c r="C1146" s="97" t="s">
        <v>206</v>
      </c>
      <c r="D1146" s="98">
        <v>4223</v>
      </c>
      <c r="E1146" s="99">
        <v>2</v>
      </c>
      <c r="F1146" s="97">
        <v>6</v>
      </c>
      <c r="G1146" s="97">
        <v>1</v>
      </c>
      <c r="H1146" s="105">
        <v>2</v>
      </c>
      <c r="I1146" s="105">
        <v>3</v>
      </c>
      <c r="J1146" s="105">
        <v>79</v>
      </c>
      <c r="K1146" s="95">
        <v>1179</v>
      </c>
      <c r="L1146" s="106">
        <f>T1145</f>
        <v>80</v>
      </c>
      <c r="M1146" s="106">
        <f>K1146*L1146</f>
        <v>94320</v>
      </c>
      <c r="N1146" s="77"/>
      <c r="O1146" s="78"/>
      <c r="P1146" s="78"/>
      <c r="Q1146" s="78"/>
      <c r="R1146" s="79"/>
      <c r="S1146" s="80"/>
      <c r="T1146" s="81"/>
      <c r="U1146" s="77"/>
      <c r="V1146" s="79"/>
      <c r="W1146" s="79"/>
      <c r="X1146" s="82"/>
      <c r="Y1146" s="83">
        <f>M1146</f>
        <v>94320</v>
      </c>
      <c r="Z1146" s="84"/>
      <c r="AA1146" s="87">
        <f>AB1146*M1146/100</f>
        <v>9.4320000000000004</v>
      </c>
      <c r="AB1146" s="115">
        <v>0.01</v>
      </c>
    </row>
    <row r="1147" spans="2:28" ht="16.5" customHeight="1" x14ac:dyDescent="0.25">
      <c r="B1147" s="99"/>
      <c r="C1147" s="99"/>
      <c r="D1147" s="99"/>
      <c r="E1147" s="99"/>
      <c r="F1147" s="99"/>
      <c r="G1147" s="99"/>
      <c r="H1147" s="107"/>
      <c r="I1147" s="107"/>
      <c r="J1147" s="107"/>
      <c r="K1147" s="106"/>
      <c r="L1147" s="106"/>
      <c r="M1147" s="106"/>
      <c r="N1147" s="77"/>
      <c r="O1147" s="78"/>
      <c r="P1147" s="78"/>
      <c r="Q1147" s="78"/>
      <c r="R1147" s="79"/>
      <c r="S1147" s="80"/>
      <c r="T1147" s="81"/>
      <c r="U1147" s="77"/>
      <c r="V1147" s="79"/>
      <c r="W1147" s="79"/>
      <c r="X1147" s="86"/>
      <c r="Y1147" s="83"/>
      <c r="Z1147" s="84"/>
      <c r="AA1147" s="85"/>
      <c r="AB1147" s="86"/>
    </row>
    <row r="1148" spans="2:28" ht="16.5" customHeight="1" x14ac:dyDescent="0.25">
      <c r="B1148" s="100" t="s">
        <v>205</v>
      </c>
      <c r="C1148" s="101"/>
      <c r="D1148" s="101"/>
      <c r="E1148" s="101"/>
      <c r="F1148" s="101"/>
      <c r="G1148" s="102"/>
      <c r="H1148" s="102" t="s">
        <v>210</v>
      </c>
      <c r="I1148" s="102" t="s">
        <v>2814</v>
      </c>
      <c r="J1148" s="102" t="s">
        <v>2815</v>
      </c>
      <c r="K1148" s="102">
        <v>232</v>
      </c>
      <c r="L1148" s="102">
        <v>10</v>
      </c>
      <c r="M1148" s="102"/>
      <c r="N1148" s="102"/>
      <c r="O1148" s="102" t="s">
        <v>424</v>
      </c>
      <c r="P1148" s="102" t="s">
        <v>315</v>
      </c>
      <c r="Q1148" s="102" t="s">
        <v>316</v>
      </c>
      <c r="R1148" s="102">
        <v>33110</v>
      </c>
      <c r="S1148" s="102"/>
      <c r="T1148" s="102">
        <v>80</v>
      </c>
      <c r="U1148" s="102"/>
      <c r="V1148" s="103"/>
      <c r="W1148" s="101"/>
      <c r="X1148" s="102"/>
      <c r="Y1148" s="101"/>
      <c r="Z1148" s="101"/>
      <c r="AA1148" s="102" t="s">
        <v>2816</v>
      </c>
      <c r="AB1148" s="104"/>
    </row>
    <row r="1149" spans="2:28" ht="16.5" customHeight="1" x14ac:dyDescent="0.25">
      <c r="B1149" s="97">
        <v>1276</v>
      </c>
      <c r="C1149" s="97" t="s">
        <v>206</v>
      </c>
      <c r="D1149" s="98">
        <v>4009</v>
      </c>
      <c r="E1149" s="99">
        <v>2</v>
      </c>
      <c r="F1149" s="97">
        <v>6</v>
      </c>
      <c r="G1149" s="97">
        <v>1</v>
      </c>
      <c r="H1149" s="105">
        <v>20</v>
      </c>
      <c r="I1149" s="105">
        <v>2</v>
      </c>
      <c r="J1149" s="105">
        <v>30</v>
      </c>
      <c r="K1149" s="95">
        <v>8230</v>
      </c>
      <c r="L1149" s="106">
        <f>T1148</f>
        <v>80</v>
      </c>
      <c r="M1149" s="106">
        <f>K1149*L1149</f>
        <v>658400</v>
      </c>
      <c r="N1149" s="77"/>
      <c r="O1149" s="78"/>
      <c r="P1149" s="78"/>
      <c r="Q1149" s="78"/>
      <c r="R1149" s="79"/>
      <c r="S1149" s="80"/>
      <c r="T1149" s="81"/>
      <c r="U1149" s="77"/>
      <c r="V1149" s="79"/>
      <c r="W1149" s="79"/>
      <c r="X1149" s="82"/>
      <c r="Y1149" s="83">
        <f>M1149</f>
        <v>658400</v>
      </c>
      <c r="Z1149" s="84"/>
      <c r="AA1149" s="87">
        <f>AB1149*M1149/100</f>
        <v>65.84</v>
      </c>
      <c r="AB1149" s="115">
        <v>0.01</v>
      </c>
    </row>
    <row r="1150" spans="2:28" ht="16.5" customHeight="1" x14ac:dyDescent="0.25">
      <c r="B1150" s="99"/>
      <c r="C1150" s="99"/>
      <c r="D1150" s="99"/>
      <c r="E1150" s="99"/>
      <c r="F1150" s="99"/>
      <c r="G1150" s="99"/>
      <c r="H1150" s="107"/>
      <c r="I1150" s="107"/>
      <c r="J1150" s="107"/>
      <c r="K1150" s="106"/>
      <c r="L1150" s="106"/>
      <c r="M1150" s="106"/>
      <c r="N1150" s="77"/>
      <c r="O1150" s="78"/>
      <c r="P1150" s="78"/>
      <c r="Q1150" s="78"/>
      <c r="R1150" s="79"/>
      <c r="S1150" s="80"/>
      <c r="T1150" s="81"/>
      <c r="U1150" s="77"/>
      <c r="V1150" s="79"/>
      <c r="W1150" s="79"/>
      <c r="X1150" s="86"/>
      <c r="Y1150" s="83"/>
      <c r="Z1150" s="84"/>
      <c r="AA1150" s="85"/>
      <c r="AB1150" s="86"/>
    </row>
    <row r="1151" spans="2:28" ht="16.5" customHeight="1" x14ac:dyDescent="0.25">
      <c r="B1151" s="100" t="s">
        <v>205</v>
      </c>
      <c r="C1151" s="101"/>
      <c r="D1151" s="101"/>
      <c r="E1151" s="101"/>
      <c r="F1151" s="101"/>
      <c r="G1151" s="102"/>
      <c r="H1151" s="102" t="s">
        <v>207</v>
      </c>
      <c r="I1151" s="102" t="s">
        <v>2358</v>
      </c>
      <c r="J1151" s="102" t="s">
        <v>2359</v>
      </c>
      <c r="K1151" s="102">
        <v>73</v>
      </c>
      <c r="L1151" s="102">
        <v>11</v>
      </c>
      <c r="M1151" s="102"/>
      <c r="N1151" s="102"/>
      <c r="O1151" s="102" t="s">
        <v>424</v>
      </c>
      <c r="P1151" s="102" t="s">
        <v>315</v>
      </c>
      <c r="Q1151" s="102" t="s">
        <v>316</v>
      </c>
      <c r="R1151" s="102">
        <v>33110</v>
      </c>
      <c r="S1151" s="102"/>
      <c r="T1151" s="102">
        <v>80</v>
      </c>
      <c r="U1151" s="102" t="s">
        <v>2817</v>
      </c>
      <c r="V1151" s="103"/>
      <c r="W1151" s="101"/>
      <c r="X1151" s="102"/>
      <c r="Y1151" s="101"/>
      <c r="Z1151" s="101"/>
      <c r="AA1151" s="102" t="s">
        <v>2360</v>
      </c>
      <c r="AB1151" s="104"/>
    </row>
    <row r="1152" spans="2:28" ht="16.5" customHeight="1" x14ac:dyDescent="0.25">
      <c r="B1152" s="97">
        <v>1277</v>
      </c>
      <c r="C1152" s="97" t="s">
        <v>206</v>
      </c>
      <c r="D1152" s="98">
        <v>4234</v>
      </c>
      <c r="E1152" s="99">
        <v>2</v>
      </c>
      <c r="F1152" s="97">
        <v>6</v>
      </c>
      <c r="G1152" s="97">
        <v>1</v>
      </c>
      <c r="H1152" s="105">
        <v>8</v>
      </c>
      <c r="I1152" s="105">
        <v>0</v>
      </c>
      <c r="J1152" s="105">
        <v>43</v>
      </c>
      <c r="K1152" s="95">
        <v>3243</v>
      </c>
      <c r="L1152" s="106">
        <f>T1151</f>
        <v>80</v>
      </c>
      <c r="M1152" s="106">
        <f>K1152*L1152</f>
        <v>259440</v>
      </c>
      <c r="N1152" s="77"/>
      <c r="O1152" s="78"/>
      <c r="P1152" s="78"/>
      <c r="Q1152" s="78"/>
      <c r="R1152" s="79"/>
      <c r="S1152" s="80"/>
      <c r="T1152" s="81"/>
      <c r="U1152" s="77"/>
      <c r="V1152" s="79"/>
      <c r="W1152" s="79"/>
      <c r="X1152" s="82"/>
      <c r="Y1152" s="83">
        <f>M1152</f>
        <v>259440</v>
      </c>
      <c r="Z1152" s="84"/>
      <c r="AA1152" s="87">
        <f>AB1152*M1152/100</f>
        <v>25.944000000000003</v>
      </c>
      <c r="AB1152" s="115">
        <v>0.01</v>
      </c>
    </row>
    <row r="1153" spans="2:28" ht="16.5" customHeight="1" x14ac:dyDescent="0.25">
      <c r="B1153" s="99"/>
      <c r="C1153" s="99"/>
      <c r="D1153" s="99"/>
      <c r="E1153" s="99"/>
      <c r="F1153" s="99"/>
      <c r="G1153" s="99"/>
      <c r="H1153" s="107"/>
      <c r="I1153" s="107"/>
      <c r="J1153" s="107"/>
      <c r="K1153" s="106"/>
      <c r="L1153" s="106"/>
      <c r="M1153" s="106"/>
      <c r="N1153" s="77"/>
      <c r="O1153" s="78"/>
      <c r="P1153" s="78"/>
      <c r="Q1153" s="78"/>
      <c r="R1153" s="79"/>
      <c r="S1153" s="80"/>
      <c r="T1153" s="81"/>
      <c r="U1153" s="77"/>
      <c r="V1153" s="79"/>
      <c r="W1153" s="79"/>
      <c r="X1153" s="86"/>
      <c r="Y1153" s="83"/>
      <c r="Z1153" s="84"/>
      <c r="AA1153" s="85"/>
      <c r="AB1153" s="86"/>
    </row>
    <row r="1154" spans="2:28" ht="16.5" customHeight="1" x14ac:dyDescent="0.25">
      <c r="B1154" s="100" t="s">
        <v>205</v>
      </c>
      <c r="C1154" s="101"/>
      <c r="D1154" s="101"/>
      <c r="E1154" s="101"/>
      <c r="F1154" s="101"/>
      <c r="G1154" s="102"/>
      <c r="H1154" s="102" t="s">
        <v>207</v>
      </c>
      <c r="I1154" s="102" t="s">
        <v>543</v>
      </c>
      <c r="J1154" s="102" t="s">
        <v>807</v>
      </c>
      <c r="K1154" s="102">
        <v>153</v>
      </c>
      <c r="L1154" s="102">
        <v>11</v>
      </c>
      <c r="M1154" s="102"/>
      <c r="N1154" s="102"/>
      <c r="O1154" s="102" t="s">
        <v>424</v>
      </c>
      <c r="P1154" s="102" t="s">
        <v>315</v>
      </c>
      <c r="Q1154" s="102" t="s">
        <v>316</v>
      </c>
      <c r="R1154" s="102">
        <v>33110</v>
      </c>
      <c r="S1154" s="102"/>
      <c r="T1154" s="102">
        <v>80</v>
      </c>
      <c r="U1154" s="102" t="s">
        <v>2818</v>
      </c>
      <c r="V1154" s="103"/>
      <c r="W1154" s="101"/>
      <c r="X1154" s="102" t="s">
        <v>212</v>
      </c>
      <c r="Y1154" s="101" t="s">
        <v>2819</v>
      </c>
      <c r="Z1154" s="101"/>
      <c r="AA1154" s="102" t="s">
        <v>2669</v>
      </c>
      <c r="AB1154" s="104"/>
    </row>
    <row r="1155" spans="2:28" ht="16.5" customHeight="1" x14ac:dyDescent="0.25">
      <c r="B1155" s="97">
        <v>1278</v>
      </c>
      <c r="C1155" s="97" t="s">
        <v>206</v>
      </c>
      <c r="D1155" s="98">
        <v>3950</v>
      </c>
      <c r="E1155" s="99">
        <v>2</v>
      </c>
      <c r="F1155" s="97">
        <v>6</v>
      </c>
      <c r="G1155" s="97">
        <v>1</v>
      </c>
      <c r="H1155" s="105">
        <v>7</v>
      </c>
      <c r="I1155" s="105">
        <v>1</v>
      </c>
      <c r="J1155" s="105">
        <v>75</v>
      </c>
      <c r="K1155" s="95">
        <v>2975</v>
      </c>
      <c r="L1155" s="106">
        <f>T1154</f>
        <v>80</v>
      </c>
      <c r="M1155" s="106">
        <f>K1155*L1155</f>
        <v>238000</v>
      </c>
      <c r="N1155" s="77"/>
      <c r="O1155" s="78"/>
      <c r="P1155" s="78"/>
      <c r="Q1155" s="78"/>
      <c r="R1155" s="79"/>
      <c r="S1155" s="80"/>
      <c r="T1155" s="81"/>
      <c r="U1155" s="77"/>
      <c r="V1155" s="79"/>
      <c r="W1155" s="79"/>
      <c r="X1155" s="82"/>
      <c r="Y1155" s="83">
        <f>M1155</f>
        <v>238000</v>
      </c>
      <c r="Z1155" s="84"/>
      <c r="AA1155" s="87">
        <f>AB1155*M1155/100</f>
        <v>23.8</v>
      </c>
      <c r="AB1155" s="115">
        <v>0.01</v>
      </c>
    </row>
    <row r="1156" spans="2:28" ht="16.5" customHeight="1" x14ac:dyDescent="0.25">
      <c r="B1156" s="99"/>
      <c r="C1156" s="99"/>
      <c r="D1156" s="99"/>
      <c r="E1156" s="99"/>
      <c r="F1156" s="99"/>
      <c r="G1156" s="99"/>
      <c r="H1156" s="107"/>
      <c r="I1156" s="107"/>
      <c r="J1156" s="107"/>
      <c r="K1156" s="106"/>
      <c r="L1156" s="106"/>
      <c r="M1156" s="106"/>
      <c r="N1156" s="77"/>
      <c r="O1156" s="78"/>
      <c r="P1156" s="78"/>
      <c r="Q1156" s="78"/>
      <c r="R1156" s="79"/>
      <c r="S1156" s="80"/>
      <c r="T1156" s="81"/>
      <c r="U1156" s="77"/>
      <c r="V1156" s="79"/>
      <c r="W1156" s="79"/>
      <c r="X1156" s="86"/>
      <c r="Y1156" s="83"/>
      <c r="Z1156" s="84"/>
      <c r="AA1156" s="85"/>
      <c r="AB1156" s="86"/>
    </row>
    <row r="1157" spans="2:28" ht="16.5" customHeight="1" x14ac:dyDescent="0.25">
      <c r="B1157" s="100" t="s">
        <v>205</v>
      </c>
      <c r="C1157" s="101"/>
      <c r="D1157" s="101"/>
      <c r="E1157" s="101"/>
      <c r="F1157" s="101"/>
      <c r="G1157" s="102"/>
      <c r="H1157" s="102" t="s">
        <v>207</v>
      </c>
      <c r="I1157" s="102" t="s">
        <v>1515</v>
      </c>
      <c r="J1157" s="102" t="s">
        <v>1028</v>
      </c>
      <c r="K1157" s="102">
        <v>137</v>
      </c>
      <c r="L1157" s="102">
        <v>15</v>
      </c>
      <c r="M1157" s="102"/>
      <c r="N1157" s="102"/>
      <c r="O1157" s="102" t="s">
        <v>240</v>
      </c>
      <c r="P1157" s="102" t="s">
        <v>241</v>
      </c>
      <c r="Q1157" s="102" t="s">
        <v>139</v>
      </c>
      <c r="R1157" s="102">
        <v>34160</v>
      </c>
      <c r="S1157" s="102"/>
      <c r="T1157" s="102">
        <v>80</v>
      </c>
      <c r="U1157" s="102"/>
      <c r="V1157" s="103"/>
      <c r="W1157" s="101"/>
      <c r="X1157" s="102"/>
      <c r="Y1157" s="101"/>
      <c r="Z1157" s="101"/>
      <c r="AA1157" s="101"/>
      <c r="AB1157" s="104"/>
    </row>
    <row r="1158" spans="2:28" ht="16.5" customHeight="1" x14ac:dyDescent="0.25">
      <c r="B1158" s="97">
        <v>1280</v>
      </c>
      <c r="C1158" s="97" t="s">
        <v>206</v>
      </c>
      <c r="D1158" s="98">
        <v>435</v>
      </c>
      <c r="E1158" s="99">
        <v>2</v>
      </c>
      <c r="F1158" s="97">
        <v>6</v>
      </c>
      <c r="G1158" s="97">
        <v>1</v>
      </c>
      <c r="H1158" s="105">
        <v>11</v>
      </c>
      <c r="I1158" s="105">
        <v>0</v>
      </c>
      <c r="J1158" s="105">
        <v>60</v>
      </c>
      <c r="K1158" s="95">
        <v>4460</v>
      </c>
      <c r="L1158" s="106">
        <f>T1157</f>
        <v>80</v>
      </c>
      <c r="M1158" s="106">
        <f>K1158*L1158</f>
        <v>356800</v>
      </c>
      <c r="N1158" s="77"/>
      <c r="O1158" s="78"/>
      <c r="P1158" s="78"/>
      <c r="Q1158" s="78"/>
      <c r="R1158" s="79"/>
      <c r="S1158" s="80"/>
      <c r="T1158" s="81"/>
      <c r="U1158" s="77"/>
      <c r="V1158" s="79"/>
      <c r="W1158" s="79"/>
      <c r="X1158" s="82"/>
      <c r="Y1158" s="83">
        <f>M1158</f>
        <v>356800</v>
      </c>
      <c r="Z1158" s="84"/>
      <c r="AA1158" s="87">
        <f>AB1158*M1158/100</f>
        <v>35.68</v>
      </c>
      <c r="AB1158" s="115">
        <v>0.01</v>
      </c>
    </row>
    <row r="1159" spans="2:28" ht="16.5" customHeight="1" x14ac:dyDescent="0.25">
      <c r="B1159" s="97"/>
      <c r="C1159" s="97"/>
      <c r="D1159" s="98"/>
      <c r="E1159" s="99"/>
      <c r="F1159" s="97"/>
      <c r="G1159" s="97"/>
      <c r="H1159" s="105"/>
      <c r="I1159" s="105"/>
      <c r="J1159" s="105"/>
      <c r="K1159" s="95"/>
      <c r="L1159" s="106"/>
      <c r="M1159" s="106"/>
      <c r="N1159" s="77"/>
      <c r="O1159" s="78"/>
      <c r="P1159" s="78"/>
      <c r="Q1159" s="78"/>
      <c r="R1159" s="79"/>
      <c r="S1159" s="80"/>
      <c r="T1159" s="81"/>
      <c r="U1159" s="77"/>
      <c r="V1159" s="79"/>
      <c r="W1159" s="79"/>
      <c r="X1159" s="82"/>
      <c r="Y1159" s="83"/>
      <c r="Z1159" s="84"/>
      <c r="AA1159" s="87"/>
      <c r="AB1159" s="115"/>
    </row>
    <row r="1160" spans="2:28" ht="16.5" customHeight="1" x14ac:dyDescent="0.25">
      <c r="B1160" s="99"/>
      <c r="C1160" s="99"/>
      <c r="D1160" s="99"/>
      <c r="E1160" s="99"/>
      <c r="F1160" s="99"/>
      <c r="G1160" s="99"/>
      <c r="H1160" s="107"/>
      <c r="I1160" s="107"/>
      <c r="J1160" s="107"/>
      <c r="K1160" s="106"/>
      <c r="L1160" s="106"/>
      <c r="M1160" s="106"/>
      <c r="N1160" s="77"/>
      <c r="O1160" s="78"/>
      <c r="P1160" s="78"/>
      <c r="Q1160" s="78"/>
      <c r="R1160" s="79"/>
      <c r="S1160" s="80"/>
      <c r="T1160" s="81"/>
      <c r="U1160" s="77"/>
      <c r="V1160" s="79"/>
      <c r="W1160" s="79"/>
      <c r="X1160" s="86"/>
      <c r="Y1160" s="83"/>
      <c r="Z1160" s="84"/>
      <c r="AA1160" s="85"/>
      <c r="AB1160" s="86"/>
    </row>
    <row r="1161" spans="2:28" ht="16.5" customHeight="1" x14ac:dyDescent="0.25">
      <c r="B1161" s="100" t="s">
        <v>205</v>
      </c>
      <c r="C1161" s="101"/>
      <c r="D1161" s="101"/>
      <c r="E1161" s="101"/>
      <c r="F1161" s="101"/>
      <c r="G1161" s="102"/>
      <c r="H1161" s="102" t="s">
        <v>207</v>
      </c>
      <c r="I1161" s="102" t="s">
        <v>2826</v>
      </c>
      <c r="J1161" s="102" t="s">
        <v>2827</v>
      </c>
      <c r="K1161" s="102">
        <v>191</v>
      </c>
      <c r="L1161" s="102">
        <v>9</v>
      </c>
      <c r="M1161" s="102"/>
      <c r="N1161" s="102"/>
      <c r="O1161" s="102" t="s">
        <v>240</v>
      </c>
      <c r="P1161" s="102" t="s">
        <v>241</v>
      </c>
      <c r="Q1161" s="102" t="s">
        <v>139</v>
      </c>
      <c r="R1161" s="102">
        <v>34160</v>
      </c>
      <c r="S1161" s="102"/>
      <c r="T1161" s="102">
        <v>80</v>
      </c>
      <c r="U1161" s="102" t="s">
        <v>2829</v>
      </c>
      <c r="V1161" s="103"/>
      <c r="W1161" s="101"/>
      <c r="X1161" s="102" t="s">
        <v>212</v>
      </c>
      <c r="Y1161" s="101" t="s">
        <v>2830</v>
      </c>
      <c r="Z1161" s="101"/>
      <c r="AA1161" s="102" t="s">
        <v>2828</v>
      </c>
      <c r="AB1161" s="104"/>
    </row>
    <row r="1162" spans="2:28" ht="16.5" customHeight="1" x14ac:dyDescent="0.25">
      <c r="B1162" s="97">
        <v>1282</v>
      </c>
      <c r="C1162" s="97" t="s">
        <v>206</v>
      </c>
      <c r="D1162" s="98">
        <v>429</v>
      </c>
      <c r="E1162" s="99">
        <v>2</v>
      </c>
      <c r="F1162" s="97">
        <v>6</v>
      </c>
      <c r="G1162" s="97">
        <v>1</v>
      </c>
      <c r="H1162" s="105">
        <v>10</v>
      </c>
      <c r="I1162" s="105">
        <v>0</v>
      </c>
      <c r="J1162" s="105">
        <v>49</v>
      </c>
      <c r="K1162" s="95">
        <v>4049</v>
      </c>
      <c r="L1162" s="106">
        <f>T1161</f>
        <v>80</v>
      </c>
      <c r="M1162" s="106">
        <f>K1162*L1162</f>
        <v>323920</v>
      </c>
      <c r="N1162" s="77"/>
      <c r="O1162" s="78"/>
      <c r="P1162" s="78"/>
      <c r="Q1162" s="78"/>
      <c r="R1162" s="79"/>
      <c r="S1162" s="80"/>
      <c r="T1162" s="81"/>
      <c r="U1162" s="77"/>
      <c r="V1162" s="79"/>
      <c r="W1162" s="79"/>
      <c r="X1162" s="82"/>
      <c r="Y1162" s="83">
        <f>M1162</f>
        <v>323920</v>
      </c>
      <c r="Z1162" s="84"/>
      <c r="AA1162" s="87">
        <f>AB1162*M1162/100</f>
        <v>32.392000000000003</v>
      </c>
      <c r="AB1162" s="115">
        <v>0.01</v>
      </c>
    </row>
    <row r="1163" spans="2:28" ht="16.5" customHeight="1" x14ac:dyDescent="0.25">
      <c r="B1163" s="97"/>
      <c r="C1163" s="97"/>
      <c r="D1163" s="98"/>
      <c r="E1163" s="99"/>
      <c r="F1163" s="97"/>
      <c r="G1163" s="97"/>
      <c r="H1163" s="105"/>
      <c r="I1163" s="105"/>
      <c r="J1163" s="105"/>
      <c r="K1163" s="95"/>
      <c r="L1163" s="106"/>
      <c r="M1163" s="106"/>
      <c r="N1163" s="77"/>
      <c r="O1163" s="78"/>
      <c r="P1163" s="78"/>
      <c r="Q1163" s="78"/>
      <c r="R1163" s="79"/>
      <c r="S1163" s="80"/>
      <c r="T1163" s="81"/>
      <c r="U1163" s="77"/>
      <c r="V1163" s="79"/>
      <c r="W1163" s="79"/>
      <c r="X1163" s="82"/>
      <c r="Y1163" s="83"/>
      <c r="Z1163" s="84"/>
      <c r="AA1163" s="87"/>
      <c r="AB1163" s="115"/>
    </row>
    <row r="1164" spans="2:28" ht="16.5" customHeight="1" x14ac:dyDescent="0.25">
      <c r="B1164" s="99"/>
      <c r="C1164" s="99"/>
      <c r="D1164" s="99"/>
      <c r="E1164" s="99"/>
      <c r="F1164" s="99"/>
      <c r="G1164" s="99"/>
      <c r="H1164" s="107"/>
      <c r="I1164" s="107"/>
      <c r="J1164" s="107"/>
      <c r="K1164" s="106"/>
      <c r="L1164" s="106"/>
      <c r="M1164" s="106"/>
      <c r="N1164" s="77"/>
      <c r="O1164" s="78"/>
      <c r="P1164" s="78"/>
      <c r="Q1164" s="78"/>
      <c r="R1164" s="79"/>
      <c r="S1164" s="80"/>
      <c r="T1164" s="81"/>
      <c r="U1164" s="77"/>
      <c r="V1164" s="79"/>
      <c r="W1164" s="79"/>
      <c r="X1164" s="86"/>
      <c r="Y1164" s="83"/>
      <c r="Z1164" s="84"/>
      <c r="AA1164" s="85"/>
      <c r="AB1164" s="86"/>
    </row>
    <row r="1165" spans="2:28" ht="16.5" customHeight="1" x14ac:dyDescent="0.25">
      <c r="B1165" s="100" t="s">
        <v>205</v>
      </c>
      <c r="C1165" s="101"/>
      <c r="D1165" s="101"/>
      <c r="E1165" s="101"/>
      <c r="F1165" s="101"/>
      <c r="G1165" s="102"/>
      <c r="H1165" s="102" t="s">
        <v>207</v>
      </c>
      <c r="I1165" s="102" t="s">
        <v>256</v>
      </c>
      <c r="J1165" s="102" t="s">
        <v>257</v>
      </c>
      <c r="K1165" s="102">
        <v>85</v>
      </c>
      <c r="L1165" s="102">
        <v>9</v>
      </c>
      <c r="M1165" s="102"/>
      <c r="N1165" s="102"/>
      <c r="O1165" s="102" t="s">
        <v>240</v>
      </c>
      <c r="P1165" s="102" t="s">
        <v>241</v>
      </c>
      <c r="Q1165" s="102" t="s">
        <v>139</v>
      </c>
      <c r="R1165" s="102">
        <v>34160</v>
      </c>
      <c r="S1165" s="102"/>
      <c r="T1165" s="102">
        <v>80</v>
      </c>
      <c r="U1165" s="102"/>
      <c r="V1165" s="103"/>
      <c r="W1165" s="101"/>
      <c r="X1165" s="102"/>
      <c r="Y1165" s="101"/>
      <c r="Z1165" s="101"/>
      <c r="AA1165" s="101"/>
      <c r="AB1165" s="104"/>
    </row>
    <row r="1166" spans="2:28" ht="16.5" customHeight="1" x14ac:dyDescent="0.25">
      <c r="B1166" s="97">
        <v>1283</v>
      </c>
      <c r="C1166" s="97" t="s">
        <v>206</v>
      </c>
      <c r="D1166" s="98">
        <v>7935</v>
      </c>
      <c r="E1166" s="99">
        <v>2</v>
      </c>
      <c r="F1166" s="97">
        <v>6</v>
      </c>
      <c r="G1166" s="97">
        <v>1</v>
      </c>
      <c r="H1166" s="105">
        <v>9</v>
      </c>
      <c r="I1166" s="105">
        <v>2</v>
      </c>
      <c r="J1166" s="105">
        <v>6</v>
      </c>
      <c r="K1166" s="95">
        <v>3806</v>
      </c>
      <c r="L1166" s="106">
        <f>T1165</f>
        <v>80</v>
      </c>
      <c r="M1166" s="106">
        <f>K1166*L1166</f>
        <v>304480</v>
      </c>
      <c r="N1166" s="77"/>
      <c r="O1166" s="78"/>
      <c r="P1166" s="78"/>
      <c r="Q1166" s="78"/>
      <c r="R1166" s="79"/>
      <c r="S1166" s="80"/>
      <c r="T1166" s="81"/>
      <c r="U1166" s="77"/>
      <c r="V1166" s="79"/>
      <c r="W1166" s="79"/>
      <c r="X1166" s="82"/>
      <c r="Y1166" s="83">
        <f>M1166</f>
        <v>304480</v>
      </c>
      <c r="Z1166" s="84"/>
      <c r="AA1166" s="87">
        <f>AB1166*M1166/100</f>
        <v>30.448</v>
      </c>
      <c r="AB1166" s="115">
        <v>0.01</v>
      </c>
    </row>
    <row r="1167" spans="2:28" ht="16.5" customHeight="1" x14ac:dyDescent="0.25">
      <c r="B1167" s="99"/>
      <c r="C1167" s="99"/>
      <c r="D1167" s="99"/>
      <c r="E1167" s="99"/>
      <c r="F1167" s="99"/>
      <c r="G1167" s="99"/>
      <c r="H1167" s="107"/>
      <c r="I1167" s="107"/>
      <c r="J1167" s="107"/>
      <c r="K1167" s="106"/>
      <c r="L1167" s="106"/>
      <c r="M1167" s="106"/>
      <c r="N1167" s="77"/>
      <c r="O1167" s="78"/>
      <c r="P1167" s="78"/>
      <c r="Q1167" s="78"/>
      <c r="R1167" s="79"/>
      <c r="S1167" s="80"/>
      <c r="T1167" s="81"/>
      <c r="U1167" s="77"/>
      <c r="V1167" s="79"/>
      <c r="W1167" s="79"/>
      <c r="X1167" s="86"/>
      <c r="Y1167" s="83"/>
      <c r="Z1167" s="84"/>
      <c r="AA1167" s="85"/>
      <c r="AB1167" s="86"/>
    </row>
    <row r="1168" spans="2:28" ht="16.5" customHeight="1" x14ac:dyDescent="0.25">
      <c r="B1168" s="100" t="s">
        <v>205</v>
      </c>
      <c r="C1168" s="101"/>
      <c r="D1168" s="101"/>
      <c r="E1168" s="101"/>
      <c r="F1168" s="101"/>
      <c r="G1168" s="102"/>
      <c r="H1168" s="102" t="s">
        <v>210</v>
      </c>
      <c r="I1168" s="102" t="s">
        <v>2459</v>
      </c>
      <c r="J1168" s="102" t="s">
        <v>2460</v>
      </c>
      <c r="K1168" s="102">
        <v>199</v>
      </c>
      <c r="L1168" s="102">
        <v>11</v>
      </c>
      <c r="M1168" s="102"/>
      <c r="N1168" s="102"/>
      <c r="O1168" s="102" t="s">
        <v>424</v>
      </c>
      <c r="P1168" s="102" t="s">
        <v>315</v>
      </c>
      <c r="Q1168" s="102" t="s">
        <v>316</v>
      </c>
      <c r="R1168" s="102">
        <v>33110</v>
      </c>
      <c r="S1168" s="102"/>
      <c r="T1168" s="102">
        <v>80</v>
      </c>
      <c r="U1168" s="102" t="s">
        <v>2831</v>
      </c>
      <c r="V1168" s="103"/>
      <c r="W1168" s="101"/>
      <c r="X1168" s="102"/>
      <c r="Y1168" s="101"/>
      <c r="Z1168" s="101"/>
      <c r="AA1168" s="102" t="s">
        <v>2410</v>
      </c>
      <c r="AB1168" s="104"/>
    </row>
    <row r="1169" spans="2:28" ht="16.5" customHeight="1" x14ac:dyDescent="0.25">
      <c r="B1169" s="97">
        <v>1284</v>
      </c>
      <c r="C1169" s="97" t="s">
        <v>206</v>
      </c>
      <c r="D1169" s="98">
        <v>4151</v>
      </c>
      <c r="E1169" s="99">
        <v>2</v>
      </c>
      <c r="F1169" s="97">
        <v>6</v>
      </c>
      <c r="G1169" s="97">
        <v>1</v>
      </c>
      <c r="H1169" s="105">
        <v>2</v>
      </c>
      <c r="I1169" s="105">
        <v>2</v>
      </c>
      <c r="J1169" s="105">
        <v>17</v>
      </c>
      <c r="K1169" s="95">
        <v>1017</v>
      </c>
      <c r="L1169" s="106">
        <f>T1168</f>
        <v>80</v>
      </c>
      <c r="M1169" s="106">
        <f>K1169*L1169</f>
        <v>81360</v>
      </c>
      <c r="N1169" s="77"/>
      <c r="O1169" s="78"/>
      <c r="P1169" s="78"/>
      <c r="Q1169" s="78"/>
      <c r="R1169" s="79"/>
      <c r="S1169" s="80"/>
      <c r="T1169" s="81"/>
      <c r="U1169" s="77"/>
      <c r="V1169" s="79"/>
      <c r="W1169" s="79"/>
      <c r="X1169" s="82"/>
      <c r="Y1169" s="83">
        <f>M1169</f>
        <v>81360</v>
      </c>
      <c r="Z1169" s="84"/>
      <c r="AA1169" s="87">
        <f>AB1169*M1169/100</f>
        <v>8.136000000000001</v>
      </c>
      <c r="AB1169" s="115">
        <v>0.01</v>
      </c>
    </row>
    <row r="1170" spans="2:28" ht="16.5" customHeight="1" x14ac:dyDescent="0.25">
      <c r="B1170" s="99"/>
      <c r="C1170" s="99"/>
      <c r="D1170" s="99"/>
      <c r="E1170" s="99"/>
      <c r="F1170" s="99"/>
      <c r="G1170" s="99"/>
      <c r="H1170" s="107"/>
      <c r="I1170" s="107"/>
      <c r="J1170" s="107"/>
      <c r="K1170" s="106"/>
      <c r="L1170" s="106"/>
      <c r="M1170" s="106"/>
      <c r="N1170" s="77"/>
      <c r="O1170" s="78"/>
      <c r="P1170" s="78"/>
      <c r="Q1170" s="78"/>
      <c r="R1170" s="79"/>
      <c r="S1170" s="80"/>
      <c r="T1170" s="81"/>
      <c r="U1170" s="77"/>
      <c r="V1170" s="79"/>
      <c r="W1170" s="79"/>
      <c r="X1170" s="86"/>
      <c r="Y1170" s="83"/>
      <c r="Z1170" s="84"/>
      <c r="AA1170" s="85"/>
      <c r="AB1170" s="86"/>
    </row>
    <row r="1171" spans="2:28" ht="16.5" customHeight="1" x14ac:dyDescent="0.25">
      <c r="B1171" s="100" t="s">
        <v>205</v>
      </c>
      <c r="C1171" s="101"/>
      <c r="D1171" s="101"/>
      <c r="E1171" s="101"/>
      <c r="F1171" s="101"/>
      <c r="G1171" s="102"/>
      <c r="H1171" s="102" t="s">
        <v>207</v>
      </c>
      <c r="I1171" s="102" t="s">
        <v>643</v>
      </c>
      <c r="J1171" s="102" t="s">
        <v>511</v>
      </c>
      <c r="K1171" s="102">
        <v>26</v>
      </c>
      <c r="L1171" s="102">
        <v>15</v>
      </c>
      <c r="M1171" s="102"/>
      <c r="N1171" s="102"/>
      <c r="O1171" s="102" t="s">
        <v>240</v>
      </c>
      <c r="P1171" s="102" t="s">
        <v>241</v>
      </c>
      <c r="Q1171" s="102" t="s">
        <v>139</v>
      </c>
      <c r="R1171" s="102">
        <v>34160</v>
      </c>
      <c r="S1171" s="102"/>
      <c r="T1171" s="102">
        <v>80</v>
      </c>
      <c r="U1171" s="102"/>
      <c r="V1171" s="103"/>
      <c r="W1171" s="101"/>
      <c r="X1171" s="102"/>
      <c r="Y1171" s="101"/>
      <c r="Z1171" s="101"/>
      <c r="AA1171" s="101"/>
      <c r="AB1171" s="104"/>
    </row>
    <row r="1172" spans="2:28" ht="16.5" customHeight="1" x14ac:dyDescent="0.25">
      <c r="B1172" s="97">
        <v>1285</v>
      </c>
      <c r="C1172" s="97" t="s">
        <v>206</v>
      </c>
      <c r="D1172" s="98">
        <v>7960</v>
      </c>
      <c r="E1172" s="99">
        <v>2</v>
      </c>
      <c r="F1172" s="97">
        <v>6</v>
      </c>
      <c r="G1172" s="97">
        <v>1</v>
      </c>
      <c r="H1172" s="105">
        <v>1</v>
      </c>
      <c r="I1172" s="105">
        <v>3</v>
      </c>
      <c r="J1172" s="105">
        <v>48</v>
      </c>
      <c r="K1172" s="95">
        <v>748</v>
      </c>
      <c r="L1172" s="106">
        <f>T1171</f>
        <v>80</v>
      </c>
      <c r="M1172" s="106">
        <f>K1172*L1172</f>
        <v>59840</v>
      </c>
      <c r="N1172" s="77"/>
      <c r="O1172" s="78"/>
      <c r="P1172" s="78"/>
      <c r="Q1172" s="78"/>
      <c r="R1172" s="79"/>
      <c r="S1172" s="80"/>
      <c r="T1172" s="81"/>
      <c r="U1172" s="77"/>
      <c r="V1172" s="79"/>
      <c r="W1172" s="79"/>
      <c r="X1172" s="82"/>
      <c r="Y1172" s="83">
        <f>M1172</f>
        <v>59840</v>
      </c>
      <c r="Z1172" s="84"/>
      <c r="AA1172" s="87">
        <f>AB1172*M1172/100</f>
        <v>5.984</v>
      </c>
      <c r="AB1172" s="115">
        <v>0.01</v>
      </c>
    </row>
    <row r="1173" spans="2:28" ht="16.5" customHeight="1" x14ac:dyDescent="0.25">
      <c r="B1173" s="99"/>
      <c r="C1173" s="99"/>
      <c r="D1173" s="99"/>
      <c r="E1173" s="99"/>
      <c r="F1173" s="99"/>
      <c r="G1173" s="99"/>
      <c r="H1173" s="107"/>
      <c r="I1173" s="107"/>
      <c r="J1173" s="107"/>
      <c r="K1173" s="106"/>
      <c r="L1173" s="106"/>
      <c r="M1173" s="106"/>
      <c r="N1173" s="77"/>
      <c r="O1173" s="78"/>
      <c r="P1173" s="78"/>
      <c r="Q1173" s="78"/>
      <c r="R1173" s="79"/>
      <c r="S1173" s="80"/>
      <c r="T1173" s="81"/>
      <c r="U1173" s="77"/>
      <c r="V1173" s="79"/>
      <c r="W1173" s="79"/>
      <c r="X1173" s="86"/>
      <c r="Y1173" s="83"/>
      <c r="Z1173" s="84"/>
      <c r="AA1173" s="85"/>
      <c r="AB1173" s="86"/>
    </row>
    <row r="1174" spans="2:28" ht="16.5" customHeight="1" x14ac:dyDescent="0.25">
      <c r="B1174" s="100" t="s">
        <v>205</v>
      </c>
      <c r="C1174" s="101"/>
      <c r="D1174" s="101"/>
      <c r="E1174" s="101"/>
      <c r="F1174" s="101"/>
      <c r="G1174" s="102"/>
      <c r="H1174" s="102" t="s">
        <v>207</v>
      </c>
      <c r="I1174" s="102" t="s">
        <v>2838</v>
      </c>
      <c r="J1174" s="102" t="s">
        <v>1930</v>
      </c>
      <c r="K1174" s="102">
        <v>79</v>
      </c>
      <c r="L1174" s="102">
        <v>11</v>
      </c>
      <c r="M1174" s="102"/>
      <c r="N1174" s="102"/>
      <c r="O1174" s="102" t="s">
        <v>424</v>
      </c>
      <c r="P1174" s="102" t="s">
        <v>315</v>
      </c>
      <c r="Q1174" s="102" t="s">
        <v>316</v>
      </c>
      <c r="R1174" s="102">
        <v>33110</v>
      </c>
      <c r="S1174" s="102" t="s">
        <v>2839</v>
      </c>
      <c r="T1174" s="102">
        <v>80</v>
      </c>
      <c r="U1174" s="102" t="s">
        <v>2818</v>
      </c>
      <c r="V1174" s="103"/>
      <c r="W1174" s="101"/>
      <c r="X1174" s="102"/>
      <c r="Y1174" s="101"/>
      <c r="Z1174" s="101"/>
      <c r="AA1174" s="101"/>
      <c r="AB1174" s="104"/>
    </row>
    <row r="1175" spans="2:28" ht="16.5" customHeight="1" x14ac:dyDescent="0.25">
      <c r="B1175" s="97">
        <v>1291</v>
      </c>
      <c r="C1175" s="97" t="s">
        <v>206</v>
      </c>
      <c r="D1175" s="98">
        <v>4159</v>
      </c>
      <c r="E1175" s="99">
        <v>3</v>
      </c>
      <c r="F1175" s="97">
        <v>6</v>
      </c>
      <c r="G1175" s="97">
        <v>1</v>
      </c>
      <c r="H1175" s="105">
        <v>32</v>
      </c>
      <c r="I1175" s="105">
        <v>0</v>
      </c>
      <c r="J1175" s="105">
        <v>38</v>
      </c>
      <c r="K1175" s="95">
        <v>12838</v>
      </c>
      <c r="L1175" s="106">
        <f>T1174</f>
        <v>80</v>
      </c>
      <c r="M1175" s="106">
        <f>K1175*L1175</f>
        <v>1027040</v>
      </c>
      <c r="N1175" s="77"/>
      <c r="O1175" s="78"/>
      <c r="P1175" s="78"/>
      <c r="Q1175" s="78"/>
      <c r="R1175" s="79"/>
      <c r="S1175" s="80"/>
      <c r="T1175" s="81"/>
      <c r="U1175" s="77"/>
      <c r="V1175" s="79"/>
      <c r="W1175" s="79"/>
      <c r="X1175" s="82"/>
      <c r="Y1175" s="83">
        <f>M1175</f>
        <v>1027040</v>
      </c>
      <c r="Z1175" s="84"/>
      <c r="AA1175" s="87">
        <f>AB1175*M1175/100</f>
        <v>102.70399999999999</v>
      </c>
      <c r="AB1175" s="82">
        <v>0.01</v>
      </c>
    </row>
    <row r="1176" spans="2:28" ht="16.5" customHeight="1" x14ac:dyDescent="0.25">
      <c r="B1176" s="99"/>
      <c r="C1176" s="99"/>
      <c r="D1176" s="99"/>
      <c r="E1176" s="99"/>
      <c r="F1176" s="99"/>
      <c r="G1176" s="99"/>
      <c r="H1176" s="107"/>
      <c r="I1176" s="107"/>
      <c r="J1176" s="107"/>
      <c r="K1176" s="106"/>
      <c r="L1176" s="106"/>
      <c r="M1176" s="106"/>
      <c r="N1176" s="77"/>
      <c r="O1176" s="78"/>
      <c r="P1176" s="78"/>
      <c r="Q1176" s="78"/>
      <c r="R1176" s="79"/>
      <c r="S1176" s="80"/>
      <c r="T1176" s="81"/>
      <c r="U1176" s="77"/>
      <c r="V1176" s="79"/>
      <c r="W1176" s="79"/>
      <c r="X1176" s="86"/>
      <c r="Y1176" s="83"/>
      <c r="Z1176" s="84"/>
      <c r="AA1176" s="85"/>
      <c r="AB1176" s="86"/>
    </row>
    <row r="1177" spans="2:28" ht="16.5" customHeight="1" x14ac:dyDescent="0.25">
      <c r="B1177" s="100" t="s">
        <v>205</v>
      </c>
      <c r="C1177" s="101"/>
      <c r="D1177" s="101"/>
      <c r="E1177" s="101"/>
      <c r="F1177" s="101"/>
      <c r="G1177" s="102"/>
      <c r="H1177" s="102" t="s">
        <v>213</v>
      </c>
      <c r="I1177" s="102" t="s">
        <v>2840</v>
      </c>
      <c r="J1177" s="102" t="s">
        <v>2679</v>
      </c>
      <c r="K1177" s="102">
        <v>12</v>
      </c>
      <c r="L1177" s="102">
        <v>10</v>
      </c>
      <c r="M1177" s="102"/>
      <c r="N1177" s="102"/>
      <c r="O1177" s="102" t="s">
        <v>424</v>
      </c>
      <c r="P1177" s="102" t="s">
        <v>315</v>
      </c>
      <c r="Q1177" s="102" t="s">
        <v>316</v>
      </c>
      <c r="R1177" s="102">
        <v>33110</v>
      </c>
      <c r="S1177" s="102"/>
      <c r="T1177" s="102">
        <v>80</v>
      </c>
      <c r="U1177" s="102" t="s">
        <v>2787</v>
      </c>
      <c r="V1177" s="103"/>
      <c r="W1177" s="101"/>
      <c r="X1177" s="102" t="s">
        <v>212</v>
      </c>
      <c r="Y1177" s="101" t="s">
        <v>2505</v>
      </c>
      <c r="Z1177" s="101"/>
      <c r="AA1177" s="101"/>
      <c r="AB1177" s="104"/>
    </row>
    <row r="1178" spans="2:28" ht="16.5" customHeight="1" x14ac:dyDescent="0.25">
      <c r="B1178" s="97">
        <v>1292</v>
      </c>
      <c r="C1178" s="97" t="s">
        <v>206</v>
      </c>
      <c r="D1178" s="98">
        <v>3801</v>
      </c>
      <c r="E1178" s="99">
        <v>3</v>
      </c>
      <c r="F1178" s="97">
        <v>6</v>
      </c>
      <c r="G1178" s="97">
        <v>1</v>
      </c>
      <c r="H1178" s="105">
        <v>20</v>
      </c>
      <c r="I1178" s="105">
        <v>0</v>
      </c>
      <c r="J1178" s="105">
        <v>87</v>
      </c>
      <c r="K1178" s="95">
        <v>8087</v>
      </c>
      <c r="L1178" s="106">
        <f>T1177</f>
        <v>80</v>
      </c>
      <c r="M1178" s="106">
        <f>K1178*L1178</f>
        <v>646960</v>
      </c>
      <c r="N1178" s="77"/>
      <c r="O1178" s="78"/>
      <c r="P1178" s="78"/>
      <c r="Q1178" s="78"/>
      <c r="R1178" s="79"/>
      <c r="S1178" s="80"/>
      <c r="T1178" s="81"/>
      <c r="U1178" s="77"/>
      <c r="V1178" s="79"/>
      <c r="W1178" s="79"/>
      <c r="X1178" s="82"/>
      <c r="Y1178" s="83">
        <f>M1178</f>
        <v>646960</v>
      </c>
      <c r="Z1178" s="84"/>
      <c r="AA1178" s="87">
        <f>AB1178*M1178/100</f>
        <v>64.695999999999998</v>
      </c>
      <c r="AB1178" s="82">
        <v>0.01</v>
      </c>
    </row>
    <row r="1179" spans="2:28" ht="16.5" customHeight="1" x14ac:dyDescent="0.25">
      <c r="B1179" s="99"/>
      <c r="C1179" s="99"/>
      <c r="D1179" s="99"/>
      <c r="E1179" s="99"/>
      <c r="F1179" s="99"/>
      <c r="G1179" s="99"/>
      <c r="H1179" s="107"/>
      <c r="I1179" s="107"/>
      <c r="J1179" s="107"/>
      <c r="K1179" s="106"/>
      <c r="L1179" s="106"/>
      <c r="M1179" s="106"/>
      <c r="N1179" s="77"/>
      <c r="O1179" s="78"/>
      <c r="P1179" s="78"/>
      <c r="Q1179" s="78"/>
      <c r="R1179" s="79"/>
      <c r="S1179" s="80"/>
      <c r="T1179" s="81"/>
      <c r="U1179" s="77"/>
      <c r="V1179" s="79"/>
      <c r="W1179" s="79"/>
      <c r="X1179" s="86"/>
      <c r="Y1179" s="83"/>
      <c r="Z1179" s="84"/>
      <c r="AA1179" s="85"/>
      <c r="AB1179" s="86"/>
    </row>
    <row r="1180" spans="2:28" ht="16.5" customHeight="1" x14ac:dyDescent="0.25">
      <c r="B1180" s="100" t="s">
        <v>205</v>
      </c>
      <c r="C1180" s="101"/>
      <c r="D1180" s="101"/>
      <c r="E1180" s="101"/>
      <c r="F1180" s="101"/>
      <c r="G1180" s="102"/>
      <c r="H1180" s="102" t="s">
        <v>207</v>
      </c>
      <c r="I1180" s="102" t="s">
        <v>2194</v>
      </c>
      <c r="J1180" s="102" t="s">
        <v>2843</v>
      </c>
      <c r="K1180" s="102" t="s">
        <v>2569</v>
      </c>
      <c r="L1180" s="102">
        <v>6</v>
      </c>
      <c r="M1180" s="102"/>
      <c r="N1180" s="102"/>
      <c r="O1180" s="102" t="s">
        <v>314</v>
      </c>
      <c r="P1180" s="102" t="s">
        <v>315</v>
      </c>
      <c r="Q1180" s="102" t="s">
        <v>316</v>
      </c>
      <c r="R1180" s="102">
        <v>33110</v>
      </c>
      <c r="S1180" s="102"/>
      <c r="T1180" s="102">
        <v>80</v>
      </c>
      <c r="U1180" s="102"/>
      <c r="V1180" s="103"/>
      <c r="W1180" s="101"/>
      <c r="X1180" s="102" t="s">
        <v>212</v>
      </c>
      <c r="Y1180" s="101" t="s">
        <v>2844</v>
      </c>
      <c r="Z1180" s="101"/>
      <c r="AA1180" s="102" t="s">
        <v>2570</v>
      </c>
      <c r="AB1180" s="104"/>
    </row>
    <row r="1181" spans="2:28" ht="16.5" customHeight="1" x14ac:dyDescent="0.25">
      <c r="B1181" s="97">
        <v>1296</v>
      </c>
      <c r="C1181" s="97" t="s">
        <v>206</v>
      </c>
      <c r="D1181" s="98">
        <v>934</v>
      </c>
      <c r="E1181" s="99">
        <v>3</v>
      </c>
      <c r="F1181" s="97">
        <v>6</v>
      </c>
      <c r="G1181" s="97">
        <v>1</v>
      </c>
      <c r="H1181" s="105">
        <v>8</v>
      </c>
      <c r="I1181" s="105">
        <v>0</v>
      </c>
      <c r="J1181" s="105">
        <v>14</v>
      </c>
      <c r="K1181" s="95">
        <v>3214</v>
      </c>
      <c r="L1181" s="106">
        <f>T1180</f>
        <v>80</v>
      </c>
      <c r="M1181" s="106">
        <f>K1181*L1181</f>
        <v>257120</v>
      </c>
      <c r="N1181" s="77"/>
      <c r="O1181" s="78"/>
      <c r="P1181" s="78"/>
      <c r="Q1181" s="78"/>
      <c r="R1181" s="79"/>
      <c r="S1181" s="80"/>
      <c r="T1181" s="81"/>
      <c r="U1181" s="77"/>
      <c r="V1181" s="79"/>
      <c r="W1181" s="79"/>
      <c r="X1181" s="82"/>
      <c r="Y1181" s="83">
        <f>M1181</f>
        <v>257120</v>
      </c>
      <c r="Z1181" s="84"/>
      <c r="AA1181" s="87">
        <f>AB1181*M1181/100</f>
        <v>25.712000000000003</v>
      </c>
      <c r="AB1181" s="82">
        <v>0.01</v>
      </c>
    </row>
    <row r="1182" spans="2:28" ht="16.5" customHeight="1" x14ac:dyDescent="0.25">
      <c r="B1182" s="99"/>
      <c r="C1182" s="99"/>
      <c r="D1182" s="99"/>
      <c r="E1182" s="99"/>
      <c r="F1182" s="99"/>
      <c r="G1182" s="99"/>
      <c r="H1182" s="107"/>
      <c r="I1182" s="107"/>
      <c r="J1182" s="107"/>
      <c r="K1182" s="106"/>
      <c r="L1182" s="106"/>
      <c r="M1182" s="106"/>
      <c r="N1182" s="77"/>
      <c r="O1182" s="78"/>
      <c r="P1182" s="78"/>
      <c r="Q1182" s="78"/>
      <c r="R1182" s="79"/>
      <c r="S1182" s="80"/>
      <c r="T1182" s="81"/>
      <c r="U1182" s="77"/>
      <c r="V1182" s="79"/>
      <c r="W1182" s="79"/>
      <c r="X1182" s="86"/>
      <c r="Y1182" s="83"/>
      <c r="Z1182" s="84"/>
      <c r="AA1182" s="85"/>
      <c r="AB1182" s="86"/>
    </row>
    <row r="1183" spans="2:28" ht="16.5" customHeight="1" x14ac:dyDescent="0.25">
      <c r="B1183" s="100" t="s">
        <v>205</v>
      </c>
      <c r="C1183" s="101"/>
      <c r="D1183" s="101"/>
      <c r="E1183" s="101"/>
      <c r="F1183" s="101"/>
      <c r="G1183" s="102"/>
      <c r="H1183" s="102" t="s">
        <v>207</v>
      </c>
      <c r="I1183" s="102" t="s">
        <v>2845</v>
      </c>
      <c r="J1183" s="102" t="s">
        <v>2846</v>
      </c>
      <c r="K1183" s="102" t="s">
        <v>2847</v>
      </c>
      <c r="L1183" s="102">
        <v>11</v>
      </c>
      <c r="M1183" s="102"/>
      <c r="N1183" s="102"/>
      <c r="O1183" s="102" t="s">
        <v>424</v>
      </c>
      <c r="P1183" s="102" t="s">
        <v>315</v>
      </c>
      <c r="Q1183" s="102" t="s">
        <v>316</v>
      </c>
      <c r="R1183" s="102">
        <v>33110</v>
      </c>
      <c r="S1183" s="102"/>
      <c r="T1183" s="102">
        <v>80</v>
      </c>
      <c r="U1183" s="102" t="s">
        <v>2849</v>
      </c>
      <c r="V1183" s="103"/>
      <c r="W1183" s="101"/>
      <c r="X1183" s="102" t="s">
        <v>212</v>
      </c>
      <c r="Y1183" s="101" t="s">
        <v>2850</v>
      </c>
      <c r="Z1183" s="101"/>
      <c r="AA1183" s="101" t="s">
        <v>2848</v>
      </c>
      <c r="AB1183" s="104"/>
    </row>
    <row r="1184" spans="2:28" ht="16.5" customHeight="1" x14ac:dyDescent="0.25">
      <c r="B1184" s="97">
        <v>1298</v>
      </c>
      <c r="C1184" s="97" t="s">
        <v>206</v>
      </c>
      <c r="D1184" s="98">
        <v>3437</v>
      </c>
      <c r="E1184" s="99">
        <v>3</v>
      </c>
      <c r="F1184" s="97">
        <v>6</v>
      </c>
      <c r="G1184" s="97">
        <v>1</v>
      </c>
      <c r="H1184" s="105">
        <v>22</v>
      </c>
      <c r="I1184" s="105">
        <v>0</v>
      </c>
      <c r="J1184" s="105">
        <v>97</v>
      </c>
      <c r="K1184" s="95">
        <v>8897</v>
      </c>
      <c r="L1184" s="106">
        <f>T1183</f>
        <v>80</v>
      </c>
      <c r="M1184" s="106">
        <f>K1184*L1184</f>
        <v>711760</v>
      </c>
      <c r="N1184" s="77"/>
      <c r="O1184" s="78"/>
      <c r="P1184" s="78"/>
      <c r="Q1184" s="78"/>
      <c r="R1184" s="79"/>
      <c r="S1184" s="80"/>
      <c r="T1184" s="81"/>
      <c r="U1184" s="77"/>
      <c r="V1184" s="79"/>
      <c r="W1184" s="79"/>
      <c r="X1184" s="82"/>
      <c r="Y1184" s="83">
        <f>M1184</f>
        <v>711760</v>
      </c>
      <c r="Z1184" s="84"/>
      <c r="AA1184" s="87">
        <f>AB1184*M1184/100</f>
        <v>71.176000000000002</v>
      </c>
      <c r="AB1184" s="82">
        <v>0.01</v>
      </c>
    </row>
    <row r="1185" spans="2:28" ht="16.5" customHeight="1" x14ac:dyDescent="0.25">
      <c r="B1185" s="99"/>
      <c r="C1185" s="99"/>
      <c r="D1185" s="99"/>
      <c r="E1185" s="99"/>
      <c r="F1185" s="99"/>
      <c r="G1185" s="99"/>
      <c r="H1185" s="107"/>
      <c r="I1185" s="107"/>
      <c r="J1185" s="107"/>
      <c r="K1185" s="106"/>
      <c r="L1185" s="106"/>
      <c r="M1185" s="106"/>
      <c r="N1185" s="77"/>
      <c r="O1185" s="78"/>
      <c r="P1185" s="78"/>
      <c r="Q1185" s="78"/>
      <c r="R1185" s="79"/>
      <c r="S1185" s="80"/>
      <c r="T1185" s="81"/>
      <c r="U1185" s="77"/>
      <c r="V1185" s="79"/>
      <c r="W1185" s="79"/>
      <c r="X1185" s="86"/>
      <c r="Y1185" s="83"/>
      <c r="Z1185" s="84"/>
      <c r="AA1185" s="85"/>
      <c r="AB1185" s="86"/>
    </row>
    <row r="1186" spans="2:28" ht="16.5" customHeight="1" x14ac:dyDescent="0.25">
      <c r="B1186" s="100" t="s">
        <v>205</v>
      </c>
      <c r="C1186" s="101"/>
      <c r="D1186" s="101"/>
      <c r="E1186" s="101"/>
      <c r="F1186" s="101"/>
      <c r="G1186" s="102"/>
      <c r="H1186" s="102" t="s">
        <v>207</v>
      </c>
      <c r="I1186" s="102" t="s">
        <v>1370</v>
      </c>
      <c r="J1186" s="102" t="s">
        <v>2852</v>
      </c>
      <c r="K1186" s="102">
        <v>299</v>
      </c>
      <c r="L1186" s="102">
        <v>3</v>
      </c>
      <c r="M1186" s="102"/>
      <c r="N1186" s="102"/>
      <c r="O1186" s="102" t="s">
        <v>240</v>
      </c>
      <c r="P1186" s="102" t="s">
        <v>241</v>
      </c>
      <c r="Q1186" s="102" t="s">
        <v>139</v>
      </c>
      <c r="R1186" s="102">
        <v>34160</v>
      </c>
      <c r="S1186" s="102"/>
      <c r="T1186" s="102">
        <v>250</v>
      </c>
      <c r="U1186" s="102" t="s">
        <v>2853</v>
      </c>
      <c r="V1186" s="103"/>
      <c r="W1186" s="101"/>
      <c r="X1186" s="102" t="s">
        <v>212</v>
      </c>
      <c r="Y1186" s="101" t="s">
        <v>2854</v>
      </c>
      <c r="Z1186" s="101"/>
      <c r="AA1186" s="101"/>
      <c r="AB1186" s="104"/>
    </row>
    <row r="1187" spans="2:28" ht="16.5" customHeight="1" x14ac:dyDescent="0.25">
      <c r="B1187" s="97">
        <v>1302</v>
      </c>
      <c r="C1187" s="97" t="s">
        <v>206</v>
      </c>
      <c r="D1187" s="98">
        <v>437</v>
      </c>
      <c r="E1187" s="99">
        <v>3</v>
      </c>
      <c r="F1187" s="97">
        <v>6</v>
      </c>
      <c r="G1187" s="97">
        <v>1</v>
      </c>
      <c r="H1187" s="105">
        <v>1</v>
      </c>
      <c r="I1187" s="105">
        <v>0</v>
      </c>
      <c r="J1187" s="105">
        <v>34</v>
      </c>
      <c r="K1187" s="95">
        <v>434</v>
      </c>
      <c r="L1187" s="106">
        <f>T1186</f>
        <v>250</v>
      </c>
      <c r="M1187" s="106">
        <f>K1187*L1187</f>
        <v>108500</v>
      </c>
      <c r="N1187" s="77"/>
      <c r="O1187" s="78"/>
      <c r="P1187" s="78"/>
      <c r="Q1187" s="78"/>
      <c r="R1187" s="79"/>
      <c r="S1187" s="80"/>
      <c r="T1187" s="81"/>
      <c r="U1187" s="77"/>
      <c r="V1187" s="79"/>
      <c r="W1187" s="79"/>
      <c r="X1187" s="82"/>
      <c r="Y1187" s="83">
        <f>M1187</f>
        <v>108500</v>
      </c>
      <c r="Z1187" s="84"/>
      <c r="AA1187" s="87">
        <f>AB1187*M1187/100</f>
        <v>10.85</v>
      </c>
      <c r="AB1187" s="82">
        <v>0.01</v>
      </c>
    </row>
    <row r="1188" spans="2:28" ht="16.5" customHeight="1" x14ac:dyDescent="0.25">
      <c r="B1188" s="99"/>
      <c r="C1188" s="99"/>
      <c r="D1188" s="99"/>
      <c r="E1188" s="99"/>
      <c r="F1188" s="99"/>
      <c r="G1188" s="99"/>
      <c r="H1188" s="107"/>
      <c r="I1188" s="107"/>
      <c r="J1188" s="107"/>
      <c r="K1188" s="106"/>
      <c r="L1188" s="106"/>
      <c r="M1188" s="106"/>
      <c r="N1188" s="77"/>
      <c r="O1188" s="78"/>
      <c r="P1188" s="78"/>
      <c r="Q1188" s="78"/>
      <c r="R1188" s="79"/>
      <c r="S1188" s="80"/>
      <c r="T1188" s="81"/>
      <c r="U1188" s="77"/>
      <c r="V1188" s="79"/>
      <c r="W1188" s="79"/>
      <c r="X1188" s="86"/>
      <c r="Y1188" s="83"/>
      <c r="Z1188" s="84"/>
      <c r="AA1188" s="85"/>
      <c r="AB1188" s="86"/>
    </row>
    <row r="1189" spans="2:28" ht="16.5" customHeight="1" x14ac:dyDescent="0.25">
      <c r="B1189" s="100" t="s">
        <v>205</v>
      </c>
      <c r="C1189" s="101"/>
      <c r="D1189" s="101"/>
      <c r="E1189" s="101"/>
      <c r="F1189" s="101"/>
      <c r="G1189" s="102"/>
      <c r="H1189" s="102" t="s">
        <v>207</v>
      </c>
      <c r="I1189" s="102" t="s">
        <v>283</v>
      </c>
      <c r="J1189" s="102" t="s">
        <v>511</v>
      </c>
      <c r="K1189" s="102">
        <v>173</v>
      </c>
      <c r="L1189" s="102">
        <v>9</v>
      </c>
      <c r="M1189" s="102"/>
      <c r="N1189" s="102"/>
      <c r="O1189" s="102" t="s">
        <v>240</v>
      </c>
      <c r="P1189" s="102" t="s">
        <v>241</v>
      </c>
      <c r="Q1189" s="102" t="s">
        <v>139</v>
      </c>
      <c r="R1189" s="102">
        <v>34160</v>
      </c>
      <c r="S1189" s="102"/>
      <c r="T1189" s="102">
        <v>80</v>
      </c>
      <c r="U1189" s="102"/>
      <c r="V1189" s="103"/>
      <c r="W1189" s="101"/>
      <c r="X1189" s="102"/>
      <c r="Y1189" s="101"/>
      <c r="Z1189" s="101"/>
      <c r="AA1189" s="101"/>
      <c r="AB1189" s="104"/>
    </row>
    <row r="1190" spans="2:28" ht="16.5" customHeight="1" x14ac:dyDescent="0.25">
      <c r="B1190" s="97">
        <v>1303</v>
      </c>
      <c r="C1190" s="97" t="s">
        <v>206</v>
      </c>
      <c r="D1190" s="98">
        <v>7961</v>
      </c>
      <c r="E1190" s="99">
        <v>3</v>
      </c>
      <c r="F1190" s="97">
        <v>6</v>
      </c>
      <c r="G1190" s="97">
        <v>1</v>
      </c>
      <c r="H1190" s="105">
        <v>1</v>
      </c>
      <c r="I1190" s="105">
        <v>3</v>
      </c>
      <c r="J1190" s="105">
        <v>54</v>
      </c>
      <c r="K1190" s="95">
        <v>754</v>
      </c>
      <c r="L1190" s="106">
        <f>T1189</f>
        <v>80</v>
      </c>
      <c r="M1190" s="106">
        <f>K1190*L1190</f>
        <v>60320</v>
      </c>
      <c r="N1190" s="77"/>
      <c r="O1190" s="78"/>
      <c r="P1190" s="78"/>
      <c r="Q1190" s="78"/>
      <c r="R1190" s="79"/>
      <c r="S1190" s="80"/>
      <c r="T1190" s="81"/>
      <c r="U1190" s="77"/>
      <c r="V1190" s="79"/>
      <c r="W1190" s="79"/>
      <c r="X1190" s="82"/>
      <c r="Y1190" s="83">
        <f>M1190</f>
        <v>60320</v>
      </c>
      <c r="Z1190" s="84"/>
      <c r="AA1190" s="87">
        <f>AB1190*M1190/100</f>
        <v>6.032</v>
      </c>
      <c r="AB1190" s="82">
        <v>0.01</v>
      </c>
    </row>
    <row r="1191" spans="2:28" ht="16.5" customHeight="1" x14ac:dyDescent="0.25">
      <c r="B1191" s="99"/>
      <c r="C1191" s="99"/>
      <c r="D1191" s="99"/>
      <c r="E1191" s="99"/>
      <c r="F1191" s="99"/>
      <c r="G1191" s="99"/>
      <c r="H1191" s="107"/>
      <c r="I1191" s="107"/>
      <c r="J1191" s="107"/>
      <c r="K1191" s="106"/>
      <c r="L1191" s="106"/>
      <c r="M1191" s="106"/>
      <c r="N1191" s="77"/>
      <c r="O1191" s="78"/>
      <c r="P1191" s="78"/>
      <c r="Q1191" s="78"/>
      <c r="R1191" s="79"/>
      <c r="S1191" s="80"/>
      <c r="T1191" s="81"/>
      <c r="U1191" s="77"/>
      <c r="V1191" s="79"/>
      <c r="W1191" s="79"/>
      <c r="X1191" s="86"/>
      <c r="Y1191" s="83"/>
      <c r="Z1191" s="84"/>
      <c r="AA1191" s="85"/>
      <c r="AB1191" s="86"/>
    </row>
    <row r="1192" spans="2:28" ht="16.5" customHeight="1" x14ac:dyDescent="0.25">
      <c r="B1192" s="100" t="s">
        <v>205</v>
      </c>
      <c r="C1192" s="101"/>
      <c r="D1192" s="101"/>
      <c r="E1192" s="101"/>
      <c r="F1192" s="101"/>
      <c r="G1192" s="102"/>
      <c r="H1192" s="102" t="s">
        <v>210</v>
      </c>
      <c r="I1192" s="102" t="s">
        <v>822</v>
      </c>
      <c r="J1192" s="102" t="s">
        <v>2855</v>
      </c>
      <c r="K1192" s="102" t="s">
        <v>2856</v>
      </c>
      <c r="L1192" s="102">
        <v>11</v>
      </c>
      <c r="M1192" s="102"/>
      <c r="N1192" s="102"/>
      <c r="O1192" s="102" t="s">
        <v>424</v>
      </c>
      <c r="P1192" s="102" t="s">
        <v>315</v>
      </c>
      <c r="Q1192" s="102" t="s">
        <v>316</v>
      </c>
      <c r="R1192" s="102">
        <v>33110</v>
      </c>
      <c r="S1192" s="102"/>
      <c r="T1192" s="102">
        <v>80</v>
      </c>
      <c r="U1192" s="102" t="s">
        <v>2858</v>
      </c>
      <c r="V1192" s="103"/>
      <c r="W1192" s="101"/>
      <c r="X1192" s="102"/>
      <c r="Y1192" s="101"/>
      <c r="Z1192" s="101"/>
      <c r="AA1192" s="102" t="s">
        <v>2857</v>
      </c>
      <c r="AB1192" s="104"/>
    </row>
    <row r="1193" spans="2:28" ht="16.5" customHeight="1" x14ac:dyDescent="0.25">
      <c r="B1193" s="97">
        <v>1304</v>
      </c>
      <c r="C1193" s="97" t="s">
        <v>206</v>
      </c>
      <c r="D1193" s="98">
        <v>13905</v>
      </c>
      <c r="E1193" s="99">
        <v>3</v>
      </c>
      <c r="F1193" s="97">
        <v>6</v>
      </c>
      <c r="G1193" s="97">
        <v>1</v>
      </c>
      <c r="H1193" s="105">
        <v>2</v>
      </c>
      <c r="I1193" s="105">
        <v>2</v>
      </c>
      <c r="J1193" s="105">
        <v>70</v>
      </c>
      <c r="K1193" s="95">
        <v>1070</v>
      </c>
      <c r="L1193" s="106">
        <f>T1192</f>
        <v>80</v>
      </c>
      <c r="M1193" s="106">
        <f>K1193*L1193</f>
        <v>85600</v>
      </c>
      <c r="N1193" s="77"/>
      <c r="O1193" s="78"/>
      <c r="P1193" s="78"/>
      <c r="Q1193" s="78"/>
      <c r="R1193" s="79"/>
      <c r="S1193" s="80"/>
      <c r="T1193" s="81"/>
      <c r="U1193" s="77"/>
      <c r="V1193" s="79"/>
      <c r="W1193" s="79"/>
      <c r="X1193" s="82"/>
      <c r="Y1193" s="83">
        <f>M1193</f>
        <v>85600</v>
      </c>
      <c r="Z1193" s="84"/>
      <c r="AA1193" s="87">
        <f>AB1193*M1193/100</f>
        <v>8.56</v>
      </c>
      <c r="AB1193" s="82">
        <v>0.01</v>
      </c>
    </row>
    <row r="1194" spans="2:28" ht="16.5" customHeight="1" x14ac:dyDescent="0.25">
      <c r="B1194" s="99"/>
      <c r="C1194" s="99"/>
      <c r="D1194" s="99"/>
      <c r="E1194" s="99"/>
      <c r="F1194" s="99"/>
      <c r="G1194" s="99"/>
      <c r="H1194" s="107"/>
      <c r="I1194" s="107"/>
      <c r="J1194" s="107"/>
      <c r="K1194" s="106"/>
      <c r="L1194" s="106"/>
      <c r="M1194" s="106"/>
      <c r="N1194" s="77"/>
      <c r="O1194" s="78"/>
      <c r="P1194" s="78"/>
      <c r="Q1194" s="78"/>
      <c r="R1194" s="79"/>
      <c r="S1194" s="80"/>
      <c r="T1194" s="81"/>
      <c r="U1194" s="77"/>
      <c r="V1194" s="79"/>
      <c r="W1194" s="79"/>
      <c r="X1194" s="86"/>
      <c r="Y1194" s="83"/>
      <c r="Z1194" s="84"/>
      <c r="AA1194" s="85"/>
      <c r="AB1194" s="86"/>
    </row>
    <row r="1195" spans="2:28" ht="16.5" customHeight="1" x14ac:dyDescent="0.25">
      <c r="B1195" s="100" t="s">
        <v>205</v>
      </c>
      <c r="C1195" s="101"/>
      <c r="D1195" s="101"/>
      <c r="E1195" s="101"/>
      <c r="F1195" s="101"/>
      <c r="G1195" s="102"/>
      <c r="H1195" s="102" t="s">
        <v>207</v>
      </c>
      <c r="I1195" s="102" t="s">
        <v>1370</v>
      </c>
      <c r="J1195" s="102" t="s">
        <v>2852</v>
      </c>
      <c r="K1195" s="102">
        <v>299</v>
      </c>
      <c r="L1195" s="102">
        <v>3</v>
      </c>
      <c r="M1195" s="102"/>
      <c r="N1195" s="102"/>
      <c r="O1195" s="102" t="s">
        <v>240</v>
      </c>
      <c r="P1195" s="102" t="s">
        <v>241</v>
      </c>
      <c r="Q1195" s="102" t="s">
        <v>139</v>
      </c>
      <c r="R1195" s="102">
        <v>34160</v>
      </c>
      <c r="S1195" s="102"/>
      <c r="T1195" s="102">
        <v>250</v>
      </c>
      <c r="U1195" s="102" t="s">
        <v>2865</v>
      </c>
      <c r="V1195" s="103"/>
      <c r="W1195" s="101"/>
      <c r="X1195" s="102" t="s">
        <v>212</v>
      </c>
      <c r="Y1195" s="101" t="s">
        <v>2854</v>
      </c>
      <c r="Z1195" s="101"/>
      <c r="AA1195" s="101"/>
      <c r="AB1195" s="104"/>
    </row>
    <row r="1196" spans="2:28" ht="16.5" customHeight="1" x14ac:dyDescent="0.25">
      <c r="B1196" s="97">
        <v>1308</v>
      </c>
      <c r="C1196" s="97" t="s">
        <v>206</v>
      </c>
      <c r="D1196" s="98">
        <v>21</v>
      </c>
      <c r="E1196" s="99">
        <v>42</v>
      </c>
      <c r="F1196" s="97">
        <v>6</v>
      </c>
      <c r="G1196" s="97">
        <v>1</v>
      </c>
      <c r="H1196" s="105">
        <v>4</v>
      </c>
      <c r="I1196" s="105">
        <v>0</v>
      </c>
      <c r="J1196" s="105">
        <v>97</v>
      </c>
      <c r="K1196" s="95">
        <v>1697</v>
      </c>
      <c r="L1196" s="106">
        <f>T1195</f>
        <v>250</v>
      </c>
      <c r="M1196" s="106">
        <f>K1196*L1196</f>
        <v>424250</v>
      </c>
      <c r="N1196" s="77"/>
      <c r="O1196" s="78"/>
      <c r="P1196" s="78"/>
      <c r="Q1196" s="78"/>
      <c r="R1196" s="79"/>
      <c r="S1196" s="80"/>
      <c r="T1196" s="81"/>
      <c r="U1196" s="77"/>
      <c r="V1196" s="79"/>
      <c r="W1196" s="79"/>
      <c r="X1196" s="82"/>
      <c r="Y1196" s="83">
        <f>M1196</f>
        <v>424250</v>
      </c>
      <c r="Z1196" s="84"/>
      <c r="AA1196" s="87">
        <f>AB1196*M1196/100</f>
        <v>42.424999999999997</v>
      </c>
      <c r="AB1196" s="82">
        <v>0.01</v>
      </c>
    </row>
    <row r="1197" spans="2:28" ht="16.5" customHeight="1" x14ac:dyDescent="0.25">
      <c r="B1197" s="99"/>
      <c r="C1197" s="99"/>
      <c r="D1197" s="99"/>
      <c r="E1197" s="99"/>
      <c r="F1197" s="99"/>
      <c r="G1197" s="99"/>
      <c r="H1197" s="107"/>
      <c r="I1197" s="107"/>
      <c r="J1197" s="107"/>
      <c r="K1197" s="106"/>
      <c r="L1197" s="106"/>
      <c r="M1197" s="106"/>
      <c r="N1197" s="77"/>
      <c r="O1197" s="78"/>
      <c r="P1197" s="78"/>
      <c r="Q1197" s="78"/>
      <c r="R1197" s="79"/>
      <c r="S1197" s="80"/>
      <c r="T1197" s="81"/>
      <c r="U1197" s="77"/>
      <c r="V1197" s="79"/>
      <c r="W1197" s="79"/>
      <c r="X1197" s="86"/>
      <c r="Y1197" s="83"/>
      <c r="Z1197" s="84"/>
      <c r="AA1197" s="85"/>
      <c r="AB1197" s="86"/>
    </row>
    <row r="1198" spans="2:28" ht="16.5" customHeight="1" x14ac:dyDescent="0.25">
      <c r="B1198" s="100" t="s">
        <v>205</v>
      </c>
      <c r="C1198" s="101"/>
      <c r="D1198" s="101"/>
      <c r="E1198" s="101"/>
      <c r="F1198" s="101"/>
      <c r="G1198" s="102"/>
      <c r="H1198" s="102" t="s">
        <v>207</v>
      </c>
      <c r="I1198" s="102" t="s">
        <v>2873</v>
      </c>
      <c r="J1198" s="102" t="s">
        <v>2359</v>
      </c>
      <c r="K1198" s="102">
        <v>32</v>
      </c>
      <c r="L1198" s="102">
        <v>5</v>
      </c>
      <c r="M1198" s="102"/>
      <c r="N1198" s="102"/>
      <c r="O1198" s="102" t="s">
        <v>424</v>
      </c>
      <c r="P1198" s="102" t="s">
        <v>315</v>
      </c>
      <c r="Q1198" s="102" t="s">
        <v>316</v>
      </c>
      <c r="R1198" s="102">
        <v>33110</v>
      </c>
      <c r="S1198" s="102"/>
      <c r="T1198" s="102">
        <v>80</v>
      </c>
      <c r="U1198" s="102" t="s">
        <v>2875</v>
      </c>
      <c r="V1198" s="103"/>
      <c r="W1198" s="101"/>
      <c r="X1198" s="102" t="s">
        <v>212</v>
      </c>
      <c r="Y1198" s="101" t="s">
        <v>2876</v>
      </c>
      <c r="Z1198" s="101"/>
      <c r="AA1198" s="102" t="s">
        <v>2874</v>
      </c>
      <c r="AB1198" s="104"/>
    </row>
    <row r="1199" spans="2:28" ht="16.5" customHeight="1" x14ac:dyDescent="0.25">
      <c r="B1199" s="97">
        <v>1315</v>
      </c>
      <c r="C1199" s="97" t="s">
        <v>206</v>
      </c>
      <c r="D1199" s="98">
        <v>3842</v>
      </c>
      <c r="E1199" s="99">
        <v>4</v>
      </c>
      <c r="F1199" s="97">
        <v>6</v>
      </c>
      <c r="G1199" s="97">
        <v>1</v>
      </c>
      <c r="H1199" s="105">
        <v>43</v>
      </c>
      <c r="I1199" s="105">
        <v>2</v>
      </c>
      <c r="J1199" s="105">
        <v>25</v>
      </c>
      <c r="K1199" s="95">
        <v>17425</v>
      </c>
      <c r="L1199" s="106">
        <f>T1198</f>
        <v>80</v>
      </c>
      <c r="M1199" s="106">
        <f>K1199*L1199</f>
        <v>1394000</v>
      </c>
      <c r="N1199" s="77"/>
      <c r="O1199" s="78"/>
      <c r="P1199" s="78"/>
      <c r="Q1199" s="78"/>
      <c r="R1199" s="79"/>
      <c r="S1199" s="80"/>
      <c r="T1199" s="81"/>
      <c r="U1199" s="77"/>
      <c r="V1199" s="79"/>
      <c r="W1199" s="79"/>
      <c r="X1199" s="82"/>
      <c r="Y1199" s="83">
        <f>M1199</f>
        <v>1394000</v>
      </c>
      <c r="Z1199" s="84"/>
      <c r="AA1199" s="87">
        <f>AB1199*M1199/100</f>
        <v>139.4</v>
      </c>
      <c r="AB1199" s="82">
        <v>0.01</v>
      </c>
    </row>
    <row r="1200" spans="2:28" ht="16.5" customHeight="1" x14ac:dyDescent="0.25">
      <c r="B1200" s="99"/>
      <c r="C1200" s="99"/>
      <c r="D1200" s="99"/>
      <c r="E1200" s="99"/>
      <c r="F1200" s="99"/>
      <c r="G1200" s="99"/>
      <c r="H1200" s="107"/>
      <c r="I1200" s="107"/>
      <c r="J1200" s="107"/>
      <c r="K1200" s="106"/>
      <c r="L1200" s="106"/>
      <c r="M1200" s="106"/>
      <c r="N1200" s="77"/>
      <c r="O1200" s="78"/>
      <c r="P1200" s="78"/>
      <c r="Q1200" s="78"/>
      <c r="R1200" s="79"/>
      <c r="S1200" s="80"/>
      <c r="T1200" s="81"/>
      <c r="U1200" s="77"/>
      <c r="V1200" s="79"/>
      <c r="W1200" s="79"/>
      <c r="X1200" s="86"/>
      <c r="Y1200" s="83"/>
      <c r="Z1200" s="84"/>
      <c r="AA1200" s="85"/>
      <c r="AB1200" s="86"/>
    </row>
    <row r="1201" spans="2:28" ht="16.5" customHeight="1" x14ac:dyDescent="0.25">
      <c r="B1201" s="100" t="s">
        <v>205</v>
      </c>
      <c r="C1201" s="101"/>
      <c r="D1201" s="101"/>
      <c r="E1201" s="101"/>
      <c r="F1201" s="101"/>
      <c r="G1201" s="102"/>
      <c r="H1201" s="102" t="s">
        <v>210</v>
      </c>
      <c r="I1201" s="102" t="s">
        <v>2877</v>
      </c>
      <c r="J1201" s="102" t="s">
        <v>1930</v>
      </c>
      <c r="K1201" s="102">
        <v>79</v>
      </c>
      <c r="L1201" s="102">
        <v>11</v>
      </c>
      <c r="M1201" s="102"/>
      <c r="N1201" s="102"/>
      <c r="O1201" s="102" t="s">
        <v>424</v>
      </c>
      <c r="P1201" s="102" t="s">
        <v>315</v>
      </c>
      <c r="Q1201" s="102" t="s">
        <v>316</v>
      </c>
      <c r="R1201" s="102">
        <v>33110</v>
      </c>
      <c r="S1201" s="102"/>
      <c r="T1201" s="102">
        <v>80</v>
      </c>
      <c r="U1201" s="102" t="s">
        <v>2878</v>
      </c>
      <c r="V1201" s="103"/>
      <c r="W1201" s="101"/>
      <c r="X1201" s="102"/>
      <c r="Y1201" s="101"/>
      <c r="Z1201" s="101"/>
      <c r="AA1201" s="102" t="s">
        <v>2839</v>
      </c>
      <c r="AB1201" s="104"/>
    </row>
    <row r="1202" spans="2:28" ht="16.5" customHeight="1" x14ac:dyDescent="0.25">
      <c r="B1202" s="97">
        <v>1317</v>
      </c>
      <c r="C1202" s="97" t="s">
        <v>206</v>
      </c>
      <c r="D1202" s="98">
        <v>4160</v>
      </c>
      <c r="E1202" s="99">
        <v>4</v>
      </c>
      <c r="F1202" s="97">
        <v>6</v>
      </c>
      <c r="G1202" s="97">
        <v>1</v>
      </c>
      <c r="H1202" s="105">
        <v>48</v>
      </c>
      <c r="I1202" s="105">
        <v>0</v>
      </c>
      <c r="J1202" s="105">
        <v>78</v>
      </c>
      <c r="K1202" s="95">
        <v>19278</v>
      </c>
      <c r="L1202" s="106">
        <f>T1201</f>
        <v>80</v>
      </c>
      <c r="M1202" s="106">
        <f>K1202*L1202</f>
        <v>1542240</v>
      </c>
      <c r="N1202" s="77"/>
      <c r="O1202" s="78"/>
      <c r="P1202" s="78"/>
      <c r="Q1202" s="78"/>
      <c r="R1202" s="79"/>
      <c r="S1202" s="80"/>
      <c r="T1202" s="81"/>
      <c r="U1202" s="77"/>
      <c r="V1202" s="79"/>
      <c r="W1202" s="79"/>
      <c r="X1202" s="82"/>
      <c r="Y1202" s="83">
        <f>M1202</f>
        <v>1542240</v>
      </c>
      <c r="Z1202" s="84"/>
      <c r="AA1202" s="87">
        <f>AB1202*M1202/100</f>
        <v>154.22399999999999</v>
      </c>
      <c r="AB1202" s="82">
        <v>0.01</v>
      </c>
    </row>
    <row r="1203" spans="2:28" ht="16.5" customHeight="1" x14ac:dyDescent="0.25">
      <c r="B1203" s="99"/>
      <c r="C1203" s="99"/>
      <c r="D1203" s="99"/>
      <c r="E1203" s="99"/>
      <c r="F1203" s="99"/>
      <c r="G1203" s="99"/>
      <c r="H1203" s="107"/>
      <c r="I1203" s="107"/>
      <c r="J1203" s="107"/>
      <c r="K1203" s="106"/>
      <c r="L1203" s="106"/>
      <c r="M1203" s="106"/>
      <c r="N1203" s="77"/>
      <c r="O1203" s="78"/>
      <c r="P1203" s="78"/>
      <c r="Q1203" s="78"/>
      <c r="R1203" s="79"/>
      <c r="S1203" s="80"/>
      <c r="T1203" s="81"/>
      <c r="U1203" s="77"/>
      <c r="V1203" s="79"/>
      <c r="W1203" s="79"/>
      <c r="X1203" s="86"/>
      <c r="Y1203" s="83"/>
      <c r="Z1203" s="84"/>
      <c r="AA1203" s="85"/>
      <c r="AB1203" s="86"/>
    </row>
    <row r="1204" spans="2:28" ht="16.5" customHeight="1" x14ac:dyDescent="0.25">
      <c r="B1204" s="100" t="s">
        <v>205</v>
      </c>
      <c r="C1204" s="101"/>
      <c r="D1204" s="101"/>
      <c r="E1204" s="101"/>
      <c r="F1204" s="101"/>
      <c r="G1204" s="102"/>
      <c r="H1204" s="102" t="s">
        <v>207</v>
      </c>
      <c r="I1204" s="102" t="s">
        <v>461</v>
      </c>
      <c r="J1204" s="102" t="s">
        <v>528</v>
      </c>
      <c r="K1204" s="102">
        <v>12</v>
      </c>
      <c r="L1204" s="102">
        <v>8</v>
      </c>
      <c r="M1204" s="102"/>
      <c r="N1204" s="102"/>
      <c r="O1204" s="102" t="s">
        <v>240</v>
      </c>
      <c r="P1204" s="102" t="s">
        <v>241</v>
      </c>
      <c r="Q1204" s="102" t="s">
        <v>139</v>
      </c>
      <c r="R1204" s="102">
        <v>34160</v>
      </c>
      <c r="S1204" s="102"/>
      <c r="T1204" s="102">
        <v>80</v>
      </c>
      <c r="U1204" s="102"/>
      <c r="V1204" s="103"/>
      <c r="W1204" s="101"/>
      <c r="X1204" s="102"/>
      <c r="Y1204" s="101"/>
      <c r="Z1204" s="101"/>
      <c r="AA1204" s="101"/>
      <c r="AB1204" s="104"/>
    </row>
    <row r="1205" spans="2:28" ht="16.5" customHeight="1" x14ac:dyDescent="0.25">
      <c r="B1205" s="97">
        <v>1319</v>
      </c>
      <c r="C1205" s="97" t="s">
        <v>206</v>
      </c>
      <c r="D1205" s="98">
        <v>217</v>
      </c>
      <c r="E1205" s="99">
        <v>4</v>
      </c>
      <c r="F1205" s="97">
        <v>6</v>
      </c>
      <c r="G1205" s="97">
        <v>1</v>
      </c>
      <c r="H1205" s="105">
        <v>15</v>
      </c>
      <c r="I1205" s="105">
        <v>2</v>
      </c>
      <c r="J1205" s="105">
        <v>25</v>
      </c>
      <c r="K1205" s="95">
        <v>6225</v>
      </c>
      <c r="L1205" s="106">
        <f>T1204</f>
        <v>80</v>
      </c>
      <c r="M1205" s="106">
        <f>K1205*L1205</f>
        <v>498000</v>
      </c>
      <c r="N1205" s="77"/>
      <c r="O1205" s="78"/>
      <c r="P1205" s="78"/>
      <c r="Q1205" s="78"/>
      <c r="R1205" s="79"/>
      <c r="S1205" s="80"/>
      <c r="T1205" s="81"/>
      <c r="U1205" s="77"/>
      <c r="V1205" s="79"/>
      <c r="W1205" s="79"/>
      <c r="X1205" s="82"/>
      <c r="Y1205" s="83">
        <f>M1205</f>
        <v>498000</v>
      </c>
      <c r="Z1205" s="84"/>
      <c r="AA1205" s="87">
        <f>AB1205*M1205/100</f>
        <v>49.8</v>
      </c>
      <c r="AB1205" s="82">
        <v>0.01</v>
      </c>
    </row>
    <row r="1206" spans="2:28" ht="16.5" customHeight="1" x14ac:dyDescent="0.25">
      <c r="B1206" s="99"/>
      <c r="C1206" s="99"/>
      <c r="D1206" s="99"/>
      <c r="E1206" s="99"/>
      <c r="F1206" s="99"/>
      <c r="G1206" s="99"/>
      <c r="H1206" s="107"/>
      <c r="I1206" s="107"/>
      <c r="J1206" s="107"/>
      <c r="K1206" s="106"/>
      <c r="L1206" s="106"/>
      <c r="M1206" s="106"/>
      <c r="N1206" s="77"/>
      <c r="O1206" s="78"/>
      <c r="P1206" s="78"/>
      <c r="Q1206" s="78"/>
      <c r="R1206" s="79"/>
      <c r="S1206" s="80"/>
      <c r="T1206" s="81"/>
      <c r="U1206" s="77"/>
      <c r="V1206" s="79"/>
      <c r="W1206" s="79"/>
      <c r="X1206" s="86"/>
      <c r="Y1206" s="83"/>
      <c r="Z1206" s="84"/>
      <c r="AA1206" s="85"/>
      <c r="AB1206" s="86"/>
    </row>
    <row r="1207" spans="2:28" ht="16.5" customHeight="1" x14ac:dyDescent="0.25">
      <c r="B1207" s="100" t="s">
        <v>205</v>
      </c>
      <c r="C1207" s="101"/>
      <c r="D1207" s="101"/>
      <c r="E1207" s="101"/>
      <c r="F1207" s="101"/>
      <c r="G1207" s="102"/>
      <c r="H1207" s="102" t="s">
        <v>207</v>
      </c>
      <c r="I1207" s="102" t="s">
        <v>1362</v>
      </c>
      <c r="J1207" s="102" t="s">
        <v>2879</v>
      </c>
      <c r="K1207" s="102">
        <v>148</v>
      </c>
      <c r="L1207" s="102">
        <v>12</v>
      </c>
      <c r="M1207" s="102"/>
      <c r="N1207" s="102"/>
      <c r="O1207" s="102" t="s">
        <v>240</v>
      </c>
      <c r="P1207" s="102" t="s">
        <v>241</v>
      </c>
      <c r="Q1207" s="102" t="s">
        <v>139</v>
      </c>
      <c r="R1207" s="102">
        <v>34160</v>
      </c>
      <c r="S1207" s="102"/>
      <c r="T1207" s="102">
        <v>80</v>
      </c>
      <c r="U1207" s="102"/>
      <c r="V1207" s="103"/>
      <c r="W1207" s="101"/>
      <c r="X1207" s="102" t="s">
        <v>212</v>
      </c>
      <c r="Y1207" s="101" t="s">
        <v>2880</v>
      </c>
      <c r="Z1207" s="101"/>
      <c r="AA1207" s="101"/>
      <c r="AB1207" s="104"/>
    </row>
    <row r="1208" spans="2:28" ht="16.5" customHeight="1" x14ac:dyDescent="0.25">
      <c r="B1208" s="97">
        <v>1320</v>
      </c>
      <c r="C1208" s="97" t="s">
        <v>206</v>
      </c>
      <c r="D1208" s="98">
        <v>4166</v>
      </c>
      <c r="E1208" s="99">
        <v>4</v>
      </c>
      <c r="F1208" s="97">
        <v>6</v>
      </c>
      <c r="G1208" s="97">
        <v>1</v>
      </c>
      <c r="H1208" s="105">
        <v>31</v>
      </c>
      <c r="I1208" s="105">
        <v>3</v>
      </c>
      <c r="J1208" s="105">
        <v>61</v>
      </c>
      <c r="K1208" s="95">
        <v>12761</v>
      </c>
      <c r="L1208" s="106">
        <f>T1207</f>
        <v>80</v>
      </c>
      <c r="M1208" s="106">
        <f>K1208*L1208</f>
        <v>1020880</v>
      </c>
      <c r="N1208" s="77"/>
      <c r="O1208" s="78"/>
      <c r="P1208" s="78"/>
      <c r="Q1208" s="78"/>
      <c r="R1208" s="79"/>
      <c r="S1208" s="80"/>
      <c r="T1208" s="81"/>
      <c r="U1208" s="77"/>
      <c r="V1208" s="79"/>
      <c r="W1208" s="79"/>
      <c r="X1208" s="82"/>
      <c r="Y1208" s="83">
        <f>M1208</f>
        <v>1020880</v>
      </c>
      <c r="Z1208" s="84"/>
      <c r="AA1208" s="87">
        <f>AB1208*M1208/100</f>
        <v>102.08800000000001</v>
      </c>
      <c r="AB1208" s="82">
        <v>0.01</v>
      </c>
    </row>
    <row r="1209" spans="2:28" ht="16.5" customHeight="1" x14ac:dyDescent="0.25">
      <c r="B1209" s="99"/>
      <c r="C1209" s="99"/>
      <c r="D1209" s="99"/>
      <c r="E1209" s="99"/>
      <c r="F1209" s="99"/>
      <c r="G1209" s="99"/>
      <c r="H1209" s="107"/>
      <c r="I1209" s="107"/>
      <c r="J1209" s="107"/>
      <c r="K1209" s="106"/>
      <c r="L1209" s="106"/>
      <c r="M1209" s="106"/>
      <c r="N1209" s="77"/>
      <c r="O1209" s="78"/>
      <c r="P1209" s="78"/>
      <c r="Q1209" s="78"/>
      <c r="R1209" s="79"/>
      <c r="S1209" s="80"/>
      <c r="T1209" s="81"/>
      <c r="U1209" s="77"/>
      <c r="V1209" s="79"/>
      <c r="W1209" s="79"/>
      <c r="X1209" s="86"/>
      <c r="Y1209" s="83"/>
      <c r="Z1209" s="84"/>
      <c r="AA1209" s="85"/>
      <c r="AB1209" s="86"/>
    </row>
    <row r="1210" spans="2:28" ht="16.5" customHeight="1" x14ac:dyDescent="0.25">
      <c r="B1210" s="100" t="s">
        <v>205</v>
      </c>
      <c r="C1210" s="101"/>
      <c r="D1210" s="101"/>
      <c r="E1210" s="101"/>
      <c r="F1210" s="101"/>
      <c r="G1210" s="102"/>
      <c r="H1210" s="102" t="s">
        <v>210</v>
      </c>
      <c r="I1210" s="102" t="s">
        <v>2883</v>
      </c>
      <c r="J1210" s="102" t="s">
        <v>2884</v>
      </c>
      <c r="K1210" s="102">
        <v>216</v>
      </c>
      <c r="L1210" s="102">
        <v>8</v>
      </c>
      <c r="M1210" s="102"/>
      <c r="N1210" s="102"/>
      <c r="O1210" s="102" t="s">
        <v>335</v>
      </c>
      <c r="P1210" s="102" t="s">
        <v>336</v>
      </c>
      <c r="Q1210" s="102" t="s">
        <v>316</v>
      </c>
      <c r="R1210" s="102">
        <v>33110</v>
      </c>
      <c r="S1210" s="102"/>
      <c r="T1210" s="102">
        <v>80</v>
      </c>
      <c r="U1210" s="102"/>
      <c r="V1210" s="103"/>
      <c r="W1210" s="101"/>
      <c r="X1210" s="102"/>
      <c r="Y1210" s="101"/>
      <c r="Z1210" s="101"/>
      <c r="AA1210" s="103"/>
      <c r="AB1210" s="104"/>
    </row>
    <row r="1211" spans="2:28" ht="16.5" customHeight="1" x14ac:dyDescent="0.25">
      <c r="B1211" s="97">
        <v>1324</v>
      </c>
      <c r="C1211" s="97" t="s">
        <v>206</v>
      </c>
      <c r="D1211" s="98">
        <v>4357</v>
      </c>
      <c r="E1211" s="99">
        <v>4</v>
      </c>
      <c r="F1211" s="97">
        <v>6</v>
      </c>
      <c r="G1211" s="97">
        <v>1</v>
      </c>
      <c r="H1211" s="105">
        <v>11</v>
      </c>
      <c r="I1211" s="105">
        <v>0</v>
      </c>
      <c r="J1211" s="105">
        <v>65</v>
      </c>
      <c r="K1211" s="95">
        <v>4465</v>
      </c>
      <c r="L1211" s="106">
        <f>T1210</f>
        <v>80</v>
      </c>
      <c r="M1211" s="106">
        <f>K1211*L1211</f>
        <v>357200</v>
      </c>
      <c r="N1211" s="77"/>
      <c r="O1211" s="78"/>
      <c r="P1211" s="78"/>
      <c r="Q1211" s="78"/>
      <c r="R1211" s="79"/>
      <c r="S1211" s="80"/>
      <c r="T1211" s="81"/>
      <c r="U1211" s="77"/>
      <c r="V1211" s="79"/>
      <c r="W1211" s="79"/>
      <c r="X1211" s="82"/>
      <c r="Y1211" s="83">
        <f>M1211</f>
        <v>357200</v>
      </c>
      <c r="Z1211" s="84"/>
      <c r="AA1211" s="87">
        <f>AB1211*M1211/100</f>
        <v>35.72</v>
      </c>
      <c r="AB1211" s="82">
        <v>0.01</v>
      </c>
    </row>
    <row r="1212" spans="2:28" ht="16.5" customHeight="1" x14ac:dyDescent="0.25">
      <c r="B1212" s="99"/>
      <c r="C1212" s="99"/>
      <c r="D1212" s="99"/>
      <c r="E1212" s="99"/>
      <c r="F1212" s="99"/>
      <c r="G1212" s="99"/>
      <c r="H1212" s="107"/>
      <c r="I1212" s="107"/>
      <c r="J1212" s="107"/>
      <c r="K1212" s="106"/>
      <c r="L1212" s="106"/>
      <c r="M1212" s="106"/>
      <c r="N1212" s="77"/>
      <c r="O1212" s="78"/>
      <c r="P1212" s="78"/>
      <c r="Q1212" s="78"/>
      <c r="R1212" s="79"/>
      <c r="S1212" s="80"/>
      <c r="T1212" s="81"/>
      <c r="U1212" s="77"/>
      <c r="V1212" s="79"/>
      <c r="W1212" s="79"/>
      <c r="X1212" s="86"/>
      <c r="Y1212" s="83"/>
      <c r="Z1212" s="84"/>
      <c r="AA1212" s="85"/>
      <c r="AB1212" s="86"/>
    </row>
    <row r="1213" spans="2:28" ht="16.5" customHeight="1" x14ac:dyDescent="0.25">
      <c r="B1213" s="100" t="s">
        <v>205</v>
      </c>
      <c r="C1213" s="101"/>
      <c r="D1213" s="101"/>
      <c r="E1213" s="101"/>
      <c r="F1213" s="101"/>
      <c r="G1213" s="102"/>
      <c r="H1213" s="102" t="s">
        <v>207</v>
      </c>
      <c r="I1213" s="102" t="s">
        <v>627</v>
      </c>
      <c r="J1213" s="102" t="s">
        <v>628</v>
      </c>
      <c r="K1213" s="102">
        <v>162</v>
      </c>
      <c r="L1213" s="102">
        <v>9</v>
      </c>
      <c r="M1213" s="102"/>
      <c r="N1213" s="102"/>
      <c r="O1213" s="102" t="s">
        <v>240</v>
      </c>
      <c r="P1213" s="102" t="s">
        <v>241</v>
      </c>
      <c r="Q1213" s="102" t="s">
        <v>139</v>
      </c>
      <c r="R1213" s="102">
        <v>34160</v>
      </c>
      <c r="S1213" s="102"/>
      <c r="T1213" s="102">
        <v>80</v>
      </c>
      <c r="U1213" s="102"/>
      <c r="V1213" s="103"/>
      <c r="W1213" s="101"/>
      <c r="X1213" s="102"/>
      <c r="Y1213" s="101"/>
      <c r="Z1213" s="101"/>
      <c r="AA1213" s="101"/>
      <c r="AB1213" s="104"/>
    </row>
    <row r="1214" spans="2:28" ht="16.5" customHeight="1" x14ac:dyDescent="0.25">
      <c r="B1214" s="97">
        <v>1325</v>
      </c>
      <c r="C1214" s="97" t="s">
        <v>206</v>
      </c>
      <c r="D1214" s="98">
        <v>7948</v>
      </c>
      <c r="E1214" s="99">
        <v>4</v>
      </c>
      <c r="F1214" s="97">
        <v>6</v>
      </c>
      <c r="G1214" s="97">
        <v>1</v>
      </c>
      <c r="H1214" s="105">
        <v>4</v>
      </c>
      <c r="I1214" s="105">
        <v>1</v>
      </c>
      <c r="J1214" s="105">
        <v>1</v>
      </c>
      <c r="K1214" s="95">
        <v>1701</v>
      </c>
      <c r="L1214" s="106">
        <f>T1213</f>
        <v>80</v>
      </c>
      <c r="M1214" s="106">
        <f>K1214*L1214</f>
        <v>136080</v>
      </c>
      <c r="N1214" s="77"/>
      <c r="O1214" s="78"/>
      <c r="P1214" s="78"/>
      <c r="Q1214" s="78"/>
      <c r="R1214" s="79"/>
      <c r="S1214" s="80"/>
      <c r="T1214" s="81"/>
      <c r="U1214" s="77"/>
      <c r="V1214" s="79"/>
      <c r="W1214" s="79"/>
      <c r="X1214" s="82"/>
      <c r="Y1214" s="83">
        <f>M1214</f>
        <v>136080</v>
      </c>
      <c r="Z1214" s="84"/>
      <c r="AA1214" s="87">
        <f>AB1214*M1214/100</f>
        <v>13.607999999999999</v>
      </c>
      <c r="AB1214" s="82">
        <v>0.01</v>
      </c>
    </row>
    <row r="1215" spans="2:28" ht="16.5" customHeight="1" x14ac:dyDescent="0.25">
      <c r="B1215" s="99"/>
      <c r="C1215" s="99"/>
      <c r="D1215" s="99"/>
      <c r="E1215" s="99"/>
      <c r="F1215" s="99"/>
      <c r="G1215" s="99"/>
      <c r="H1215" s="107"/>
      <c r="I1215" s="107"/>
      <c r="J1215" s="107"/>
      <c r="K1215" s="106"/>
      <c r="L1215" s="106"/>
      <c r="M1215" s="106"/>
      <c r="N1215" s="77"/>
      <c r="O1215" s="78"/>
      <c r="P1215" s="78"/>
      <c r="Q1215" s="78"/>
      <c r="R1215" s="79"/>
      <c r="S1215" s="80"/>
      <c r="T1215" s="81"/>
      <c r="U1215" s="77"/>
      <c r="V1215" s="79"/>
      <c r="W1215" s="79"/>
      <c r="X1215" s="86"/>
      <c r="Y1215" s="83"/>
      <c r="Z1215" s="84"/>
      <c r="AA1215" s="85"/>
      <c r="AB1215" s="86"/>
    </row>
    <row r="1216" spans="2:28" ht="16.5" customHeight="1" x14ac:dyDescent="0.25">
      <c r="B1216" s="100" t="s">
        <v>205</v>
      </c>
      <c r="C1216" s="101"/>
      <c r="D1216" s="101"/>
      <c r="E1216" s="101"/>
      <c r="F1216" s="101"/>
      <c r="G1216" s="102"/>
      <c r="H1216" s="102" t="s">
        <v>210</v>
      </c>
      <c r="I1216" s="102" t="s">
        <v>2409</v>
      </c>
      <c r="J1216" s="102" t="s">
        <v>719</v>
      </c>
      <c r="K1216" s="102">
        <v>62</v>
      </c>
      <c r="L1216" s="102">
        <v>11</v>
      </c>
      <c r="M1216" s="102"/>
      <c r="N1216" s="102"/>
      <c r="O1216" s="102" t="s">
        <v>424</v>
      </c>
      <c r="P1216" s="102" t="s">
        <v>315</v>
      </c>
      <c r="Q1216" s="102" t="s">
        <v>316</v>
      </c>
      <c r="R1216" s="102">
        <v>33110</v>
      </c>
      <c r="S1216" s="102"/>
      <c r="T1216" s="102">
        <v>80</v>
      </c>
      <c r="U1216" s="102" t="s">
        <v>2885</v>
      </c>
      <c r="V1216" s="103"/>
      <c r="W1216" s="101"/>
      <c r="X1216" s="102"/>
      <c r="Y1216" s="101"/>
      <c r="Z1216" s="101"/>
      <c r="AA1216" s="102" t="s">
        <v>2410</v>
      </c>
      <c r="AB1216" s="104"/>
    </row>
    <row r="1217" spans="2:28" ht="16.5" customHeight="1" x14ac:dyDescent="0.25">
      <c r="B1217" s="97">
        <v>1326</v>
      </c>
      <c r="C1217" s="97" t="s">
        <v>206</v>
      </c>
      <c r="D1217" s="98">
        <v>13906</v>
      </c>
      <c r="E1217" s="99">
        <v>4</v>
      </c>
      <c r="F1217" s="97">
        <v>6</v>
      </c>
      <c r="G1217" s="97">
        <v>1</v>
      </c>
      <c r="H1217" s="105">
        <v>4</v>
      </c>
      <c r="I1217" s="105">
        <v>3</v>
      </c>
      <c r="J1217" s="105">
        <v>39</v>
      </c>
      <c r="K1217" s="95">
        <v>1939</v>
      </c>
      <c r="L1217" s="106">
        <f>T1216</f>
        <v>80</v>
      </c>
      <c r="M1217" s="106">
        <f>K1217*L1217</f>
        <v>155120</v>
      </c>
      <c r="N1217" s="77"/>
      <c r="O1217" s="78"/>
      <c r="P1217" s="78"/>
      <c r="Q1217" s="78"/>
      <c r="R1217" s="79"/>
      <c r="S1217" s="80"/>
      <c r="T1217" s="81"/>
      <c r="U1217" s="77"/>
      <c r="V1217" s="79"/>
      <c r="W1217" s="79"/>
      <c r="X1217" s="82"/>
      <c r="Y1217" s="83">
        <f>M1217</f>
        <v>155120</v>
      </c>
      <c r="Z1217" s="84"/>
      <c r="AA1217" s="87">
        <f>AB1217*M1217/100</f>
        <v>15.512</v>
      </c>
      <c r="AB1217" s="82">
        <v>0.01</v>
      </c>
    </row>
    <row r="1218" spans="2:28" ht="16.5" customHeight="1" x14ac:dyDescent="0.25">
      <c r="B1218" s="99"/>
      <c r="C1218" s="99"/>
      <c r="D1218" s="99"/>
      <c r="E1218" s="99"/>
      <c r="F1218" s="99"/>
      <c r="G1218" s="99"/>
      <c r="H1218" s="107"/>
      <c r="I1218" s="107"/>
      <c r="J1218" s="107"/>
      <c r="K1218" s="106"/>
      <c r="L1218" s="106"/>
      <c r="M1218" s="106"/>
      <c r="N1218" s="77"/>
      <c r="O1218" s="78"/>
      <c r="P1218" s="78"/>
      <c r="Q1218" s="78"/>
      <c r="R1218" s="79"/>
      <c r="S1218" s="80"/>
      <c r="T1218" s="81"/>
      <c r="U1218" s="77"/>
      <c r="V1218" s="79"/>
      <c r="W1218" s="79"/>
      <c r="X1218" s="86"/>
      <c r="Y1218" s="83"/>
      <c r="Z1218" s="84"/>
      <c r="AA1218" s="85"/>
      <c r="AB1218" s="86"/>
    </row>
    <row r="1219" spans="2:28" ht="16.5" customHeight="1" x14ac:dyDescent="0.25">
      <c r="B1219" s="100" t="s">
        <v>205</v>
      </c>
      <c r="C1219" s="101"/>
      <c r="D1219" s="101"/>
      <c r="E1219" s="101"/>
      <c r="F1219" s="101"/>
      <c r="G1219" s="102"/>
      <c r="H1219" s="102" t="s">
        <v>213</v>
      </c>
      <c r="I1219" s="102" t="s">
        <v>2886</v>
      </c>
      <c r="J1219" s="102" t="s">
        <v>636</v>
      </c>
      <c r="K1219" s="102" t="s">
        <v>637</v>
      </c>
      <c r="L1219" s="102">
        <v>15</v>
      </c>
      <c r="M1219" s="102"/>
      <c r="N1219" s="102"/>
      <c r="O1219" s="102" t="s">
        <v>240</v>
      </c>
      <c r="P1219" s="102" t="s">
        <v>241</v>
      </c>
      <c r="Q1219" s="102" t="s">
        <v>139</v>
      </c>
      <c r="R1219" s="102">
        <v>34160</v>
      </c>
      <c r="S1219" s="102"/>
      <c r="T1219" s="102">
        <v>80</v>
      </c>
      <c r="U1219" s="102"/>
      <c r="V1219" s="103"/>
      <c r="W1219" s="101"/>
      <c r="X1219" s="102"/>
      <c r="Y1219" s="101"/>
      <c r="Z1219" s="101"/>
      <c r="AA1219" s="101"/>
      <c r="AB1219" s="104"/>
    </row>
    <row r="1220" spans="2:28" ht="16.5" customHeight="1" x14ac:dyDescent="0.25">
      <c r="B1220" s="97">
        <v>1327</v>
      </c>
      <c r="C1220" s="97" t="s">
        <v>206</v>
      </c>
      <c r="D1220" s="98">
        <v>7968</v>
      </c>
      <c r="E1220" s="99">
        <v>4</v>
      </c>
      <c r="F1220" s="97">
        <v>6</v>
      </c>
      <c r="G1220" s="97">
        <v>1</v>
      </c>
      <c r="H1220" s="105">
        <v>7</v>
      </c>
      <c r="I1220" s="105">
        <v>1</v>
      </c>
      <c r="J1220" s="105">
        <v>17</v>
      </c>
      <c r="K1220" s="95">
        <v>2917</v>
      </c>
      <c r="L1220" s="106">
        <f>T1219</f>
        <v>80</v>
      </c>
      <c r="M1220" s="106">
        <f>K1220*L1220</f>
        <v>233360</v>
      </c>
      <c r="N1220" s="77"/>
      <c r="O1220" s="78"/>
      <c r="P1220" s="78"/>
      <c r="Q1220" s="78"/>
      <c r="R1220" s="79"/>
      <c r="S1220" s="80"/>
      <c r="T1220" s="81"/>
      <c r="U1220" s="77"/>
      <c r="V1220" s="79"/>
      <c r="W1220" s="79"/>
      <c r="X1220" s="82"/>
      <c r="Y1220" s="83">
        <f>M1220</f>
        <v>233360</v>
      </c>
      <c r="Z1220" s="84"/>
      <c r="AA1220" s="87">
        <f>AB1220*M1220/100</f>
        <v>23.335999999999999</v>
      </c>
      <c r="AB1220" s="82">
        <v>0.01</v>
      </c>
    </row>
    <row r="1221" spans="2:28" ht="16.5" customHeight="1" x14ac:dyDescent="0.25">
      <c r="B1221" s="99"/>
      <c r="C1221" s="99"/>
      <c r="D1221" s="99"/>
      <c r="E1221" s="99"/>
      <c r="F1221" s="99"/>
      <c r="G1221" s="99"/>
      <c r="H1221" s="107"/>
      <c r="I1221" s="107"/>
      <c r="J1221" s="107"/>
      <c r="K1221" s="106"/>
      <c r="L1221" s="106"/>
      <c r="M1221" s="106"/>
      <c r="N1221" s="77"/>
      <c r="O1221" s="78"/>
      <c r="P1221" s="78"/>
      <c r="Q1221" s="78"/>
      <c r="R1221" s="79"/>
      <c r="S1221" s="80"/>
      <c r="T1221" s="81"/>
      <c r="U1221" s="77"/>
      <c r="V1221" s="79"/>
      <c r="W1221" s="79"/>
      <c r="X1221" s="86"/>
      <c r="Y1221" s="83"/>
      <c r="Z1221" s="84"/>
      <c r="AA1221" s="85"/>
      <c r="AB1221" s="86"/>
    </row>
    <row r="1222" spans="2:28" ht="16.5" customHeight="1" x14ac:dyDescent="0.25">
      <c r="B1222" s="100" t="s">
        <v>205</v>
      </c>
      <c r="C1222" s="101"/>
      <c r="D1222" s="101"/>
      <c r="E1222" s="101"/>
      <c r="F1222" s="101"/>
      <c r="G1222" s="102"/>
      <c r="H1222" s="102" t="s">
        <v>207</v>
      </c>
      <c r="I1222" s="102" t="s">
        <v>274</v>
      </c>
      <c r="J1222" s="102" t="s">
        <v>511</v>
      </c>
      <c r="K1222" s="102">
        <v>122</v>
      </c>
      <c r="L1222" s="102">
        <v>9</v>
      </c>
      <c r="M1222" s="102"/>
      <c r="N1222" s="102"/>
      <c r="O1222" s="102" t="s">
        <v>240</v>
      </c>
      <c r="P1222" s="102" t="s">
        <v>241</v>
      </c>
      <c r="Q1222" s="102" t="s">
        <v>139</v>
      </c>
      <c r="R1222" s="102">
        <v>34160</v>
      </c>
      <c r="S1222" s="102"/>
      <c r="T1222" s="102">
        <v>80</v>
      </c>
      <c r="U1222" s="102"/>
      <c r="V1222" s="103"/>
      <c r="W1222" s="101"/>
      <c r="X1222" s="102"/>
      <c r="Y1222" s="101"/>
      <c r="Z1222" s="101"/>
      <c r="AA1222" s="102" t="s">
        <v>2507</v>
      </c>
      <c r="AB1222" s="104"/>
    </row>
    <row r="1223" spans="2:28" ht="16.5" customHeight="1" x14ac:dyDescent="0.25">
      <c r="B1223" s="97">
        <v>1329</v>
      </c>
      <c r="C1223" s="97" t="s">
        <v>206</v>
      </c>
      <c r="D1223" s="98">
        <v>7962</v>
      </c>
      <c r="E1223" s="99">
        <v>4</v>
      </c>
      <c r="F1223" s="97">
        <v>6</v>
      </c>
      <c r="G1223" s="97">
        <v>1</v>
      </c>
      <c r="H1223" s="105">
        <v>1</v>
      </c>
      <c r="I1223" s="105">
        <v>3</v>
      </c>
      <c r="J1223" s="105">
        <v>39</v>
      </c>
      <c r="K1223" s="95">
        <v>739</v>
      </c>
      <c r="L1223" s="106">
        <f>T1222</f>
        <v>80</v>
      </c>
      <c r="M1223" s="106">
        <f>K1223*L1223</f>
        <v>59120</v>
      </c>
      <c r="N1223" s="77"/>
      <c r="O1223" s="78"/>
      <c r="P1223" s="78"/>
      <c r="Q1223" s="78"/>
      <c r="R1223" s="79"/>
      <c r="S1223" s="80"/>
      <c r="T1223" s="81"/>
      <c r="U1223" s="77"/>
      <c r="V1223" s="79"/>
      <c r="W1223" s="79"/>
      <c r="X1223" s="82"/>
      <c r="Y1223" s="83">
        <f>M1223</f>
        <v>59120</v>
      </c>
      <c r="Z1223" s="84"/>
      <c r="AA1223" s="87">
        <f>AB1223*M1223/100</f>
        <v>5.9120000000000008</v>
      </c>
      <c r="AB1223" s="82">
        <v>0.01</v>
      </c>
    </row>
    <row r="1224" spans="2:28" ht="16.5" customHeight="1" x14ac:dyDescent="0.25">
      <c r="B1224" s="99"/>
      <c r="C1224" s="99"/>
      <c r="D1224" s="99"/>
      <c r="E1224" s="99"/>
      <c r="F1224" s="99"/>
      <c r="G1224" s="99"/>
      <c r="H1224" s="107"/>
      <c r="I1224" s="107"/>
      <c r="J1224" s="107"/>
      <c r="K1224" s="106"/>
      <c r="L1224" s="106"/>
      <c r="M1224" s="106"/>
      <c r="N1224" s="77"/>
      <c r="O1224" s="78"/>
      <c r="P1224" s="78"/>
      <c r="Q1224" s="78"/>
      <c r="R1224" s="79"/>
      <c r="S1224" s="80"/>
      <c r="T1224" s="81"/>
      <c r="U1224" s="77"/>
      <c r="V1224" s="79"/>
      <c r="W1224" s="79"/>
      <c r="X1224" s="86"/>
      <c r="Y1224" s="83"/>
      <c r="Z1224" s="84"/>
      <c r="AA1224" s="85"/>
      <c r="AB1224" s="86"/>
    </row>
    <row r="1225" spans="2:28" ht="16.5" customHeight="1" x14ac:dyDescent="0.25">
      <c r="B1225" s="100" t="s">
        <v>205</v>
      </c>
      <c r="C1225" s="101"/>
      <c r="D1225" s="101"/>
      <c r="E1225" s="101"/>
      <c r="F1225" s="101"/>
      <c r="G1225" s="102"/>
      <c r="H1225" s="102" t="s">
        <v>207</v>
      </c>
      <c r="I1225" s="102" t="s">
        <v>207</v>
      </c>
      <c r="J1225" s="102" t="s">
        <v>2891</v>
      </c>
      <c r="K1225" s="102">
        <v>44</v>
      </c>
      <c r="L1225" s="102">
        <v>11</v>
      </c>
      <c r="M1225" s="102"/>
      <c r="N1225" s="102"/>
      <c r="O1225" s="102" t="s">
        <v>424</v>
      </c>
      <c r="P1225" s="102" t="s">
        <v>315</v>
      </c>
      <c r="Q1225" s="102" t="s">
        <v>316</v>
      </c>
      <c r="R1225" s="102">
        <v>33110</v>
      </c>
      <c r="S1225" s="102"/>
      <c r="T1225" s="102">
        <v>80</v>
      </c>
      <c r="U1225" s="102" t="s">
        <v>2892</v>
      </c>
      <c r="V1225" s="103"/>
      <c r="W1225" s="101"/>
      <c r="X1225" s="102"/>
      <c r="Y1225" s="101"/>
      <c r="Z1225" s="101"/>
      <c r="AA1225" s="101"/>
      <c r="AB1225" s="104"/>
    </row>
    <row r="1226" spans="2:28" ht="16.5" customHeight="1" x14ac:dyDescent="0.25">
      <c r="B1226" s="97">
        <v>1333</v>
      </c>
      <c r="C1226" s="97" t="s">
        <v>206</v>
      </c>
      <c r="D1226" s="98">
        <v>1633</v>
      </c>
      <c r="E1226" s="99">
        <v>5</v>
      </c>
      <c r="F1226" s="97">
        <v>6</v>
      </c>
      <c r="G1226" s="97">
        <v>1</v>
      </c>
      <c r="H1226" s="105">
        <v>16</v>
      </c>
      <c r="I1226" s="105">
        <v>1</v>
      </c>
      <c r="J1226" s="105">
        <v>51</v>
      </c>
      <c r="K1226" s="95">
        <v>6551</v>
      </c>
      <c r="L1226" s="106">
        <f>T1225</f>
        <v>80</v>
      </c>
      <c r="M1226" s="106">
        <f>K1226*L1226</f>
        <v>524080</v>
      </c>
      <c r="N1226" s="77"/>
      <c r="O1226" s="78"/>
      <c r="P1226" s="78"/>
      <c r="Q1226" s="78"/>
      <c r="R1226" s="79"/>
      <c r="S1226" s="80"/>
      <c r="T1226" s="81"/>
      <c r="U1226" s="77"/>
      <c r="V1226" s="79"/>
      <c r="W1226" s="79"/>
      <c r="X1226" s="82"/>
      <c r="Y1226" s="83">
        <f>M1226</f>
        <v>524080</v>
      </c>
      <c r="Z1226" s="84"/>
      <c r="AA1226" s="87">
        <f>AB1226*M1226/100</f>
        <v>52.408000000000001</v>
      </c>
      <c r="AB1226" s="82">
        <v>0.01</v>
      </c>
    </row>
    <row r="1227" spans="2:28" ht="16.5" customHeight="1" x14ac:dyDescent="0.25">
      <c r="B1227" s="99"/>
      <c r="C1227" s="99"/>
      <c r="D1227" s="99"/>
      <c r="E1227" s="99"/>
      <c r="F1227" s="99"/>
      <c r="G1227" s="99"/>
      <c r="H1227" s="107"/>
      <c r="I1227" s="107"/>
      <c r="J1227" s="107"/>
      <c r="K1227" s="106"/>
      <c r="L1227" s="106"/>
      <c r="M1227" s="106"/>
      <c r="N1227" s="77"/>
      <c r="O1227" s="78"/>
      <c r="P1227" s="78"/>
      <c r="Q1227" s="78"/>
      <c r="R1227" s="79"/>
      <c r="S1227" s="80"/>
      <c r="T1227" s="81"/>
      <c r="U1227" s="77"/>
      <c r="V1227" s="79"/>
      <c r="W1227" s="79"/>
      <c r="X1227" s="86"/>
      <c r="Y1227" s="83"/>
      <c r="Z1227" s="84"/>
      <c r="AA1227" s="85"/>
      <c r="AB1227" s="86"/>
    </row>
    <row r="1228" spans="2:28" ht="16.5" customHeight="1" x14ac:dyDescent="0.25">
      <c r="B1228" s="100" t="s">
        <v>205</v>
      </c>
      <c r="C1228" s="101"/>
      <c r="D1228" s="101"/>
      <c r="E1228" s="101"/>
      <c r="F1228" s="101"/>
      <c r="G1228" s="102"/>
      <c r="H1228" s="102" t="s">
        <v>301</v>
      </c>
      <c r="I1228" s="102" t="s">
        <v>2281</v>
      </c>
      <c r="J1228" s="102" t="s">
        <v>511</v>
      </c>
      <c r="K1228" s="102">
        <v>80</v>
      </c>
      <c r="L1228" s="102">
        <v>15</v>
      </c>
      <c r="M1228" s="102"/>
      <c r="N1228" s="102"/>
      <c r="O1228" s="102" t="s">
        <v>240</v>
      </c>
      <c r="P1228" s="102" t="s">
        <v>241</v>
      </c>
      <c r="Q1228" s="102" t="s">
        <v>139</v>
      </c>
      <c r="R1228" s="102">
        <v>34160</v>
      </c>
      <c r="S1228" s="102"/>
      <c r="T1228" s="102">
        <v>80</v>
      </c>
      <c r="U1228" s="102"/>
      <c r="V1228" s="103"/>
      <c r="W1228" s="101"/>
      <c r="X1228" s="102"/>
      <c r="Y1228" s="101"/>
      <c r="Z1228" s="101"/>
      <c r="AA1228" s="101"/>
      <c r="AB1228" s="104"/>
    </row>
    <row r="1229" spans="2:28" ht="16.5" customHeight="1" x14ac:dyDescent="0.25">
      <c r="B1229" s="97">
        <v>1338</v>
      </c>
      <c r="C1229" s="97" t="s">
        <v>206</v>
      </c>
      <c r="D1229" s="98">
        <v>4334</v>
      </c>
      <c r="E1229" s="99">
        <v>5</v>
      </c>
      <c r="F1229" s="97">
        <v>6</v>
      </c>
      <c r="G1229" s="97">
        <v>1</v>
      </c>
      <c r="H1229" s="105">
        <v>34</v>
      </c>
      <c r="I1229" s="105">
        <v>2</v>
      </c>
      <c r="J1229" s="105">
        <v>26</v>
      </c>
      <c r="K1229" s="95">
        <v>13826</v>
      </c>
      <c r="L1229" s="106">
        <f>T1228</f>
        <v>80</v>
      </c>
      <c r="M1229" s="106">
        <f>K1229*L1229</f>
        <v>1106080</v>
      </c>
      <c r="N1229" s="77"/>
      <c r="O1229" s="78"/>
      <c r="P1229" s="78"/>
      <c r="Q1229" s="78"/>
      <c r="R1229" s="79"/>
      <c r="S1229" s="80"/>
      <c r="T1229" s="81"/>
      <c r="U1229" s="77"/>
      <c r="V1229" s="79"/>
      <c r="W1229" s="79"/>
      <c r="X1229" s="82"/>
      <c r="Y1229" s="83">
        <f>M1229</f>
        <v>1106080</v>
      </c>
      <c r="Z1229" s="84"/>
      <c r="AA1229" s="87">
        <f>AB1229*M1229/100</f>
        <v>110.608</v>
      </c>
      <c r="AB1229" s="82">
        <v>0.01</v>
      </c>
    </row>
    <row r="1230" spans="2:28" ht="16.5" customHeight="1" x14ac:dyDescent="0.25">
      <c r="B1230" s="99"/>
      <c r="C1230" s="99"/>
      <c r="D1230" s="99"/>
      <c r="E1230" s="99"/>
      <c r="F1230" s="99"/>
      <c r="G1230" s="99"/>
      <c r="H1230" s="107"/>
      <c r="I1230" s="107"/>
      <c r="J1230" s="107"/>
      <c r="K1230" s="106"/>
      <c r="L1230" s="106"/>
      <c r="M1230" s="106"/>
      <c r="N1230" s="77"/>
      <c r="O1230" s="78"/>
      <c r="P1230" s="78"/>
      <c r="Q1230" s="78"/>
      <c r="R1230" s="79"/>
      <c r="S1230" s="80"/>
      <c r="T1230" s="81"/>
      <c r="U1230" s="77"/>
      <c r="V1230" s="79"/>
      <c r="W1230" s="79"/>
      <c r="X1230" s="86"/>
      <c r="Y1230" s="83"/>
      <c r="Z1230" s="84"/>
      <c r="AA1230" s="85"/>
      <c r="AB1230" s="86"/>
    </row>
    <row r="1231" spans="2:28" ht="16.5" customHeight="1" x14ac:dyDescent="0.25">
      <c r="B1231" s="100" t="s">
        <v>205</v>
      </c>
      <c r="C1231" s="101"/>
      <c r="D1231" s="101"/>
      <c r="E1231" s="101"/>
      <c r="F1231" s="101"/>
      <c r="G1231" s="102"/>
      <c r="H1231" s="102" t="s">
        <v>210</v>
      </c>
      <c r="I1231" s="102" t="s">
        <v>822</v>
      </c>
      <c r="J1231" s="102" t="s">
        <v>2855</v>
      </c>
      <c r="K1231" s="102" t="s">
        <v>2856</v>
      </c>
      <c r="L1231" s="102">
        <v>11</v>
      </c>
      <c r="M1231" s="102"/>
      <c r="N1231" s="102"/>
      <c r="O1231" s="102" t="s">
        <v>424</v>
      </c>
      <c r="P1231" s="102" t="s">
        <v>315</v>
      </c>
      <c r="Q1231" s="102" t="s">
        <v>316</v>
      </c>
      <c r="R1231" s="102">
        <v>33110</v>
      </c>
      <c r="S1231" s="102"/>
      <c r="T1231" s="102">
        <v>80</v>
      </c>
      <c r="U1231" s="102" t="s">
        <v>2896</v>
      </c>
      <c r="V1231" s="103"/>
      <c r="W1231" s="101"/>
      <c r="X1231" s="102"/>
      <c r="Y1231" s="101"/>
      <c r="Z1231" s="101"/>
      <c r="AA1231" s="102" t="s">
        <v>2895</v>
      </c>
      <c r="AB1231" s="104"/>
    </row>
    <row r="1232" spans="2:28" ht="16.5" customHeight="1" x14ac:dyDescent="0.25">
      <c r="B1232" s="97">
        <v>1339</v>
      </c>
      <c r="C1232" s="97" t="s">
        <v>206</v>
      </c>
      <c r="D1232" s="98">
        <v>4128</v>
      </c>
      <c r="E1232" s="99">
        <v>5</v>
      </c>
      <c r="F1232" s="97">
        <v>6</v>
      </c>
      <c r="G1232" s="97">
        <v>1</v>
      </c>
      <c r="H1232" s="105">
        <v>8</v>
      </c>
      <c r="I1232" s="105">
        <v>0</v>
      </c>
      <c r="J1232" s="105">
        <v>0</v>
      </c>
      <c r="K1232" s="95">
        <v>3200</v>
      </c>
      <c r="L1232" s="106">
        <f>T1231</f>
        <v>80</v>
      </c>
      <c r="M1232" s="106">
        <f>K1232*L1232</f>
        <v>256000</v>
      </c>
      <c r="N1232" s="77"/>
      <c r="O1232" s="78"/>
      <c r="P1232" s="78"/>
      <c r="Q1232" s="78"/>
      <c r="R1232" s="79"/>
      <c r="S1232" s="80"/>
      <c r="T1232" s="81"/>
      <c r="U1232" s="77"/>
      <c r="V1232" s="79"/>
      <c r="W1232" s="79"/>
      <c r="X1232" s="82"/>
      <c r="Y1232" s="83">
        <f>M1232</f>
        <v>256000</v>
      </c>
      <c r="Z1232" s="84"/>
      <c r="AA1232" s="87">
        <f>AB1232*M1232/100</f>
        <v>25.6</v>
      </c>
      <c r="AB1232" s="82">
        <v>0.01</v>
      </c>
    </row>
    <row r="1233" spans="2:28" ht="16.5" customHeight="1" x14ac:dyDescent="0.25">
      <c r="B1233" s="99"/>
      <c r="C1233" s="99"/>
      <c r="D1233" s="99"/>
      <c r="E1233" s="99"/>
      <c r="F1233" s="99"/>
      <c r="G1233" s="99"/>
      <c r="H1233" s="107"/>
      <c r="I1233" s="107"/>
      <c r="J1233" s="107"/>
      <c r="K1233" s="106"/>
      <c r="L1233" s="106"/>
      <c r="M1233" s="106"/>
      <c r="N1233" s="77"/>
      <c r="O1233" s="78"/>
      <c r="P1233" s="78"/>
      <c r="Q1233" s="78"/>
      <c r="R1233" s="79"/>
      <c r="S1233" s="80"/>
      <c r="T1233" s="81"/>
      <c r="U1233" s="77"/>
      <c r="V1233" s="79"/>
      <c r="W1233" s="79"/>
      <c r="X1233" s="86"/>
      <c r="Y1233" s="83"/>
      <c r="Z1233" s="84"/>
      <c r="AA1233" s="85"/>
      <c r="AB1233" s="86"/>
    </row>
    <row r="1234" spans="2:28" ht="16.5" customHeight="1" x14ac:dyDescent="0.25">
      <c r="B1234" s="100" t="s">
        <v>205</v>
      </c>
      <c r="C1234" s="101"/>
      <c r="D1234" s="101"/>
      <c r="E1234" s="101"/>
      <c r="F1234" s="101"/>
      <c r="G1234" s="102"/>
      <c r="H1234" s="102" t="s">
        <v>207</v>
      </c>
      <c r="I1234" s="102" t="s">
        <v>2897</v>
      </c>
      <c r="J1234" s="102" t="s">
        <v>668</v>
      </c>
      <c r="K1234" s="102">
        <v>39</v>
      </c>
      <c r="L1234" s="102">
        <v>5</v>
      </c>
      <c r="M1234" s="102"/>
      <c r="N1234" s="102"/>
      <c r="O1234" s="102" t="s">
        <v>1621</v>
      </c>
      <c r="P1234" s="102" t="s">
        <v>209</v>
      </c>
      <c r="Q1234" s="102" t="s">
        <v>139</v>
      </c>
      <c r="R1234" s="102">
        <v>34160</v>
      </c>
      <c r="S1234" s="102"/>
      <c r="T1234" s="102">
        <v>80</v>
      </c>
      <c r="U1234" s="102"/>
      <c r="V1234" s="103"/>
      <c r="W1234" s="101"/>
      <c r="X1234" s="102" t="s">
        <v>212</v>
      </c>
      <c r="Y1234" s="101" t="s">
        <v>2898</v>
      </c>
      <c r="Z1234" s="101"/>
      <c r="AA1234" s="101"/>
      <c r="AB1234" s="104"/>
    </row>
    <row r="1235" spans="2:28" ht="16.5" customHeight="1" x14ac:dyDescent="0.25">
      <c r="B1235" s="97">
        <v>1340</v>
      </c>
      <c r="C1235" s="97" t="s">
        <v>206</v>
      </c>
      <c r="D1235" s="98">
        <v>3898</v>
      </c>
      <c r="E1235" s="99">
        <v>5</v>
      </c>
      <c r="F1235" s="97">
        <v>6</v>
      </c>
      <c r="G1235" s="97">
        <v>1</v>
      </c>
      <c r="H1235" s="105">
        <v>25</v>
      </c>
      <c r="I1235" s="105">
        <v>2</v>
      </c>
      <c r="J1235" s="105">
        <v>31</v>
      </c>
      <c r="K1235" s="95">
        <v>10231</v>
      </c>
      <c r="L1235" s="106">
        <f>T1234</f>
        <v>80</v>
      </c>
      <c r="M1235" s="106">
        <f>K1235*L1235</f>
        <v>818480</v>
      </c>
      <c r="N1235" s="77"/>
      <c r="O1235" s="78"/>
      <c r="P1235" s="78"/>
      <c r="Q1235" s="78"/>
      <c r="R1235" s="79"/>
      <c r="S1235" s="80"/>
      <c r="T1235" s="81"/>
      <c r="U1235" s="77"/>
      <c r="V1235" s="79"/>
      <c r="W1235" s="79"/>
      <c r="X1235" s="82"/>
      <c r="Y1235" s="83">
        <f>M1235</f>
        <v>818480</v>
      </c>
      <c r="Z1235" s="84"/>
      <c r="AA1235" s="87">
        <f>AB1235*M1235/100</f>
        <v>81.847999999999999</v>
      </c>
      <c r="AB1235" s="82">
        <v>0.01</v>
      </c>
    </row>
    <row r="1236" spans="2:28" ht="16.5" customHeight="1" x14ac:dyDescent="0.25">
      <c r="B1236" s="99"/>
      <c r="C1236" s="99"/>
      <c r="D1236" s="99"/>
      <c r="E1236" s="99"/>
      <c r="F1236" s="99"/>
      <c r="G1236" s="99"/>
      <c r="H1236" s="107"/>
      <c r="I1236" s="107"/>
      <c r="J1236" s="107"/>
      <c r="K1236" s="106"/>
      <c r="L1236" s="106"/>
      <c r="M1236" s="106"/>
      <c r="N1236" s="77"/>
      <c r="O1236" s="78"/>
      <c r="P1236" s="78"/>
      <c r="Q1236" s="78"/>
      <c r="R1236" s="79"/>
      <c r="S1236" s="80"/>
      <c r="T1236" s="81"/>
      <c r="U1236" s="77"/>
      <c r="V1236" s="79"/>
      <c r="W1236" s="79"/>
      <c r="X1236" s="86"/>
      <c r="Y1236" s="83"/>
      <c r="Z1236" s="84"/>
      <c r="AA1236" s="85"/>
      <c r="AB1236" s="86"/>
    </row>
    <row r="1237" spans="2:28" ht="16.5" customHeight="1" x14ac:dyDescent="0.25">
      <c r="B1237" s="100" t="s">
        <v>205</v>
      </c>
      <c r="C1237" s="101"/>
      <c r="D1237" s="101"/>
      <c r="E1237" s="101"/>
      <c r="F1237" s="101"/>
      <c r="G1237" s="102"/>
      <c r="H1237" s="102" t="s">
        <v>210</v>
      </c>
      <c r="I1237" s="102" t="s">
        <v>2076</v>
      </c>
      <c r="J1237" s="102" t="s">
        <v>436</v>
      </c>
      <c r="K1237" s="102" t="s">
        <v>441</v>
      </c>
      <c r="L1237" s="102">
        <v>9</v>
      </c>
      <c r="M1237" s="102"/>
      <c r="N1237" s="102"/>
      <c r="O1237" s="102" t="s">
        <v>240</v>
      </c>
      <c r="P1237" s="102" t="s">
        <v>241</v>
      </c>
      <c r="Q1237" s="102" t="s">
        <v>139</v>
      </c>
      <c r="R1237" s="102">
        <v>34160</v>
      </c>
      <c r="S1237" s="102"/>
      <c r="T1237" s="102">
        <v>80</v>
      </c>
      <c r="U1237" s="102"/>
      <c r="V1237" s="103"/>
      <c r="W1237" s="101"/>
      <c r="X1237" s="102"/>
      <c r="Y1237" s="101"/>
      <c r="Z1237" s="101"/>
      <c r="AA1237" s="101"/>
      <c r="AB1237" s="104"/>
    </row>
    <row r="1238" spans="2:28" ht="16.5" customHeight="1" x14ac:dyDescent="0.25">
      <c r="B1238" s="97">
        <v>1346</v>
      </c>
      <c r="C1238" s="97" t="s">
        <v>206</v>
      </c>
      <c r="D1238" s="98">
        <v>7949</v>
      </c>
      <c r="E1238" s="99">
        <v>5</v>
      </c>
      <c r="F1238" s="97">
        <v>6</v>
      </c>
      <c r="G1238" s="97">
        <v>1</v>
      </c>
      <c r="H1238" s="105">
        <v>10</v>
      </c>
      <c r="I1238" s="105">
        <v>0</v>
      </c>
      <c r="J1238" s="105">
        <v>19</v>
      </c>
      <c r="K1238" s="95">
        <v>4019</v>
      </c>
      <c r="L1238" s="106">
        <f>T1237</f>
        <v>80</v>
      </c>
      <c r="M1238" s="106">
        <f>K1238*L1238</f>
        <v>321520</v>
      </c>
      <c r="N1238" s="77"/>
      <c r="O1238" s="78"/>
      <c r="P1238" s="78"/>
      <c r="Q1238" s="78"/>
      <c r="R1238" s="79"/>
      <c r="S1238" s="80"/>
      <c r="T1238" s="81"/>
      <c r="U1238" s="77"/>
      <c r="V1238" s="79"/>
      <c r="W1238" s="79"/>
      <c r="X1238" s="82"/>
      <c r="Y1238" s="83">
        <f>M1238</f>
        <v>321520</v>
      </c>
      <c r="Z1238" s="84"/>
      <c r="AA1238" s="87">
        <f>AB1238*M1238/100</f>
        <v>32.152000000000001</v>
      </c>
      <c r="AB1238" s="82">
        <v>0.01</v>
      </c>
    </row>
    <row r="1239" spans="2:28" ht="16.5" customHeight="1" x14ac:dyDescent="0.25">
      <c r="B1239" s="99"/>
      <c r="C1239" s="99"/>
      <c r="D1239" s="99"/>
      <c r="E1239" s="99"/>
      <c r="F1239" s="99"/>
      <c r="G1239" s="99"/>
      <c r="H1239" s="107"/>
      <c r="I1239" s="107"/>
      <c r="J1239" s="107"/>
      <c r="K1239" s="106"/>
      <c r="L1239" s="106"/>
      <c r="M1239" s="106"/>
      <c r="N1239" s="77"/>
      <c r="O1239" s="78"/>
      <c r="P1239" s="78"/>
      <c r="Q1239" s="78"/>
      <c r="R1239" s="79"/>
      <c r="S1239" s="80"/>
      <c r="T1239" s="81"/>
      <c r="U1239" s="77"/>
      <c r="V1239" s="79"/>
      <c r="W1239" s="79"/>
      <c r="X1239" s="86"/>
      <c r="Y1239" s="83"/>
      <c r="Z1239" s="84"/>
      <c r="AA1239" s="85"/>
      <c r="AB1239" s="86"/>
    </row>
    <row r="1240" spans="2:28" ht="16.5" customHeight="1" x14ac:dyDescent="0.25">
      <c r="B1240" s="100" t="s">
        <v>205</v>
      </c>
      <c r="C1240" s="101"/>
      <c r="D1240" s="101"/>
      <c r="E1240" s="101"/>
      <c r="F1240" s="101"/>
      <c r="G1240" s="102"/>
      <c r="H1240" s="102" t="s">
        <v>210</v>
      </c>
      <c r="I1240" s="102" t="s">
        <v>1558</v>
      </c>
      <c r="J1240" s="102" t="s">
        <v>2685</v>
      </c>
      <c r="K1240" s="102">
        <v>127</v>
      </c>
      <c r="L1240" s="102">
        <v>11</v>
      </c>
      <c r="M1240" s="102"/>
      <c r="N1240" s="102"/>
      <c r="O1240" s="102" t="s">
        <v>424</v>
      </c>
      <c r="P1240" s="102" t="s">
        <v>315</v>
      </c>
      <c r="Q1240" s="102" t="s">
        <v>316</v>
      </c>
      <c r="R1240" s="102">
        <v>33110</v>
      </c>
      <c r="S1240" s="102"/>
      <c r="T1240" s="102">
        <v>80</v>
      </c>
      <c r="U1240" s="102" t="s">
        <v>2909</v>
      </c>
      <c r="V1240" s="103"/>
      <c r="W1240" s="101"/>
      <c r="X1240" s="102"/>
      <c r="Y1240" s="101"/>
      <c r="Z1240" s="101"/>
      <c r="AA1240" s="102" t="s">
        <v>2686</v>
      </c>
      <c r="AB1240" s="104"/>
    </row>
    <row r="1241" spans="2:28" ht="16.5" customHeight="1" x14ac:dyDescent="0.25">
      <c r="B1241" s="97">
        <v>1355</v>
      </c>
      <c r="C1241" s="97" t="s">
        <v>206</v>
      </c>
      <c r="D1241" s="98">
        <v>4162</v>
      </c>
      <c r="E1241" s="99">
        <v>6</v>
      </c>
      <c r="F1241" s="97">
        <v>6</v>
      </c>
      <c r="G1241" s="97">
        <v>1</v>
      </c>
      <c r="H1241" s="105">
        <v>28</v>
      </c>
      <c r="I1241" s="105">
        <v>2</v>
      </c>
      <c r="J1241" s="105">
        <v>62</v>
      </c>
      <c r="K1241" s="95">
        <v>11462</v>
      </c>
      <c r="L1241" s="106">
        <f>T1240</f>
        <v>80</v>
      </c>
      <c r="M1241" s="106">
        <f>K1241*L1241</f>
        <v>916960</v>
      </c>
      <c r="N1241" s="77"/>
      <c r="O1241" s="78"/>
      <c r="P1241" s="78"/>
      <c r="Q1241" s="78"/>
      <c r="R1241" s="79"/>
      <c r="S1241" s="80"/>
      <c r="T1241" s="81"/>
      <c r="U1241" s="77"/>
      <c r="V1241" s="79"/>
      <c r="W1241" s="79"/>
      <c r="X1241" s="82"/>
      <c r="Y1241" s="83">
        <f>M1241</f>
        <v>916960</v>
      </c>
      <c r="Z1241" s="84"/>
      <c r="AA1241" s="87">
        <f>AB1241*M1241/100</f>
        <v>91.695999999999998</v>
      </c>
      <c r="AB1241" s="82">
        <v>0.01</v>
      </c>
    </row>
    <row r="1242" spans="2:28" ht="16.5" customHeight="1" x14ac:dyDescent="0.25">
      <c r="B1242" s="99"/>
      <c r="C1242" s="99"/>
      <c r="D1242" s="99"/>
      <c r="E1242" s="99"/>
      <c r="F1242" s="99"/>
      <c r="G1242" s="99"/>
      <c r="H1242" s="107"/>
      <c r="I1242" s="107"/>
      <c r="J1242" s="107"/>
      <c r="K1242" s="106"/>
      <c r="L1242" s="106"/>
      <c r="M1242" s="106"/>
      <c r="N1242" s="77"/>
      <c r="O1242" s="78"/>
      <c r="P1242" s="78"/>
      <c r="Q1242" s="78"/>
      <c r="R1242" s="79"/>
      <c r="S1242" s="80"/>
      <c r="T1242" s="81"/>
      <c r="U1242" s="77"/>
      <c r="V1242" s="79"/>
      <c r="W1242" s="79"/>
      <c r="X1242" s="86"/>
      <c r="Y1242" s="83"/>
      <c r="Z1242" s="84"/>
      <c r="AA1242" s="85"/>
      <c r="AB1242" s="86"/>
    </row>
    <row r="1243" spans="2:28" ht="16.5" customHeight="1" x14ac:dyDescent="0.25">
      <c r="B1243" s="100" t="s">
        <v>205</v>
      </c>
      <c r="C1243" s="101"/>
      <c r="D1243" s="101"/>
      <c r="E1243" s="101"/>
      <c r="F1243" s="101"/>
      <c r="G1243" s="102"/>
      <c r="H1243" s="102" t="s">
        <v>207</v>
      </c>
      <c r="I1243" s="102" t="s">
        <v>2911</v>
      </c>
      <c r="J1243" s="102" t="s">
        <v>2912</v>
      </c>
      <c r="K1243" s="102">
        <v>221</v>
      </c>
      <c r="L1243" s="102">
        <v>11</v>
      </c>
      <c r="M1243" s="102"/>
      <c r="N1243" s="102"/>
      <c r="O1243" s="102" t="s">
        <v>424</v>
      </c>
      <c r="P1243" s="102" t="s">
        <v>315</v>
      </c>
      <c r="Q1243" s="102" t="s">
        <v>316</v>
      </c>
      <c r="R1243" s="102">
        <v>33110</v>
      </c>
      <c r="S1243" s="102" t="s">
        <v>2811</v>
      </c>
      <c r="T1243" s="102">
        <v>80</v>
      </c>
      <c r="U1243" s="102" t="s">
        <v>2913</v>
      </c>
      <c r="V1243" s="103"/>
      <c r="W1243" s="101"/>
      <c r="X1243" s="102" t="s">
        <v>212</v>
      </c>
      <c r="Y1243" s="101" t="s">
        <v>2813</v>
      </c>
      <c r="Z1243" s="101"/>
      <c r="AA1243" s="101"/>
      <c r="AB1243" s="104"/>
    </row>
    <row r="1244" spans="2:28" ht="16.5" customHeight="1" x14ac:dyDescent="0.25">
      <c r="B1244" s="97">
        <v>1359</v>
      </c>
      <c r="C1244" s="97" t="s">
        <v>206</v>
      </c>
      <c r="D1244" s="98">
        <v>4007</v>
      </c>
      <c r="E1244" s="99">
        <v>6</v>
      </c>
      <c r="F1244" s="97">
        <v>6</v>
      </c>
      <c r="G1244" s="97">
        <v>1</v>
      </c>
      <c r="H1244" s="105">
        <v>2</v>
      </c>
      <c r="I1244" s="105">
        <v>3</v>
      </c>
      <c r="J1244" s="105">
        <v>30</v>
      </c>
      <c r="K1244" s="95">
        <v>1130</v>
      </c>
      <c r="L1244" s="106">
        <f>T1243</f>
        <v>80</v>
      </c>
      <c r="M1244" s="106">
        <f>K1244*L1244</f>
        <v>90400</v>
      </c>
      <c r="N1244" s="77"/>
      <c r="O1244" s="78"/>
      <c r="P1244" s="78"/>
      <c r="Q1244" s="78"/>
      <c r="R1244" s="79"/>
      <c r="S1244" s="80"/>
      <c r="T1244" s="81"/>
      <c r="U1244" s="77"/>
      <c r="V1244" s="79"/>
      <c r="W1244" s="79"/>
      <c r="X1244" s="82"/>
      <c r="Y1244" s="83">
        <f>M1244</f>
        <v>90400</v>
      </c>
      <c r="Z1244" s="84"/>
      <c r="AA1244" s="87">
        <f>AB1244*M1244/100</f>
        <v>9.0399999999999991</v>
      </c>
      <c r="AB1244" s="82">
        <v>0.01</v>
      </c>
    </row>
    <row r="1245" spans="2:28" ht="16.5" customHeight="1" x14ac:dyDescent="0.25">
      <c r="B1245" s="99"/>
      <c r="C1245" s="99"/>
      <c r="D1245" s="99"/>
      <c r="E1245" s="99"/>
      <c r="F1245" s="99"/>
      <c r="G1245" s="99"/>
      <c r="H1245" s="107"/>
      <c r="I1245" s="107"/>
      <c r="J1245" s="107"/>
      <c r="K1245" s="106"/>
      <c r="L1245" s="106"/>
      <c r="M1245" s="106"/>
      <c r="N1245" s="77"/>
      <c r="O1245" s="78"/>
      <c r="P1245" s="78"/>
      <c r="Q1245" s="78"/>
      <c r="R1245" s="79"/>
      <c r="S1245" s="80"/>
      <c r="T1245" s="81"/>
      <c r="U1245" s="77"/>
      <c r="V1245" s="79"/>
      <c r="W1245" s="79"/>
      <c r="X1245" s="86"/>
      <c r="Y1245" s="83"/>
      <c r="Z1245" s="84"/>
      <c r="AA1245" s="85"/>
      <c r="AB1245" s="86"/>
    </row>
    <row r="1246" spans="2:28" ht="16.5" customHeight="1" x14ac:dyDescent="0.25">
      <c r="B1246" s="100" t="s">
        <v>205</v>
      </c>
      <c r="C1246" s="101"/>
      <c r="D1246" s="101"/>
      <c r="E1246" s="101"/>
      <c r="F1246" s="101"/>
      <c r="G1246" s="102"/>
      <c r="H1246" s="102" t="s">
        <v>210</v>
      </c>
      <c r="I1246" s="102" t="s">
        <v>485</v>
      </c>
      <c r="J1246" s="102" t="s">
        <v>486</v>
      </c>
      <c r="K1246" s="102">
        <v>105</v>
      </c>
      <c r="L1246" s="102">
        <v>15</v>
      </c>
      <c r="M1246" s="102"/>
      <c r="N1246" s="102"/>
      <c r="O1246" s="102" t="s">
        <v>240</v>
      </c>
      <c r="P1246" s="102" t="s">
        <v>241</v>
      </c>
      <c r="Q1246" s="102" t="s">
        <v>139</v>
      </c>
      <c r="R1246" s="102">
        <v>34160</v>
      </c>
      <c r="S1246" s="102"/>
      <c r="T1246" s="102">
        <v>80</v>
      </c>
      <c r="U1246" s="102"/>
      <c r="V1246" s="103"/>
      <c r="W1246" s="101"/>
      <c r="X1246" s="102"/>
      <c r="Y1246" s="101"/>
      <c r="Z1246" s="101"/>
      <c r="AA1246" s="101"/>
      <c r="AB1246" s="104"/>
    </row>
    <row r="1247" spans="2:28" ht="16.5" customHeight="1" x14ac:dyDescent="0.25">
      <c r="B1247" s="97">
        <v>1362</v>
      </c>
      <c r="C1247" s="97" t="s">
        <v>206</v>
      </c>
      <c r="D1247" s="98">
        <v>7950</v>
      </c>
      <c r="E1247" s="99">
        <v>6</v>
      </c>
      <c r="F1247" s="97">
        <v>6</v>
      </c>
      <c r="G1247" s="97">
        <v>1</v>
      </c>
      <c r="H1247" s="105">
        <v>12</v>
      </c>
      <c r="I1247" s="105">
        <v>0</v>
      </c>
      <c r="J1247" s="105">
        <v>56</v>
      </c>
      <c r="K1247" s="95">
        <v>4856</v>
      </c>
      <c r="L1247" s="106">
        <f>T1246</f>
        <v>80</v>
      </c>
      <c r="M1247" s="106">
        <f>K1247*L1247</f>
        <v>388480</v>
      </c>
      <c r="N1247" s="77"/>
      <c r="O1247" s="78"/>
      <c r="P1247" s="78"/>
      <c r="Q1247" s="78"/>
      <c r="R1247" s="79"/>
      <c r="S1247" s="80"/>
      <c r="T1247" s="81"/>
      <c r="U1247" s="77"/>
      <c r="V1247" s="79"/>
      <c r="W1247" s="79"/>
      <c r="X1247" s="82"/>
      <c r="Y1247" s="83">
        <f>M1247</f>
        <v>388480</v>
      </c>
      <c r="Z1247" s="84"/>
      <c r="AA1247" s="87">
        <f>AB1247*M1247/100</f>
        <v>38.847999999999999</v>
      </c>
      <c r="AB1247" s="82">
        <v>0.01</v>
      </c>
    </row>
    <row r="1248" spans="2:28" ht="16.5" customHeight="1" x14ac:dyDescent="0.25">
      <c r="B1248" s="99"/>
      <c r="C1248" s="99"/>
      <c r="D1248" s="99"/>
      <c r="E1248" s="99"/>
      <c r="F1248" s="99"/>
      <c r="G1248" s="99"/>
      <c r="H1248" s="107"/>
      <c r="I1248" s="107"/>
      <c r="J1248" s="107"/>
      <c r="K1248" s="106"/>
      <c r="L1248" s="106"/>
      <c r="M1248" s="106"/>
      <c r="N1248" s="77"/>
      <c r="O1248" s="78"/>
      <c r="P1248" s="78"/>
      <c r="Q1248" s="78"/>
      <c r="R1248" s="79"/>
      <c r="S1248" s="80"/>
      <c r="T1248" s="81"/>
      <c r="U1248" s="77"/>
      <c r="V1248" s="79"/>
      <c r="W1248" s="79"/>
      <c r="X1248" s="86"/>
      <c r="Y1248" s="83"/>
      <c r="Z1248" s="84"/>
      <c r="AA1248" s="85"/>
      <c r="AB1248" s="86"/>
    </row>
    <row r="1249" spans="2:28" ht="16.5" customHeight="1" x14ac:dyDescent="0.25">
      <c r="B1249" s="100" t="s">
        <v>205</v>
      </c>
      <c r="C1249" s="101"/>
      <c r="D1249" s="101"/>
      <c r="E1249" s="101"/>
      <c r="F1249" s="101"/>
      <c r="G1249" s="102"/>
      <c r="H1249" s="102" t="s">
        <v>207</v>
      </c>
      <c r="I1249" s="102" t="s">
        <v>600</v>
      </c>
      <c r="J1249" s="102" t="s">
        <v>1377</v>
      </c>
      <c r="K1249" s="102">
        <v>32</v>
      </c>
      <c r="L1249" s="102">
        <v>5</v>
      </c>
      <c r="M1249" s="102"/>
      <c r="N1249" s="102"/>
      <c r="O1249" s="102" t="s">
        <v>880</v>
      </c>
      <c r="P1249" s="102" t="s">
        <v>209</v>
      </c>
      <c r="Q1249" s="102" t="s">
        <v>139</v>
      </c>
      <c r="R1249" s="102">
        <v>34160</v>
      </c>
      <c r="S1249" s="102"/>
      <c r="T1249" s="102">
        <v>80</v>
      </c>
      <c r="U1249" s="102" t="s">
        <v>2916</v>
      </c>
      <c r="V1249" s="103"/>
      <c r="W1249" s="101"/>
      <c r="X1249" s="102" t="s">
        <v>212</v>
      </c>
      <c r="Y1249" s="101" t="s">
        <v>2917</v>
      </c>
      <c r="Z1249" s="101"/>
      <c r="AA1249" s="101"/>
      <c r="AB1249" s="104"/>
    </row>
    <row r="1250" spans="2:28" ht="16.5" customHeight="1" x14ac:dyDescent="0.25">
      <c r="B1250" s="97">
        <v>1368</v>
      </c>
      <c r="C1250" s="97" t="s">
        <v>206</v>
      </c>
      <c r="D1250" s="98">
        <v>1681</v>
      </c>
      <c r="E1250" s="99">
        <v>7</v>
      </c>
      <c r="F1250" s="97">
        <v>6</v>
      </c>
      <c r="G1250" s="97">
        <v>1</v>
      </c>
      <c r="H1250" s="105">
        <v>6</v>
      </c>
      <c r="I1250" s="105">
        <v>1</v>
      </c>
      <c r="J1250" s="105">
        <v>0</v>
      </c>
      <c r="K1250" s="95">
        <v>2500</v>
      </c>
      <c r="L1250" s="106">
        <f>T1249</f>
        <v>80</v>
      </c>
      <c r="M1250" s="106">
        <f>K1250*L1250</f>
        <v>200000</v>
      </c>
      <c r="N1250" s="77"/>
      <c r="O1250" s="78"/>
      <c r="P1250" s="78"/>
      <c r="Q1250" s="78"/>
      <c r="R1250" s="79"/>
      <c r="S1250" s="80"/>
      <c r="T1250" s="81"/>
      <c r="U1250" s="77"/>
      <c r="V1250" s="79"/>
      <c r="W1250" s="79"/>
      <c r="X1250" s="82"/>
      <c r="Y1250" s="83">
        <f>M1250</f>
        <v>200000</v>
      </c>
      <c r="Z1250" s="84"/>
      <c r="AA1250" s="87">
        <f>AB1250*M1250/100</f>
        <v>20</v>
      </c>
      <c r="AB1250" s="82">
        <v>0.01</v>
      </c>
    </row>
    <row r="1251" spans="2:28" ht="16.5" customHeight="1" x14ac:dyDescent="0.25">
      <c r="B1251" s="99"/>
      <c r="C1251" s="99"/>
      <c r="D1251" s="99"/>
      <c r="E1251" s="99"/>
      <c r="F1251" s="99"/>
      <c r="G1251" s="99"/>
      <c r="H1251" s="107"/>
      <c r="I1251" s="107"/>
      <c r="J1251" s="107"/>
      <c r="K1251" s="106"/>
      <c r="L1251" s="106"/>
      <c r="M1251" s="106"/>
      <c r="N1251" s="77"/>
      <c r="O1251" s="78"/>
      <c r="P1251" s="78"/>
      <c r="Q1251" s="78"/>
      <c r="R1251" s="79"/>
      <c r="S1251" s="80"/>
      <c r="T1251" s="81"/>
      <c r="U1251" s="77"/>
      <c r="V1251" s="79"/>
      <c r="W1251" s="79"/>
      <c r="X1251" s="86"/>
      <c r="Y1251" s="83"/>
      <c r="Z1251" s="84"/>
      <c r="AA1251" s="85"/>
      <c r="AB1251" s="86"/>
    </row>
    <row r="1252" spans="2:28" ht="16.5" customHeight="1" x14ac:dyDescent="0.25">
      <c r="B1252" s="100" t="s">
        <v>205</v>
      </c>
      <c r="C1252" s="101"/>
      <c r="D1252" s="101"/>
      <c r="E1252" s="101"/>
      <c r="F1252" s="101"/>
      <c r="G1252" s="102"/>
      <c r="H1252" s="102" t="s">
        <v>207</v>
      </c>
      <c r="I1252" s="102" t="s">
        <v>2922</v>
      </c>
      <c r="J1252" s="102" t="s">
        <v>2923</v>
      </c>
      <c r="K1252" s="102">
        <v>33</v>
      </c>
      <c r="L1252" s="102">
        <v>11</v>
      </c>
      <c r="M1252" s="102"/>
      <c r="N1252" s="102"/>
      <c r="O1252" s="102" t="s">
        <v>424</v>
      </c>
      <c r="P1252" s="102" t="s">
        <v>315</v>
      </c>
      <c r="Q1252" s="102" t="s">
        <v>316</v>
      </c>
      <c r="R1252" s="102">
        <v>33110</v>
      </c>
      <c r="S1252" s="102"/>
      <c r="T1252" s="102">
        <v>80</v>
      </c>
      <c r="U1252" s="102"/>
      <c r="V1252" s="103"/>
      <c r="W1252" s="101"/>
      <c r="X1252" s="102"/>
      <c r="Y1252" s="101"/>
      <c r="Z1252" s="101"/>
      <c r="AA1252" s="102" t="s">
        <v>2924</v>
      </c>
      <c r="AB1252" s="104"/>
    </row>
    <row r="1253" spans="2:28" ht="16.5" customHeight="1" x14ac:dyDescent="0.25">
      <c r="B1253" s="97">
        <v>1374</v>
      </c>
      <c r="C1253" s="97" t="s">
        <v>206</v>
      </c>
      <c r="D1253" s="98">
        <v>4129</v>
      </c>
      <c r="E1253" s="99">
        <v>7</v>
      </c>
      <c r="F1253" s="97">
        <v>6</v>
      </c>
      <c r="G1253" s="97">
        <v>1</v>
      </c>
      <c r="H1253" s="105">
        <v>15</v>
      </c>
      <c r="I1253" s="105">
        <v>0</v>
      </c>
      <c r="J1253" s="105">
        <v>6</v>
      </c>
      <c r="K1253" s="95">
        <v>6006</v>
      </c>
      <c r="L1253" s="106">
        <f>T1252</f>
        <v>80</v>
      </c>
      <c r="M1253" s="106">
        <f>K1253*L1253</f>
        <v>480480</v>
      </c>
      <c r="N1253" s="77"/>
      <c r="O1253" s="78"/>
      <c r="P1253" s="78"/>
      <c r="Q1253" s="78"/>
      <c r="R1253" s="79"/>
      <c r="S1253" s="80"/>
      <c r="T1253" s="81"/>
      <c r="U1253" s="77"/>
      <c r="V1253" s="79"/>
      <c r="W1253" s="79"/>
      <c r="X1253" s="82"/>
      <c r="Y1253" s="83">
        <f>M1253</f>
        <v>480480</v>
      </c>
      <c r="Z1253" s="84"/>
      <c r="AA1253" s="87">
        <f>AB1253*M1253/100</f>
        <v>48.048000000000002</v>
      </c>
      <c r="AB1253" s="82">
        <v>0.01</v>
      </c>
    </row>
    <row r="1254" spans="2:28" ht="16.5" customHeight="1" x14ac:dyDescent="0.25">
      <c r="B1254" s="99"/>
      <c r="C1254" s="99"/>
      <c r="D1254" s="99"/>
      <c r="E1254" s="99"/>
      <c r="F1254" s="99"/>
      <c r="G1254" s="99"/>
      <c r="H1254" s="107"/>
      <c r="I1254" s="107"/>
      <c r="J1254" s="107"/>
      <c r="K1254" s="106"/>
      <c r="L1254" s="106"/>
      <c r="M1254" s="106"/>
      <c r="N1254" s="77"/>
      <c r="O1254" s="78"/>
      <c r="P1254" s="78"/>
      <c r="Q1254" s="78"/>
      <c r="R1254" s="79"/>
      <c r="S1254" s="80"/>
      <c r="T1254" s="81"/>
      <c r="U1254" s="77"/>
      <c r="V1254" s="79"/>
      <c r="W1254" s="79"/>
      <c r="X1254" s="86"/>
      <c r="Y1254" s="83"/>
      <c r="Z1254" s="84"/>
      <c r="AA1254" s="85"/>
      <c r="AB1254" s="86"/>
    </row>
    <row r="1255" spans="2:28" ht="16.5" customHeight="1" x14ac:dyDescent="0.25">
      <c r="B1255" s="100" t="s">
        <v>205</v>
      </c>
      <c r="C1255" s="101"/>
      <c r="D1255" s="101"/>
      <c r="E1255" s="101"/>
      <c r="F1255" s="101"/>
      <c r="G1255" s="102"/>
      <c r="H1255" s="102" t="s">
        <v>207</v>
      </c>
      <c r="I1255" s="102" t="s">
        <v>2925</v>
      </c>
      <c r="J1255" s="102" t="s">
        <v>2926</v>
      </c>
      <c r="K1255" s="102">
        <v>3</v>
      </c>
      <c r="L1255" s="102">
        <v>8</v>
      </c>
      <c r="M1255" s="102"/>
      <c r="N1255" s="102"/>
      <c r="O1255" s="102" t="s">
        <v>1621</v>
      </c>
      <c r="P1255" s="102" t="s">
        <v>209</v>
      </c>
      <c r="Q1255" s="102" t="s">
        <v>139</v>
      </c>
      <c r="R1255" s="102">
        <v>34160</v>
      </c>
      <c r="S1255" s="102"/>
      <c r="T1255" s="102">
        <v>80</v>
      </c>
      <c r="U1255" s="102"/>
      <c r="V1255" s="103"/>
      <c r="W1255" s="101"/>
      <c r="X1255" s="102"/>
      <c r="Y1255" s="101"/>
      <c r="Z1255" s="101"/>
      <c r="AA1255" s="102" t="s">
        <v>2927</v>
      </c>
      <c r="AB1255" s="104"/>
    </row>
    <row r="1256" spans="2:28" ht="16.5" customHeight="1" x14ac:dyDescent="0.25">
      <c r="B1256" s="97">
        <v>1375</v>
      </c>
      <c r="C1256" s="97" t="s">
        <v>206</v>
      </c>
      <c r="D1256" s="98">
        <v>2744</v>
      </c>
      <c r="E1256" s="99">
        <v>7</v>
      </c>
      <c r="F1256" s="97">
        <v>6</v>
      </c>
      <c r="G1256" s="97">
        <v>1</v>
      </c>
      <c r="H1256" s="105">
        <v>21</v>
      </c>
      <c r="I1256" s="105">
        <v>3</v>
      </c>
      <c r="J1256" s="105">
        <v>66</v>
      </c>
      <c r="K1256" s="95">
        <v>8766</v>
      </c>
      <c r="L1256" s="106">
        <f>T1255</f>
        <v>80</v>
      </c>
      <c r="M1256" s="106">
        <f>K1256*L1256</f>
        <v>701280</v>
      </c>
      <c r="N1256" s="77"/>
      <c r="O1256" s="78"/>
      <c r="P1256" s="78"/>
      <c r="Q1256" s="78"/>
      <c r="R1256" s="79"/>
      <c r="S1256" s="80"/>
      <c r="T1256" s="81"/>
      <c r="U1256" s="77"/>
      <c r="V1256" s="79"/>
      <c r="W1256" s="79"/>
      <c r="X1256" s="82"/>
      <c r="Y1256" s="83">
        <f>M1256</f>
        <v>701280</v>
      </c>
      <c r="Z1256" s="84"/>
      <c r="AA1256" s="87">
        <f>AB1256*M1256/100</f>
        <v>70.128</v>
      </c>
      <c r="AB1256" s="82">
        <v>0.01</v>
      </c>
    </row>
    <row r="1257" spans="2:28" ht="16.5" customHeight="1" x14ac:dyDescent="0.25">
      <c r="B1257" s="99"/>
      <c r="C1257" s="99"/>
      <c r="D1257" s="99"/>
      <c r="E1257" s="99"/>
      <c r="F1257" s="99"/>
      <c r="G1257" s="99"/>
      <c r="H1257" s="107"/>
      <c r="I1257" s="107"/>
      <c r="J1257" s="107"/>
      <c r="K1257" s="106"/>
      <c r="L1257" s="106"/>
      <c r="M1257" s="106"/>
      <c r="N1257" s="77"/>
      <c r="O1257" s="78"/>
      <c r="P1257" s="78"/>
      <c r="Q1257" s="78"/>
      <c r="R1257" s="79"/>
      <c r="S1257" s="80"/>
      <c r="T1257" s="81"/>
      <c r="U1257" s="77"/>
      <c r="V1257" s="79"/>
      <c r="W1257" s="79"/>
      <c r="X1257" s="86"/>
      <c r="Y1257" s="83"/>
      <c r="Z1257" s="84"/>
      <c r="AA1257" s="85"/>
      <c r="AB1257" s="86"/>
    </row>
    <row r="1258" spans="2:28" ht="16.5" customHeight="1" x14ac:dyDescent="0.25">
      <c r="B1258" s="100" t="s">
        <v>205</v>
      </c>
      <c r="C1258" s="101"/>
      <c r="D1258" s="101"/>
      <c r="E1258" s="101"/>
      <c r="F1258" s="101"/>
      <c r="G1258" s="102"/>
      <c r="H1258" s="102" t="s">
        <v>210</v>
      </c>
      <c r="I1258" s="102" t="s">
        <v>1664</v>
      </c>
      <c r="J1258" s="102" t="s">
        <v>2933</v>
      </c>
      <c r="K1258" s="102">
        <v>85</v>
      </c>
      <c r="L1258" s="102">
        <v>10</v>
      </c>
      <c r="M1258" s="102"/>
      <c r="N1258" s="102"/>
      <c r="O1258" s="102" t="s">
        <v>424</v>
      </c>
      <c r="P1258" s="102" t="s">
        <v>315</v>
      </c>
      <c r="Q1258" s="102" t="s">
        <v>316</v>
      </c>
      <c r="R1258" s="102">
        <v>33110</v>
      </c>
      <c r="S1258" s="102"/>
      <c r="T1258" s="102">
        <v>80</v>
      </c>
      <c r="U1258" s="102"/>
      <c r="V1258" s="103"/>
      <c r="W1258" s="101"/>
      <c r="X1258" s="102"/>
      <c r="Y1258" s="101"/>
      <c r="Z1258" s="101"/>
      <c r="AA1258" s="102" t="s">
        <v>2934</v>
      </c>
      <c r="AB1258" s="104"/>
    </row>
    <row r="1259" spans="2:28" ht="16.5" customHeight="1" x14ac:dyDescent="0.25">
      <c r="B1259" s="97">
        <v>1378</v>
      </c>
      <c r="C1259" s="97" t="s">
        <v>206</v>
      </c>
      <c r="D1259" s="98">
        <v>4015</v>
      </c>
      <c r="E1259" s="99">
        <v>7</v>
      </c>
      <c r="F1259" s="97">
        <v>6</v>
      </c>
      <c r="G1259" s="97">
        <v>1</v>
      </c>
      <c r="H1259" s="105">
        <v>16</v>
      </c>
      <c r="I1259" s="105">
        <v>1</v>
      </c>
      <c r="J1259" s="105">
        <v>65</v>
      </c>
      <c r="K1259" s="95">
        <v>6565</v>
      </c>
      <c r="L1259" s="106">
        <f>T1258</f>
        <v>80</v>
      </c>
      <c r="M1259" s="106">
        <f>K1259*L1259</f>
        <v>525200</v>
      </c>
      <c r="N1259" s="77"/>
      <c r="O1259" s="78"/>
      <c r="P1259" s="78"/>
      <c r="Q1259" s="78"/>
      <c r="R1259" s="79"/>
      <c r="S1259" s="80"/>
      <c r="T1259" s="81"/>
      <c r="U1259" s="77"/>
      <c r="V1259" s="79"/>
      <c r="W1259" s="79"/>
      <c r="X1259" s="82"/>
      <c r="Y1259" s="83">
        <f>M1259</f>
        <v>525200</v>
      </c>
      <c r="Z1259" s="84"/>
      <c r="AA1259" s="87">
        <f>AB1259*M1259/100</f>
        <v>52.52</v>
      </c>
      <c r="AB1259" s="82">
        <v>0.01</v>
      </c>
    </row>
    <row r="1260" spans="2:28" ht="16.5" customHeight="1" x14ac:dyDescent="0.25">
      <c r="B1260" s="99"/>
      <c r="C1260" s="99"/>
      <c r="D1260" s="99"/>
      <c r="E1260" s="99"/>
      <c r="F1260" s="99"/>
      <c r="G1260" s="99"/>
      <c r="H1260" s="107"/>
      <c r="I1260" s="107"/>
      <c r="J1260" s="107"/>
      <c r="K1260" s="106"/>
      <c r="L1260" s="106"/>
      <c r="M1260" s="106"/>
      <c r="N1260" s="77"/>
      <c r="O1260" s="78"/>
      <c r="P1260" s="78"/>
      <c r="Q1260" s="78"/>
      <c r="R1260" s="79"/>
      <c r="S1260" s="80"/>
      <c r="T1260" s="81"/>
      <c r="U1260" s="77"/>
      <c r="V1260" s="79"/>
      <c r="W1260" s="79"/>
      <c r="X1260" s="86"/>
      <c r="Y1260" s="83"/>
      <c r="Z1260" s="84"/>
      <c r="AA1260" s="85"/>
      <c r="AB1260" s="86"/>
    </row>
    <row r="1261" spans="2:28" ht="16.5" customHeight="1" x14ac:dyDescent="0.25">
      <c r="B1261" s="100" t="s">
        <v>205</v>
      </c>
      <c r="C1261" s="101"/>
      <c r="D1261" s="101"/>
      <c r="E1261" s="101"/>
      <c r="F1261" s="101"/>
      <c r="G1261" s="102"/>
      <c r="H1261" s="102" t="s">
        <v>213</v>
      </c>
      <c r="I1261" s="102" t="s">
        <v>2935</v>
      </c>
      <c r="J1261" s="102" t="s">
        <v>2936</v>
      </c>
      <c r="K1261" s="102">
        <v>253</v>
      </c>
      <c r="L1261" s="102">
        <v>11</v>
      </c>
      <c r="M1261" s="102"/>
      <c r="N1261" s="102"/>
      <c r="O1261" s="102" t="s">
        <v>424</v>
      </c>
      <c r="P1261" s="102" t="s">
        <v>315</v>
      </c>
      <c r="Q1261" s="102" t="s">
        <v>316</v>
      </c>
      <c r="R1261" s="102">
        <v>33110</v>
      </c>
      <c r="S1261" s="102"/>
      <c r="T1261" s="102">
        <v>80</v>
      </c>
      <c r="U1261" s="102"/>
      <c r="V1261" s="103"/>
      <c r="W1261" s="101"/>
      <c r="X1261" s="102"/>
      <c r="Y1261" s="101"/>
      <c r="Z1261" s="101"/>
      <c r="AA1261" s="102" t="s">
        <v>2398</v>
      </c>
      <c r="AB1261" s="104"/>
    </row>
    <row r="1262" spans="2:28" ht="16.5" customHeight="1" x14ac:dyDescent="0.25">
      <c r="B1262" s="97">
        <v>1379</v>
      </c>
      <c r="C1262" s="97" t="s">
        <v>206</v>
      </c>
      <c r="D1262" s="98">
        <v>4191</v>
      </c>
      <c r="E1262" s="99">
        <v>7</v>
      </c>
      <c r="F1262" s="97">
        <v>6</v>
      </c>
      <c r="G1262" s="97">
        <v>1</v>
      </c>
      <c r="H1262" s="105">
        <v>8</v>
      </c>
      <c r="I1262" s="105">
        <v>2</v>
      </c>
      <c r="J1262" s="105">
        <v>75</v>
      </c>
      <c r="K1262" s="95">
        <v>3475</v>
      </c>
      <c r="L1262" s="106">
        <f>T1261</f>
        <v>80</v>
      </c>
      <c r="M1262" s="106">
        <f>K1262*L1262</f>
        <v>278000</v>
      </c>
      <c r="N1262" s="77"/>
      <c r="O1262" s="78"/>
      <c r="P1262" s="78"/>
      <c r="Q1262" s="78"/>
      <c r="R1262" s="79"/>
      <c r="S1262" s="80"/>
      <c r="T1262" s="81"/>
      <c r="U1262" s="77"/>
      <c r="V1262" s="79"/>
      <c r="W1262" s="79"/>
      <c r="X1262" s="82"/>
      <c r="Y1262" s="83">
        <f>M1262</f>
        <v>278000</v>
      </c>
      <c r="Z1262" s="84"/>
      <c r="AA1262" s="87">
        <f>AB1262*M1262/100</f>
        <v>27.8</v>
      </c>
      <c r="AB1262" s="82">
        <v>0.01</v>
      </c>
    </row>
    <row r="1263" spans="2:28" ht="16.5" customHeight="1" x14ac:dyDescent="0.25">
      <c r="B1263" s="99"/>
      <c r="C1263" s="99"/>
      <c r="D1263" s="99"/>
      <c r="E1263" s="99"/>
      <c r="F1263" s="99"/>
      <c r="G1263" s="99"/>
      <c r="H1263" s="107"/>
      <c r="I1263" s="107"/>
      <c r="J1263" s="107"/>
      <c r="K1263" s="106"/>
      <c r="L1263" s="106"/>
      <c r="M1263" s="106"/>
      <c r="N1263" s="77"/>
      <c r="O1263" s="78"/>
      <c r="P1263" s="78"/>
      <c r="Q1263" s="78"/>
      <c r="R1263" s="79"/>
      <c r="S1263" s="80"/>
      <c r="T1263" s="81"/>
      <c r="U1263" s="77"/>
      <c r="V1263" s="79"/>
      <c r="W1263" s="79"/>
      <c r="X1263" s="86"/>
      <c r="Y1263" s="83"/>
      <c r="Z1263" s="84"/>
      <c r="AA1263" s="85"/>
      <c r="AB1263" s="86"/>
    </row>
    <row r="1264" spans="2:28" ht="16.5" customHeight="1" x14ac:dyDescent="0.25">
      <c r="B1264" s="100" t="s">
        <v>205</v>
      </c>
      <c r="C1264" s="101"/>
      <c r="D1264" s="101"/>
      <c r="E1264" s="101"/>
      <c r="F1264" s="101"/>
      <c r="G1264" s="102"/>
      <c r="H1264" s="102" t="s">
        <v>210</v>
      </c>
      <c r="I1264" s="102" t="s">
        <v>2940</v>
      </c>
      <c r="J1264" s="102" t="s">
        <v>281</v>
      </c>
      <c r="K1264" s="102">
        <v>17</v>
      </c>
      <c r="L1264" s="102">
        <v>9</v>
      </c>
      <c r="M1264" s="102"/>
      <c r="N1264" s="102"/>
      <c r="O1264" s="102" t="s">
        <v>240</v>
      </c>
      <c r="P1264" s="102" t="s">
        <v>241</v>
      </c>
      <c r="Q1264" s="102" t="s">
        <v>139</v>
      </c>
      <c r="R1264" s="102">
        <v>34160</v>
      </c>
      <c r="S1264" s="102"/>
      <c r="T1264" s="102">
        <v>80</v>
      </c>
      <c r="U1264" s="102"/>
      <c r="V1264" s="103"/>
      <c r="W1264" s="101"/>
      <c r="X1264" s="102" t="s">
        <v>212</v>
      </c>
      <c r="Y1264" s="101" t="s">
        <v>2728</v>
      </c>
      <c r="Z1264" s="101"/>
      <c r="AA1264" s="102" t="s">
        <v>2727</v>
      </c>
      <c r="AB1264" s="104"/>
    </row>
    <row r="1265" spans="2:28" ht="16.5" customHeight="1" x14ac:dyDescent="0.25">
      <c r="B1265" s="97">
        <v>1381</v>
      </c>
      <c r="C1265" s="97" t="s">
        <v>206</v>
      </c>
      <c r="D1265" s="98">
        <v>4358</v>
      </c>
      <c r="E1265" s="99">
        <v>7</v>
      </c>
      <c r="F1265" s="97">
        <v>6</v>
      </c>
      <c r="G1265" s="97">
        <v>1</v>
      </c>
      <c r="H1265" s="105">
        <v>5</v>
      </c>
      <c r="I1265" s="105">
        <v>3</v>
      </c>
      <c r="J1265" s="105">
        <v>5</v>
      </c>
      <c r="K1265" s="95">
        <v>2305</v>
      </c>
      <c r="L1265" s="106">
        <f>T1264</f>
        <v>80</v>
      </c>
      <c r="M1265" s="106">
        <f>K1265*L1265</f>
        <v>184400</v>
      </c>
      <c r="N1265" s="77"/>
      <c r="O1265" s="78"/>
      <c r="P1265" s="78"/>
      <c r="Q1265" s="78"/>
      <c r="R1265" s="79"/>
      <c r="S1265" s="80"/>
      <c r="T1265" s="81"/>
      <c r="U1265" s="77"/>
      <c r="V1265" s="79"/>
      <c r="W1265" s="79"/>
      <c r="X1265" s="82"/>
      <c r="Y1265" s="83">
        <f>M1265</f>
        <v>184400</v>
      </c>
      <c r="Z1265" s="84"/>
      <c r="AA1265" s="87">
        <f>AB1265*M1265/100</f>
        <v>18.440000000000001</v>
      </c>
      <c r="AB1265" s="82">
        <v>0.01</v>
      </c>
    </row>
    <row r="1266" spans="2:28" ht="16.5" customHeight="1" x14ac:dyDescent="0.25">
      <c r="B1266" s="99"/>
      <c r="C1266" s="99"/>
      <c r="D1266" s="99"/>
      <c r="E1266" s="99"/>
      <c r="F1266" s="99"/>
      <c r="G1266" s="99"/>
      <c r="H1266" s="107"/>
      <c r="I1266" s="107"/>
      <c r="J1266" s="107"/>
      <c r="K1266" s="106"/>
      <c r="L1266" s="106"/>
      <c r="M1266" s="106"/>
      <c r="N1266" s="77"/>
      <c r="O1266" s="78"/>
      <c r="P1266" s="78"/>
      <c r="Q1266" s="78"/>
      <c r="R1266" s="79"/>
      <c r="S1266" s="80"/>
      <c r="T1266" s="81"/>
      <c r="U1266" s="77"/>
      <c r="V1266" s="79"/>
      <c r="W1266" s="79"/>
      <c r="X1266" s="86"/>
      <c r="Y1266" s="83"/>
      <c r="Z1266" s="84"/>
      <c r="AA1266" s="85"/>
      <c r="AB1266" s="86"/>
    </row>
    <row r="1267" spans="2:28" ht="16.5" customHeight="1" x14ac:dyDescent="0.25">
      <c r="B1267" s="100" t="s">
        <v>205</v>
      </c>
      <c r="C1267" s="101"/>
      <c r="D1267" s="101"/>
      <c r="E1267" s="101"/>
      <c r="F1267" s="101"/>
      <c r="G1267" s="102"/>
      <c r="H1267" s="102" t="s">
        <v>210</v>
      </c>
      <c r="I1267" s="102" t="s">
        <v>2409</v>
      </c>
      <c r="J1267" s="102" t="s">
        <v>719</v>
      </c>
      <c r="K1267" s="102">
        <v>62</v>
      </c>
      <c r="L1267" s="102">
        <v>11</v>
      </c>
      <c r="M1267" s="102"/>
      <c r="N1267" s="102"/>
      <c r="O1267" s="102" t="s">
        <v>424</v>
      </c>
      <c r="P1267" s="102" t="s">
        <v>315</v>
      </c>
      <c r="Q1267" s="102" t="s">
        <v>316</v>
      </c>
      <c r="R1267" s="102">
        <v>33110</v>
      </c>
      <c r="S1267" s="102"/>
      <c r="T1267" s="102">
        <v>80</v>
      </c>
      <c r="U1267" s="102"/>
      <c r="V1267" s="103"/>
      <c r="W1267" s="101"/>
      <c r="X1267" s="102"/>
      <c r="Y1267" s="101"/>
      <c r="Z1267" s="101"/>
      <c r="AA1267" s="101"/>
      <c r="AB1267" s="104"/>
    </row>
    <row r="1268" spans="2:28" ht="16.5" customHeight="1" x14ac:dyDescent="0.25">
      <c r="B1268" s="97">
        <v>1383</v>
      </c>
      <c r="C1268" s="97" t="s">
        <v>206</v>
      </c>
      <c r="D1268" s="98"/>
      <c r="E1268" s="99">
        <v>7</v>
      </c>
      <c r="F1268" s="97">
        <v>6</v>
      </c>
      <c r="G1268" s="97">
        <v>1</v>
      </c>
      <c r="H1268" s="105">
        <v>4</v>
      </c>
      <c r="I1268" s="105">
        <v>3</v>
      </c>
      <c r="J1268" s="105">
        <v>33</v>
      </c>
      <c r="K1268" s="95">
        <v>1933</v>
      </c>
      <c r="L1268" s="106">
        <f>T1267</f>
        <v>80</v>
      </c>
      <c r="M1268" s="106">
        <f>K1268*L1268</f>
        <v>154640</v>
      </c>
      <c r="N1268" s="77"/>
      <c r="O1268" s="78"/>
      <c r="P1268" s="78"/>
      <c r="Q1268" s="78"/>
      <c r="R1268" s="79"/>
      <c r="S1268" s="80"/>
      <c r="T1268" s="81"/>
      <c r="U1268" s="77"/>
      <c r="V1268" s="79"/>
      <c r="W1268" s="79"/>
      <c r="X1268" s="82"/>
      <c r="Y1268" s="83">
        <f>M1268</f>
        <v>154640</v>
      </c>
      <c r="Z1268" s="84"/>
      <c r="AA1268" s="87">
        <f>AB1268*M1268/100</f>
        <v>15.464</v>
      </c>
      <c r="AB1268" s="82">
        <v>0.01</v>
      </c>
    </row>
    <row r="1269" spans="2:28" ht="16.5" customHeight="1" x14ac:dyDescent="0.25">
      <c r="B1269" s="99"/>
      <c r="C1269" s="99"/>
      <c r="D1269" s="99"/>
      <c r="E1269" s="99"/>
      <c r="F1269" s="99"/>
      <c r="G1269" s="99"/>
      <c r="H1269" s="107"/>
      <c r="I1269" s="107"/>
      <c r="J1269" s="107"/>
      <c r="K1269" s="106"/>
      <c r="L1269" s="106"/>
      <c r="M1269" s="106"/>
      <c r="N1269" s="77"/>
      <c r="O1269" s="78"/>
      <c r="P1269" s="78"/>
      <c r="Q1269" s="78"/>
      <c r="R1269" s="79"/>
      <c r="S1269" s="80"/>
      <c r="T1269" s="81"/>
      <c r="U1269" s="77"/>
      <c r="V1269" s="79"/>
      <c r="W1269" s="79"/>
      <c r="X1269" s="86"/>
      <c r="Y1269" s="83"/>
      <c r="Z1269" s="84"/>
      <c r="AA1269" s="85"/>
      <c r="AB1269" s="86"/>
    </row>
    <row r="1270" spans="2:28" ht="16.5" customHeight="1" x14ac:dyDescent="0.25">
      <c r="B1270" s="100" t="s">
        <v>205</v>
      </c>
      <c r="C1270" s="101"/>
      <c r="D1270" s="101"/>
      <c r="E1270" s="101"/>
      <c r="F1270" s="101"/>
      <c r="G1270" s="102"/>
      <c r="H1270" s="102" t="s">
        <v>210</v>
      </c>
      <c r="I1270" s="102" t="s">
        <v>2949</v>
      </c>
      <c r="J1270" s="102" t="s">
        <v>2950</v>
      </c>
      <c r="K1270" s="102">
        <v>226</v>
      </c>
      <c r="L1270" s="102">
        <v>11</v>
      </c>
      <c r="M1270" s="102"/>
      <c r="N1270" s="102"/>
      <c r="O1270" s="102" t="s">
        <v>424</v>
      </c>
      <c r="P1270" s="102" t="s">
        <v>315</v>
      </c>
      <c r="Q1270" s="102" t="s">
        <v>316</v>
      </c>
      <c r="R1270" s="102">
        <v>33110</v>
      </c>
      <c r="S1270" s="102"/>
      <c r="T1270" s="102">
        <v>80</v>
      </c>
      <c r="U1270" s="102" t="s">
        <v>2953</v>
      </c>
      <c r="V1270" s="103"/>
      <c r="W1270" s="101" t="s">
        <v>2951</v>
      </c>
      <c r="X1270" s="102"/>
      <c r="Y1270" s="101"/>
      <c r="Z1270" s="101"/>
      <c r="AA1270" s="101" t="s">
        <v>2952</v>
      </c>
      <c r="AB1270" s="104"/>
    </row>
    <row r="1271" spans="2:28" ht="16.5" customHeight="1" x14ac:dyDescent="0.25">
      <c r="B1271" s="97">
        <v>1392</v>
      </c>
      <c r="C1271" s="97" t="s">
        <v>206</v>
      </c>
      <c r="D1271" s="98">
        <v>3833</v>
      </c>
      <c r="E1271" s="99">
        <v>8</v>
      </c>
      <c r="F1271" s="97">
        <v>6</v>
      </c>
      <c r="G1271" s="97">
        <v>1</v>
      </c>
      <c r="H1271" s="105">
        <v>14</v>
      </c>
      <c r="I1271" s="105">
        <v>3</v>
      </c>
      <c r="J1271" s="105">
        <v>0</v>
      </c>
      <c r="K1271" s="95">
        <v>5900</v>
      </c>
      <c r="L1271" s="106">
        <f>T1270</f>
        <v>80</v>
      </c>
      <c r="M1271" s="106">
        <f>K1271*L1271</f>
        <v>472000</v>
      </c>
      <c r="N1271" s="77"/>
      <c r="O1271" s="78"/>
      <c r="P1271" s="78"/>
      <c r="Q1271" s="78"/>
      <c r="R1271" s="79"/>
      <c r="S1271" s="80"/>
      <c r="T1271" s="81"/>
      <c r="U1271" s="77"/>
      <c r="V1271" s="79"/>
      <c r="W1271" s="79"/>
      <c r="X1271" s="82"/>
      <c r="Y1271" s="83">
        <f>M1271</f>
        <v>472000</v>
      </c>
      <c r="Z1271" s="84"/>
      <c r="AA1271" s="87">
        <f>AB1271*M1271/100</f>
        <v>47.2</v>
      </c>
      <c r="AB1271" s="82">
        <v>0.01</v>
      </c>
    </row>
    <row r="1272" spans="2:28" ht="16.5" customHeight="1" x14ac:dyDescent="0.25">
      <c r="B1272" s="99"/>
      <c r="C1272" s="99"/>
      <c r="D1272" s="99"/>
      <c r="E1272" s="99"/>
      <c r="F1272" s="99"/>
      <c r="G1272" s="99"/>
      <c r="H1272" s="107"/>
      <c r="I1272" s="107"/>
      <c r="J1272" s="107"/>
      <c r="K1272" s="106"/>
      <c r="L1272" s="106"/>
      <c r="M1272" s="106"/>
      <c r="N1272" s="77"/>
      <c r="O1272" s="78"/>
      <c r="P1272" s="78"/>
      <c r="Q1272" s="78"/>
      <c r="R1272" s="79"/>
      <c r="S1272" s="80"/>
      <c r="T1272" s="81"/>
      <c r="U1272" s="77"/>
      <c r="V1272" s="79"/>
      <c r="W1272" s="79"/>
      <c r="X1272" s="86"/>
      <c r="Y1272" s="83"/>
      <c r="Z1272" s="84"/>
      <c r="AA1272" s="85"/>
      <c r="AB1272" s="86"/>
    </row>
    <row r="1273" spans="2:28" ht="16.5" customHeight="1" x14ac:dyDescent="0.25">
      <c r="B1273" s="100" t="s">
        <v>205</v>
      </c>
      <c r="C1273" s="101"/>
      <c r="D1273" s="101"/>
      <c r="E1273" s="101"/>
      <c r="F1273" s="101"/>
      <c r="G1273" s="102"/>
      <c r="H1273" s="102" t="s">
        <v>207</v>
      </c>
      <c r="I1273" s="102" t="s">
        <v>2954</v>
      </c>
      <c r="J1273" s="102" t="s">
        <v>2955</v>
      </c>
      <c r="K1273" s="102">
        <v>62</v>
      </c>
      <c r="L1273" s="102">
        <v>11</v>
      </c>
      <c r="M1273" s="102"/>
      <c r="N1273" s="102"/>
      <c r="O1273" s="102" t="s">
        <v>424</v>
      </c>
      <c r="P1273" s="102" t="s">
        <v>315</v>
      </c>
      <c r="Q1273" s="102" t="s">
        <v>316</v>
      </c>
      <c r="R1273" s="102">
        <v>33110</v>
      </c>
      <c r="S1273" s="102"/>
      <c r="T1273" s="102">
        <v>80</v>
      </c>
      <c r="U1273" s="102" t="s">
        <v>2956</v>
      </c>
      <c r="V1273" s="103"/>
      <c r="W1273" s="101"/>
      <c r="X1273" s="102" t="s">
        <v>212</v>
      </c>
      <c r="Y1273" s="101" t="s">
        <v>2957</v>
      </c>
      <c r="Z1273" s="101"/>
      <c r="AA1273" s="102" t="s">
        <v>2410</v>
      </c>
      <c r="AB1273" s="104"/>
    </row>
    <row r="1274" spans="2:28" ht="16.5" customHeight="1" x14ac:dyDescent="0.25">
      <c r="B1274" s="97">
        <v>1393</v>
      </c>
      <c r="C1274" s="97" t="s">
        <v>206</v>
      </c>
      <c r="D1274" s="98">
        <v>4332</v>
      </c>
      <c r="E1274" s="99">
        <v>8</v>
      </c>
      <c r="F1274" s="97">
        <v>6</v>
      </c>
      <c r="G1274" s="97">
        <v>1</v>
      </c>
      <c r="H1274" s="105">
        <v>6</v>
      </c>
      <c r="I1274" s="105">
        <v>2</v>
      </c>
      <c r="J1274" s="105">
        <v>92</v>
      </c>
      <c r="K1274" s="95">
        <v>2692</v>
      </c>
      <c r="L1274" s="106">
        <f>T1273</f>
        <v>80</v>
      </c>
      <c r="M1274" s="106">
        <f>K1274*L1274</f>
        <v>215360</v>
      </c>
      <c r="N1274" s="77"/>
      <c r="O1274" s="78"/>
      <c r="P1274" s="78"/>
      <c r="Q1274" s="78"/>
      <c r="R1274" s="79"/>
      <c r="S1274" s="80"/>
      <c r="T1274" s="81"/>
      <c r="U1274" s="77"/>
      <c r="V1274" s="79"/>
      <c r="W1274" s="79"/>
      <c r="X1274" s="82"/>
      <c r="Y1274" s="83">
        <f>M1274</f>
        <v>215360</v>
      </c>
      <c r="Z1274" s="84"/>
      <c r="AA1274" s="87">
        <f>AB1274*M1274/100</f>
        <v>21.535999999999998</v>
      </c>
      <c r="AB1274" s="82">
        <v>0.01</v>
      </c>
    </row>
    <row r="1275" spans="2:28" ht="16.5" customHeight="1" x14ac:dyDescent="0.25">
      <c r="B1275" s="99"/>
      <c r="C1275" s="99"/>
      <c r="D1275" s="99"/>
      <c r="E1275" s="99"/>
      <c r="F1275" s="99"/>
      <c r="G1275" s="99"/>
      <c r="H1275" s="107"/>
      <c r="I1275" s="107"/>
      <c r="J1275" s="107"/>
      <c r="K1275" s="106"/>
      <c r="L1275" s="106"/>
      <c r="M1275" s="106"/>
      <c r="N1275" s="77"/>
      <c r="O1275" s="78"/>
      <c r="P1275" s="78"/>
      <c r="Q1275" s="78"/>
      <c r="R1275" s="79"/>
      <c r="S1275" s="80"/>
      <c r="T1275" s="81"/>
      <c r="U1275" s="77"/>
      <c r="V1275" s="79"/>
      <c r="W1275" s="79"/>
      <c r="X1275" s="86"/>
      <c r="Y1275" s="83"/>
      <c r="Z1275" s="84"/>
      <c r="AA1275" s="85"/>
      <c r="AB1275" s="86"/>
    </row>
    <row r="1276" spans="2:28" ht="16.5" customHeight="1" x14ac:dyDescent="0.25">
      <c r="B1276" s="100" t="s">
        <v>205</v>
      </c>
      <c r="C1276" s="101"/>
      <c r="D1276" s="101"/>
      <c r="E1276" s="101"/>
      <c r="F1276" s="101"/>
      <c r="G1276" s="102"/>
      <c r="H1276" s="102" t="s">
        <v>210</v>
      </c>
      <c r="I1276" s="102" t="s">
        <v>2802</v>
      </c>
      <c r="J1276" s="102" t="s">
        <v>2958</v>
      </c>
      <c r="K1276" s="102">
        <v>17</v>
      </c>
      <c r="L1276" s="102">
        <v>8</v>
      </c>
      <c r="M1276" s="102"/>
      <c r="N1276" s="102"/>
      <c r="O1276" s="102" t="s">
        <v>1621</v>
      </c>
      <c r="P1276" s="102" t="s">
        <v>209</v>
      </c>
      <c r="Q1276" s="102" t="s">
        <v>139</v>
      </c>
      <c r="R1276" s="102">
        <v>34160</v>
      </c>
      <c r="S1276" s="102"/>
      <c r="T1276" s="102">
        <v>80</v>
      </c>
      <c r="U1276" s="102"/>
      <c r="V1276" s="103"/>
      <c r="W1276" s="101"/>
      <c r="X1276" s="102" t="s">
        <v>212</v>
      </c>
      <c r="Y1276" s="101" t="s">
        <v>2959</v>
      </c>
      <c r="Z1276" s="101"/>
      <c r="AA1276" s="101"/>
      <c r="AB1276" s="104"/>
    </row>
    <row r="1277" spans="2:28" ht="16.5" customHeight="1" x14ac:dyDescent="0.25">
      <c r="B1277" s="97">
        <v>1395</v>
      </c>
      <c r="C1277" s="97" t="s">
        <v>206</v>
      </c>
      <c r="D1277" s="98">
        <v>2745</v>
      </c>
      <c r="E1277" s="99">
        <v>8</v>
      </c>
      <c r="F1277" s="97">
        <v>6</v>
      </c>
      <c r="G1277" s="97">
        <v>1</v>
      </c>
      <c r="H1277" s="105">
        <v>22</v>
      </c>
      <c r="I1277" s="105">
        <v>2</v>
      </c>
      <c r="J1277" s="105">
        <v>1</v>
      </c>
      <c r="K1277" s="95">
        <v>9001</v>
      </c>
      <c r="L1277" s="106">
        <f>T1276</f>
        <v>80</v>
      </c>
      <c r="M1277" s="106">
        <f>K1277*L1277</f>
        <v>720080</v>
      </c>
      <c r="N1277" s="77"/>
      <c r="O1277" s="78"/>
      <c r="P1277" s="78"/>
      <c r="Q1277" s="78"/>
      <c r="R1277" s="79"/>
      <c r="S1277" s="80"/>
      <c r="T1277" s="81"/>
      <c r="U1277" s="77"/>
      <c r="V1277" s="79"/>
      <c r="W1277" s="79"/>
      <c r="X1277" s="82"/>
      <c r="Y1277" s="83">
        <f>M1277</f>
        <v>720080</v>
      </c>
      <c r="Z1277" s="84"/>
      <c r="AA1277" s="87">
        <f>AB1277*M1277/100</f>
        <v>72.007999999999996</v>
      </c>
      <c r="AB1277" s="82">
        <v>0.01</v>
      </c>
    </row>
    <row r="1278" spans="2:28" ht="16.5" customHeight="1" x14ac:dyDescent="0.25">
      <c r="B1278" s="99"/>
      <c r="C1278" s="99"/>
      <c r="D1278" s="99"/>
      <c r="E1278" s="99"/>
      <c r="F1278" s="99"/>
      <c r="G1278" s="99"/>
      <c r="H1278" s="107"/>
      <c r="I1278" s="107"/>
      <c r="J1278" s="107"/>
      <c r="K1278" s="106"/>
      <c r="L1278" s="106"/>
      <c r="M1278" s="106"/>
      <c r="N1278" s="77"/>
      <c r="O1278" s="78"/>
      <c r="P1278" s="78"/>
      <c r="Q1278" s="78"/>
      <c r="R1278" s="79"/>
      <c r="S1278" s="80"/>
      <c r="T1278" s="81"/>
      <c r="U1278" s="77"/>
      <c r="V1278" s="79"/>
      <c r="W1278" s="79"/>
      <c r="X1278" s="86"/>
      <c r="Y1278" s="83"/>
      <c r="Z1278" s="84"/>
      <c r="AA1278" s="85"/>
      <c r="AB1278" s="86"/>
    </row>
    <row r="1279" spans="2:28" ht="16.5" customHeight="1" x14ac:dyDescent="0.25">
      <c r="B1279" s="100" t="s">
        <v>205</v>
      </c>
      <c r="C1279" s="101"/>
      <c r="D1279" s="101"/>
      <c r="E1279" s="101"/>
      <c r="F1279" s="101"/>
      <c r="G1279" s="102"/>
      <c r="H1279" s="102" t="s">
        <v>207</v>
      </c>
      <c r="I1279" s="102" t="s">
        <v>1024</v>
      </c>
      <c r="J1279" s="102" t="s">
        <v>2960</v>
      </c>
      <c r="K1279" s="102">
        <v>221</v>
      </c>
      <c r="L1279" s="102">
        <v>6</v>
      </c>
      <c r="M1279" s="102"/>
      <c r="N1279" s="102"/>
      <c r="O1279" s="102" t="s">
        <v>314</v>
      </c>
      <c r="P1279" s="102" t="s">
        <v>315</v>
      </c>
      <c r="Q1279" s="102" t="s">
        <v>316</v>
      </c>
      <c r="R1279" s="102">
        <v>33110</v>
      </c>
      <c r="S1279" s="102"/>
      <c r="T1279" s="102">
        <v>80</v>
      </c>
      <c r="U1279" s="102" t="s">
        <v>2962</v>
      </c>
      <c r="V1279" s="103"/>
      <c r="W1279" s="101"/>
      <c r="X1279" s="102" t="s">
        <v>212</v>
      </c>
      <c r="Y1279" s="101" t="s">
        <v>2963</v>
      </c>
      <c r="Z1279" s="101"/>
      <c r="AA1279" s="102" t="s">
        <v>2961</v>
      </c>
      <c r="AB1279" s="104"/>
    </row>
    <row r="1280" spans="2:28" ht="16.5" customHeight="1" x14ac:dyDescent="0.25">
      <c r="B1280" s="97">
        <v>1397</v>
      </c>
      <c r="C1280" s="97" t="s">
        <v>206</v>
      </c>
      <c r="D1280" s="98">
        <v>3118</v>
      </c>
      <c r="E1280" s="99">
        <v>8</v>
      </c>
      <c r="F1280" s="97">
        <v>6</v>
      </c>
      <c r="G1280" s="97">
        <v>1</v>
      </c>
      <c r="H1280" s="105">
        <v>24</v>
      </c>
      <c r="I1280" s="105">
        <v>0</v>
      </c>
      <c r="J1280" s="105">
        <v>5</v>
      </c>
      <c r="K1280" s="95">
        <v>9605</v>
      </c>
      <c r="L1280" s="106">
        <f>T1279</f>
        <v>80</v>
      </c>
      <c r="M1280" s="106">
        <f>K1280*L1280</f>
        <v>768400</v>
      </c>
      <c r="N1280" s="77"/>
      <c r="O1280" s="78"/>
      <c r="P1280" s="78"/>
      <c r="Q1280" s="78"/>
      <c r="R1280" s="79"/>
      <c r="S1280" s="80"/>
      <c r="T1280" s="81"/>
      <c r="U1280" s="77"/>
      <c r="V1280" s="79"/>
      <c r="W1280" s="79"/>
      <c r="X1280" s="82"/>
      <c r="Y1280" s="83">
        <f>M1280</f>
        <v>768400</v>
      </c>
      <c r="Z1280" s="84"/>
      <c r="AA1280" s="87">
        <f>AB1280*M1280/100</f>
        <v>76.84</v>
      </c>
      <c r="AB1280" s="82">
        <v>0.01</v>
      </c>
    </row>
    <row r="1281" spans="2:28" ht="16.5" customHeight="1" x14ac:dyDescent="0.25">
      <c r="B1281" s="99"/>
      <c r="C1281" s="99"/>
      <c r="D1281" s="99"/>
      <c r="E1281" s="99"/>
      <c r="F1281" s="99"/>
      <c r="G1281" s="99"/>
      <c r="H1281" s="107"/>
      <c r="I1281" s="107"/>
      <c r="J1281" s="107"/>
      <c r="K1281" s="106"/>
      <c r="L1281" s="106"/>
      <c r="M1281" s="106"/>
      <c r="N1281" s="77"/>
      <c r="O1281" s="78"/>
      <c r="P1281" s="78"/>
      <c r="Q1281" s="78"/>
      <c r="R1281" s="79"/>
      <c r="S1281" s="80"/>
      <c r="T1281" s="81"/>
      <c r="U1281" s="77"/>
      <c r="V1281" s="79"/>
      <c r="W1281" s="79"/>
      <c r="X1281" s="86"/>
      <c r="Y1281" s="83"/>
      <c r="Z1281" s="84"/>
      <c r="AA1281" s="85"/>
      <c r="AB1281" s="86"/>
    </row>
    <row r="1282" spans="2:28" ht="16.5" customHeight="1" x14ac:dyDescent="0.25">
      <c r="B1282" s="100" t="s">
        <v>205</v>
      </c>
      <c r="C1282" s="101"/>
      <c r="D1282" s="101"/>
      <c r="E1282" s="101"/>
      <c r="F1282" s="101"/>
      <c r="G1282" s="102"/>
      <c r="H1282" s="102" t="s">
        <v>210</v>
      </c>
      <c r="I1282" s="102" t="s">
        <v>2706</v>
      </c>
      <c r="J1282" s="102" t="s">
        <v>807</v>
      </c>
      <c r="K1282" s="102" t="s">
        <v>1162</v>
      </c>
      <c r="L1282" s="102">
        <v>11</v>
      </c>
      <c r="M1282" s="102"/>
      <c r="N1282" s="102"/>
      <c r="O1282" s="102" t="s">
        <v>424</v>
      </c>
      <c r="P1282" s="102" t="s">
        <v>315</v>
      </c>
      <c r="Q1282" s="102" t="s">
        <v>316</v>
      </c>
      <c r="R1282" s="102">
        <v>33110</v>
      </c>
      <c r="S1282" s="102"/>
      <c r="T1282" s="102">
        <v>80</v>
      </c>
      <c r="U1282" s="102"/>
      <c r="V1282" s="103"/>
      <c r="W1282" s="101"/>
      <c r="X1282" s="102"/>
      <c r="Y1282" s="101"/>
      <c r="Z1282" s="101"/>
      <c r="AA1282" s="102" t="s">
        <v>2398</v>
      </c>
      <c r="AB1282" s="104"/>
    </row>
    <row r="1283" spans="2:28" ht="16.5" customHeight="1" x14ac:dyDescent="0.25">
      <c r="B1283" s="97">
        <v>1401</v>
      </c>
      <c r="C1283" s="97" t="s">
        <v>206</v>
      </c>
      <c r="D1283" s="98">
        <v>4192</v>
      </c>
      <c r="E1283" s="99">
        <v>8</v>
      </c>
      <c r="F1283" s="97">
        <v>6</v>
      </c>
      <c r="G1283" s="97">
        <v>1</v>
      </c>
      <c r="H1283" s="105">
        <v>13</v>
      </c>
      <c r="I1283" s="105">
        <v>3</v>
      </c>
      <c r="J1283" s="105">
        <v>41</v>
      </c>
      <c r="K1283" s="95">
        <v>5541</v>
      </c>
      <c r="L1283" s="106">
        <f>T1282</f>
        <v>80</v>
      </c>
      <c r="M1283" s="106">
        <f>K1283*L1283</f>
        <v>443280</v>
      </c>
      <c r="N1283" s="77"/>
      <c r="O1283" s="78"/>
      <c r="P1283" s="78"/>
      <c r="Q1283" s="78"/>
      <c r="R1283" s="79"/>
      <c r="S1283" s="80"/>
      <c r="T1283" s="81"/>
      <c r="U1283" s="77"/>
      <c r="V1283" s="79"/>
      <c r="W1283" s="79"/>
      <c r="X1283" s="82"/>
      <c r="Y1283" s="83">
        <f>M1283</f>
        <v>443280</v>
      </c>
      <c r="Z1283" s="84"/>
      <c r="AA1283" s="87">
        <f>AB1283*M1283/100</f>
        <v>44.328000000000003</v>
      </c>
      <c r="AB1283" s="82">
        <v>0.01</v>
      </c>
    </row>
    <row r="1284" spans="2:28" ht="16.5" customHeight="1" x14ac:dyDescent="0.25">
      <c r="B1284" s="99"/>
      <c r="C1284" s="99"/>
      <c r="D1284" s="99"/>
      <c r="E1284" s="99"/>
      <c r="F1284" s="99"/>
      <c r="G1284" s="99"/>
      <c r="H1284" s="107"/>
      <c r="I1284" s="107"/>
      <c r="J1284" s="107"/>
      <c r="K1284" s="106"/>
      <c r="L1284" s="106"/>
      <c r="M1284" s="106"/>
      <c r="N1284" s="77"/>
      <c r="O1284" s="78"/>
      <c r="P1284" s="78"/>
      <c r="Q1284" s="78"/>
      <c r="R1284" s="79"/>
      <c r="S1284" s="80"/>
      <c r="T1284" s="81"/>
      <c r="U1284" s="77"/>
      <c r="V1284" s="79"/>
      <c r="W1284" s="79"/>
      <c r="X1284" s="86"/>
      <c r="Y1284" s="83"/>
      <c r="Z1284" s="84"/>
      <c r="AA1284" s="85"/>
      <c r="AB1284" s="86"/>
    </row>
    <row r="1285" spans="2:28" ht="16.5" customHeight="1" x14ac:dyDescent="0.25">
      <c r="B1285" s="100" t="s">
        <v>205</v>
      </c>
      <c r="C1285" s="101"/>
      <c r="D1285" s="101"/>
      <c r="E1285" s="101"/>
      <c r="F1285" s="101"/>
      <c r="G1285" s="102"/>
      <c r="H1285" s="102" t="s">
        <v>207</v>
      </c>
      <c r="I1285" s="102" t="s">
        <v>2845</v>
      </c>
      <c r="J1285" s="102" t="s">
        <v>2846</v>
      </c>
      <c r="K1285" s="102" t="s">
        <v>2847</v>
      </c>
      <c r="L1285" s="102">
        <v>11</v>
      </c>
      <c r="M1285" s="102"/>
      <c r="N1285" s="102"/>
      <c r="O1285" s="102" t="s">
        <v>424</v>
      </c>
      <c r="P1285" s="102" t="s">
        <v>315</v>
      </c>
      <c r="Q1285" s="102" t="s">
        <v>316</v>
      </c>
      <c r="R1285" s="102">
        <v>33110</v>
      </c>
      <c r="S1285" s="102"/>
      <c r="T1285" s="102">
        <v>80</v>
      </c>
      <c r="U1285" s="102" t="s">
        <v>2970</v>
      </c>
      <c r="V1285" s="103"/>
      <c r="W1285" s="101"/>
      <c r="X1285" s="102" t="s">
        <v>212</v>
      </c>
      <c r="Y1285" s="101" t="s">
        <v>2971</v>
      </c>
      <c r="Z1285" s="101"/>
      <c r="AA1285" s="102" t="s">
        <v>2848</v>
      </c>
      <c r="AB1285" s="104"/>
    </row>
    <row r="1286" spans="2:28" ht="16.5" customHeight="1" x14ac:dyDescent="0.25">
      <c r="B1286" s="97">
        <v>1405</v>
      </c>
      <c r="C1286" s="97" t="s">
        <v>206</v>
      </c>
      <c r="D1286" s="98">
        <v>3438</v>
      </c>
      <c r="E1286" s="99">
        <v>8</v>
      </c>
      <c r="F1286" s="97">
        <v>6</v>
      </c>
      <c r="G1286" s="97">
        <v>1</v>
      </c>
      <c r="H1286" s="105">
        <v>8</v>
      </c>
      <c r="I1286" s="105">
        <v>1</v>
      </c>
      <c r="J1286" s="105">
        <v>36</v>
      </c>
      <c r="K1286" s="95">
        <v>3336</v>
      </c>
      <c r="L1286" s="106">
        <f>T1285</f>
        <v>80</v>
      </c>
      <c r="M1286" s="106">
        <f>K1286*L1286</f>
        <v>266880</v>
      </c>
      <c r="N1286" s="77"/>
      <c r="O1286" s="78"/>
      <c r="P1286" s="78"/>
      <c r="Q1286" s="78"/>
      <c r="R1286" s="79"/>
      <c r="S1286" s="80"/>
      <c r="T1286" s="81"/>
      <c r="U1286" s="77"/>
      <c r="V1286" s="79"/>
      <c r="W1286" s="79"/>
      <c r="X1286" s="82"/>
      <c r="Y1286" s="83">
        <f>M1286</f>
        <v>266880</v>
      </c>
      <c r="Z1286" s="84"/>
      <c r="AA1286" s="87">
        <f>AB1286*M1286/100</f>
        <v>26.688000000000002</v>
      </c>
      <c r="AB1286" s="82">
        <v>0.01</v>
      </c>
    </row>
    <row r="1287" spans="2:28" ht="16.5" customHeight="1" x14ac:dyDescent="0.25">
      <c r="B1287" s="99"/>
      <c r="C1287" s="99"/>
      <c r="D1287" s="99"/>
      <c r="E1287" s="99"/>
      <c r="F1287" s="99"/>
      <c r="G1287" s="99"/>
      <c r="H1287" s="107"/>
      <c r="I1287" s="107"/>
      <c r="J1287" s="107"/>
      <c r="K1287" s="106"/>
      <c r="L1287" s="106"/>
      <c r="M1287" s="106"/>
      <c r="N1287" s="77"/>
      <c r="O1287" s="78"/>
      <c r="P1287" s="78"/>
      <c r="Q1287" s="78"/>
      <c r="R1287" s="79"/>
      <c r="S1287" s="80"/>
      <c r="T1287" s="81"/>
      <c r="U1287" s="77"/>
      <c r="V1287" s="79"/>
      <c r="W1287" s="79"/>
      <c r="X1287" s="86"/>
      <c r="Y1287" s="83"/>
      <c r="Z1287" s="84"/>
      <c r="AA1287" s="85"/>
      <c r="AB1287" s="86"/>
    </row>
    <row r="1288" spans="2:28" ht="16.5" customHeight="1" x14ac:dyDescent="0.25">
      <c r="B1288" s="100" t="s">
        <v>205</v>
      </c>
      <c r="C1288" s="101"/>
      <c r="D1288" s="101"/>
      <c r="E1288" s="101"/>
      <c r="F1288" s="101"/>
      <c r="G1288" s="102"/>
      <c r="H1288" s="102" t="s">
        <v>213</v>
      </c>
      <c r="I1288" s="102" t="s">
        <v>1132</v>
      </c>
      <c r="J1288" s="102" t="s">
        <v>673</v>
      </c>
      <c r="K1288" s="102">
        <v>90</v>
      </c>
      <c r="L1288" s="102">
        <v>1</v>
      </c>
      <c r="M1288" s="102"/>
      <c r="N1288" s="102"/>
      <c r="O1288" s="102" t="s">
        <v>240</v>
      </c>
      <c r="P1288" s="102" t="s">
        <v>241</v>
      </c>
      <c r="Q1288" s="102" t="s">
        <v>139</v>
      </c>
      <c r="R1288" s="102">
        <v>34160</v>
      </c>
      <c r="S1288" s="102"/>
      <c r="T1288" s="102">
        <v>80</v>
      </c>
      <c r="U1288" s="102" t="s">
        <v>2973</v>
      </c>
      <c r="V1288" s="103"/>
      <c r="W1288" s="101"/>
      <c r="X1288" s="102"/>
      <c r="Y1288" s="101"/>
      <c r="Z1288" s="101"/>
      <c r="AA1288" s="101" t="s">
        <v>2972</v>
      </c>
      <c r="AB1288" s="104"/>
    </row>
    <row r="1289" spans="2:28" ht="16.5" customHeight="1" x14ac:dyDescent="0.25">
      <c r="B1289" s="97">
        <v>1406</v>
      </c>
      <c r="C1289" s="97" t="s">
        <v>206</v>
      </c>
      <c r="D1289" s="98">
        <v>23</v>
      </c>
      <c r="E1289" s="99">
        <v>8</v>
      </c>
      <c r="F1289" s="97">
        <v>6</v>
      </c>
      <c r="G1289" s="97">
        <v>1</v>
      </c>
      <c r="H1289" s="105">
        <v>29</v>
      </c>
      <c r="I1289" s="105">
        <v>0</v>
      </c>
      <c r="J1289" s="105">
        <v>97</v>
      </c>
      <c r="K1289" s="95">
        <v>11697</v>
      </c>
      <c r="L1289" s="106">
        <f>T1288</f>
        <v>80</v>
      </c>
      <c r="M1289" s="106">
        <f>K1289*L1289</f>
        <v>935760</v>
      </c>
      <c r="N1289" s="77"/>
      <c r="O1289" s="78"/>
      <c r="P1289" s="78"/>
      <c r="Q1289" s="78"/>
      <c r="R1289" s="79"/>
      <c r="S1289" s="80"/>
      <c r="T1289" s="81"/>
      <c r="U1289" s="77"/>
      <c r="V1289" s="79"/>
      <c r="W1289" s="79"/>
      <c r="X1289" s="82"/>
      <c r="Y1289" s="83">
        <f>M1289</f>
        <v>935760</v>
      </c>
      <c r="Z1289" s="84"/>
      <c r="AA1289" s="87">
        <f>AB1289*M1289/100</f>
        <v>93.576000000000008</v>
      </c>
      <c r="AB1289" s="82">
        <v>0.01</v>
      </c>
    </row>
    <row r="1290" spans="2:28" ht="16.5" customHeight="1" x14ac:dyDescent="0.25">
      <c r="B1290" s="99"/>
      <c r="C1290" s="99"/>
      <c r="D1290" s="99"/>
      <c r="E1290" s="99"/>
      <c r="F1290" s="99"/>
      <c r="G1290" s="99"/>
      <c r="H1290" s="107"/>
      <c r="I1290" s="107"/>
      <c r="J1290" s="107"/>
      <c r="K1290" s="106"/>
      <c r="L1290" s="106"/>
      <c r="M1290" s="106"/>
      <c r="N1290" s="77"/>
      <c r="O1290" s="78"/>
      <c r="P1290" s="78"/>
      <c r="Q1290" s="78"/>
      <c r="R1290" s="79"/>
      <c r="S1290" s="80"/>
      <c r="T1290" s="81"/>
      <c r="U1290" s="77"/>
      <c r="V1290" s="79"/>
      <c r="W1290" s="79"/>
      <c r="X1290" s="86"/>
      <c r="Y1290" s="83"/>
      <c r="Z1290" s="84"/>
      <c r="AA1290" s="85"/>
      <c r="AB1290" s="86"/>
    </row>
    <row r="1291" spans="2:28" ht="16.5" customHeight="1" x14ac:dyDescent="0.25">
      <c r="B1291" s="100" t="s">
        <v>205</v>
      </c>
      <c r="C1291" s="101"/>
      <c r="D1291" s="101"/>
      <c r="E1291" s="101"/>
      <c r="F1291" s="101"/>
      <c r="G1291" s="102"/>
      <c r="H1291" s="102" t="s">
        <v>210</v>
      </c>
      <c r="I1291" s="102" t="s">
        <v>1319</v>
      </c>
      <c r="J1291" s="102" t="s">
        <v>2977</v>
      </c>
      <c r="K1291" s="102" t="s">
        <v>2978</v>
      </c>
      <c r="L1291" s="102">
        <v>10</v>
      </c>
      <c r="M1291" s="102"/>
      <c r="N1291" s="102"/>
      <c r="O1291" s="102" t="s">
        <v>2979</v>
      </c>
      <c r="P1291" s="102" t="s">
        <v>1682</v>
      </c>
      <c r="Q1291" s="102" t="s">
        <v>132</v>
      </c>
      <c r="R1291" s="102">
        <v>20150</v>
      </c>
      <c r="S1291" s="102"/>
      <c r="T1291" s="102">
        <v>80</v>
      </c>
      <c r="U1291" s="102"/>
      <c r="V1291" s="103"/>
      <c r="W1291" s="101"/>
      <c r="X1291" s="102"/>
      <c r="Y1291" s="101"/>
      <c r="Z1291" s="101"/>
      <c r="AA1291" s="101" t="s">
        <v>2374</v>
      </c>
      <c r="AB1291" s="104"/>
    </row>
    <row r="1292" spans="2:28" ht="16.5" customHeight="1" x14ac:dyDescent="0.25">
      <c r="B1292" s="97">
        <v>1408</v>
      </c>
      <c r="C1292" s="97" t="s">
        <v>206</v>
      </c>
      <c r="D1292" s="98">
        <v>13892</v>
      </c>
      <c r="E1292" s="99">
        <v>8</v>
      </c>
      <c r="F1292" s="97">
        <v>6</v>
      </c>
      <c r="G1292" s="97">
        <v>1</v>
      </c>
      <c r="H1292" s="105">
        <v>10</v>
      </c>
      <c r="I1292" s="105">
        <v>0</v>
      </c>
      <c r="J1292" s="105">
        <v>0</v>
      </c>
      <c r="K1292" s="95">
        <v>4000</v>
      </c>
      <c r="L1292" s="106">
        <f>T1291</f>
        <v>80</v>
      </c>
      <c r="M1292" s="106">
        <f>K1292*L1292</f>
        <v>320000</v>
      </c>
      <c r="N1292" s="77"/>
      <c r="O1292" s="78"/>
      <c r="P1292" s="78"/>
      <c r="Q1292" s="78"/>
      <c r="R1292" s="79"/>
      <c r="S1292" s="80"/>
      <c r="T1292" s="81"/>
      <c r="U1292" s="77"/>
      <c r="V1292" s="79"/>
      <c r="W1292" s="79"/>
      <c r="X1292" s="82"/>
      <c r="Y1292" s="83">
        <f>M1292</f>
        <v>320000</v>
      </c>
      <c r="Z1292" s="84"/>
      <c r="AA1292" s="87">
        <f>AB1292*M1292/100</f>
        <v>32</v>
      </c>
      <c r="AB1292" s="82">
        <v>0.01</v>
      </c>
    </row>
    <row r="1293" spans="2:28" ht="16.5" customHeight="1" x14ac:dyDescent="0.25">
      <c r="B1293" s="99"/>
      <c r="C1293" s="99"/>
      <c r="D1293" s="99"/>
      <c r="E1293" s="99"/>
      <c r="F1293" s="99"/>
      <c r="G1293" s="99"/>
      <c r="H1293" s="107"/>
      <c r="I1293" s="107"/>
      <c r="J1293" s="107"/>
      <c r="K1293" s="106"/>
      <c r="L1293" s="106"/>
      <c r="M1293" s="106"/>
      <c r="N1293" s="77"/>
      <c r="O1293" s="78"/>
      <c r="P1293" s="78"/>
      <c r="Q1293" s="78"/>
      <c r="R1293" s="79"/>
      <c r="S1293" s="80"/>
      <c r="T1293" s="81"/>
      <c r="U1293" s="77"/>
      <c r="V1293" s="79"/>
      <c r="W1293" s="79"/>
      <c r="X1293" s="86"/>
      <c r="Y1293" s="83"/>
      <c r="Z1293" s="84"/>
      <c r="AA1293" s="85"/>
      <c r="AB1293" s="86"/>
    </row>
    <row r="1294" spans="2:28" ht="16.5" customHeight="1" x14ac:dyDescent="0.25">
      <c r="B1294" s="100" t="s">
        <v>205</v>
      </c>
      <c r="C1294" s="101"/>
      <c r="D1294" s="101"/>
      <c r="E1294" s="101"/>
      <c r="F1294" s="101"/>
      <c r="G1294" s="102"/>
      <c r="H1294" s="102" t="s">
        <v>207</v>
      </c>
      <c r="I1294" s="102" t="s">
        <v>1706</v>
      </c>
      <c r="J1294" s="102" t="s">
        <v>467</v>
      </c>
      <c r="K1294" s="102">
        <v>122</v>
      </c>
      <c r="L1294" s="102">
        <v>1</v>
      </c>
      <c r="M1294" s="102"/>
      <c r="N1294" s="102"/>
      <c r="O1294" s="102" t="s">
        <v>240</v>
      </c>
      <c r="P1294" s="102" t="s">
        <v>241</v>
      </c>
      <c r="Q1294" s="102" t="s">
        <v>139</v>
      </c>
      <c r="R1294" s="102">
        <v>34160</v>
      </c>
      <c r="S1294" s="102"/>
      <c r="T1294" s="102">
        <v>80</v>
      </c>
      <c r="U1294" s="102"/>
      <c r="V1294" s="103"/>
      <c r="W1294" s="101"/>
      <c r="X1294" s="102"/>
      <c r="Y1294" s="101"/>
      <c r="Z1294" s="101"/>
      <c r="AA1294" s="102" t="s">
        <v>2980</v>
      </c>
      <c r="AB1294" s="104"/>
    </row>
    <row r="1295" spans="2:28" ht="16.5" customHeight="1" x14ac:dyDescent="0.25">
      <c r="B1295" s="97">
        <v>1410</v>
      </c>
      <c r="C1295" s="97" t="s">
        <v>206</v>
      </c>
      <c r="D1295" s="98">
        <v>1636</v>
      </c>
      <c r="E1295" s="99">
        <v>9</v>
      </c>
      <c r="F1295" s="97">
        <v>6</v>
      </c>
      <c r="G1295" s="97">
        <v>1</v>
      </c>
      <c r="H1295" s="105">
        <v>11</v>
      </c>
      <c r="I1295" s="105">
        <v>0</v>
      </c>
      <c r="J1295" s="105">
        <v>85</v>
      </c>
      <c r="K1295" s="95">
        <v>4485</v>
      </c>
      <c r="L1295" s="106">
        <f>T1294</f>
        <v>80</v>
      </c>
      <c r="M1295" s="106">
        <f>K1295*L1295</f>
        <v>358800</v>
      </c>
      <c r="N1295" s="77"/>
      <c r="O1295" s="78"/>
      <c r="P1295" s="78"/>
      <c r="Q1295" s="78"/>
      <c r="R1295" s="79"/>
      <c r="S1295" s="80"/>
      <c r="T1295" s="81"/>
      <c r="U1295" s="77"/>
      <c r="V1295" s="79"/>
      <c r="W1295" s="79"/>
      <c r="X1295" s="82"/>
      <c r="Y1295" s="83">
        <f>M1295</f>
        <v>358800</v>
      </c>
      <c r="Z1295" s="84"/>
      <c r="AA1295" s="87">
        <f>AB1295*M1295/100</f>
        <v>35.880000000000003</v>
      </c>
      <c r="AB1295" s="82">
        <v>0.01</v>
      </c>
    </row>
    <row r="1296" spans="2:28" ht="16.5" customHeight="1" x14ac:dyDescent="0.25">
      <c r="B1296" s="99"/>
      <c r="C1296" s="99"/>
      <c r="D1296" s="99"/>
      <c r="E1296" s="99"/>
      <c r="F1296" s="99"/>
      <c r="G1296" s="99"/>
      <c r="H1296" s="107"/>
      <c r="I1296" s="107"/>
      <c r="J1296" s="107"/>
      <c r="K1296" s="106"/>
      <c r="L1296" s="106"/>
      <c r="M1296" s="106"/>
      <c r="N1296" s="77"/>
      <c r="O1296" s="78"/>
      <c r="P1296" s="78"/>
      <c r="Q1296" s="78"/>
      <c r="R1296" s="79"/>
      <c r="S1296" s="80"/>
      <c r="T1296" s="81"/>
      <c r="U1296" s="77"/>
      <c r="V1296" s="79"/>
      <c r="W1296" s="79"/>
      <c r="X1296" s="86"/>
      <c r="Y1296" s="83"/>
      <c r="Z1296" s="84"/>
      <c r="AA1296" s="85"/>
      <c r="AB1296" s="86"/>
    </row>
    <row r="1297" spans="2:28" ht="16.5" customHeight="1" x14ac:dyDescent="0.25">
      <c r="B1297" s="100" t="s">
        <v>205</v>
      </c>
      <c r="C1297" s="101"/>
      <c r="D1297" s="101"/>
      <c r="E1297" s="101"/>
      <c r="F1297" s="101"/>
      <c r="G1297" s="102"/>
      <c r="H1297" s="102" t="s">
        <v>210</v>
      </c>
      <c r="I1297" s="102" t="s">
        <v>2984</v>
      </c>
      <c r="J1297" s="102" t="s">
        <v>743</v>
      </c>
      <c r="K1297" s="102">
        <v>46</v>
      </c>
      <c r="L1297" s="102">
        <v>5</v>
      </c>
      <c r="M1297" s="102"/>
      <c r="N1297" s="102"/>
      <c r="O1297" s="102" t="s">
        <v>424</v>
      </c>
      <c r="P1297" s="102" t="s">
        <v>315</v>
      </c>
      <c r="Q1297" s="102" t="s">
        <v>316</v>
      </c>
      <c r="R1297" s="102">
        <v>33110</v>
      </c>
      <c r="S1297" s="102"/>
      <c r="T1297" s="102">
        <v>250</v>
      </c>
      <c r="U1297" s="102" t="s">
        <v>2986</v>
      </c>
      <c r="V1297" s="103"/>
      <c r="W1297" s="101"/>
      <c r="X1297" s="102"/>
      <c r="Y1297" s="101"/>
      <c r="Z1297" s="101"/>
      <c r="AA1297" s="102" t="s">
        <v>2985</v>
      </c>
      <c r="AB1297" s="104"/>
    </row>
    <row r="1298" spans="2:28" ht="16.5" customHeight="1" x14ac:dyDescent="0.25">
      <c r="B1298" s="97">
        <v>1414</v>
      </c>
      <c r="C1298" s="97" t="s">
        <v>206</v>
      </c>
      <c r="D1298" s="98">
        <v>3834</v>
      </c>
      <c r="E1298" s="99">
        <v>9</v>
      </c>
      <c r="F1298" s="97">
        <v>6</v>
      </c>
      <c r="G1298" s="97">
        <v>1</v>
      </c>
      <c r="H1298" s="105">
        <v>61</v>
      </c>
      <c r="I1298" s="105">
        <v>2</v>
      </c>
      <c r="J1298" s="105">
        <v>78</v>
      </c>
      <c r="K1298" s="95">
        <v>24678</v>
      </c>
      <c r="L1298" s="106">
        <f>T1297</f>
        <v>250</v>
      </c>
      <c r="M1298" s="106">
        <f>K1298*L1298</f>
        <v>6169500</v>
      </c>
      <c r="N1298" s="77"/>
      <c r="O1298" s="78"/>
      <c r="P1298" s="78"/>
      <c r="Q1298" s="78"/>
      <c r="R1298" s="79"/>
      <c r="S1298" s="80"/>
      <c r="T1298" s="81"/>
      <c r="U1298" s="77"/>
      <c r="V1298" s="79"/>
      <c r="W1298" s="79"/>
      <c r="X1298" s="82"/>
      <c r="Y1298" s="83">
        <f>M1298</f>
        <v>6169500</v>
      </c>
      <c r="Z1298" s="84"/>
      <c r="AA1298" s="87">
        <f>AB1298*M1298/100</f>
        <v>616.95000000000005</v>
      </c>
      <c r="AB1298" s="82">
        <v>0.01</v>
      </c>
    </row>
    <row r="1299" spans="2:28" ht="16.5" customHeight="1" x14ac:dyDescent="0.25">
      <c r="B1299" s="97"/>
      <c r="C1299" s="97"/>
      <c r="D1299" s="98"/>
      <c r="E1299" s="99"/>
      <c r="F1299" s="97"/>
      <c r="G1299" s="97"/>
      <c r="H1299" s="105"/>
      <c r="I1299" s="105"/>
      <c r="J1299" s="105"/>
      <c r="K1299" s="95">
        <v>100</v>
      </c>
      <c r="L1299" s="106">
        <f>T1297</f>
        <v>250</v>
      </c>
      <c r="M1299" s="106">
        <f>K1299*L1299</f>
        <v>25000</v>
      </c>
      <c r="N1299" s="77"/>
      <c r="O1299" s="78" t="s">
        <v>203</v>
      </c>
      <c r="P1299" s="78" t="s">
        <v>5</v>
      </c>
      <c r="Q1299" s="78" t="s">
        <v>143</v>
      </c>
      <c r="R1299" s="79">
        <v>368</v>
      </c>
      <c r="S1299" s="80"/>
      <c r="T1299" s="81">
        <v>8050</v>
      </c>
      <c r="U1299" s="96" t="s">
        <v>716</v>
      </c>
      <c r="V1299" s="79">
        <f>R1299*T1299*24/100</f>
        <v>710976</v>
      </c>
      <c r="W1299" s="79">
        <f>R1299*T1299-V1299</f>
        <v>2251424</v>
      </c>
      <c r="X1299" s="82">
        <f>M1299+W1299</f>
        <v>2276424</v>
      </c>
      <c r="Y1299" s="83">
        <f>M1299</f>
        <v>25000</v>
      </c>
      <c r="Z1299" s="84"/>
      <c r="AA1299" s="87">
        <f>AB1299*M1299/100</f>
        <v>5</v>
      </c>
      <c r="AB1299" s="86">
        <v>0.02</v>
      </c>
    </row>
    <row r="1300" spans="2:28" ht="16.5" customHeight="1" x14ac:dyDescent="0.25">
      <c r="B1300" s="97"/>
      <c r="C1300" s="97"/>
      <c r="D1300" s="98"/>
      <c r="E1300" s="99"/>
      <c r="F1300" s="97"/>
      <c r="G1300" s="97"/>
      <c r="H1300" s="105">
        <v>61</v>
      </c>
      <c r="I1300" s="105">
        <v>3</v>
      </c>
      <c r="J1300" s="105">
        <v>78</v>
      </c>
      <c r="K1300" s="95">
        <v>24778</v>
      </c>
      <c r="L1300" s="106">
        <f>T1299</f>
        <v>8050</v>
      </c>
      <c r="M1300" s="106"/>
      <c r="N1300" s="77"/>
      <c r="O1300" s="78"/>
      <c r="P1300" s="78"/>
      <c r="Q1300" s="78"/>
      <c r="R1300" s="79"/>
      <c r="S1300" s="80"/>
      <c r="T1300" s="81"/>
      <c r="U1300" s="96"/>
      <c r="V1300" s="79"/>
      <c r="W1300" s="79"/>
      <c r="X1300" s="82"/>
      <c r="Y1300" s="83"/>
      <c r="Z1300" s="84"/>
      <c r="AA1300" s="87">
        <f>SUM(AA1298:AA1299)</f>
        <v>621.95000000000005</v>
      </c>
      <c r="AB1300" s="86"/>
    </row>
    <row r="1301" spans="2:28" ht="16.5" customHeight="1" x14ac:dyDescent="0.25">
      <c r="B1301" s="99"/>
      <c r="C1301" s="99"/>
      <c r="D1301" s="99"/>
      <c r="E1301" s="99"/>
      <c r="F1301" s="99"/>
      <c r="G1301" s="99"/>
      <c r="H1301" s="107"/>
      <c r="I1301" s="107"/>
      <c r="J1301" s="107"/>
      <c r="K1301" s="106"/>
      <c r="L1301" s="106"/>
      <c r="M1301" s="106"/>
      <c r="N1301" s="77"/>
      <c r="O1301" s="78"/>
      <c r="P1301" s="78"/>
      <c r="Q1301" s="78"/>
      <c r="R1301" s="79"/>
      <c r="S1301" s="80"/>
      <c r="T1301" s="81"/>
      <c r="U1301" s="96"/>
      <c r="V1301" s="79"/>
      <c r="W1301" s="79"/>
      <c r="X1301" s="82"/>
      <c r="Y1301" s="83"/>
      <c r="Z1301" s="84"/>
      <c r="AA1301" s="87"/>
      <c r="AB1301" s="86"/>
    </row>
    <row r="1302" spans="2:28" ht="16.5" customHeight="1" x14ac:dyDescent="0.25">
      <c r="B1302" s="100" t="s">
        <v>205</v>
      </c>
      <c r="C1302" s="101"/>
      <c r="D1302" s="101"/>
      <c r="E1302" s="101"/>
      <c r="F1302" s="101"/>
      <c r="G1302" s="102"/>
      <c r="H1302" s="102" t="s">
        <v>210</v>
      </c>
      <c r="I1302" s="102" t="s">
        <v>2989</v>
      </c>
      <c r="J1302" s="102" t="s">
        <v>1330</v>
      </c>
      <c r="K1302" s="102">
        <v>4</v>
      </c>
      <c r="L1302" s="102">
        <v>11</v>
      </c>
      <c r="M1302" s="102"/>
      <c r="N1302" s="102"/>
      <c r="O1302" s="102" t="s">
        <v>424</v>
      </c>
      <c r="P1302" s="102" t="s">
        <v>315</v>
      </c>
      <c r="Q1302" s="102" t="s">
        <v>316</v>
      </c>
      <c r="R1302" s="102">
        <v>33110</v>
      </c>
      <c r="S1302" s="102"/>
      <c r="T1302" s="102">
        <v>80</v>
      </c>
      <c r="U1302" s="102" t="s">
        <v>2990</v>
      </c>
      <c r="V1302" s="103"/>
      <c r="W1302" s="101"/>
      <c r="X1302" s="102" t="s">
        <v>212</v>
      </c>
      <c r="Y1302" s="101" t="s">
        <v>2991</v>
      </c>
      <c r="Z1302" s="101"/>
      <c r="AA1302" s="101" t="s">
        <v>2499</v>
      </c>
      <c r="AB1302" s="104"/>
    </row>
    <row r="1303" spans="2:28" ht="16.5" customHeight="1" x14ac:dyDescent="0.25">
      <c r="B1303" s="97">
        <v>1418</v>
      </c>
      <c r="C1303" s="97" t="s">
        <v>206</v>
      </c>
      <c r="D1303" s="98">
        <v>3999</v>
      </c>
      <c r="E1303" s="99">
        <v>9</v>
      </c>
      <c r="F1303" s="97">
        <v>6</v>
      </c>
      <c r="G1303" s="97">
        <v>1</v>
      </c>
      <c r="H1303" s="105">
        <v>4</v>
      </c>
      <c r="I1303" s="105">
        <v>1</v>
      </c>
      <c r="J1303" s="105">
        <v>87</v>
      </c>
      <c r="K1303" s="95">
        <v>1787</v>
      </c>
      <c r="L1303" s="106">
        <f>T1302</f>
        <v>80</v>
      </c>
      <c r="M1303" s="106">
        <f>K1303*L1303</f>
        <v>142960</v>
      </c>
      <c r="N1303" s="77"/>
      <c r="O1303" s="78"/>
      <c r="P1303" s="78"/>
      <c r="Q1303" s="78"/>
      <c r="R1303" s="79"/>
      <c r="S1303" s="80"/>
      <c r="T1303" s="81"/>
      <c r="U1303" s="77"/>
      <c r="V1303" s="79"/>
      <c r="W1303" s="79"/>
      <c r="X1303" s="82"/>
      <c r="Y1303" s="83">
        <f>M1303</f>
        <v>142960</v>
      </c>
      <c r="Z1303" s="84"/>
      <c r="AA1303" s="87">
        <f>AB1303*M1303/100</f>
        <v>14.296000000000001</v>
      </c>
      <c r="AB1303" s="82">
        <v>0.01</v>
      </c>
    </row>
    <row r="1304" spans="2:28" ht="16.5" customHeight="1" x14ac:dyDescent="0.25">
      <c r="B1304" s="97"/>
      <c r="C1304" s="97"/>
      <c r="D1304" s="98"/>
      <c r="E1304" s="99"/>
      <c r="F1304" s="97"/>
      <c r="G1304" s="97"/>
      <c r="H1304" s="105"/>
      <c r="I1304" s="105"/>
      <c r="J1304" s="105"/>
      <c r="K1304" s="95"/>
      <c r="L1304" s="106"/>
      <c r="M1304" s="106"/>
      <c r="N1304" s="77"/>
      <c r="O1304" s="78"/>
      <c r="P1304" s="78"/>
      <c r="Q1304" s="78"/>
      <c r="R1304" s="79"/>
      <c r="S1304" s="80"/>
      <c r="T1304" s="81"/>
      <c r="U1304" s="77"/>
      <c r="V1304" s="79"/>
      <c r="W1304" s="79"/>
      <c r="X1304" s="82"/>
      <c r="Y1304" s="83"/>
      <c r="Z1304" s="84"/>
      <c r="AA1304" s="87"/>
      <c r="AB1304" s="82"/>
    </row>
    <row r="1305" spans="2:28" ht="16.5" customHeight="1" x14ac:dyDescent="0.25">
      <c r="B1305" s="99"/>
      <c r="C1305" s="99"/>
      <c r="D1305" s="99"/>
      <c r="E1305" s="99"/>
      <c r="F1305" s="99"/>
      <c r="G1305" s="99"/>
      <c r="H1305" s="107"/>
      <c r="I1305" s="107"/>
      <c r="J1305" s="107"/>
      <c r="K1305" s="106"/>
      <c r="L1305" s="106"/>
      <c r="M1305" s="106"/>
      <c r="N1305" s="77"/>
      <c r="O1305" s="78"/>
      <c r="P1305" s="78"/>
      <c r="Q1305" s="78"/>
      <c r="R1305" s="79"/>
      <c r="S1305" s="80"/>
      <c r="T1305" s="81"/>
      <c r="U1305" s="77"/>
      <c r="V1305" s="79"/>
      <c r="W1305" s="79"/>
      <c r="X1305" s="86"/>
      <c r="Y1305" s="83"/>
      <c r="Z1305" s="84"/>
      <c r="AA1305" s="85"/>
      <c r="AB1305" s="86"/>
    </row>
    <row r="1306" spans="2:28" ht="16.5" customHeight="1" x14ac:dyDescent="0.25">
      <c r="B1306" s="100" t="s">
        <v>205</v>
      </c>
      <c r="C1306" s="101"/>
      <c r="D1306" s="101"/>
      <c r="E1306" s="101"/>
      <c r="F1306" s="101"/>
      <c r="G1306" s="102"/>
      <c r="H1306" s="102" t="s">
        <v>213</v>
      </c>
      <c r="I1306" s="102" t="s">
        <v>611</v>
      </c>
      <c r="J1306" s="102" t="s">
        <v>2373</v>
      </c>
      <c r="K1306" s="102">
        <v>13</v>
      </c>
      <c r="L1306" s="102">
        <v>5</v>
      </c>
      <c r="M1306" s="102"/>
      <c r="N1306" s="102"/>
      <c r="O1306" s="102" t="s">
        <v>1621</v>
      </c>
      <c r="P1306" s="102" t="s">
        <v>209</v>
      </c>
      <c r="Q1306" s="102" t="s">
        <v>139</v>
      </c>
      <c r="R1306" s="102">
        <v>34160</v>
      </c>
      <c r="S1306" s="102"/>
      <c r="T1306" s="102">
        <v>80</v>
      </c>
      <c r="U1306" s="102" t="s">
        <v>2993</v>
      </c>
      <c r="V1306" s="103"/>
      <c r="W1306" s="101"/>
      <c r="X1306" s="102"/>
      <c r="Y1306" s="101"/>
      <c r="Z1306" s="101"/>
      <c r="AA1306" s="102" t="s">
        <v>2374</v>
      </c>
      <c r="AB1306" s="104"/>
    </row>
    <row r="1307" spans="2:28" ht="16.5" customHeight="1" x14ac:dyDescent="0.25">
      <c r="B1307" s="97">
        <v>1421</v>
      </c>
      <c r="C1307" s="97" t="s">
        <v>206</v>
      </c>
      <c r="D1307" s="98">
        <v>13893</v>
      </c>
      <c r="E1307" s="99">
        <v>9</v>
      </c>
      <c r="F1307" s="97">
        <v>6</v>
      </c>
      <c r="G1307" s="97">
        <v>1</v>
      </c>
      <c r="H1307" s="105">
        <v>10</v>
      </c>
      <c r="I1307" s="105">
        <v>0</v>
      </c>
      <c r="J1307" s="105">
        <v>0</v>
      </c>
      <c r="K1307" s="95">
        <v>4000</v>
      </c>
      <c r="L1307" s="106">
        <f>T1306</f>
        <v>80</v>
      </c>
      <c r="M1307" s="106">
        <f>K1307*L1307</f>
        <v>320000</v>
      </c>
      <c r="N1307" s="77"/>
      <c r="O1307" s="78"/>
      <c r="P1307" s="78"/>
      <c r="Q1307" s="78"/>
      <c r="R1307" s="79"/>
      <c r="S1307" s="80"/>
      <c r="T1307" s="81"/>
      <c r="U1307" s="77"/>
      <c r="V1307" s="79"/>
      <c r="W1307" s="79"/>
      <c r="X1307" s="82"/>
      <c r="Y1307" s="83">
        <f>M1307</f>
        <v>320000</v>
      </c>
      <c r="Z1307" s="84"/>
      <c r="AA1307" s="87">
        <f>AB1307*M1307/100</f>
        <v>32</v>
      </c>
      <c r="AB1307" s="82">
        <v>0.01</v>
      </c>
    </row>
    <row r="1308" spans="2:28" ht="16.5" customHeight="1" x14ac:dyDescent="0.25">
      <c r="B1308" s="99"/>
      <c r="C1308" s="99"/>
      <c r="D1308" s="99"/>
      <c r="E1308" s="99"/>
      <c r="F1308" s="99"/>
      <c r="G1308" s="99"/>
      <c r="H1308" s="107"/>
      <c r="I1308" s="107"/>
      <c r="J1308" s="107"/>
      <c r="K1308" s="106"/>
      <c r="L1308" s="106"/>
      <c r="M1308" s="106"/>
      <c r="N1308" s="77"/>
      <c r="O1308" s="78"/>
      <c r="P1308" s="78"/>
      <c r="Q1308" s="78"/>
      <c r="R1308" s="79"/>
      <c r="S1308" s="80"/>
      <c r="T1308" s="81"/>
      <c r="U1308" s="77"/>
      <c r="V1308" s="79"/>
      <c r="W1308" s="79"/>
      <c r="X1308" s="86"/>
      <c r="Y1308" s="83"/>
      <c r="Z1308" s="84"/>
      <c r="AA1308" s="85"/>
      <c r="AB1308" s="86"/>
    </row>
    <row r="1309" spans="2:28" ht="16.5" customHeight="1" x14ac:dyDescent="0.25">
      <c r="B1309" s="100" t="s">
        <v>205</v>
      </c>
      <c r="C1309" s="101"/>
      <c r="D1309" s="101"/>
      <c r="E1309" s="101"/>
      <c r="F1309" s="101"/>
      <c r="G1309" s="102"/>
      <c r="H1309" s="102" t="s">
        <v>207</v>
      </c>
      <c r="I1309" s="102" t="s">
        <v>2997</v>
      </c>
      <c r="J1309" s="102" t="s">
        <v>2998</v>
      </c>
      <c r="K1309" s="102">
        <v>72</v>
      </c>
      <c r="L1309" s="102">
        <v>9</v>
      </c>
      <c r="M1309" s="102"/>
      <c r="N1309" s="102"/>
      <c r="O1309" s="102" t="s">
        <v>314</v>
      </c>
      <c r="P1309" s="102" t="s">
        <v>315</v>
      </c>
      <c r="Q1309" s="102" t="s">
        <v>316</v>
      </c>
      <c r="R1309" s="102">
        <v>33110</v>
      </c>
      <c r="S1309" s="102"/>
      <c r="T1309" s="102">
        <v>80</v>
      </c>
      <c r="U1309" s="102"/>
      <c r="V1309" s="103"/>
      <c r="W1309" s="102" t="s">
        <v>2999</v>
      </c>
      <c r="X1309" s="102" t="s">
        <v>212</v>
      </c>
      <c r="Y1309" s="101" t="s">
        <v>3001</v>
      </c>
      <c r="Z1309" s="101"/>
      <c r="AA1309" s="102" t="s">
        <v>3000</v>
      </c>
      <c r="AB1309" s="104"/>
    </row>
    <row r="1310" spans="2:28" ht="16.5" customHeight="1" x14ac:dyDescent="0.25">
      <c r="B1310" s="97">
        <v>1424</v>
      </c>
      <c r="C1310" s="97" t="s">
        <v>206</v>
      </c>
      <c r="D1310" s="98">
        <v>3993</v>
      </c>
      <c r="E1310" s="99">
        <v>10</v>
      </c>
      <c r="F1310" s="97"/>
      <c r="G1310" s="97">
        <v>1</v>
      </c>
      <c r="H1310" s="105">
        <v>7</v>
      </c>
      <c r="I1310" s="105">
        <v>2</v>
      </c>
      <c r="J1310" s="105">
        <v>1</v>
      </c>
      <c r="K1310" s="95">
        <v>3001</v>
      </c>
      <c r="L1310" s="106">
        <f>T1309</f>
        <v>80</v>
      </c>
      <c r="M1310" s="106">
        <f>K1310*L1310</f>
        <v>240080</v>
      </c>
      <c r="N1310" s="77"/>
      <c r="O1310" s="78"/>
      <c r="P1310" s="78"/>
      <c r="Q1310" s="78"/>
      <c r="R1310" s="79"/>
      <c r="S1310" s="80"/>
      <c r="T1310" s="81"/>
      <c r="U1310" s="77"/>
      <c r="V1310" s="79"/>
      <c r="W1310" s="79"/>
      <c r="X1310" s="82"/>
      <c r="Y1310" s="83">
        <f>M1310</f>
        <v>240080</v>
      </c>
      <c r="Z1310" s="84"/>
      <c r="AA1310" s="87">
        <f>AB1310*M1310/100</f>
        <v>24.008000000000003</v>
      </c>
      <c r="AB1310" s="82">
        <v>0.01</v>
      </c>
    </row>
    <row r="1311" spans="2:28" ht="16.5" customHeight="1" x14ac:dyDescent="0.25">
      <c r="B1311" s="99"/>
      <c r="C1311" s="99"/>
      <c r="D1311" s="99"/>
      <c r="E1311" s="99"/>
      <c r="F1311" s="99"/>
      <c r="G1311" s="99"/>
      <c r="H1311" s="107"/>
      <c r="I1311" s="107"/>
      <c r="J1311" s="107"/>
      <c r="K1311" s="106"/>
      <c r="L1311" s="106"/>
      <c r="M1311" s="106"/>
      <c r="N1311" s="77"/>
      <c r="O1311" s="78"/>
      <c r="P1311" s="78"/>
      <c r="Q1311" s="78"/>
      <c r="R1311" s="79"/>
      <c r="S1311" s="80"/>
      <c r="T1311" s="81"/>
      <c r="U1311" s="77"/>
      <c r="V1311" s="79"/>
      <c r="W1311" s="79"/>
      <c r="X1311" s="86"/>
      <c r="Y1311" s="83"/>
      <c r="Z1311" s="84"/>
      <c r="AA1311" s="85"/>
      <c r="AB1311" s="86"/>
    </row>
    <row r="1312" spans="2:28" ht="16.5" customHeight="1" x14ac:dyDescent="0.25">
      <c r="B1312" s="100" t="s">
        <v>205</v>
      </c>
      <c r="C1312" s="101"/>
      <c r="D1312" s="101"/>
      <c r="E1312" s="101"/>
      <c r="F1312" s="101"/>
      <c r="G1312" s="102"/>
      <c r="H1312" s="102" t="s">
        <v>207</v>
      </c>
      <c r="I1312" s="102" t="s">
        <v>1437</v>
      </c>
      <c r="J1312" s="102" t="s">
        <v>3010</v>
      </c>
      <c r="K1312" s="102">
        <v>60</v>
      </c>
      <c r="L1312" s="102">
        <v>6</v>
      </c>
      <c r="M1312" s="102"/>
      <c r="N1312" s="102"/>
      <c r="O1312" s="102" t="s">
        <v>240</v>
      </c>
      <c r="P1312" s="102" t="s">
        <v>241</v>
      </c>
      <c r="Q1312" s="102" t="s">
        <v>139</v>
      </c>
      <c r="R1312" s="102">
        <v>34160</v>
      </c>
      <c r="S1312" s="102"/>
      <c r="T1312" s="102">
        <v>80</v>
      </c>
      <c r="U1312" s="102"/>
      <c r="V1312" s="103"/>
      <c r="W1312" s="101"/>
      <c r="X1312" s="102" t="s">
        <v>212</v>
      </c>
      <c r="Y1312" s="101" t="s">
        <v>3011</v>
      </c>
      <c r="Z1312" s="101"/>
      <c r="AA1312" s="101"/>
      <c r="AB1312" s="104"/>
    </row>
    <row r="1313" spans="2:28" ht="16.5" customHeight="1" x14ac:dyDescent="0.25">
      <c r="B1313" s="97">
        <v>1434</v>
      </c>
      <c r="C1313" s="97" t="s">
        <v>206</v>
      </c>
      <c r="D1313" s="98">
        <v>19</v>
      </c>
      <c r="E1313" s="99">
        <v>3</v>
      </c>
      <c r="F1313" s="97"/>
      <c r="G1313" s="97">
        <v>1</v>
      </c>
      <c r="H1313" s="105">
        <v>13</v>
      </c>
      <c r="I1313" s="105">
        <v>0</v>
      </c>
      <c r="J1313" s="105">
        <v>58</v>
      </c>
      <c r="K1313" s="95">
        <v>5258</v>
      </c>
      <c r="L1313" s="106">
        <f>T1312</f>
        <v>80</v>
      </c>
      <c r="M1313" s="106">
        <f>K1313*L1313</f>
        <v>420640</v>
      </c>
      <c r="N1313" s="77"/>
      <c r="O1313" s="78"/>
      <c r="P1313" s="78"/>
      <c r="Q1313" s="78"/>
      <c r="R1313" s="79"/>
      <c r="S1313" s="80"/>
      <c r="T1313" s="81"/>
      <c r="U1313" s="77"/>
      <c r="V1313" s="79"/>
      <c r="W1313" s="79"/>
      <c r="X1313" s="82"/>
      <c r="Y1313" s="83">
        <f>M1313</f>
        <v>420640</v>
      </c>
      <c r="Z1313" s="84"/>
      <c r="AA1313" s="87">
        <f>AB1313*M1313/100</f>
        <v>42.063999999999993</v>
      </c>
      <c r="AB1313" s="82">
        <v>0.01</v>
      </c>
    </row>
    <row r="1314" spans="2:28" ht="16.5" customHeight="1" x14ac:dyDescent="0.25">
      <c r="B1314" s="99"/>
      <c r="C1314" s="99"/>
      <c r="D1314" s="99"/>
      <c r="E1314" s="99"/>
      <c r="F1314" s="99"/>
      <c r="G1314" s="99"/>
      <c r="H1314" s="107"/>
      <c r="I1314" s="107"/>
      <c r="J1314" s="107"/>
      <c r="K1314" s="106"/>
      <c r="L1314" s="106"/>
      <c r="M1314" s="106"/>
      <c r="N1314" s="77"/>
      <c r="O1314" s="78"/>
      <c r="P1314" s="78"/>
      <c r="Q1314" s="78"/>
      <c r="R1314" s="79"/>
      <c r="S1314" s="80"/>
      <c r="T1314" s="81"/>
      <c r="U1314" s="77"/>
      <c r="V1314" s="79"/>
      <c r="W1314" s="79"/>
      <c r="X1314" s="86"/>
      <c r="Y1314" s="83"/>
      <c r="Z1314" s="84"/>
      <c r="AA1314" s="85"/>
      <c r="AB1314" s="86"/>
    </row>
    <row r="1315" spans="2:28" ht="16.5" customHeight="1" x14ac:dyDescent="0.25">
      <c r="B1315" s="100" t="s">
        <v>205</v>
      </c>
      <c r="C1315" s="101"/>
      <c r="D1315" s="101"/>
      <c r="E1315" s="101"/>
      <c r="F1315" s="101"/>
      <c r="G1315" s="102"/>
      <c r="H1315" s="102" t="s">
        <v>210</v>
      </c>
      <c r="I1315" s="102" t="s">
        <v>3017</v>
      </c>
      <c r="J1315" s="102" t="s">
        <v>278</v>
      </c>
      <c r="K1315" s="102">
        <v>14</v>
      </c>
      <c r="L1315" s="102">
        <v>4</v>
      </c>
      <c r="M1315" s="102"/>
      <c r="N1315" s="102"/>
      <c r="O1315" s="102" t="s">
        <v>314</v>
      </c>
      <c r="P1315" s="102" t="s">
        <v>315</v>
      </c>
      <c r="Q1315" s="102" t="s">
        <v>316</v>
      </c>
      <c r="R1315" s="102">
        <v>33110</v>
      </c>
      <c r="S1315" s="102"/>
      <c r="T1315" s="102">
        <v>80</v>
      </c>
      <c r="U1315" s="102"/>
      <c r="V1315" s="103"/>
      <c r="W1315" s="101"/>
      <c r="X1315" s="102" t="s">
        <v>212</v>
      </c>
      <c r="Y1315" s="101" t="s">
        <v>3019</v>
      </c>
      <c r="Z1315" s="101"/>
      <c r="AA1315" s="102" t="s">
        <v>3018</v>
      </c>
      <c r="AB1315" s="104"/>
    </row>
    <row r="1316" spans="2:28" ht="16.5" customHeight="1" x14ac:dyDescent="0.25">
      <c r="B1316" s="97">
        <v>1440</v>
      </c>
      <c r="C1316" s="97" t="s">
        <v>206</v>
      </c>
      <c r="D1316" s="98">
        <v>35642</v>
      </c>
      <c r="E1316" s="99">
        <v>134</v>
      </c>
      <c r="F1316" s="97"/>
      <c r="G1316" s="97">
        <v>1</v>
      </c>
      <c r="H1316" s="105">
        <v>4</v>
      </c>
      <c r="I1316" s="105">
        <v>2</v>
      </c>
      <c r="J1316" s="105">
        <v>15</v>
      </c>
      <c r="K1316" s="95">
        <v>1815</v>
      </c>
      <c r="L1316" s="106">
        <f>T1315</f>
        <v>80</v>
      </c>
      <c r="M1316" s="106">
        <f>K1316*L1316</f>
        <v>145200</v>
      </c>
      <c r="N1316" s="77"/>
      <c r="O1316" s="78"/>
      <c r="P1316" s="78"/>
      <c r="Q1316" s="78"/>
      <c r="R1316" s="79"/>
      <c r="S1316" s="80"/>
      <c r="T1316" s="81"/>
      <c r="U1316" s="77"/>
      <c r="V1316" s="79"/>
      <c r="W1316" s="79"/>
      <c r="X1316" s="82"/>
      <c r="Y1316" s="83">
        <f>M1316</f>
        <v>145200</v>
      </c>
      <c r="Z1316" s="84"/>
      <c r="AA1316" s="87">
        <f>AB1316*M1316/100</f>
        <v>14.52</v>
      </c>
      <c r="AB1316" s="82">
        <v>0.01</v>
      </c>
    </row>
    <row r="1317" spans="2:28" ht="16.5" customHeight="1" x14ac:dyDescent="0.25">
      <c r="B1317" s="99"/>
      <c r="C1317" s="99"/>
      <c r="D1317" s="99"/>
      <c r="E1317" s="99"/>
      <c r="F1317" s="99"/>
      <c r="G1317" s="99"/>
      <c r="H1317" s="107"/>
      <c r="I1317" s="107"/>
      <c r="J1317" s="107"/>
      <c r="K1317" s="106"/>
      <c r="L1317" s="106"/>
      <c r="M1317" s="106"/>
      <c r="N1317" s="77"/>
      <c r="O1317" s="78"/>
      <c r="P1317" s="78"/>
      <c r="Q1317" s="78"/>
      <c r="R1317" s="79"/>
      <c r="S1317" s="80"/>
      <c r="T1317" s="81"/>
      <c r="U1317" s="77"/>
      <c r="V1317" s="79"/>
      <c r="W1317" s="79"/>
      <c r="X1317" s="86"/>
      <c r="Y1317" s="83"/>
      <c r="Z1317" s="84"/>
      <c r="AA1317" s="85"/>
      <c r="AB1317" s="86"/>
    </row>
    <row r="1318" spans="2:28" ht="16.5" customHeight="1" x14ac:dyDescent="0.25">
      <c r="B1318" s="100" t="s">
        <v>205</v>
      </c>
      <c r="C1318" s="101"/>
      <c r="D1318" s="101"/>
      <c r="E1318" s="101"/>
      <c r="F1318" s="101"/>
      <c r="G1318" s="102"/>
      <c r="H1318" s="102" t="s">
        <v>207</v>
      </c>
      <c r="I1318" s="102" t="s">
        <v>3022</v>
      </c>
      <c r="J1318" s="102" t="s">
        <v>1533</v>
      </c>
      <c r="K1318" s="102">
        <v>185</v>
      </c>
      <c r="L1318" s="102">
        <v>11</v>
      </c>
      <c r="M1318" s="102"/>
      <c r="N1318" s="102"/>
      <c r="O1318" s="102" t="s">
        <v>424</v>
      </c>
      <c r="P1318" s="102" t="s">
        <v>315</v>
      </c>
      <c r="Q1318" s="102" t="s">
        <v>316</v>
      </c>
      <c r="R1318" s="102">
        <v>33110</v>
      </c>
      <c r="S1318" s="102"/>
      <c r="T1318" s="102">
        <v>80</v>
      </c>
      <c r="U1318" s="102" t="s">
        <v>3024</v>
      </c>
      <c r="V1318" s="103"/>
      <c r="W1318" s="101"/>
      <c r="X1318" s="102" t="s">
        <v>212</v>
      </c>
      <c r="Y1318" s="101" t="s">
        <v>3025</v>
      </c>
      <c r="Z1318" s="101"/>
      <c r="AA1318" s="101" t="s">
        <v>3023</v>
      </c>
      <c r="AB1318" s="104"/>
    </row>
    <row r="1319" spans="2:28" ht="16.5" customHeight="1" x14ac:dyDescent="0.25">
      <c r="B1319" s="97">
        <v>1443</v>
      </c>
      <c r="C1319" s="97" t="s">
        <v>206</v>
      </c>
      <c r="D1319" s="98" t="s">
        <v>3021</v>
      </c>
      <c r="E1319" s="99" t="s">
        <v>223</v>
      </c>
      <c r="F1319" s="97" t="s">
        <v>223</v>
      </c>
      <c r="G1319" s="97">
        <v>1</v>
      </c>
      <c r="H1319" s="105">
        <v>4</v>
      </c>
      <c r="I1319" s="105">
        <v>3</v>
      </c>
      <c r="J1319" s="105">
        <v>96</v>
      </c>
      <c r="K1319" s="95">
        <v>1996</v>
      </c>
      <c r="L1319" s="106">
        <f>T1318</f>
        <v>80</v>
      </c>
      <c r="M1319" s="106">
        <f>K1319*L1319</f>
        <v>159680</v>
      </c>
      <c r="N1319" s="77"/>
      <c r="O1319" s="78"/>
      <c r="P1319" s="78"/>
      <c r="Q1319" s="78"/>
      <c r="R1319" s="79"/>
      <c r="S1319" s="80"/>
      <c r="T1319" s="81"/>
      <c r="U1319" s="77"/>
      <c r="V1319" s="79"/>
      <c r="W1319" s="79"/>
      <c r="X1319" s="82"/>
      <c r="Y1319" s="83">
        <f>M1319</f>
        <v>159680</v>
      </c>
      <c r="Z1319" s="84"/>
      <c r="AA1319" s="87">
        <f>AB1319*M1319/100</f>
        <v>15.968</v>
      </c>
      <c r="AB1319" s="82">
        <v>0.01</v>
      </c>
    </row>
    <row r="1320" spans="2:28" ht="16.5" customHeight="1" x14ac:dyDescent="0.25">
      <c r="B1320" s="99"/>
      <c r="C1320" s="99"/>
      <c r="D1320" s="99"/>
      <c r="E1320" s="99"/>
      <c r="F1320" s="99"/>
      <c r="G1320" s="99"/>
      <c r="H1320" s="107"/>
      <c r="I1320" s="107"/>
      <c r="J1320" s="107"/>
      <c r="K1320" s="106"/>
      <c r="L1320" s="106"/>
      <c r="M1320" s="106"/>
      <c r="N1320" s="77"/>
      <c r="O1320" s="78"/>
      <c r="P1320" s="78"/>
      <c r="Q1320" s="78"/>
      <c r="R1320" s="79"/>
      <c r="S1320" s="80"/>
      <c r="T1320" s="81"/>
      <c r="U1320" s="77"/>
      <c r="V1320" s="79"/>
      <c r="W1320" s="79"/>
      <c r="X1320" s="86"/>
      <c r="Y1320" s="83"/>
      <c r="Z1320" s="84"/>
      <c r="AA1320" s="85"/>
      <c r="AB1320" s="86"/>
    </row>
    <row r="1321" spans="2:28" ht="16.5" customHeight="1" x14ac:dyDescent="0.25">
      <c r="B1321" s="100" t="s">
        <v>205</v>
      </c>
      <c r="C1321" s="101"/>
      <c r="D1321" s="101"/>
      <c r="E1321" s="101"/>
      <c r="F1321" s="101"/>
      <c r="G1321" s="102"/>
      <c r="H1321" s="102" t="s">
        <v>207</v>
      </c>
      <c r="I1321" s="102" t="s">
        <v>3026</v>
      </c>
      <c r="J1321" s="102" t="s">
        <v>2685</v>
      </c>
      <c r="K1321" s="102">
        <v>300</v>
      </c>
      <c r="L1321" s="102">
        <v>11</v>
      </c>
      <c r="M1321" s="102"/>
      <c r="N1321" s="102"/>
      <c r="O1321" s="102" t="s">
        <v>424</v>
      </c>
      <c r="P1321" s="102" t="s">
        <v>315</v>
      </c>
      <c r="Q1321" s="102" t="s">
        <v>316</v>
      </c>
      <c r="R1321" s="102">
        <v>33110</v>
      </c>
      <c r="S1321" s="102"/>
      <c r="T1321" s="102">
        <v>80</v>
      </c>
      <c r="U1321" s="102" t="s">
        <v>3028</v>
      </c>
      <c r="V1321" s="103"/>
      <c r="W1321" s="101"/>
      <c r="X1321" s="102"/>
      <c r="Y1321" s="101"/>
      <c r="Z1321" s="101"/>
      <c r="AA1321" s="101" t="s">
        <v>3027</v>
      </c>
      <c r="AB1321" s="104"/>
    </row>
    <row r="1322" spans="2:28" ht="16.5" customHeight="1" x14ac:dyDescent="0.25">
      <c r="B1322" s="97">
        <v>1444</v>
      </c>
      <c r="C1322" s="97" t="s">
        <v>206</v>
      </c>
      <c r="D1322" s="98">
        <v>15894</v>
      </c>
      <c r="E1322" s="99">
        <v>33</v>
      </c>
      <c r="F1322" s="97">
        <v>94</v>
      </c>
      <c r="G1322" s="97">
        <v>1</v>
      </c>
      <c r="H1322" s="105">
        <v>7</v>
      </c>
      <c r="I1322" s="105">
        <v>1</v>
      </c>
      <c r="J1322" s="105">
        <v>38</v>
      </c>
      <c r="K1322" s="95">
        <v>2938</v>
      </c>
      <c r="L1322" s="106">
        <f>T1321</f>
        <v>80</v>
      </c>
      <c r="M1322" s="106">
        <f>K1322*L1322</f>
        <v>235040</v>
      </c>
      <c r="N1322" s="77"/>
      <c r="O1322" s="78"/>
      <c r="P1322" s="78"/>
      <c r="Q1322" s="78"/>
      <c r="R1322" s="79"/>
      <c r="S1322" s="80"/>
      <c r="T1322" s="81"/>
      <c r="U1322" s="77"/>
      <c r="V1322" s="79"/>
      <c r="W1322" s="79"/>
      <c r="X1322" s="82"/>
      <c r="Y1322" s="83">
        <f>M1322</f>
        <v>235040</v>
      </c>
      <c r="Z1322" s="84"/>
      <c r="AA1322" s="87">
        <f>AB1322*M1322/100</f>
        <v>23.504000000000001</v>
      </c>
      <c r="AB1322" s="82">
        <v>0.01</v>
      </c>
    </row>
    <row r="1323" spans="2:28" ht="16.5" customHeight="1" x14ac:dyDescent="0.25">
      <c r="B1323" s="99"/>
      <c r="C1323" s="99"/>
      <c r="D1323" s="99"/>
      <c r="E1323" s="99"/>
      <c r="F1323" s="99"/>
      <c r="G1323" s="99"/>
      <c r="H1323" s="107"/>
      <c r="I1323" s="107"/>
      <c r="J1323" s="107"/>
      <c r="K1323" s="106"/>
      <c r="L1323" s="106"/>
      <c r="M1323" s="106"/>
      <c r="N1323" s="77"/>
      <c r="O1323" s="78"/>
      <c r="P1323" s="78"/>
      <c r="Q1323" s="78"/>
      <c r="R1323" s="79"/>
      <c r="S1323" s="80"/>
      <c r="T1323" s="81"/>
      <c r="U1323" s="77"/>
      <c r="V1323" s="79"/>
      <c r="W1323" s="79"/>
      <c r="X1323" s="86"/>
      <c r="Y1323" s="83"/>
      <c r="Z1323" s="84"/>
      <c r="AA1323" s="85"/>
      <c r="AB1323" s="86"/>
    </row>
    <row r="1324" spans="2:28" ht="16.5" customHeight="1" x14ac:dyDescent="0.25">
      <c r="B1324" s="100" t="s">
        <v>205</v>
      </c>
      <c r="C1324" s="101"/>
      <c r="D1324" s="101"/>
      <c r="E1324" s="101"/>
      <c r="F1324" s="101"/>
      <c r="G1324" s="102"/>
      <c r="H1324" s="102" t="s">
        <v>207</v>
      </c>
      <c r="I1324" s="102" t="s">
        <v>3026</v>
      </c>
      <c r="J1324" s="102" t="s">
        <v>2685</v>
      </c>
      <c r="K1324" s="102">
        <v>300</v>
      </c>
      <c r="L1324" s="102">
        <v>11</v>
      </c>
      <c r="M1324" s="102"/>
      <c r="N1324" s="102"/>
      <c r="O1324" s="102" t="s">
        <v>424</v>
      </c>
      <c r="P1324" s="102" t="s">
        <v>315</v>
      </c>
      <c r="Q1324" s="102" t="s">
        <v>316</v>
      </c>
      <c r="R1324" s="102">
        <v>33110</v>
      </c>
      <c r="S1324" s="102"/>
      <c r="T1324" s="102">
        <v>80</v>
      </c>
      <c r="U1324" s="102" t="s">
        <v>3029</v>
      </c>
      <c r="V1324" s="103"/>
      <c r="W1324" s="101"/>
      <c r="X1324" s="102"/>
      <c r="Y1324" s="101"/>
      <c r="Z1324" s="101"/>
      <c r="AA1324" s="102" t="s">
        <v>3027</v>
      </c>
      <c r="AB1324" s="104"/>
    </row>
    <row r="1325" spans="2:28" ht="16.5" customHeight="1" x14ac:dyDescent="0.25">
      <c r="B1325" s="97">
        <v>1445</v>
      </c>
      <c r="C1325" s="97" t="s">
        <v>206</v>
      </c>
      <c r="D1325" s="98">
        <v>15893</v>
      </c>
      <c r="E1325" s="99">
        <v>31</v>
      </c>
      <c r="F1325" s="97">
        <v>93</v>
      </c>
      <c r="G1325" s="97">
        <v>1</v>
      </c>
      <c r="H1325" s="105">
        <v>5</v>
      </c>
      <c r="I1325" s="105">
        <v>0</v>
      </c>
      <c r="J1325" s="105">
        <v>0</v>
      </c>
      <c r="K1325" s="95">
        <v>2000</v>
      </c>
      <c r="L1325" s="106">
        <f>T1324</f>
        <v>80</v>
      </c>
      <c r="M1325" s="106">
        <f>K1325*L1325</f>
        <v>160000</v>
      </c>
      <c r="N1325" s="77"/>
      <c r="O1325" s="78"/>
      <c r="P1325" s="78"/>
      <c r="Q1325" s="78"/>
      <c r="R1325" s="79"/>
      <c r="S1325" s="80"/>
      <c r="T1325" s="81"/>
      <c r="U1325" s="77"/>
      <c r="V1325" s="79"/>
      <c r="W1325" s="79"/>
      <c r="X1325" s="82"/>
      <c r="Y1325" s="83">
        <f>M1325</f>
        <v>160000</v>
      </c>
      <c r="Z1325" s="84"/>
      <c r="AA1325" s="87">
        <f>AB1325*M1325/100</f>
        <v>16</v>
      </c>
      <c r="AB1325" s="82">
        <v>0.01</v>
      </c>
    </row>
    <row r="1326" spans="2:28" ht="16.5" customHeight="1" x14ac:dyDescent="0.25">
      <c r="B1326" s="99"/>
      <c r="C1326" s="99"/>
      <c r="D1326" s="99"/>
      <c r="E1326" s="99"/>
      <c r="F1326" s="99"/>
      <c r="G1326" s="99"/>
      <c r="H1326" s="107"/>
      <c r="I1326" s="107"/>
      <c r="J1326" s="107"/>
      <c r="K1326" s="106"/>
      <c r="L1326" s="106"/>
      <c r="M1326" s="106"/>
      <c r="N1326" s="77"/>
      <c r="O1326" s="78"/>
      <c r="P1326" s="78"/>
      <c r="Q1326" s="78"/>
      <c r="R1326" s="79"/>
      <c r="S1326" s="80"/>
      <c r="T1326" s="81"/>
      <c r="U1326" s="77"/>
      <c r="V1326" s="79"/>
      <c r="W1326" s="79"/>
      <c r="X1326" s="86"/>
      <c r="Y1326" s="83"/>
      <c r="Z1326" s="84"/>
      <c r="AA1326" s="85"/>
      <c r="AB1326" s="86"/>
    </row>
    <row r="1327" spans="2:28" ht="16.5" customHeight="1" x14ac:dyDescent="0.25">
      <c r="B1327" s="100" t="s">
        <v>205</v>
      </c>
      <c r="C1327" s="101"/>
      <c r="D1327" s="101"/>
      <c r="E1327" s="101"/>
      <c r="F1327" s="101"/>
      <c r="G1327" s="102"/>
      <c r="H1327" s="102" t="s">
        <v>207</v>
      </c>
      <c r="I1327" s="102" t="s">
        <v>1888</v>
      </c>
      <c r="J1327" s="102" t="s">
        <v>2685</v>
      </c>
      <c r="K1327" s="102">
        <v>240</v>
      </c>
      <c r="L1327" s="102">
        <v>11</v>
      </c>
      <c r="M1327" s="102"/>
      <c r="N1327" s="102"/>
      <c r="O1327" s="102" t="s">
        <v>424</v>
      </c>
      <c r="P1327" s="102" t="s">
        <v>315</v>
      </c>
      <c r="Q1327" s="102" t="s">
        <v>316</v>
      </c>
      <c r="R1327" s="102">
        <v>33110</v>
      </c>
      <c r="S1327" s="102"/>
      <c r="T1327" s="102">
        <v>80</v>
      </c>
      <c r="U1327" s="102" t="s">
        <v>2818</v>
      </c>
      <c r="V1327" s="103"/>
      <c r="W1327" s="101"/>
      <c r="X1327" s="102"/>
      <c r="Y1327" s="101"/>
      <c r="Z1327" s="101"/>
      <c r="AA1327" s="101" t="s">
        <v>3030</v>
      </c>
      <c r="AB1327" s="104"/>
    </row>
    <row r="1328" spans="2:28" ht="16.5" customHeight="1" x14ac:dyDescent="0.25">
      <c r="B1328" s="97">
        <v>1446</v>
      </c>
      <c r="C1328" s="97" t="s">
        <v>206</v>
      </c>
      <c r="D1328" s="98">
        <v>15913</v>
      </c>
      <c r="E1328" s="99">
        <v>50</v>
      </c>
      <c r="F1328" s="97">
        <v>13</v>
      </c>
      <c r="G1328" s="97">
        <v>1</v>
      </c>
      <c r="H1328" s="105">
        <v>13</v>
      </c>
      <c r="I1328" s="105">
        <v>2</v>
      </c>
      <c r="J1328" s="105">
        <v>78</v>
      </c>
      <c r="K1328" s="95">
        <v>5478</v>
      </c>
      <c r="L1328" s="106">
        <f>T1327</f>
        <v>80</v>
      </c>
      <c r="M1328" s="106">
        <f>K1328*L1328</f>
        <v>438240</v>
      </c>
      <c r="N1328" s="77"/>
      <c r="O1328" s="78"/>
      <c r="P1328" s="78"/>
      <c r="Q1328" s="78"/>
      <c r="R1328" s="79"/>
      <c r="S1328" s="80"/>
      <c r="T1328" s="81"/>
      <c r="U1328" s="77"/>
      <c r="V1328" s="79"/>
      <c r="W1328" s="79"/>
      <c r="X1328" s="82"/>
      <c r="Y1328" s="83">
        <f>M1328</f>
        <v>438240</v>
      </c>
      <c r="Z1328" s="84"/>
      <c r="AA1328" s="87">
        <f>AB1328*M1328/100</f>
        <v>43.824000000000005</v>
      </c>
      <c r="AB1328" s="82">
        <v>0.01</v>
      </c>
    </row>
    <row r="1329" spans="2:28" ht="16.5" customHeight="1" x14ac:dyDescent="0.25">
      <c r="B1329" s="99"/>
      <c r="C1329" s="99"/>
      <c r="D1329" s="99"/>
      <c r="E1329" s="99"/>
      <c r="F1329" s="99"/>
      <c r="G1329" s="99"/>
      <c r="H1329" s="107"/>
      <c r="I1329" s="107"/>
      <c r="J1329" s="107"/>
      <c r="K1329" s="106"/>
      <c r="L1329" s="106"/>
      <c r="M1329" s="106"/>
      <c r="N1329" s="77"/>
      <c r="O1329" s="78"/>
      <c r="P1329" s="78"/>
      <c r="Q1329" s="78"/>
      <c r="R1329" s="79"/>
      <c r="S1329" s="80"/>
      <c r="T1329" s="81"/>
      <c r="U1329" s="77"/>
      <c r="V1329" s="79"/>
      <c r="W1329" s="79"/>
      <c r="X1329" s="86"/>
      <c r="Y1329" s="83"/>
      <c r="Z1329" s="84"/>
      <c r="AA1329" s="85"/>
      <c r="AB1329" s="86"/>
    </row>
    <row r="1330" spans="2:28" ht="16.5" customHeight="1" x14ac:dyDescent="0.25">
      <c r="B1330" s="100" t="s">
        <v>205</v>
      </c>
      <c r="C1330" s="101"/>
      <c r="D1330" s="101"/>
      <c r="E1330" s="101"/>
      <c r="F1330" s="101"/>
      <c r="G1330" s="102"/>
      <c r="H1330" s="102" t="s">
        <v>207</v>
      </c>
      <c r="I1330" s="102" t="s">
        <v>1888</v>
      </c>
      <c r="J1330" s="102" t="s">
        <v>2685</v>
      </c>
      <c r="K1330" s="102">
        <v>240</v>
      </c>
      <c r="L1330" s="102">
        <v>11</v>
      </c>
      <c r="M1330" s="102"/>
      <c r="N1330" s="102"/>
      <c r="O1330" s="102" t="s">
        <v>424</v>
      </c>
      <c r="P1330" s="102" t="s">
        <v>315</v>
      </c>
      <c r="Q1330" s="102" t="s">
        <v>316</v>
      </c>
      <c r="R1330" s="102">
        <v>33110</v>
      </c>
      <c r="S1330" s="102"/>
      <c r="T1330" s="102">
        <v>80</v>
      </c>
      <c r="U1330" s="102" t="s">
        <v>3031</v>
      </c>
      <c r="V1330" s="103"/>
      <c r="W1330" s="101"/>
      <c r="X1330" s="102"/>
      <c r="Y1330" s="101"/>
      <c r="Z1330" s="101"/>
      <c r="AA1330" s="102" t="s">
        <v>3030</v>
      </c>
      <c r="AB1330" s="104"/>
    </row>
    <row r="1331" spans="2:28" ht="16.5" customHeight="1" x14ac:dyDescent="0.25">
      <c r="B1331" s="97">
        <v>1447</v>
      </c>
      <c r="C1331" s="97" t="s">
        <v>206</v>
      </c>
      <c r="D1331" s="98">
        <v>15915</v>
      </c>
      <c r="E1331" s="99">
        <v>53</v>
      </c>
      <c r="F1331" s="97">
        <v>15</v>
      </c>
      <c r="G1331" s="97">
        <v>1</v>
      </c>
      <c r="H1331" s="105">
        <v>2</v>
      </c>
      <c r="I1331" s="105">
        <v>0</v>
      </c>
      <c r="J1331" s="105">
        <v>5</v>
      </c>
      <c r="K1331" s="95">
        <v>805</v>
      </c>
      <c r="L1331" s="106">
        <f>T1330</f>
        <v>80</v>
      </c>
      <c r="M1331" s="106">
        <f>K1331*L1331</f>
        <v>64400</v>
      </c>
      <c r="N1331" s="77"/>
      <c r="O1331" s="78"/>
      <c r="P1331" s="78"/>
      <c r="Q1331" s="78"/>
      <c r="R1331" s="79"/>
      <c r="S1331" s="80"/>
      <c r="T1331" s="81"/>
      <c r="U1331" s="77"/>
      <c r="V1331" s="79"/>
      <c r="W1331" s="79"/>
      <c r="X1331" s="82"/>
      <c r="Y1331" s="83">
        <f>M1331</f>
        <v>64400</v>
      </c>
      <c r="Z1331" s="84"/>
      <c r="AA1331" s="87">
        <f>AB1331*M1331/100</f>
        <v>6.44</v>
      </c>
      <c r="AB1331" s="82">
        <v>0.01</v>
      </c>
    </row>
    <row r="1332" spans="2:28" ht="16.5" customHeight="1" x14ac:dyDescent="0.25">
      <c r="B1332" s="99"/>
      <c r="C1332" s="99"/>
      <c r="D1332" s="99"/>
      <c r="E1332" s="99"/>
      <c r="F1332" s="99"/>
      <c r="G1332" s="99"/>
      <c r="H1332" s="107"/>
      <c r="I1332" s="107"/>
      <c r="J1332" s="107"/>
      <c r="K1332" s="106"/>
      <c r="L1332" s="106"/>
      <c r="M1332" s="106"/>
      <c r="N1332" s="77"/>
      <c r="O1332" s="78"/>
      <c r="P1332" s="78"/>
      <c r="Q1332" s="78"/>
      <c r="R1332" s="79"/>
      <c r="S1332" s="80"/>
      <c r="T1332" s="81"/>
      <c r="U1332" s="77"/>
      <c r="V1332" s="79"/>
      <c r="W1332" s="79"/>
      <c r="X1332" s="86"/>
      <c r="Y1332" s="83"/>
      <c r="Z1332" s="84"/>
      <c r="AA1332" s="85"/>
      <c r="AB1332" s="86"/>
    </row>
    <row r="1333" spans="2:28" ht="16.5" customHeight="1" x14ac:dyDescent="0.25">
      <c r="B1333" s="100" t="s">
        <v>205</v>
      </c>
      <c r="C1333" s="101"/>
      <c r="D1333" s="101"/>
      <c r="E1333" s="101"/>
      <c r="F1333" s="101"/>
      <c r="G1333" s="102"/>
      <c r="H1333" s="102" t="s">
        <v>210</v>
      </c>
      <c r="I1333" s="102" t="s">
        <v>3059</v>
      </c>
      <c r="J1333" s="102" t="s">
        <v>1147</v>
      </c>
      <c r="K1333" s="102">
        <v>22</v>
      </c>
      <c r="L1333" s="102">
        <v>5</v>
      </c>
      <c r="M1333" s="102"/>
      <c r="N1333" s="102"/>
      <c r="O1333" s="102" t="s">
        <v>424</v>
      </c>
      <c r="P1333" s="102" t="s">
        <v>315</v>
      </c>
      <c r="Q1333" s="102" t="s">
        <v>316</v>
      </c>
      <c r="R1333" s="102">
        <v>33110</v>
      </c>
      <c r="S1333" s="102"/>
      <c r="T1333" s="102">
        <v>80</v>
      </c>
      <c r="U1333" s="102"/>
      <c r="V1333" s="103"/>
      <c r="W1333" s="101"/>
      <c r="X1333" s="102"/>
      <c r="Y1333" s="101"/>
      <c r="Z1333" s="101"/>
      <c r="AA1333" s="102" t="s">
        <v>3060</v>
      </c>
      <c r="AB1333" s="104"/>
    </row>
    <row r="1334" spans="2:28" ht="16.5" customHeight="1" x14ac:dyDescent="0.25">
      <c r="B1334" s="97">
        <v>1456</v>
      </c>
      <c r="C1334" s="97" t="s">
        <v>206</v>
      </c>
      <c r="D1334" s="98" t="s">
        <v>3057</v>
      </c>
      <c r="E1334" s="99" t="s">
        <v>3058</v>
      </c>
      <c r="F1334" s="97" t="s">
        <v>223</v>
      </c>
      <c r="G1334" s="97">
        <v>1</v>
      </c>
      <c r="H1334" s="105">
        <v>29</v>
      </c>
      <c r="I1334" s="105">
        <v>1</v>
      </c>
      <c r="J1334" s="105">
        <v>8</v>
      </c>
      <c r="K1334" s="95">
        <v>11708</v>
      </c>
      <c r="L1334" s="106">
        <f>T1333</f>
        <v>80</v>
      </c>
      <c r="M1334" s="106">
        <f>K1334*L1334</f>
        <v>936640</v>
      </c>
      <c r="N1334" s="77"/>
      <c r="O1334" s="78"/>
      <c r="P1334" s="78"/>
      <c r="Q1334" s="78"/>
      <c r="R1334" s="79"/>
      <c r="S1334" s="80"/>
      <c r="T1334" s="81"/>
      <c r="U1334" s="77"/>
      <c r="V1334" s="79"/>
      <c r="W1334" s="79"/>
      <c r="X1334" s="82"/>
      <c r="Y1334" s="83">
        <f>M1334</f>
        <v>936640</v>
      </c>
      <c r="Z1334" s="84"/>
      <c r="AA1334" s="87">
        <f>AB1334*M1334/100</f>
        <v>93.664000000000001</v>
      </c>
      <c r="AB1334" s="82">
        <v>0.01</v>
      </c>
    </row>
    <row r="1335" spans="2:28" ht="16.5" customHeight="1" x14ac:dyDescent="0.25">
      <c r="B1335" s="99"/>
      <c r="C1335" s="99"/>
      <c r="D1335" s="99"/>
      <c r="E1335" s="99"/>
      <c r="F1335" s="99"/>
      <c r="G1335" s="99"/>
      <c r="H1335" s="107"/>
      <c r="I1335" s="107"/>
      <c r="J1335" s="107"/>
      <c r="K1335" s="106"/>
      <c r="L1335" s="106"/>
      <c r="M1335" s="106"/>
      <c r="N1335" s="77"/>
      <c r="O1335" s="78"/>
      <c r="P1335" s="78"/>
      <c r="Q1335" s="78"/>
      <c r="R1335" s="79"/>
      <c r="S1335" s="80"/>
      <c r="T1335" s="81"/>
      <c r="U1335" s="77"/>
      <c r="V1335" s="79"/>
      <c r="W1335" s="79"/>
      <c r="X1335" s="86"/>
      <c r="Y1335" s="83"/>
      <c r="Z1335" s="84"/>
      <c r="AA1335" s="85"/>
      <c r="AB1335" s="86"/>
    </row>
    <row r="1336" spans="2:28" ht="16.5" customHeight="1" x14ac:dyDescent="0.25">
      <c r="B1336" s="100" t="s">
        <v>205</v>
      </c>
      <c r="C1336" s="101"/>
      <c r="D1336" s="101"/>
      <c r="E1336" s="101"/>
      <c r="F1336" s="101"/>
      <c r="G1336" s="102"/>
      <c r="H1336" s="102" t="s">
        <v>207</v>
      </c>
      <c r="I1336" s="102" t="s">
        <v>3063</v>
      </c>
      <c r="J1336" s="102" t="s">
        <v>2619</v>
      </c>
      <c r="K1336" s="102">
        <v>48</v>
      </c>
      <c r="L1336" s="102">
        <v>8</v>
      </c>
      <c r="M1336" s="102"/>
      <c r="N1336" s="102"/>
      <c r="O1336" s="102" t="s">
        <v>1621</v>
      </c>
      <c r="P1336" s="102" t="s">
        <v>209</v>
      </c>
      <c r="Q1336" s="102" t="s">
        <v>139</v>
      </c>
      <c r="R1336" s="102">
        <v>34160</v>
      </c>
      <c r="S1336" s="102"/>
      <c r="T1336" s="102">
        <v>80</v>
      </c>
      <c r="U1336" s="102" t="s">
        <v>3065</v>
      </c>
      <c r="V1336" s="103"/>
      <c r="W1336" s="101"/>
      <c r="X1336" s="102"/>
      <c r="Y1336" s="101"/>
      <c r="Z1336" s="101"/>
      <c r="AA1336" s="102" t="s">
        <v>3064</v>
      </c>
      <c r="AB1336" s="104"/>
    </row>
    <row r="1337" spans="2:28" ht="16.5" customHeight="1" x14ac:dyDescent="0.25">
      <c r="B1337" s="97">
        <v>1457</v>
      </c>
      <c r="C1337" s="97" t="s">
        <v>206</v>
      </c>
      <c r="D1337" s="98" t="s">
        <v>3061</v>
      </c>
      <c r="E1337" s="99" t="s">
        <v>3062</v>
      </c>
      <c r="F1337" s="97" t="s">
        <v>223</v>
      </c>
      <c r="G1337" s="97">
        <v>1</v>
      </c>
      <c r="H1337" s="105">
        <v>2</v>
      </c>
      <c r="I1337" s="105">
        <v>0</v>
      </c>
      <c r="J1337" s="105">
        <v>0</v>
      </c>
      <c r="K1337" s="95">
        <v>800</v>
      </c>
      <c r="L1337" s="106">
        <f>T1336</f>
        <v>80</v>
      </c>
      <c r="M1337" s="106">
        <f>K1337*L1337</f>
        <v>64000</v>
      </c>
      <c r="N1337" s="77"/>
      <c r="O1337" s="78"/>
      <c r="P1337" s="78"/>
      <c r="Q1337" s="78"/>
      <c r="R1337" s="79"/>
      <c r="S1337" s="80"/>
      <c r="T1337" s="81"/>
      <c r="U1337" s="77"/>
      <c r="V1337" s="79"/>
      <c r="W1337" s="79"/>
      <c r="X1337" s="82"/>
      <c r="Y1337" s="83">
        <f>M1337</f>
        <v>64000</v>
      </c>
      <c r="Z1337" s="84"/>
      <c r="AA1337" s="87">
        <f>AB1337*M1337/100</f>
        <v>6.4</v>
      </c>
      <c r="AB1337" s="82">
        <v>0.01</v>
      </c>
    </row>
    <row r="1338" spans="2:28" ht="16.5" customHeight="1" x14ac:dyDescent="0.25">
      <c r="B1338" s="99"/>
      <c r="C1338" s="99"/>
      <c r="D1338" s="99"/>
      <c r="E1338" s="99"/>
      <c r="F1338" s="99"/>
      <c r="G1338" s="99"/>
      <c r="H1338" s="107"/>
      <c r="I1338" s="107"/>
      <c r="J1338" s="107"/>
      <c r="K1338" s="106"/>
      <c r="L1338" s="106"/>
      <c r="M1338" s="106"/>
      <c r="N1338" s="77"/>
      <c r="O1338" s="78"/>
      <c r="P1338" s="78"/>
      <c r="Q1338" s="78"/>
      <c r="R1338" s="79"/>
      <c r="S1338" s="80"/>
      <c r="T1338" s="81"/>
      <c r="U1338" s="77"/>
      <c r="V1338" s="79"/>
      <c r="W1338" s="79"/>
      <c r="X1338" s="86"/>
      <c r="Y1338" s="83"/>
      <c r="Z1338" s="84"/>
      <c r="AA1338" s="85"/>
      <c r="AB1338" s="86"/>
    </row>
    <row r="1339" spans="2:28" ht="16.5" customHeight="1" x14ac:dyDescent="0.25">
      <c r="B1339" s="100" t="s">
        <v>205</v>
      </c>
      <c r="C1339" s="101"/>
      <c r="D1339" s="101"/>
      <c r="E1339" s="101"/>
      <c r="F1339" s="101"/>
      <c r="G1339" s="102"/>
      <c r="H1339" s="102" t="s">
        <v>207</v>
      </c>
      <c r="I1339" s="102" t="s">
        <v>3075</v>
      </c>
      <c r="J1339" s="102" t="s">
        <v>3076</v>
      </c>
      <c r="K1339" s="102">
        <v>224</v>
      </c>
      <c r="L1339" s="102">
        <v>11</v>
      </c>
      <c r="M1339" s="102"/>
      <c r="N1339" s="102"/>
      <c r="O1339" s="102" t="s">
        <v>424</v>
      </c>
      <c r="P1339" s="102" t="s">
        <v>315</v>
      </c>
      <c r="Q1339" s="102" t="s">
        <v>316</v>
      </c>
      <c r="R1339" s="102">
        <v>33110</v>
      </c>
      <c r="S1339" s="102"/>
      <c r="T1339" s="102">
        <v>80</v>
      </c>
      <c r="U1339" s="102"/>
      <c r="V1339" s="103"/>
      <c r="W1339" s="101"/>
      <c r="X1339" s="102"/>
      <c r="Y1339" s="101"/>
      <c r="Z1339" s="101"/>
      <c r="AA1339" s="102" t="s">
        <v>3077</v>
      </c>
      <c r="AB1339" s="104"/>
    </row>
    <row r="1340" spans="2:28" ht="16.5" customHeight="1" x14ac:dyDescent="0.25">
      <c r="B1340" s="97">
        <v>1462</v>
      </c>
      <c r="C1340" s="97" t="s">
        <v>206</v>
      </c>
      <c r="D1340" s="98" t="s">
        <v>3073</v>
      </c>
      <c r="E1340" s="99" t="s">
        <v>3074</v>
      </c>
      <c r="F1340" s="97" t="s">
        <v>223</v>
      </c>
      <c r="G1340" s="97">
        <v>1</v>
      </c>
      <c r="H1340" s="105">
        <v>8</v>
      </c>
      <c r="I1340" s="105">
        <v>2</v>
      </c>
      <c r="J1340" s="105">
        <v>8</v>
      </c>
      <c r="K1340" s="95">
        <v>3408</v>
      </c>
      <c r="L1340" s="106">
        <f>T1339</f>
        <v>80</v>
      </c>
      <c r="M1340" s="106">
        <f>K1340*L1340</f>
        <v>272640</v>
      </c>
      <c r="N1340" s="77"/>
      <c r="O1340" s="78"/>
      <c r="P1340" s="78"/>
      <c r="Q1340" s="78"/>
      <c r="R1340" s="79"/>
      <c r="S1340" s="80"/>
      <c r="T1340" s="81"/>
      <c r="U1340" s="77"/>
      <c r="V1340" s="79"/>
      <c r="W1340" s="79"/>
      <c r="X1340" s="82"/>
      <c r="Y1340" s="83">
        <f>M1340</f>
        <v>272640</v>
      </c>
      <c r="Z1340" s="84"/>
      <c r="AA1340" s="87">
        <f>AB1340*M1340/100</f>
        <v>27.263999999999999</v>
      </c>
      <c r="AB1340" s="82">
        <v>0.01</v>
      </c>
    </row>
    <row r="1341" spans="2:28" ht="16.5" customHeight="1" x14ac:dyDescent="0.25">
      <c r="B1341" s="99"/>
      <c r="C1341" s="99"/>
      <c r="D1341" s="99"/>
      <c r="E1341" s="99"/>
      <c r="F1341" s="99"/>
      <c r="G1341" s="99"/>
      <c r="H1341" s="107"/>
      <c r="I1341" s="107"/>
      <c r="J1341" s="107"/>
      <c r="K1341" s="106"/>
      <c r="L1341" s="106"/>
      <c r="M1341" s="106"/>
      <c r="N1341" s="77"/>
      <c r="O1341" s="78"/>
      <c r="P1341" s="78"/>
      <c r="Q1341" s="78"/>
      <c r="R1341" s="79"/>
      <c r="S1341" s="80"/>
      <c r="T1341" s="81"/>
      <c r="U1341" s="77"/>
      <c r="V1341" s="79"/>
      <c r="W1341" s="79"/>
      <c r="X1341" s="86"/>
      <c r="Y1341" s="83"/>
      <c r="Z1341" s="84"/>
      <c r="AA1341" s="85"/>
      <c r="AB1341" s="86"/>
    </row>
    <row r="1342" spans="2:28" ht="16.5" customHeight="1" x14ac:dyDescent="0.25">
      <c r="B1342" s="100" t="s">
        <v>205</v>
      </c>
      <c r="C1342" s="101"/>
      <c r="D1342" s="101"/>
      <c r="E1342" s="101"/>
      <c r="F1342" s="101"/>
      <c r="G1342" s="102"/>
      <c r="H1342" s="102" t="s">
        <v>207</v>
      </c>
      <c r="I1342" s="102" t="s">
        <v>3633</v>
      </c>
      <c r="J1342" s="102" t="s">
        <v>3634</v>
      </c>
      <c r="K1342" s="102" t="s">
        <v>3569</v>
      </c>
      <c r="L1342" s="102">
        <v>5</v>
      </c>
      <c r="M1342" s="102"/>
      <c r="N1342" s="102"/>
      <c r="O1342" s="102" t="s">
        <v>880</v>
      </c>
      <c r="P1342" s="102" t="s">
        <v>209</v>
      </c>
      <c r="Q1342" s="102" t="s">
        <v>139</v>
      </c>
      <c r="R1342" s="102">
        <v>34160</v>
      </c>
      <c r="S1342" s="102"/>
      <c r="T1342" s="102">
        <v>80</v>
      </c>
      <c r="U1342" s="102"/>
      <c r="V1342" s="103"/>
      <c r="W1342" s="101"/>
      <c r="X1342" s="102"/>
      <c r="Y1342" s="101"/>
      <c r="Z1342" s="101"/>
      <c r="AA1342" s="101"/>
      <c r="AB1342" s="104"/>
    </row>
    <row r="1343" spans="2:28" ht="16.5" customHeight="1" x14ac:dyDescent="0.25">
      <c r="B1343" s="97">
        <v>1657</v>
      </c>
      <c r="C1343" s="97" t="s">
        <v>206</v>
      </c>
      <c r="D1343" s="98" t="s">
        <v>3632</v>
      </c>
      <c r="E1343" s="99" t="s">
        <v>3140</v>
      </c>
      <c r="F1343" s="97" t="s">
        <v>223</v>
      </c>
      <c r="G1343" s="97">
        <v>1</v>
      </c>
      <c r="H1343" s="105">
        <v>15</v>
      </c>
      <c r="I1343" s="105">
        <v>3</v>
      </c>
      <c r="J1343" s="105">
        <v>41</v>
      </c>
      <c r="K1343" s="95">
        <v>6341</v>
      </c>
      <c r="L1343" s="106">
        <f>T1342</f>
        <v>80</v>
      </c>
      <c r="M1343" s="106">
        <f>K1343*L1343</f>
        <v>507280</v>
      </c>
      <c r="N1343" s="77"/>
      <c r="O1343" s="78"/>
      <c r="P1343" s="78"/>
      <c r="Q1343" s="78"/>
      <c r="R1343" s="79"/>
      <c r="S1343" s="80"/>
      <c r="T1343" s="81"/>
      <c r="U1343" s="77"/>
      <c r="V1343" s="79"/>
      <c r="W1343" s="79"/>
      <c r="X1343" s="82"/>
      <c r="Y1343" s="83">
        <f>M1343</f>
        <v>507280</v>
      </c>
      <c r="Z1343" s="84"/>
      <c r="AA1343" s="87">
        <f>AB1343*M1343/100</f>
        <v>50.728000000000002</v>
      </c>
      <c r="AB1343" s="82">
        <v>0.01</v>
      </c>
    </row>
    <row r="1344" spans="2:28" ht="16.5" customHeight="1" x14ac:dyDescent="0.25">
      <c r="B1344" s="99"/>
      <c r="C1344" s="99"/>
      <c r="D1344" s="99"/>
      <c r="E1344" s="99"/>
      <c r="F1344" s="99"/>
      <c r="G1344" s="99"/>
      <c r="H1344" s="107"/>
      <c r="I1344" s="107"/>
      <c r="J1344" s="107"/>
      <c r="K1344" s="106"/>
      <c r="L1344" s="106"/>
      <c r="M1344" s="106"/>
      <c r="N1344" s="77"/>
      <c r="O1344" s="78"/>
      <c r="P1344" s="78"/>
      <c r="Q1344" s="78"/>
      <c r="R1344" s="79"/>
      <c r="S1344" s="80"/>
      <c r="T1344" s="81"/>
      <c r="U1344" s="77"/>
      <c r="V1344" s="79"/>
      <c r="W1344" s="79"/>
      <c r="X1344" s="86"/>
      <c r="Y1344" s="83"/>
      <c r="Z1344" s="84"/>
      <c r="AA1344" s="85"/>
      <c r="AB1344" s="86"/>
    </row>
    <row r="1345" spans="2:28" ht="16.5" customHeight="1" x14ac:dyDescent="0.25">
      <c r="B1345" s="100" t="s">
        <v>205</v>
      </c>
      <c r="C1345" s="101"/>
      <c r="D1345" s="101"/>
      <c r="E1345" s="101"/>
      <c r="F1345" s="101"/>
      <c r="G1345" s="102"/>
      <c r="H1345" s="102" t="s">
        <v>207</v>
      </c>
      <c r="I1345" s="102" t="s">
        <v>1319</v>
      </c>
      <c r="J1345" s="102" t="s">
        <v>3637</v>
      </c>
      <c r="K1345" s="102">
        <v>92</v>
      </c>
      <c r="L1345" s="102">
        <v>5</v>
      </c>
      <c r="M1345" s="102"/>
      <c r="N1345" s="102"/>
      <c r="O1345" s="102" t="s">
        <v>424</v>
      </c>
      <c r="P1345" s="102" t="s">
        <v>315</v>
      </c>
      <c r="Q1345" s="102" t="s">
        <v>316</v>
      </c>
      <c r="R1345" s="102">
        <v>33110</v>
      </c>
      <c r="S1345" s="102"/>
      <c r="T1345" s="102">
        <v>80</v>
      </c>
      <c r="U1345" s="102"/>
      <c r="V1345" s="103"/>
      <c r="W1345" s="101"/>
      <c r="X1345" s="102"/>
      <c r="Y1345" s="101"/>
      <c r="Z1345" s="101"/>
      <c r="AA1345" s="101"/>
      <c r="AB1345" s="104"/>
    </row>
    <row r="1346" spans="2:28" ht="16.5" customHeight="1" x14ac:dyDescent="0.25">
      <c r="B1346" s="97">
        <v>1659</v>
      </c>
      <c r="C1346" s="97" t="s">
        <v>206</v>
      </c>
      <c r="D1346" s="98" t="s">
        <v>3636</v>
      </c>
      <c r="E1346" s="99" t="s">
        <v>3079</v>
      </c>
      <c r="F1346" s="97" t="s">
        <v>223</v>
      </c>
      <c r="G1346" s="97">
        <v>1</v>
      </c>
      <c r="H1346" s="105">
        <v>3</v>
      </c>
      <c r="I1346" s="105">
        <v>3</v>
      </c>
      <c r="J1346" s="105">
        <v>59</v>
      </c>
      <c r="K1346" s="95">
        <v>1559</v>
      </c>
      <c r="L1346" s="106">
        <f>T1345</f>
        <v>80</v>
      </c>
      <c r="M1346" s="106">
        <f>K1346*L1346</f>
        <v>124720</v>
      </c>
      <c r="N1346" s="77"/>
      <c r="O1346" s="78"/>
      <c r="P1346" s="78"/>
      <c r="Q1346" s="78"/>
      <c r="R1346" s="79"/>
      <c r="S1346" s="80"/>
      <c r="T1346" s="81"/>
      <c r="U1346" s="77"/>
      <c r="V1346" s="79"/>
      <c r="W1346" s="79"/>
      <c r="X1346" s="82"/>
      <c r="Y1346" s="83">
        <f>M1346</f>
        <v>124720</v>
      </c>
      <c r="Z1346" s="84"/>
      <c r="AA1346" s="87">
        <f>AB1346*M1346/100</f>
        <v>12.472000000000001</v>
      </c>
      <c r="AB1346" s="82">
        <v>0.01</v>
      </c>
    </row>
    <row r="1347" spans="2:28" ht="16.5" customHeight="1" x14ac:dyDescent="0.25">
      <c r="B1347" s="99"/>
      <c r="C1347" s="99"/>
      <c r="D1347" s="99"/>
      <c r="E1347" s="99"/>
      <c r="F1347" s="99"/>
      <c r="G1347" s="99"/>
      <c r="H1347" s="107"/>
      <c r="I1347" s="107"/>
      <c r="J1347" s="107"/>
      <c r="K1347" s="106"/>
      <c r="L1347" s="106"/>
      <c r="M1347" s="106"/>
      <c r="N1347" s="77"/>
      <c r="O1347" s="78"/>
      <c r="P1347" s="78"/>
      <c r="Q1347" s="78"/>
      <c r="R1347" s="79"/>
      <c r="S1347" s="80"/>
      <c r="T1347" s="81"/>
      <c r="U1347" s="77"/>
      <c r="V1347" s="79"/>
      <c r="W1347" s="79"/>
      <c r="X1347" s="86"/>
      <c r="Y1347" s="83"/>
      <c r="Z1347" s="84"/>
      <c r="AA1347" s="85"/>
      <c r="AB1347" s="86"/>
    </row>
    <row r="1348" spans="2:28" ht="16.5" customHeight="1" x14ac:dyDescent="0.25">
      <c r="B1348" s="100" t="s">
        <v>205</v>
      </c>
      <c r="C1348" s="101"/>
      <c r="D1348" s="101"/>
      <c r="E1348" s="101"/>
      <c r="F1348" s="101"/>
      <c r="G1348" s="102"/>
      <c r="H1348" s="102" t="s">
        <v>207</v>
      </c>
      <c r="I1348" s="102" t="s">
        <v>3649</v>
      </c>
      <c r="J1348" s="102" t="s">
        <v>882</v>
      </c>
      <c r="K1348" s="102" t="s">
        <v>3650</v>
      </c>
      <c r="L1348" s="102">
        <v>8</v>
      </c>
      <c r="M1348" s="102"/>
      <c r="N1348" s="102"/>
      <c r="O1348" s="102" t="s">
        <v>240</v>
      </c>
      <c r="P1348" s="102" t="s">
        <v>241</v>
      </c>
      <c r="Q1348" s="102" t="s">
        <v>139</v>
      </c>
      <c r="R1348" s="102">
        <v>34160</v>
      </c>
      <c r="S1348" s="102"/>
      <c r="T1348" s="102">
        <v>80</v>
      </c>
      <c r="U1348" s="102"/>
      <c r="V1348" s="103"/>
      <c r="W1348" s="101"/>
      <c r="X1348" s="102" t="s">
        <v>212</v>
      </c>
      <c r="Y1348" s="101" t="s">
        <v>3651</v>
      </c>
      <c r="Z1348" s="101"/>
      <c r="AA1348" s="101"/>
      <c r="AB1348" s="104"/>
    </row>
    <row r="1349" spans="2:28" ht="16.5" customHeight="1" x14ac:dyDescent="0.25">
      <c r="B1349" s="97">
        <v>1664</v>
      </c>
      <c r="C1349" s="97" t="s">
        <v>206</v>
      </c>
      <c r="D1349" s="98" t="s">
        <v>3648</v>
      </c>
      <c r="E1349" s="99" t="s">
        <v>3308</v>
      </c>
      <c r="F1349" s="97" t="s">
        <v>223</v>
      </c>
      <c r="G1349" s="97">
        <v>1</v>
      </c>
      <c r="H1349" s="105">
        <v>20</v>
      </c>
      <c r="I1349" s="105">
        <v>0</v>
      </c>
      <c r="J1349" s="105">
        <v>74</v>
      </c>
      <c r="K1349" s="95">
        <v>8074</v>
      </c>
      <c r="L1349" s="106">
        <f>T1348</f>
        <v>80</v>
      </c>
      <c r="M1349" s="106">
        <f>K1349*L1349</f>
        <v>645920</v>
      </c>
      <c r="N1349" s="77"/>
      <c r="O1349" s="78"/>
      <c r="P1349" s="78"/>
      <c r="Q1349" s="78"/>
      <c r="R1349" s="79"/>
      <c r="S1349" s="80"/>
      <c r="T1349" s="81"/>
      <c r="U1349" s="77"/>
      <c r="V1349" s="79"/>
      <c r="W1349" s="79"/>
      <c r="X1349" s="82"/>
      <c r="Y1349" s="83">
        <f>M1349</f>
        <v>645920</v>
      </c>
      <c r="Z1349" s="84"/>
      <c r="AA1349" s="87">
        <f>AB1349*M1349/100</f>
        <v>64.591999999999999</v>
      </c>
      <c r="AB1349" s="82">
        <v>0.01</v>
      </c>
    </row>
    <row r="1350" spans="2:28" ht="16.5" customHeight="1" x14ac:dyDescent="0.25">
      <c r="B1350" s="99"/>
      <c r="C1350" s="99"/>
      <c r="D1350" s="99"/>
      <c r="E1350" s="99"/>
      <c r="F1350" s="99"/>
      <c r="G1350" s="99"/>
      <c r="H1350" s="107"/>
      <c r="I1350" s="107"/>
      <c r="J1350" s="107"/>
      <c r="K1350" s="106"/>
      <c r="L1350" s="106"/>
      <c r="M1350" s="106"/>
      <c r="N1350" s="77"/>
      <c r="O1350" s="78"/>
      <c r="P1350" s="78"/>
      <c r="Q1350" s="78"/>
      <c r="R1350" s="79"/>
      <c r="S1350" s="80"/>
      <c r="T1350" s="81"/>
      <c r="U1350" s="77"/>
      <c r="V1350" s="79"/>
      <c r="W1350" s="79"/>
      <c r="X1350" s="86"/>
      <c r="Y1350" s="83"/>
      <c r="Z1350" s="84"/>
      <c r="AA1350" s="85"/>
      <c r="AB1350" s="86"/>
    </row>
    <row r="1351" spans="2:28" ht="16.5" customHeight="1" x14ac:dyDescent="0.25">
      <c r="B1351" s="100" t="s">
        <v>205</v>
      </c>
      <c r="C1351" s="101"/>
      <c r="D1351" s="101"/>
      <c r="E1351" s="101"/>
      <c r="F1351" s="101"/>
      <c r="G1351" s="102"/>
      <c r="H1351" s="102" t="s">
        <v>207</v>
      </c>
      <c r="I1351" s="102" t="s">
        <v>2424</v>
      </c>
      <c r="J1351" s="102" t="s">
        <v>1442</v>
      </c>
      <c r="K1351" s="102">
        <v>194</v>
      </c>
      <c r="L1351" s="102">
        <v>3</v>
      </c>
      <c r="M1351" s="102"/>
      <c r="N1351" s="102"/>
      <c r="O1351" s="102" t="s">
        <v>3654</v>
      </c>
      <c r="P1351" s="102" t="s">
        <v>3654</v>
      </c>
      <c r="Q1351" s="102" t="s">
        <v>137</v>
      </c>
      <c r="R1351" s="102">
        <v>31260</v>
      </c>
      <c r="S1351" s="102"/>
      <c r="T1351" s="102">
        <v>80</v>
      </c>
      <c r="U1351" s="102"/>
      <c r="V1351" s="103"/>
      <c r="W1351" s="101"/>
      <c r="X1351" s="102" t="s">
        <v>212</v>
      </c>
      <c r="Y1351" s="101" t="s">
        <v>3656</v>
      </c>
      <c r="Z1351" s="101"/>
      <c r="AA1351" s="102" t="s">
        <v>3655</v>
      </c>
      <c r="AB1351" s="104"/>
    </row>
    <row r="1352" spans="2:28" ht="16.5" customHeight="1" x14ac:dyDescent="0.25">
      <c r="B1352" s="97">
        <v>1666</v>
      </c>
      <c r="C1352" s="97" t="s">
        <v>206</v>
      </c>
      <c r="D1352" s="98" t="s">
        <v>3653</v>
      </c>
      <c r="E1352" s="99" t="s">
        <v>3106</v>
      </c>
      <c r="F1352" s="97" t="s">
        <v>223</v>
      </c>
      <c r="G1352" s="97">
        <v>1</v>
      </c>
      <c r="H1352" s="105">
        <v>6</v>
      </c>
      <c r="I1352" s="105">
        <v>1</v>
      </c>
      <c r="J1352" s="105">
        <v>51</v>
      </c>
      <c r="K1352" s="95">
        <v>2551</v>
      </c>
      <c r="L1352" s="106">
        <f>T1351</f>
        <v>80</v>
      </c>
      <c r="M1352" s="106">
        <f>K1352*L1352</f>
        <v>204080</v>
      </c>
      <c r="N1352" s="77"/>
      <c r="O1352" s="78"/>
      <c r="P1352" s="78"/>
      <c r="Q1352" s="78"/>
      <c r="R1352" s="79"/>
      <c r="S1352" s="80"/>
      <c r="T1352" s="81"/>
      <c r="U1352" s="77"/>
      <c r="V1352" s="79"/>
      <c r="W1352" s="79"/>
      <c r="X1352" s="82"/>
      <c r="Y1352" s="83">
        <f>M1352</f>
        <v>204080</v>
      </c>
      <c r="Z1352" s="84"/>
      <c r="AA1352" s="87">
        <f>AB1352*M1352/100</f>
        <v>20.408000000000001</v>
      </c>
      <c r="AB1352" s="82">
        <v>0.01</v>
      </c>
    </row>
    <row r="1353" spans="2:28" ht="16.5" customHeight="1" x14ac:dyDescent="0.25">
      <c r="B1353" s="99"/>
      <c r="C1353" s="99"/>
      <c r="D1353" s="99"/>
      <c r="E1353" s="99"/>
      <c r="F1353" s="99"/>
      <c r="G1353" s="99"/>
      <c r="H1353" s="107"/>
      <c r="I1353" s="107"/>
      <c r="J1353" s="107"/>
      <c r="K1353" s="106"/>
      <c r="L1353" s="106"/>
      <c r="M1353" s="106"/>
      <c r="N1353" s="77"/>
      <c r="O1353" s="78"/>
      <c r="P1353" s="78"/>
      <c r="Q1353" s="78"/>
      <c r="R1353" s="79"/>
      <c r="S1353" s="80"/>
      <c r="T1353" s="81"/>
      <c r="U1353" s="77"/>
      <c r="V1353" s="79"/>
      <c r="W1353" s="79"/>
      <c r="X1353" s="86"/>
      <c r="Y1353" s="83"/>
      <c r="Z1353" s="84"/>
      <c r="AA1353" s="85"/>
      <c r="AB1353" s="86"/>
    </row>
    <row r="1354" spans="2:28" ht="16.5" customHeight="1" x14ac:dyDescent="0.25">
      <c r="B1354" s="100" t="s">
        <v>205</v>
      </c>
      <c r="C1354" s="101"/>
      <c r="D1354" s="101"/>
      <c r="E1354" s="101"/>
      <c r="F1354" s="101"/>
      <c r="G1354" s="102"/>
      <c r="H1354" s="102" t="s">
        <v>207</v>
      </c>
      <c r="I1354" s="102" t="s">
        <v>3659</v>
      </c>
      <c r="J1354" s="102" t="s">
        <v>3076</v>
      </c>
      <c r="K1354" s="102" t="s">
        <v>3660</v>
      </c>
      <c r="L1354" s="102" t="s">
        <v>3079</v>
      </c>
      <c r="M1354" s="102"/>
      <c r="N1354" s="102"/>
      <c r="O1354" s="102" t="s">
        <v>424</v>
      </c>
      <c r="P1354" s="102" t="s">
        <v>315</v>
      </c>
      <c r="Q1354" s="102" t="s">
        <v>316</v>
      </c>
      <c r="R1354" s="102">
        <v>33110</v>
      </c>
      <c r="S1354" s="102"/>
      <c r="T1354" s="102">
        <v>80</v>
      </c>
      <c r="U1354" s="102"/>
      <c r="V1354" s="103"/>
      <c r="W1354" s="101"/>
      <c r="X1354" s="102"/>
      <c r="Y1354" s="101"/>
      <c r="Z1354" s="101"/>
      <c r="AA1354" s="102" t="s">
        <v>3077</v>
      </c>
      <c r="AB1354" s="104"/>
    </row>
    <row r="1355" spans="2:28" ht="16.5" customHeight="1" x14ac:dyDescent="0.25">
      <c r="B1355" s="97">
        <v>1668</v>
      </c>
      <c r="C1355" s="97" t="s">
        <v>206</v>
      </c>
      <c r="D1355" s="98" t="s">
        <v>3658</v>
      </c>
      <c r="E1355" s="99" t="s">
        <v>3138</v>
      </c>
      <c r="F1355" s="97" t="s">
        <v>223</v>
      </c>
      <c r="G1355" s="97">
        <v>1</v>
      </c>
      <c r="H1355" s="105">
        <v>45</v>
      </c>
      <c r="I1355" s="105">
        <v>2</v>
      </c>
      <c r="J1355" s="105">
        <v>84</v>
      </c>
      <c r="K1355" s="95">
        <v>18284</v>
      </c>
      <c r="L1355" s="106">
        <f>T1354</f>
        <v>80</v>
      </c>
      <c r="M1355" s="106">
        <f>K1355*L1355</f>
        <v>1462720</v>
      </c>
      <c r="N1355" s="77"/>
      <c r="O1355" s="78"/>
      <c r="P1355" s="78"/>
      <c r="Q1355" s="78"/>
      <c r="R1355" s="79"/>
      <c r="S1355" s="80"/>
      <c r="T1355" s="81"/>
      <c r="U1355" s="77"/>
      <c r="V1355" s="79"/>
      <c r="W1355" s="79"/>
      <c r="X1355" s="82"/>
      <c r="Y1355" s="83">
        <f>M1355</f>
        <v>1462720</v>
      </c>
      <c r="Z1355" s="84"/>
      <c r="AA1355" s="87">
        <f>AB1355*M1355/100</f>
        <v>146.27200000000002</v>
      </c>
      <c r="AB1355" s="82">
        <v>0.01</v>
      </c>
    </row>
    <row r="1356" spans="2:28" ht="16.5" customHeight="1" x14ac:dyDescent="0.25">
      <c r="B1356" s="99"/>
      <c r="C1356" s="99"/>
      <c r="D1356" s="99"/>
      <c r="E1356" s="99"/>
      <c r="F1356" s="99"/>
      <c r="G1356" s="99"/>
      <c r="H1356" s="107"/>
      <c r="I1356" s="107"/>
      <c r="J1356" s="107"/>
      <c r="K1356" s="106"/>
      <c r="L1356" s="106"/>
      <c r="M1356" s="106"/>
      <c r="N1356" s="77"/>
      <c r="O1356" s="78"/>
      <c r="P1356" s="78"/>
      <c r="Q1356" s="78"/>
      <c r="R1356" s="79"/>
      <c r="S1356" s="80"/>
      <c r="T1356" s="81"/>
      <c r="U1356" s="77"/>
      <c r="V1356" s="79"/>
      <c r="W1356" s="79"/>
      <c r="X1356" s="86"/>
      <c r="Y1356" s="83"/>
      <c r="Z1356" s="84"/>
      <c r="AA1356" s="85"/>
      <c r="AB1356" s="86"/>
    </row>
    <row r="1357" spans="2:28" ht="16.5" customHeight="1" x14ac:dyDescent="0.25">
      <c r="B1357" s="100" t="s">
        <v>205</v>
      </c>
      <c r="C1357" s="101"/>
      <c r="D1357" s="101"/>
      <c r="E1357" s="101"/>
      <c r="F1357" s="101"/>
      <c r="G1357" s="102"/>
      <c r="H1357" s="102" t="s">
        <v>207</v>
      </c>
      <c r="I1357" s="102" t="s">
        <v>907</v>
      </c>
      <c r="J1357" s="102" t="s">
        <v>3662</v>
      </c>
      <c r="K1357" s="102">
        <v>105</v>
      </c>
      <c r="L1357" s="102">
        <v>15</v>
      </c>
      <c r="M1357" s="102"/>
      <c r="N1357" s="102"/>
      <c r="O1357" s="102" t="s">
        <v>240</v>
      </c>
      <c r="P1357" s="102" t="s">
        <v>241</v>
      </c>
      <c r="Q1357" s="102" t="s">
        <v>139</v>
      </c>
      <c r="R1357" s="102">
        <v>34160</v>
      </c>
      <c r="S1357" s="102"/>
      <c r="T1357" s="102">
        <v>80</v>
      </c>
      <c r="U1357" s="102"/>
      <c r="V1357" s="103"/>
      <c r="W1357" s="101"/>
      <c r="X1357" s="102" t="s">
        <v>212</v>
      </c>
      <c r="Y1357" s="101" t="s">
        <v>3664</v>
      </c>
      <c r="Z1357" s="101"/>
      <c r="AA1357" s="102" t="s">
        <v>3663</v>
      </c>
      <c r="AB1357" s="104"/>
    </row>
    <row r="1358" spans="2:28" ht="16.5" customHeight="1" x14ac:dyDescent="0.25">
      <c r="B1358" s="97">
        <v>1669</v>
      </c>
      <c r="C1358" s="97" t="s">
        <v>206</v>
      </c>
      <c r="D1358" s="98" t="s">
        <v>3661</v>
      </c>
      <c r="E1358" s="99" t="s">
        <v>3138</v>
      </c>
      <c r="F1358" s="97" t="s">
        <v>223</v>
      </c>
      <c r="G1358" s="97">
        <v>1</v>
      </c>
      <c r="H1358" s="105">
        <v>29</v>
      </c>
      <c r="I1358" s="105">
        <v>0</v>
      </c>
      <c r="J1358" s="105">
        <v>63</v>
      </c>
      <c r="K1358" s="95">
        <v>11663</v>
      </c>
      <c r="L1358" s="106">
        <f>T1357</f>
        <v>80</v>
      </c>
      <c r="M1358" s="106">
        <f>K1358*L1358</f>
        <v>933040</v>
      </c>
      <c r="N1358" s="77"/>
      <c r="O1358" s="78"/>
      <c r="P1358" s="78"/>
      <c r="Q1358" s="78"/>
      <c r="R1358" s="79"/>
      <c r="S1358" s="80"/>
      <c r="T1358" s="81"/>
      <c r="U1358" s="77"/>
      <c r="V1358" s="79"/>
      <c r="W1358" s="79"/>
      <c r="X1358" s="82"/>
      <c r="Y1358" s="83">
        <f>M1358</f>
        <v>933040</v>
      </c>
      <c r="Z1358" s="84"/>
      <c r="AA1358" s="87">
        <f>AB1358*M1358/100</f>
        <v>93.304000000000002</v>
      </c>
      <c r="AB1358" s="82">
        <v>0.01</v>
      </c>
    </row>
    <row r="1359" spans="2:28" ht="16.5" customHeight="1" x14ac:dyDescent="0.25">
      <c r="B1359" s="99"/>
      <c r="C1359" s="99"/>
      <c r="D1359" s="99"/>
      <c r="E1359" s="99"/>
      <c r="F1359" s="99"/>
      <c r="G1359" s="99"/>
      <c r="H1359" s="107"/>
      <c r="I1359" s="107"/>
      <c r="J1359" s="107"/>
      <c r="K1359" s="106"/>
      <c r="L1359" s="106"/>
      <c r="M1359" s="106"/>
      <c r="N1359" s="77"/>
      <c r="O1359" s="78"/>
      <c r="P1359" s="78"/>
      <c r="Q1359" s="78"/>
      <c r="R1359" s="79"/>
      <c r="S1359" s="80"/>
      <c r="T1359" s="81"/>
      <c r="U1359" s="77"/>
      <c r="V1359" s="79"/>
      <c r="W1359" s="79"/>
      <c r="X1359" s="86"/>
      <c r="Y1359" s="83"/>
      <c r="Z1359" s="84"/>
      <c r="AA1359" s="85"/>
      <c r="AB1359" s="86"/>
    </row>
    <row r="1360" spans="2:28" ht="16.5" customHeight="1" x14ac:dyDescent="0.25">
      <c r="B1360" s="100" t="s">
        <v>205</v>
      </c>
      <c r="C1360" s="101"/>
      <c r="D1360" s="101"/>
      <c r="E1360" s="101"/>
      <c r="F1360" s="101"/>
      <c r="G1360" s="102"/>
      <c r="H1360" s="102" t="s">
        <v>210</v>
      </c>
      <c r="I1360" s="102" t="s">
        <v>3665</v>
      </c>
      <c r="J1360" s="102" t="s">
        <v>408</v>
      </c>
      <c r="K1360" s="102" t="s">
        <v>3666</v>
      </c>
      <c r="L1360" s="102" t="s">
        <v>3488</v>
      </c>
      <c r="M1360" s="102"/>
      <c r="N1360" s="102"/>
      <c r="O1360" s="102" t="s">
        <v>240</v>
      </c>
      <c r="P1360" s="102" t="s">
        <v>241</v>
      </c>
      <c r="Q1360" s="102" t="s">
        <v>139</v>
      </c>
      <c r="R1360" s="102">
        <v>34160</v>
      </c>
      <c r="S1360" s="102"/>
      <c r="T1360" s="102">
        <v>80</v>
      </c>
      <c r="U1360" s="102"/>
      <c r="V1360" s="103"/>
      <c r="W1360" s="101"/>
      <c r="X1360" s="102"/>
      <c r="Y1360" s="101"/>
      <c r="Z1360" s="101"/>
      <c r="AA1360" s="101"/>
      <c r="AB1360" s="104"/>
    </row>
    <row r="1361" spans="2:28" ht="16.5" customHeight="1" x14ac:dyDescent="0.25">
      <c r="B1361" s="97">
        <v>1670</v>
      </c>
      <c r="C1361" s="97" t="s">
        <v>206</v>
      </c>
      <c r="D1361" s="98" t="s">
        <v>3181</v>
      </c>
      <c r="E1361" s="99" t="s">
        <v>3488</v>
      </c>
      <c r="F1361" s="97" t="s">
        <v>223</v>
      </c>
      <c r="G1361" s="97">
        <v>1</v>
      </c>
      <c r="H1361" s="105">
        <v>49</v>
      </c>
      <c r="I1361" s="105">
        <v>3</v>
      </c>
      <c r="J1361" s="105">
        <v>76</v>
      </c>
      <c r="K1361" s="95">
        <v>19976</v>
      </c>
      <c r="L1361" s="106">
        <f>T1360</f>
        <v>80</v>
      </c>
      <c r="M1361" s="106">
        <f>K1361*L1361</f>
        <v>1598080</v>
      </c>
      <c r="N1361" s="77"/>
      <c r="O1361" s="78"/>
      <c r="P1361" s="78"/>
      <c r="Q1361" s="78"/>
      <c r="R1361" s="79"/>
      <c r="S1361" s="80"/>
      <c r="T1361" s="81"/>
      <c r="U1361" s="77"/>
      <c r="V1361" s="79"/>
      <c r="W1361" s="79"/>
      <c r="X1361" s="82"/>
      <c r="Y1361" s="83">
        <f>M1361</f>
        <v>1598080</v>
      </c>
      <c r="Z1361" s="84"/>
      <c r="AA1361" s="87">
        <f>AB1361*M1361/100</f>
        <v>159.80800000000002</v>
      </c>
      <c r="AB1361" s="82">
        <v>0.01</v>
      </c>
    </row>
    <row r="1362" spans="2:28" ht="16.5" customHeight="1" x14ac:dyDescent="0.25">
      <c r="B1362" s="99"/>
      <c r="C1362" s="99"/>
      <c r="D1362" s="99"/>
      <c r="E1362" s="99"/>
      <c r="F1362" s="99"/>
      <c r="G1362" s="99"/>
      <c r="H1362" s="107"/>
      <c r="I1362" s="107"/>
      <c r="J1362" s="107"/>
      <c r="K1362" s="106"/>
      <c r="L1362" s="106"/>
      <c r="M1362" s="106"/>
      <c r="N1362" s="77"/>
      <c r="O1362" s="78"/>
      <c r="P1362" s="78"/>
      <c r="Q1362" s="78"/>
      <c r="R1362" s="79"/>
      <c r="S1362" s="80"/>
      <c r="T1362" s="81"/>
      <c r="U1362" s="77"/>
      <c r="V1362" s="79"/>
      <c r="W1362" s="79"/>
      <c r="X1362" s="86"/>
      <c r="Y1362" s="83"/>
      <c r="Z1362" s="84"/>
      <c r="AA1362" s="85"/>
      <c r="AB1362" s="86"/>
    </row>
    <row r="1363" spans="2:28" ht="16.5" customHeight="1" x14ac:dyDescent="0.25">
      <c r="B1363" s="100" t="s">
        <v>205</v>
      </c>
      <c r="C1363" s="101"/>
      <c r="D1363" s="101"/>
      <c r="E1363" s="101"/>
      <c r="F1363" s="101"/>
      <c r="G1363" s="102"/>
      <c r="H1363" s="102" t="s">
        <v>210</v>
      </c>
      <c r="I1363" s="102" t="s">
        <v>1872</v>
      </c>
      <c r="J1363" s="102" t="s">
        <v>321</v>
      </c>
      <c r="K1363" s="102" t="s">
        <v>3369</v>
      </c>
      <c r="L1363" s="102">
        <v>9</v>
      </c>
      <c r="M1363" s="102"/>
      <c r="N1363" s="102"/>
      <c r="O1363" s="102" t="s">
        <v>240</v>
      </c>
      <c r="P1363" s="102" t="s">
        <v>241</v>
      </c>
      <c r="Q1363" s="102" t="s">
        <v>139</v>
      </c>
      <c r="R1363" s="102">
        <v>34160</v>
      </c>
      <c r="S1363" s="102"/>
      <c r="T1363" s="102">
        <v>80</v>
      </c>
      <c r="U1363" s="102"/>
      <c r="V1363" s="103"/>
      <c r="W1363" s="101"/>
      <c r="X1363" s="102"/>
      <c r="Y1363" s="101"/>
      <c r="Z1363" s="101"/>
      <c r="AA1363" s="101"/>
      <c r="AB1363" s="104"/>
    </row>
    <row r="1364" spans="2:28" ht="16.5" customHeight="1" x14ac:dyDescent="0.25">
      <c r="B1364" s="97">
        <v>1671</v>
      </c>
      <c r="C1364" s="97" t="s">
        <v>206</v>
      </c>
      <c r="D1364" s="98" t="s">
        <v>3667</v>
      </c>
      <c r="E1364" s="99" t="s">
        <v>3181</v>
      </c>
      <c r="F1364" s="97" t="s">
        <v>223</v>
      </c>
      <c r="G1364" s="97">
        <v>1</v>
      </c>
      <c r="H1364" s="105">
        <v>8</v>
      </c>
      <c r="I1364" s="105">
        <v>0</v>
      </c>
      <c r="J1364" s="105">
        <v>74</v>
      </c>
      <c r="K1364" s="95">
        <v>3274</v>
      </c>
      <c r="L1364" s="106">
        <f>T1363</f>
        <v>80</v>
      </c>
      <c r="M1364" s="106">
        <f>K1364*L1364</f>
        <v>261920</v>
      </c>
      <c r="N1364" s="77"/>
      <c r="O1364" s="78"/>
      <c r="P1364" s="78"/>
      <c r="Q1364" s="78"/>
      <c r="R1364" s="79"/>
      <c r="S1364" s="80"/>
      <c r="T1364" s="81"/>
      <c r="U1364" s="77"/>
      <c r="V1364" s="79"/>
      <c r="W1364" s="79"/>
      <c r="X1364" s="82"/>
      <c r="Y1364" s="83">
        <f>M1364</f>
        <v>261920</v>
      </c>
      <c r="Z1364" s="84"/>
      <c r="AA1364" s="87">
        <f>AB1364*M1364/100</f>
        <v>26.192000000000004</v>
      </c>
      <c r="AB1364" s="82">
        <v>0.01</v>
      </c>
    </row>
    <row r="1365" spans="2:28" ht="16.5" customHeight="1" x14ac:dyDescent="0.25">
      <c r="B1365" s="99"/>
      <c r="C1365" s="99"/>
      <c r="D1365" s="99"/>
      <c r="E1365" s="99"/>
      <c r="F1365" s="99"/>
      <c r="G1365" s="99"/>
      <c r="H1365" s="107"/>
      <c r="I1365" s="107"/>
      <c r="J1365" s="107"/>
      <c r="K1365" s="106"/>
      <c r="L1365" s="106"/>
      <c r="M1365" s="106"/>
      <c r="N1365" s="77"/>
      <c r="O1365" s="78"/>
      <c r="P1365" s="78"/>
      <c r="Q1365" s="78"/>
      <c r="R1365" s="79"/>
      <c r="S1365" s="80"/>
      <c r="T1365" s="81"/>
      <c r="U1365" s="77"/>
      <c r="V1365" s="79"/>
      <c r="W1365" s="79"/>
      <c r="X1365" s="86"/>
      <c r="Y1365" s="83"/>
      <c r="Z1365" s="84"/>
      <c r="AA1365" s="85"/>
      <c r="AB1365" s="86"/>
    </row>
    <row r="1366" spans="2:28" ht="16.5" customHeight="1" x14ac:dyDescent="0.25">
      <c r="B1366" s="100" t="s">
        <v>205</v>
      </c>
      <c r="C1366" s="101"/>
      <c r="D1366" s="101"/>
      <c r="E1366" s="101"/>
      <c r="F1366" s="101"/>
      <c r="G1366" s="102"/>
      <c r="H1366" s="102" t="s">
        <v>207</v>
      </c>
      <c r="I1366" s="102" t="s">
        <v>3672</v>
      </c>
      <c r="J1366" s="102" t="s">
        <v>676</v>
      </c>
      <c r="K1366" s="102">
        <v>64</v>
      </c>
      <c r="L1366" s="102">
        <v>2</v>
      </c>
      <c r="M1366" s="102"/>
      <c r="N1366" s="102"/>
      <c r="O1366" s="102" t="s">
        <v>424</v>
      </c>
      <c r="P1366" s="102" t="s">
        <v>315</v>
      </c>
      <c r="Q1366" s="102" t="s">
        <v>316</v>
      </c>
      <c r="R1366" s="102">
        <v>33110</v>
      </c>
      <c r="S1366" s="102"/>
      <c r="T1366" s="102">
        <v>80</v>
      </c>
      <c r="U1366" s="102"/>
      <c r="V1366" s="103"/>
      <c r="W1366" s="101"/>
      <c r="X1366" s="102"/>
      <c r="Y1366" s="101"/>
      <c r="Z1366" s="101"/>
      <c r="AA1366" s="101"/>
      <c r="AB1366" s="104"/>
    </row>
    <row r="1367" spans="2:28" ht="16.5" customHeight="1" x14ac:dyDescent="0.25">
      <c r="B1367" s="97">
        <v>1673</v>
      </c>
      <c r="C1367" s="97" t="s">
        <v>206</v>
      </c>
      <c r="D1367" s="98" t="s">
        <v>3671</v>
      </c>
      <c r="E1367" s="99" t="s">
        <v>3058</v>
      </c>
      <c r="F1367" s="97" t="s">
        <v>223</v>
      </c>
      <c r="G1367" s="97">
        <v>1</v>
      </c>
      <c r="H1367" s="105">
        <v>6</v>
      </c>
      <c r="I1367" s="105">
        <v>3</v>
      </c>
      <c r="J1367" s="105">
        <v>93</v>
      </c>
      <c r="K1367" s="95">
        <v>2793</v>
      </c>
      <c r="L1367" s="106">
        <f>T1366</f>
        <v>80</v>
      </c>
      <c r="M1367" s="106">
        <f>K1367*L1367</f>
        <v>223440</v>
      </c>
      <c r="N1367" s="77"/>
      <c r="O1367" s="78"/>
      <c r="P1367" s="78"/>
      <c r="Q1367" s="78"/>
      <c r="R1367" s="79"/>
      <c r="S1367" s="80"/>
      <c r="T1367" s="81"/>
      <c r="U1367" s="77"/>
      <c r="V1367" s="79"/>
      <c r="W1367" s="79"/>
      <c r="X1367" s="82"/>
      <c r="Y1367" s="83">
        <f>M1367</f>
        <v>223440</v>
      </c>
      <c r="Z1367" s="84"/>
      <c r="AA1367" s="87">
        <f>AB1367*M1367/100</f>
        <v>22.344000000000001</v>
      </c>
      <c r="AB1367" s="82">
        <v>0.01</v>
      </c>
    </row>
    <row r="1368" spans="2:28" ht="16.5" customHeight="1" x14ac:dyDescent="0.25">
      <c r="B1368" s="99"/>
      <c r="C1368" s="99"/>
      <c r="D1368" s="99"/>
      <c r="E1368" s="99"/>
      <c r="F1368" s="99"/>
      <c r="G1368" s="99"/>
      <c r="H1368" s="107"/>
      <c r="I1368" s="107"/>
      <c r="J1368" s="107"/>
      <c r="K1368" s="106"/>
      <c r="L1368" s="106"/>
      <c r="M1368" s="106"/>
      <c r="N1368" s="77"/>
      <c r="O1368" s="78"/>
      <c r="P1368" s="78"/>
      <c r="Q1368" s="78"/>
      <c r="R1368" s="79"/>
      <c r="S1368" s="80"/>
      <c r="T1368" s="81"/>
      <c r="U1368" s="77"/>
      <c r="V1368" s="79"/>
      <c r="W1368" s="79"/>
      <c r="X1368" s="86"/>
      <c r="Y1368" s="83"/>
      <c r="Z1368" s="84"/>
      <c r="AA1368" s="85"/>
      <c r="AB1368" s="86"/>
    </row>
    <row r="1369" spans="2:28" ht="16.5" customHeight="1" x14ac:dyDescent="0.25">
      <c r="B1369" s="100" t="s">
        <v>205</v>
      </c>
      <c r="C1369" s="101"/>
      <c r="D1369" s="101"/>
      <c r="E1369" s="101"/>
      <c r="F1369" s="101"/>
      <c r="G1369" s="102"/>
      <c r="H1369" s="102" t="s">
        <v>207</v>
      </c>
      <c r="I1369" s="102" t="s">
        <v>274</v>
      </c>
      <c r="J1369" s="102" t="s">
        <v>3668</v>
      </c>
      <c r="K1369" s="102" t="s">
        <v>3683</v>
      </c>
      <c r="L1369" s="102"/>
      <c r="M1369" s="102"/>
      <c r="N1369" s="102" t="s">
        <v>3684</v>
      </c>
      <c r="O1369" s="102" t="s">
        <v>700</v>
      </c>
      <c r="P1369" s="102" t="s">
        <v>700</v>
      </c>
      <c r="Q1369" s="102" t="s">
        <v>139</v>
      </c>
      <c r="R1369" s="102">
        <v>34190</v>
      </c>
      <c r="S1369" s="102"/>
      <c r="T1369" s="102">
        <v>80</v>
      </c>
      <c r="U1369" s="102"/>
      <c r="V1369" s="103"/>
      <c r="W1369" s="101"/>
      <c r="X1369" s="102"/>
      <c r="Y1369" s="101"/>
      <c r="Z1369" s="101"/>
      <c r="AA1369" s="101"/>
      <c r="AB1369" s="104"/>
    </row>
    <row r="1370" spans="2:28" ht="16.5" customHeight="1" x14ac:dyDescent="0.25">
      <c r="B1370" s="97">
        <v>1679</v>
      </c>
      <c r="C1370" s="97" t="s">
        <v>206</v>
      </c>
      <c r="D1370" s="98" t="s">
        <v>3682</v>
      </c>
      <c r="E1370" s="99" t="s">
        <v>3074</v>
      </c>
      <c r="F1370" s="97" t="s">
        <v>223</v>
      </c>
      <c r="G1370" s="97">
        <v>1</v>
      </c>
      <c r="H1370" s="105">
        <v>10</v>
      </c>
      <c r="I1370" s="105">
        <v>1</v>
      </c>
      <c r="J1370" s="105">
        <v>52</v>
      </c>
      <c r="K1370" s="95">
        <v>4152</v>
      </c>
      <c r="L1370" s="106">
        <f>T1369</f>
        <v>80</v>
      </c>
      <c r="M1370" s="106">
        <f>K1370*L1370</f>
        <v>332160</v>
      </c>
      <c r="N1370" s="77"/>
      <c r="O1370" s="78"/>
      <c r="P1370" s="78"/>
      <c r="Q1370" s="78"/>
      <c r="R1370" s="79"/>
      <c r="S1370" s="80"/>
      <c r="T1370" s="81"/>
      <c r="U1370" s="77"/>
      <c r="V1370" s="79"/>
      <c r="W1370" s="79"/>
      <c r="X1370" s="82"/>
      <c r="Y1370" s="83">
        <f>M1370</f>
        <v>332160</v>
      </c>
      <c r="Z1370" s="84"/>
      <c r="AA1370" s="87">
        <f>AB1370*M1370/100</f>
        <v>33.216000000000001</v>
      </c>
      <c r="AB1370" s="82">
        <v>0.01</v>
      </c>
    </row>
    <row r="1371" spans="2:28" ht="16.5" customHeight="1" x14ac:dyDescent="0.25">
      <c r="B1371" s="99"/>
      <c r="C1371" s="99"/>
      <c r="D1371" s="99"/>
      <c r="E1371" s="99"/>
      <c r="F1371" s="99"/>
      <c r="G1371" s="99"/>
      <c r="H1371" s="107"/>
      <c r="I1371" s="107"/>
      <c r="J1371" s="107"/>
      <c r="K1371" s="106"/>
      <c r="L1371" s="106"/>
      <c r="M1371" s="106"/>
      <c r="N1371" s="77"/>
      <c r="O1371" s="78"/>
      <c r="P1371" s="78"/>
      <c r="Q1371" s="78"/>
      <c r="R1371" s="79"/>
      <c r="S1371" s="80"/>
      <c r="T1371" s="81"/>
      <c r="U1371" s="77"/>
      <c r="V1371" s="79"/>
      <c r="W1371" s="79"/>
      <c r="X1371" s="86"/>
      <c r="Y1371" s="83"/>
      <c r="Z1371" s="84"/>
      <c r="AA1371" s="85"/>
      <c r="AB1371" s="86"/>
    </row>
    <row r="1372" spans="2:28" ht="16.5" customHeight="1" x14ac:dyDescent="0.25">
      <c r="B1372" s="100" t="s">
        <v>205</v>
      </c>
      <c r="C1372" s="101"/>
      <c r="D1372" s="101"/>
      <c r="E1372" s="101"/>
      <c r="F1372" s="101"/>
      <c r="G1372" s="102"/>
      <c r="H1372" s="102" t="s">
        <v>207</v>
      </c>
      <c r="I1372" s="102" t="s">
        <v>600</v>
      </c>
      <c r="J1372" s="102" t="s">
        <v>1377</v>
      </c>
      <c r="K1372" s="102" t="s">
        <v>3686</v>
      </c>
      <c r="L1372" s="102">
        <v>6</v>
      </c>
      <c r="M1372" s="102"/>
      <c r="N1372" s="102"/>
      <c r="O1372" s="102" t="s">
        <v>314</v>
      </c>
      <c r="P1372" s="102" t="s">
        <v>315</v>
      </c>
      <c r="Q1372" s="102" t="s">
        <v>316</v>
      </c>
      <c r="R1372" s="102">
        <v>33110</v>
      </c>
      <c r="S1372" s="102"/>
      <c r="T1372" s="102">
        <v>80</v>
      </c>
      <c r="U1372" s="102"/>
      <c r="V1372" s="103"/>
      <c r="W1372" s="101"/>
      <c r="X1372" s="102" t="s">
        <v>212</v>
      </c>
      <c r="Y1372" s="101" t="s">
        <v>3688</v>
      </c>
      <c r="Z1372" s="101"/>
      <c r="AA1372" s="102" t="s">
        <v>3687</v>
      </c>
      <c r="AB1372" s="104"/>
    </row>
    <row r="1373" spans="2:28" ht="16.5" customHeight="1" x14ac:dyDescent="0.25">
      <c r="B1373" s="97">
        <v>1680</v>
      </c>
      <c r="C1373" s="97" t="s">
        <v>206</v>
      </c>
      <c r="D1373" s="98" t="s">
        <v>3685</v>
      </c>
      <c r="E1373" s="99" t="s">
        <v>3181</v>
      </c>
      <c r="F1373" s="97" t="s">
        <v>223</v>
      </c>
      <c r="G1373" s="97">
        <v>1</v>
      </c>
      <c r="H1373" s="105">
        <v>7</v>
      </c>
      <c r="I1373" s="105">
        <v>3</v>
      </c>
      <c r="J1373" s="105">
        <v>59</v>
      </c>
      <c r="K1373" s="95">
        <v>3159</v>
      </c>
      <c r="L1373" s="106">
        <f>T1372</f>
        <v>80</v>
      </c>
      <c r="M1373" s="106">
        <f>K1373*L1373</f>
        <v>252720</v>
      </c>
      <c r="N1373" s="77"/>
      <c r="O1373" s="78"/>
      <c r="P1373" s="78"/>
      <c r="Q1373" s="78"/>
      <c r="R1373" s="79"/>
      <c r="S1373" s="80"/>
      <c r="T1373" s="81"/>
      <c r="U1373" s="77"/>
      <c r="V1373" s="79"/>
      <c r="W1373" s="79"/>
      <c r="X1373" s="82"/>
      <c r="Y1373" s="83">
        <f>M1373</f>
        <v>252720</v>
      </c>
      <c r="Z1373" s="84"/>
      <c r="AA1373" s="87">
        <f>AB1373*M1373/100</f>
        <v>25.272000000000002</v>
      </c>
      <c r="AB1373" s="82">
        <v>0.01</v>
      </c>
    </row>
    <row r="1374" spans="2:28" ht="16.5" customHeight="1" x14ac:dyDescent="0.25">
      <c r="B1374" s="99"/>
      <c r="C1374" s="99"/>
      <c r="D1374" s="99"/>
      <c r="E1374" s="99"/>
      <c r="F1374" s="99"/>
      <c r="G1374" s="99"/>
      <c r="H1374" s="107"/>
      <c r="I1374" s="107"/>
      <c r="J1374" s="107"/>
      <c r="K1374" s="106"/>
      <c r="L1374" s="106"/>
      <c r="M1374" s="106"/>
      <c r="N1374" s="77"/>
      <c r="O1374" s="78"/>
      <c r="P1374" s="78"/>
      <c r="Q1374" s="78"/>
      <c r="R1374" s="79"/>
      <c r="S1374" s="80"/>
      <c r="T1374" s="81"/>
      <c r="U1374" s="77"/>
      <c r="V1374" s="79"/>
      <c r="W1374" s="79"/>
      <c r="X1374" s="86"/>
      <c r="Y1374" s="83"/>
      <c r="Z1374" s="84"/>
      <c r="AA1374" s="85"/>
      <c r="AB1374" s="86"/>
    </row>
    <row r="1375" spans="2:28" ht="16.5" customHeight="1" x14ac:dyDescent="0.25">
      <c r="B1375" s="100" t="s">
        <v>205</v>
      </c>
      <c r="C1375" s="101"/>
      <c r="D1375" s="101"/>
      <c r="E1375" s="101"/>
      <c r="F1375" s="101"/>
      <c r="G1375" s="102"/>
      <c r="H1375" s="102" t="s">
        <v>207</v>
      </c>
      <c r="I1375" s="102" t="s">
        <v>3693</v>
      </c>
      <c r="J1375" s="102" t="s">
        <v>3694</v>
      </c>
      <c r="K1375" s="102" t="s">
        <v>3695</v>
      </c>
      <c r="L1375" s="102" t="s">
        <v>3079</v>
      </c>
      <c r="M1375" s="102"/>
      <c r="N1375" s="102"/>
      <c r="O1375" s="102" t="s">
        <v>424</v>
      </c>
      <c r="P1375" s="102" t="s">
        <v>315</v>
      </c>
      <c r="Q1375" s="102" t="s">
        <v>316</v>
      </c>
      <c r="R1375" s="102">
        <v>33110</v>
      </c>
      <c r="S1375" s="102"/>
      <c r="T1375" s="102">
        <v>80</v>
      </c>
      <c r="U1375" s="102"/>
      <c r="V1375" s="103"/>
      <c r="W1375" s="101"/>
      <c r="X1375" s="102"/>
      <c r="Y1375" s="101"/>
      <c r="Z1375" s="101"/>
      <c r="AA1375" s="102" t="s">
        <v>3696</v>
      </c>
      <c r="AB1375" s="104"/>
    </row>
    <row r="1376" spans="2:28" ht="16.5" customHeight="1" x14ac:dyDescent="0.25">
      <c r="B1376" s="97">
        <v>1682</v>
      </c>
      <c r="C1376" s="97" t="s">
        <v>206</v>
      </c>
      <c r="D1376" s="98" t="s">
        <v>3692</v>
      </c>
      <c r="E1376" s="99" t="s">
        <v>3403</v>
      </c>
      <c r="F1376" s="97" t="s">
        <v>223</v>
      </c>
      <c r="G1376" s="97">
        <v>1</v>
      </c>
      <c r="H1376" s="105">
        <v>13</v>
      </c>
      <c r="I1376" s="105">
        <v>2</v>
      </c>
      <c r="J1376" s="105">
        <v>43</v>
      </c>
      <c r="K1376" s="95">
        <v>5443</v>
      </c>
      <c r="L1376" s="106">
        <f>T1375</f>
        <v>80</v>
      </c>
      <c r="M1376" s="106">
        <f>K1376*L1376</f>
        <v>435440</v>
      </c>
      <c r="N1376" s="77"/>
      <c r="O1376" s="78"/>
      <c r="P1376" s="78"/>
      <c r="Q1376" s="78"/>
      <c r="R1376" s="79"/>
      <c r="S1376" s="80"/>
      <c r="T1376" s="81"/>
      <c r="U1376" s="77"/>
      <c r="V1376" s="79"/>
      <c r="W1376" s="79"/>
      <c r="X1376" s="82"/>
      <c r="Y1376" s="83">
        <f>M1376</f>
        <v>435440</v>
      </c>
      <c r="Z1376" s="84"/>
      <c r="AA1376" s="87">
        <f>AB1376*M1376/100</f>
        <v>43.543999999999997</v>
      </c>
      <c r="AB1376" s="82">
        <v>0.01</v>
      </c>
    </row>
    <row r="1377" spans="2:28" ht="16.5" customHeight="1" x14ac:dyDescent="0.25">
      <c r="B1377" s="99"/>
      <c r="C1377" s="99"/>
      <c r="D1377" s="99"/>
      <c r="E1377" s="99"/>
      <c r="F1377" s="99"/>
      <c r="G1377" s="99"/>
      <c r="H1377" s="107"/>
      <c r="I1377" s="107"/>
      <c r="J1377" s="107"/>
      <c r="K1377" s="106"/>
      <c r="L1377" s="106"/>
      <c r="M1377" s="106"/>
      <c r="N1377" s="77"/>
      <c r="O1377" s="78"/>
      <c r="P1377" s="78"/>
      <c r="Q1377" s="78"/>
      <c r="R1377" s="79"/>
      <c r="S1377" s="80"/>
      <c r="T1377" s="81"/>
      <c r="U1377" s="77"/>
      <c r="V1377" s="79"/>
      <c r="W1377" s="79"/>
      <c r="X1377" s="86"/>
      <c r="Y1377" s="83"/>
      <c r="Z1377" s="84"/>
      <c r="AA1377" s="85"/>
      <c r="AB1377" s="86"/>
    </row>
    <row r="1378" spans="2:28" ht="16.5" customHeight="1" x14ac:dyDescent="0.25">
      <c r="B1378" s="100" t="s">
        <v>205</v>
      </c>
      <c r="C1378" s="101"/>
      <c r="D1378" s="101"/>
      <c r="E1378" s="101"/>
      <c r="F1378" s="101"/>
      <c r="G1378" s="102"/>
      <c r="H1378" s="102" t="s">
        <v>207</v>
      </c>
      <c r="I1378" s="102" t="s">
        <v>3702</v>
      </c>
      <c r="J1378" s="102" t="s">
        <v>2661</v>
      </c>
      <c r="K1378" s="102">
        <v>24</v>
      </c>
      <c r="L1378" s="102">
        <v>7</v>
      </c>
      <c r="M1378" s="102"/>
      <c r="N1378" s="102"/>
      <c r="O1378" s="102" t="s">
        <v>880</v>
      </c>
      <c r="P1378" s="102" t="s">
        <v>209</v>
      </c>
      <c r="Q1378" s="102" t="s">
        <v>139</v>
      </c>
      <c r="R1378" s="102">
        <v>34160</v>
      </c>
      <c r="S1378" s="102"/>
      <c r="T1378" s="102">
        <v>80</v>
      </c>
      <c r="U1378" s="102"/>
      <c r="V1378" s="103"/>
      <c r="W1378" s="101"/>
      <c r="X1378" s="102"/>
      <c r="Y1378" s="101"/>
      <c r="Z1378" s="101"/>
      <c r="AA1378" s="102" t="s">
        <v>3703</v>
      </c>
      <c r="AB1378" s="104"/>
    </row>
    <row r="1379" spans="2:28" ht="16.5" customHeight="1" x14ac:dyDescent="0.25">
      <c r="B1379" s="97">
        <v>1684</v>
      </c>
      <c r="C1379" s="97" t="s">
        <v>206</v>
      </c>
      <c r="D1379" s="98" t="s">
        <v>3701</v>
      </c>
      <c r="E1379" s="99" t="s">
        <v>3181</v>
      </c>
      <c r="F1379" s="97" t="s">
        <v>223</v>
      </c>
      <c r="G1379" s="97">
        <v>1</v>
      </c>
      <c r="H1379" s="105">
        <v>18</v>
      </c>
      <c r="I1379" s="105">
        <v>2</v>
      </c>
      <c r="J1379" s="105">
        <v>10</v>
      </c>
      <c r="K1379" s="95">
        <v>7410</v>
      </c>
      <c r="L1379" s="106">
        <f>T1378</f>
        <v>80</v>
      </c>
      <c r="M1379" s="106">
        <f>K1379*L1379</f>
        <v>592800</v>
      </c>
      <c r="N1379" s="77"/>
      <c r="O1379" s="78"/>
      <c r="P1379" s="78"/>
      <c r="Q1379" s="78"/>
      <c r="R1379" s="79"/>
      <c r="S1379" s="80"/>
      <c r="T1379" s="81"/>
      <c r="U1379" s="77"/>
      <c r="V1379" s="79"/>
      <c r="W1379" s="79"/>
      <c r="X1379" s="82"/>
      <c r="Y1379" s="83">
        <f>M1379</f>
        <v>592800</v>
      </c>
      <c r="Z1379" s="84"/>
      <c r="AA1379" s="87">
        <f>AB1379*M1379/100</f>
        <v>59.28</v>
      </c>
      <c r="AB1379" s="82">
        <v>0.01</v>
      </c>
    </row>
    <row r="1380" spans="2:28" ht="16.5" customHeight="1" x14ac:dyDescent="0.25">
      <c r="B1380" s="99"/>
      <c r="C1380" s="99"/>
      <c r="D1380" s="99"/>
      <c r="E1380" s="99"/>
      <c r="F1380" s="99"/>
      <c r="G1380" s="99"/>
      <c r="H1380" s="107"/>
      <c r="I1380" s="107"/>
      <c r="J1380" s="107"/>
      <c r="K1380" s="106"/>
      <c r="L1380" s="106"/>
      <c r="M1380" s="106"/>
      <c r="N1380" s="77"/>
      <c r="O1380" s="78"/>
      <c r="P1380" s="78"/>
      <c r="Q1380" s="78"/>
      <c r="R1380" s="79"/>
      <c r="S1380" s="80"/>
      <c r="T1380" s="81"/>
      <c r="U1380" s="77"/>
      <c r="V1380" s="79"/>
      <c r="W1380" s="79"/>
      <c r="X1380" s="86"/>
      <c r="Y1380" s="83"/>
      <c r="Z1380" s="84"/>
      <c r="AA1380" s="85"/>
      <c r="AB1380" s="86"/>
    </row>
    <row r="1381" spans="2:28" ht="16.5" customHeight="1" x14ac:dyDescent="0.25">
      <c r="B1381" s="100" t="s">
        <v>205</v>
      </c>
      <c r="C1381" s="101"/>
      <c r="D1381" s="101"/>
      <c r="E1381" s="101"/>
      <c r="F1381" s="101"/>
      <c r="G1381" s="102"/>
      <c r="H1381" s="102" t="s">
        <v>207</v>
      </c>
      <c r="I1381" s="102" t="s">
        <v>3708</v>
      </c>
      <c r="J1381" s="102" t="s">
        <v>3709</v>
      </c>
      <c r="K1381" s="102" t="s">
        <v>3043</v>
      </c>
      <c r="L1381" s="102" t="s">
        <v>3051</v>
      </c>
      <c r="M1381" s="102"/>
      <c r="N1381" s="102"/>
      <c r="O1381" s="102" t="s">
        <v>240</v>
      </c>
      <c r="P1381" s="102" t="s">
        <v>241</v>
      </c>
      <c r="Q1381" s="102" t="s">
        <v>139</v>
      </c>
      <c r="R1381" s="102">
        <v>34160</v>
      </c>
      <c r="S1381" s="102"/>
      <c r="T1381" s="102">
        <v>80</v>
      </c>
      <c r="U1381" s="102"/>
      <c r="V1381" s="103"/>
      <c r="W1381" s="101"/>
      <c r="X1381" s="102"/>
      <c r="Y1381" s="101"/>
      <c r="Z1381" s="101"/>
      <c r="AA1381" s="102" t="s">
        <v>3710</v>
      </c>
      <c r="AB1381" s="104"/>
    </row>
    <row r="1382" spans="2:28" ht="16.5" customHeight="1" x14ac:dyDescent="0.25">
      <c r="B1382" s="97">
        <v>1686</v>
      </c>
      <c r="C1382" s="97" t="s">
        <v>206</v>
      </c>
      <c r="D1382" s="98" t="s">
        <v>3707</v>
      </c>
      <c r="E1382" s="99" t="s">
        <v>3051</v>
      </c>
      <c r="F1382" s="97" t="s">
        <v>223</v>
      </c>
      <c r="G1382" s="97">
        <v>1</v>
      </c>
      <c r="H1382" s="105">
        <v>9</v>
      </c>
      <c r="I1382" s="105">
        <v>1</v>
      </c>
      <c r="J1382" s="105">
        <v>82</v>
      </c>
      <c r="K1382" s="95">
        <v>3782</v>
      </c>
      <c r="L1382" s="106">
        <f>T1381</f>
        <v>80</v>
      </c>
      <c r="M1382" s="106">
        <f>K1382*L1382</f>
        <v>302560</v>
      </c>
      <c r="N1382" s="77"/>
      <c r="O1382" s="78"/>
      <c r="P1382" s="78"/>
      <c r="Q1382" s="78"/>
      <c r="R1382" s="79"/>
      <c r="S1382" s="80"/>
      <c r="T1382" s="81"/>
      <c r="U1382" s="77"/>
      <c r="V1382" s="79"/>
      <c r="W1382" s="79"/>
      <c r="X1382" s="82"/>
      <c r="Y1382" s="83">
        <f>M1382</f>
        <v>302560</v>
      </c>
      <c r="Z1382" s="84"/>
      <c r="AA1382" s="87">
        <f>AB1382*M1382/100</f>
        <v>30.256</v>
      </c>
      <c r="AB1382" s="82">
        <v>0.01</v>
      </c>
    </row>
    <row r="1383" spans="2:28" ht="16.5" customHeight="1" x14ac:dyDescent="0.25">
      <c r="B1383" s="99"/>
      <c r="C1383" s="99"/>
      <c r="D1383" s="99"/>
      <c r="E1383" s="99"/>
      <c r="F1383" s="99"/>
      <c r="G1383" s="99"/>
      <c r="H1383" s="107"/>
      <c r="I1383" s="107"/>
      <c r="J1383" s="107"/>
      <c r="K1383" s="106"/>
      <c r="L1383" s="106"/>
      <c r="M1383" s="106"/>
      <c r="N1383" s="77"/>
      <c r="O1383" s="78"/>
      <c r="P1383" s="78"/>
      <c r="Q1383" s="78"/>
      <c r="R1383" s="79"/>
      <c r="S1383" s="80"/>
      <c r="T1383" s="81"/>
      <c r="U1383" s="77"/>
      <c r="V1383" s="79"/>
      <c r="W1383" s="79"/>
      <c r="X1383" s="86"/>
      <c r="Y1383" s="83"/>
      <c r="Z1383" s="84"/>
      <c r="AA1383" s="85"/>
      <c r="AB1383" s="86"/>
    </row>
    <row r="1384" spans="2:28" ht="16.5" customHeight="1" x14ac:dyDescent="0.25">
      <c r="B1384" s="100" t="s">
        <v>205</v>
      </c>
      <c r="C1384" s="101"/>
      <c r="D1384" s="101"/>
      <c r="E1384" s="101"/>
      <c r="F1384" s="101"/>
      <c r="G1384" s="102"/>
      <c r="H1384" s="102" t="s">
        <v>207</v>
      </c>
      <c r="I1384" s="102" t="s">
        <v>3712</v>
      </c>
      <c r="J1384" s="102" t="s">
        <v>3713</v>
      </c>
      <c r="K1384" s="102" t="s">
        <v>3122</v>
      </c>
      <c r="L1384" s="102" t="s">
        <v>3488</v>
      </c>
      <c r="M1384" s="102"/>
      <c r="N1384" s="102"/>
      <c r="O1384" s="102" t="s">
        <v>240</v>
      </c>
      <c r="P1384" s="102" t="s">
        <v>241</v>
      </c>
      <c r="Q1384" s="102" t="s">
        <v>139</v>
      </c>
      <c r="R1384" s="102">
        <v>34160</v>
      </c>
      <c r="S1384" s="102"/>
      <c r="T1384" s="102">
        <v>80</v>
      </c>
      <c r="U1384" s="102"/>
      <c r="V1384" s="103"/>
      <c r="W1384" s="101"/>
      <c r="X1384" s="102"/>
      <c r="Y1384" s="101"/>
      <c r="Z1384" s="101"/>
      <c r="AA1384" s="101"/>
      <c r="AB1384" s="104"/>
    </row>
    <row r="1385" spans="2:28" ht="16.5" customHeight="1" x14ac:dyDescent="0.25">
      <c r="B1385" s="97">
        <v>1687</v>
      </c>
      <c r="C1385" s="97" t="s">
        <v>206</v>
      </c>
      <c r="D1385" s="98" t="s">
        <v>3711</v>
      </c>
      <c r="E1385" s="99" t="s">
        <v>3058</v>
      </c>
      <c r="F1385" s="97" t="s">
        <v>223</v>
      </c>
      <c r="G1385" s="97">
        <v>1</v>
      </c>
      <c r="H1385" s="105">
        <v>16</v>
      </c>
      <c r="I1385" s="105">
        <v>1</v>
      </c>
      <c r="J1385" s="105">
        <v>86</v>
      </c>
      <c r="K1385" s="95">
        <v>6586</v>
      </c>
      <c r="L1385" s="106">
        <f>T1384</f>
        <v>80</v>
      </c>
      <c r="M1385" s="106">
        <f>K1385*L1385</f>
        <v>526880</v>
      </c>
      <c r="N1385" s="77"/>
      <c r="O1385" s="78"/>
      <c r="P1385" s="78"/>
      <c r="Q1385" s="78"/>
      <c r="R1385" s="79"/>
      <c r="S1385" s="80"/>
      <c r="T1385" s="81"/>
      <c r="U1385" s="77"/>
      <c r="V1385" s="79"/>
      <c r="W1385" s="79"/>
      <c r="X1385" s="82"/>
      <c r="Y1385" s="83">
        <f>M1385</f>
        <v>526880</v>
      </c>
      <c r="Z1385" s="84"/>
      <c r="AA1385" s="87">
        <f>AB1385*M1385/100</f>
        <v>52.688000000000002</v>
      </c>
      <c r="AB1385" s="82">
        <v>0.01</v>
      </c>
    </row>
    <row r="1386" spans="2:28" ht="16.5" customHeight="1" x14ac:dyDescent="0.25">
      <c r="B1386" s="99"/>
      <c r="C1386" s="99"/>
      <c r="D1386" s="99"/>
      <c r="E1386" s="99"/>
      <c r="F1386" s="99"/>
      <c r="G1386" s="99"/>
      <c r="H1386" s="107"/>
      <c r="I1386" s="107"/>
      <c r="J1386" s="107"/>
      <c r="K1386" s="106"/>
      <c r="L1386" s="106"/>
      <c r="M1386" s="106"/>
      <c r="N1386" s="77"/>
      <c r="O1386" s="78"/>
      <c r="P1386" s="78"/>
      <c r="Q1386" s="78"/>
      <c r="R1386" s="79"/>
      <c r="S1386" s="80"/>
      <c r="T1386" s="81"/>
      <c r="U1386" s="77"/>
      <c r="V1386" s="79"/>
      <c r="W1386" s="79"/>
      <c r="X1386" s="86"/>
      <c r="Y1386" s="83"/>
      <c r="Z1386" s="84"/>
      <c r="AA1386" s="85"/>
      <c r="AB1386" s="86"/>
    </row>
    <row r="1387" spans="2:28" ht="16.5" customHeight="1" x14ac:dyDescent="0.25">
      <c r="B1387" s="100" t="s">
        <v>205</v>
      </c>
      <c r="C1387" s="101"/>
      <c r="D1387" s="101"/>
      <c r="E1387" s="101"/>
      <c r="F1387" s="101"/>
      <c r="G1387" s="102"/>
      <c r="H1387" s="102" t="s">
        <v>207</v>
      </c>
      <c r="I1387" s="102" t="s">
        <v>3649</v>
      </c>
      <c r="J1387" s="102" t="s">
        <v>2264</v>
      </c>
      <c r="K1387" s="102">
        <v>75</v>
      </c>
      <c r="L1387" s="102">
        <v>6</v>
      </c>
      <c r="M1387" s="102"/>
      <c r="N1387" s="102"/>
      <c r="O1387" s="102" t="s">
        <v>424</v>
      </c>
      <c r="P1387" s="102" t="s">
        <v>315</v>
      </c>
      <c r="Q1387" s="102" t="s">
        <v>316</v>
      </c>
      <c r="R1387" s="102">
        <v>33110</v>
      </c>
      <c r="S1387" s="102"/>
      <c r="T1387" s="102">
        <v>80</v>
      </c>
      <c r="U1387" s="102"/>
      <c r="V1387" s="103"/>
      <c r="W1387" s="101"/>
      <c r="X1387" s="102" t="s">
        <v>212</v>
      </c>
      <c r="Y1387" s="101" t="s">
        <v>3716</v>
      </c>
      <c r="Z1387" s="101"/>
      <c r="AA1387" s="102" t="s">
        <v>3715</v>
      </c>
      <c r="AB1387" s="104"/>
    </row>
    <row r="1388" spans="2:28" ht="16.5" customHeight="1" x14ac:dyDescent="0.25">
      <c r="B1388" s="97">
        <v>1688</v>
      </c>
      <c r="C1388" s="97" t="s">
        <v>206</v>
      </c>
      <c r="D1388" s="98" t="s">
        <v>3714</v>
      </c>
      <c r="E1388" s="99" t="s">
        <v>3166</v>
      </c>
      <c r="F1388" s="97" t="s">
        <v>223</v>
      </c>
      <c r="G1388" s="97">
        <v>1</v>
      </c>
      <c r="H1388" s="105">
        <v>5</v>
      </c>
      <c r="I1388" s="105">
        <v>1</v>
      </c>
      <c r="J1388" s="105">
        <v>24</v>
      </c>
      <c r="K1388" s="95">
        <v>2124</v>
      </c>
      <c r="L1388" s="106">
        <f>T1387</f>
        <v>80</v>
      </c>
      <c r="M1388" s="106">
        <f>K1388*L1388</f>
        <v>169920</v>
      </c>
      <c r="N1388" s="77"/>
      <c r="O1388" s="78"/>
      <c r="P1388" s="78"/>
      <c r="Q1388" s="78"/>
      <c r="R1388" s="79"/>
      <c r="S1388" s="80"/>
      <c r="T1388" s="81"/>
      <c r="U1388" s="77"/>
      <c r="V1388" s="79"/>
      <c r="W1388" s="79"/>
      <c r="X1388" s="82"/>
      <c r="Y1388" s="83">
        <f>M1388</f>
        <v>169920</v>
      </c>
      <c r="Z1388" s="84"/>
      <c r="AA1388" s="87">
        <f>AB1388*M1388/100</f>
        <v>16.992000000000001</v>
      </c>
      <c r="AB1388" s="82">
        <v>0.01</v>
      </c>
    </row>
    <row r="1389" spans="2:28" ht="16.5" customHeight="1" x14ac:dyDescent="0.25">
      <c r="B1389" s="99"/>
      <c r="C1389" s="99"/>
      <c r="D1389" s="99"/>
      <c r="E1389" s="99"/>
      <c r="F1389" s="99"/>
      <c r="G1389" s="99"/>
      <c r="H1389" s="107"/>
      <c r="I1389" s="107"/>
      <c r="J1389" s="107"/>
      <c r="K1389" s="106"/>
      <c r="L1389" s="106"/>
      <c r="M1389" s="106"/>
      <c r="N1389" s="77"/>
      <c r="O1389" s="78"/>
      <c r="P1389" s="78"/>
      <c r="Q1389" s="78"/>
      <c r="R1389" s="79"/>
      <c r="S1389" s="80"/>
      <c r="T1389" s="81"/>
      <c r="U1389" s="77"/>
      <c r="V1389" s="79"/>
      <c r="W1389" s="79"/>
      <c r="X1389" s="86"/>
      <c r="Y1389" s="83"/>
      <c r="Z1389" s="84"/>
      <c r="AA1389" s="85"/>
      <c r="AB1389" s="86"/>
    </row>
    <row r="1390" spans="2:28" ht="16.5" customHeight="1" x14ac:dyDescent="0.25">
      <c r="B1390" s="100" t="s">
        <v>205</v>
      </c>
      <c r="C1390" s="101"/>
      <c r="D1390" s="101"/>
      <c r="E1390" s="101"/>
      <c r="F1390" s="101"/>
      <c r="G1390" s="102"/>
      <c r="H1390" s="102" t="s">
        <v>207</v>
      </c>
      <c r="I1390" s="102" t="s">
        <v>3717</v>
      </c>
      <c r="J1390" s="102" t="s">
        <v>275</v>
      </c>
      <c r="K1390" s="102">
        <v>165</v>
      </c>
      <c r="L1390" s="102">
        <v>6</v>
      </c>
      <c r="M1390" s="102"/>
      <c r="N1390" s="102"/>
      <c r="O1390" s="102" t="s">
        <v>3718</v>
      </c>
      <c r="P1390" s="102" t="s">
        <v>3719</v>
      </c>
      <c r="Q1390" s="102" t="s">
        <v>3720</v>
      </c>
      <c r="R1390" s="102">
        <v>33110</v>
      </c>
      <c r="S1390" s="102"/>
      <c r="T1390" s="102">
        <v>80</v>
      </c>
      <c r="U1390" s="102"/>
      <c r="V1390" s="103"/>
      <c r="W1390" s="101"/>
      <c r="X1390" s="102" t="s">
        <v>212</v>
      </c>
      <c r="Y1390" s="101" t="s">
        <v>3721</v>
      </c>
      <c r="Z1390" s="101"/>
      <c r="AA1390" s="101"/>
      <c r="AB1390" s="104"/>
    </row>
    <row r="1391" spans="2:28" ht="16.5" customHeight="1" x14ac:dyDescent="0.25">
      <c r="B1391" s="97">
        <v>1689</v>
      </c>
      <c r="C1391" s="97" t="s">
        <v>206</v>
      </c>
      <c r="D1391" s="98" t="s">
        <v>3112</v>
      </c>
      <c r="E1391" s="99" t="s">
        <v>3051</v>
      </c>
      <c r="F1391" s="97" t="s">
        <v>223</v>
      </c>
      <c r="G1391" s="97">
        <v>1</v>
      </c>
      <c r="H1391" s="105">
        <v>5</v>
      </c>
      <c r="I1391" s="105">
        <v>1</v>
      </c>
      <c r="J1391" s="105">
        <v>77</v>
      </c>
      <c r="K1391" s="95">
        <v>2177</v>
      </c>
      <c r="L1391" s="106">
        <f>T1390</f>
        <v>80</v>
      </c>
      <c r="M1391" s="106">
        <f>K1391*L1391</f>
        <v>174160</v>
      </c>
      <c r="N1391" s="77"/>
      <c r="O1391" s="78"/>
      <c r="P1391" s="78"/>
      <c r="Q1391" s="78"/>
      <c r="R1391" s="79"/>
      <c r="S1391" s="80"/>
      <c r="T1391" s="81"/>
      <c r="U1391" s="77"/>
      <c r="V1391" s="79"/>
      <c r="W1391" s="79"/>
      <c r="X1391" s="82"/>
      <c r="Y1391" s="83">
        <f>M1391</f>
        <v>174160</v>
      </c>
      <c r="Z1391" s="84"/>
      <c r="AA1391" s="87">
        <f>AB1391*M1391/100</f>
        <v>17.416</v>
      </c>
      <c r="AB1391" s="82">
        <v>0.01</v>
      </c>
    </row>
    <row r="1392" spans="2:28" ht="16.5" customHeight="1" x14ac:dyDescent="0.25">
      <c r="B1392" s="99"/>
      <c r="C1392" s="99"/>
      <c r="D1392" s="99"/>
      <c r="E1392" s="99"/>
      <c r="F1392" s="99"/>
      <c r="G1392" s="99"/>
      <c r="H1392" s="107"/>
      <c r="I1392" s="107"/>
      <c r="J1392" s="107"/>
      <c r="K1392" s="106"/>
      <c r="L1392" s="106"/>
      <c r="M1392" s="106"/>
      <c r="N1392" s="77"/>
      <c r="O1392" s="78"/>
      <c r="P1392" s="78"/>
      <c r="Q1392" s="78"/>
      <c r="R1392" s="79"/>
      <c r="S1392" s="80"/>
      <c r="T1392" s="81"/>
      <c r="U1392" s="77"/>
      <c r="V1392" s="79"/>
      <c r="W1392" s="79"/>
      <c r="X1392" s="86"/>
      <c r="Y1392" s="83"/>
      <c r="Z1392" s="84"/>
      <c r="AA1392" s="85"/>
      <c r="AB1392" s="86"/>
    </row>
    <row r="1393" spans="2:28" ht="16.5" customHeight="1" x14ac:dyDescent="0.25">
      <c r="B1393" s="100" t="s">
        <v>205</v>
      </c>
      <c r="C1393" s="101"/>
      <c r="D1393" s="101"/>
      <c r="E1393" s="101"/>
      <c r="F1393" s="101"/>
      <c r="G1393" s="102"/>
      <c r="H1393" s="102" t="s">
        <v>207</v>
      </c>
      <c r="I1393" s="102" t="s">
        <v>3723</v>
      </c>
      <c r="J1393" s="102" t="s">
        <v>3724</v>
      </c>
      <c r="K1393" s="102">
        <v>6</v>
      </c>
      <c r="L1393" s="102">
        <v>6</v>
      </c>
      <c r="M1393" s="102"/>
      <c r="N1393" s="102"/>
      <c r="O1393" s="102" t="s">
        <v>424</v>
      </c>
      <c r="P1393" s="102" t="s">
        <v>315</v>
      </c>
      <c r="Q1393" s="102" t="s">
        <v>316</v>
      </c>
      <c r="R1393" s="102">
        <v>33110</v>
      </c>
      <c r="S1393" s="102"/>
      <c r="T1393" s="102">
        <v>80</v>
      </c>
      <c r="U1393" s="102"/>
      <c r="V1393" s="103"/>
      <c r="W1393" s="101"/>
      <c r="X1393" s="102" t="s">
        <v>212</v>
      </c>
      <c r="Y1393" s="101" t="s">
        <v>3726</v>
      </c>
      <c r="Z1393" s="101"/>
      <c r="AA1393" s="102" t="s">
        <v>3725</v>
      </c>
      <c r="AB1393" s="104"/>
    </row>
    <row r="1394" spans="2:28" ht="16.5" customHeight="1" x14ac:dyDescent="0.25">
      <c r="B1394" s="97">
        <v>1690</v>
      </c>
      <c r="C1394" s="97" t="s">
        <v>206</v>
      </c>
      <c r="D1394" s="98" t="s">
        <v>3722</v>
      </c>
      <c r="E1394" s="99" t="s">
        <v>3079</v>
      </c>
      <c r="F1394" s="97" t="s">
        <v>223</v>
      </c>
      <c r="G1394" s="97">
        <v>1</v>
      </c>
      <c r="H1394" s="105">
        <v>5</v>
      </c>
      <c r="I1394" s="105">
        <v>2</v>
      </c>
      <c r="J1394" s="105">
        <v>79</v>
      </c>
      <c r="K1394" s="95">
        <v>2279</v>
      </c>
      <c r="L1394" s="106">
        <f>T1393</f>
        <v>80</v>
      </c>
      <c r="M1394" s="106">
        <f>K1394*L1394</f>
        <v>182320</v>
      </c>
      <c r="N1394" s="77"/>
      <c r="O1394" s="78"/>
      <c r="P1394" s="78"/>
      <c r="Q1394" s="78"/>
      <c r="R1394" s="79"/>
      <c r="S1394" s="80"/>
      <c r="T1394" s="81"/>
      <c r="U1394" s="77"/>
      <c r="V1394" s="79"/>
      <c r="W1394" s="79"/>
      <c r="X1394" s="82"/>
      <c r="Y1394" s="83">
        <f>M1394</f>
        <v>182320</v>
      </c>
      <c r="Z1394" s="84"/>
      <c r="AA1394" s="87">
        <f>AB1394*M1394/100</f>
        <v>18.231999999999999</v>
      </c>
      <c r="AB1394" s="82">
        <v>0.01</v>
      </c>
    </row>
    <row r="1395" spans="2:28" ht="16.5" customHeight="1" x14ac:dyDescent="0.25">
      <c r="B1395" s="99"/>
      <c r="C1395" s="99"/>
      <c r="D1395" s="99"/>
      <c r="E1395" s="99"/>
      <c r="F1395" s="99"/>
      <c r="G1395" s="99"/>
      <c r="H1395" s="107"/>
      <c r="I1395" s="107"/>
      <c r="J1395" s="107"/>
      <c r="K1395" s="106"/>
      <c r="L1395" s="106"/>
      <c r="M1395" s="106"/>
      <c r="N1395" s="77"/>
      <c r="O1395" s="78"/>
      <c r="P1395" s="78"/>
      <c r="Q1395" s="78"/>
      <c r="R1395" s="79"/>
      <c r="S1395" s="80"/>
      <c r="T1395" s="81"/>
      <c r="U1395" s="77"/>
      <c r="V1395" s="79"/>
      <c r="W1395" s="79"/>
      <c r="X1395" s="86"/>
      <c r="Y1395" s="83"/>
      <c r="Z1395" s="84"/>
      <c r="AA1395" s="85"/>
      <c r="AB1395" s="86"/>
    </row>
    <row r="1396" spans="2:28" ht="16.5" customHeight="1" x14ac:dyDescent="0.25">
      <c r="B1396" s="100" t="s">
        <v>205</v>
      </c>
      <c r="C1396" s="101"/>
      <c r="D1396" s="101"/>
      <c r="E1396" s="101"/>
      <c r="F1396" s="101"/>
      <c r="G1396" s="102"/>
      <c r="H1396" s="102" t="s">
        <v>210</v>
      </c>
      <c r="I1396" s="102" t="s">
        <v>3728</v>
      </c>
      <c r="J1396" s="102" t="s">
        <v>3729</v>
      </c>
      <c r="K1396" s="102">
        <v>126</v>
      </c>
      <c r="L1396" s="102">
        <v>11</v>
      </c>
      <c r="M1396" s="102"/>
      <c r="N1396" s="102"/>
      <c r="O1396" s="102" t="s">
        <v>424</v>
      </c>
      <c r="P1396" s="102" t="s">
        <v>315</v>
      </c>
      <c r="Q1396" s="102" t="s">
        <v>316</v>
      </c>
      <c r="R1396" s="102">
        <v>33110</v>
      </c>
      <c r="S1396" s="102"/>
      <c r="T1396" s="102">
        <v>80</v>
      </c>
      <c r="U1396" s="102"/>
      <c r="V1396" s="103"/>
      <c r="W1396" s="101"/>
      <c r="X1396" s="102" t="s">
        <v>212</v>
      </c>
      <c r="Y1396" s="101" t="s">
        <v>3730</v>
      </c>
      <c r="Z1396" s="101"/>
      <c r="AA1396" s="102" t="s">
        <v>3696</v>
      </c>
      <c r="AB1396" s="104"/>
    </row>
    <row r="1397" spans="2:28" ht="16.5" customHeight="1" x14ac:dyDescent="0.25">
      <c r="B1397" s="97">
        <v>1691</v>
      </c>
      <c r="C1397" s="97" t="s">
        <v>206</v>
      </c>
      <c r="D1397" s="98" t="s">
        <v>3727</v>
      </c>
      <c r="E1397" s="99" t="s">
        <v>3062</v>
      </c>
      <c r="F1397" s="97" t="s">
        <v>223</v>
      </c>
      <c r="G1397" s="97">
        <v>1</v>
      </c>
      <c r="H1397" s="105">
        <v>15</v>
      </c>
      <c r="I1397" s="105">
        <v>1</v>
      </c>
      <c r="J1397" s="105">
        <v>82</v>
      </c>
      <c r="K1397" s="95">
        <v>6182</v>
      </c>
      <c r="L1397" s="106">
        <f>T1396</f>
        <v>80</v>
      </c>
      <c r="M1397" s="106">
        <f>K1397*L1397</f>
        <v>494560</v>
      </c>
      <c r="N1397" s="77"/>
      <c r="O1397" s="78"/>
      <c r="P1397" s="78"/>
      <c r="Q1397" s="78"/>
      <c r="R1397" s="79"/>
      <c r="S1397" s="80"/>
      <c r="T1397" s="81"/>
      <c r="U1397" s="77"/>
      <c r="V1397" s="79"/>
      <c r="W1397" s="79"/>
      <c r="X1397" s="82"/>
      <c r="Y1397" s="83">
        <f>M1397</f>
        <v>494560</v>
      </c>
      <c r="Z1397" s="84"/>
      <c r="AA1397" s="87">
        <f>AB1397*M1397/100</f>
        <v>49.456000000000003</v>
      </c>
      <c r="AB1397" s="82">
        <v>0.01</v>
      </c>
    </row>
    <row r="1398" spans="2:28" ht="16.5" customHeight="1" x14ac:dyDescent="0.25">
      <c r="B1398" s="99"/>
      <c r="C1398" s="99"/>
      <c r="D1398" s="99"/>
      <c r="E1398" s="99"/>
      <c r="F1398" s="99"/>
      <c r="G1398" s="99"/>
      <c r="H1398" s="107"/>
      <c r="I1398" s="107"/>
      <c r="J1398" s="107"/>
      <c r="K1398" s="106"/>
      <c r="L1398" s="106"/>
      <c r="M1398" s="106"/>
      <c r="N1398" s="77"/>
      <c r="O1398" s="78"/>
      <c r="P1398" s="78"/>
      <c r="Q1398" s="78"/>
      <c r="R1398" s="79"/>
      <c r="S1398" s="80"/>
      <c r="T1398" s="81"/>
      <c r="U1398" s="77"/>
      <c r="V1398" s="79"/>
      <c r="W1398" s="79"/>
      <c r="X1398" s="86"/>
      <c r="Y1398" s="83"/>
      <c r="Z1398" s="84"/>
      <c r="AA1398" s="85"/>
      <c r="AB1398" s="86"/>
    </row>
    <row r="1399" spans="2:28" ht="16.5" customHeight="1" x14ac:dyDescent="0.25">
      <c r="B1399" s="100" t="s">
        <v>205</v>
      </c>
      <c r="C1399" s="101"/>
      <c r="D1399" s="101"/>
      <c r="E1399" s="101"/>
      <c r="F1399" s="101"/>
      <c r="G1399" s="102"/>
      <c r="H1399" s="102" t="s">
        <v>210</v>
      </c>
      <c r="I1399" s="102" t="s">
        <v>3815</v>
      </c>
      <c r="J1399" s="102" t="s">
        <v>3816</v>
      </c>
      <c r="K1399" s="102" t="s">
        <v>3369</v>
      </c>
      <c r="L1399" s="102">
        <v>6</v>
      </c>
      <c r="M1399" s="102"/>
      <c r="N1399" s="102"/>
      <c r="O1399" s="102" t="s">
        <v>1621</v>
      </c>
      <c r="P1399" s="102" t="s">
        <v>209</v>
      </c>
      <c r="Q1399" s="102" t="s">
        <v>139</v>
      </c>
      <c r="R1399" s="102">
        <v>34160</v>
      </c>
      <c r="S1399" s="102"/>
      <c r="T1399" s="102">
        <v>80</v>
      </c>
      <c r="U1399" s="102"/>
      <c r="V1399" s="103"/>
      <c r="W1399" s="101"/>
      <c r="X1399" s="102"/>
      <c r="Y1399" s="101"/>
      <c r="Z1399" s="101"/>
      <c r="AA1399" s="101"/>
      <c r="AB1399" s="104"/>
    </row>
    <row r="1400" spans="2:28" ht="16.5" customHeight="1" x14ac:dyDescent="0.25">
      <c r="B1400" s="97">
        <v>1723</v>
      </c>
      <c r="C1400" s="97" t="s">
        <v>206</v>
      </c>
      <c r="D1400" s="98" t="s">
        <v>3814</v>
      </c>
      <c r="E1400" s="99" t="s">
        <v>3138</v>
      </c>
      <c r="F1400" s="97" t="s">
        <v>223</v>
      </c>
      <c r="G1400" s="97">
        <v>1</v>
      </c>
      <c r="H1400" s="105">
        <v>7</v>
      </c>
      <c r="I1400" s="105">
        <v>3</v>
      </c>
      <c r="J1400" s="105">
        <v>8</v>
      </c>
      <c r="K1400" s="95">
        <v>3108</v>
      </c>
      <c r="L1400" s="106">
        <f>T1399</f>
        <v>80</v>
      </c>
      <c r="M1400" s="106">
        <f>K1400*L1400</f>
        <v>248640</v>
      </c>
      <c r="N1400" s="77"/>
      <c r="O1400" s="78"/>
      <c r="P1400" s="78"/>
      <c r="Q1400" s="78"/>
      <c r="R1400" s="79"/>
      <c r="S1400" s="80"/>
      <c r="T1400" s="81"/>
      <c r="U1400" s="77"/>
      <c r="V1400" s="79"/>
      <c r="W1400" s="79"/>
      <c r="X1400" s="82"/>
      <c r="Y1400" s="83">
        <f>M1400</f>
        <v>248640</v>
      </c>
      <c r="Z1400" s="84"/>
      <c r="AA1400" s="87">
        <f>AB1400*M1400/100</f>
        <v>24.864000000000001</v>
      </c>
      <c r="AB1400" s="82">
        <v>0.01</v>
      </c>
    </row>
    <row r="1401" spans="2:28" ht="16.5" customHeight="1" x14ac:dyDescent="0.25">
      <c r="B1401" s="99"/>
      <c r="C1401" s="99"/>
      <c r="D1401" s="99"/>
      <c r="E1401" s="99"/>
      <c r="F1401" s="99"/>
      <c r="G1401" s="99"/>
      <c r="H1401" s="107"/>
      <c r="I1401" s="107"/>
      <c r="J1401" s="107"/>
      <c r="K1401" s="106"/>
      <c r="L1401" s="106"/>
      <c r="M1401" s="106"/>
      <c r="N1401" s="77"/>
      <c r="O1401" s="78"/>
      <c r="P1401" s="78"/>
      <c r="Q1401" s="78"/>
      <c r="R1401" s="79"/>
      <c r="S1401" s="80"/>
      <c r="T1401" s="81"/>
      <c r="U1401" s="77"/>
      <c r="V1401" s="79"/>
      <c r="W1401" s="79"/>
      <c r="X1401" s="86"/>
      <c r="Y1401" s="83"/>
      <c r="Z1401" s="84"/>
      <c r="AA1401" s="85"/>
      <c r="AB1401" s="86"/>
    </row>
    <row r="1402" spans="2:28" ht="16.5" customHeight="1" x14ac:dyDescent="0.25">
      <c r="B1402" s="100" t="s">
        <v>205</v>
      </c>
      <c r="C1402" s="101"/>
      <c r="D1402" s="101"/>
      <c r="E1402" s="101"/>
      <c r="F1402" s="101"/>
      <c r="G1402" s="102"/>
      <c r="H1402" s="102" t="s">
        <v>207</v>
      </c>
      <c r="I1402" s="102" t="s">
        <v>2349</v>
      </c>
      <c r="J1402" s="102" t="s">
        <v>3818</v>
      </c>
      <c r="K1402" s="102">
        <v>71</v>
      </c>
      <c r="L1402" s="102" t="s">
        <v>3079</v>
      </c>
      <c r="M1402" s="102"/>
      <c r="N1402" s="102"/>
      <c r="O1402" s="102" t="s">
        <v>424</v>
      </c>
      <c r="P1402" s="102" t="s">
        <v>315</v>
      </c>
      <c r="Q1402" s="102" t="s">
        <v>316</v>
      </c>
      <c r="R1402" s="102">
        <v>33110</v>
      </c>
      <c r="S1402" s="102"/>
      <c r="T1402" s="102">
        <v>80</v>
      </c>
      <c r="U1402" s="102"/>
      <c r="V1402" s="103"/>
      <c r="W1402" s="101"/>
      <c r="X1402" s="102"/>
      <c r="Y1402" s="101"/>
      <c r="Z1402" s="101"/>
      <c r="AA1402" s="102" t="s">
        <v>3819</v>
      </c>
      <c r="AB1402" s="104"/>
    </row>
    <row r="1403" spans="2:28" ht="16.5" customHeight="1" x14ac:dyDescent="0.25">
      <c r="B1403" s="97">
        <v>1724</v>
      </c>
      <c r="C1403" s="97" t="s">
        <v>206</v>
      </c>
      <c r="D1403" s="98" t="s">
        <v>3817</v>
      </c>
      <c r="E1403" s="99" t="s">
        <v>3036</v>
      </c>
      <c r="F1403" s="97" t="s">
        <v>223</v>
      </c>
      <c r="G1403" s="97">
        <v>1</v>
      </c>
      <c r="H1403" s="105">
        <v>7</v>
      </c>
      <c r="I1403" s="105">
        <v>0</v>
      </c>
      <c r="J1403" s="105">
        <v>35</v>
      </c>
      <c r="K1403" s="95">
        <v>2835</v>
      </c>
      <c r="L1403" s="106">
        <f>T1402</f>
        <v>80</v>
      </c>
      <c r="M1403" s="106">
        <f>K1403*L1403</f>
        <v>226800</v>
      </c>
      <c r="N1403" s="77"/>
      <c r="O1403" s="78"/>
      <c r="P1403" s="78"/>
      <c r="Q1403" s="78"/>
      <c r="R1403" s="79"/>
      <c r="S1403" s="80"/>
      <c r="T1403" s="81"/>
      <c r="U1403" s="77"/>
      <c r="V1403" s="79"/>
      <c r="W1403" s="79"/>
      <c r="X1403" s="82"/>
      <c r="Y1403" s="83">
        <f>M1403</f>
        <v>226800</v>
      </c>
      <c r="Z1403" s="84"/>
      <c r="AA1403" s="87">
        <f>AB1403*M1403/100</f>
        <v>22.68</v>
      </c>
      <c r="AB1403" s="82">
        <v>0.01</v>
      </c>
    </row>
    <row r="1404" spans="2:28" ht="16.5" customHeight="1" x14ac:dyDescent="0.25">
      <c r="B1404" s="99"/>
      <c r="C1404" s="99"/>
      <c r="D1404" s="99"/>
      <c r="E1404" s="99"/>
      <c r="F1404" s="99"/>
      <c r="G1404" s="99"/>
      <c r="H1404" s="107"/>
      <c r="I1404" s="107"/>
      <c r="J1404" s="107"/>
      <c r="K1404" s="106"/>
      <c r="L1404" s="106"/>
      <c r="M1404" s="106"/>
      <c r="N1404" s="77"/>
      <c r="O1404" s="78"/>
      <c r="P1404" s="78"/>
      <c r="Q1404" s="78"/>
      <c r="R1404" s="79"/>
      <c r="S1404" s="80"/>
      <c r="T1404" s="81"/>
      <c r="U1404" s="77"/>
      <c r="V1404" s="79"/>
      <c r="W1404" s="79"/>
      <c r="X1404" s="86"/>
      <c r="Y1404" s="83"/>
      <c r="Z1404" s="84"/>
      <c r="AA1404" s="85"/>
      <c r="AB1404" s="86"/>
    </row>
    <row r="1405" spans="2:28" ht="16.5" customHeight="1" x14ac:dyDescent="0.25">
      <c r="B1405" s="100" t="s">
        <v>205</v>
      </c>
      <c r="C1405" s="101"/>
      <c r="D1405" s="101"/>
      <c r="E1405" s="101"/>
      <c r="F1405" s="101"/>
      <c r="G1405" s="102"/>
      <c r="H1405" s="102" t="s">
        <v>207</v>
      </c>
      <c r="I1405" s="102" t="s">
        <v>973</v>
      </c>
      <c r="J1405" s="102" t="s">
        <v>3818</v>
      </c>
      <c r="K1405" s="102" t="s">
        <v>3122</v>
      </c>
      <c r="L1405" s="102">
        <v>5</v>
      </c>
      <c r="M1405" s="102"/>
      <c r="N1405" s="102"/>
      <c r="O1405" s="102" t="s">
        <v>424</v>
      </c>
      <c r="P1405" s="102" t="s">
        <v>315</v>
      </c>
      <c r="Q1405" s="102" t="s">
        <v>316</v>
      </c>
      <c r="R1405" s="102">
        <v>33110</v>
      </c>
      <c r="S1405" s="102"/>
      <c r="T1405" s="102">
        <v>80</v>
      </c>
      <c r="U1405" s="102"/>
      <c r="V1405" s="103"/>
      <c r="W1405" s="101"/>
      <c r="X1405" s="102"/>
      <c r="Y1405" s="101"/>
      <c r="Z1405" s="101"/>
      <c r="AA1405" s="102" t="s">
        <v>3819</v>
      </c>
      <c r="AB1405" s="104"/>
    </row>
    <row r="1406" spans="2:28" ht="16.5" customHeight="1" x14ac:dyDescent="0.25">
      <c r="B1406" s="97">
        <v>1725</v>
      </c>
      <c r="C1406" s="97" t="s">
        <v>206</v>
      </c>
      <c r="D1406" s="98">
        <v>3814</v>
      </c>
      <c r="E1406" s="99" t="s">
        <v>3038</v>
      </c>
      <c r="F1406" s="97" t="s">
        <v>223</v>
      </c>
      <c r="G1406" s="97">
        <v>1</v>
      </c>
      <c r="H1406" s="105">
        <v>7</v>
      </c>
      <c r="I1406" s="105">
        <v>0</v>
      </c>
      <c r="J1406" s="105">
        <v>5</v>
      </c>
      <c r="K1406" s="95">
        <v>2805</v>
      </c>
      <c r="L1406" s="106">
        <f>T1405</f>
        <v>80</v>
      </c>
      <c r="M1406" s="106">
        <f>K1406*L1406</f>
        <v>224400</v>
      </c>
      <c r="N1406" s="77"/>
      <c r="O1406" s="78"/>
      <c r="P1406" s="78"/>
      <c r="Q1406" s="78"/>
      <c r="R1406" s="79"/>
      <c r="S1406" s="80"/>
      <c r="T1406" s="81"/>
      <c r="U1406" s="77"/>
      <c r="V1406" s="79"/>
      <c r="W1406" s="79"/>
      <c r="X1406" s="82"/>
      <c r="Y1406" s="83">
        <f>M1406</f>
        <v>224400</v>
      </c>
      <c r="Z1406" s="84"/>
      <c r="AA1406" s="87">
        <f>AB1406*M1406/100</f>
        <v>22.44</v>
      </c>
      <c r="AB1406" s="82">
        <v>0.01</v>
      </c>
    </row>
    <row r="1407" spans="2:28" ht="16.5" customHeight="1" x14ac:dyDescent="0.25">
      <c r="B1407" s="99"/>
      <c r="C1407" s="99"/>
      <c r="D1407" s="99"/>
      <c r="E1407" s="99"/>
      <c r="F1407" s="99"/>
      <c r="G1407" s="99"/>
      <c r="H1407" s="107"/>
      <c r="I1407" s="107"/>
      <c r="J1407" s="107"/>
      <c r="K1407" s="106"/>
      <c r="L1407" s="106"/>
      <c r="M1407" s="106"/>
      <c r="N1407" s="77"/>
      <c r="O1407" s="78"/>
      <c r="P1407" s="78"/>
      <c r="Q1407" s="78"/>
      <c r="R1407" s="79"/>
      <c r="S1407" s="80"/>
      <c r="T1407" s="81"/>
      <c r="U1407" s="77"/>
      <c r="V1407" s="79"/>
      <c r="W1407" s="79"/>
      <c r="X1407" s="86"/>
      <c r="Y1407" s="83"/>
      <c r="Z1407" s="84"/>
      <c r="AA1407" s="85"/>
      <c r="AB1407" s="86"/>
    </row>
    <row r="1408" spans="2:28" ht="16.5" customHeight="1" x14ac:dyDescent="0.25">
      <c r="B1408" s="100" t="s">
        <v>205</v>
      </c>
      <c r="C1408" s="101"/>
      <c r="D1408" s="101"/>
      <c r="E1408" s="101"/>
      <c r="F1408" s="101"/>
      <c r="G1408" s="102"/>
      <c r="H1408" s="102" t="s">
        <v>210</v>
      </c>
      <c r="I1408" s="102" t="s">
        <v>3848</v>
      </c>
      <c r="J1408" s="102" t="s">
        <v>3849</v>
      </c>
      <c r="K1408" s="102" t="s">
        <v>3846</v>
      </c>
      <c r="L1408" s="102">
        <v>8</v>
      </c>
      <c r="M1408" s="102"/>
      <c r="N1408" s="102"/>
      <c r="O1408" s="102" t="s">
        <v>3850</v>
      </c>
      <c r="P1408" s="102" t="s">
        <v>1395</v>
      </c>
      <c r="Q1408" s="102" t="s">
        <v>139</v>
      </c>
      <c r="R1408" s="102">
        <v>34260</v>
      </c>
      <c r="S1408" s="102"/>
      <c r="T1408" s="102">
        <v>80</v>
      </c>
      <c r="U1408" s="102" t="s">
        <v>3852</v>
      </c>
      <c r="V1408" s="103"/>
      <c r="W1408" s="101"/>
      <c r="X1408" s="102"/>
      <c r="Y1408" s="101"/>
      <c r="Z1408" s="101"/>
      <c r="AA1408" s="102" t="s">
        <v>3851</v>
      </c>
      <c r="AB1408" s="104"/>
    </row>
    <row r="1409" spans="2:28" ht="16.5" customHeight="1" x14ac:dyDescent="0.25">
      <c r="B1409" s="97">
        <v>1736</v>
      </c>
      <c r="C1409" s="97" t="s">
        <v>206</v>
      </c>
      <c r="D1409" s="98">
        <v>15215</v>
      </c>
      <c r="E1409" s="99" t="s">
        <v>3140</v>
      </c>
      <c r="F1409" s="97" t="s">
        <v>223</v>
      </c>
      <c r="G1409" s="97">
        <v>1</v>
      </c>
      <c r="H1409" s="105">
        <v>4</v>
      </c>
      <c r="I1409" s="105">
        <v>0</v>
      </c>
      <c r="J1409" s="105">
        <v>0</v>
      </c>
      <c r="K1409" s="95">
        <v>1600</v>
      </c>
      <c r="L1409" s="106">
        <f>T1408</f>
        <v>80</v>
      </c>
      <c r="M1409" s="106">
        <f>K1409*L1409</f>
        <v>128000</v>
      </c>
      <c r="N1409" s="77"/>
      <c r="O1409" s="78"/>
      <c r="P1409" s="78"/>
      <c r="Q1409" s="78"/>
      <c r="R1409" s="79"/>
      <c r="S1409" s="80"/>
      <c r="T1409" s="81"/>
      <c r="U1409" s="77"/>
      <c r="V1409" s="79"/>
      <c r="W1409" s="79"/>
      <c r="X1409" s="82"/>
      <c r="Y1409" s="83">
        <f>M1409</f>
        <v>128000</v>
      </c>
      <c r="Z1409" s="84"/>
      <c r="AA1409" s="87">
        <f>AB1409*M1409/100</f>
        <v>12.8</v>
      </c>
      <c r="AB1409" s="82">
        <v>0.01</v>
      </c>
    </row>
    <row r="1410" spans="2:28" ht="16.5" customHeight="1" x14ac:dyDescent="0.25">
      <c r="B1410" s="99"/>
      <c r="C1410" s="99"/>
      <c r="D1410" s="99"/>
      <c r="E1410" s="99"/>
      <c r="F1410" s="99"/>
      <c r="G1410" s="99"/>
      <c r="H1410" s="107"/>
      <c r="I1410" s="107"/>
      <c r="J1410" s="107"/>
      <c r="K1410" s="106"/>
      <c r="L1410" s="106"/>
      <c r="M1410" s="106"/>
      <c r="N1410" s="77"/>
      <c r="O1410" s="78"/>
      <c r="P1410" s="78"/>
      <c r="Q1410" s="78"/>
      <c r="R1410" s="79"/>
      <c r="S1410" s="80"/>
      <c r="T1410" s="81"/>
      <c r="U1410" s="77"/>
      <c r="V1410" s="79"/>
      <c r="W1410" s="79"/>
      <c r="X1410" s="86"/>
      <c r="Y1410" s="83"/>
      <c r="Z1410" s="84"/>
      <c r="AA1410" s="85"/>
      <c r="AB1410" s="86"/>
    </row>
    <row r="1411" spans="2:28" ht="16.5" customHeight="1" x14ac:dyDescent="0.25">
      <c r="B1411" s="100" t="s">
        <v>205</v>
      </c>
      <c r="C1411" s="101"/>
      <c r="D1411" s="101"/>
      <c r="E1411" s="101"/>
      <c r="F1411" s="101"/>
      <c r="G1411" s="102"/>
      <c r="H1411" s="102" t="s">
        <v>207</v>
      </c>
      <c r="I1411" s="102" t="s">
        <v>1021</v>
      </c>
      <c r="J1411" s="102" t="s">
        <v>882</v>
      </c>
      <c r="K1411" s="102">
        <v>258</v>
      </c>
      <c r="L1411" s="102">
        <v>4</v>
      </c>
      <c r="M1411" s="102"/>
      <c r="N1411" s="102"/>
      <c r="O1411" s="102" t="s">
        <v>314</v>
      </c>
      <c r="P1411" s="102" t="s">
        <v>315</v>
      </c>
      <c r="Q1411" s="102" t="s">
        <v>316</v>
      </c>
      <c r="R1411" s="102">
        <v>33110</v>
      </c>
      <c r="S1411" s="102"/>
      <c r="T1411" s="102">
        <v>80</v>
      </c>
      <c r="U1411" s="102"/>
      <c r="V1411" s="103"/>
      <c r="W1411" s="101"/>
      <c r="X1411" s="102" t="s">
        <v>212</v>
      </c>
      <c r="Y1411" s="101" t="s">
        <v>3866</v>
      </c>
      <c r="Z1411" s="101"/>
      <c r="AA1411" s="102" t="s">
        <v>3865</v>
      </c>
      <c r="AB1411" s="104"/>
    </row>
    <row r="1412" spans="2:28" ht="16.5" customHeight="1" x14ac:dyDescent="0.25">
      <c r="B1412" s="97">
        <v>1742</v>
      </c>
      <c r="C1412" s="97" t="s">
        <v>206</v>
      </c>
      <c r="D1412" s="98" t="s">
        <v>3864</v>
      </c>
      <c r="E1412" s="99" t="s">
        <v>3038</v>
      </c>
      <c r="F1412" s="97" t="s">
        <v>223</v>
      </c>
      <c r="G1412" s="97">
        <v>1</v>
      </c>
      <c r="H1412" s="105">
        <v>4</v>
      </c>
      <c r="I1412" s="105">
        <v>2</v>
      </c>
      <c r="J1412" s="105">
        <v>64</v>
      </c>
      <c r="K1412" s="95">
        <v>1864</v>
      </c>
      <c r="L1412" s="106">
        <f>T1411</f>
        <v>80</v>
      </c>
      <c r="M1412" s="106">
        <f>K1412*L1412</f>
        <v>149120</v>
      </c>
      <c r="N1412" s="77"/>
      <c r="O1412" s="78"/>
      <c r="P1412" s="78"/>
      <c r="Q1412" s="78"/>
      <c r="R1412" s="79"/>
      <c r="S1412" s="80"/>
      <c r="T1412" s="81"/>
      <c r="U1412" s="77"/>
      <c r="V1412" s="79"/>
      <c r="W1412" s="79"/>
      <c r="X1412" s="82"/>
      <c r="Y1412" s="83">
        <f>M1412</f>
        <v>149120</v>
      </c>
      <c r="Z1412" s="84"/>
      <c r="AA1412" s="87">
        <f>AB1412*M1412/100</f>
        <v>14.912000000000001</v>
      </c>
      <c r="AB1412" s="82">
        <v>0.01</v>
      </c>
    </row>
    <row r="1413" spans="2:28" ht="16.5" customHeight="1" x14ac:dyDescent="0.25">
      <c r="B1413" s="99"/>
      <c r="C1413" s="99"/>
      <c r="D1413" s="99"/>
      <c r="E1413" s="99"/>
      <c r="F1413" s="99"/>
      <c r="G1413" s="99"/>
      <c r="H1413" s="107"/>
      <c r="I1413" s="107"/>
      <c r="J1413" s="107"/>
      <c r="K1413" s="106"/>
      <c r="L1413" s="106"/>
      <c r="M1413" s="106"/>
      <c r="N1413" s="77"/>
      <c r="O1413" s="78"/>
      <c r="P1413" s="78"/>
      <c r="Q1413" s="78"/>
      <c r="R1413" s="79"/>
      <c r="S1413" s="80"/>
      <c r="T1413" s="81"/>
      <c r="U1413" s="77"/>
      <c r="V1413" s="79"/>
      <c r="W1413" s="79"/>
      <c r="X1413" s="86"/>
      <c r="Y1413" s="83"/>
      <c r="Z1413" s="84"/>
      <c r="AA1413" s="85"/>
      <c r="AB1413" s="86"/>
    </row>
    <row r="1414" spans="2:28" ht="16.5" customHeight="1" x14ac:dyDescent="0.25">
      <c r="B1414" s="100" t="s">
        <v>205</v>
      </c>
      <c r="C1414" s="101"/>
      <c r="D1414" s="101"/>
      <c r="E1414" s="101"/>
      <c r="F1414" s="101"/>
      <c r="G1414" s="102"/>
      <c r="H1414" s="102" t="s">
        <v>207</v>
      </c>
      <c r="I1414" s="102" t="s">
        <v>3867</v>
      </c>
      <c r="J1414" s="102" t="s">
        <v>3705</v>
      </c>
      <c r="K1414" s="102">
        <v>258</v>
      </c>
      <c r="L1414" s="102">
        <v>4</v>
      </c>
      <c r="M1414" s="102"/>
      <c r="N1414" s="102"/>
      <c r="O1414" s="102" t="s">
        <v>314</v>
      </c>
      <c r="P1414" s="102" t="s">
        <v>315</v>
      </c>
      <c r="Q1414" s="102" t="s">
        <v>316</v>
      </c>
      <c r="R1414" s="102">
        <v>33110</v>
      </c>
      <c r="S1414" s="102" t="s">
        <v>3865</v>
      </c>
      <c r="T1414" s="102">
        <v>80</v>
      </c>
      <c r="U1414" s="102"/>
      <c r="V1414" s="103"/>
      <c r="W1414" s="101"/>
      <c r="X1414" s="102" t="s">
        <v>212</v>
      </c>
      <c r="Y1414" s="101" t="s">
        <v>3866</v>
      </c>
      <c r="Z1414" s="101"/>
      <c r="AA1414" s="101"/>
      <c r="AB1414" s="104"/>
    </row>
    <row r="1415" spans="2:28" ht="16.5" customHeight="1" x14ac:dyDescent="0.25">
      <c r="B1415" s="97">
        <v>1743</v>
      </c>
      <c r="C1415" s="97" t="s">
        <v>206</v>
      </c>
      <c r="D1415" s="98" t="s">
        <v>3247</v>
      </c>
      <c r="E1415" s="99" t="s">
        <v>3036</v>
      </c>
      <c r="F1415" s="97" t="s">
        <v>223</v>
      </c>
      <c r="G1415" s="97">
        <v>1</v>
      </c>
      <c r="H1415" s="105">
        <v>5</v>
      </c>
      <c r="I1415" s="105">
        <v>2</v>
      </c>
      <c r="J1415" s="105">
        <v>51</v>
      </c>
      <c r="K1415" s="95">
        <v>2251</v>
      </c>
      <c r="L1415" s="106">
        <f>T1414</f>
        <v>80</v>
      </c>
      <c r="M1415" s="106">
        <f>K1415*L1415</f>
        <v>180080</v>
      </c>
      <c r="N1415" s="77"/>
      <c r="O1415" s="78"/>
      <c r="P1415" s="78"/>
      <c r="Q1415" s="78"/>
      <c r="R1415" s="79"/>
      <c r="S1415" s="80"/>
      <c r="T1415" s="81"/>
      <c r="U1415" s="77"/>
      <c r="V1415" s="79"/>
      <c r="W1415" s="79"/>
      <c r="X1415" s="82"/>
      <c r="Y1415" s="83">
        <f>M1415</f>
        <v>180080</v>
      </c>
      <c r="Z1415" s="84"/>
      <c r="AA1415" s="87">
        <f>AB1415*M1415/100</f>
        <v>18.007999999999999</v>
      </c>
      <c r="AB1415" s="82">
        <v>0.01</v>
      </c>
    </row>
    <row r="1416" spans="2:28" ht="16.5" customHeight="1" x14ac:dyDescent="0.25">
      <c r="B1416" s="99"/>
      <c r="C1416" s="99"/>
      <c r="D1416" s="99"/>
      <c r="E1416" s="99"/>
      <c r="F1416" s="99"/>
      <c r="G1416" s="99"/>
      <c r="H1416" s="107"/>
      <c r="I1416" s="107"/>
      <c r="J1416" s="107"/>
      <c r="K1416" s="106"/>
      <c r="L1416" s="106"/>
      <c r="M1416" s="106"/>
      <c r="N1416" s="77"/>
      <c r="O1416" s="78"/>
      <c r="P1416" s="78"/>
      <c r="Q1416" s="78"/>
      <c r="R1416" s="79"/>
      <c r="S1416" s="80"/>
      <c r="T1416" s="81"/>
      <c r="U1416" s="77"/>
      <c r="V1416" s="79"/>
      <c r="W1416" s="79"/>
      <c r="X1416" s="86"/>
      <c r="Y1416" s="83"/>
      <c r="Z1416" s="84"/>
      <c r="AA1416" s="85"/>
      <c r="AB1416" s="86"/>
    </row>
    <row r="1417" spans="2:28" ht="16.5" customHeight="1" x14ac:dyDescent="0.25">
      <c r="B1417" s="100" t="s">
        <v>205</v>
      </c>
      <c r="C1417" s="101"/>
      <c r="D1417" s="101"/>
      <c r="E1417" s="101"/>
      <c r="F1417" s="101"/>
      <c r="G1417" s="102"/>
      <c r="H1417" s="102" t="s">
        <v>207</v>
      </c>
      <c r="I1417" s="102" t="s">
        <v>1319</v>
      </c>
      <c r="J1417" s="102" t="s">
        <v>3637</v>
      </c>
      <c r="K1417" s="102" t="s">
        <v>3887</v>
      </c>
      <c r="L1417" s="102">
        <v>5</v>
      </c>
      <c r="M1417" s="102"/>
      <c r="N1417" s="102"/>
      <c r="O1417" s="102" t="s">
        <v>424</v>
      </c>
      <c r="P1417" s="102" t="s">
        <v>315</v>
      </c>
      <c r="Q1417" s="102" t="s">
        <v>316</v>
      </c>
      <c r="R1417" s="102">
        <v>33110</v>
      </c>
      <c r="S1417" s="102"/>
      <c r="T1417" s="102">
        <v>80</v>
      </c>
      <c r="U1417" s="102"/>
      <c r="V1417" s="103"/>
      <c r="W1417" s="101"/>
      <c r="X1417" s="102"/>
      <c r="Y1417" s="101"/>
      <c r="Z1417" s="101"/>
      <c r="AA1417" s="101"/>
      <c r="AB1417" s="104"/>
    </row>
    <row r="1418" spans="2:28" ht="16.5" customHeight="1" x14ac:dyDescent="0.25">
      <c r="B1418" s="97">
        <v>1750</v>
      </c>
      <c r="C1418" s="97" t="s">
        <v>206</v>
      </c>
      <c r="D1418" s="98" t="s">
        <v>3886</v>
      </c>
      <c r="E1418" s="99" t="s">
        <v>3079</v>
      </c>
      <c r="F1418" s="97" t="s">
        <v>223</v>
      </c>
      <c r="G1418" s="97">
        <v>1</v>
      </c>
      <c r="H1418" s="105">
        <v>10</v>
      </c>
      <c r="I1418" s="105">
        <v>0</v>
      </c>
      <c r="J1418" s="105">
        <v>34</v>
      </c>
      <c r="K1418" s="95">
        <v>4034</v>
      </c>
      <c r="L1418" s="106">
        <f>T1417</f>
        <v>80</v>
      </c>
      <c r="M1418" s="106">
        <f>K1418*L1418</f>
        <v>322720</v>
      </c>
      <c r="N1418" s="77"/>
      <c r="O1418" s="78"/>
      <c r="P1418" s="78"/>
      <c r="Q1418" s="78"/>
      <c r="R1418" s="79"/>
      <c r="S1418" s="80"/>
      <c r="T1418" s="81"/>
      <c r="U1418" s="77"/>
      <c r="V1418" s="79"/>
      <c r="W1418" s="79"/>
      <c r="X1418" s="82"/>
      <c r="Y1418" s="83">
        <f>M1418</f>
        <v>322720</v>
      </c>
      <c r="Z1418" s="84"/>
      <c r="AA1418" s="87">
        <f>AB1418*M1418/100</f>
        <v>32.272000000000006</v>
      </c>
      <c r="AB1418" s="82">
        <v>0.01</v>
      </c>
    </row>
    <row r="1419" spans="2:28" ht="16.5" customHeight="1" x14ac:dyDescent="0.25">
      <c r="B1419" s="99"/>
      <c r="C1419" s="99"/>
      <c r="D1419" s="99"/>
      <c r="E1419" s="99"/>
      <c r="F1419" s="99"/>
      <c r="G1419" s="99"/>
      <c r="H1419" s="107"/>
      <c r="I1419" s="107"/>
      <c r="J1419" s="107"/>
      <c r="K1419" s="106"/>
      <c r="L1419" s="106"/>
      <c r="M1419" s="106"/>
      <c r="N1419" s="77"/>
      <c r="O1419" s="78"/>
      <c r="P1419" s="78"/>
      <c r="Q1419" s="78"/>
      <c r="R1419" s="79"/>
      <c r="S1419" s="80"/>
      <c r="T1419" s="81"/>
      <c r="U1419" s="77"/>
      <c r="V1419" s="79"/>
      <c r="W1419" s="79"/>
      <c r="X1419" s="86"/>
      <c r="Y1419" s="83"/>
      <c r="Z1419" s="84"/>
      <c r="AA1419" s="85"/>
      <c r="AB1419" s="86"/>
    </row>
    <row r="1420" spans="2:28" ht="16.5" customHeight="1" x14ac:dyDescent="0.25">
      <c r="B1420" s="100" t="s">
        <v>205</v>
      </c>
      <c r="C1420" s="101"/>
      <c r="D1420" s="101"/>
      <c r="E1420" s="101"/>
      <c r="F1420" s="101"/>
      <c r="G1420" s="102"/>
      <c r="H1420" s="102" t="s">
        <v>207</v>
      </c>
      <c r="I1420" s="102" t="s">
        <v>1319</v>
      </c>
      <c r="J1420" s="102" t="s">
        <v>3637</v>
      </c>
      <c r="K1420" s="102" t="s">
        <v>3887</v>
      </c>
      <c r="L1420" s="102">
        <v>5</v>
      </c>
      <c r="M1420" s="102"/>
      <c r="N1420" s="102"/>
      <c r="O1420" s="102" t="s">
        <v>424</v>
      </c>
      <c r="P1420" s="102" t="s">
        <v>315</v>
      </c>
      <c r="Q1420" s="102" t="s">
        <v>316</v>
      </c>
      <c r="R1420" s="102">
        <v>33110</v>
      </c>
      <c r="S1420" s="102"/>
      <c r="T1420" s="102">
        <v>80</v>
      </c>
      <c r="U1420" s="102"/>
      <c r="V1420" s="103"/>
      <c r="W1420" s="101"/>
      <c r="X1420" s="102"/>
      <c r="Y1420" s="101"/>
      <c r="Z1420" s="101"/>
      <c r="AA1420" s="101"/>
      <c r="AB1420" s="104"/>
    </row>
    <row r="1421" spans="2:28" ht="16.5" customHeight="1" x14ac:dyDescent="0.25">
      <c r="B1421" s="97">
        <v>1751</v>
      </c>
      <c r="C1421" s="97" t="s">
        <v>206</v>
      </c>
      <c r="D1421" s="98" t="s">
        <v>3888</v>
      </c>
      <c r="E1421" s="99" t="s">
        <v>3038</v>
      </c>
      <c r="F1421" s="97" t="s">
        <v>223</v>
      </c>
      <c r="G1421" s="97">
        <v>1</v>
      </c>
      <c r="H1421" s="105">
        <v>9</v>
      </c>
      <c r="I1421" s="105">
        <v>0</v>
      </c>
      <c r="J1421" s="105">
        <v>71</v>
      </c>
      <c r="K1421" s="95">
        <v>3671</v>
      </c>
      <c r="L1421" s="106">
        <f>T1420</f>
        <v>80</v>
      </c>
      <c r="M1421" s="106">
        <f>K1421*L1421</f>
        <v>293680</v>
      </c>
      <c r="N1421" s="77"/>
      <c r="O1421" s="78"/>
      <c r="P1421" s="78"/>
      <c r="Q1421" s="78"/>
      <c r="R1421" s="79"/>
      <c r="S1421" s="80"/>
      <c r="T1421" s="81"/>
      <c r="U1421" s="77"/>
      <c r="V1421" s="79"/>
      <c r="W1421" s="79"/>
      <c r="X1421" s="82"/>
      <c r="Y1421" s="83">
        <f>M1421</f>
        <v>293680</v>
      </c>
      <c r="Z1421" s="84"/>
      <c r="AA1421" s="87">
        <f>AB1421*M1421/100</f>
        <v>29.368000000000002</v>
      </c>
      <c r="AB1421" s="82">
        <v>0.01</v>
      </c>
    </row>
    <row r="1422" spans="2:28" ht="16.5" customHeight="1" x14ac:dyDescent="0.25">
      <c r="B1422" s="99"/>
      <c r="C1422" s="99"/>
      <c r="D1422" s="99"/>
      <c r="E1422" s="99"/>
      <c r="F1422" s="99"/>
      <c r="G1422" s="99"/>
      <c r="H1422" s="107"/>
      <c r="I1422" s="107"/>
      <c r="J1422" s="107"/>
      <c r="K1422" s="106"/>
      <c r="L1422" s="106"/>
      <c r="M1422" s="106"/>
      <c r="N1422" s="77"/>
      <c r="O1422" s="78"/>
      <c r="P1422" s="78"/>
      <c r="Q1422" s="78"/>
      <c r="R1422" s="79"/>
      <c r="S1422" s="80"/>
      <c r="T1422" s="81"/>
      <c r="U1422" s="77"/>
      <c r="V1422" s="79"/>
      <c r="W1422" s="79"/>
      <c r="X1422" s="86"/>
      <c r="Y1422" s="83"/>
      <c r="Z1422" s="84"/>
      <c r="AA1422" s="85"/>
      <c r="AB1422" s="86"/>
    </row>
    <row r="1423" spans="2:28" ht="16.5" customHeight="1" x14ac:dyDescent="0.25">
      <c r="B1423" s="100" t="s">
        <v>205</v>
      </c>
      <c r="C1423" s="101"/>
      <c r="D1423" s="101"/>
      <c r="E1423" s="101"/>
      <c r="F1423" s="101"/>
      <c r="G1423" s="102"/>
      <c r="H1423" s="102" t="s">
        <v>210</v>
      </c>
      <c r="I1423" s="102" t="s">
        <v>3890</v>
      </c>
      <c r="J1423" s="102" t="s">
        <v>3891</v>
      </c>
      <c r="K1423" s="102">
        <v>92</v>
      </c>
      <c r="L1423" s="102">
        <v>5</v>
      </c>
      <c r="M1423" s="102"/>
      <c r="N1423" s="102"/>
      <c r="O1423" s="102" t="s">
        <v>424</v>
      </c>
      <c r="P1423" s="102" t="s">
        <v>315</v>
      </c>
      <c r="Q1423" s="102" t="s">
        <v>316</v>
      </c>
      <c r="R1423" s="102">
        <v>33110</v>
      </c>
      <c r="S1423" s="102"/>
      <c r="T1423" s="102">
        <v>80</v>
      </c>
      <c r="U1423" s="102"/>
      <c r="V1423" s="103"/>
      <c r="W1423" s="101"/>
      <c r="X1423" s="102"/>
      <c r="Y1423" s="101"/>
      <c r="Z1423" s="101"/>
      <c r="AA1423" s="102" t="s">
        <v>3892</v>
      </c>
      <c r="AB1423" s="104"/>
    </row>
    <row r="1424" spans="2:28" ht="16.5" customHeight="1" x14ac:dyDescent="0.25">
      <c r="B1424" s="97">
        <v>1752</v>
      </c>
      <c r="C1424" s="97" t="s">
        <v>206</v>
      </c>
      <c r="D1424" s="98" t="s">
        <v>3889</v>
      </c>
      <c r="E1424" s="99" t="s">
        <v>223</v>
      </c>
      <c r="F1424" s="97" t="s">
        <v>223</v>
      </c>
      <c r="G1424" s="97">
        <v>1</v>
      </c>
      <c r="H1424" s="105">
        <v>34</v>
      </c>
      <c r="I1424" s="105">
        <v>2</v>
      </c>
      <c r="J1424" s="105">
        <v>19</v>
      </c>
      <c r="K1424" s="95">
        <v>13819</v>
      </c>
      <c r="L1424" s="106">
        <f>T1423</f>
        <v>80</v>
      </c>
      <c r="M1424" s="106">
        <f>K1424*L1424</f>
        <v>1105520</v>
      </c>
      <c r="N1424" s="77"/>
      <c r="O1424" s="78"/>
      <c r="P1424" s="78"/>
      <c r="Q1424" s="78"/>
      <c r="R1424" s="79"/>
      <c r="S1424" s="80"/>
      <c r="T1424" s="81"/>
      <c r="U1424" s="77"/>
      <c r="V1424" s="79"/>
      <c r="W1424" s="79"/>
      <c r="X1424" s="82"/>
      <c r="Y1424" s="83">
        <f>M1424</f>
        <v>1105520</v>
      </c>
      <c r="Z1424" s="84"/>
      <c r="AA1424" s="87">
        <f>AB1424*M1424/100</f>
        <v>110.55200000000001</v>
      </c>
      <c r="AB1424" s="82">
        <v>0.01</v>
      </c>
    </row>
    <row r="1425" spans="2:28" ht="16.5" customHeight="1" x14ac:dyDescent="0.25">
      <c r="B1425" s="99"/>
      <c r="C1425" s="99"/>
      <c r="D1425" s="99"/>
      <c r="E1425" s="99"/>
      <c r="F1425" s="99"/>
      <c r="G1425" s="99"/>
      <c r="H1425" s="107"/>
      <c r="I1425" s="107"/>
      <c r="J1425" s="107"/>
      <c r="K1425" s="106"/>
      <c r="L1425" s="106"/>
      <c r="M1425" s="106"/>
      <c r="N1425" s="77"/>
      <c r="O1425" s="78"/>
      <c r="P1425" s="78"/>
      <c r="Q1425" s="78"/>
      <c r="R1425" s="79"/>
      <c r="S1425" s="80"/>
      <c r="T1425" s="81"/>
      <c r="U1425" s="77"/>
      <c r="V1425" s="79"/>
      <c r="W1425" s="79"/>
      <c r="X1425" s="86"/>
      <c r="Y1425" s="83"/>
      <c r="Z1425" s="84"/>
      <c r="AA1425" s="85"/>
      <c r="AB1425" s="86"/>
    </row>
    <row r="1426" spans="2:28" ht="16.5" customHeight="1" x14ac:dyDescent="0.25">
      <c r="B1426" s="100" t="s">
        <v>205</v>
      </c>
      <c r="C1426" s="101"/>
      <c r="D1426" s="101"/>
      <c r="E1426" s="101"/>
      <c r="F1426" s="101"/>
      <c r="G1426" s="102"/>
      <c r="H1426" s="102" t="s">
        <v>210</v>
      </c>
      <c r="I1426" s="102" t="s">
        <v>1602</v>
      </c>
      <c r="J1426" s="102" t="s">
        <v>3956</v>
      </c>
      <c r="K1426" s="102" t="s">
        <v>3957</v>
      </c>
      <c r="L1426" s="102">
        <v>14</v>
      </c>
      <c r="M1426" s="102"/>
      <c r="N1426" s="102"/>
      <c r="O1426" s="102" t="s">
        <v>3958</v>
      </c>
      <c r="P1426" s="102" t="s">
        <v>3959</v>
      </c>
      <c r="Q1426" s="102" t="s">
        <v>131</v>
      </c>
      <c r="R1426" s="102">
        <v>24000</v>
      </c>
      <c r="S1426" s="102"/>
      <c r="T1426" s="102">
        <v>250</v>
      </c>
      <c r="U1426" s="102"/>
      <c r="V1426" s="103"/>
      <c r="W1426" s="101"/>
      <c r="X1426" s="102"/>
      <c r="Y1426" s="101"/>
      <c r="Z1426" s="101"/>
      <c r="AA1426" s="101"/>
      <c r="AB1426" s="104"/>
    </row>
    <row r="1427" spans="2:28" ht="16.5" customHeight="1" x14ac:dyDescent="0.25">
      <c r="B1427" s="97">
        <v>1772</v>
      </c>
      <c r="C1427" s="97" t="s">
        <v>206</v>
      </c>
      <c r="D1427" s="98" t="s">
        <v>3955</v>
      </c>
      <c r="E1427" s="99" t="s">
        <v>3181</v>
      </c>
      <c r="F1427" s="97" t="s">
        <v>223</v>
      </c>
      <c r="G1427" s="97">
        <v>1</v>
      </c>
      <c r="H1427" s="105">
        <v>11</v>
      </c>
      <c r="I1427" s="105">
        <v>1</v>
      </c>
      <c r="J1427" s="105">
        <v>87</v>
      </c>
      <c r="K1427" s="95">
        <v>4587</v>
      </c>
      <c r="L1427" s="106">
        <f>T1426</f>
        <v>250</v>
      </c>
      <c r="M1427" s="106">
        <f>K1427*L1427</f>
        <v>1146750</v>
      </c>
      <c r="N1427" s="77"/>
      <c r="O1427" s="78"/>
      <c r="P1427" s="78"/>
      <c r="Q1427" s="78"/>
      <c r="R1427" s="79"/>
      <c r="S1427" s="80"/>
      <c r="T1427" s="81"/>
      <c r="U1427" s="77"/>
      <c r="V1427" s="79"/>
      <c r="W1427" s="79"/>
      <c r="X1427" s="82"/>
      <c r="Y1427" s="83">
        <f>M1427</f>
        <v>1146750</v>
      </c>
      <c r="Z1427" s="84"/>
      <c r="AA1427" s="87">
        <f>AB1427*M1427/100</f>
        <v>114.675</v>
      </c>
      <c r="AB1427" s="82">
        <v>0.01</v>
      </c>
    </row>
    <row r="1428" spans="2:28" ht="16.5" customHeight="1" x14ac:dyDescent="0.25">
      <c r="B1428" s="99"/>
      <c r="C1428" s="99"/>
      <c r="D1428" s="99"/>
      <c r="E1428" s="99"/>
      <c r="F1428" s="99"/>
      <c r="G1428" s="99"/>
      <c r="H1428" s="107"/>
      <c r="I1428" s="107"/>
      <c r="J1428" s="107"/>
      <c r="K1428" s="106"/>
      <c r="L1428" s="106"/>
      <c r="M1428" s="106"/>
      <c r="N1428" s="77"/>
      <c r="O1428" s="78"/>
      <c r="P1428" s="78"/>
      <c r="Q1428" s="78"/>
      <c r="R1428" s="79"/>
      <c r="S1428" s="80"/>
      <c r="T1428" s="81"/>
      <c r="U1428" s="77"/>
      <c r="V1428" s="79"/>
      <c r="W1428" s="79"/>
      <c r="X1428" s="86"/>
      <c r="Y1428" s="83"/>
      <c r="Z1428" s="84"/>
      <c r="AA1428" s="85"/>
      <c r="AB1428" s="86"/>
    </row>
    <row r="1429" spans="2:28" ht="16.5" customHeight="1" x14ac:dyDescent="0.25">
      <c r="B1429" s="100" t="s">
        <v>205</v>
      </c>
      <c r="C1429" s="101"/>
      <c r="D1429" s="101"/>
      <c r="E1429" s="101"/>
      <c r="F1429" s="101"/>
      <c r="G1429" s="102"/>
      <c r="H1429" s="102" t="s">
        <v>210</v>
      </c>
      <c r="I1429" s="102" t="s">
        <v>1319</v>
      </c>
      <c r="J1429" s="102" t="s">
        <v>1377</v>
      </c>
      <c r="K1429" s="102">
        <v>30</v>
      </c>
      <c r="L1429" s="102">
        <v>5</v>
      </c>
      <c r="M1429" s="102"/>
      <c r="N1429" s="102"/>
      <c r="O1429" s="102" t="s">
        <v>880</v>
      </c>
      <c r="P1429" s="102" t="s">
        <v>209</v>
      </c>
      <c r="Q1429" s="102" t="s">
        <v>139</v>
      </c>
      <c r="R1429" s="102">
        <v>34160</v>
      </c>
      <c r="S1429" s="102"/>
      <c r="T1429" s="102">
        <v>80</v>
      </c>
      <c r="U1429" s="102"/>
      <c r="V1429" s="103"/>
      <c r="W1429" s="101"/>
      <c r="X1429" s="102" t="s">
        <v>212</v>
      </c>
      <c r="Y1429" s="101" t="s">
        <v>4080</v>
      </c>
      <c r="Z1429" s="101"/>
      <c r="AA1429" s="101"/>
      <c r="AB1429" s="104"/>
    </row>
    <row r="1430" spans="2:28" ht="16.5" customHeight="1" x14ac:dyDescent="0.25">
      <c r="B1430" s="97">
        <v>1820</v>
      </c>
      <c r="C1430" s="97" t="s">
        <v>206</v>
      </c>
      <c r="D1430" s="98" t="s">
        <v>4079</v>
      </c>
      <c r="E1430" s="99" t="s">
        <v>3036</v>
      </c>
      <c r="F1430" s="97" t="s">
        <v>223</v>
      </c>
      <c r="G1430" s="97">
        <v>1</v>
      </c>
      <c r="H1430" s="105">
        <v>8</v>
      </c>
      <c r="I1430" s="105">
        <v>0</v>
      </c>
      <c r="J1430" s="105">
        <v>22</v>
      </c>
      <c r="K1430" s="95">
        <v>3222</v>
      </c>
      <c r="L1430" s="106">
        <f>T1429</f>
        <v>80</v>
      </c>
      <c r="M1430" s="106">
        <f>K1430*L1430</f>
        <v>257760</v>
      </c>
      <c r="N1430" s="77"/>
      <c r="O1430" s="78"/>
      <c r="P1430" s="78"/>
      <c r="Q1430" s="78"/>
      <c r="R1430" s="79"/>
      <c r="S1430" s="80"/>
      <c r="T1430" s="81"/>
      <c r="U1430" s="77"/>
      <c r="V1430" s="79"/>
      <c r="W1430" s="79"/>
      <c r="X1430" s="82"/>
      <c r="Y1430" s="83">
        <f>M1430</f>
        <v>257760</v>
      </c>
      <c r="Z1430" s="84"/>
      <c r="AA1430" s="87">
        <f>AB1430*M1430/100</f>
        <v>25.776</v>
      </c>
      <c r="AB1430" s="82">
        <v>0.01</v>
      </c>
    </row>
    <row r="1431" spans="2:28" ht="16.5" customHeight="1" x14ac:dyDescent="0.25">
      <c r="B1431" s="99"/>
      <c r="C1431" s="99"/>
      <c r="D1431" s="99"/>
      <c r="E1431" s="99"/>
      <c r="F1431" s="99"/>
      <c r="G1431" s="99"/>
      <c r="H1431" s="107"/>
      <c r="I1431" s="107"/>
      <c r="J1431" s="107"/>
      <c r="K1431" s="106"/>
      <c r="L1431" s="106"/>
      <c r="M1431" s="106"/>
      <c r="N1431" s="77"/>
      <c r="O1431" s="78"/>
      <c r="P1431" s="78"/>
      <c r="Q1431" s="78"/>
      <c r="R1431" s="79"/>
      <c r="S1431" s="80"/>
      <c r="T1431" s="81"/>
      <c r="U1431" s="77"/>
      <c r="V1431" s="79"/>
      <c r="W1431" s="79"/>
      <c r="X1431" s="86"/>
      <c r="Y1431" s="83"/>
      <c r="Z1431" s="84"/>
      <c r="AA1431" s="85"/>
      <c r="AB1431" s="86"/>
    </row>
    <row r="1432" spans="2:28" ht="16.5" customHeight="1" x14ac:dyDescent="0.25">
      <c r="B1432" s="100" t="s">
        <v>205</v>
      </c>
      <c r="C1432" s="101"/>
      <c r="D1432" s="101"/>
      <c r="E1432" s="101"/>
      <c r="F1432" s="101"/>
      <c r="G1432" s="102"/>
      <c r="H1432" s="102" t="s">
        <v>213</v>
      </c>
      <c r="I1432" s="102" t="s">
        <v>2005</v>
      </c>
      <c r="J1432" s="102" t="s">
        <v>4141</v>
      </c>
      <c r="K1432" s="102">
        <v>81</v>
      </c>
      <c r="L1432" s="102">
        <v>2</v>
      </c>
      <c r="M1432" s="102"/>
      <c r="N1432" s="102"/>
      <c r="O1432" s="102" t="s">
        <v>880</v>
      </c>
      <c r="P1432" s="102" t="s">
        <v>209</v>
      </c>
      <c r="Q1432" s="102" t="s">
        <v>139</v>
      </c>
      <c r="R1432" s="102">
        <v>34160</v>
      </c>
      <c r="S1432" s="102"/>
      <c r="T1432" s="102">
        <v>80</v>
      </c>
      <c r="U1432" s="102"/>
      <c r="V1432" s="103"/>
      <c r="W1432" s="101"/>
      <c r="X1432" s="102"/>
      <c r="Y1432" s="101"/>
      <c r="Z1432" s="101"/>
      <c r="AA1432" s="102" t="s">
        <v>4142</v>
      </c>
      <c r="AB1432" s="104"/>
    </row>
    <row r="1433" spans="2:28" ht="16.5" customHeight="1" x14ac:dyDescent="0.25">
      <c r="B1433" s="97">
        <v>1843</v>
      </c>
      <c r="C1433" s="97" t="s">
        <v>206</v>
      </c>
      <c r="D1433" s="98" t="s">
        <v>4139</v>
      </c>
      <c r="E1433" s="99" t="s">
        <v>4140</v>
      </c>
      <c r="F1433" s="97" t="s">
        <v>223</v>
      </c>
      <c r="G1433" s="97">
        <v>1</v>
      </c>
      <c r="H1433" s="105">
        <v>24</v>
      </c>
      <c r="I1433" s="105">
        <v>2</v>
      </c>
      <c r="J1433" s="105">
        <v>37</v>
      </c>
      <c r="K1433" s="95">
        <v>9837</v>
      </c>
      <c r="L1433" s="106">
        <f>T1432</f>
        <v>80</v>
      </c>
      <c r="M1433" s="106">
        <f>K1433*L1433</f>
        <v>786960</v>
      </c>
      <c r="N1433" s="77"/>
      <c r="O1433" s="78"/>
      <c r="P1433" s="78"/>
      <c r="Q1433" s="78"/>
      <c r="R1433" s="79"/>
      <c r="S1433" s="80"/>
      <c r="T1433" s="81"/>
      <c r="U1433" s="77"/>
      <c r="V1433" s="79"/>
      <c r="W1433" s="79"/>
      <c r="X1433" s="82"/>
      <c r="Y1433" s="83">
        <f>M1433</f>
        <v>786960</v>
      </c>
      <c r="Z1433" s="84"/>
      <c r="AA1433" s="87">
        <f>AB1433*M1433/100</f>
        <v>78.695999999999998</v>
      </c>
      <c r="AB1433" s="82">
        <v>0.01</v>
      </c>
    </row>
    <row r="1434" spans="2:28" ht="16.5" customHeight="1" x14ac:dyDescent="0.25">
      <c r="B1434" s="99"/>
      <c r="C1434" s="99"/>
      <c r="D1434" s="99"/>
      <c r="E1434" s="99"/>
      <c r="F1434" s="99"/>
      <c r="G1434" s="99"/>
      <c r="H1434" s="107"/>
      <c r="I1434" s="107"/>
      <c r="J1434" s="107"/>
      <c r="K1434" s="106"/>
      <c r="L1434" s="106"/>
      <c r="M1434" s="106"/>
      <c r="N1434" s="77"/>
      <c r="O1434" s="78"/>
      <c r="P1434" s="78"/>
      <c r="Q1434" s="78"/>
      <c r="R1434" s="79"/>
      <c r="S1434" s="80"/>
      <c r="T1434" s="81"/>
      <c r="U1434" s="77"/>
      <c r="V1434" s="79"/>
      <c r="W1434" s="79"/>
      <c r="X1434" s="86"/>
      <c r="Y1434" s="83"/>
      <c r="Z1434" s="84"/>
      <c r="AA1434" s="85"/>
      <c r="AB1434" s="86"/>
    </row>
    <row r="1435" spans="2:28" ht="16.5" customHeight="1" x14ac:dyDescent="0.25">
      <c r="B1435" s="100" t="s">
        <v>205</v>
      </c>
      <c r="C1435" s="101"/>
      <c r="D1435" s="101"/>
      <c r="E1435" s="101"/>
      <c r="F1435" s="101"/>
      <c r="G1435" s="102"/>
      <c r="H1435" s="102" t="s">
        <v>210</v>
      </c>
      <c r="I1435" s="102" t="s">
        <v>350</v>
      </c>
      <c r="J1435" s="102" t="s">
        <v>275</v>
      </c>
      <c r="K1435" s="102" t="s">
        <v>3036</v>
      </c>
      <c r="L1435" s="102">
        <v>9</v>
      </c>
      <c r="M1435" s="102"/>
      <c r="N1435" s="102"/>
      <c r="O1435" s="102" t="s">
        <v>240</v>
      </c>
      <c r="P1435" s="102" t="s">
        <v>241</v>
      </c>
      <c r="Q1435" s="102" t="s">
        <v>139</v>
      </c>
      <c r="R1435" s="102">
        <v>34160</v>
      </c>
      <c r="S1435" s="102"/>
      <c r="T1435" s="102">
        <v>80</v>
      </c>
      <c r="U1435" s="102" t="s">
        <v>4342</v>
      </c>
      <c r="V1435" s="103"/>
      <c r="W1435" s="101"/>
      <c r="X1435" s="102"/>
      <c r="Y1435" s="101"/>
      <c r="Z1435" s="101"/>
      <c r="AA1435" s="102" t="s">
        <v>4341</v>
      </c>
      <c r="AB1435" s="104"/>
    </row>
    <row r="1436" spans="2:28" ht="16.5" customHeight="1" x14ac:dyDescent="0.25">
      <c r="B1436" s="97">
        <v>1916</v>
      </c>
      <c r="C1436" s="97" t="s">
        <v>206</v>
      </c>
      <c r="D1436" s="98" t="s">
        <v>4340</v>
      </c>
      <c r="E1436" s="99" t="s">
        <v>3062</v>
      </c>
      <c r="F1436" s="97" t="s">
        <v>223</v>
      </c>
      <c r="G1436" s="97">
        <v>1</v>
      </c>
      <c r="H1436" s="105">
        <v>6</v>
      </c>
      <c r="I1436" s="105">
        <v>1</v>
      </c>
      <c r="J1436" s="105">
        <v>65</v>
      </c>
      <c r="K1436" s="95">
        <v>2565</v>
      </c>
      <c r="L1436" s="106">
        <f>T1435</f>
        <v>80</v>
      </c>
      <c r="M1436" s="106">
        <f>K1436*L1436</f>
        <v>205200</v>
      </c>
      <c r="N1436" s="77"/>
      <c r="O1436" s="78"/>
      <c r="P1436" s="78"/>
      <c r="Q1436" s="78"/>
      <c r="R1436" s="79"/>
      <c r="S1436" s="80"/>
      <c r="T1436" s="81"/>
      <c r="U1436" s="77"/>
      <c r="V1436" s="79"/>
      <c r="W1436" s="79"/>
      <c r="X1436" s="82"/>
      <c r="Y1436" s="83">
        <f>M1436</f>
        <v>205200</v>
      </c>
      <c r="Z1436" s="84"/>
      <c r="AA1436" s="87">
        <f>AB1436*M1436/100</f>
        <v>20.52</v>
      </c>
      <c r="AB1436" s="110">
        <v>0.01</v>
      </c>
    </row>
    <row r="1437" spans="2:28" ht="16.5" customHeight="1" x14ac:dyDescent="0.25">
      <c r="B1437" s="99"/>
      <c r="C1437" s="99"/>
      <c r="D1437" s="99"/>
      <c r="E1437" s="99"/>
      <c r="F1437" s="99"/>
      <c r="G1437" s="99"/>
      <c r="H1437" s="107"/>
      <c r="I1437" s="107"/>
      <c r="J1437" s="107"/>
      <c r="K1437" s="106"/>
      <c r="L1437" s="106"/>
      <c r="M1437" s="106"/>
      <c r="N1437" s="77"/>
      <c r="O1437" s="78"/>
      <c r="P1437" s="78"/>
      <c r="Q1437" s="78"/>
      <c r="R1437" s="79"/>
      <c r="S1437" s="80"/>
      <c r="T1437" s="81"/>
      <c r="U1437" s="77"/>
      <c r="V1437" s="79"/>
      <c r="W1437" s="79"/>
      <c r="X1437" s="86"/>
      <c r="Y1437" s="83"/>
      <c r="Z1437" s="84"/>
      <c r="AA1437" s="85"/>
      <c r="AB1437" s="86"/>
    </row>
    <row r="1438" spans="2:28" ht="16.5" customHeight="1" x14ac:dyDescent="0.25">
      <c r="B1438" s="100" t="s">
        <v>205</v>
      </c>
      <c r="C1438" s="101"/>
      <c r="D1438" s="101"/>
      <c r="E1438" s="101"/>
      <c r="F1438" s="101"/>
      <c r="G1438" s="102"/>
      <c r="H1438" s="102" t="s">
        <v>207</v>
      </c>
      <c r="I1438" s="102" t="s">
        <v>4555</v>
      </c>
      <c r="J1438" s="102" t="s">
        <v>601</v>
      </c>
      <c r="K1438" s="102">
        <v>123</v>
      </c>
      <c r="L1438" s="102">
        <v>9</v>
      </c>
      <c r="M1438" s="102"/>
      <c r="N1438" s="102"/>
      <c r="O1438" s="102" t="s">
        <v>240</v>
      </c>
      <c r="P1438" s="102" t="s">
        <v>241</v>
      </c>
      <c r="Q1438" s="102" t="s">
        <v>139</v>
      </c>
      <c r="R1438" s="102">
        <v>34160</v>
      </c>
      <c r="S1438" s="102"/>
      <c r="T1438" s="102">
        <v>80</v>
      </c>
      <c r="U1438" s="102" t="s">
        <v>4556</v>
      </c>
      <c r="V1438" s="103"/>
      <c r="W1438" s="101"/>
      <c r="X1438" s="102" t="s">
        <v>212</v>
      </c>
      <c r="Y1438" s="101" t="s">
        <v>4557</v>
      </c>
      <c r="Z1438" s="101"/>
      <c r="AA1438" s="101"/>
      <c r="AB1438" s="104"/>
    </row>
    <row r="1439" spans="2:28" ht="16.5" customHeight="1" x14ac:dyDescent="0.25">
      <c r="B1439" s="97">
        <v>1986</v>
      </c>
      <c r="C1439" s="97" t="s">
        <v>206</v>
      </c>
      <c r="D1439" s="98" t="s">
        <v>4554</v>
      </c>
      <c r="E1439" s="99" t="s">
        <v>3403</v>
      </c>
      <c r="F1439" s="97" t="s">
        <v>223</v>
      </c>
      <c r="G1439" s="97">
        <v>1</v>
      </c>
      <c r="H1439" s="105">
        <v>17</v>
      </c>
      <c r="I1439" s="105">
        <v>1</v>
      </c>
      <c r="J1439" s="105">
        <v>14</v>
      </c>
      <c r="K1439" s="95">
        <v>6914</v>
      </c>
      <c r="L1439" s="106">
        <f>T1438</f>
        <v>80</v>
      </c>
      <c r="M1439" s="106">
        <f>K1439*L1439</f>
        <v>553120</v>
      </c>
      <c r="N1439" s="77"/>
      <c r="O1439" s="78"/>
      <c r="P1439" s="78"/>
      <c r="Q1439" s="78"/>
      <c r="R1439" s="79"/>
      <c r="S1439" s="80"/>
      <c r="T1439" s="81"/>
      <c r="U1439" s="77"/>
      <c r="V1439" s="79"/>
      <c r="W1439" s="79"/>
      <c r="X1439" s="82"/>
      <c r="Y1439" s="83">
        <f>M1439</f>
        <v>553120</v>
      </c>
      <c r="Z1439" s="84"/>
      <c r="AA1439" s="87">
        <f>AB1439*M1439/100</f>
        <v>55.311999999999998</v>
      </c>
      <c r="AB1439" s="110">
        <v>0.01</v>
      </c>
    </row>
    <row r="1440" spans="2:28" ht="16.5" customHeight="1" x14ac:dyDescent="0.25">
      <c r="B1440" s="99"/>
      <c r="C1440" s="99"/>
      <c r="D1440" s="99"/>
      <c r="E1440" s="99"/>
      <c r="F1440" s="99"/>
      <c r="G1440" s="99"/>
      <c r="H1440" s="107"/>
      <c r="I1440" s="107"/>
      <c r="J1440" s="107"/>
      <c r="K1440" s="106"/>
      <c r="L1440" s="106"/>
      <c r="M1440" s="106"/>
      <c r="N1440" s="77"/>
      <c r="O1440" s="78"/>
      <c r="P1440" s="78"/>
      <c r="Q1440" s="78"/>
      <c r="R1440" s="79"/>
      <c r="S1440" s="80"/>
      <c r="T1440" s="81"/>
      <c r="U1440" s="77"/>
      <c r="V1440" s="79"/>
      <c r="W1440" s="79"/>
      <c r="X1440" s="86"/>
      <c r="Y1440" s="83"/>
      <c r="Z1440" s="84"/>
      <c r="AA1440" s="85"/>
      <c r="AB1440" s="86"/>
    </row>
    <row r="1441" spans="2:28" ht="16.5" customHeight="1" x14ac:dyDescent="0.25">
      <c r="B1441" s="100" t="s">
        <v>205</v>
      </c>
      <c r="C1441" s="101"/>
      <c r="D1441" s="101"/>
      <c r="E1441" s="101"/>
      <c r="F1441" s="101"/>
      <c r="G1441" s="102"/>
      <c r="H1441" s="102" t="s">
        <v>207</v>
      </c>
      <c r="I1441" s="102" t="s">
        <v>4606</v>
      </c>
      <c r="J1441" s="102" t="s">
        <v>1559</v>
      </c>
      <c r="K1441" s="102" t="s">
        <v>4607</v>
      </c>
      <c r="L1441" s="102">
        <v>15</v>
      </c>
      <c r="M1441" s="102"/>
      <c r="N1441" s="102"/>
      <c r="O1441" s="102" t="s">
        <v>240</v>
      </c>
      <c r="P1441" s="102" t="s">
        <v>241</v>
      </c>
      <c r="Q1441" s="102" t="s">
        <v>139</v>
      </c>
      <c r="R1441" s="102">
        <v>34160</v>
      </c>
      <c r="S1441" s="102"/>
      <c r="T1441" s="102">
        <v>80</v>
      </c>
      <c r="U1441" s="102"/>
      <c r="V1441" s="103"/>
      <c r="W1441" s="101"/>
      <c r="X1441" s="102" t="s">
        <v>212</v>
      </c>
      <c r="Y1441" s="101" t="s">
        <v>4608</v>
      </c>
      <c r="Z1441" s="101"/>
      <c r="AA1441" s="101"/>
      <c r="AB1441" s="104"/>
    </row>
    <row r="1442" spans="2:28" ht="16.5" customHeight="1" x14ac:dyDescent="0.25">
      <c r="B1442" s="97">
        <v>2003</v>
      </c>
      <c r="C1442" s="97" t="s">
        <v>206</v>
      </c>
      <c r="D1442" s="98" t="s">
        <v>3449</v>
      </c>
      <c r="E1442" s="99" t="s">
        <v>3058</v>
      </c>
      <c r="F1442" s="97" t="s">
        <v>223</v>
      </c>
      <c r="G1442" s="97">
        <v>1</v>
      </c>
      <c r="H1442" s="105">
        <v>28</v>
      </c>
      <c r="I1442" s="105">
        <v>3</v>
      </c>
      <c r="J1442" s="105">
        <v>24</v>
      </c>
      <c r="K1442" s="95">
        <v>11524</v>
      </c>
      <c r="L1442" s="106">
        <f>T1441</f>
        <v>80</v>
      </c>
      <c r="M1442" s="106">
        <f>K1442*L1442</f>
        <v>921920</v>
      </c>
      <c r="N1442" s="77"/>
      <c r="O1442" s="78"/>
      <c r="P1442" s="78"/>
      <c r="Q1442" s="78"/>
      <c r="R1442" s="79"/>
      <c r="S1442" s="80"/>
      <c r="T1442" s="81"/>
      <c r="U1442" s="77"/>
      <c r="V1442" s="79"/>
      <c r="W1442" s="79"/>
      <c r="X1442" s="82"/>
      <c r="Y1442" s="83">
        <f>M1442</f>
        <v>921920</v>
      </c>
      <c r="Z1442" s="84"/>
      <c r="AA1442" s="87">
        <f>AB1442*M1442/100</f>
        <v>92.192000000000007</v>
      </c>
      <c r="AB1442" s="110">
        <v>0.01</v>
      </c>
    </row>
    <row r="1443" spans="2:28" ht="16.5" customHeight="1" x14ac:dyDescent="0.25">
      <c r="B1443" s="99"/>
      <c r="C1443" s="99"/>
      <c r="D1443" s="99"/>
      <c r="E1443" s="99"/>
      <c r="F1443" s="99"/>
      <c r="G1443" s="99"/>
      <c r="H1443" s="107"/>
      <c r="I1443" s="107"/>
      <c r="J1443" s="107"/>
      <c r="K1443" s="106"/>
      <c r="L1443" s="106"/>
      <c r="M1443" s="106"/>
      <c r="N1443" s="77"/>
      <c r="O1443" s="78"/>
      <c r="P1443" s="78"/>
      <c r="Q1443" s="78"/>
      <c r="R1443" s="79"/>
      <c r="S1443" s="80"/>
      <c r="T1443" s="81"/>
      <c r="U1443" s="77"/>
      <c r="V1443" s="79"/>
      <c r="W1443" s="79"/>
      <c r="X1443" s="86"/>
      <c r="Y1443" s="83"/>
      <c r="Z1443" s="84"/>
      <c r="AA1443" s="85"/>
      <c r="AB1443" s="86"/>
    </row>
    <row r="1444" spans="2:28" ht="16.5" customHeight="1" x14ac:dyDescent="0.25">
      <c r="B1444" s="100" t="s">
        <v>205</v>
      </c>
      <c r="C1444" s="101"/>
      <c r="D1444" s="101"/>
      <c r="E1444" s="101"/>
      <c r="F1444" s="101"/>
      <c r="G1444" s="102"/>
      <c r="H1444" s="102" t="s">
        <v>210</v>
      </c>
      <c r="I1444" s="102" t="s">
        <v>4962</v>
      </c>
      <c r="J1444" s="102" t="s">
        <v>702</v>
      </c>
      <c r="K1444" s="102">
        <v>174</v>
      </c>
      <c r="L1444" s="102">
        <v>11</v>
      </c>
      <c r="M1444" s="102"/>
      <c r="N1444" s="102"/>
      <c r="O1444" s="102" t="s">
        <v>424</v>
      </c>
      <c r="P1444" s="102" t="s">
        <v>315</v>
      </c>
      <c r="Q1444" s="102" t="s">
        <v>316</v>
      </c>
      <c r="R1444" s="102">
        <v>33110</v>
      </c>
      <c r="S1444" s="102"/>
      <c r="T1444" s="102">
        <v>80</v>
      </c>
      <c r="U1444" s="102"/>
      <c r="V1444" s="103"/>
      <c r="W1444" s="101"/>
      <c r="X1444" s="102" t="s">
        <v>212</v>
      </c>
      <c r="Y1444" s="101" t="s">
        <v>4964</v>
      </c>
      <c r="Z1444" s="101"/>
      <c r="AA1444" s="102" t="s">
        <v>4963</v>
      </c>
      <c r="AB1444" s="104"/>
    </row>
    <row r="1445" spans="2:28" ht="16.5" customHeight="1" x14ac:dyDescent="0.25">
      <c r="B1445" s="97">
        <v>2118</v>
      </c>
      <c r="C1445" s="97" t="s">
        <v>206</v>
      </c>
      <c r="D1445" s="98" t="s">
        <v>4961</v>
      </c>
      <c r="E1445" s="99" t="s">
        <v>3036</v>
      </c>
      <c r="F1445" s="97" t="s">
        <v>223</v>
      </c>
      <c r="G1445" s="97">
        <v>1</v>
      </c>
      <c r="H1445" s="105">
        <v>15</v>
      </c>
      <c r="I1445" s="105">
        <v>2</v>
      </c>
      <c r="J1445" s="105">
        <v>0</v>
      </c>
      <c r="K1445" s="95">
        <v>6200</v>
      </c>
      <c r="L1445" s="106">
        <f>T1444</f>
        <v>80</v>
      </c>
      <c r="M1445" s="106">
        <f>K1445*L1445</f>
        <v>496000</v>
      </c>
      <c r="N1445" s="77"/>
      <c r="O1445" s="78"/>
      <c r="P1445" s="78"/>
      <c r="Q1445" s="78"/>
      <c r="R1445" s="79"/>
      <c r="S1445" s="80"/>
      <c r="T1445" s="81"/>
      <c r="U1445" s="77"/>
      <c r="V1445" s="79"/>
      <c r="W1445" s="79"/>
      <c r="X1445" s="82"/>
      <c r="Y1445" s="83">
        <f>M1445</f>
        <v>496000</v>
      </c>
      <c r="Z1445" s="84"/>
      <c r="AA1445" s="87">
        <f>AB1445*M1445/100</f>
        <v>49.6</v>
      </c>
      <c r="AB1445" s="110">
        <v>0.01</v>
      </c>
    </row>
    <row r="1446" spans="2:28" ht="16.5" customHeight="1" x14ac:dyDescent="0.25">
      <c r="B1446" s="99"/>
      <c r="C1446" s="99"/>
      <c r="D1446" s="99"/>
      <c r="E1446" s="99"/>
      <c r="F1446" s="99"/>
      <c r="G1446" s="99"/>
      <c r="H1446" s="107"/>
      <c r="I1446" s="107"/>
      <c r="J1446" s="107"/>
      <c r="K1446" s="106"/>
      <c r="L1446" s="106"/>
      <c r="M1446" s="106"/>
      <c r="N1446" s="77"/>
      <c r="O1446" s="78"/>
      <c r="P1446" s="78"/>
      <c r="Q1446" s="78"/>
      <c r="R1446" s="79"/>
      <c r="S1446" s="80"/>
      <c r="T1446" s="81"/>
      <c r="U1446" s="77"/>
      <c r="V1446" s="79"/>
      <c r="W1446" s="79"/>
      <c r="X1446" s="86"/>
      <c r="Y1446" s="83"/>
      <c r="Z1446" s="84"/>
      <c r="AA1446" s="85"/>
      <c r="AB1446" s="86"/>
    </row>
    <row r="1447" spans="2:28" ht="16.5" customHeight="1" x14ac:dyDescent="0.25">
      <c r="B1447" s="100" t="s">
        <v>205</v>
      </c>
      <c r="C1447" s="101"/>
      <c r="D1447" s="101"/>
      <c r="E1447" s="101"/>
      <c r="F1447" s="101"/>
      <c r="G1447" s="102"/>
      <c r="H1447" s="102" t="s">
        <v>207</v>
      </c>
      <c r="I1447" s="102" t="s">
        <v>1079</v>
      </c>
      <c r="J1447" s="102" t="s">
        <v>1796</v>
      </c>
      <c r="K1447" s="102" t="s">
        <v>3138</v>
      </c>
      <c r="L1447" s="102">
        <v>7</v>
      </c>
      <c r="M1447" s="102"/>
      <c r="N1447" s="102"/>
      <c r="O1447" s="102" t="s">
        <v>883</v>
      </c>
      <c r="P1447" s="102" t="s">
        <v>209</v>
      </c>
      <c r="Q1447" s="102" t="s">
        <v>139</v>
      </c>
      <c r="R1447" s="102">
        <v>34160</v>
      </c>
      <c r="S1447" s="102"/>
      <c r="T1447" s="102">
        <v>80</v>
      </c>
      <c r="U1447" s="102"/>
      <c r="V1447" s="103"/>
      <c r="W1447" s="101"/>
      <c r="X1447" s="102"/>
      <c r="Y1447" s="101"/>
      <c r="Z1447" s="101"/>
      <c r="AA1447" s="102" t="s">
        <v>4974</v>
      </c>
      <c r="AB1447" s="104"/>
    </row>
    <row r="1448" spans="2:28" ht="16.5" customHeight="1" x14ac:dyDescent="0.25">
      <c r="B1448" s="97">
        <v>2125</v>
      </c>
      <c r="C1448" s="97" t="s">
        <v>206</v>
      </c>
      <c r="D1448" s="98" t="s">
        <v>4973</v>
      </c>
      <c r="E1448" s="99" t="s">
        <v>3036</v>
      </c>
      <c r="F1448" s="97" t="s">
        <v>223</v>
      </c>
      <c r="G1448" s="97">
        <v>1</v>
      </c>
      <c r="H1448" s="105">
        <v>21</v>
      </c>
      <c r="I1448" s="105">
        <v>1</v>
      </c>
      <c r="J1448" s="105">
        <v>97</v>
      </c>
      <c r="K1448" s="95">
        <v>8597</v>
      </c>
      <c r="L1448" s="106">
        <f>T1447</f>
        <v>80</v>
      </c>
      <c r="M1448" s="106">
        <f>K1448*L1448</f>
        <v>687760</v>
      </c>
      <c r="N1448" s="77"/>
      <c r="O1448" s="78"/>
      <c r="P1448" s="78"/>
      <c r="Q1448" s="78"/>
      <c r="R1448" s="79"/>
      <c r="S1448" s="80"/>
      <c r="T1448" s="81"/>
      <c r="U1448" s="77"/>
      <c r="V1448" s="79"/>
      <c r="W1448" s="79"/>
      <c r="X1448" s="82"/>
      <c r="Y1448" s="83">
        <f>M1448</f>
        <v>687760</v>
      </c>
      <c r="Z1448" s="84"/>
      <c r="AA1448" s="87">
        <f>AB1448*M1448/100</f>
        <v>68.77600000000001</v>
      </c>
      <c r="AB1448" s="110">
        <v>0.01</v>
      </c>
    </row>
    <row r="1449" spans="2:28" ht="16.5" customHeight="1" x14ac:dyDescent="0.25">
      <c r="B1449" s="99"/>
      <c r="C1449" s="99"/>
      <c r="D1449" s="99"/>
      <c r="E1449" s="99"/>
      <c r="F1449" s="99"/>
      <c r="G1449" s="99"/>
      <c r="H1449" s="107"/>
      <c r="I1449" s="107"/>
      <c r="J1449" s="107"/>
      <c r="K1449" s="106"/>
      <c r="L1449" s="106"/>
      <c r="M1449" s="106"/>
      <c r="N1449" s="77"/>
      <c r="O1449" s="78"/>
      <c r="P1449" s="78"/>
      <c r="Q1449" s="78"/>
      <c r="R1449" s="79"/>
      <c r="S1449" s="80"/>
      <c r="T1449" s="81"/>
      <c r="U1449" s="77"/>
      <c r="V1449" s="79"/>
      <c r="W1449" s="79"/>
      <c r="X1449" s="86"/>
      <c r="Y1449" s="83"/>
      <c r="Z1449" s="84"/>
      <c r="AA1449" s="85"/>
      <c r="AB1449" s="86"/>
    </row>
    <row r="1450" spans="2:28" ht="16.5" customHeight="1" x14ac:dyDescent="0.25">
      <c r="B1450" s="100" t="s">
        <v>205</v>
      </c>
      <c r="C1450" s="101"/>
      <c r="D1450" s="101"/>
      <c r="E1450" s="101"/>
      <c r="F1450" s="101"/>
      <c r="G1450" s="102"/>
      <c r="H1450" s="102" t="s">
        <v>210</v>
      </c>
      <c r="I1450" s="102" t="s">
        <v>354</v>
      </c>
      <c r="J1450" s="102" t="s">
        <v>355</v>
      </c>
      <c r="K1450" s="102" t="s">
        <v>3036</v>
      </c>
      <c r="L1450" s="102">
        <v>9</v>
      </c>
      <c r="M1450" s="102"/>
      <c r="N1450" s="102"/>
      <c r="O1450" s="102" t="s">
        <v>240</v>
      </c>
      <c r="P1450" s="102" t="s">
        <v>241</v>
      </c>
      <c r="Q1450" s="102" t="s">
        <v>139</v>
      </c>
      <c r="R1450" s="102">
        <v>34160</v>
      </c>
      <c r="S1450" s="102"/>
      <c r="T1450" s="102">
        <v>80</v>
      </c>
      <c r="U1450" s="102" t="s">
        <v>4987</v>
      </c>
      <c r="V1450" s="103"/>
      <c r="W1450" s="101"/>
      <c r="X1450" s="102"/>
      <c r="Y1450" s="101"/>
      <c r="Z1450" s="101"/>
      <c r="AA1450" s="102" t="s">
        <v>4986</v>
      </c>
      <c r="AB1450" s="104"/>
    </row>
    <row r="1451" spans="2:28" ht="16.5" customHeight="1" x14ac:dyDescent="0.25">
      <c r="B1451" s="97">
        <v>2132</v>
      </c>
      <c r="C1451" s="97" t="s">
        <v>206</v>
      </c>
      <c r="D1451" s="98" t="s">
        <v>4985</v>
      </c>
      <c r="E1451" s="99" t="s">
        <v>3038</v>
      </c>
      <c r="F1451" s="97" t="s">
        <v>223</v>
      </c>
      <c r="G1451" s="97">
        <v>1</v>
      </c>
      <c r="H1451" s="105">
        <v>5</v>
      </c>
      <c r="I1451" s="105">
        <v>3</v>
      </c>
      <c r="J1451" s="105">
        <v>40</v>
      </c>
      <c r="K1451" s="95">
        <v>2340</v>
      </c>
      <c r="L1451" s="106">
        <f>T1450</f>
        <v>80</v>
      </c>
      <c r="M1451" s="106">
        <f>K1451*L1451</f>
        <v>187200</v>
      </c>
      <c r="N1451" s="77"/>
      <c r="O1451" s="78"/>
      <c r="P1451" s="78"/>
      <c r="Q1451" s="78"/>
      <c r="R1451" s="79"/>
      <c r="S1451" s="80"/>
      <c r="T1451" s="81"/>
      <c r="U1451" s="77"/>
      <c r="V1451" s="79"/>
      <c r="W1451" s="79"/>
      <c r="X1451" s="82"/>
      <c r="Y1451" s="83">
        <f>M1451</f>
        <v>187200</v>
      </c>
      <c r="Z1451" s="84"/>
      <c r="AA1451" s="87">
        <f>AB1451*M1451/100</f>
        <v>18.72</v>
      </c>
      <c r="AB1451" s="110">
        <v>0.01</v>
      </c>
    </row>
    <row r="1452" spans="2:28" ht="16.5" customHeight="1" x14ac:dyDescent="0.25">
      <c r="B1452" s="99"/>
      <c r="C1452" s="99"/>
      <c r="D1452" s="99"/>
      <c r="E1452" s="99"/>
      <c r="F1452" s="99"/>
      <c r="G1452" s="99"/>
      <c r="H1452" s="107"/>
      <c r="I1452" s="107"/>
      <c r="J1452" s="107"/>
      <c r="K1452" s="106"/>
      <c r="L1452" s="106"/>
      <c r="M1452" s="106"/>
      <c r="N1452" s="77"/>
      <c r="O1452" s="78"/>
      <c r="P1452" s="78"/>
      <c r="Q1452" s="78"/>
      <c r="R1452" s="79"/>
      <c r="S1452" s="80"/>
      <c r="T1452" s="81"/>
      <c r="U1452" s="77"/>
      <c r="V1452" s="79"/>
      <c r="W1452" s="79"/>
      <c r="X1452" s="86"/>
      <c r="Y1452" s="83"/>
      <c r="Z1452" s="84"/>
      <c r="AA1452" s="85"/>
      <c r="AB1452" s="86"/>
    </row>
    <row r="1453" spans="2:28" ht="16.5" customHeight="1" x14ac:dyDescent="0.25">
      <c r="B1453" s="100" t="s">
        <v>205</v>
      </c>
      <c r="C1453" s="101"/>
      <c r="D1453" s="101"/>
      <c r="E1453" s="101"/>
      <c r="F1453" s="101"/>
      <c r="G1453" s="102"/>
      <c r="H1453" s="102" t="s">
        <v>210</v>
      </c>
      <c r="I1453" s="102" t="s">
        <v>2025</v>
      </c>
      <c r="J1453" s="102" t="s">
        <v>776</v>
      </c>
      <c r="K1453" s="102" t="s">
        <v>4990</v>
      </c>
      <c r="L1453" s="102">
        <v>6</v>
      </c>
      <c r="M1453" s="102"/>
      <c r="N1453" s="102"/>
      <c r="O1453" s="102" t="s">
        <v>240</v>
      </c>
      <c r="P1453" s="102" t="s">
        <v>241</v>
      </c>
      <c r="Q1453" s="102" t="s">
        <v>139</v>
      </c>
      <c r="R1453" s="102">
        <v>34160</v>
      </c>
      <c r="S1453" s="102"/>
      <c r="T1453" s="102">
        <v>80</v>
      </c>
      <c r="U1453" s="102"/>
      <c r="V1453" s="103"/>
      <c r="W1453" s="101"/>
      <c r="X1453" s="102"/>
      <c r="Y1453" s="101"/>
      <c r="Z1453" s="101"/>
      <c r="AA1453" s="101"/>
      <c r="AB1453" s="104"/>
    </row>
    <row r="1454" spans="2:28" ht="16.5" customHeight="1" x14ac:dyDescent="0.25">
      <c r="B1454" s="97">
        <v>2134</v>
      </c>
      <c r="C1454" s="97" t="s">
        <v>206</v>
      </c>
      <c r="D1454" s="98" t="s">
        <v>4989</v>
      </c>
      <c r="E1454" s="99" t="s">
        <v>223</v>
      </c>
      <c r="F1454" s="97" t="s">
        <v>223</v>
      </c>
      <c r="G1454" s="97">
        <v>1</v>
      </c>
      <c r="H1454" s="105">
        <v>10</v>
      </c>
      <c r="I1454" s="105">
        <v>2</v>
      </c>
      <c r="J1454" s="105">
        <v>0</v>
      </c>
      <c r="K1454" s="95">
        <v>4200</v>
      </c>
      <c r="L1454" s="106">
        <f>T1453</f>
        <v>80</v>
      </c>
      <c r="M1454" s="106">
        <f>K1454*L1454</f>
        <v>336000</v>
      </c>
      <c r="N1454" s="77"/>
      <c r="O1454" s="78"/>
      <c r="P1454" s="78"/>
      <c r="Q1454" s="78"/>
      <c r="R1454" s="79"/>
      <c r="S1454" s="80"/>
      <c r="T1454" s="81"/>
      <c r="U1454" s="77"/>
      <c r="V1454" s="79"/>
      <c r="W1454" s="79"/>
      <c r="X1454" s="82"/>
      <c r="Y1454" s="83">
        <f>M1454</f>
        <v>336000</v>
      </c>
      <c r="Z1454" s="84"/>
      <c r="AA1454" s="87">
        <f>AB1454*M1454/100</f>
        <v>33.6</v>
      </c>
      <c r="AB1454" s="110">
        <v>0.01</v>
      </c>
    </row>
    <row r="1455" spans="2:28" ht="16.5" customHeight="1" x14ac:dyDescent="0.25">
      <c r="B1455" s="99"/>
      <c r="C1455" s="99"/>
      <c r="D1455" s="99"/>
      <c r="E1455" s="99"/>
      <c r="F1455" s="99"/>
      <c r="G1455" s="99"/>
      <c r="H1455" s="107"/>
      <c r="I1455" s="107"/>
      <c r="J1455" s="107"/>
      <c r="K1455" s="106"/>
      <c r="L1455" s="106"/>
      <c r="M1455" s="106"/>
      <c r="N1455" s="77"/>
      <c r="O1455" s="78"/>
      <c r="P1455" s="78"/>
      <c r="Q1455" s="78"/>
      <c r="R1455" s="79"/>
      <c r="S1455" s="80"/>
      <c r="T1455" s="81"/>
      <c r="U1455" s="77"/>
      <c r="V1455" s="79"/>
      <c r="W1455" s="79"/>
      <c r="X1455" s="86"/>
      <c r="Y1455" s="83"/>
      <c r="Z1455" s="84"/>
      <c r="AA1455" s="85"/>
      <c r="AB1455" s="86"/>
    </row>
    <row r="1456" spans="2:28" ht="16.5" customHeight="1" x14ac:dyDescent="0.25">
      <c r="B1456" s="100" t="s">
        <v>205</v>
      </c>
      <c r="C1456" s="101"/>
      <c r="D1456" s="101"/>
      <c r="E1456" s="101"/>
      <c r="F1456" s="101"/>
      <c r="G1456" s="102"/>
      <c r="H1456" s="102" t="s">
        <v>210</v>
      </c>
      <c r="I1456" s="102" t="s">
        <v>432</v>
      </c>
      <c r="J1456" s="102" t="s">
        <v>702</v>
      </c>
      <c r="K1456" s="102" t="s">
        <v>3900</v>
      </c>
      <c r="L1456" s="102" t="s">
        <v>3079</v>
      </c>
      <c r="M1456" s="102"/>
      <c r="N1456" s="102"/>
      <c r="O1456" s="102" t="s">
        <v>424</v>
      </c>
      <c r="P1456" s="102" t="s">
        <v>315</v>
      </c>
      <c r="Q1456" s="102" t="s">
        <v>316</v>
      </c>
      <c r="R1456" s="102">
        <v>33110</v>
      </c>
      <c r="S1456" s="102"/>
      <c r="T1456" s="102">
        <v>80</v>
      </c>
      <c r="U1456" s="102"/>
      <c r="V1456" s="103"/>
      <c r="W1456" s="101"/>
      <c r="X1456" s="102" t="s">
        <v>212</v>
      </c>
      <c r="Y1456" s="101" t="s">
        <v>4999</v>
      </c>
      <c r="Z1456" s="101"/>
      <c r="AA1456" s="102" t="s">
        <v>4998</v>
      </c>
      <c r="AB1456" s="104"/>
    </row>
    <row r="1457" spans="2:28" ht="16.5" customHeight="1" x14ac:dyDescent="0.25">
      <c r="B1457" s="97">
        <v>2139</v>
      </c>
      <c r="C1457" s="97" t="s">
        <v>206</v>
      </c>
      <c r="D1457" s="98" t="s">
        <v>4997</v>
      </c>
      <c r="E1457" s="99" t="s">
        <v>3181</v>
      </c>
      <c r="F1457" s="97" t="s">
        <v>223</v>
      </c>
      <c r="G1457" s="97">
        <v>1</v>
      </c>
      <c r="H1457" s="105">
        <v>16</v>
      </c>
      <c r="I1457" s="105">
        <v>3</v>
      </c>
      <c r="J1457" s="105">
        <v>83</v>
      </c>
      <c r="K1457" s="95">
        <v>6783</v>
      </c>
      <c r="L1457" s="106">
        <f>T1456</f>
        <v>80</v>
      </c>
      <c r="M1457" s="106">
        <f>K1457*L1457</f>
        <v>542640</v>
      </c>
      <c r="N1457" s="77"/>
      <c r="O1457" s="78"/>
      <c r="P1457" s="78"/>
      <c r="Q1457" s="78"/>
      <c r="R1457" s="79"/>
      <c r="S1457" s="80"/>
      <c r="T1457" s="81"/>
      <c r="U1457" s="77"/>
      <c r="V1457" s="79"/>
      <c r="W1457" s="79"/>
      <c r="X1457" s="82"/>
      <c r="Y1457" s="83">
        <f>M1457</f>
        <v>542640</v>
      </c>
      <c r="Z1457" s="84"/>
      <c r="AA1457" s="87">
        <f>AB1457*M1457/100</f>
        <v>54.264000000000003</v>
      </c>
      <c r="AB1457" s="110">
        <v>0.01</v>
      </c>
    </row>
    <row r="1458" spans="2:28" ht="16.5" customHeight="1" x14ac:dyDescent="0.25">
      <c r="B1458" s="99"/>
      <c r="C1458" s="99"/>
      <c r="D1458" s="99"/>
      <c r="E1458" s="99"/>
      <c r="F1458" s="99"/>
      <c r="G1458" s="99"/>
      <c r="H1458" s="107"/>
      <c r="I1458" s="107"/>
      <c r="J1458" s="107"/>
      <c r="K1458" s="106"/>
      <c r="L1458" s="106"/>
      <c r="M1458" s="106"/>
      <c r="N1458" s="77"/>
      <c r="O1458" s="78"/>
      <c r="P1458" s="78"/>
      <c r="Q1458" s="78"/>
      <c r="R1458" s="79"/>
      <c r="S1458" s="80"/>
      <c r="T1458" s="81"/>
      <c r="U1458" s="77"/>
      <c r="V1458" s="79"/>
      <c r="W1458" s="79"/>
      <c r="X1458" s="86"/>
      <c r="Y1458" s="83"/>
      <c r="Z1458" s="84"/>
      <c r="AA1458" s="85"/>
      <c r="AB1458" s="86"/>
    </row>
    <row r="1459" spans="2:28" ht="16.5" customHeight="1" x14ac:dyDescent="0.25">
      <c r="B1459" s="100" t="s">
        <v>205</v>
      </c>
      <c r="C1459" s="101"/>
      <c r="D1459" s="101"/>
      <c r="E1459" s="101"/>
      <c r="F1459" s="101"/>
      <c r="G1459" s="102"/>
      <c r="H1459" s="102" t="s">
        <v>207</v>
      </c>
      <c r="I1459" s="102" t="s">
        <v>4454</v>
      </c>
      <c r="J1459" s="102" t="s">
        <v>2955</v>
      </c>
      <c r="K1459" s="102">
        <v>148</v>
      </c>
      <c r="L1459" s="102">
        <v>12</v>
      </c>
      <c r="M1459" s="102"/>
      <c r="N1459" s="102"/>
      <c r="O1459" s="102" t="s">
        <v>240</v>
      </c>
      <c r="P1459" s="102" t="s">
        <v>241</v>
      </c>
      <c r="Q1459" s="102" t="s">
        <v>139</v>
      </c>
      <c r="R1459" s="102">
        <v>34160</v>
      </c>
      <c r="S1459" s="102"/>
      <c r="T1459" s="102">
        <v>80</v>
      </c>
      <c r="U1459" s="102"/>
      <c r="V1459" s="103"/>
      <c r="W1459" s="101"/>
      <c r="X1459" s="102" t="s">
        <v>212</v>
      </c>
      <c r="Y1459" s="101" t="s">
        <v>2880</v>
      </c>
      <c r="Z1459" s="101"/>
      <c r="AA1459" s="101"/>
      <c r="AB1459" s="104"/>
    </row>
    <row r="1460" spans="2:28" ht="16.5" customHeight="1" x14ac:dyDescent="0.25">
      <c r="B1460" s="97">
        <v>2160</v>
      </c>
      <c r="C1460" s="97" t="s">
        <v>206</v>
      </c>
      <c r="D1460" s="98" t="s">
        <v>5032</v>
      </c>
      <c r="E1460" s="99" t="s">
        <v>3308</v>
      </c>
      <c r="F1460" s="97" t="s">
        <v>223</v>
      </c>
      <c r="G1460" s="97">
        <v>1</v>
      </c>
      <c r="H1460" s="105">
        <v>28</v>
      </c>
      <c r="I1460" s="105">
        <v>3</v>
      </c>
      <c r="J1460" s="105">
        <v>58</v>
      </c>
      <c r="K1460" s="95">
        <v>11558</v>
      </c>
      <c r="L1460" s="106">
        <f>T1459</f>
        <v>80</v>
      </c>
      <c r="M1460" s="106">
        <f>K1460*L1460</f>
        <v>924640</v>
      </c>
      <c r="N1460" s="77"/>
      <c r="O1460" s="78"/>
      <c r="P1460" s="78"/>
      <c r="Q1460" s="78"/>
      <c r="R1460" s="79"/>
      <c r="S1460" s="80"/>
      <c r="T1460" s="81"/>
      <c r="U1460" s="77"/>
      <c r="V1460" s="79"/>
      <c r="W1460" s="79"/>
      <c r="X1460" s="82"/>
      <c r="Y1460" s="83">
        <f>M1460</f>
        <v>924640</v>
      </c>
      <c r="Z1460" s="84"/>
      <c r="AA1460" s="87">
        <f>AB1460*M1460/100</f>
        <v>92.463999999999999</v>
      </c>
      <c r="AB1460" s="110">
        <v>0.01</v>
      </c>
    </row>
    <row r="1461" spans="2:28" ht="16.5" customHeight="1" x14ac:dyDescent="0.25">
      <c r="B1461" s="99"/>
      <c r="C1461" s="99"/>
      <c r="D1461" s="99"/>
      <c r="E1461" s="99"/>
      <c r="F1461" s="99"/>
      <c r="G1461" s="99"/>
      <c r="H1461" s="107"/>
      <c r="I1461" s="107"/>
      <c r="J1461" s="107"/>
      <c r="K1461" s="106"/>
      <c r="L1461" s="106"/>
      <c r="M1461" s="106"/>
      <c r="N1461" s="77"/>
      <c r="O1461" s="78"/>
      <c r="P1461" s="78"/>
      <c r="Q1461" s="78"/>
      <c r="R1461" s="79"/>
      <c r="S1461" s="80"/>
      <c r="T1461" s="81"/>
      <c r="U1461" s="77"/>
      <c r="V1461" s="79"/>
      <c r="W1461" s="79"/>
      <c r="X1461" s="86"/>
      <c r="Y1461" s="83"/>
      <c r="Z1461" s="84"/>
      <c r="AA1461" s="85"/>
      <c r="AB1461" s="86"/>
    </row>
    <row r="1462" spans="2:28" ht="16.5" customHeight="1" x14ac:dyDescent="0.25">
      <c r="B1462" s="100" t="s">
        <v>205</v>
      </c>
      <c r="C1462" s="101"/>
      <c r="D1462" s="101"/>
      <c r="E1462" s="101"/>
      <c r="F1462" s="101"/>
      <c r="G1462" s="102"/>
      <c r="H1462" s="102" t="s">
        <v>210</v>
      </c>
      <c r="I1462" s="102" t="s">
        <v>5078</v>
      </c>
      <c r="J1462" s="102" t="s">
        <v>4058</v>
      </c>
      <c r="K1462" s="102">
        <v>30</v>
      </c>
      <c r="L1462" s="102">
        <v>5</v>
      </c>
      <c r="M1462" s="102"/>
      <c r="N1462" s="102"/>
      <c r="O1462" s="102" t="s">
        <v>880</v>
      </c>
      <c r="P1462" s="102" t="s">
        <v>209</v>
      </c>
      <c r="Q1462" s="102" t="s">
        <v>139</v>
      </c>
      <c r="R1462" s="102">
        <v>34160</v>
      </c>
      <c r="S1462" s="102"/>
      <c r="T1462" s="102">
        <v>80</v>
      </c>
      <c r="U1462" s="102"/>
      <c r="V1462" s="103"/>
      <c r="W1462" s="101"/>
      <c r="X1462" s="102" t="s">
        <v>212</v>
      </c>
      <c r="Y1462" s="101" t="s">
        <v>5080</v>
      </c>
      <c r="Z1462" s="101"/>
      <c r="AA1462" s="102" t="s">
        <v>5079</v>
      </c>
      <c r="AB1462" s="104"/>
    </row>
    <row r="1463" spans="2:28" ht="16.5" customHeight="1" x14ac:dyDescent="0.25">
      <c r="B1463" s="97">
        <v>2180</v>
      </c>
      <c r="C1463" s="97" t="s">
        <v>206</v>
      </c>
      <c r="D1463" s="98" t="s">
        <v>5077</v>
      </c>
      <c r="E1463" s="99" t="s">
        <v>3038</v>
      </c>
      <c r="F1463" s="97" t="s">
        <v>223</v>
      </c>
      <c r="G1463" s="97">
        <v>1</v>
      </c>
      <c r="H1463" s="105">
        <v>6</v>
      </c>
      <c r="I1463" s="105">
        <v>2</v>
      </c>
      <c r="J1463" s="105">
        <v>13</v>
      </c>
      <c r="K1463" s="95">
        <v>2613</v>
      </c>
      <c r="L1463" s="106">
        <f>T1462</f>
        <v>80</v>
      </c>
      <c r="M1463" s="106">
        <f>K1463*L1463</f>
        <v>209040</v>
      </c>
      <c r="N1463" s="77"/>
      <c r="O1463" s="78"/>
      <c r="P1463" s="78"/>
      <c r="Q1463" s="78"/>
      <c r="R1463" s="79"/>
      <c r="S1463" s="80"/>
      <c r="T1463" s="81"/>
      <c r="U1463" s="77"/>
      <c r="V1463" s="79"/>
      <c r="W1463" s="79"/>
      <c r="X1463" s="82"/>
      <c r="Y1463" s="83">
        <f>M1463</f>
        <v>209040</v>
      </c>
      <c r="Z1463" s="84"/>
      <c r="AA1463" s="87">
        <f>AB1463*M1463/100</f>
        <v>20.904</v>
      </c>
      <c r="AB1463" s="110">
        <v>0.01</v>
      </c>
    </row>
    <row r="1464" spans="2:28" ht="16.5" customHeight="1" x14ac:dyDescent="0.25">
      <c r="B1464" s="99"/>
      <c r="C1464" s="99"/>
      <c r="D1464" s="99"/>
      <c r="E1464" s="99"/>
      <c r="F1464" s="99"/>
      <c r="G1464" s="99"/>
      <c r="H1464" s="107"/>
      <c r="I1464" s="107"/>
      <c r="J1464" s="107"/>
      <c r="K1464" s="106"/>
      <c r="L1464" s="106"/>
      <c r="M1464" s="106"/>
      <c r="N1464" s="77"/>
      <c r="O1464" s="78"/>
      <c r="P1464" s="78"/>
      <c r="Q1464" s="78"/>
      <c r="R1464" s="79"/>
      <c r="S1464" s="80"/>
      <c r="T1464" s="81"/>
      <c r="U1464" s="77"/>
      <c r="V1464" s="79"/>
      <c r="W1464" s="79"/>
      <c r="X1464" s="86"/>
      <c r="Y1464" s="83"/>
      <c r="Z1464" s="84"/>
      <c r="AA1464" s="85"/>
      <c r="AB1464" s="86"/>
    </row>
    <row r="1465" spans="2:28" ht="16.5" customHeight="1" x14ac:dyDescent="0.25">
      <c r="B1465" s="100" t="s">
        <v>205</v>
      </c>
      <c r="C1465" s="101"/>
      <c r="D1465" s="101"/>
      <c r="E1465" s="101"/>
      <c r="F1465" s="101"/>
      <c r="G1465" s="102"/>
      <c r="H1465" s="102" t="s">
        <v>207</v>
      </c>
      <c r="I1465" s="102" t="s">
        <v>5095</v>
      </c>
      <c r="J1465" s="102" t="s">
        <v>1302</v>
      </c>
      <c r="K1465" s="102">
        <v>38</v>
      </c>
      <c r="L1465" s="102">
        <v>5</v>
      </c>
      <c r="M1465" s="102"/>
      <c r="N1465" s="102" t="s">
        <v>236</v>
      </c>
      <c r="O1465" s="102" t="s">
        <v>424</v>
      </c>
      <c r="P1465" s="102" t="s">
        <v>315</v>
      </c>
      <c r="Q1465" s="102" t="s">
        <v>316</v>
      </c>
      <c r="R1465" s="102">
        <v>33110</v>
      </c>
      <c r="S1465" s="102"/>
      <c r="T1465" s="102">
        <v>80</v>
      </c>
      <c r="U1465" s="102"/>
      <c r="V1465" s="103"/>
      <c r="W1465" s="101"/>
      <c r="X1465" s="102"/>
      <c r="Y1465" s="101"/>
      <c r="Z1465" s="101"/>
      <c r="AA1465" s="102" t="s">
        <v>5096</v>
      </c>
      <c r="AB1465" s="104"/>
    </row>
    <row r="1466" spans="2:28" ht="16.5" customHeight="1" x14ac:dyDescent="0.25">
      <c r="B1466" s="97">
        <v>2191</v>
      </c>
      <c r="C1466" s="97" t="s">
        <v>206</v>
      </c>
      <c r="D1466" s="98">
        <v>7577</v>
      </c>
      <c r="E1466" s="99">
        <v>18</v>
      </c>
      <c r="F1466" s="97">
        <v>6</v>
      </c>
      <c r="G1466" s="97">
        <v>1</v>
      </c>
      <c r="H1466" s="105">
        <v>16</v>
      </c>
      <c r="I1466" s="105">
        <v>1</v>
      </c>
      <c r="J1466" s="105">
        <v>30</v>
      </c>
      <c r="K1466" s="95">
        <v>6530</v>
      </c>
      <c r="L1466" s="106">
        <f>T1465</f>
        <v>80</v>
      </c>
      <c r="M1466" s="106">
        <f>K1466*L1466</f>
        <v>522400</v>
      </c>
      <c r="N1466" s="77"/>
      <c r="O1466" s="78"/>
      <c r="P1466" s="78"/>
      <c r="Q1466" s="78"/>
      <c r="R1466" s="79"/>
      <c r="S1466" s="80"/>
      <c r="T1466" s="81"/>
      <c r="U1466" s="77"/>
      <c r="V1466" s="79"/>
      <c r="W1466" s="79"/>
      <c r="X1466" s="82"/>
      <c r="Y1466" s="83">
        <f>M1466</f>
        <v>522400</v>
      </c>
      <c r="Z1466" s="84"/>
      <c r="AA1466" s="87">
        <f>AB1466*M1466/100</f>
        <v>52.24</v>
      </c>
      <c r="AB1466" s="110">
        <v>0.01</v>
      </c>
    </row>
    <row r="1467" spans="2:28" ht="16.5" customHeight="1" x14ac:dyDescent="0.25">
      <c r="B1467" s="99"/>
      <c r="C1467" s="99"/>
      <c r="D1467" s="99"/>
      <c r="E1467" s="99"/>
      <c r="F1467" s="99"/>
      <c r="G1467" s="99"/>
      <c r="H1467" s="107"/>
      <c r="I1467" s="107"/>
      <c r="J1467" s="107"/>
      <c r="K1467" s="106"/>
      <c r="L1467" s="106"/>
      <c r="M1467" s="106"/>
      <c r="N1467" s="77"/>
      <c r="O1467" s="78"/>
      <c r="P1467" s="78"/>
      <c r="Q1467" s="78"/>
      <c r="R1467" s="79"/>
      <c r="S1467" s="80"/>
      <c r="T1467" s="81"/>
      <c r="U1467" s="77"/>
      <c r="V1467" s="79"/>
      <c r="W1467" s="79"/>
      <c r="X1467" s="86"/>
      <c r="Y1467" s="83"/>
      <c r="Z1467" s="84"/>
      <c r="AA1467" s="85"/>
      <c r="AB1467" s="86"/>
    </row>
    <row r="1468" spans="2:28" ht="16.5" customHeight="1" x14ac:dyDescent="0.25">
      <c r="B1468" s="100" t="s">
        <v>205</v>
      </c>
      <c r="C1468" s="101"/>
      <c r="D1468" s="101"/>
      <c r="E1468" s="101"/>
      <c r="F1468" s="101"/>
      <c r="G1468" s="102"/>
      <c r="H1468" s="102" t="s">
        <v>210</v>
      </c>
      <c r="I1468" s="102" t="s">
        <v>5097</v>
      </c>
      <c r="J1468" s="102" t="s">
        <v>479</v>
      </c>
      <c r="K1468" s="102">
        <v>80</v>
      </c>
      <c r="L1468" s="102">
        <v>5</v>
      </c>
      <c r="M1468" s="102"/>
      <c r="N1468" s="102" t="s">
        <v>236</v>
      </c>
      <c r="O1468" s="102" t="s">
        <v>424</v>
      </c>
      <c r="P1468" s="102" t="s">
        <v>315</v>
      </c>
      <c r="Q1468" s="102" t="s">
        <v>316</v>
      </c>
      <c r="R1468" s="102">
        <v>33110</v>
      </c>
      <c r="S1468" s="102"/>
      <c r="T1468" s="102">
        <v>80</v>
      </c>
      <c r="U1468" s="102"/>
      <c r="V1468" s="103"/>
      <c r="W1468" s="101"/>
      <c r="X1468" s="102"/>
      <c r="Y1468" s="101"/>
      <c r="Z1468" s="101"/>
      <c r="AA1468" s="102" t="s">
        <v>5096</v>
      </c>
      <c r="AB1468" s="104"/>
    </row>
    <row r="1469" spans="2:28" ht="16.5" customHeight="1" x14ac:dyDescent="0.25">
      <c r="B1469" s="97">
        <v>2192</v>
      </c>
      <c r="C1469" s="97" t="s">
        <v>206</v>
      </c>
      <c r="D1469" s="98">
        <v>7576</v>
      </c>
      <c r="E1469" s="99">
        <v>17</v>
      </c>
      <c r="F1469" s="97">
        <v>6</v>
      </c>
      <c r="G1469" s="97">
        <v>1</v>
      </c>
      <c r="H1469" s="105">
        <v>2</v>
      </c>
      <c r="I1469" s="105">
        <v>3</v>
      </c>
      <c r="J1469" s="105">
        <v>13</v>
      </c>
      <c r="K1469" s="95">
        <v>1113</v>
      </c>
      <c r="L1469" s="106">
        <f>T1468</f>
        <v>80</v>
      </c>
      <c r="M1469" s="106">
        <f>K1469*L1469</f>
        <v>89040</v>
      </c>
      <c r="N1469" s="77"/>
      <c r="O1469" s="78"/>
      <c r="P1469" s="78"/>
      <c r="Q1469" s="78"/>
      <c r="R1469" s="79"/>
      <c r="S1469" s="80"/>
      <c r="T1469" s="81"/>
      <c r="U1469" s="77"/>
      <c r="V1469" s="79"/>
      <c r="W1469" s="79"/>
      <c r="X1469" s="82"/>
      <c r="Y1469" s="83">
        <f>M1469</f>
        <v>89040</v>
      </c>
      <c r="Z1469" s="84"/>
      <c r="AA1469" s="87">
        <f>AB1469*M1469/100</f>
        <v>8.9039999999999999</v>
      </c>
      <c r="AB1469" s="110">
        <v>0.01</v>
      </c>
    </row>
    <row r="1470" spans="2:28" ht="16.5" customHeight="1" x14ac:dyDescent="0.25">
      <c r="B1470" s="99"/>
      <c r="C1470" s="99"/>
      <c r="D1470" s="99"/>
      <c r="E1470" s="99"/>
      <c r="F1470" s="99"/>
      <c r="G1470" s="99"/>
      <c r="H1470" s="107"/>
      <c r="I1470" s="107"/>
      <c r="J1470" s="107"/>
      <c r="K1470" s="106"/>
      <c r="L1470" s="106"/>
      <c r="M1470" s="106"/>
      <c r="N1470" s="77"/>
      <c r="O1470" s="78"/>
      <c r="P1470" s="78"/>
      <c r="Q1470" s="78"/>
      <c r="R1470" s="79"/>
      <c r="S1470" s="80"/>
      <c r="T1470" s="81"/>
      <c r="U1470" s="77"/>
      <c r="V1470" s="79"/>
      <c r="W1470" s="79"/>
      <c r="X1470" s="86"/>
      <c r="Y1470" s="83"/>
      <c r="Z1470" s="84"/>
      <c r="AA1470" s="85"/>
      <c r="AB1470" s="86"/>
    </row>
    <row r="1471" spans="2:28" ht="16.5" customHeight="1" x14ac:dyDescent="0.25">
      <c r="B1471" s="100" t="s">
        <v>205</v>
      </c>
      <c r="C1471" s="101"/>
      <c r="D1471" s="101"/>
      <c r="E1471" s="101"/>
      <c r="F1471" s="101"/>
      <c r="G1471" s="102"/>
      <c r="H1471" s="102" t="s">
        <v>207</v>
      </c>
      <c r="I1471" s="102" t="s">
        <v>5098</v>
      </c>
      <c r="J1471" s="102" t="s">
        <v>5099</v>
      </c>
      <c r="K1471" s="102" t="s">
        <v>5100</v>
      </c>
      <c r="L1471" s="102">
        <v>3</v>
      </c>
      <c r="M1471" s="102"/>
      <c r="N1471" s="102"/>
      <c r="O1471" s="102" t="s">
        <v>5101</v>
      </c>
      <c r="P1471" s="102" t="s">
        <v>689</v>
      </c>
      <c r="Q1471" s="102" t="s">
        <v>138</v>
      </c>
      <c r="R1471" s="102">
        <v>12110</v>
      </c>
      <c r="S1471" s="102"/>
      <c r="T1471" s="102">
        <v>80</v>
      </c>
      <c r="U1471" s="102"/>
      <c r="V1471" s="103"/>
      <c r="W1471" s="101"/>
      <c r="X1471" s="102"/>
      <c r="Y1471" s="101"/>
      <c r="Z1471" s="101"/>
      <c r="AA1471" s="101"/>
      <c r="AB1471" s="104"/>
    </row>
    <row r="1472" spans="2:28" ht="16.5" customHeight="1" x14ac:dyDescent="0.25">
      <c r="B1472" s="97">
        <v>2193</v>
      </c>
      <c r="C1472" s="97" t="s">
        <v>206</v>
      </c>
      <c r="D1472" s="98">
        <v>7747</v>
      </c>
      <c r="E1472" s="99">
        <v>215</v>
      </c>
      <c r="F1472" s="97">
        <v>6</v>
      </c>
      <c r="G1472" s="97">
        <v>2</v>
      </c>
      <c r="H1472" s="105">
        <v>1</v>
      </c>
      <c r="I1472" s="105">
        <v>2</v>
      </c>
      <c r="J1472" s="105">
        <v>6</v>
      </c>
      <c r="K1472" s="95">
        <v>606</v>
      </c>
      <c r="L1472" s="106">
        <f>T1471</f>
        <v>80</v>
      </c>
      <c r="M1472" s="106">
        <f>K1472*L1472</f>
        <v>48480</v>
      </c>
      <c r="N1472" s="77"/>
      <c r="O1472" s="78"/>
      <c r="P1472" s="78"/>
      <c r="Q1472" s="78"/>
      <c r="R1472" s="79"/>
      <c r="S1472" s="80"/>
      <c r="T1472" s="81"/>
      <c r="U1472" s="77"/>
      <c r="V1472" s="79"/>
      <c r="W1472" s="79"/>
      <c r="X1472" s="82"/>
      <c r="Y1472" s="83">
        <f>M1472</f>
        <v>48480</v>
      </c>
      <c r="Z1472" s="84"/>
      <c r="AA1472" s="87">
        <f>AB1472*M1472/100</f>
        <v>4.8479999999999999</v>
      </c>
      <c r="AB1472" s="110">
        <v>0.01</v>
      </c>
    </row>
    <row r="1473" spans="2:28" ht="16.5" customHeight="1" x14ac:dyDescent="0.25">
      <c r="B1473" s="97"/>
      <c r="C1473" s="97"/>
      <c r="D1473" s="98"/>
      <c r="E1473" s="99"/>
      <c r="F1473" s="97"/>
      <c r="G1473" s="97"/>
      <c r="H1473" s="105"/>
      <c r="I1473" s="105">
        <v>2</v>
      </c>
      <c r="J1473" s="105">
        <v>0</v>
      </c>
      <c r="K1473" s="95">
        <v>200</v>
      </c>
      <c r="L1473" s="106">
        <f>T1471</f>
        <v>80</v>
      </c>
      <c r="M1473" s="106">
        <f>K1473*L1473</f>
        <v>16000</v>
      </c>
      <c r="N1473" s="77"/>
      <c r="O1473" s="78" t="s">
        <v>203</v>
      </c>
      <c r="P1473" s="78" t="s">
        <v>5</v>
      </c>
      <c r="Q1473" s="78" t="s">
        <v>143</v>
      </c>
      <c r="R1473" s="79">
        <v>208</v>
      </c>
      <c r="S1473" s="80"/>
      <c r="T1473" s="81">
        <v>8050</v>
      </c>
      <c r="U1473" s="96" t="s">
        <v>1152</v>
      </c>
      <c r="V1473" s="79">
        <f>R1473*T1473*4/100</f>
        <v>66976</v>
      </c>
      <c r="W1473" s="79">
        <f>R1473*T1473-V1473</f>
        <v>1607424</v>
      </c>
      <c r="X1473" s="82">
        <f>M1473+W1473</f>
        <v>1623424</v>
      </c>
      <c r="Y1473" s="83">
        <f>M1473</f>
        <v>16000</v>
      </c>
      <c r="Z1473" s="84"/>
      <c r="AA1473" s="87">
        <f>AB1473*M1473/100</f>
        <v>3.2</v>
      </c>
      <c r="AB1473" s="86">
        <v>0.02</v>
      </c>
    </row>
    <row r="1474" spans="2:28" ht="16.5" customHeight="1" x14ac:dyDescent="0.25">
      <c r="B1474" s="97"/>
      <c r="C1474" s="97"/>
      <c r="D1474" s="98"/>
      <c r="E1474" s="99"/>
      <c r="F1474" s="97"/>
      <c r="G1474" s="97"/>
      <c r="H1474" s="105">
        <v>2</v>
      </c>
      <c r="I1474" s="105">
        <v>0</v>
      </c>
      <c r="J1474" s="105">
        <v>6</v>
      </c>
      <c r="K1474" s="95">
        <v>806</v>
      </c>
      <c r="L1474" s="106"/>
      <c r="M1474" s="106"/>
      <c r="N1474" s="77"/>
      <c r="O1474" s="78"/>
      <c r="P1474" s="78"/>
      <c r="Q1474" s="78"/>
      <c r="R1474" s="79"/>
      <c r="S1474" s="80"/>
      <c r="T1474" s="81"/>
      <c r="U1474" s="96"/>
      <c r="V1474" s="79"/>
      <c r="W1474" s="79"/>
      <c r="X1474" s="82"/>
      <c r="Y1474" s="83"/>
      <c r="Z1474" s="84"/>
      <c r="AA1474" s="87"/>
      <c r="AB1474" s="86"/>
    </row>
    <row r="1475" spans="2:28" ht="16.5" customHeight="1" x14ac:dyDescent="0.25">
      <c r="B1475" s="99"/>
      <c r="C1475" s="99"/>
      <c r="D1475" s="99"/>
      <c r="E1475" s="99"/>
      <c r="F1475" s="99"/>
      <c r="G1475" s="99"/>
      <c r="H1475" s="107"/>
      <c r="I1475" s="107"/>
      <c r="J1475" s="107"/>
      <c r="K1475" s="106"/>
      <c r="L1475" s="106"/>
      <c r="M1475" s="106"/>
      <c r="N1475" s="77"/>
      <c r="O1475" s="78"/>
      <c r="P1475" s="78"/>
      <c r="Q1475" s="78"/>
      <c r="R1475" s="79"/>
      <c r="S1475" s="80"/>
      <c r="T1475" s="81"/>
      <c r="U1475" s="77"/>
      <c r="V1475" s="79"/>
      <c r="W1475" s="79"/>
      <c r="X1475" s="86"/>
      <c r="Y1475" s="83"/>
      <c r="Z1475" s="84"/>
      <c r="AA1475" s="85"/>
      <c r="AB1475" s="86"/>
    </row>
    <row r="1476" spans="2:28" ht="16.5" customHeight="1" x14ac:dyDescent="0.25">
      <c r="B1476" s="100" t="s">
        <v>205</v>
      </c>
      <c r="C1476" s="101"/>
      <c r="D1476" s="101"/>
      <c r="E1476" s="101"/>
      <c r="F1476" s="101"/>
      <c r="G1476" s="102"/>
      <c r="H1476" s="102" t="s">
        <v>207</v>
      </c>
      <c r="I1476" s="102" t="s">
        <v>5102</v>
      </c>
      <c r="J1476" s="102" t="s">
        <v>5103</v>
      </c>
      <c r="K1476" s="102">
        <v>89</v>
      </c>
      <c r="L1476" s="102">
        <v>11</v>
      </c>
      <c r="M1476" s="102"/>
      <c r="N1476" s="102"/>
      <c r="O1476" s="102" t="s">
        <v>424</v>
      </c>
      <c r="P1476" s="102" t="s">
        <v>315</v>
      </c>
      <c r="Q1476" s="102" t="s">
        <v>316</v>
      </c>
      <c r="R1476" s="102">
        <v>33110</v>
      </c>
      <c r="S1476" s="102"/>
      <c r="T1476" s="102">
        <v>80</v>
      </c>
      <c r="U1476" s="102"/>
      <c r="V1476" s="103"/>
      <c r="W1476" s="101"/>
      <c r="X1476" s="102"/>
      <c r="Y1476" s="101"/>
      <c r="Z1476" s="101"/>
      <c r="AA1476" s="102" t="s">
        <v>5104</v>
      </c>
      <c r="AB1476" s="104"/>
    </row>
    <row r="1477" spans="2:28" ht="16.5" customHeight="1" x14ac:dyDescent="0.25">
      <c r="B1477" s="97">
        <v>2194</v>
      </c>
      <c r="C1477" s="97" t="s">
        <v>206</v>
      </c>
      <c r="D1477" s="98">
        <v>4157</v>
      </c>
      <c r="E1477" s="99">
        <v>5</v>
      </c>
      <c r="F1477" s="97">
        <v>6</v>
      </c>
      <c r="G1477" s="97">
        <v>1</v>
      </c>
      <c r="H1477" s="105">
        <v>42</v>
      </c>
      <c r="I1477" s="105">
        <v>2</v>
      </c>
      <c r="J1477" s="105">
        <v>84</v>
      </c>
      <c r="K1477" s="95">
        <v>17084</v>
      </c>
      <c r="L1477" s="106">
        <f>T1476</f>
        <v>80</v>
      </c>
      <c r="M1477" s="106">
        <f>K1477*L1477</f>
        <v>1366720</v>
      </c>
      <c r="N1477" s="77"/>
      <c r="O1477" s="78"/>
      <c r="P1477" s="78"/>
      <c r="Q1477" s="78"/>
      <c r="R1477" s="79"/>
      <c r="S1477" s="80"/>
      <c r="T1477" s="81"/>
      <c r="U1477" s="77"/>
      <c r="V1477" s="79"/>
      <c r="W1477" s="79"/>
      <c r="X1477" s="82"/>
      <c r="Y1477" s="83">
        <f>M1477</f>
        <v>1366720</v>
      </c>
      <c r="Z1477" s="84"/>
      <c r="AA1477" s="87">
        <f>AB1477*M1477/100</f>
        <v>136.672</v>
      </c>
      <c r="AB1477" s="110">
        <v>0.01</v>
      </c>
    </row>
    <row r="1478" spans="2:28" ht="16.5" customHeight="1" x14ac:dyDescent="0.25">
      <c r="B1478" s="99"/>
      <c r="C1478" s="99"/>
      <c r="D1478" s="99"/>
      <c r="E1478" s="99"/>
      <c r="F1478" s="99"/>
      <c r="G1478" s="99"/>
      <c r="H1478" s="107"/>
      <c r="I1478" s="107"/>
      <c r="J1478" s="107"/>
      <c r="K1478" s="106"/>
      <c r="L1478" s="106"/>
      <c r="M1478" s="106"/>
      <c r="N1478" s="77"/>
      <c r="O1478" s="78"/>
      <c r="P1478" s="78"/>
      <c r="Q1478" s="78"/>
      <c r="R1478" s="79"/>
      <c r="S1478" s="80"/>
      <c r="T1478" s="81"/>
      <c r="U1478" s="77"/>
      <c r="V1478" s="79"/>
      <c r="W1478" s="79"/>
      <c r="X1478" s="86"/>
      <c r="Y1478" s="83"/>
      <c r="Z1478" s="84"/>
      <c r="AA1478" s="85"/>
      <c r="AB1478" s="86"/>
    </row>
    <row r="1479" spans="2:28" ht="16.5" customHeight="1" x14ac:dyDescent="0.25">
      <c r="B1479" s="100" t="s">
        <v>205</v>
      </c>
      <c r="C1479" s="101"/>
      <c r="D1479" s="101"/>
      <c r="E1479" s="101"/>
      <c r="F1479" s="101"/>
      <c r="G1479" s="102"/>
      <c r="H1479" s="102" t="s">
        <v>207</v>
      </c>
      <c r="I1479" s="102" t="s">
        <v>5105</v>
      </c>
      <c r="J1479" s="102" t="s">
        <v>5103</v>
      </c>
      <c r="K1479" s="102">
        <v>89</v>
      </c>
      <c r="L1479" s="102">
        <v>11</v>
      </c>
      <c r="M1479" s="102"/>
      <c r="N1479" s="102"/>
      <c r="O1479" s="102" t="s">
        <v>424</v>
      </c>
      <c r="P1479" s="102" t="s">
        <v>315</v>
      </c>
      <c r="Q1479" s="102" t="s">
        <v>316</v>
      </c>
      <c r="R1479" s="102">
        <v>33110</v>
      </c>
      <c r="S1479" s="102"/>
      <c r="T1479" s="102">
        <v>80</v>
      </c>
      <c r="U1479" s="102"/>
      <c r="V1479" s="103"/>
      <c r="W1479" s="101"/>
      <c r="X1479" s="102"/>
      <c r="Y1479" s="101"/>
      <c r="Z1479" s="101"/>
      <c r="AA1479" s="102" t="s">
        <v>5106</v>
      </c>
      <c r="AB1479" s="104"/>
    </row>
    <row r="1480" spans="2:28" ht="16.5" customHeight="1" x14ac:dyDescent="0.25">
      <c r="B1480" s="97">
        <v>2195</v>
      </c>
      <c r="C1480" s="97" t="s">
        <v>206</v>
      </c>
      <c r="D1480" s="98">
        <v>3802</v>
      </c>
      <c r="E1480" s="99">
        <v>4</v>
      </c>
      <c r="F1480" s="97">
        <v>6</v>
      </c>
      <c r="G1480" s="97">
        <v>1</v>
      </c>
      <c r="H1480" s="105">
        <v>16</v>
      </c>
      <c r="I1480" s="105">
        <v>0</v>
      </c>
      <c r="J1480" s="105">
        <v>57</v>
      </c>
      <c r="K1480" s="95">
        <v>6457</v>
      </c>
      <c r="L1480" s="106">
        <f>T1479</f>
        <v>80</v>
      </c>
      <c r="M1480" s="106">
        <f>K1480*L1480</f>
        <v>516560</v>
      </c>
      <c r="N1480" s="77"/>
      <c r="O1480" s="78"/>
      <c r="P1480" s="78"/>
      <c r="Q1480" s="78"/>
      <c r="R1480" s="79"/>
      <c r="S1480" s="80"/>
      <c r="T1480" s="81"/>
      <c r="U1480" s="77"/>
      <c r="V1480" s="79"/>
      <c r="W1480" s="79"/>
      <c r="X1480" s="82"/>
      <c r="Y1480" s="83">
        <f>M1480</f>
        <v>516560</v>
      </c>
      <c r="Z1480" s="84"/>
      <c r="AA1480" s="87">
        <f>AB1480*M1480/100</f>
        <v>51.656000000000006</v>
      </c>
      <c r="AB1480" s="110">
        <v>0.01</v>
      </c>
    </row>
    <row r="1481" spans="2:28" ht="16.5" customHeight="1" x14ac:dyDescent="0.25">
      <c r="B1481" s="97"/>
      <c r="C1481" s="97"/>
      <c r="D1481" s="98"/>
      <c r="E1481" s="99"/>
      <c r="F1481" s="97"/>
      <c r="G1481" s="97"/>
      <c r="H1481" s="105"/>
      <c r="I1481" s="105"/>
      <c r="J1481" s="105"/>
      <c r="K1481" s="95"/>
      <c r="L1481" s="106"/>
      <c r="M1481" s="106"/>
      <c r="N1481" s="77"/>
      <c r="O1481" s="78"/>
      <c r="P1481" s="78"/>
      <c r="Q1481" s="78"/>
      <c r="R1481" s="79"/>
      <c r="S1481" s="80"/>
      <c r="T1481" s="81"/>
      <c r="U1481" s="77"/>
      <c r="V1481" s="79"/>
      <c r="W1481" s="79"/>
      <c r="X1481" s="82"/>
      <c r="Y1481" s="83"/>
      <c r="Z1481" s="84"/>
      <c r="AA1481" s="87"/>
      <c r="AB1481" s="110"/>
    </row>
    <row r="1482" spans="2:28" ht="16.5" customHeight="1" x14ac:dyDescent="0.25">
      <c r="B1482" s="99"/>
      <c r="C1482" s="99"/>
      <c r="D1482" s="99"/>
      <c r="E1482" s="99"/>
      <c r="F1482" s="99"/>
      <c r="G1482" s="99"/>
      <c r="H1482" s="107"/>
      <c r="I1482" s="107"/>
      <c r="J1482" s="107"/>
      <c r="K1482" s="106"/>
      <c r="L1482" s="106"/>
      <c r="M1482" s="106"/>
      <c r="N1482" s="77"/>
      <c r="O1482" s="78"/>
      <c r="P1482" s="78"/>
      <c r="Q1482" s="78"/>
      <c r="R1482" s="79"/>
      <c r="S1482" s="80"/>
      <c r="T1482" s="81"/>
      <c r="U1482" s="77"/>
      <c r="V1482" s="79"/>
      <c r="W1482" s="79"/>
      <c r="X1482" s="86"/>
      <c r="Y1482" s="83"/>
      <c r="Z1482" s="84"/>
      <c r="AA1482" s="85"/>
      <c r="AB1482" s="86"/>
    </row>
    <row r="1483" spans="2:28" ht="16.5" customHeight="1" x14ac:dyDescent="0.25">
      <c r="B1483" s="100" t="s">
        <v>205</v>
      </c>
      <c r="C1483" s="101"/>
      <c r="D1483" s="101"/>
      <c r="E1483" s="101"/>
      <c r="F1483" s="101"/>
      <c r="G1483" s="102"/>
      <c r="H1483" s="102" t="s">
        <v>210</v>
      </c>
      <c r="I1483" s="102" t="s">
        <v>5109</v>
      </c>
      <c r="J1483" s="102" t="s">
        <v>1559</v>
      </c>
      <c r="K1483" s="102">
        <v>60</v>
      </c>
      <c r="L1483" s="102">
        <v>15</v>
      </c>
      <c r="M1483" s="102"/>
      <c r="N1483" s="102"/>
      <c r="O1483" s="102" t="s">
        <v>240</v>
      </c>
      <c r="P1483" s="102" t="s">
        <v>241</v>
      </c>
      <c r="Q1483" s="102" t="s">
        <v>139</v>
      </c>
      <c r="R1483" s="102">
        <v>34160</v>
      </c>
      <c r="S1483" s="102"/>
      <c r="T1483" s="102">
        <v>80</v>
      </c>
      <c r="U1483" s="102"/>
      <c r="V1483" s="103"/>
      <c r="W1483" s="101"/>
      <c r="X1483" s="102"/>
      <c r="Y1483" s="101"/>
      <c r="Z1483" s="101"/>
      <c r="AA1483" s="102" t="s">
        <v>5110</v>
      </c>
      <c r="AB1483" s="104"/>
    </row>
    <row r="1484" spans="2:28" ht="16.5" customHeight="1" x14ac:dyDescent="0.25">
      <c r="B1484" s="97">
        <v>2197</v>
      </c>
      <c r="C1484" s="97" t="s">
        <v>206</v>
      </c>
      <c r="D1484" s="98">
        <v>7967</v>
      </c>
      <c r="E1484" s="99">
        <v>3</v>
      </c>
      <c r="F1484" s="97">
        <v>6</v>
      </c>
      <c r="G1484" s="97">
        <v>1</v>
      </c>
      <c r="H1484" s="105">
        <v>7</v>
      </c>
      <c r="I1484" s="105">
        <v>2</v>
      </c>
      <c r="J1484" s="105">
        <v>51</v>
      </c>
      <c r="K1484" s="95">
        <v>3051</v>
      </c>
      <c r="L1484" s="106">
        <f>T1483</f>
        <v>80</v>
      </c>
      <c r="M1484" s="106">
        <f>K1484*L1484</f>
        <v>244080</v>
      </c>
      <c r="N1484" s="77"/>
      <c r="O1484" s="78"/>
      <c r="P1484" s="78"/>
      <c r="Q1484" s="78"/>
      <c r="R1484" s="79"/>
      <c r="S1484" s="80"/>
      <c r="T1484" s="81"/>
      <c r="U1484" s="77"/>
      <c r="V1484" s="79"/>
      <c r="W1484" s="79"/>
      <c r="X1484" s="82"/>
      <c r="Y1484" s="83">
        <f>M1484</f>
        <v>244080</v>
      </c>
      <c r="Z1484" s="84"/>
      <c r="AA1484" s="87">
        <f>AB1484*M1484/100</f>
        <v>24.408000000000001</v>
      </c>
      <c r="AB1484" s="110">
        <v>0.01</v>
      </c>
    </row>
    <row r="1485" spans="2:28" ht="16.5" customHeight="1" x14ac:dyDescent="0.25">
      <c r="B1485" s="99"/>
      <c r="C1485" s="99"/>
      <c r="D1485" s="99"/>
      <c r="E1485" s="99"/>
      <c r="F1485" s="99"/>
      <c r="G1485" s="99"/>
      <c r="H1485" s="107"/>
      <c r="I1485" s="107"/>
      <c r="J1485" s="107"/>
      <c r="K1485" s="106"/>
      <c r="L1485" s="106"/>
      <c r="M1485" s="106"/>
      <c r="N1485" s="77"/>
      <c r="O1485" s="78"/>
      <c r="P1485" s="78"/>
      <c r="Q1485" s="78"/>
      <c r="R1485" s="79"/>
      <c r="S1485" s="80"/>
      <c r="T1485" s="81"/>
      <c r="U1485" s="77"/>
      <c r="V1485" s="79"/>
      <c r="W1485" s="79"/>
      <c r="X1485" s="86"/>
      <c r="Y1485" s="83"/>
      <c r="Z1485" s="84"/>
      <c r="AA1485" s="85"/>
      <c r="AB1485" s="86"/>
    </row>
    <row r="1486" spans="2:28" ht="16.5" customHeight="1" x14ac:dyDescent="0.25">
      <c r="B1486" s="100" t="s">
        <v>205</v>
      </c>
      <c r="C1486" s="101"/>
      <c r="D1486" s="101"/>
      <c r="E1486" s="101"/>
      <c r="F1486" s="101"/>
      <c r="G1486" s="102"/>
      <c r="H1486" s="102" t="s">
        <v>207</v>
      </c>
      <c r="I1486" s="102" t="s">
        <v>1532</v>
      </c>
      <c r="J1486" s="102" t="s">
        <v>593</v>
      </c>
      <c r="K1486" s="102">
        <v>29</v>
      </c>
      <c r="L1486" s="102">
        <v>5</v>
      </c>
      <c r="M1486" s="102"/>
      <c r="N1486" s="102"/>
      <c r="O1486" s="102" t="s">
        <v>880</v>
      </c>
      <c r="P1486" s="102" t="s">
        <v>209</v>
      </c>
      <c r="Q1486" s="102" t="s">
        <v>139</v>
      </c>
      <c r="R1486" s="102">
        <v>34160</v>
      </c>
      <c r="S1486" s="102"/>
      <c r="T1486" s="102">
        <v>80</v>
      </c>
      <c r="U1486" s="102" t="s">
        <v>5117</v>
      </c>
      <c r="V1486" s="103"/>
      <c r="W1486" s="101"/>
      <c r="X1486" s="102"/>
      <c r="Y1486" s="101"/>
      <c r="Z1486" s="101"/>
      <c r="AA1486" s="101"/>
      <c r="AB1486" s="104"/>
    </row>
    <row r="1487" spans="2:28" ht="16.5" customHeight="1" x14ac:dyDescent="0.25">
      <c r="B1487" s="97">
        <v>2203</v>
      </c>
      <c r="C1487" s="97" t="s">
        <v>206</v>
      </c>
      <c r="D1487" s="98">
        <v>4583</v>
      </c>
      <c r="E1487" s="99">
        <v>2</v>
      </c>
      <c r="F1487" s="97">
        <v>6</v>
      </c>
      <c r="G1487" s="97">
        <v>1</v>
      </c>
      <c r="H1487" s="105">
        <v>18</v>
      </c>
      <c r="I1487" s="105">
        <v>1</v>
      </c>
      <c r="J1487" s="105">
        <v>95</v>
      </c>
      <c r="K1487" s="95">
        <v>7395</v>
      </c>
      <c r="L1487" s="106">
        <f>T1486</f>
        <v>80</v>
      </c>
      <c r="M1487" s="106">
        <f>K1487*L1487</f>
        <v>591600</v>
      </c>
      <c r="N1487" s="77"/>
      <c r="O1487" s="78"/>
      <c r="P1487" s="78"/>
      <c r="Q1487" s="78"/>
      <c r="R1487" s="79"/>
      <c r="S1487" s="80"/>
      <c r="T1487" s="81"/>
      <c r="U1487" s="77"/>
      <c r="V1487" s="79"/>
      <c r="W1487" s="79"/>
      <c r="X1487" s="82"/>
      <c r="Y1487" s="83">
        <f>M1487</f>
        <v>591600</v>
      </c>
      <c r="Z1487" s="84"/>
      <c r="AA1487" s="87">
        <f>AB1487*M1487/100</f>
        <v>59.16</v>
      </c>
      <c r="AB1487" s="110">
        <v>0.01</v>
      </c>
    </row>
    <row r="1488" spans="2:28" ht="16.5" customHeight="1" x14ac:dyDescent="0.25">
      <c r="B1488" s="99"/>
      <c r="C1488" s="99"/>
      <c r="D1488" s="99"/>
      <c r="E1488" s="99"/>
      <c r="F1488" s="99"/>
      <c r="G1488" s="99"/>
      <c r="H1488" s="107"/>
      <c r="I1488" s="107"/>
      <c r="J1488" s="107"/>
      <c r="K1488" s="106"/>
      <c r="L1488" s="106"/>
      <c r="M1488" s="106"/>
      <c r="N1488" s="77"/>
      <c r="O1488" s="78"/>
      <c r="P1488" s="78"/>
      <c r="Q1488" s="78"/>
      <c r="R1488" s="79"/>
      <c r="S1488" s="80"/>
      <c r="T1488" s="81"/>
      <c r="U1488" s="77"/>
      <c r="V1488" s="79"/>
      <c r="W1488" s="79"/>
      <c r="X1488" s="86"/>
      <c r="Y1488" s="83"/>
      <c r="Z1488" s="84"/>
      <c r="AA1488" s="85"/>
      <c r="AB1488" s="86"/>
    </row>
    <row r="1489" spans="2:28" ht="16.5" customHeight="1" x14ac:dyDescent="0.25">
      <c r="B1489" s="100" t="s">
        <v>205</v>
      </c>
      <c r="C1489" s="101"/>
      <c r="D1489" s="101"/>
      <c r="E1489" s="101"/>
      <c r="F1489" s="101"/>
      <c r="G1489" s="102"/>
      <c r="H1489" s="102" t="s">
        <v>210</v>
      </c>
      <c r="I1489" s="102" t="s">
        <v>3141</v>
      </c>
      <c r="J1489" s="102" t="s">
        <v>3392</v>
      </c>
      <c r="K1489" s="102">
        <v>76</v>
      </c>
      <c r="L1489" s="102">
        <v>5</v>
      </c>
      <c r="M1489" s="102"/>
      <c r="N1489" s="102"/>
      <c r="O1489" s="102" t="s">
        <v>1621</v>
      </c>
      <c r="P1489" s="102" t="s">
        <v>209</v>
      </c>
      <c r="Q1489" s="102" t="s">
        <v>139</v>
      </c>
      <c r="R1489" s="102">
        <v>34160</v>
      </c>
      <c r="S1489" s="102"/>
      <c r="T1489" s="102">
        <v>80</v>
      </c>
      <c r="U1489" s="102"/>
      <c r="V1489" s="103"/>
      <c r="W1489" s="101"/>
      <c r="X1489" s="102"/>
      <c r="Y1489" s="101"/>
      <c r="Z1489" s="101"/>
      <c r="AA1489" s="102" t="s">
        <v>5180</v>
      </c>
      <c r="AB1489" s="104"/>
    </row>
    <row r="1490" spans="2:28" ht="16.5" customHeight="1" x14ac:dyDescent="0.25">
      <c r="B1490" s="97">
        <v>2249</v>
      </c>
      <c r="C1490" s="97" t="s">
        <v>206</v>
      </c>
      <c r="D1490" s="98">
        <v>13820</v>
      </c>
      <c r="E1490" s="99">
        <v>11</v>
      </c>
      <c r="F1490" s="97">
        <v>6</v>
      </c>
      <c r="G1490" s="97">
        <v>1</v>
      </c>
      <c r="H1490" s="105">
        <v>7</v>
      </c>
      <c r="I1490" s="105">
        <v>2</v>
      </c>
      <c r="J1490" s="105">
        <v>59</v>
      </c>
      <c r="K1490" s="95">
        <v>3059</v>
      </c>
      <c r="L1490" s="106">
        <f>T1489</f>
        <v>80</v>
      </c>
      <c r="M1490" s="106">
        <f>K1490*L1490</f>
        <v>244720</v>
      </c>
      <c r="N1490" s="77"/>
      <c r="O1490" s="78"/>
      <c r="P1490" s="78"/>
      <c r="Q1490" s="78"/>
      <c r="R1490" s="79"/>
      <c r="S1490" s="80"/>
      <c r="T1490" s="81"/>
      <c r="U1490" s="77"/>
      <c r="V1490" s="79"/>
      <c r="W1490" s="79"/>
      <c r="X1490" s="82"/>
      <c r="Y1490" s="83">
        <f>M1490</f>
        <v>244720</v>
      </c>
      <c r="Z1490" s="84"/>
      <c r="AA1490" s="87">
        <f>AB1490*M1490/100</f>
        <v>24.472000000000001</v>
      </c>
      <c r="AB1490" s="110">
        <v>0.01</v>
      </c>
    </row>
    <row r="1491" spans="2:28" ht="16.5" customHeight="1" x14ac:dyDescent="0.25">
      <c r="B1491" s="99"/>
      <c r="C1491" s="99"/>
      <c r="D1491" s="99"/>
      <c r="E1491" s="99"/>
      <c r="F1491" s="99"/>
      <c r="G1491" s="99"/>
      <c r="H1491" s="107"/>
      <c r="I1491" s="107"/>
      <c r="J1491" s="107"/>
      <c r="K1491" s="106"/>
      <c r="L1491" s="106"/>
      <c r="M1491" s="106"/>
      <c r="N1491" s="77"/>
      <c r="O1491" s="78"/>
      <c r="P1491" s="78"/>
      <c r="Q1491" s="78"/>
      <c r="R1491" s="79"/>
      <c r="S1491" s="80"/>
      <c r="T1491" s="81"/>
      <c r="U1491" s="77"/>
      <c r="V1491" s="79"/>
      <c r="W1491" s="79"/>
      <c r="X1491" s="86"/>
      <c r="Y1491" s="83"/>
      <c r="Z1491" s="84"/>
      <c r="AA1491" s="85"/>
      <c r="AB1491" s="86"/>
    </row>
    <row r="1492" spans="2:28" ht="16.5" customHeight="1" x14ac:dyDescent="0.25">
      <c r="B1492" s="100" t="s">
        <v>205</v>
      </c>
      <c r="C1492" s="101"/>
      <c r="D1492" s="101"/>
      <c r="E1492" s="101"/>
      <c r="F1492" s="101"/>
      <c r="G1492" s="102"/>
      <c r="H1492" s="102" t="s">
        <v>210</v>
      </c>
      <c r="I1492" s="102" t="s">
        <v>1813</v>
      </c>
      <c r="J1492" s="102" t="s">
        <v>593</v>
      </c>
      <c r="K1492" s="102">
        <v>51</v>
      </c>
      <c r="L1492" s="102">
        <v>5</v>
      </c>
      <c r="M1492" s="102"/>
      <c r="N1492" s="102"/>
      <c r="O1492" s="102" t="s">
        <v>880</v>
      </c>
      <c r="P1492" s="102" t="s">
        <v>209</v>
      </c>
      <c r="Q1492" s="102" t="s">
        <v>139</v>
      </c>
      <c r="R1492" s="102">
        <v>34160</v>
      </c>
      <c r="S1492" s="102"/>
      <c r="T1492" s="102">
        <v>80</v>
      </c>
      <c r="U1492" s="102"/>
      <c r="V1492" s="103"/>
      <c r="W1492" s="101"/>
      <c r="X1492" s="102"/>
      <c r="Y1492" s="101"/>
      <c r="Z1492" s="101"/>
      <c r="AA1492" s="102" t="s">
        <v>5194</v>
      </c>
      <c r="AB1492" s="104"/>
    </row>
    <row r="1493" spans="2:28" ht="16.5" customHeight="1" x14ac:dyDescent="0.25">
      <c r="B1493" s="97">
        <v>2260</v>
      </c>
      <c r="C1493" s="97" t="s">
        <v>206</v>
      </c>
      <c r="D1493" s="98">
        <v>4486</v>
      </c>
      <c r="E1493" s="99">
        <v>4</v>
      </c>
      <c r="F1493" s="97">
        <v>6</v>
      </c>
      <c r="G1493" s="97">
        <v>1</v>
      </c>
      <c r="H1493" s="105">
        <v>4</v>
      </c>
      <c r="I1493" s="105">
        <v>1</v>
      </c>
      <c r="J1493" s="105">
        <v>16</v>
      </c>
      <c r="K1493" s="95">
        <v>1716</v>
      </c>
      <c r="L1493" s="106">
        <f>T1492</f>
        <v>80</v>
      </c>
      <c r="M1493" s="106">
        <f>K1493*L1493</f>
        <v>137280</v>
      </c>
      <c r="N1493" s="77"/>
      <c r="O1493" s="78"/>
      <c r="P1493" s="78"/>
      <c r="Q1493" s="78"/>
      <c r="R1493" s="79"/>
      <c r="S1493" s="80"/>
      <c r="T1493" s="81"/>
      <c r="U1493" s="77"/>
      <c r="V1493" s="79"/>
      <c r="W1493" s="79"/>
      <c r="X1493" s="82"/>
      <c r="Y1493" s="83">
        <f>M1493</f>
        <v>137280</v>
      </c>
      <c r="Z1493" s="84"/>
      <c r="AA1493" s="87">
        <f>AB1493*M1493/100</f>
        <v>13.728</v>
      </c>
      <c r="AB1493" s="110">
        <v>0.01</v>
      </c>
    </row>
    <row r="1494" spans="2:28" ht="16.5" customHeight="1" x14ac:dyDescent="0.25">
      <c r="B1494" s="99"/>
      <c r="C1494" s="99"/>
      <c r="D1494" s="99"/>
      <c r="E1494" s="99"/>
      <c r="F1494" s="99"/>
      <c r="G1494" s="99"/>
      <c r="H1494" s="107"/>
      <c r="I1494" s="107"/>
      <c r="J1494" s="107"/>
      <c r="K1494" s="106"/>
      <c r="L1494" s="106"/>
      <c r="M1494" s="106"/>
      <c r="N1494" s="77"/>
      <c r="O1494" s="78"/>
      <c r="P1494" s="78"/>
      <c r="Q1494" s="78"/>
      <c r="R1494" s="79"/>
      <c r="S1494" s="80"/>
      <c r="T1494" s="81"/>
      <c r="U1494" s="77"/>
      <c r="V1494" s="79"/>
      <c r="W1494" s="79"/>
      <c r="X1494" s="86"/>
      <c r="Y1494" s="83"/>
      <c r="Z1494" s="84"/>
      <c r="AA1494" s="85"/>
      <c r="AB1494" s="86"/>
    </row>
    <row r="1495" spans="2:28" ht="16.5" customHeight="1" x14ac:dyDescent="0.25">
      <c r="B1495" s="100" t="s">
        <v>205</v>
      </c>
      <c r="C1495" s="101"/>
      <c r="D1495" s="101"/>
      <c r="E1495" s="101"/>
      <c r="F1495" s="101"/>
      <c r="G1495" s="102"/>
      <c r="H1495" s="102" t="s">
        <v>210</v>
      </c>
      <c r="I1495" s="102" t="s">
        <v>1813</v>
      </c>
      <c r="J1495" s="102" t="s">
        <v>593</v>
      </c>
      <c r="K1495" s="102">
        <v>51</v>
      </c>
      <c r="L1495" s="102">
        <v>5</v>
      </c>
      <c r="M1495" s="102"/>
      <c r="N1495" s="102"/>
      <c r="O1495" s="102" t="s">
        <v>880</v>
      </c>
      <c r="P1495" s="102" t="s">
        <v>209</v>
      </c>
      <c r="Q1495" s="102" t="s">
        <v>139</v>
      </c>
      <c r="R1495" s="102">
        <v>34160</v>
      </c>
      <c r="S1495" s="102"/>
      <c r="T1495" s="102">
        <v>250</v>
      </c>
      <c r="U1495" s="102" t="s">
        <v>5195</v>
      </c>
      <c r="V1495" s="103"/>
      <c r="W1495" s="101"/>
      <c r="X1495" s="102"/>
      <c r="Y1495" s="101"/>
      <c r="Z1495" s="101"/>
      <c r="AA1495" s="101" t="s">
        <v>5194</v>
      </c>
      <c r="AB1495" s="104"/>
    </row>
    <row r="1496" spans="2:28" ht="16.5" customHeight="1" x14ac:dyDescent="0.25">
      <c r="B1496" s="97">
        <v>2261</v>
      </c>
      <c r="C1496" s="97" t="s">
        <v>206</v>
      </c>
      <c r="D1496" s="98">
        <v>12873</v>
      </c>
      <c r="E1496" s="99">
        <v>12</v>
      </c>
      <c r="F1496" s="97">
        <v>6</v>
      </c>
      <c r="G1496" s="97">
        <v>2</v>
      </c>
      <c r="H1496" s="105">
        <v>0</v>
      </c>
      <c r="I1496" s="105">
        <v>3</v>
      </c>
      <c r="J1496" s="105">
        <v>38</v>
      </c>
      <c r="K1496" s="95">
        <v>338</v>
      </c>
      <c r="L1496" s="106">
        <f>T1495</f>
        <v>250</v>
      </c>
      <c r="M1496" s="106">
        <f>K1496*L1496</f>
        <v>84500</v>
      </c>
      <c r="N1496" s="77"/>
      <c r="O1496" s="78" t="s">
        <v>203</v>
      </c>
      <c r="P1496" s="78" t="s">
        <v>5</v>
      </c>
      <c r="Q1496" s="78" t="s">
        <v>143</v>
      </c>
      <c r="R1496" s="79">
        <v>210</v>
      </c>
      <c r="S1496" s="80"/>
      <c r="T1496" s="81">
        <v>8050</v>
      </c>
      <c r="U1496" s="96" t="s">
        <v>1152</v>
      </c>
      <c r="V1496" s="79">
        <f>R1496*T1496*4/100</f>
        <v>67620</v>
      </c>
      <c r="W1496" s="79">
        <f>R1496*T1496-V1496</f>
        <v>1622880</v>
      </c>
      <c r="X1496" s="82">
        <f>M1496+W1496</f>
        <v>1707380</v>
      </c>
      <c r="Y1496" s="83">
        <f>M1496</f>
        <v>84500</v>
      </c>
      <c r="Z1496" s="84"/>
      <c r="AA1496" s="87">
        <f>AB1496*M1496/100</f>
        <v>16.899999999999999</v>
      </c>
      <c r="AB1496" s="86">
        <v>0.02</v>
      </c>
    </row>
    <row r="1497" spans="2:28" ht="16.5" customHeight="1" x14ac:dyDescent="0.25">
      <c r="B1497" s="99"/>
      <c r="C1497" s="99"/>
      <c r="D1497" s="99"/>
      <c r="E1497" s="99"/>
      <c r="F1497" s="99"/>
      <c r="G1497" s="99"/>
      <c r="H1497" s="107"/>
      <c r="I1497" s="107"/>
      <c r="J1497" s="107"/>
      <c r="K1497" s="106"/>
      <c r="L1497" s="106"/>
      <c r="M1497" s="106"/>
      <c r="N1497" s="77"/>
      <c r="O1497" s="78"/>
      <c r="P1497" s="78"/>
      <c r="Q1497" s="78"/>
      <c r="R1497" s="79"/>
      <c r="S1497" s="80"/>
      <c r="T1497" s="81"/>
      <c r="U1497" s="77"/>
      <c r="V1497" s="79"/>
      <c r="W1497" s="79"/>
      <c r="X1497" s="86"/>
      <c r="Y1497" s="83"/>
      <c r="Z1497" s="84"/>
      <c r="AA1497" s="85"/>
      <c r="AB1497" s="86"/>
    </row>
    <row r="1498" spans="2:28" ht="16.5" customHeight="1" x14ac:dyDescent="0.25">
      <c r="B1498" s="100" t="s">
        <v>205</v>
      </c>
      <c r="C1498" s="101"/>
      <c r="D1498" s="101"/>
      <c r="E1498" s="101"/>
      <c r="F1498" s="101"/>
      <c r="G1498" s="102"/>
      <c r="H1498" s="102" t="s">
        <v>210</v>
      </c>
      <c r="I1498" s="102" t="s">
        <v>1813</v>
      </c>
      <c r="J1498" s="102" t="s">
        <v>593</v>
      </c>
      <c r="K1498" s="102">
        <v>51</v>
      </c>
      <c r="L1498" s="102">
        <v>5</v>
      </c>
      <c r="M1498" s="102"/>
      <c r="N1498" s="102"/>
      <c r="O1498" s="102" t="s">
        <v>880</v>
      </c>
      <c r="P1498" s="102" t="s">
        <v>209</v>
      </c>
      <c r="Q1498" s="102" t="s">
        <v>139</v>
      </c>
      <c r="R1498" s="102">
        <v>34160</v>
      </c>
      <c r="S1498" s="102"/>
      <c r="T1498" s="102">
        <v>250</v>
      </c>
      <c r="U1498" s="102" t="s">
        <v>5196</v>
      </c>
      <c r="V1498" s="103"/>
      <c r="W1498" s="101"/>
      <c r="X1498" s="102"/>
      <c r="Y1498" s="101"/>
      <c r="Z1498" s="101"/>
      <c r="AA1498" s="101" t="s">
        <v>5194</v>
      </c>
      <c r="AB1498" s="104"/>
    </row>
    <row r="1499" spans="2:28" ht="16.5" customHeight="1" x14ac:dyDescent="0.25">
      <c r="B1499" s="97">
        <v>2262</v>
      </c>
      <c r="C1499" s="97" t="s">
        <v>206</v>
      </c>
      <c r="D1499" s="98">
        <v>5809</v>
      </c>
      <c r="E1499" s="99">
        <v>12</v>
      </c>
      <c r="F1499" s="97">
        <v>6</v>
      </c>
      <c r="G1499" s="97">
        <v>1</v>
      </c>
      <c r="H1499" s="105">
        <v>2</v>
      </c>
      <c r="I1499" s="105">
        <v>3</v>
      </c>
      <c r="J1499" s="105">
        <v>95</v>
      </c>
      <c r="K1499" s="95">
        <v>1195</v>
      </c>
      <c r="L1499" s="106">
        <f>T1498</f>
        <v>250</v>
      </c>
      <c r="M1499" s="106">
        <f>K1499*L1499</f>
        <v>298750</v>
      </c>
      <c r="N1499" s="77"/>
      <c r="O1499" s="78"/>
      <c r="P1499" s="78"/>
      <c r="Q1499" s="78"/>
      <c r="R1499" s="79"/>
      <c r="S1499" s="80"/>
      <c r="T1499" s="81"/>
      <c r="U1499" s="77"/>
      <c r="V1499" s="79"/>
      <c r="W1499" s="79"/>
      <c r="X1499" s="82"/>
      <c r="Y1499" s="83">
        <f>M1499</f>
        <v>298750</v>
      </c>
      <c r="Z1499" s="84"/>
      <c r="AA1499" s="87">
        <f>AB1499*M1499/100</f>
        <v>29.875</v>
      </c>
      <c r="AB1499" s="110">
        <v>0.01</v>
      </c>
    </row>
    <row r="1500" spans="2:28" ht="16.5" customHeight="1" x14ac:dyDescent="0.25">
      <c r="B1500" s="99"/>
      <c r="C1500" s="99"/>
      <c r="D1500" s="99"/>
      <c r="E1500" s="99"/>
      <c r="F1500" s="99"/>
      <c r="G1500" s="99"/>
      <c r="H1500" s="107"/>
      <c r="I1500" s="107"/>
      <c r="J1500" s="107"/>
      <c r="K1500" s="106"/>
      <c r="L1500" s="106"/>
      <c r="M1500" s="106"/>
      <c r="N1500" s="77"/>
      <c r="O1500" s="78"/>
      <c r="P1500" s="78"/>
      <c r="Q1500" s="78"/>
      <c r="R1500" s="79"/>
      <c r="S1500" s="80"/>
      <c r="T1500" s="81"/>
      <c r="U1500" s="77"/>
      <c r="V1500" s="79"/>
      <c r="W1500" s="79"/>
      <c r="X1500" s="86"/>
      <c r="Y1500" s="83"/>
      <c r="Z1500" s="84"/>
      <c r="AA1500" s="85"/>
      <c r="AB1500" s="86"/>
    </row>
    <row r="1501" spans="2:28" ht="16.5" customHeight="1" x14ac:dyDescent="0.25">
      <c r="B1501" s="100" t="s">
        <v>205</v>
      </c>
      <c r="C1501" s="101"/>
      <c r="D1501" s="101"/>
      <c r="E1501" s="101"/>
      <c r="F1501" s="101"/>
      <c r="G1501" s="102"/>
      <c r="H1501" s="102" t="s">
        <v>207</v>
      </c>
      <c r="I1501" s="102" t="s">
        <v>5197</v>
      </c>
      <c r="J1501" s="102" t="s">
        <v>593</v>
      </c>
      <c r="K1501" s="102">
        <v>51</v>
      </c>
      <c r="L1501" s="102">
        <v>5</v>
      </c>
      <c r="M1501" s="102"/>
      <c r="N1501" s="102"/>
      <c r="O1501" s="102" t="s">
        <v>880</v>
      </c>
      <c r="P1501" s="102" t="s">
        <v>209</v>
      </c>
      <c r="Q1501" s="102" t="s">
        <v>139</v>
      </c>
      <c r="R1501" s="102">
        <v>34160</v>
      </c>
      <c r="S1501" s="102"/>
      <c r="T1501" s="102">
        <v>80</v>
      </c>
      <c r="U1501" s="102"/>
      <c r="V1501" s="103"/>
      <c r="W1501" s="101"/>
      <c r="X1501" s="102"/>
      <c r="Y1501" s="101"/>
      <c r="Z1501" s="101"/>
      <c r="AA1501" s="101" t="s">
        <v>5194</v>
      </c>
      <c r="AB1501" s="104"/>
    </row>
    <row r="1502" spans="2:28" ht="16.5" customHeight="1" x14ac:dyDescent="0.25">
      <c r="B1502" s="97">
        <v>2263</v>
      </c>
      <c r="C1502" s="97" t="s">
        <v>206</v>
      </c>
      <c r="D1502" s="98">
        <v>3153</v>
      </c>
      <c r="E1502" s="99">
        <v>4</v>
      </c>
      <c r="F1502" s="97">
        <v>6</v>
      </c>
      <c r="G1502" s="97">
        <v>1</v>
      </c>
      <c r="H1502" s="105">
        <v>30</v>
      </c>
      <c r="I1502" s="105">
        <v>2</v>
      </c>
      <c r="J1502" s="105">
        <v>47</v>
      </c>
      <c r="K1502" s="95">
        <v>12247</v>
      </c>
      <c r="L1502" s="106">
        <f>T1501</f>
        <v>80</v>
      </c>
      <c r="M1502" s="106">
        <f>K1502*L1502</f>
        <v>979760</v>
      </c>
      <c r="N1502" s="77"/>
      <c r="O1502" s="78"/>
      <c r="P1502" s="78"/>
      <c r="Q1502" s="78"/>
      <c r="R1502" s="79"/>
      <c r="S1502" s="80"/>
      <c r="T1502" s="81"/>
      <c r="U1502" s="77"/>
      <c r="V1502" s="79"/>
      <c r="W1502" s="79"/>
      <c r="X1502" s="82"/>
      <c r="Y1502" s="83">
        <f>M1502</f>
        <v>979760</v>
      </c>
      <c r="Z1502" s="84"/>
      <c r="AA1502" s="87">
        <f>AB1502*M1502/100</f>
        <v>97.975999999999999</v>
      </c>
      <c r="AB1502" s="110">
        <v>0.01</v>
      </c>
    </row>
    <row r="1503" spans="2:28" ht="16.5" customHeight="1" x14ac:dyDescent="0.25">
      <c r="B1503" s="99"/>
      <c r="C1503" s="99"/>
      <c r="D1503" s="99"/>
      <c r="E1503" s="99"/>
      <c r="F1503" s="99"/>
      <c r="G1503" s="99"/>
      <c r="H1503" s="107"/>
      <c r="I1503" s="107"/>
      <c r="J1503" s="107"/>
      <c r="K1503" s="106"/>
      <c r="L1503" s="106"/>
      <c r="M1503" s="106"/>
      <c r="N1503" s="77"/>
      <c r="O1503" s="78"/>
      <c r="P1503" s="78"/>
      <c r="Q1503" s="78"/>
      <c r="R1503" s="79"/>
      <c r="S1503" s="80"/>
      <c r="T1503" s="81"/>
      <c r="U1503" s="77"/>
      <c r="V1503" s="79"/>
      <c r="W1503" s="79"/>
      <c r="X1503" s="86"/>
      <c r="Y1503" s="83"/>
      <c r="Z1503" s="84"/>
      <c r="AA1503" s="85"/>
      <c r="AB1503" s="86"/>
    </row>
    <row r="1504" spans="2:28" ht="16.5" customHeight="1" x14ac:dyDescent="0.25">
      <c r="B1504" s="100" t="s">
        <v>205</v>
      </c>
      <c r="C1504" s="101"/>
      <c r="D1504" s="101"/>
      <c r="E1504" s="101"/>
      <c r="F1504" s="101"/>
      <c r="G1504" s="102"/>
      <c r="H1504" s="102" t="s">
        <v>207</v>
      </c>
      <c r="I1504" s="102" t="s">
        <v>5217</v>
      </c>
      <c r="J1504" s="102" t="s">
        <v>5130</v>
      </c>
      <c r="K1504" s="102">
        <v>28</v>
      </c>
      <c r="L1504" s="102">
        <v>2</v>
      </c>
      <c r="M1504" s="102"/>
      <c r="N1504" s="102"/>
      <c r="O1504" s="102" t="s">
        <v>240</v>
      </c>
      <c r="P1504" s="102" t="s">
        <v>241</v>
      </c>
      <c r="Q1504" s="102" t="s">
        <v>139</v>
      </c>
      <c r="R1504" s="102">
        <v>34160</v>
      </c>
      <c r="S1504" s="102"/>
      <c r="T1504" s="102">
        <v>80</v>
      </c>
      <c r="U1504" s="102"/>
      <c r="V1504" s="103"/>
      <c r="W1504" s="101"/>
      <c r="X1504" s="102"/>
      <c r="Y1504" s="101"/>
      <c r="Z1504" s="101"/>
      <c r="AA1504" s="101" t="s">
        <v>5218</v>
      </c>
      <c r="AB1504" s="104"/>
    </row>
    <row r="1505" spans="2:28" ht="16.5" customHeight="1" x14ac:dyDescent="0.25">
      <c r="B1505" s="97">
        <v>2275</v>
      </c>
      <c r="C1505" s="97" t="s">
        <v>206</v>
      </c>
      <c r="D1505" s="98">
        <v>1735</v>
      </c>
      <c r="E1505" s="99">
        <v>1</v>
      </c>
      <c r="F1505" s="97">
        <v>6</v>
      </c>
      <c r="G1505" s="97">
        <v>1</v>
      </c>
      <c r="H1505" s="105">
        <v>6</v>
      </c>
      <c r="I1505" s="105">
        <v>0</v>
      </c>
      <c r="J1505" s="105">
        <v>58</v>
      </c>
      <c r="K1505" s="95">
        <v>2458</v>
      </c>
      <c r="L1505" s="106">
        <f>T1504</f>
        <v>80</v>
      </c>
      <c r="M1505" s="106">
        <f>K1505*L1505</f>
        <v>196640</v>
      </c>
      <c r="N1505" s="77"/>
      <c r="O1505" s="78"/>
      <c r="P1505" s="78"/>
      <c r="Q1505" s="78"/>
      <c r="R1505" s="79"/>
      <c r="S1505" s="80"/>
      <c r="T1505" s="81"/>
      <c r="U1505" s="77"/>
      <c r="V1505" s="79"/>
      <c r="W1505" s="79"/>
      <c r="X1505" s="82"/>
      <c r="Y1505" s="83">
        <f>M1505</f>
        <v>196640</v>
      </c>
      <c r="Z1505" s="84"/>
      <c r="AA1505" s="87">
        <f>AB1505*M1505/100</f>
        <v>19.664000000000001</v>
      </c>
      <c r="AB1505" s="110">
        <v>0.01</v>
      </c>
    </row>
    <row r="1506" spans="2:28" ht="16.5" customHeight="1" x14ac:dyDescent="0.25">
      <c r="B1506" s="99"/>
      <c r="C1506" s="99"/>
      <c r="D1506" s="99"/>
      <c r="E1506" s="99"/>
      <c r="F1506" s="99"/>
      <c r="G1506" s="99"/>
      <c r="H1506" s="107"/>
      <c r="I1506" s="107"/>
      <c r="J1506" s="107"/>
      <c r="K1506" s="106"/>
      <c r="L1506" s="106"/>
      <c r="M1506" s="106"/>
      <c r="N1506" s="77"/>
      <c r="O1506" s="78"/>
      <c r="P1506" s="78"/>
      <c r="Q1506" s="78"/>
      <c r="R1506" s="79"/>
      <c r="S1506" s="80"/>
      <c r="T1506" s="81"/>
      <c r="U1506" s="77"/>
      <c r="V1506" s="79"/>
      <c r="W1506" s="79"/>
      <c r="X1506" s="86"/>
      <c r="Y1506" s="83"/>
      <c r="Z1506" s="84"/>
      <c r="AA1506" s="85"/>
      <c r="AB1506" s="86"/>
    </row>
    <row r="1507" spans="2:28" ht="16.5" customHeight="1" x14ac:dyDescent="0.25">
      <c r="B1507" s="100" t="s">
        <v>205</v>
      </c>
      <c r="C1507" s="101"/>
      <c r="D1507" s="101"/>
      <c r="E1507" s="101"/>
      <c r="F1507" s="101"/>
      <c r="G1507" s="102"/>
      <c r="H1507" s="102" t="s">
        <v>213</v>
      </c>
      <c r="I1507" s="102" t="s">
        <v>5102</v>
      </c>
      <c r="J1507" s="102" t="s">
        <v>5219</v>
      </c>
      <c r="K1507" s="102">
        <v>96</v>
      </c>
      <c r="L1507" s="102">
        <v>5</v>
      </c>
      <c r="M1507" s="102"/>
      <c r="N1507" s="102"/>
      <c r="O1507" s="102" t="s">
        <v>424</v>
      </c>
      <c r="P1507" s="102" t="s">
        <v>315</v>
      </c>
      <c r="Q1507" s="102" t="s">
        <v>316</v>
      </c>
      <c r="R1507" s="102">
        <v>33110</v>
      </c>
      <c r="S1507" s="102"/>
      <c r="T1507" s="102">
        <v>80</v>
      </c>
      <c r="U1507" s="102"/>
      <c r="V1507" s="103"/>
      <c r="W1507" s="101"/>
      <c r="X1507" s="102"/>
      <c r="Y1507" s="101"/>
      <c r="Z1507" s="101"/>
      <c r="AA1507" s="101"/>
      <c r="AB1507" s="104"/>
    </row>
    <row r="1508" spans="2:28" ht="16.5" customHeight="1" x14ac:dyDescent="0.25">
      <c r="B1508" s="97">
        <v>2276</v>
      </c>
      <c r="C1508" s="97" t="s">
        <v>206</v>
      </c>
      <c r="D1508" s="98">
        <v>15160</v>
      </c>
      <c r="E1508" s="99">
        <v>22</v>
      </c>
      <c r="F1508" s="97">
        <v>6</v>
      </c>
      <c r="G1508" s="97">
        <v>1</v>
      </c>
      <c r="H1508" s="105">
        <v>13</v>
      </c>
      <c r="I1508" s="105">
        <v>0</v>
      </c>
      <c r="J1508" s="105">
        <v>24</v>
      </c>
      <c r="K1508" s="95">
        <v>5224</v>
      </c>
      <c r="L1508" s="106">
        <f>T1507</f>
        <v>80</v>
      </c>
      <c r="M1508" s="106">
        <f>K1508*L1508</f>
        <v>417920</v>
      </c>
      <c r="N1508" s="77"/>
      <c r="O1508" s="78"/>
      <c r="P1508" s="78"/>
      <c r="Q1508" s="78"/>
      <c r="R1508" s="79"/>
      <c r="S1508" s="80"/>
      <c r="T1508" s="81"/>
      <c r="U1508" s="77"/>
      <c r="V1508" s="79"/>
      <c r="W1508" s="79"/>
      <c r="X1508" s="82"/>
      <c r="Y1508" s="83">
        <f>M1508</f>
        <v>417920</v>
      </c>
      <c r="Z1508" s="84"/>
      <c r="AA1508" s="87">
        <f>AB1508*M1508/100</f>
        <v>41.792000000000002</v>
      </c>
      <c r="AB1508" s="110">
        <v>0.01</v>
      </c>
    </row>
    <row r="1509" spans="2:28" ht="16.5" customHeight="1" x14ac:dyDescent="0.25">
      <c r="B1509" s="99"/>
      <c r="C1509" s="99"/>
      <c r="D1509" s="99"/>
      <c r="E1509" s="99"/>
      <c r="F1509" s="99"/>
      <c r="G1509" s="99"/>
      <c r="H1509" s="107"/>
      <c r="I1509" s="107"/>
      <c r="J1509" s="107"/>
      <c r="K1509" s="106"/>
      <c r="L1509" s="106"/>
      <c r="M1509" s="106"/>
      <c r="N1509" s="77"/>
      <c r="O1509" s="78"/>
      <c r="P1509" s="78"/>
      <c r="Q1509" s="78"/>
      <c r="R1509" s="79"/>
      <c r="S1509" s="80"/>
      <c r="T1509" s="81"/>
      <c r="U1509" s="77"/>
      <c r="V1509" s="79"/>
      <c r="W1509" s="79"/>
      <c r="X1509" s="86"/>
      <c r="Y1509" s="83"/>
      <c r="Z1509" s="84"/>
      <c r="AA1509" s="85"/>
      <c r="AB1509" s="86"/>
    </row>
    <row r="1510" spans="2:28" ht="16.5" customHeight="1" x14ac:dyDescent="0.25">
      <c r="B1510" s="100" t="s">
        <v>205</v>
      </c>
      <c r="C1510" s="101"/>
      <c r="D1510" s="101"/>
      <c r="E1510" s="101"/>
      <c r="F1510" s="101"/>
      <c r="G1510" s="102"/>
      <c r="H1510" s="102" t="s">
        <v>213</v>
      </c>
      <c r="I1510" s="102" t="s">
        <v>5102</v>
      </c>
      <c r="J1510" s="102" t="s">
        <v>5219</v>
      </c>
      <c r="K1510" s="102">
        <v>96</v>
      </c>
      <c r="L1510" s="102">
        <v>5</v>
      </c>
      <c r="M1510" s="102"/>
      <c r="N1510" s="102"/>
      <c r="O1510" s="102" t="s">
        <v>424</v>
      </c>
      <c r="P1510" s="102" t="s">
        <v>315</v>
      </c>
      <c r="Q1510" s="102" t="s">
        <v>316</v>
      </c>
      <c r="R1510" s="102">
        <v>33110</v>
      </c>
      <c r="S1510" s="102"/>
      <c r="T1510" s="102">
        <v>80</v>
      </c>
      <c r="U1510" s="102"/>
      <c r="V1510" s="103"/>
      <c r="W1510" s="101"/>
      <c r="X1510" s="102"/>
      <c r="Y1510" s="101"/>
      <c r="Z1510" s="101"/>
      <c r="AA1510" s="101"/>
      <c r="AB1510" s="104"/>
    </row>
    <row r="1511" spans="2:28" ht="16.5" customHeight="1" x14ac:dyDescent="0.25">
      <c r="B1511" s="97">
        <v>2277</v>
      </c>
      <c r="C1511" s="97" t="s">
        <v>206</v>
      </c>
      <c r="D1511" s="98">
        <v>15107</v>
      </c>
      <c r="E1511" s="99">
        <v>23</v>
      </c>
      <c r="F1511" s="97">
        <v>6</v>
      </c>
      <c r="G1511" s="97">
        <v>1</v>
      </c>
      <c r="H1511" s="105">
        <v>7</v>
      </c>
      <c r="I1511" s="105">
        <v>0</v>
      </c>
      <c r="J1511" s="105">
        <v>5</v>
      </c>
      <c r="K1511" s="95">
        <v>2805</v>
      </c>
      <c r="L1511" s="106">
        <f>T1510</f>
        <v>80</v>
      </c>
      <c r="M1511" s="106">
        <f>K1511*L1511</f>
        <v>224400</v>
      </c>
      <c r="N1511" s="77"/>
      <c r="O1511" s="78"/>
      <c r="P1511" s="78"/>
      <c r="Q1511" s="78"/>
      <c r="R1511" s="79"/>
      <c r="S1511" s="80"/>
      <c r="T1511" s="81"/>
      <c r="U1511" s="77"/>
      <c r="V1511" s="79"/>
      <c r="W1511" s="79"/>
      <c r="X1511" s="82"/>
      <c r="Y1511" s="83">
        <f>M1511</f>
        <v>224400</v>
      </c>
      <c r="Z1511" s="84"/>
      <c r="AA1511" s="87">
        <f>AB1511*M1511/100</f>
        <v>22.44</v>
      </c>
      <c r="AB1511" s="110">
        <v>0.01</v>
      </c>
    </row>
    <row r="1512" spans="2:28" ht="16.5" customHeight="1" x14ac:dyDescent="0.25">
      <c r="B1512" s="99"/>
      <c r="C1512" s="99"/>
      <c r="D1512" s="99"/>
      <c r="E1512" s="99"/>
      <c r="F1512" s="99"/>
      <c r="G1512" s="99"/>
      <c r="H1512" s="107"/>
      <c r="I1512" s="107"/>
      <c r="J1512" s="107"/>
      <c r="K1512" s="106"/>
      <c r="L1512" s="106"/>
      <c r="M1512" s="106"/>
      <c r="N1512" s="77"/>
      <c r="O1512" s="78"/>
      <c r="P1512" s="78"/>
      <c r="Q1512" s="78"/>
      <c r="R1512" s="79"/>
      <c r="S1512" s="80"/>
      <c r="T1512" s="81"/>
      <c r="U1512" s="77"/>
      <c r="V1512" s="79"/>
      <c r="W1512" s="79"/>
      <c r="X1512" s="86"/>
      <c r="Y1512" s="83"/>
      <c r="Z1512" s="84"/>
      <c r="AA1512" s="85"/>
      <c r="AB1512" s="86"/>
    </row>
    <row r="1513" spans="2:28" ht="16.5" customHeight="1" x14ac:dyDescent="0.25">
      <c r="B1513" s="100" t="s">
        <v>205</v>
      </c>
      <c r="C1513" s="101"/>
      <c r="D1513" s="101"/>
      <c r="E1513" s="101"/>
      <c r="F1513" s="101"/>
      <c r="G1513" s="102"/>
      <c r="H1513" s="102" t="s">
        <v>207</v>
      </c>
      <c r="I1513" s="102" t="s">
        <v>5220</v>
      </c>
      <c r="J1513" s="102" t="s">
        <v>5219</v>
      </c>
      <c r="K1513" s="102">
        <v>33</v>
      </c>
      <c r="L1513" s="102">
        <v>5</v>
      </c>
      <c r="M1513" s="102"/>
      <c r="N1513" s="102"/>
      <c r="O1513" s="102" t="s">
        <v>424</v>
      </c>
      <c r="P1513" s="102" t="s">
        <v>315</v>
      </c>
      <c r="Q1513" s="102" t="s">
        <v>316</v>
      </c>
      <c r="R1513" s="102">
        <v>33110</v>
      </c>
      <c r="S1513" s="102"/>
      <c r="T1513" s="102">
        <v>80</v>
      </c>
      <c r="U1513" s="102"/>
      <c r="V1513" s="103"/>
      <c r="W1513" s="101"/>
      <c r="X1513" s="102"/>
      <c r="Y1513" s="101"/>
      <c r="Z1513" s="101"/>
      <c r="AA1513" s="101"/>
      <c r="AB1513" s="104"/>
    </row>
    <row r="1514" spans="2:28" ht="16.5" customHeight="1" x14ac:dyDescent="0.25">
      <c r="B1514" s="97">
        <v>2278</v>
      </c>
      <c r="C1514" s="97" t="s">
        <v>206</v>
      </c>
      <c r="D1514" s="98">
        <v>15108</v>
      </c>
      <c r="E1514" s="99">
        <v>24</v>
      </c>
      <c r="F1514" s="97">
        <v>6</v>
      </c>
      <c r="G1514" s="97">
        <v>1</v>
      </c>
      <c r="H1514" s="105">
        <v>6</v>
      </c>
      <c r="I1514" s="105">
        <v>1</v>
      </c>
      <c r="J1514" s="105">
        <v>32</v>
      </c>
      <c r="K1514" s="95">
        <v>2532</v>
      </c>
      <c r="L1514" s="106">
        <f>T1513</f>
        <v>80</v>
      </c>
      <c r="M1514" s="106">
        <f>K1514*L1514</f>
        <v>202560</v>
      </c>
      <c r="N1514" s="77"/>
      <c r="O1514" s="78"/>
      <c r="P1514" s="78"/>
      <c r="Q1514" s="78"/>
      <c r="R1514" s="79"/>
      <c r="S1514" s="80"/>
      <c r="T1514" s="81"/>
      <c r="U1514" s="77"/>
      <c r="V1514" s="79"/>
      <c r="W1514" s="79"/>
      <c r="X1514" s="82"/>
      <c r="Y1514" s="83">
        <f>M1514</f>
        <v>202560</v>
      </c>
      <c r="Z1514" s="84"/>
      <c r="AA1514" s="87">
        <f>AB1514*M1514/100</f>
        <v>20.256</v>
      </c>
      <c r="AB1514" s="110">
        <v>0.01</v>
      </c>
    </row>
    <row r="1515" spans="2:28" ht="16.5" customHeight="1" x14ac:dyDescent="0.25">
      <c r="B1515" s="99"/>
      <c r="C1515" s="99"/>
      <c r="D1515" s="99"/>
      <c r="E1515" s="99"/>
      <c r="F1515" s="99"/>
      <c r="G1515" s="99"/>
      <c r="H1515" s="107"/>
      <c r="I1515" s="107"/>
      <c r="J1515" s="107"/>
      <c r="K1515" s="106"/>
      <c r="L1515" s="106"/>
      <c r="M1515" s="106"/>
      <c r="N1515" s="77"/>
      <c r="O1515" s="78"/>
      <c r="P1515" s="78"/>
      <c r="Q1515" s="78"/>
      <c r="R1515" s="79"/>
      <c r="S1515" s="80"/>
      <c r="T1515" s="81"/>
      <c r="U1515" s="77"/>
      <c r="V1515" s="79"/>
      <c r="W1515" s="79"/>
      <c r="X1515" s="86"/>
      <c r="Y1515" s="83"/>
      <c r="Z1515" s="84"/>
      <c r="AA1515" s="85"/>
      <c r="AB1515" s="86"/>
    </row>
    <row r="1516" spans="2:28" ht="16.5" customHeight="1" x14ac:dyDescent="0.25">
      <c r="B1516" s="100" t="s">
        <v>205</v>
      </c>
      <c r="C1516" s="101"/>
      <c r="D1516" s="101"/>
      <c r="E1516" s="101"/>
      <c r="F1516" s="101"/>
      <c r="G1516" s="102"/>
      <c r="H1516" s="102" t="s">
        <v>210</v>
      </c>
      <c r="I1516" s="102" t="s">
        <v>3059</v>
      </c>
      <c r="J1516" s="102" t="s">
        <v>1147</v>
      </c>
      <c r="K1516" s="102">
        <v>120</v>
      </c>
      <c r="L1516" s="102">
        <v>6</v>
      </c>
      <c r="M1516" s="102"/>
      <c r="N1516" s="102"/>
      <c r="O1516" s="102" t="s">
        <v>424</v>
      </c>
      <c r="P1516" s="102" t="s">
        <v>315</v>
      </c>
      <c r="Q1516" s="102" t="s">
        <v>316</v>
      </c>
      <c r="R1516" s="102">
        <v>33110</v>
      </c>
      <c r="S1516" s="102"/>
      <c r="T1516" s="102">
        <v>80</v>
      </c>
      <c r="U1516" s="102"/>
      <c r="V1516" s="103"/>
      <c r="W1516" s="101"/>
      <c r="X1516" s="102" t="s">
        <v>212</v>
      </c>
      <c r="Y1516" s="101" t="s">
        <v>5223</v>
      </c>
      <c r="Z1516" s="101"/>
      <c r="AA1516" s="102" t="s">
        <v>5222</v>
      </c>
      <c r="AB1516" s="104"/>
    </row>
    <row r="1517" spans="2:28" ht="16.5" customHeight="1" x14ac:dyDescent="0.25">
      <c r="B1517" s="97">
        <v>2281</v>
      </c>
      <c r="C1517" s="97" t="s">
        <v>206</v>
      </c>
      <c r="D1517" s="98">
        <v>3828</v>
      </c>
      <c r="E1517" s="99">
        <v>3</v>
      </c>
      <c r="F1517" s="97">
        <v>6</v>
      </c>
      <c r="G1517" s="97">
        <v>1</v>
      </c>
      <c r="H1517" s="105">
        <v>18</v>
      </c>
      <c r="I1517" s="105">
        <v>2</v>
      </c>
      <c r="J1517" s="105">
        <v>63</v>
      </c>
      <c r="K1517" s="95">
        <v>7463</v>
      </c>
      <c r="L1517" s="106">
        <f>T1516</f>
        <v>80</v>
      </c>
      <c r="M1517" s="106">
        <f>K1517*L1517</f>
        <v>597040</v>
      </c>
      <c r="N1517" s="77"/>
      <c r="O1517" s="78"/>
      <c r="P1517" s="78"/>
      <c r="Q1517" s="78"/>
      <c r="R1517" s="79"/>
      <c r="S1517" s="80"/>
      <c r="T1517" s="81"/>
      <c r="U1517" s="77"/>
      <c r="V1517" s="79"/>
      <c r="W1517" s="79"/>
      <c r="X1517" s="82"/>
      <c r="Y1517" s="83">
        <f>M1517</f>
        <v>597040</v>
      </c>
      <c r="Z1517" s="84"/>
      <c r="AA1517" s="87">
        <f>AB1517*M1517/100</f>
        <v>59.704000000000008</v>
      </c>
      <c r="AB1517" s="110">
        <v>0.01</v>
      </c>
    </row>
    <row r="1518" spans="2:28" ht="16.5" customHeight="1" x14ac:dyDescent="0.25">
      <c r="B1518" s="99"/>
      <c r="C1518" s="99"/>
      <c r="D1518" s="99"/>
      <c r="E1518" s="99"/>
      <c r="F1518" s="99"/>
      <c r="G1518" s="99"/>
      <c r="H1518" s="107"/>
      <c r="I1518" s="107"/>
      <c r="J1518" s="107"/>
      <c r="K1518" s="106"/>
      <c r="L1518" s="106"/>
      <c r="M1518" s="106"/>
      <c r="N1518" s="77"/>
      <c r="O1518" s="78"/>
      <c r="P1518" s="78"/>
      <c r="Q1518" s="78"/>
      <c r="R1518" s="79"/>
      <c r="S1518" s="80"/>
      <c r="T1518" s="81"/>
      <c r="U1518" s="77"/>
      <c r="V1518" s="79"/>
      <c r="W1518" s="79"/>
      <c r="X1518" s="86"/>
      <c r="Y1518" s="83"/>
      <c r="Z1518" s="84"/>
      <c r="AA1518" s="85"/>
      <c r="AB1518" s="86"/>
    </row>
    <row r="1519" spans="2:28" ht="16.5" customHeight="1" x14ac:dyDescent="0.25">
      <c r="B1519" s="100" t="s">
        <v>205</v>
      </c>
      <c r="C1519" s="101"/>
      <c r="D1519" s="101"/>
      <c r="E1519" s="101"/>
      <c r="F1519" s="101"/>
      <c r="G1519" s="102"/>
      <c r="H1519" s="102" t="s">
        <v>207</v>
      </c>
      <c r="I1519" s="102" t="s">
        <v>1837</v>
      </c>
      <c r="J1519" s="102" t="s">
        <v>5224</v>
      </c>
      <c r="K1519" s="102">
        <v>120</v>
      </c>
      <c r="L1519" s="102">
        <v>6</v>
      </c>
      <c r="M1519" s="102"/>
      <c r="N1519" s="102"/>
      <c r="O1519" s="102" t="s">
        <v>424</v>
      </c>
      <c r="P1519" s="102" t="s">
        <v>315</v>
      </c>
      <c r="Q1519" s="102" t="s">
        <v>316</v>
      </c>
      <c r="R1519" s="102">
        <v>33110</v>
      </c>
      <c r="S1519" s="102"/>
      <c r="T1519" s="102">
        <v>80</v>
      </c>
      <c r="U1519" s="102"/>
      <c r="V1519" s="103"/>
      <c r="W1519" s="101"/>
      <c r="X1519" s="102" t="s">
        <v>212</v>
      </c>
      <c r="Y1519" s="101" t="s">
        <v>5223</v>
      </c>
      <c r="Z1519" s="101"/>
      <c r="AA1519" s="102" t="s">
        <v>5222</v>
      </c>
      <c r="AB1519" s="104"/>
    </row>
    <row r="1520" spans="2:28" ht="16.5" customHeight="1" x14ac:dyDescent="0.25">
      <c r="B1520" s="97">
        <v>2282</v>
      </c>
      <c r="C1520" s="97" t="s">
        <v>206</v>
      </c>
      <c r="D1520" s="98">
        <v>2746</v>
      </c>
      <c r="E1520" s="99">
        <v>6</v>
      </c>
      <c r="F1520" s="97">
        <v>6</v>
      </c>
      <c r="G1520" s="97">
        <v>1</v>
      </c>
      <c r="H1520" s="105">
        <v>14</v>
      </c>
      <c r="I1520" s="105">
        <v>0</v>
      </c>
      <c r="J1520" s="105">
        <v>11</v>
      </c>
      <c r="K1520" s="95">
        <v>5611</v>
      </c>
      <c r="L1520" s="106">
        <f>T1519</f>
        <v>80</v>
      </c>
      <c r="M1520" s="106">
        <f>K1520*L1520</f>
        <v>448880</v>
      </c>
      <c r="N1520" s="77"/>
      <c r="O1520" s="78"/>
      <c r="P1520" s="78"/>
      <c r="Q1520" s="78"/>
      <c r="R1520" s="79"/>
      <c r="S1520" s="80"/>
      <c r="T1520" s="81"/>
      <c r="U1520" s="77"/>
      <c r="V1520" s="79"/>
      <c r="W1520" s="79"/>
      <c r="X1520" s="82"/>
      <c r="Y1520" s="83">
        <f>M1520</f>
        <v>448880</v>
      </c>
      <c r="Z1520" s="84"/>
      <c r="AA1520" s="87">
        <f>AB1520*M1520/100</f>
        <v>44.888000000000005</v>
      </c>
      <c r="AB1520" s="110">
        <v>0.01</v>
      </c>
    </row>
    <row r="1521" spans="2:28" ht="16.5" customHeight="1" x14ac:dyDescent="0.25">
      <c r="B1521" s="99"/>
      <c r="C1521" s="99"/>
      <c r="D1521" s="99"/>
      <c r="E1521" s="99"/>
      <c r="F1521" s="99"/>
      <c r="G1521" s="99"/>
      <c r="H1521" s="107"/>
      <c r="I1521" s="107"/>
      <c r="J1521" s="107"/>
      <c r="K1521" s="106"/>
      <c r="L1521" s="106"/>
      <c r="M1521" s="106"/>
      <c r="N1521" s="77"/>
      <c r="O1521" s="78"/>
      <c r="P1521" s="78"/>
      <c r="Q1521" s="78"/>
      <c r="R1521" s="79"/>
      <c r="S1521" s="80"/>
      <c r="T1521" s="81"/>
      <c r="U1521" s="77"/>
      <c r="V1521" s="79"/>
      <c r="W1521" s="79"/>
      <c r="X1521" s="86"/>
      <c r="Y1521" s="83"/>
      <c r="Z1521" s="84"/>
      <c r="AA1521" s="85"/>
      <c r="AB1521" s="86"/>
    </row>
    <row r="1522" spans="2:28" ht="16.5" customHeight="1" x14ac:dyDescent="0.25">
      <c r="B1522" s="100" t="s">
        <v>205</v>
      </c>
      <c r="C1522" s="101"/>
      <c r="D1522" s="101"/>
      <c r="E1522" s="101"/>
      <c r="F1522" s="101"/>
      <c r="G1522" s="102"/>
      <c r="H1522" s="102" t="s">
        <v>207</v>
      </c>
      <c r="I1522" s="102" t="s">
        <v>1545</v>
      </c>
      <c r="J1522" s="102" t="s">
        <v>988</v>
      </c>
      <c r="K1522" s="102">
        <v>182</v>
      </c>
      <c r="L1522" s="102">
        <v>11</v>
      </c>
      <c r="M1522" s="102"/>
      <c r="N1522" s="102"/>
      <c r="O1522" s="102" t="s">
        <v>424</v>
      </c>
      <c r="P1522" s="102" t="s">
        <v>315</v>
      </c>
      <c r="Q1522" s="102" t="s">
        <v>316</v>
      </c>
      <c r="R1522" s="102">
        <v>33110</v>
      </c>
      <c r="S1522" s="102"/>
      <c r="T1522" s="102">
        <v>80</v>
      </c>
      <c r="U1522" s="102" t="s">
        <v>5225</v>
      </c>
      <c r="V1522" s="103"/>
      <c r="W1522" s="101"/>
      <c r="X1522" s="102"/>
      <c r="Y1522" s="101"/>
      <c r="Z1522" s="101"/>
      <c r="AA1522" s="101"/>
      <c r="AB1522" s="104"/>
    </row>
    <row r="1523" spans="2:28" ht="16.5" customHeight="1" x14ac:dyDescent="0.25">
      <c r="B1523" s="97">
        <v>2283</v>
      </c>
      <c r="C1523" s="97" t="s">
        <v>206</v>
      </c>
      <c r="D1523" s="98">
        <v>4301</v>
      </c>
      <c r="E1523" s="99">
        <v>6</v>
      </c>
      <c r="F1523" s="97">
        <v>6</v>
      </c>
      <c r="G1523" s="97">
        <v>1</v>
      </c>
      <c r="H1523" s="105">
        <v>12</v>
      </c>
      <c r="I1523" s="105">
        <v>2</v>
      </c>
      <c r="J1523" s="105">
        <v>28</v>
      </c>
      <c r="K1523" s="95">
        <v>5028</v>
      </c>
      <c r="L1523" s="106">
        <f>T1522</f>
        <v>80</v>
      </c>
      <c r="M1523" s="106">
        <f>K1523*L1523</f>
        <v>402240</v>
      </c>
      <c r="N1523" s="77"/>
      <c r="O1523" s="78"/>
      <c r="P1523" s="78"/>
      <c r="Q1523" s="78"/>
      <c r="R1523" s="79"/>
      <c r="S1523" s="80"/>
      <c r="T1523" s="81"/>
      <c r="U1523" s="77"/>
      <c r="V1523" s="79"/>
      <c r="W1523" s="79"/>
      <c r="X1523" s="82"/>
      <c r="Y1523" s="83">
        <f>M1523</f>
        <v>402240</v>
      </c>
      <c r="Z1523" s="84"/>
      <c r="AA1523" s="87">
        <f>AB1523*M1523/100</f>
        <v>40.224000000000004</v>
      </c>
      <c r="AB1523" s="110">
        <v>0.01</v>
      </c>
    </row>
    <row r="1524" spans="2:28" ht="16.5" customHeight="1" x14ac:dyDescent="0.25">
      <c r="B1524" s="99"/>
      <c r="C1524" s="99"/>
      <c r="D1524" s="99"/>
      <c r="E1524" s="99"/>
      <c r="F1524" s="99"/>
      <c r="G1524" s="99"/>
      <c r="H1524" s="107"/>
      <c r="I1524" s="107"/>
      <c r="J1524" s="107"/>
      <c r="K1524" s="106"/>
      <c r="L1524" s="106"/>
      <c r="M1524" s="106"/>
      <c r="N1524" s="77"/>
      <c r="O1524" s="78"/>
      <c r="P1524" s="78"/>
      <c r="Q1524" s="78"/>
      <c r="R1524" s="79"/>
      <c r="S1524" s="80"/>
      <c r="T1524" s="81"/>
      <c r="U1524" s="77"/>
      <c r="V1524" s="79"/>
      <c r="W1524" s="79"/>
      <c r="X1524" s="86"/>
      <c r="Y1524" s="83"/>
      <c r="Z1524" s="84"/>
      <c r="AA1524" s="85"/>
      <c r="AB1524" s="86"/>
    </row>
    <row r="1525" spans="2:28" ht="16.5" customHeight="1" x14ac:dyDescent="0.25">
      <c r="B1525" s="100" t="s">
        <v>205</v>
      </c>
      <c r="C1525" s="101"/>
      <c r="D1525" s="101"/>
      <c r="E1525" s="101"/>
      <c r="F1525" s="101"/>
      <c r="G1525" s="102"/>
      <c r="H1525" s="102" t="s">
        <v>207</v>
      </c>
      <c r="I1525" s="102" t="s">
        <v>461</v>
      </c>
      <c r="J1525" s="102" t="s">
        <v>3392</v>
      </c>
      <c r="K1525" s="102">
        <v>81</v>
      </c>
      <c r="L1525" s="102">
        <v>5</v>
      </c>
      <c r="M1525" s="102"/>
      <c r="N1525" s="102"/>
      <c r="O1525" s="102" t="s">
        <v>880</v>
      </c>
      <c r="P1525" s="102" t="s">
        <v>209</v>
      </c>
      <c r="Q1525" s="102" t="s">
        <v>139</v>
      </c>
      <c r="R1525" s="102">
        <v>34160</v>
      </c>
      <c r="S1525" s="102"/>
      <c r="T1525" s="102">
        <v>80</v>
      </c>
      <c r="U1525" s="102"/>
      <c r="V1525" s="103"/>
      <c r="W1525" s="101"/>
      <c r="X1525" s="102"/>
      <c r="Y1525" s="101"/>
      <c r="Z1525" s="101"/>
      <c r="AA1525" s="101"/>
      <c r="AB1525" s="104"/>
    </row>
    <row r="1526" spans="2:28" ht="16.5" customHeight="1" x14ac:dyDescent="0.25">
      <c r="B1526" s="97">
        <v>2284</v>
      </c>
      <c r="C1526" s="97" t="s">
        <v>206</v>
      </c>
      <c r="D1526" s="98">
        <v>852</v>
      </c>
      <c r="E1526" s="99">
        <v>1</v>
      </c>
      <c r="F1526" s="97">
        <v>6</v>
      </c>
      <c r="G1526" s="97">
        <v>1</v>
      </c>
      <c r="H1526" s="105">
        <v>12</v>
      </c>
      <c r="I1526" s="105">
        <v>1</v>
      </c>
      <c r="J1526" s="105">
        <v>58</v>
      </c>
      <c r="K1526" s="95">
        <v>4958</v>
      </c>
      <c r="L1526" s="106">
        <f>T1525</f>
        <v>80</v>
      </c>
      <c r="M1526" s="106">
        <f>K1526*L1526</f>
        <v>396640</v>
      </c>
      <c r="N1526" s="77"/>
      <c r="O1526" s="78"/>
      <c r="P1526" s="78"/>
      <c r="Q1526" s="78"/>
      <c r="R1526" s="79"/>
      <c r="S1526" s="80"/>
      <c r="T1526" s="81"/>
      <c r="U1526" s="77"/>
      <c r="V1526" s="79"/>
      <c r="W1526" s="79"/>
      <c r="X1526" s="82"/>
      <c r="Y1526" s="83">
        <f>M1526</f>
        <v>396640</v>
      </c>
      <c r="Z1526" s="84"/>
      <c r="AA1526" s="87">
        <f>AB1526*M1526/100</f>
        <v>39.664000000000001</v>
      </c>
      <c r="AB1526" s="110">
        <v>0.01</v>
      </c>
    </row>
    <row r="1527" spans="2:28" ht="16.5" customHeight="1" x14ac:dyDescent="0.25">
      <c r="B1527" s="99"/>
      <c r="C1527" s="99"/>
      <c r="D1527" s="99"/>
      <c r="E1527" s="99"/>
      <c r="F1527" s="99"/>
      <c r="G1527" s="99"/>
      <c r="H1527" s="107"/>
      <c r="I1527" s="107"/>
      <c r="J1527" s="107"/>
      <c r="K1527" s="106"/>
      <c r="L1527" s="106"/>
      <c r="M1527" s="106"/>
      <c r="N1527" s="77"/>
      <c r="O1527" s="78"/>
      <c r="P1527" s="78"/>
      <c r="Q1527" s="78"/>
      <c r="R1527" s="79"/>
      <c r="S1527" s="80"/>
      <c r="T1527" s="81"/>
      <c r="U1527" s="77"/>
      <c r="V1527" s="79"/>
      <c r="W1527" s="79"/>
      <c r="X1527" s="86"/>
      <c r="Y1527" s="83"/>
      <c r="Z1527" s="84"/>
      <c r="AA1527" s="85"/>
      <c r="AB1527" s="86"/>
    </row>
    <row r="1528" spans="2:28" ht="16.5" customHeight="1" x14ac:dyDescent="0.25">
      <c r="B1528" s="100" t="s">
        <v>205</v>
      </c>
      <c r="C1528" s="101"/>
      <c r="D1528" s="101"/>
      <c r="E1528" s="101"/>
      <c r="F1528" s="101"/>
      <c r="G1528" s="102"/>
      <c r="H1528" s="102" t="s">
        <v>207</v>
      </c>
      <c r="I1528" s="102" t="s">
        <v>461</v>
      </c>
      <c r="J1528" s="102" t="s">
        <v>3392</v>
      </c>
      <c r="K1528" s="102">
        <v>81</v>
      </c>
      <c r="L1528" s="102">
        <v>5</v>
      </c>
      <c r="M1528" s="102"/>
      <c r="N1528" s="102"/>
      <c r="O1528" s="102" t="s">
        <v>880</v>
      </c>
      <c r="P1528" s="102" t="s">
        <v>209</v>
      </c>
      <c r="Q1528" s="102" t="s">
        <v>139</v>
      </c>
      <c r="R1528" s="102">
        <v>34160</v>
      </c>
      <c r="S1528" s="102"/>
      <c r="T1528" s="102">
        <v>80</v>
      </c>
      <c r="U1528" s="102"/>
      <c r="V1528" s="103"/>
      <c r="W1528" s="101"/>
      <c r="X1528" s="102"/>
      <c r="Y1528" s="101"/>
      <c r="Z1528" s="101"/>
      <c r="AA1528" s="101"/>
      <c r="AB1528" s="104"/>
    </row>
    <row r="1529" spans="2:28" ht="16.5" customHeight="1" x14ac:dyDescent="0.25">
      <c r="B1529" s="97">
        <v>2285</v>
      </c>
      <c r="C1529" s="97" t="s">
        <v>206</v>
      </c>
      <c r="D1529" s="98">
        <v>14048</v>
      </c>
      <c r="E1529" s="99">
        <v>2</v>
      </c>
      <c r="F1529" s="97">
        <v>6</v>
      </c>
      <c r="G1529" s="97">
        <v>1</v>
      </c>
      <c r="H1529" s="105">
        <v>12</v>
      </c>
      <c r="I1529" s="105">
        <v>0</v>
      </c>
      <c r="J1529" s="105">
        <v>6</v>
      </c>
      <c r="K1529" s="95">
        <v>4806</v>
      </c>
      <c r="L1529" s="106">
        <f>T1528</f>
        <v>80</v>
      </c>
      <c r="M1529" s="106">
        <f>K1529*L1529</f>
        <v>384480</v>
      </c>
      <c r="N1529" s="77"/>
      <c r="O1529" s="78"/>
      <c r="P1529" s="78"/>
      <c r="Q1529" s="78"/>
      <c r="R1529" s="79"/>
      <c r="S1529" s="80"/>
      <c r="T1529" s="81"/>
      <c r="U1529" s="77"/>
      <c r="V1529" s="79"/>
      <c r="W1529" s="79"/>
      <c r="X1529" s="82"/>
      <c r="Y1529" s="83">
        <f>M1529</f>
        <v>384480</v>
      </c>
      <c r="Z1529" s="84"/>
      <c r="AA1529" s="87">
        <f>AB1529*M1529/100</f>
        <v>38.448</v>
      </c>
      <c r="AB1529" s="110">
        <v>0.01</v>
      </c>
    </row>
    <row r="1530" spans="2:28" ht="16.5" customHeight="1" x14ac:dyDescent="0.25">
      <c r="B1530" s="99"/>
      <c r="C1530" s="99"/>
      <c r="D1530" s="99"/>
      <c r="E1530" s="99"/>
      <c r="F1530" s="99"/>
      <c r="G1530" s="99"/>
      <c r="H1530" s="107"/>
      <c r="I1530" s="107"/>
      <c r="J1530" s="107"/>
      <c r="K1530" s="106"/>
      <c r="L1530" s="106"/>
      <c r="M1530" s="106"/>
      <c r="N1530" s="77"/>
      <c r="O1530" s="78"/>
      <c r="P1530" s="78"/>
      <c r="Q1530" s="78"/>
      <c r="R1530" s="79"/>
      <c r="S1530" s="80"/>
      <c r="T1530" s="81"/>
      <c r="U1530" s="77"/>
      <c r="V1530" s="79"/>
      <c r="W1530" s="79"/>
      <c r="X1530" s="86"/>
      <c r="Y1530" s="83"/>
      <c r="Z1530" s="84"/>
      <c r="AA1530" s="85"/>
      <c r="AB1530" s="86"/>
    </row>
    <row r="1531" spans="2:28" ht="16.5" customHeight="1" x14ac:dyDescent="0.25">
      <c r="B1531" s="100" t="s">
        <v>205</v>
      </c>
      <c r="C1531" s="101"/>
      <c r="D1531" s="101"/>
      <c r="E1531" s="101"/>
      <c r="F1531" s="101"/>
      <c r="G1531" s="102"/>
      <c r="H1531" s="102" t="s">
        <v>210</v>
      </c>
      <c r="I1531" s="102" t="s">
        <v>5226</v>
      </c>
      <c r="J1531" s="102" t="s">
        <v>5227</v>
      </c>
      <c r="K1531" s="102">
        <v>97</v>
      </c>
      <c r="L1531" s="102">
        <v>5</v>
      </c>
      <c r="M1531" s="102"/>
      <c r="N1531" s="102"/>
      <c r="O1531" s="102" t="s">
        <v>880</v>
      </c>
      <c r="P1531" s="102" t="s">
        <v>209</v>
      </c>
      <c r="Q1531" s="102" t="s">
        <v>139</v>
      </c>
      <c r="R1531" s="102">
        <v>34160</v>
      </c>
      <c r="S1531" s="102"/>
      <c r="T1531" s="102">
        <v>80</v>
      </c>
      <c r="U1531" s="102" t="s">
        <v>5229</v>
      </c>
      <c r="V1531" s="103"/>
      <c r="W1531" s="101"/>
      <c r="X1531" s="102"/>
      <c r="Y1531" s="101"/>
      <c r="Z1531" s="101"/>
      <c r="AA1531" s="102" t="s">
        <v>5228</v>
      </c>
      <c r="AB1531" s="104"/>
    </row>
    <row r="1532" spans="2:28" ht="16.5" customHeight="1" x14ac:dyDescent="0.25">
      <c r="B1532" s="97">
        <v>2286</v>
      </c>
      <c r="C1532" s="97" t="s">
        <v>206</v>
      </c>
      <c r="D1532" s="98">
        <v>2662</v>
      </c>
      <c r="E1532" s="99">
        <v>5</v>
      </c>
      <c r="F1532" s="97">
        <v>6</v>
      </c>
      <c r="G1532" s="97">
        <v>1</v>
      </c>
      <c r="H1532" s="105">
        <v>41</v>
      </c>
      <c r="I1532" s="105">
        <v>2</v>
      </c>
      <c r="J1532" s="105">
        <v>41</v>
      </c>
      <c r="K1532" s="95">
        <v>16641</v>
      </c>
      <c r="L1532" s="106">
        <f>T1531</f>
        <v>80</v>
      </c>
      <c r="M1532" s="106">
        <f>K1532*L1532</f>
        <v>1331280</v>
      </c>
      <c r="N1532" s="77"/>
      <c r="O1532" s="78"/>
      <c r="P1532" s="78"/>
      <c r="Q1532" s="78"/>
      <c r="R1532" s="79"/>
      <c r="S1532" s="80"/>
      <c r="T1532" s="81"/>
      <c r="U1532" s="77"/>
      <c r="V1532" s="79"/>
      <c r="W1532" s="79"/>
      <c r="X1532" s="82"/>
      <c r="Y1532" s="83">
        <f>M1532</f>
        <v>1331280</v>
      </c>
      <c r="Z1532" s="84"/>
      <c r="AA1532" s="87">
        <f>AB1532*M1532/100</f>
        <v>133.12800000000001</v>
      </c>
      <c r="AB1532" s="110">
        <v>0.01</v>
      </c>
    </row>
    <row r="1533" spans="2:28" ht="16.5" customHeight="1" x14ac:dyDescent="0.25">
      <c r="B1533" s="99"/>
      <c r="C1533" s="99"/>
      <c r="D1533" s="99"/>
      <c r="E1533" s="99"/>
      <c r="F1533" s="99"/>
      <c r="G1533" s="99"/>
      <c r="H1533" s="107"/>
      <c r="I1533" s="107"/>
      <c r="J1533" s="107"/>
      <c r="K1533" s="106"/>
      <c r="L1533" s="106"/>
      <c r="M1533" s="106"/>
      <c r="N1533" s="77"/>
      <c r="O1533" s="78"/>
      <c r="P1533" s="78"/>
      <c r="Q1533" s="78"/>
      <c r="R1533" s="79"/>
      <c r="S1533" s="80"/>
      <c r="T1533" s="81"/>
      <c r="U1533" s="77"/>
      <c r="V1533" s="79"/>
      <c r="W1533" s="79"/>
      <c r="X1533" s="86"/>
      <c r="Y1533" s="83"/>
      <c r="Z1533" s="84"/>
      <c r="AA1533" s="85"/>
      <c r="AB1533" s="86"/>
    </row>
    <row r="1534" spans="2:28" ht="16.5" customHeight="1" x14ac:dyDescent="0.25">
      <c r="B1534" s="100" t="s">
        <v>205</v>
      </c>
      <c r="C1534" s="101"/>
      <c r="D1534" s="101"/>
      <c r="E1534" s="101"/>
      <c r="F1534" s="101"/>
      <c r="G1534" s="102"/>
      <c r="H1534" s="102" t="s">
        <v>207</v>
      </c>
      <c r="I1534" s="102" t="s">
        <v>5230</v>
      </c>
      <c r="J1534" s="102" t="s">
        <v>5231</v>
      </c>
      <c r="K1534" s="102">
        <v>97</v>
      </c>
      <c r="L1534" s="102">
        <v>5</v>
      </c>
      <c r="M1534" s="102"/>
      <c r="N1534" s="102"/>
      <c r="O1534" s="102" t="s">
        <v>880</v>
      </c>
      <c r="P1534" s="102" t="s">
        <v>209</v>
      </c>
      <c r="Q1534" s="102" t="s">
        <v>139</v>
      </c>
      <c r="R1534" s="102">
        <v>34160</v>
      </c>
      <c r="S1534" s="102"/>
      <c r="T1534" s="102">
        <v>80</v>
      </c>
      <c r="U1534" s="102" t="s">
        <v>5232</v>
      </c>
      <c r="V1534" s="103"/>
      <c r="W1534" s="101"/>
      <c r="X1534" s="102"/>
      <c r="Y1534" s="101"/>
      <c r="Z1534" s="101"/>
      <c r="AA1534" s="102" t="s">
        <v>5228</v>
      </c>
      <c r="AB1534" s="104"/>
    </row>
    <row r="1535" spans="2:28" ht="16.5" customHeight="1" x14ac:dyDescent="0.25">
      <c r="B1535" s="97">
        <v>2287</v>
      </c>
      <c r="C1535" s="97" t="s">
        <v>206</v>
      </c>
      <c r="D1535" s="98">
        <v>4766</v>
      </c>
      <c r="E1535" s="99">
        <v>7</v>
      </c>
      <c r="F1535" s="97">
        <v>6</v>
      </c>
      <c r="G1535" s="97">
        <v>1</v>
      </c>
      <c r="H1535" s="105">
        <v>15</v>
      </c>
      <c r="I1535" s="105">
        <v>0</v>
      </c>
      <c r="J1535" s="105">
        <v>0</v>
      </c>
      <c r="K1535" s="95">
        <v>6000</v>
      </c>
      <c r="L1535" s="106">
        <f>T1534</f>
        <v>80</v>
      </c>
      <c r="M1535" s="106">
        <f>K1535*L1535</f>
        <v>480000</v>
      </c>
      <c r="N1535" s="77"/>
      <c r="O1535" s="78"/>
      <c r="P1535" s="78"/>
      <c r="Q1535" s="78"/>
      <c r="R1535" s="79"/>
      <c r="S1535" s="80"/>
      <c r="T1535" s="81"/>
      <c r="U1535" s="77"/>
      <c r="V1535" s="79"/>
      <c r="W1535" s="79"/>
      <c r="X1535" s="82"/>
      <c r="Y1535" s="83">
        <f>M1535</f>
        <v>480000</v>
      </c>
      <c r="Z1535" s="84"/>
      <c r="AA1535" s="87">
        <f>AB1535*M1535/100</f>
        <v>48</v>
      </c>
      <c r="AB1535" s="110">
        <v>0.01</v>
      </c>
    </row>
    <row r="1536" spans="2:28" ht="16.5" customHeight="1" x14ac:dyDescent="0.25">
      <c r="B1536" s="99"/>
      <c r="C1536" s="99"/>
      <c r="D1536" s="99"/>
      <c r="E1536" s="99"/>
      <c r="F1536" s="99"/>
      <c r="G1536" s="99"/>
      <c r="H1536" s="107"/>
      <c r="I1536" s="107"/>
      <c r="J1536" s="107"/>
      <c r="K1536" s="106"/>
      <c r="L1536" s="106"/>
      <c r="M1536" s="106"/>
      <c r="N1536" s="77"/>
      <c r="O1536" s="78"/>
      <c r="P1536" s="78"/>
      <c r="Q1536" s="78"/>
      <c r="R1536" s="79"/>
      <c r="S1536" s="80"/>
      <c r="T1536" s="81"/>
      <c r="U1536" s="77"/>
      <c r="V1536" s="79"/>
      <c r="W1536" s="79"/>
      <c r="X1536" s="86"/>
      <c r="Y1536" s="83"/>
      <c r="Z1536" s="84"/>
      <c r="AA1536" s="85"/>
      <c r="AB1536" s="86"/>
    </row>
    <row r="1537" spans="2:28" ht="16.5" customHeight="1" x14ac:dyDescent="0.25">
      <c r="B1537" s="100" t="s">
        <v>205</v>
      </c>
      <c r="C1537" s="101"/>
      <c r="D1537" s="101"/>
      <c r="E1537" s="101"/>
      <c r="F1537" s="101"/>
      <c r="G1537" s="102"/>
      <c r="H1537" s="102" t="s">
        <v>210</v>
      </c>
      <c r="I1537" s="102" t="s">
        <v>1614</v>
      </c>
      <c r="J1537" s="102" t="s">
        <v>2623</v>
      </c>
      <c r="K1537" s="102" t="s">
        <v>5233</v>
      </c>
      <c r="L1537" s="102">
        <v>8</v>
      </c>
      <c r="M1537" s="102"/>
      <c r="N1537" s="102"/>
      <c r="O1537" s="102" t="s">
        <v>240</v>
      </c>
      <c r="P1537" s="102" t="s">
        <v>241</v>
      </c>
      <c r="Q1537" s="102" t="s">
        <v>139</v>
      </c>
      <c r="R1537" s="102">
        <v>34160</v>
      </c>
      <c r="S1537" s="102"/>
      <c r="T1537" s="102">
        <v>80</v>
      </c>
      <c r="U1537" s="102" t="s">
        <v>5234</v>
      </c>
      <c r="V1537" s="103"/>
      <c r="W1537" s="101"/>
      <c r="X1537" s="102"/>
      <c r="Y1537" s="101"/>
      <c r="Z1537" s="101"/>
      <c r="AA1537" s="101"/>
      <c r="AB1537" s="104"/>
    </row>
    <row r="1538" spans="2:28" ht="16.5" customHeight="1" x14ac:dyDescent="0.25">
      <c r="B1538" s="97">
        <v>2288</v>
      </c>
      <c r="C1538" s="97" t="s">
        <v>206</v>
      </c>
      <c r="D1538" s="98">
        <v>215</v>
      </c>
      <c r="E1538" s="99">
        <v>2</v>
      </c>
      <c r="F1538" s="97">
        <v>6</v>
      </c>
      <c r="G1538" s="97">
        <v>1</v>
      </c>
      <c r="H1538" s="105">
        <v>11</v>
      </c>
      <c r="I1538" s="105">
        <v>0</v>
      </c>
      <c r="J1538" s="105">
        <v>27</v>
      </c>
      <c r="K1538" s="95">
        <v>4427</v>
      </c>
      <c r="L1538" s="106">
        <f>T1537</f>
        <v>80</v>
      </c>
      <c r="M1538" s="106">
        <f>K1538*L1538</f>
        <v>354160</v>
      </c>
      <c r="N1538" s="77"/>
      <c r="O1538" s="78"/>
      <c r="P1538" s="78"/>
      <c r="Q1538" s="78"/>
      <c r="R1538" s="79"/>
      <c r="S1538" s="80"/>
      <c r="T1538" s="81"/>
      <c r="U1538" s="77"/>
      <c r="V1538" s="79"/>
      <c r="W1538" s="79"/>
      <c r="X1538" s="82"/>
      <c r="Y1538" s="83">
        <f>M1538</f>
        <v>354160</v>
      </c>
      <c r="Z1538" s="84"/>
      <c r="AA1538" s="87">
        <f>AB1538*M1538/100</f>
        <v>35.415999999999997</v>
      </c>
      <c r="AB1538" s="110">
        <v>0.01</v>
      </c>
    </row>
    <row r="1539" spans="2:28" ht="16.5" customHeight="1" x14ac:dyDescent="0.25">
      <c r="B1539" s="99"/>
      <c r="C1539" s="99"/>
      <c r="D1539" s="99"/>
      <c r="E1539" s="99"/>
      <c r="F1539" s="99"/>
      <c r="G1539" s="99"/>
      <c r="H1539" s="107"/>
      <c r="I1539" s="107"/>
      <c r="J1539" s="107"/>
      <c r="K1539" s="106"/>
      <c r="L1539" s="106"/>
      <c r="M1539" s="106"/>
      <c r="N1539" s="77"/>
      <c r="O1539" s="78"/>
      <c r="P1539" s="78"/>
      <c r="Q1539" s="78"/>
      <c r="R1539" s="79"/>
      <c r="S1539" s="80"/>
      <c r="T1539" s="81"/>
      <c r="U1539" s="77"/>
      <c r="V1539" s="79"/>
      <c r="W1539" s="79"/>
      <c r="X1539" s="86"/>
      <c r="Y1539" s="83"/>
      <c r="Z1539" s="84"/>
      <c r="AA1539" s="85"/>
      <c r="AB1539" s="86"/>
    </row>
    <row r="1540" spans="2:28" ht="16.5" customHeight="1" x14ac:dyDescent="0.25">
      <c r="B1540" s="100" t="s">
        <v>205</v>
      </c>
      <c r="C1540" s="101"/>
      <c r="D1540" s="101"/>
      <c r="E1540" s="101"/>
      <c r="F1540" s="101"/>
      <c r="G1540" s="102"/>
      <c r="H1540" s="102" t="s">
        <v>210</v>
      </c>
      <c r="I1540" s="102" t="s">
        <v>5091</v>
      </c>
      <c r="J1540" s="102" t="s">
        <v>1010</v>
      </c>
      <c r="K1540" s="102">
        <v>58</v>
      </c>
      <c r="L1540" s="102">
        <v>8</v>
      </c>
      <c r="M1540" s="102"/>
      <c r="N1540" s="102"/>
      <c r="O1540" s="102" t="s">
        <v>240</v>
      </c>
      <c r="P1540" s="102" t="s">
        <v>241</v>
      </c>
      <c r="Q1540" s="102" t="s">
        <v>139</v>
      </c>
      <c r="R1540" s="102">
        <v>34160</v>
      </c>
      <c r="S1540" s="102"/>
      <c r="T1540" s="102">
        <v>80</v>
      </c>
      <c r="U1540" s="102" t="s">
        <v>5235</v>
      </c>
      <c r="V1540" s="103"/>
      <c r="W1540" s="101"/>
      <c r="X1540" s="102"/>
      <c r="Y1540" s="101"/>
      <c r="Z1540" s="101"/>
      <c r="AA1540" s="101"/>
      <c r="AB1540" s="104"/>
    </row>
    <row r="1541" spans="2:28" ht="16.5" customHeight="1" x14ac:dyDescent="0.25">
      <c r="B1541" s="97">
        <v>2289</v>
      </c>
      <c r="C1541" s="97" t="s">
        <v>206</v>
      </c>
      <c r="D1541" s="98">
        <v>208</v>
      </c>
      <c r="E1541" s="99">
        <v>18</v>
      </c>
      <c r="F1541" s="97">
        <v>6</v>
      </c>
      <c r="G1541" s="97">
        <v>1</v>
      </c>
      <c r="H1541" s="105">
        <v>13</v>
      </c>
      <c r="I1541" s="105">
        <v>3</v>
      </c>
      <c r="J1541" s="105">
        <v>87</v>
      </c>
      <c r="K1541" s="95">
        <v>5587</v>
      </c>
      <c r="L1541" s="106">
        <f>T1540</f>
        <v>80</v>
      </c>
      <c r="M1541" s="106">
        <f>K1541*L1541</f>
        <v>446960</v>
      </c>
      <c r="N1541" s="77"/>
      <c r="O1541" s="78"/>
      <c r="P1541" s="78"/>
      <c r="Q1541" s="78"/>
      <c r="R1541" s="79"/>
      <c r="S1541" s="80"/>
      <c r="T1541" s="81"/>
      <c r="U1541" s="77"/>
      <c r="V1541" s="79"/>
      <c r="W1541" s="79"/>
      <c r="X1541" s="82"/>
      <c r="Y1541" s="83">
        <f>M1541</f>
        <v>446960</v>
      </c>
      <c r="Z1541" s="84"/>
      <c r="AA1541" s="87">
        <f>AB1541*M1541/100</f>
        <v>44.696000000000005</v>
      </c>
      <c r="AB1541" s="110">
        <v>0.01</v>
      </c>
    </row>
    <row r="1542" spans="2:28" ht="16.5" customHeight="1" x14ac:dyDescent="0.25">
      <c r="B1542" s="99"/>
      <c r="C1542" s="99"/>
      <c r="D1542" s="99"/>
      <c r="E1542" s="99"/>
      <c r="F1542" s="99"/>
      <c r="G1542" s="99"/>
      <c r="H1542" s="107"/>
      <c r="I1542" s="107"/>
      <c r="J1542" s="107"/>
      <c r="K1542" s="106"/>
      <c r="L1542" s="106"/>
      <c r="M1542" s="106"/>
      <c r="N1542" s="77"/>
      <c r="O1542" s="78"/>
      <c r="P1542" s="78"/>
      <c r="Q1542" s="78"/>
      <c r="R1542" s="79"/>
      <c r="S1542" s="80"/>
      <c r="T1542" s="81"/>
      <c r="U1542" s="77"/>
      <c r="V1542" s="79"/>
      <c r="W1542" s="79"/>
      <c r="X1542" s="86"/>
      <c r="Y1542" s="83"/>
      <c r="Z1542" s="84"/>
      <c r="AA1542" s="85"/>
      <c r="AB1542" s="86"/>
    </row>
    <row r="1543" spans="2:28" ht="16.5" customHeight="1" x14ac:dyDescent="0.25">
      <c r="B1543" s="100" t="s">
        <v>205</v>
      </c>
      <c r="C1543" s="101"/>
      <c r="D1543" s="101"/>
      <c r="E1543" s="101"/>
      <c r="F1543" s="101"/>
      <c r="G1543" s="102"/>
      <c r="H1543" s="102" t="s">
        <v>210</v>
      </c>
      <c r="I1543" s="102" t="s">
        <v>3793</v>
      </c>
      <c r="J1543" s="102" t="s">
        <v>3527</v>
      </c>
      <c r="K1543" s="102">
        <v>58</v>
      </c>
      <c r="L1543" s="102">
        <v>8</v>
      </c>
      <c r="M1543" s="102"/>
      <c r="N1543" s="102"/>
      <c r="O1543" s="102" t="s">
        <v>240</v>
      </c>
      <c r="P1543" s="102" t="s">
        <v>241</v>
      </c>
      <c r="Q1543" s="102" t="s">
        <v>139</v>
      </c>
      <c r="R1543" s="102">
        <v>34160</v>
      </c>
      <c r="S1543" s="102"/>
      <c r="T1543" s="102">
        <v>80</v>
      </c>
      <c r="U1543" s="102"/>
      <c r="V1543" s="103"/>
      <c r="W1543" s="101"/>
      <c r="X1543" s="102" t="s">
        <v>212</v>
      </c>
      <c r="Y1543" s="101" t="s">
        <v>5236</v>
      </c>
      <c r="Z1543" s="101"/>
      <c r="AA1543" s="101"/>
      <c r="AB1543" s="104"/>
    </row>
    <row r="1544" spans="2:28" ht="16.5" customHeight="1" x14ac:dyDescent="0.25">
      <c r="B1544" s="97">
        <v>2290</v>
      </c>
      <c r="C1544" s="97" t="s">
        <v>206</v>
      </c>
      <c r="D1544" s="98">
        <v>791</v>
      </c>
      <c r="E1544" s="99">
        <v>1</v>
      </c>
      <c r="F1544" s="97">
        <v>6</v>
      </c>
      <c r="G1544" s="97">
        <v>1</v>
      </c>
      <c r="H1544" s="105">
        <v>12</v>
      </c>
      <c r="I1544" s="105">
        <v>1</v>
      </c>
      <c r="J1544" s="105">
        <v>58</v>
      </c>
      <c r="K1544" s="95">
        <v>4958</v>
      </c>
      <c r="L1544" s="106">
        <f>T1543</f>
        <v>80</v>
      </c>
      <c r="M1544" s="106">
        <f>K1544*L1544</f>
        <v>396640</v>
      </c>
      <c r="N1544" s="77"/>
      <c r="O1544" s="78"/>
      <c r="P1544" s="78"/>
      <c r="Q1544" s="78"/>
      <c r="R1544" s="79"/>
      <c r="S1544" s="80"/>
      <c r="T1544" s="81"/>
      <c r="U1544" s="77"/>
      <c r="V1544" s="79"/>
      <c r="W1544" s="79"/>
      <c r="X1544" s="82"/>
      <c r="Y1544" s="83">
        <f>M1544</f>
        <v>396640</v>
      </c>
      <c r="Z1544" s="84"/>
      <c r="AA1544" s="87">
        <f>AB1544*M1544/100</f>
        <v>39.664000000000001</v>
      </c>
      <c r="AB1544" s="110">
        <v>0.01</v>
      </c>
    </row>
    <row r="1545" spans="2:28" ht="16.5" customHeight="1" x14ac:dyDescent="0.25">
      <c r="B1545" s="99"/>
      <c r="C1545" s="99"/>
      <c r="D1545" s="99"/>
      <c r="E1545" s="99"/>
      <c r="F1545" s="99"/>
      <c r="G1545" s="99"/>
      <c r="H1545" s="107"/>
      <c r="I1545" s="107"/>
      <c r="J1545" s="107"/>
      <c r="K1545" s="106"/>
      <c r="L1545" s="106"/>
      <c r="M1545" s="106"/>
      <c r="N1545" s="77"/>
      <c r="O1545" s="78"/>
      <c r="P1545" s="78"/>
      <c r="Q1545" s="78"/>
      <c r="R1545" s="79"/>
      <c r="S1545" s="80"/>
      <c r="T1545" s="81"/>
      <c r="U1545" s="77"/>
      <c r="V1545" s="79"/>
      <c r="W1545" s="79"/>
      <c r="X1545" s="86"/>
      <c r="Y1545" s="83"/>
      <c r="Z1545" s="84"/>
      <c r="AA1545" s="85"/>
      <c r="AB1545" s="86"/>
    </row>
    <row r="1546" spans="2:28" ht="16.5" customHeight="1" x14ac:dyDescent="0.25">
      <c r="B1546" s="100" t="s">
        <v>205</v>
      </c>
      <c r="C1546" s="101"/>
      <c r="D1546" s="101"/>
      <c r="E1546" s="101"/>
      <c r="F1546" s="101"/>
      <c r="G1546" s="102"/>
      <c r="H1546" s="102" t="s">
        <v>210</v>
      </c>
      <c r="I1546" s="102" t="s">
        <v>759</v>
      </c>
      <c r="J1546" s="102" t="s">
        <v>5237</v>
      </c>
      <c r="K1546" s="102">
        <v>40</v>
      </c>
      <c r="L1546" s="102">
        <v>8</v>
      </c>
      <c r="M1546" s="102"/>
      <c r="N1546" s="102"/>
      <c r="O1546" s="102" t="s">
        <v>240</v>
      </c>
      <c r="P1546" s="102" t="s">
        <v>241</v>
      </c>
      <c r="Q1546" s="102" t="s">
        <v>139</v>
      </c>
      <c r="R1546" s="102">
        <v>34160</v>
      </c>
      <c r="S1546" s="102"/>
      <c r="T1546" s="102">
        <v>80</v>
      </c>
      <c r="U1546" s="102"/>
      <c r="V1546" s="103"/>
      <c r="W1546" s="101"/>
      <c r="X1546" s="102"/>
      <c r="Y1546" s="101"/>
      <c r="Z1546" s="101"/>
      <c r="AA1546" s="101"/>
      <c r="AB1546" s="104"/>
    </row>
    <row r="1547" spans="2:28" ht="16.5" customHeight="1" x14ac:dyDescent="0.25">
      <c r="B1547" s="97">
        <v>2291</v>
      </c>
      <c r="C1547" s="97" t="s">
        <v>206</v>
      </c>
      <c r="D1547" s="98">
        <v>216</v>
      </c>
      <c r="E1547" s="99">
        <v>3</v>
      </c>
      <c r="F1547" s="97">
        <v>6</v>
      </c>
      <c r="G1547" s="97">
        <v>1</v>
      </c>
      <c r="H1547" s="105">
        <v>12</v>
      </c>
      <c r="I1547" s="105">
        <v>0</v>
      </c>
      <c r="J1547" s="105">
        <v>91</v>
      </c>
      <c r="K1547" s="95">
        <v>4891</v>
      </c>
      <c r="L1547" s="106">
        <f>T1546</f>
        <v>80</v>
      </c>
      <c r="M1547" s="106">
        <f>K1547*L1547</f>
        <v>391280</v>
      </c>
      <c r="N1547" s="77"/>
      <c r="O1547" s="78"/>
      <c r="P1547" s="78"/>
      <c r="Q1547" s="78"/>
      <c r="R1547" s="79"/>
      <c r="S1547" s="80"/>
      <c r="T1547" s="81"/>
      <c r="U1547" s="77"/>
      <c r="V1547" s="79"/>
      <c r="W1547" s="79"/>
      <c r="X1547" s="82"/>
      <c r="Y1547" s="83">
        <f>M1547</f>
        <v>391280</v>
      </c>
      <c r="Z1547" s="84"/>
      <c r="AA1547" s="87">
        <f>AB1547*M1547/100</f>
        <v>39.128</v>
      </c>
      <c r="AB1547" s="110">
        <v>0.01</v>
      </c>
    </row>
    <row r="1548" spans="2:28" ht="16.5" customHeight="1" x14ac:dyDescent="0.25">
      <c r="B1548" s="99"/>
      <c r="C1548" s="99"/>
      <c r="D1548" s="99"/>
      <c r="E1548" s="99"/>
      <c r="F1548" s="99"/>
      <c r="G1548" s="99"/>
      <c r="H1548" s="107"/>
      <c r="I1548" s="107"/>
      <c r="J1548" s="107"/>
      <c r="K1548" s="106"/>
      <c r="L1548" s="106"/>
      <c r="M1548" s="106"/>
      <c r="N1548" s="77"/>
      <c r="O1548" s="78"/>
      <c r="P1548" s="78"/>
      <c r="Q1548" s="78"/>
      <c r="R1548" s="79"/>
      <c r="S1548" s="80"/>
      <c r="T1548" s="81"/>
      <c r="U1548" s="77"/>
      <c r="V1548" s="79"/>
      <c r="W1548" s="79"/>
      <c r="X1548" s="86"/>
      <c r="Y1548" s="83"/>
      <c r="Z1548" s="84"/>
      <c r="AA1548" s="85"/>
      <c r="AB1548" s="86"/>
    </row>
    <row r="1549" spans="2:28" ht="16.5" customHeight="1" x14ac:dyDescent="0.25">
      <c r="B1549" s="100" t="s">
        <v>205</v>
      </c>
      <c r="C1549" s="101"/>
      <c r="D1549" s="101"/>
      <c r="E1549" s="101"/>
      <c r="F1549" s="101"/>
      <c r="G1549" s="102"/>
      <c r="H1549" s="102" t="s">
        <v>207</v>
      </c>
      <c r="I1549" s="102" t="s">
        <v>907</v>
      </c>
      <c r="J1549" s="102" t="s">
        <v>5242</v>
      </c>
      <c r="K1549" s="102">
        <v>16</v>
      </c>
      <c r="L1549" s="102">
        <v>4</v>
      </c>
      <c r="M1549" s="102"/>
      <c r="N1549" s="102"/>
      <c r="O1549" s="102" t="s">
        <v>880</v>
      </c>
      <c r="P1549" s="102" t="s">
        <v>209</v>
      </c>
      <c r="Q1549" s="102" t="s">
        <v>139</v>
      </c>
      <c r="R1549" s="102">
        <v>34160</v>
      </c>
      <c r="S1549" s="102"/>
      <c r="T1549" s="102">
        <v>80</v>
      </c>
      <c r="U1549" s="102"/>
      <c r="V1549" s="103"/>
      <c r="W1549" s="101"/>
      <c r="X1549" s="102"/>
      <c r="Y1549" s="101"/>
      <c r="Z1549" s="101"/>
      <c r="AA1549" s="101"/>
      <c r="AB1549" s="104"/>
    </row>
    <row r="1550" spans="2:28" ht="16.5" customHeight="1" x14ac:dyDescent="0.25">
      <c r="B1550" s="97">
        <v>2295</v>
      </c>
      <c r="C1550" s="97" t="s">
        <v>206</v>
      </c>
      <c r="D1550" s="98">
        <v>3154</v>
      </c>
      <c r="E1550" s="99">
        <v>6</v>
      </c>
      <c r="F1550" s="97">
        <v>6</v>
      </c>
      <c r="G1550" s="97">
        <v>1</v>
      </c>
      <c r="H1550" s="105">
        <v>24</v>
      </c>
      <c r="I1550" s="105">
        <v>0</v>
      </c>
      <c r="J1550" s="105">
        <v>17</v>
      </c>
      <c r="K1550" s="95">
        <v>9617</v>
      </c>
      <c r="L1550" s="106">
        <f>T1549</f>
        <v>80</v>
      </c>
      <c r="M1550" s="106">
        <f>K1550*L1550</f>
        <v>769360</v>
      </c>
      <c r="N1550" s="77"/>
      <c r="O1550" s="78"/>
      <c r="P1550" s="78"/>
      <c r="Q1550" s="78"/>
      <c r="R1550" s="79"/>
      <c r="S1550" s="80"/>
      <c r="T1550" s="81"/>
      <c r="U1550" s="77"/>
      <c r="V1550" s="79"/>
      <c r="W1550" s="79"/>
      <c r="X1550" s="82"/>
      <c r="Y1550" s="83">
        <f>M1550</f>
        <v>769360</v>
      </c>
      <c r="Z1550" s="84"/>
      <c r="AA1550" s="87">
        <f>AB1550*M1550/100</f>
        <v>76.936000000000007</v>
      </c>
      <c r="AB1550" s="110">
        <v>0.01</v>
      </c>
    </row>
    <row r="1551" spans="2:28" ht="16.5" customHeight="1" x14ac:dyDescent="0.25">
      <c r="B1551" s="99"/>
      <c r="C1551" s="99"/>
      <c r="D1551" s="99"/>
      <c r="E1551" s="99"/>
      <c r="F1551" s="99"/>
      <c r="G1551" s="99"/>
      <c r="H1551" s="107"/>
      <c r="I1551" s="107"/>
      <c r="J1551" s="107"/>
      <c r="K1551" s="106"/>
      <c r="L1551" s="106"/>
      <c r="M1551" s="106"/>
      <c r="N1551" s="77"/>
      <c r="O1551" s="78"/>
      <c r="P1551" s="78"/>
      <c r="Q1551" s="78"/>
      <c r="R1551" s="79"/>
      <c r="S1551" s="80"/>
      <c r="T1551" s="81"/>
      <c r="U1551" s="77"/>
      <c r="V1551" s="79"/>
      <c r="W1551" s="79"/>
      <c r="X1551" s="86"/>
      <c r="Y1551" s="83"/>
      <c r="Z1551" s="84"/>
      <c r="AA1551" s="85"/>
      <c r="AB1551" s="86"/>
    </row>
    <row r="1552" spans="2:28" ht="16.5" customHeight="1" x14ac:dyDescent="0.25">
      <c r="B1552" s="100" t="s">
        <v>205</v>
      </c>
      <c r="C1552" s="101"/>
      <c r="D1552" s="101"/>
      <c r="E1552" s="101"/>
      <c r="F1552" s="101"/>
      <c r="G1552" s="102"/>
      <c r="H1552" s="102" t="s">
        <v>207</v>
      </c>
      <c r="I1552" s="102" t="s">
        <v>464</v>
      </c>
      <c r="J1552" s="102" t="s">
        <v>2689</v>
      </c>
      <c r="K1552" s="102">
        <v>10</v>
      </c>
      <c r="L1552" s="102">
        <v>3</v>
      </c>
      <c r="M1552" s="102"/>
      <c r="N1552" s="102"/>
      <c r="O1552" s="102" t="s">
        <v>880</v>
      </c>
      <c r="P1552" s="102" t="s">
        <v>209</v>
      </c>
      <c r="Q1552" s="102" t="s">
        <v>139</v>
      </c>
      <c r="R1552" s="102">
        <v>34160</v>
      </c>
      <c r="S1552" s="102"/>
      <c r="T1552" s="102">
        <v>80</v>
      </c>
      <c r="U1552" s="102"/>
      <c r="V1552" s="103"/>
      <c r="W1552" s="101"/>
      <c r="X1552" s="102"/>
      <c r="Y1552" s="101"/>
      <c r="Z1552" s="101"/>
      <c r="AA1552" s="101"/>
      <c r="AB1552" s="104"/>
    </row>
    <row r="1553" spans="2:28" ht="16.5" customHeight="1" x14ac:dyDescent="0.25">
      <c r="B1553" s="97">
        <v>2303</v>
      </c>
      <c r="C1553" s="97" t="s">
        <v>206</v>
      </c>
      <c r="D1553" s="98">
        <v>949</v>
      </c>
      <c r="E1553" s="99">
        <v>36</v>
      </c>
      <c r="F1553" s="97">
        <v>6</v>
      </c>
      <c r="G1553" s="97">
        <v>1</v>
      </c>
      <c r="H1553" s="105">
        <v>5</v>
      </c>
      <c r="I1553" s="105">
        <v>2</v>
      </c>
      <c r="J1553" s="105">
        <v>34</v>
      </c>
      <c r="K1553" s="95">
        <v>2234</v>
      </c>
      <c r="L1553" s="106">
        <f>T1552</f>
        <v>80</v>
      </c>
      <c r="M1553" s="106">
        <f>K1553*L1553</f>
        <v>178720</v>
      </c>
      <c r="N1553" s="77"/>
      <c r="O1553" s="78"/>
      <c r="P1553" s="78"/>
      <c r="Q1553" s="78"/>
      <c r="R1553" s="79"/>
      <c r="S1553" s="80"/>
      <c r="T1553" s="81"/>
      <c r="U1553" s="77"/>
      <c r="V1553" s="79"/>
      <c r="W1553" s="79"/>
      <c r="X1553" s="82"/>
      <c r="Y1553" s="83">
        <f>M1553</f>
        <v>178720</v>
      </c>
      <c r="Z1553" s="84"/>
      <c r="AA1553" s="87">
        <f>AB1553*M1553/100</f>
        <v>17.872</v>
      </c>
      <c r="AB1553" s="110">
        <v>0.01</v>
      </c>
    </row>
    <row r="1554" spans="2:28" ht="16.5" customHeight="1" x14ac:dyDescent="0.25">
      <c r="B1554" s="99"/>
      <c r="C1554" s="99"/>
      <c r="D1554" s="99"/>
      <c r="E1554" s="99"/>
      <c r="F1554" s="99"/>
      <c r="G1554" s="99"/>
      <c r="H1554" s="107"/>
      <c r="I1554" s="107"/>
      <c r="J1554" s="107"/>
      <c r="K1554" s="106"/>
      <c r="L1554" s="106"/>
      <c r="M1554" s="106"/>
      <c r="N1554" s="77"/>
      <c r="O1554" s="78"/>
      <c r="P1554" s="78"/>
      <c r="Q1554" s="78"/>
      <c r="R1554" s="79"/>
      <c r="S1554" s="80"/>
      <c r="T1554" s="81"/>
      <c r="U1554" s="77"/>
      <c r="V1554" s="79"/>
      <c r="W1554" s="79"/>
      <c r="X1554" s="86"/>
      <c r="Y1554" s="83"/>
      <c r="Z1554" s="84"/>
      <c r="AA1554" s="85"/>
      <c r="AB1554" s="86"/>
    </row>
    <row r="1555" spans="2:28" ht="16.5" customHeight="1" x14ac:dyDescent="0.25">
      <c r="B1555" s="100" t="s">
        <v>205</v>
      </c>
      <c r="C1555" s="101"/>
      <c r="D1555" s="101"/>
      <c r="E1555" s="101"/>
      <c r="F1555" s="101"/>
      <c r="G1555" s="102"/>
      <c r="H1555" s="102" t="s">
        <v>210</v>
      </c>
      <c r="I1555" s="102" t="s">
        <v>461</v>
      </c>
      <c r="J1555" s="102" t="s">
        <v>3668</v>
      </c>
      <c r="K1555" s="102">
        <v>10</v>
      </c>
      <c r="L1555" s="102">
        <v>3</v>
      </c>
      <c r="M1555" s="102"/>
      <c r="N1555" s="102"/>
      <c r="O1555" s="102" t="s">
        <v>880</v>
      </c>
      <c r="P1555" s="102" t="s">
        <v>209</v>
      </c>
      <c r="Q1555" s="102" t="s">
        <v>139</v>
      </c>
      <c r="R1555" s="102">
        <v>34160</v>
      </c>
      <c r="S1555" s="102"/>
      <c r="T1555" s="102">
        <v>80</v>
      </c>
      <c r="U1555" s="102"/>
      <c r="V1555" s="103"/>
      <c r="W1555" s="101"/>
      <c r="X1555" s="102" t="s">
        <v>212</v>
      </c>
      <c r="Y1555" s="101" t="s">
        <v>5245</v>
      </c>
      <c r="Z1555" s="101"/>
      <c r="AA1555" s="101"/>
      <c r="AB1555" s="104"/>
    </row>
    <row r="1556" spans="2:28" ht="16.5" customHeight="1" x14ac:dyDescent="0.25">
      <c r="B1556" s="97">
        <v>2304</v>
      </c>
      <c r="C1556" s="97" t="s">
        <v>206</v>
      </c>
      <c r="D1556" s="98">
        <v>15255</v>
      </c>
      <c r="E1556" s="99">
        <v>37</v>
      </c>
      <c r="F1556" s="97">
        <v>6</v>
      </c>
      <c r="G1556" s="97">
        <v>1</v>
      </c>
      <c r="H1556" s="105">
        <v>5</v>
      </c>
      <c r="I1556" s="105">
        <v>2</v>
      </c>
      <c r="J1556" s="105">
        <v>35</v>
      </c>
      <c r="K1556" s="95">
        <v>2235</v>
      </c>
      <c r="L1556" s="106">
        <f>T1555</f>
        <v>80</v>
      </c>
      <c r="M1556" s="106">
        <f>K1556*L1556</f>
        <v>178800</v>
      </c>
      <c r="N1556" s="77"/>
      <c r="O1556" s="78"/>
      <c r="P1556" s="78"/>
      <c r="Q1556" s="78"/>
      <c r="R1556" s="79"/>
      <c r="S1556" s="80"/>
      <c r="T1556" s="81"/>
      <c r="U1556" s="77"/>
      <c r="V1556" s="79"/>
      <c r="W1556" s="79"/>
      <c r="X1556" s="82"/>
      <c r="Y1556" s="83">
        <f>M1556</f>
        <v>178800</v>
      </c>
      <c r="Z1556" s="84"/>
      <c r="AA1556" s="87">
        <f>AB1556*M1556/100</f>
        <v>17.88</v>
      </c>
      <c r="AB1556" s="110">
        <v>0.01</v>
      </c>
    </row>
    <row r="1557" spans="2:28" ht="16.5" customHeight="1" x14ac:dyDescent="0.25">
      <c r="B1557" s="99"/>
      <c r="C1557" s="99"/>
      <c r="D1557" s="99"/>
      <c r="E1557" s="99"/>
      <c r="F1557" s="99"/>
      <c r="G1557" s="99"/>
      <c r="H1557" s="107"/>
      <c r="I1557" s="107"/>
      <c r="J1557" s="107"/>
      <c r="K1557" s="106"/>
      <c r="L1557" s="106"/>
      <c r="M1557" s="106"/>
      <c r="N1557" s="77"/>
      <c r="O1557" s="78"/>
      <c r="P1557" s="78"/>
      <c r="Q1557" s="78"/>
      <c r="R1557" s="79"/>
      <c r="S1557" s="80"/>
      <c r="T1557" s="81"/>
      <c r="U1557" s="77"/>
      <c r="V1557" s="79"/>
      <c r="W1557" s="79"/>
      <c r="X1557" s="86"/>
      <c r="Y1557" s="83"/>
      <c r="Z1557" s="84"/>
      <c r="AA1557" s="85"/>
      <c r="AB1557" s="86"/>
    </row>
    <row r="1558" spans="2:28" ht="16.5" customHeight="1" x14ac:dyDescent="0.25">
      <c r="B1558" s="100" t="s">
        <v>205</v>
      </c>
      <c r="C1558" s="101"/>
      <c r="D1558" s="101"/>
      <c r="E1558" s="101"/>
      <c r="F1558" s="101"/>
      <c r="G1558" s="102"/>
      <c r="H1558" s="102" t="s">
        <v>207</v>
      </c>
      <c r="I1558" s="102" t="s">
        <v>5250</v>
      </c>
      <c r="J1558" s="102" t="s">
        <v>5251</v>
      </c>
      <c r="K1558" s="102">
        <v>157</v>
      </c>
      <c r="L1558" s="102">
        <v>11</v>
      </c>
      <c r="M1558" s="102"/>
      <c r="N1558" s="102"/>
      <c r="O1558" s="102" t="s">
        <v>424</v>
      </c>
      <c r="P1558" s="102" t="s">
        <v>315</v>
      </c>
      <c r="Q1558" s="102" t="s">
        <v>316</v>
      </c>
      <c r="R1558" s="102">
        <v>33110</v>
      </c>
      <c r="S1558" s="102"/>
      <c r="T1558" s="102">
        <v>80</v>
      </c>
      <c r="U1558" s="102"/>
      <c r="V1558" s="103"/>
      <c r="W1558" s="101"/>
      <c r="X1558" s="102"/>
      <c r="Y1558" s="101"/>
      <c r="Z1558" s="101"/>
      <c r="AA1558" s="101"/>
      <c r="AB1558" s="104"/>
    </row>
    <row r="1559" spans="2:28" ht="16.5" customHeight="1" x14ac:dyDescent="0.25">
      <c r="B1559" s="97">
        <v>2314</v>
      </c>
      <c r="C1559" s="97" t="s">
        <v>206</v>
      </c>
      <c r="D1559" s="98">
        <v>4147</v>
      </c>
      <c r="E1559" s="99">
        <v>16</v>
      </c>
      <c r="F1559" s="97">
        <v>6</v>
      </c>
      <c r="G1559" s="97">
        <v>1</v>
      </c>
      <c r="H1559" s="105">
        <v>11</v>
      </c>
      <c r="I1559" s="105">
        <v>1</v>
      </c>
      <c r="J1559" s="105">
        <v>77</v>
      </c>
      <c r="K1559" s="95">
        <v>4577</v>
      </c>
      <c r="L1559" s="106">
        <f>T1558</f>
        <v>80</v>
      </c>
      <c r="M1559" s="106">
        <f>K1559*L1559</f>
        <v>366160</v>
      </c>
      <c r="N1559" s="77"/>
      <c r="O1559" s="78"/>
      <c r="P1559" s="78"/>
      <c r="Q1559" s="78"/>
      <c r="R1559" s="79"/>
      <c r="S1559" s="80"/>
      <c r="T1559" s="81"/>
      <c r="U1559" s="77"/>
      <c r="V1559" s="79"/>
      <c r="W1559" s="79"/>
      <c r="X1559" s="82"/>
      <c r="Y1559" s="83">
        <f>M1559</f>
        <v>366160</v>
      </c>
      <c r="Z1559" s="84"/>
      <c r="AA1559" s="87">
        <f>AB1559*M1559/100</f>
        <v>36.616</v>
      </c>
      <c r="AB1559" s="110">
        <v>0.01</v>
      </c>
    </row>
    <row r="1560" spans="2:28" ht="16.5" customHeight="1" x14ac:dyDescent="0.25">
      <c r="B1560" s="99"/>
      <c r="C1560" s="99"/>
      <c r="D1560" s="99"/>
      <c r="E1560" s="99"/>
      <c r="F1560" s="99"/>
      <c r="G1560" s="99"/>
      <c r="H1560" s="107"/>
      <c r="I1560" s="107"/>
      <c r="J1560" s="107"/>
      <c r="K1560" s="106"/>
      <c r="L1560" s="106"/>
      <c r="M1560" s="106"/>
      <c r="N1560" s="77"/>
      <c r="O1560" s="78"/>
      <c r="P1560" s="78"/>
      <c r="Q1560" s="78"/>
      <c r="R1560" s="79"/>
      <c r="S1560" s="80"/>
      <c r="T1560" s="81"/>
      <c r="U1560" s="77"/>
      <c r="V1560" s="79"/>
      <c r="W1560" s="79"/>
      <c r="X1560" s="86"/>
      <c r="Y1560" s="83"/>
      <c r="Z1560" s="84"/>
      <c r="AA1560" s="85"/>
      <c r="AB1560" s="86"/>
    </row>
    <row r="1561" spans="2:28" ht="16.5" customHeight="1" x14ac:dyDescent="0.25">
      <c r="B1561" s="100" t="s">
        <v>205</v>
      </c>
      <c r="C1561" s="101"/>
      <c r="D1561" s="101"/>
      <c r="E1561" s="101"/>
      <c r="F1561" s="101"/>
      <c r="G1561" s="102"/>
      <c r="H1561" s="102" t="s">
        <v>207</v>
      </c>
      <c r="I1561" s="102" t="s">
        <v>5250</v>
      </c>
      <c r="J1561" s="102" t="s">
        <v>5251</v>
      </c>
      <c r="K1561" s="102">
        <v>157</v>
      </c>
      <c r="L1561" s="102">
        <v>11</v>
      </c>
      <c r="M1561" s="102"/>
      <c r="N1561" s="102"/>
      <c r="O1561" s="102" t="s">
        <v>424</v>
      </c>
      <c r="P1561" s="102" t="s">
        <v>315</v>
      </c>
      <c r="Q1561" s="102" t="s">
        <v>316</v>
      </c>
      <c r="R1561" s="102">
        <v>33110</v>
      </c>
      <c r="S1561" s="102"/>
      <c r="T1561" s="102">
        <v>80</v>
      </c>
      <c r="U1561" s="102"/>
      <c r="V1561" s="103"/>
      <c r="W1561" s="101"/>
      <c r="X1561" s="102"/>
      <c r="Y1561" s="101"/>
      <c r="Z1561" s="101"/>
      <c r="AA1561" s="101"/>
      <c r="AB1561" s="104"/>
    </row>
    <row r="1562" spans="2:28" ht="16.5" customHeight="1" x14ac:dyDescent="0.25">
      <c r="B1562" s="97">
        <v>2315</v>
      </c>
      <c r="C1562" s="97" t="s">
        <v>206</v>
      </c>
      <c r="D1562" s="98">
        <v>3830</v>
      </c>
      <c r="E1562" s="99">
        <v>5</v>
      </c>
      <c r="F1562" s="97">
        <v>6</v>
      </c>
      <c r="G1562" s="97">
        <v>1</v>
      </c>
      <c r="H1562" s="105">
        <v>15</v>
      </c>
      <c r="I1562" s="105">
        <v>0</v>
      </c>
      <c r="J1562" s="105">
        <v>48</v>
      </c>
      <c r="K1562" s="95">
        <v>6048</v>
      </c>
      <c r="L1562" s="106">
        <f>T1561</f>
        <v>80</v>
      </c>
      <c r="M1562" s="106">
        <f>K1562*L1562</f>
        <v>483840</v>
      </c>
      <c r="N1562" s="77"/>
      <c r="O1562" s="78"/>
      <c r="P1562" s="78"/>
      <c r="Q1562" s="78"/>
      <c r="R1562" s="79"/>
      <c r="S1562" s="80"/>
      <c r="T1562" s="81"/>
      <c r="U1562" s="77"/>
      <c r="V1562" s="79"/>
      <c r="W1562" s="79"/>
      <c r="X1562" s="82"/>
      <c r="Y1562" s="83">
        <f>M1562</f>
        <v>483840</v>
      </c>
      <c r="Z1562" s="84"/>
      <c r="AA1562" s="87">
        <f>AB1562*M1562/100</f>
        <v>48.384000000000007</v>
      </c>
      <c r="AB1562" s="110">
        <v>0.01</v>
      </c>
    </row>
    <row r="1563" spans="2:28" ht="16.5" customHeight="1" x14ac:dyDescent="0.25">
      <c r="B1563" s="99"/>
      <c r="C1563" s="99"/>
      <c r="D1563" s="99"/>
      <c r="E1563" s="99"/>
      <c r="F1563" s="99"/>
      <c r="G1563" s="99"/>
      <c r="H1563" s="107"/>
      <c r="I1563" s="107"/>
      <c r="J1563" s="107"/>
      <c r="K1563" s="106"/>
      <c r="L1563" s="106"/>
      <c r="M1563" s="106"/>
      <c r="N1563" s="77"/>
      <c r="O1563" s="78"/>
      <c r="P1563" s="78"/>
      <c r="Q1563" s="78"/>
      <c r="R1563" s="79"/>
      <c r="S1563" s="80"/>
      <c r="T1563" s="81"/>
      <c r="U1563" s="77"/>
      <c r="V1563" s="79"/>
      <c r="W1563" s="79"/>
      <c r="X1563" s="86"/>
      <c r="Y1563" s="83"/>
      <c r="Z1563" s="84"/>
      <c r="AA1563" s="85"/>
      <c r="AB1563" s="86"/>
    </row>
    <row r="1564" spans="2:28" ht="16.5" customHeight="1" x14ac:dyDescent="0.25">
      <c r="B1564" s="100" t="s">
        <v>205</v>
      </c>
      <c r="C1564" s="101"/>
      <c r="D1564" s="101"/>
      <c r="E1564" s="101"/>
      <c r="F1564" s="101"/>
      <c r="G1564" s="102"/>
      <c r="H1564" s="102" t="s">
        <v>210</v>
      </c>
      <c r="I1564" s="102" t="s">
        <v>1436</v>
      </c>
      <c r="J1564" s="102" t="s">
        <v>1437</v>
      </c>
      <c r="K1564" s="102">
        <v>104</v>
      </c>
      <c r="L1564" s="102">
        <v>6</v>
      </c>
      <c r="M1564" s="102"/>
      <c r="N1564" s="102"/>
      <c r="O1564" s="102" t="s">
        <v>240</v>
      </c>
      <c r="P1564" s="102" t="s">
        <v>241</v>
      </c>
      <c r="Q1564" s="102" t="s">
        <v>139</v>
      </c>
      <c r="R1564" s="102">
        <v>34160</v>
      </c>
      <c r="S1564" s="102"/>
      <c r="T1564" s="102">
        <v>80</v>
      </c>
      <c r="U1564" s="102"/>
      <c r="V1564" s="103"/>
      <c r="W1564" s="101"/>
      <c r="X1564" s="102" t="s">
        <v>212</v>
      </c>
      <c r="Y1564" s="101" t="s">
        <v>5261</v>
      </c>
      <c r="Z1564" s="101"/>
      <c r="AA1564" s="101"/>
      <c r="AB1564" s="104"/>
    </row>
    <row r="1565" spans="2:28" ht="16.5" customHeight="1" x14ac:dyDescent="0.25">
      <c r="B1565" s="97">
        <v>2328</v>
      </c>
      <c r="C1565" s="97" t="s">
        <v>206</v>
      </c>
      <c r="D1565" s="98">
        <v>7614</v>
      </c>
      <c r="E1565" s="99">
        <v>1</v>
      </c>
      <c r="F1565" s="97">
        <v>6</v>
      </c>
      <c r="G1565" s="97">
        <v>1</v>
      </c>
      <c r="H1565" s="105">
        <v>6</v>
      </c>
      <c r="I1565" s="105">
        <v>2</v>
      </c>
      <c r="J1565" s="105">
        <v>53</v>
      </c>
      <c r="K1565" s="95">
        <v>2653</v>
      </c>
      <c r="L1565" s="106">
        <f>T1564</f>
        <v>80</v>
      </c>
      <c r="M1565" s="106">
        <f>K1565*L1565</f>
        <v>212240</v>
      </c>
      <c r="N1565" s="77"/>
      <c r="O1565" s="78"/>
      <c r="P1565" s="78"/>
      <c r="Q1565" s="78"/>
      <c r="R1565" s="79"/>
      <c r="S1565" s="80"/>
      <c r="T1565" s="81"/>
      <c r="U1565" s="77"/>
      <c r="V1565" s="79"/>
      <c r="W1565" s="79"/>
      <c r="X1565" s="82"/>
      <c r="Y1565" s="83">
        <f>M1565</f>
        <v>212240</v>
      </c>
      <c r="Z1565" s="84"/>
      <c r="AA1565" s="87">
        <f>AB1565*M1565/100</f>
        <v>21.224</v>
      </c>
      <c r="AB1565" s="110">
        <v>0.01</v>
      </c>
    </row>
    <row r="1566" spans="2:28" ht="16.5" customHeight="1" x14ac:dyDescent="0.25">
      <c r="B1566" s="99"/>
      <c r="C1566" s="99"/>
      <c r="D1566" s="99"/>
      <c r="E1566" s="99"/>
      <c r="F1566" s="99"/>
      <c r="G1566" s="99"/>
      <c r="H1566" s="107"/>
      <c r="I1566" s="107"/>
      <c r="J1566" s="107"/>
      <c r="K1566" s="106"/>
      <c r="L1566" s="106"/>
      <c r="M1566" s="106"/>
      <c r="N1566" s="77"/>
      <c r="O1566" s="78"/>
      <c r="P1566" s="78"/>
      <c r="Q1566" s="78"/>
      <c r="R1566" s="79"/>
      <c r="S1566" s="80"/>
      <c r="T1566" s="81"/>
      <c r="U1566" s="77"/>
      <c r="V1566" s="79"/>
      <c r="W1566" s="79"/>
      <c r="X1566" s="86"/>
      <c r="Y1566" s="83"/>
      <c r="Z1566" s="84"/>
      <c r="AA1566" s="85"/>
      <c r="AB1566" s="86"/>
    </row>
    <row r="1567" spans="2:28" ht="16.5" customHeight="1" x14ac:dyDescent="0.25">
      <c r="B1567" s="100" t="s">
        <v>205</v>
      </c>
      <c r="C1567" s="101"/>
      <c r="D1567" s="101"/>
      <c r="E1567" s="101"/>
      <c r="F1567" s="101"/>
      <c r="G1567" s="102"/>
      <c r="H1567" s="102" t="s">
        <v>207</v>
      </c>
      <c r="I1567" s="102" t="s">
        <v>784</v>
      </c>
      <c r="J1567" s="102" t="s">
        <v>2682</v>
      </c>
      <c r="K1567" s="102">
        <v>144</v>
      </c>
      <c r="L1567" s="102">
        <v>1</v>
      </c>
      <c r="M1567" s="102"/>
      <c r="N1567" s="102"/>
      <c r="O1567" s="102" t="s">
        <v>880</v>
      </c>
      <c r="P1567" s="102" t="s">
        <v>209</v>
      </c>
      <c r="Q1567" s="102" t="s">
        <v>139</v>
      </c>
      <c r="R1567" s="102">
        <v>34160</v>
      </c>
      <c r="S1567" s="102"/>
      <c r="T1567" s="102">
        <v>80</v>
      </c>
      <c r="U1567" s="102"/>
      <c r="V1567" s="103"/>
      <c r="W1567" s="101"/>
      <c r="X1567" s="102" t="s">
        <v>212</v>
      </c>
      <c r="Y1567" s="101" t="s">
        <v>5270</v>
      </c>
      <c r="Z1567" s="101"/>
      <c r="AA1567" s="101"/>
      <c r="AB1567" s="104"/>
    </row>
    <row r="1568" spans="2:28" ht="16.5" customHeight="1" x14ac:dyDescent="0.25">
      <c r="B1568" s="97">
        <v>2363</v>
      </c>
      <c r="C1568" s="97" t="s">
        <v>206</v>
      </c>
      <c r="D1568" s="98">
        <v>921</v>
      </c>
      <c r="E1568" s="99">
        <v>3</v>
      </c>
      <c r="F1568" s="97">
        <v>6</v>
      </c>
      <c r="G1568" s="97">
        <v>1</v>
      </c>
      <c r="H1568" s="105">
        <v>11</v>
      </c>
      <c r="I1568" s="105">
        <v>1</v>
      </c>
      <c r="J1568" s="105">
        <v>63</v>
      </c>
      <c r="K1568" s="95">
        <v>4563</v>
      </c>
      <c r="L1568" s="106">
        <f>T1567</f>
        <v>80</v>
      </c>
      <c r="M1568" s="106">
        <f>K1568*L1568</f>
        <v>365040</v>
      </c>
      <c r="N1568" s="77"/>
      <c r="O1568" s="78"/>
      <c r="P1568" s="78"/>
      <c r="Q1568" s="78"/>
      <c r="R1568" s="79"/>
      <c r="S1568" s="80"/>
      <c r="T1568" s="81"/>
      <c r="U1568" s="77"/>
      <c r="V1568" s="79"/>
      <c r="W1568" s="79"/>
      <c r="X1568" s="82"/>
      <c r="Y1568" s="83">
        <f>M1568</f>
        <v>365040</v>
      </c>
      <c r="Z1568" s="84"/>
      <c r="AA1568" s="87">
        <f>AB1568*M1568/100</f>
        <v>36.503999999999998</v>
      </c>
      <c r="AB1568" s="110">
        <v>0.01</v>
      </c>
    </row>
    <row r="1569" spans="2:28" ht="16.5" customHeight="1" x14ac:dyDescent="0.25">
      <c r="B1569" s="99"/>
      <c r="C1569" s="99"/>
      <c r="D1569" s="99"/>
      <c r="E1569" s="99"/>
      <c r="F1569" s="99"/>
      <c r="G1569" s="99"/>
      <c r="H1569" s="107"/>
      <c r="I1569" s="107"/>
      <c r="J1569" s="107"/>
      <c r="K1569" s="106"/>
      <c r="L1569" s="106"/>
      <c r="M1569" s="106"/>
      <c r="N1569" s="77"/>
      <c r="O1569" s="78"/>
      <c r="P1569" s="78"/>
      <c r="Q1569" s="78"/>
      <c r="R1569" s="79"/>
      <c r="S1569" s="80"/>
      <c r="T1569" s="81"/>
      <c r="U1569" s="77"/>
      <c r="V1569" s="79"/>
      <c r="W1569" s="79"/>
      <c r="X1569" s="86"/>
      <c r="Y1569" s="83"/>
      <c r="Z1569" s="84"/>
      <c r="AA1569" s="85"/>
      <c r="AB1569" s="86"/>
    </row>
    <row r="1570" spans="2:28" ht="16.5" customHeight="1" x14ac:dyDescent="0.25">
      <c r="B1570" s="100" t="s">
        <v>205</v>
      </c>
      <c r="C1570" s="101"/>
      <c r="D1570" s="101"/>
      <c r="E1570" s="101"/>
      <c r="F1570" s="101"/>
      <c r="G1570" s="102"/>
      <c r="H1570" s="102" t="s">
        <v>210</v>
      </c>
      <c r="I1570" s="102" t="s">
        <v>2631</v>
      </c>
      <c r="J1570" s="102" t="s">
        <v>882</v>
      </c>
      <c r="K1570" s="102">
        <v>32</v>
      </c>
      <c r="L1570" s="102">
        <v>5</v>
      </c>
      <c r="M1570" s="102"/>
      <c r="N1570" s="102"/>
      <c r="O1570" s="102" t="s">
        <v>880</v>
      </c>
      <c r="P1570" s="102" t="s">
        <v>209</v>
      </c>
      <c r="Q1570" s="102" t="s">
        <v>139</v>
      </c>
      <c r="R1570" s="102">
        <v>34160</v>
      </c>
      <c r="S1570" s="102"/>
      <c r="T1570" s="102">
        <v>80</v>
      </c>
      <c r="U1570" s="102"/>
      <c r="V1570" s="103"/>
      <c r="W1570" s="101"/>
      <c r="X1570" s="102" t="s">
        <v>212</v>
      </c>
      <c r="Y1570" s="101" t="s">
        <v>2917</v>
      </c>
      <c r="Z1570" s="101"/>
      <c r="AA1570" s="101"/>
      <c r="AB1570" s="104"/>
    </row>
    <row r="1571" spans="2:28" ht="16.5" customHeight="1" x14ac:dyDescent="0.25">
      <c r="B1571" s="97">
        <v>2364</v>
      </c>
      <c r="C1571" s="97" t="s">
        <v>206</v>
      </c>
      <c r="D1571" s="98">
        <v>3911</v>
      </c>
      <c r="E1571" s="99">
        <v>8</v>
      </c>
      <c r="F1571" s="97">
        <v>6</v>
      </c>
      <c r="G1571" s="97">
        <v>1</v>
      </c>
      <c r="H1571" s="105">
        <v>24</v>
      </c>
      <c r="I1571" s="105">
        <v>2</v>
      </c>
      <c r="J1571" s="105">
        <v>5</v>
      </c>
      <c r="K1571" s="95">
        <v>9805</v>
      </c>
      <c r="L1571" s="106">
        <f>T1570</f>
        <v>80</v>
      </c>
      <c r="M1571" s="106">
        <f>K1571*L1571</f>
        <v>784400</v>
      </c>
      <c r="N1571" s="77"/>
      <c r="O1571" s="78"/>
      <c r="P1571" s="78"/>
      <c r="Q1571" s="78"/>
      <c r="R1571" s="79"/>
      <c r="S1571" s="80"/>
      <c r="T1571" s="81"/>
      <c r="U1571" s="77"/>
      <c r="V1571" s="79"/>
      <c r="W1571" s="79"/>
      <c r="X1571" s="82"/>
      <c r="Y1571" s="83">
        <f>M1571</f>
        <v>784400</v>
      </c>
      <c r="Z1571" s="84"/>
      <c r="AA1571" s="87">
        <f>AB1571*M1571/100</f>
        <v>78.44</v>
      </c>
      <c r="AB1571" s="110">
        <v>0.01</v>
      </c>
    </row>
    <row r="1572" spans="2:28" ht="16.5" customHeight="1" x14ac:dyDescent="0.25">
      <c r="B1572" s="99"/>
      <c r="C1572" s="99"/>
      <c r="D1572" s="99"/>
      <c r="E1572" s="99"/>
      <c r="F1572" s="99"/>
      <c r="G1572" s="99"/>
      <c r="H1572" s="107"/>
      <c r="I1572" s="107"/>
      <c r="J1572" s="107"/>
      <c r="K1572" s="106"/>
      <c r="L1572" s="106"/>
      <c r="M1572" s="106"/>
      <c r="N1572" s="77"/>
      <c r="O1572" s="78"/>
      <c r="P1572" s="78"/>
      <c r="Q1572" s="78"/>
      <c r="R1572" s="79"/>
      <c r="S1572" s="80"/>
      <c r="T1572" s="81"/>
      <c r="U1572" s="77"/>
      <c r="V1572" s="79"/>
      <c r="W1572" s="79"/>
      <c r="X1572" s="86"/>
      <c r="Y1572" s="83"/>
      <c r="Z1572" s="84"/>
      <c r="AA1572" s="85"/>
      <c r="AB1572" s="86"/>
    </row>
    <row r="1573" spans="2:28" ht="16.5" customHeight="1" x14ac:dyDescent="0.25">
      <c r="B1573" s="100" t="s">
        <v>205</v>
      </c>
      <c r="C1573" s="101"/>
      <c r="D1573" s="101"/>
      <c r="E1573" s="101"/>
      <c r="F1573" s="101"/>
      <c r="G1573" s="102"/>
      <c r="H1573" s="102" t="s">
        <v>210</v>
      </c>
      <c r="I1573" s="102" t="s">
        <v>5277</v>
      </c>
      <c r="J1573" s="102" t="s">
        <v>5278</v>
      </c>
      <c r="K1573" s="102" t="s">
        <v>5279</v>
      </c>
      <c r="L1573" s="102">
        <v>6</v>
      </c>
      <c r="M1573" s="102"/>
      <c r="N1573" s="102"/>
      <c r="O1573" s="102" t="s">
        <v>314</v>
      </c>
      <c r="P1573" s="102" t="s">
        <v>315</v>
      </c>
      <c r="Q1573" s="102" t="s">
        <v>316</v>
      </c>
      <c r="R1573" s="102">
        <v>33110</v>
      </c>
      <c r="S1573" s="102"/>
      <c r="T1573" s="102">
        <v>80</v>
      </c>
      <c r="U1573" s="102"/>
      <c r="V1573" s="103"/>
      <c r="W1573" s="101"/>
      <c r="X1573" s="102"/>
      <c r="Y1573" s="101"/>
      <c r="Z1573" s="101"/>
      <c r="AA1573" s="101"/>
      <c r="AB1573" s="104"/>
    </row>
    <row r="1574" spans="2:28" ht="16.5" customHeight="1" x14ac:dyDescent="0.25">
      <c r="B1574" s="97">
        <v>2379</v>
      </c>
      <c r="C1574" s="97" t="s">
        <v>206</v>
      </c>
      <c r="D1574" s="98">
        <v>12915</v>
      </c>
      <c r="E1574" s="99">
        <v>137</v>
      </c>
      <c r="F1574" s="97">
        <v>6</v>
      </c>
      <c r="G1574" s="97">
        <v>1</v>
      </c>
      <c r="H1574" s="105">
        <v>0</v>
      </c>
      <c r="I1574" s="105">
        <v>1</v>
      </c>
      <c r="J1574" s="105">
        <v>38</v>
      </c>
      <c r="K1574" s="95">
        <v>138</v>
      </c>
      <c r="L1574" s="106">
        <f>T1573</f>
        <v>80</v>
      </c>
      <c r="M1574" s="106">
        <f>K1574*L1574</f>
        <v>11040</v>
      </c>
      <c r="N1574" s="77"/>
      <c r="O1574" s="78"/>
      <c r="P1574" s="78"/>
      <c r="Q1574" s="78"/>
      <c r="R1574" s="79"/>
      <c r="S1574" s="80"/>
      <c r="T1574" s="81"/>
      <c r="U1574" s="77"/>
      <c r="V1574" s="79"/>
      <c r="W1574" s="79"/>
      <c r="X1574" s="82"/>
      <c r="Y1574" s="83">
        <f>M1574</f>
        <v>11040</v>
      </c>
      <c r="Z1574" s="84"/>
      <c r="AA1574" s="87">
        <f>AB1574*M1574/100</f>
        <v>1.1040000000000001</v>
      </c>
      <c r="AB1574" s="110">
        <v>0.01</v>
      </c>
    </row>
    <row r="1575" spans="2:28" ht="16.5" customHeight="1" x14ac:dyDescent="0.25">
      <c r="B1575" s="99"/>
      <c r="C1575" s="99"/>
      <c r="D1575" s="99"/>
      <c r="E1575" s="99"/>
      <c r="F1575" s="99"/>
      <c r="G1575" s="99"/>
      <c r="H1575" s="107"/>
      <c r="I1575" s="107"/>
      <c r="J1575" s="107"/>
      <c r="K1575" s="106"/>
      <c r="L1575" s="106"/>
      <c r="M1575" s="106"/>
      <c r="N1575" s="77"/>
      <c r="O1575" s="78"/>
      <c r="P1575" s="78"/>
      <c r="Q1575" s="78"/>
      <c r="R1575" s="79"/>
      <c r="S1575" s="80"/>
      <c r="T1575" s="81"/>
      <c r="U1575" s="77"/>
      <c r="V1575" s="79"/>
      <c r="W1575" s="79"/>
      <c r="X1575" s="86"/>
      <c r="Y1575" s="83"/>
      <c r="Z1575" s="84"/>
      <c r="AA1575" s="85"/>
      <c r="AB1575" s="86"/>
    </row>
    <row r="1576" spans="2:28" ht="16.5" customHeight="1" x14ac:dyDescent="0.25">
      <c r="B1576" s="100" t="s">
        <v>205</v>
      </c>
      <c r="C1576" s="101"/>
      <c r="D1576" s="101"/>
      <c r="E1576" s="101"/>
      <c r="F1576" s="101"/>
      <c r="G1576" s="102"/>
      <c r="H1576" s="102" t="s">
        <v>207</v>
      </c>
      <c r="I1576" s="102" t="s">
        <v>2482</v>
      </c>
      <c r="J1576" s="102" t="s">
        <v>2535</v>
      </c>
      <c r="K1576" s="102" t="s">
        <v>2707</v>
      </c>
      <c r="L1576" s="102">
        <v>11</v>
      </c>
      <c r="M1576" s="102"/>
      <c r="N1576" s="102"/>
      <c r="O1576" s="102" t="s">
        <v>424</v>
      </c>
      <c r="P1576" s="102" t="s">
        <v>315</v>
      </c>
      <c r="Q1576" s="102" t="s">
        <v>316</v>
      </c>
      <c r="R1576" s="102">
        <v>33110</v>
      </c>
      <c r="S1576" s="102"/>
      <c r="T1576" s="102">
        <v>80</v>
      </c>
      <c r="U1576" s="102"/>
      <c r="V1576" s="103"/>
      <c r="W1576" s="101"/>
      <c r="X1576" s="102"/>
      <c r="Y1576" s="101"/>
      <c r="Z1576" s="101"/>
      <c r="AA1576" s="101"/>
      <c r="AB1576" s="104"/>
    </row>
    <row r="1577" spans="2:28" ht="16.5" customHeight="1" x14ac:dyDescent="0.25">
      <c r="B1577" s="97">
        <v>2390</v>
      </c>
      <c r="C1577" s="97" t="s">
        <v>206</v>
      </c>
      <c r="D1577" s="98">
        <v>4161</v>
      </c>
      <c r="E1577" s="99">
        <v>5</v>
      </c>
      <c r="F1577" s="97">
        <v>6</v>
      </c>
      <c r="G1577" s="97">
        <v>1</v>
      </c>
      <c r="H1577" s="105">
        <v>24</v>
      </c>
      <c r="I1577" s="105">
        <v>3</v>
      </c>
      <c r="J1577" s="105">
        <v>59</v>
      </c>
      <c r="K1577" s="95">
        <v>9959</v>
      </c>
      <c r="L1577" s="106">
        <f>T1576</f>
        <v>80</v>
      </c>
      <c r="M1577" s="106">
        <f>K1577*L1577</f>
        <v>796720</v>
      </c>
      <c r="N1577" s="77"/>
      <c r="O1577" s="78"/>
      <c r="P1577" s="78"/>
      <c r="Q1577" s="78"/>
      <c r="R1577" s="79"/>
      <c r="S1577" s="80"/>
      <c r="T1577" s="81"/>
      <c r="U1577" s="77"/>
      <c r="V1577" s="79"/>
      <c r="W1577" s="79"/>
      <c r="X1577" s="82"/>
      <c r="Y1577" s="83">
        <f>M1577</f>
        <v>796720</v>
      </c>
      <c r="Z1577" s="84"/>
      <c r="AA1577" s="87">
        <f>AB1577*M1577/100</f>
        <v>79.671999999999997</v>
      </c>
      <c r="AB1577" s="110">
        <v>0.01</v>
      </c>
    </row>
    <row r="1578" spans="2:28" ht="16.5" customHeight="1" x14ac:dyDescent="0.25">
      <c r="B1578" s="99"/>
      <c r="C1578" s="99"/>
      <c r="D1578" s="99"/>
      <c r="E1578" s="99"/>
      <c r="F1578" s="99"/>
      <c r="G1578" s="99"/>
      <c r="H1578" s="107"/>
      <c r="I1578" s="107"/>
      <c r="J1578" s="107"/>
      <c r="K1578" s="106"/>
      <c r="L1578" s="106"/>
      <c r="M1578" s="106"/>
      <c r="N1578" s="77"/>
      <c r="O1578" s="78"/>
      <c r="P1578" s="78"/>
      <c r="Q1578" s="78"/>
      <c r="R1578" s="79"/>
      <c r="S1578" s="80"/>
      <c r="T1578" s="81"/>
      <c r="U1578" s="77"/>
      <c r="V1578" s="79"/>
      <c r="W1578" s="79"/>
      <c r="X1578" s="86"/>
      <c r="Y1578" s="83"/>
      <c r="Z1578" s="84"/>
      <c r="AA1578" s="85"/>
      <c r="AB1578" s="86"/>
    </row>
    <row r="1579" spans="2:28" ht="16.5" customHeight="1" x14ac:dyDescent="0.25">
      <c r="B1579" s="100" t="s">
        <v>205</v>
      </c>
      <c r="C1579" s="101"/>
      <c r="D1579" s="101"/>
      <c r="E1579" s="101"/>
      <c r="F1579" s="101"/>
      <c r="G1579" s="102"/>
      <c r="H1579" s="102" t="s">
        <v>210</v>
      </c>
      <c r="I1579" s="102" t="s">
        <v>5286</v>
      </c>
      <c r="J1579" s="102" t="s">
        <v>5287</v>
      </c>
      <c r="K1579" s="102">
        <v>34</v>
      </c>
      <c r="L1579" s="102">
        <v>11</v>
      </c>
      <c r="M1579" s="102"/>
      <c r="N1579" s="102"/>
      <c r="O1579" s="102" t="s">
        <v>424</v>
      </c>
      <c r="P1579" s="102" t="s">
        <v>315</v>
      </c>
      <c r="Q1579" s="102" t="s">
        <v>316</v>
      </c>
      <c r="R1579" s="102">
        <v>33110</v>
      </c>
      <c r="S1579" s="102"/>
      <c r="T1579" s="102">
        <v>80</v>
      </c>
      <c r="U1579" s="102"/>
      <c r="V1579" s="103"/>
      <c r="W1579" s="101"/>
      <c r="X1579" s="102"/>
      <c r="Y1579" s="101"/>
      <c r="Z1579" s="101"/>
      <c r="AA1579" s="101"/>
      <c r="AB1579" s="104"/>
    </row>
    <row r="1580" spans="2:28" ht="16.5" customHeight="1" x14ac:dyDescent="0.25">
      <c r="B1580" s="97">
        <v>2392</v>
      </c>
      <c r="C1580" s="97" t="s">
        <v>206</v>
      </c>
      <c r="D1580" s="98">
        <v>4228</v>
      </c>
      <c r="E1580" s="99">
        <v>3</v>
      </c>
      <c r="F1580" s="97">
        <v>6</v>
      </c>
      <c r="G1580" s="97">
        <v>1</v>
      </c>
      <c r="H1580" s="105">
        <v>12</v>
      </c>
      <c r="I1580" s="105">
        <v>0</v>
      </c>
      <c r="J1580" s="105">
        <v>5</v>
      </c>
      <c r="K1580" s="95">
        <v>4805</v>
      </c>
      <c r="L1580" s="106">
        <f>T1579</f>
        <v>80</v>
      </c>
      <c r="M1580" s="106">
        <f>K1580*L1580</f>
        <v>384400</v>
      </c>
      <c r="N1580" s="77"/>
      <c r="O1580" s="78"/>
      <c r="P1580" s="78"/>
      <c r="Q1580" s="78"/>
      <c r="R1580" s="79"/>
      <c r="S1580" s="80"/>
      <c r="T1580" s="81"/>
      <c r="U1580" s="77"/>
      <c r="V1580" s="79"/>
      <c r="W1580" s="79"/>
      <c r="X1580" s="82"/>
      <c r="Y1580" s="83">
        <f>M1580</f>
        <v>384400</v>
      </c>
      <c r="Z1580" s="84"/>
      <c r="AA1580" s="87">
        <f>AB1580*M1580/100</f>
        <v>38.44</v>
      </c>
      <c r="AB1580" s="110">
        <v>0.01</v>
      </c>
    </row>
    <row r="1581" spans="2:28" ht="16.5" customHeight="1" x14ac:dyDescent="0.25">
      <c r="B1581" s="99"/>
      <c r="C1581" s="99"/>
      <c r="D1581" s="99"/>
      <c r="E1581" s="99"/>
      <c r="F1581" s="99"/>
      <c r="G1581" s="99"/>
      <c r="H1581" s="107"/>
      <c r="I1581" s="107"/>
      <c r="J1581" s="107"/>
      <c r="K1581" s="106"/>
      <c r="L1581" s="106"/>
      <c r="M1581" s="106"/>
      <c r="N1581" s="77"/>
      <c r="O1581" s="78"/>
      <c r="P1581" s="78"/>
      <c r="Q1581" s="78"/>
      <c r="R1581" s="79"/>
      <c r="S1581" s="80"/>
      <c r="T1581" s="81"/>
      <c r="U1581" s="77"/>
      <c r="V1581" s="79"/>
      <c r="W1581" s="79"/>
      <c r="X1581" s="86"/>
      <c r="Y1581" s="83"/>
      <c r="Z1581" s="84"/>
      <c r="AA1581" s="85"/>
      <c r="AB1581" s="86"/>
    </row>
    <row r="1582" spans="2:28" ht="16.5" customHeight="1" x14ac:dyDescent="0.25">
      <c r="B1582" s="100" t="s">
        <v>205</v>
      </c>
      <c r="C1582" s="101"/>
      <c r="D1582" s="101"/>
      <c r="E1582" s="101"/>
      <c r="F1582" s="101"/>
      <c r="G1582" s="102"/>
      <c r="H1582" s="102" t="s">
        <v>210</v>
      </c>
      <c r="I1582" s="102" t="s">
        <v>1872</v>
      </c>
      <c r="J1582" s="102" t="s">
        <v>5288</v>
      </c>
      <c r="K1582" s="102">
        <v>34</v>
      </c>
      <c r="L1582" s="102">
        <v>11</v>
      </c>
      <c r="M1582" s="102"/>
      <c r="N1582" s="102"/>
      <c r="O1582" s="102" t="s">
        <v>424</v>
      </c>
      <c r="P1582" s="102" t="s">
        <v>315</v>
      </c>
      <c r="Q1582" s="102" t="s">
        <v>316</v>
      </c>
      <c r="R1582" s="102">
        <v>33110</v>
      </c>
      <c r="S1582" s="102"/>
      <c r="T1582" s="102">
        <v>80</v>
      </c>
      <c r="U1582" s="102"/>
      <c r="V1582" s="103"/>
      <c r="W1582" s="101"/>
      <c r="X1582" s="102"/>
      <c r="Y1582" s="101"/>
      <c r="Z1582" s="101"/>
      <c r="AA1582" s="101"/>
      <c r="AB1582" s="104"/>
    </row>
    <row r="1583" spans="2:28" ht="16.5" customHeight="1" x14ac:dyDescent="0.25">
      <c r="B1583" s="97">
        <v>2393</v>
      </c>
      <c r="C1583" s="97" t="s">
        <v>206</v>
      </c>
      <c r="D1583" s="98">
        <v>13940</v>
      </c>
      <c r="E1583" s="99">
        <v>4</v>
      </c>
      <c r="F1583" s="97">
        <v>6</v>
      </c>
      <c r="G1583" s="97">
        <v>1</v>
      </c>
      <c r="H1583" s="105">
        <v>13</v>
      </c>
      <c r="I1583" s="105">
        <v>0</v>
      </c>
      <c r="J1583" s="105">
        <v>38</v>
      </c>
      <c r="K1583" s="95">
        <v>5238</v>
      </c>
      <c r="L1583" s="106">
        <f>T1582</f>
        <v>80</v>
      </c>
      <c r="M1583" s="106">
        <f>K1583*L1583</f>
        <v>419040</v>
      </c>
      <c r="N1583" s="77"/>
      <c r="O1583" s="78"/>
      <c r="P1583" s="78"/>
      <c r="Q1583" s="78"/>
      <c r="R1583" s="79"/>
      <c r="S1583" s="80"/>
      <c r="T1583" s="81"/>
      <c r="U1583" s="77"/>
      <c r="V1583" s="79"/>
      <c r="W1583" s="79"/>
      <c r="X1583" s="82"/>
      <c r="Y1583" s="83">
        <f>M1583</f>
        <v>419040</v>
      </c>
      <c r="Z1583" s="84"/>
      <c r="AA1583" s="87">
        <f>AB1583*M1583/100</f>
        <v>41.903999999999996</v>
      </c>
      <c r="AB1583" s="110">
        <v>0.01</v>
      </c>
    </row>
    <row r="1584" spans="2:28" ht="16.5" customHeight="1" x14ac:dyDescent="0.25">
      <c r="B1584" s="99"/>
      <c r="C1584" s="99"/>
      <c r="D1584" s="99"/>
      <c r="E1584" s="99"/>
      <c r="F1584" s="99"/>
      <c r="G1584" s="99"/>
      <c r="H1584" s="107"/>
      <c r="I1584" s="107"/>
      <c r="J1584" s="107"/>
      <c r="K1584" s="106"/>
      <c r="L1584" s="106"/>
      <c r="M1584" s="106"/>
      <c r="N1584" s="77"/>
      <c r="O1584" s="78"/>
      <c r="P1584" s="78"/>
      <c r="Q1584" s="78"/>
      <c r="R1584" s="79"/>
      <c r="S1584" s="80"/>
      <c r="T1584" s="81"/>
      <c r="U1584" s="77"/>
      <c r="V1584" s="79"/>
      <c r="W1584" s="79"/>
      <c r="X1584" s="86"/>
      <c r="Y1584" s="83"/>
      <c r="Z1584" s="84"/>
      <c r="AA1584" s="85"/>
      <c r="AB1584" s="86"/>
    </row>
    <row r="1585" spans="2:28" ht="16.5" customHeight="1" x14ac:dyDescent="0.25">
      <c r="B1585" s="100" t="s">
        <v>205</v>
      </c>
      <c r="C1585" s="101"/>
      <c r="D1585" s="101"/>
      <c r="E1585" s="101"/>
      <c r="F1585" s="101"/>
      <c r="G1585" s="102"/>
      <c r="H1585" s="102" t="s">
        <v>207</v>
      </c>
      <c r="I1585" s="102" t="s">
        <v>759</v>
      </c>
      <c r="J1585" s="102" t="s">
        <v>5289</v>
      </c>
      <c r="K1585" s="102">
        <v>10</v>
      </c>
      <c r="L1585" s="102">
        <v>11</v>
      </c>
      <c r="M1585" s="102"/>
      <c r="N1585" s="102"/>
      <c r="O1585" s="102" t="s">
        <v>424</v>
      </c>
      <c r="P1585" s="102" t="s">
        <v>315</v>
      </c>
      <c r="Q1585" s="102" t="s">
        <v>316</v>
      </c>
      <c r="R1585" s="102">
        <v>33110</v>
      </c>
      <c r="S1585" s="102"/>
      <c r="T1585" s="102">
        <v>80</v>
      </c>
      <c r="U1585" s="102"/>
      <c r="V1585" s="103"/>
      <c r="W1585" s="101"/>
      <c r="X1585" s="102"/>
      <c r="Y1585" s="101"/>
      <c r="Z1585" s="101"/>
      <c r="AA1585" s="101"/>
      <c r="AB1585" s="104"/>
    </row>
    <row r="1586" spans="2:28" ht="16.5" customHeight="1" x14ac:dyDescent="0.25">
      <c r="B1586" s="97">
        <v>2394</v>
      </c>
      <c r="C1586" s="97" t="s">
        <v>206</v>
      </c>
      <c r="D1586" s="98">
        <v>13941</v>
      </c>
      <c r="E1586" s="99">
        <v>5</v>
      </c>
      <c r="F1586" s="97">
        <v>6</v>
      </c>
      <c r="G1586" s="97">
        <v>1</v>
      </c>
      <c r="H1586" s="105">
        <v>10</v>
      </c>
      <c r="I1586" s="105">
        <v>2</v>
      </c>
      <c r="J1586" s="105">
        <v>9</v>
      </c>
      <c r="K1586" s="95">
        <v>4209</v>
      </c>
      <c r="L1586" s="106">
        <f>T1585</f>
        <v>80</v>
      </c>
      <c r="M1586" s="106">
        <f>K1586*L1586</f>
        <v>336720</v>
      </c>
      <c r="N1586" s="77"/>
      <c r="O1586" s="78"/>
      <c r="P1586" s="78"/>
      <c r="Q1586" s="78"/>
      <c r="R1586" s="79"/>
      <c r="S1586" s="80"/>
      <c r="T1586" s="81"/>
      <c r="U1586" s="77"/>
      <c r="V1586" s="79"/>
      <c r="W1586" s="79"/>
      <c r="X1586" s="82"/>
      <c r="Y1586" s="83">
        <f>M1586</f>
        <v>336720</v>
      </c>
      <c r="Z1586" s="84"/>
      <c r="AA1586" s="87">
        <f>AB1586*M1586/100</f>
        <v>33.672000000000004</v>
      </c>
      <c r="AB1586" s="110">
        <v>0.01</v>
      </c>
    </row>
    <row r="1587" spans="2:28" ht="16.5" customHeight="1" x14ac:dyDescent="0.25">
      <c r="B1587" s="99"/>
      <c r="C1587" s="99"/>
      <c r="D1587" s="99"/>
      <c r="E1587" s="99"/>
      <c r="F1587" s="99"/>
      <c r="G1587" s="99"/>
      <c r="H1587" s="107"/>
      <c r="I1587" s="107"/>
      <c r="J1587" s="107"/>
      <c r="K1587" s="106"/>
      <c r="L1587" s="106"/>
      <c r="M1587" s="106"/>
      <c r="N1587" s="77"/>
      <c r="O1587" s="78"/>
      <c r="P1587" s="78"/>
      <c r="Q1587" s="78"/>
      <c r="R1587" s="79"/>
      <c r="S1587" s="80"/>
      <c r="T1587" s="81"/>
      <c r="U1587" s="77"/>
      <c r="V1587" s="79"/>
      <c r="W1587" s="79"/>
      <c r="X1587" s="86"/>
      <c r="Y1587" s="83"/>
      <c r="Z1587" s="84"/>
      <c r="AA1587" s="85"/>
      <c r="AB1587" s="86"/>
    </row>
    <row r="1588" spans="2:28" ht="16.5" customHeight="1" x14ac:dyDescent="0.25">
      <c r="B1588" s="100" t="s">
        <v>205</v>
      </c>
      <c r="C1588" s="101"/>
      <c r="D1588" s="101"/>
      <c r="E1588" s="101"/>
      <c r="F1588" s="101"/>
      <c r="G1588" s="102"/>
      <c r="H1588" s="102" t="s">
        <v>207</v>
      </c>
      <c r="I1588" s="102" t="s">
        <v>645</v>
      </c>
      <c r="J1588" s="102" t="s">
        <v>511</v>
      </c>
      <c r="K1588" s="102">
        <v>189</v>
      </c>
      <c r="L1588" s="102">
        <v>9</v>
      </c>
      <c r="M1588" s="102"/>
      <c r="N1588" s="102"/>
      <c r="O1588" s="102" t="s">
        <v>240</v>
      </c>
      <c r="P1588" s="102" t="s">
        <v>241</v>
      </c>
      <c r="Q1588" s="102" t="s">
        <v>139</v>
      </c>
      <c r="R1588" s="102">
        <v>34160</v>
      </c>
      <c r="S1588" s="102"/>
      <c r="T1588" s="102">
        <v>80</v>
      </c>
      <c r="U1588" s="102"/>
      <c r="V1588" s="103"/>
      <c r="W1588" s="101"/>
      <c r="X1588" s="102"/>
      <c r="Y1588" s="101"/>
      <c r="Z1588" s="101"/>
      <c r="AA1588" s="101"/>
      <c r="AB1588" s="104"/>
    </row>
    <row r="1589" spans="2:28" ht="16.5" customHeight="1" x14ac:dyDescent="0.25">
      <c r="B1589" s="97">
        <v>2395</v>
      </c>
      <c r="C1589" s="97" t="s">
        <v>206</v>
      </c>
      <c r="D1589" s="98">
        <v>7963</v>
      </c>
      <c r="E1589" s="99">
        <v>5</v>
      </c>
      <c r="F1589" s="97">
        <v>6</v>
      </c>
      <c r="G1589" s="97">
        <v>1</v>
      </c>
      <c r="H1589" s="105">
        <v>2</v>
      </c>
      <c r="I1589" s="105">
        <v>2</v>
      </c>
      <c r="J1589" s="105">
        <v>71</v>
      </c>
      <c r="K1589" s="95">
        <v>1071</v>
      </c>
      <c r="L1589" s="106">
        <f>T1588</f>
        <v>80</v>
      </c>
      <c r="M1589" s="106">
        <f>K1589*L1589</f>
        <v>85680</v>
      </c>
      <c r="N1589" s="77"/>
      <c r="O1589" s="78"/>
      <c r="P1589" s="78"/>
      <c r="Q1589" s="78"/>
      <c r="R1589" s="79"/>
      <c r="S1589" s="80"/>
      <c r="T1589" s="81"/>
      <c r="U1589" s="77"/>
      <c r="V1589" s="79"/>
      <c r="W1589" s="79"/>
      <c r="X1589" s="82"/>
      <c r="Y1589" s="83">
        <f>M1589</f>
        <v>85680</v>
      </c>
      <c r="Z1589" s="84"/>
      <c r="AA1589" s="87">
        <f>AB1589*M1589/100</f>
        <v>8.5680000000000014</v>
      </c>
      <c r="AB1589" s="110">
        <v>0.01</v>
      </c>
    </row>
    <row r="1590" spans="2:28" ht="16.5" customHeight="1" x14ac:dyDescent="0.25">
      <c r="B1590" s="99"/>
      <c r="C1590" s="99"/>
      <c r="D1590" s="99"/>
      <c r="E1590" s="99"/>
      <c r="F1590" s="99"/>
      <c r="G1590" s="99"/>
      <c r="H1590" s="107"/>
      <c r="I1590" s="107"/>
      <c r="J1590" s="107"/>
      <c r="K1590" s="106"/>
      <c r="L1590" s="106"/>
      <c r="M1590" s="106"/>
      <c r="N1590" s="77"/>
      <c r="O1590" s="78"/>
      <c r="P1590" s="78"/>
      <c r="Q1590" s="78"/>
      <c r="R1590" s="79"/>
      <c r="S1590" s="80"/>
      <c r="T1590" s="81"/>
      <c r="U1590" s="77"/>
      <c r="V1590" s="79"/>
      <c r="W1590" s="79"/>
      <c r="X1590" s="86"/>
      <c r="Y1590" s="83"/>
      <c r="Z1590" s="84"/>
      <c r="AA1590" s="85"/>
      <c r="AB1590" s="86"/>
    </row>
    <row r="1591" spans="2:28" ht="16.5" customHeight="1" x14ac:dyDescent="0.25">
      <c r="B1591" s="100" t="s">
        <v>205</v>
      </c>
      <c r="C1591" s="101"/>
      <c r="D1591" s="101"/>
      <c r="E1591" s="101"/>
      <c r="F1591" s="101"/>
      <c r="G1591" s="102"/>
      <c r="H1591" s="102" t="s">
        <v>210</v>
      </c>
      <c r="I1591" s="102" t="s">
        <v>835</v>
      </c>
      <c r="J1591" s="102" t="s">
        <v>5290</v>
      </c>
      <c r="K1591" s="102">
        <v>353</v>
      </c>
      <c r="L1591" s="102">
        <v>6</v>
      </c>
      <c r="M1591" s="102"/>
      <c r="N1591" s="102"/>
      <c r="O1591" s="102" t="s">
        <v>1288</v>
      </c>
      <c r="P1591" s="102" t="s">
        <v>241</v>
      </c>
      <c r="Q1591" s="102" t="s">
        <v>139</v>
      </c>
      <c r="R1591" s="102">
        <v>33410</v>
      </c>
      <c r="S1591" s="102"/>
      <c r="T1591" s="102">
        <v>80</v>
      </c>
      <c r="U1591" s="102"/>
      <c r="V1591" s="103"/>
      <c r="W1591" s="101"/>
      <c r="X1591" s="102" t="s">
        <v>212</v>
      </c>
      <c r="Y1591" s="101" t="s">
        <v>5292</v>
      </c>
      <c r="Z1591" s="101"/>
      <c r="AA1591" s="102" t="s">
        <v>5291</v>
      </c>
      <c r="AB1591" s="104"/>
    </row>
    <row r="1592" spans="2:28" ht="16.5" customHeight="1" x14ac:dyDescent="0.25">
      <c r="B1592" s="97">
        <v>2396</v>
      </c>
      <c r="C1592" s="97" t="s">
        <v>206</v>
      </c>
      <c r="D1592" s="98">
        <v>3861</v>
      </c>
      <c r="E1592" s="99">
        <v>5</v>
      </c>
      <c r="F1592" s="97">
        <v>6</v>
      </c>
      <c r="G1592" s="97">
        <v>1</v>
      </c>
      <c r="H1592" s="105">
        <v>11</v>
      </c>
      <c r="I1592" s="105">
        <v>0</v>
      </c>
      <c r="J1592" s="105">
        <v>54</v>
      </c>
      <c r="K1592" s="95">
        <v>4454</v>
      </c>
      <c r="L1592" s="106">
        <f>T1591</f>
        <v>80</v>
      </c>
      <c r="M1592" s="106">
        <f>K1592*L1592</f>
        <v>356320</v>
      </c>
      <c r="N1592" s="77"/>
      <c r="O1592" s="78"/>
      <c r="P1592" s="78"/>
      <c r="Q1592" s="78"/>
      <c r="R1592" s="79"/>
      <c r="S1592" s="80"/>
      <c r="T1592" s="81"/>
      <c r="U1592" s="77"/>
      <c r="V1592" s="79"/>
      <c r="W1592" s="79"/>
      <c r="X1592" s="82"/>
      <c r="Y1592" s="83">
        <f>M1592</f>
        <v>356320</v>
      </c>
      <c r="Z1592" s="84"/>
      <c r="AA1592" s="87">
        <f>AB1592*M1592/100</f>
        <v>35.632000000000005</v>
      </c>
      <c r="AB1592" s="110">
        <v>0.01</v>
      </c>
    </row>
    <row r="1593" spans="2:28" ht="16.5" customHeight="1" x14ac:dyDescent="0.25">
      <c r="B1593" s="99"/>
      <c r="C1593" s="99"/>
      <c r="D1593" s="99"/>
      <c r="E1593" s="99"/>
      <c r="F1593" s="99"/>
      <c r="G1593" s="99"/>
      <c r="H1593" s="107"/>
      <c r="I1593" s="107"/>
      <c r="J1593" s="107"/>
      <c r="K1593" s="106"/>
      <c r="L1593" s="106"/>
      <c r="M1593" s="106"/>
      <c r="N1593" s="77"/>
      <c r="O1593" s="78"/>
      <c r="P1593" s="78"/>
      <c r="Q1593" s="78"/>
      <c r="R1593" s="79"/>
      <c r="S1593" s="80"/>
      <c r="T1593" s="81"/>
      <c r="U1593" s="77"/>
      <c r="V1593" s="79"/>
      <c r="W1593" s="79"/>
      <c r="X1593" s="86"/>
      <c r="Y1593" s="83"/>
      <c r="Z1593" s="84"/>
      <c r="AA1593" s="85"/>
      <c r="AB1593" s="86"/>
    </row>
    <row r="1594" spans="2:28" ht="16.5" customHeight="1" x14ac:dyDescent="0.25">
      <c r="B1594" s="100" t="s">
        <v>205</v>
      </c>
      <c r="C1594" s="101"/>
      <c r="D1594" s="101"/>
      <c r="E1594" s="101"/>
      <c r="F1594" s="101"/>
      <c r="G1594" s="102"/>
      <c r="H1594" s="102" t="s">
        <v>213</v>
      </c>
      <c r="I1594" s="102" t="s">
        <v>5299</v>
      </c>
      <c r="J1594" s="102" t="s">
        <v>5300</v>
      </c>
      <c r="K1594" s="102">
        <v>6</v>
      </c>
      <c r="L1594" s="102">
        <v>12</v>
      </c>
      <c r="M1594" s="102"/>
      <c r="N1594" s="102"/>
      <c r="O1594" s="102" t="s">
        <v>5301</v>
      </c>
      <c r="P1594" s="102" t="s">
        <v>1548</v>
      </c>
      <c r="Q1594" s="102" t="s">
        <v>139</v>
      </c>
      <c r="R1594" s="102">
        <v>34000</v>
      </c>
      <c r="S1594" s="102"/>
      <c r="T1594" s="102">
        <v>80</v>
      </c>
      <c r="U1594" s="102"/>
      <c r="V1594" s="103"/>
      <c r="W1594" s="101"/>
      <c r="X1594" s="102"/>
      <c r="Y1594" s="101"/>
      <c r="Z1594" s="101"/>
      <c r="AA1594" s="102" t="s">
        <v>5302</v>
      </c>
      <c r="AB1594" s="104"/>
    </row>
    <row r="1595" spans="2:28" ht="16.5" customHeight="1" x14ac:dyDescent="0.25">
      <c r="B1595" s="97">
        <v>2402</v>
      </c>
      <c r="C1595" s="97" t="s">
        <v>206</v>
      </c>
      <c r="D1595" s="98">
        <v>1638</v>
      </c>
      <c r="E1595" s="99">
        <v>11</v>
      </c>
      <c r="F1595" s="97">
        <v>6</v>
      </c>
      <c r="G1595" s="97">
        <v>1</v>
      </c>
      <c r="H1595" s="105">
        <v>9</v>
      </c>
      <c r="I1595" s="105">
        <v>3</v>
      </c>
      <c r="J1595" s="105">
        <v>55</v>
      </c>
      <c r="K1595" s="95">
        <v>3955</v>
      </c>
      <c r="L1595" s="106">
        <f>T1594</f>
        <v>80</v>
      </c>
      <c r="M1595" s="106">
        <f>K1595*L1595</f>
        <v>316400</v>
      </c>
      <c r="N1595" s="77"/>
      <c r="O1595" s="78"/>
      <c r="P1595" s="78"/>
      <c r="Q1595" s="78"/>
      <c r="R1595" s="79"/>
      <c r="S1595" s="80"/>
      <c r="T1595" s="81"/>
      <c r="U1595" s="77"/>
      <c r="V1595" s="79"/>
      <c r="W1595" s="79"/>
      <c r="X1595" s="82"/>
      <c r="Y1595" s="83">
        <f>M1595</f>
        <v>316400</v>
      </c>
      <c r="Z1595" s="84"/>
      <c r="AA1595" s="87">
        <f>AB1595*M1595/100</f>
        <v>31.64</v>
      </c>
      <c r="AB1595" s="110">
        <v>0.01</v>
      </c>
    </row>
    <row r="1596" spans="2:28" ht="16.5" customHeight="1" x14ac:dyDescent="0.25">
      <c r="B1596" s="99"/>
      <c r="C1596" s="99"/>
      <c r="D1596" s="99"/>
      <c r="E1596" s="99"/>
      <c r="F1596" s="99"/>
      <c r="G1596" s="99"/>
      <c r="H1596" s="107"/>
      <c r="I1596" s="107"/>
      <c r="J1596" s="107"/>
      <c r="K1596" s="106"/>
      <c r="L1596" s="106"/>
      <c r="M1596" s="106"/>
      <c r="N1596" s="77"/>
      <c r="O1596" s="78"/>
      <c r="P1596" s="78"/>
      <c r="Q1596" s="78"/>
      <c r="R1596" s="79"/>
      <c r="S1596" s="80"/>
      <c r="T1596" s="81"/>
      <c r="U1596" s="77"/>
      <c r="V1596" s="79"/>
      <c r="W1596" s="79"/>
      <c r="X1596" s="86"/>
      <c r="Y1596" s="83"/>
      <c r="Z1596" s="84"/>
      <c r="AA1596" s="85"/>
      <c r="AB1596" s="86"/>
    </row>
    <row r="1597" spans="2:28" ht="16.5" customHeight="1" x14ac:dyDescent="0.25">
      <c r="B1597" s="100" t="s">
        <v>205</v>
      </c>
      <c r="C1597" s="101"/>
      <c r="D1597" s="101"/>
      <c r="E1597" s="101"/>
      <c r="F1597" s="101"/>
      <c r="G1597" s="102"/>
      <c r="H1597" s="102" t="s">
        <v>210</v>
      </c>
      <c r="I1597" s="102" t="s">
        <v>5304</v>
      </c>
      <c r="J1597" s="102" t="s">
        <v>2954</v>
      </c>
      <c r="K1597" s="102">
        <v>119</v>
      </c>
      <c r="L1597" s="102">
        <v>11</v>
      </c>
      <c r="M1597" s="102"/>
      <c r="N1597" s="102"/>
      <c r="O1597" s="102" t="s">
        <v>424</v>
      </c>
      <c r="P1597" s="102" t="s">
        <v>315</v>
      </c>
      <c r="Q1597" s="102" t="s">
        <v>316</v>
      </c>
      <c r="R1597" s="102">
        <v>33110</v>
      </c>
      <c r="S1597" s="102"/>
      <c r="T1597" s="102">
        <v>80</v>
      </c>
      <c r="U1597" s="102"/>
      <c r="V1597" s="103"/>
      <c r="W1597" s="101"/>
      <c r="X1597" s="102"/>
      <c r="Y1597" s="101"/>
      <c r="Z1597" s="101"/>
      <c r="AA1597" s="101"/>
      <c r="AB1597" s="104"/>
    </row>
    <row r="1598" spans="2:28" ht="16.5" customHeight="1" x14ac:dyDescent="0.25">
      <c r="B1598" s="97">
        <v>2409</v>
      </c>
      <c r="C1598" s="97" t="s">
        <v>206</v>
      </c>
      <c r="D1598" s="98">
        <v>3805</v>
      </c>
      <c r="E1598" s="99">
        <v>7</v>
      </c>
      <c r="F1598" s="97">
        <v>6</v>
      </c>
      <c r="G1598" s="97">
        <v>1</v>
      </c>
      <c r="H1598" s="105">
        <v>25</v>
      </c>
      <c r="I1598" s="105">
        <v>2</v>
      </c>
      <c r="J1598" s="105">
        <v>74</v>
      </c>
      <c r="K1598" s="95">
        <v>10274</v>
      </c>
      <c r="L1598" s="106">
        <f>T1597</f>
        <v>80</v>
      </c>
      <c r="M1598" s="106">
        <f>K1598*L1598</f>
        <v>821920</v>
      </c>
      <c r="N1598" s="77"/>
      <c r="O1598" s="78"/>
      <c r="P1598" s="78"/>
      <c r="Q1598" s="78"/>
      <c r="R1598" s="79"/>
      <c r="S1598" s="80"/>
      <c r="T1598" s="81"/>
      <c r="U1598" s="77"/>
      <c r="V1598" s="79"/>
      <c r="W1598" s="79"/>
      <c r="X1598" s="82"/>
      <c r="Y1598" s="83">
        <f>M1598</f>
        <v>821920</v>
      </c>
      <c r="Z1598" s="84"/>
      <c r="AA1598" s="87">
        <f>AB1598*M1598/100</f>
        <v>82.192000000000007</v>
      </c>
      <c r="AB1598" s="110">
        <v>0.01</v>
      </c>
    </row>
    <row r="1599" spans="2:28" ht="16.5" customHeight="1" x14ac:dyDescent="0.25">
      <c r="B1599" s="99"/>
      <c r="C1599" s="99"/>
      <c r="D1599" s="99"/>
      <c r="E1599" s="99"/>
      <c r="F1599" s="99"/>
      <c r="G1599" s="99"/>
      <c r="H1599" s="107"/>
      <c r="I1599" s="107"/>
      <c r="J1599" s="107"/>
      <c r="K1599" s="106"/>
      <c r="L1599" s="106"/>
      <c r="M1599" s="106"/>
      <c r="N1599" s="77"/>
      <c r="O1599" s="78"/>
      <c r="P1599" s="78"/>
      <c r="Q1599" s="78"/>
      <c r="R1599" s="79"/>
      <c r="S1599" s="80"/>
      <c r="T1599" s="81"/>
      <c r="U1599" s="77"/>
      <c r="V1599" s="79"/>
      <c r="W1599" s="79"/>
      <c r="X1599" s="86"/>
      <c r="Y1599" s="83"/>
      <c r="Z1599" s="84"/>
      <c r="AA1599" s="85"/>
      <c r="AB1599" s="86"/>
    </row>
    <row r="1600" spans="2:28" ht="16.5" customHeight="1" x14ac:dyDescent="0.25">
      <c r="B1600" s="100" t="s">
        <v>205</v>
      </c>
      <c r="C1600" s="101"/>
      <c r="D1600" s="101"/>
      <c r="E1600" s="101"/>
      <c r="F1600" s="101"/>
      <c r="G1600" s="102"/>
      <c r="H1600" s="102" t="s">
        <v>210</v>
      </c>
      <c r="I1600" s="102" t="s">
        <v>5304</v>
      </c>
      <c r="J1600" s="102" t="s">
        <v>2954</v>
      </c>
      <c r="K1600" s="102">
        <v>119</v>
      </c>
      <c r="L1600" s="102">
        <v>11</v>
      </c>
      <c r="M1600" s="102"/>
      <c r="N1600" s="102"/>
      <c r="O1600" s="102" t="s">
        <v>424</v>
      </c>
      <c r="P1600" s="102" t="s">
        <v>315</v>
      </c>
      <c r="Q1600" s="102" t="s">
        <v>316</v>
      </c>
      <c r="R1600" s="102">
        <v>33110</v>
      </c>
      <c r="S1600" s="102"/>
      <c r="T1600" s="102">
        <v>80</v>
      </c>
      <c r="U1600" s="102"/>
      <c r="V1600" s="103"/>
      <c r="W1600" s="101"/>
      <c r="X1600" s="102"/>
      <c r="Y1600" s="101"/>
      <c r="Z1600" s="101"/>
      <c r="AA1600" s="101"/>
      <c r="AB1600" s="104"/>
    </row>
    <row r="1601" spans="2:28" ht="16.5" customHeight="1" x14ac:dyDescent="0.25">
      <c r="B1601" s="97">
        <v>2410</v>
      </c>
      <c r="C1601" s="97" t="s">
        <v>206</v>
      </c>
      <c r="D1601" s="98">
        <v>4224</v>
      </c>
      <c r="E1601" s="99">
        <v>3</v>
      </c>
      <c r="F1601" s="97">
        <v>6</v>
      </c>
      <c r="G1601" s="97">
        <v>1</v>
      </c>
      <c r="H1601" s="105">
        <v>2</v>
      </c>
      <c r="I1601" s="105">
        <v>3</v>
      </c>
      <c r="J1601" s="105">
        <v>51</v>
      </c>
      <c r="K1601" s="95">
        <v>1151</v>
      </c>
      <c r="L1601" s="106">
        <f>T1600</f>
        <v>80</v>
      </c>
      <c r="M1601" s="106">
        <f>K1601*L1601</f>
        <v>92080</v>
      </c>
      <c r="N1601" s="77"/>
      <c r="O1601" s="78"/>
      <c r="P1601" s="78"/>
      <c r="Q1601" s="78"/>
      <c r="R1601" s="79"/>
      <c r="S1601" s="80"/>
      <c r="T1601" s="81"/>
      <c r="U1601" s="77"/>
      <c r="V1601" s="79"/>
      <c r="W1601" s="79"/>
      <c r="X1601" s="82"/>
      <c r="Y1601" s="83">
        <f>M1601</f>
        <v>92080</v>
      </c>
      <c r="Z1601" s="84"/>
      <c r="AA1601" s="87">
        <f>AB1601*M1601/100</f>
        <v>9.2080000000000002</v>
      </c>
      <c r="AB1601" s="110">
        <v>0.01</v>
      </c>
    </row>
    <row r="1602" spans="2:28" ht="16.5" customHeight="1" x14ac:dyDescent="0.25">
      <c r="B1602" s="99"/>
      <c r="C1602" s="99"/>
      <c r="D1602" s="99"/>
      <c r="E1602" s="99"/>
      <c r="F1602" s="99"/>
      <c r="G1602" s="99"/>
      <c r="H1602" s="107"/>
      <c r="I1602" s="107"/>
      <c r="J1602" s="107"/>
      <c r="K1602" s="106"/>
      <c r="L1602" s="106"/>
      <c r="M1602" s="106"/>
      <c r="N1602" s="77"/>
      <c r="O1602" s="78"/>
      <c r="P1602" s="78"/>
      <c r="Q1602" s="78"/>
      <c r="R1602" s="79"/>
      <c r="S1602" s="80"/>
      <c r="T1602" s="81"/>
      <c r="U1602" s="77"/>
      <c r="V1602" s="79"/>
      <c r="W1602" s="79"/>
      <c r="X1602" s="86"/>
      <c r="Y1602" s="83"/>
      <c r="Z1602" s="84"/>
      <c r="AA1602" s="85"/>
      <c r="AB1602" s="86"/>
    </row>
    <row r="1603" spans="2:28" ht="16.5" customHeight="1" x14ac:dyDescent="0.25">
      <c r="B1603" s="100" t="s">
        <v>205</v>
      </c>
      <c r="C1603" s="101"/>
      <c r="D1603" s="101"/>
      <c r="E1603" s="101"/>
      <c r="F1603" s="101"/>
      <c r="G1603" s="102"/>
      <c r="H1603" s="102" t="s">
        <v>210</v>
      </c>
      <c r="I1603" s="102" t="s">
        <v>5305</v>
      </c>
      <c r="J1603" s="102" t="s">
        <v>2632</v>
      </c>
      <c r="K1603" s="102">
        <v>45</v>
      </c>
      <c r="L1603" s="102">
        <v>11</v>
      </c>
      <c r="M1603" s="102"/>
      <c r="N1603" s="102"/>
      <c r="O1603" s="102" t="s">
        <v>424</v>
      </c>
      <c r="P1603" s="102" t="s">
        <v>315</v>
      </c>
      <c r="Q1603" s="102" t="s">
        <v>316</v>
      </c>
      <c r="R1603" s="102">
        <v>33110</v>
      </c>
      <c r="S1603" s="102"/>
      <c r="T1603" s="102">
        <v>80</v>
      </c>
      <c r="U1603" s="102"/>
      <c r="V1603" s="103"/>
      <c r="W1603" s="101"/>
      <c r="X1603" s="102"/>
      <c r="Y1603" s="101"/>
      <c r="Z1603" s="101"/>
      <c r="AA1603" s="101"/>
      <c r="AB1603" s="104"/>
    </row>
    <row r="1604" spans="2:28" ht="16.5" customHeight="1" x14ac:dyDescent="0.25">
      <c r="B1604" s="97">
        <v>2411</v>
      </c>
      <c r="C1604" s="97" t="s">
        <v>206</v>
      </c>
      <c r="D1604" s="98">
        <v>12831</v>
      </c>
      <c r="E1604" s="99">
        <v>4</v>
      </c>
      <c r="F1604" s="97">
        <v>6</v>
      </c>
      <c r="G1604" s="97">
        <v>1</v>
      </c>
      <c r="H1604" s="105">
        <v>11</v>
      </c>
      <c r="I1604" s="105">
        <v>0</v>
      </c>
      <c r="J1604" s="105">
        <v>53</v>
      </c>
      <c r="K1604" s="95">
        <v>4453</v>
      </c>
      <c r="L1604" s="106">
        <f>T1603</f>
        <v>80</v>
      </c>
      <c r="M1604" s="106">
        <f>K1604*L1604</f>
        <v>356240</v>
      </c>
      <c r="N1604" s="77"/>
      <c r="O1604" s="78"/>
      <c r="P1604" s="78"/>
      <c r="Q1604" s="78"/>
      <c r="R1604" s="79"/>
      <c r="S1604" s="80"/>
      <c r="T1604" s="81"/>
      <c r="U1604" s="77"/>
      <c r="V1604" s="79"/>
      <c r="W1604" s="79"/>
      <c r="X1604" s="82"/>
      <c r="Y1604" s="83">
        <f>M1604</f>
        <v>356240</v>
      </c>
      <c r="Z1604" s="84"/>
      <c r="AA1604" s="87">
        <f>AB1604*M1604/100</f>
        <v>35.624000000000002</v>
      </c>
      <c r="AB1604" s="110">
        <v>0.01</v>
      </c>
    </row>
    <row r="1605" spans="2:28" ht="16.5" customHeight="1" x14ac:dyDescent="0.25">
      <c r="B1605" s="99"/>
      <c r="C1605" s="99"/>
      <c r="D1605" s="99"/>
      <c r="E1605" s="99"/>
      <c r="F1605" s="99"/>
      <c r="G1605" s="99"/>
      <c r="H1605" s="107"/>
      <c r="I1605" s="107"/>
      <c r="J1605" s="107"/>
      <c r="K1605" s="106"/>
      <c r="L1605" s="106"/>
      <c r="M1605" s="106"/>
      <c r="N1605" s="77"/>
      <c r="O1605" s="78"/>
      <c r="P1605" s="78"/>
      <c r="Q1605" s="78"/>
      <c r="R1605" s="79"/>
      <c r="S1605" s="80"/>
      <c r="T1605" s="81"/>
      <c r="U1605" s="77"/>
      <c r="V1605" s="79"/>
      <c r="W1605" s="79"/>
      <c r="X1605" s="86"/>
      <c r="Y1605" s="83"/>
      <c r="Z1605" s="84"/>
      <c r="AA1605" s="85"/>
      <c r="AB1605" s="86"/>
    </row>
    <row r="1606" spans="2:28" ht="16.5" customHeight="1" x14ac:dyDescent="0.25">
      <c r="B1606" s="100" t="s">
        <v>205</v>
      </c>
      <c r="C1606" s="101"/>
      <c r="D1606" s="101"/>
      <c r="E1606" s="101"/>
      <c r="F1606" s="101"/>
      <c r="G1606" s="102"/>
      <c r="H1606" s="102" t="s">
        <v>207</v>
      </c>
      <c r="I1606" s="102" t="s">
        <v>5306</v>
      </c>
      <c r="J1606" s="102" t="s">
        <v>2699</v>
      </c>
      <c r="K1606" s="102">
        <v>45</v>
      </c>
      <c r="L1606" s="102">
        <v>11</v>
      </c>
      <c r="M1606" s="102"/>
      <c r="N1606" s="102"/>
      <c r="O1606" s="102" t="s">
        <v>424</v>
      </c>
      <c r="P1606" s="102" t="s">
        <v>315</v>
      </c>
      <c r="Q1606" s="102" t="s">
        <v>316</v>
      </c>
      <c r="R1606" s="102">
        <v>33110</v>
      </c>
      <c r="S1606" s="102"/>
      <c r="T1606" s="102">
        <v>80</v>
      </c>
      <c r="U1606" s="102"/>
      <c r="V1606" s="103"/>
      <c r="W1606" s="101"/>
      <c r="X1606" s="102"/>
      <c r="Y1606" s="101"/>
      <c r="Z1606" s="101"/>
      <c r="AA1606" s="101"/>
      <c r="AB1606" s="104"/>
    </row>
    <row r="1607" spans="2:28" ht="16.5" customHeight="1" x14ac:dyDescent="0.25">
      <c r="B1607" s="97">
        <v>2412</v>
      </c>
      <c r="C1607" s="97" t="s">
        <v>206</v>
      </c>
      <c r="D1607" s="98">
        <v>1661</v>
      </c>
      <c r="E1607" s="99">
        <v>12</v>
      </c>
      <c r="F1607" s="97">
        <v>6</v>
      </c>
      <c r="G1607" s="97">
        <v>1</v>
      </c>
      <c r="H1607" s="105">
        <v>7</v>
      </c>
      <c r="I1607" s="105">
        <v>3</v>
      </c>
      <c r="J1607" s="105">
        <v>59</v>
      </c>
      <c r="K1607" s="95">
        <v>3159</v>
      </c>
      <c r="L1607" s="106">
        <f>T1606</f>
        <v>80</v>
      </c>
      <c r="M1607" s="106">
        <f>K1607*L1607</f>
        <v>252720</v>
      </c>
      <c r="N1607" s="77"/>
      <c r="O1607" s="78"/>
      <c r="P1607" s="78"/>
      <c r="Q1607" s="78"/>
      <c r="R1607" s="79"/>
      <c r="S1607" s="80"/>
      <c r="T1607" s="81"/>
      <c r="U1607" s="77"/>
      <c r="V1607" s="79"/>
      <c r="W1607" s="79"/>
      <c r="X1607" s="82"/>
      <c r="Y1607" s="83">
        <f>M1607</f>
        <v>252720</v>
      </c>
      <c r="Z1607" s="84"/>
      <c r="AA1607" s="87">
        <f>AB1607*M1607/100</f>
        <v>25.272000000000002</v>
      </c>
      <c r="AB1607" s="110">
        <v>0.01</v>
      </c>
    </row>
    <row r="1608" spans="2:28" ht="16.5" customHeight="1" x14ac:dyDescent="0.25">
      <c r="B1608" s="99"/>
      <c r="C1608" s="99"/>
      <c r="D1608" s="99"/>
      <c r="E1608" s="99"/>
      <c r="F1608" s="99"/>
      <c r="G1608" s="99"/>
      <c r="H1608" s="107"/>
      <c r="I1608" s="107"/>
      <c r="J1608" s="107"/>
      <c r="K1608" s="106"/>
      <c r="L1608" s="106"/>
      <c r="M1608" s="106"/>
      <c r="N1608" s="77"/>
      <c r="O1608" s="78"/>
      <c r="P1608" s="78"/>
      <c r="Q1608" s="78"/>
      <c r="R1608" s="79"/>
      <c r="S1608" s="80"/>
      <c r="T1608" s="81"/>
      <c r="U1608" s="77"/>
      <c r="V1608" s="79"/>
      <c r="W1608" s="79"/>
      <c r="X1608" s="86"/>
      <c r="Y1608" s="83"/>
      <c r="Z1608" s="84"/>
      <c r="AA1608" s="85"/>
      <c r="AB1608" s="86"/>
    </row>
    <row r="1609" spans="2:28" ht="16.5" customHeight="1" x14ac:dyDescent="0.25">
      <c r="B1609" s="100" t="s">
        <v>205</v>
      </c>
      <c r="C1609" s="101"/>
      <c r="D1609" s="101"/>
      <c r="E1609" s="101"/>
      <c r="F1609" s="101"/>
      <c r="G1609" s="102"/>
      <c r="H1609" s="102" t="s">
        <v>207</v>
      </c>
      <c r="I1609" s="102" t="s">
        <v>5306</v>
      </c>
      <c r="J1609" s="102" t="s">
        <v>2699</v>
      </c>
      <c r="K1609" s="102">
        <v>45</v>
      </c>
      <c r="L1609" s="102">
        <v>11</v>
      </c>
      <c r="M1609" s="102"/>
      <c r="N1609" s="102"/>
      <c r="O1609" s="102" t="s">
        <v>424</v>
      </c>
      <c r="P1609" s="102" t="s">
        <v>315</v>
      </c>
      <c r="Q1609" s="102" t="s">
        <v>316</v>
      </c>
      <c r="R1609" s="102">
        <v>33110</v>
      </c>
      <c r="S1609" s="102"/>
      <c r="T1609" s="102">
        <v>80</v>
      </c>
      <c r="U1609" s="102"/>
      <c r="V1609" s="103"/>
      <c r="W1609" s="101"/>
      <c r="X1609" s="102"/>
      <c r="Y1609" s="101"/>
      <c r="Z1609" s="101"/>
      <c r="AA1609" s="101"/>
      <c r="AB1609" s="104"/>
    </row>
    <row r="1610" spans="2:28" ht="16.5" customHeight="1" x14ac:dyDescent="0.25">
      <c r="B1610" s="97">
        <v>2413</v>
      </c>
      <c r="C1610" s="97" t="s">
        <v>206</v>
      </c>
      <c r="D1610" s="98">
        <v>1631</v>
      </c>
      <c r="E1610" s="99">
        <v>3</v>
      </c>
      <c r="F1610" s="97">
        <v>6</v>
      </c>
      <c r="G1610" s="97">
        <v>1</v>
      </c>
      <c r="H1610" s="105">
        <v>11</v>
      </c>
      <c r="I1610" s="105">
        <v>2</v>
      </c>
      <c r="J1610" s="105">
        <v>97</v>
      </c>
      <c r="K1610" s="95">
        <v>4697</v>
      </c>
      <c r="L1610" s="106">
        <f>T1609</f>
        <v>80</v>
      </c>
      <c r="M1610" s="106">
        <f>K1610*L1610</f>
        <v>375760</v>
      </c>
      <c r="N1610" s="77"/>
      <c r="O1610" s="78"/>
      <c r="P1610" s="78"/>
      <c r="Q1610" s="78"/>
      <c r="R1610" s="79"/>
      <c r="S1610" s="80"/>
      <c r="T1610" s="81"/>
      <c r="U1610" s="77"/>
      <c r="V1610" s="79"/>
      <c r="W1610" s="79"/>
      <c r="X1610" s="82"/>
      <c r="Y1610" s="83">
        <f>M1610</f>
        <v>375760</v>
      </c>
      <c r="Z1610" s="84"/>
      <c r="AA1610" s="87">
        <f>AB1610*M1610/100</f>
        <v>37.576000000000001</v>
      </c>
      <c r="AB1610" s="110">
        <v>0.01</v>
      </c>
    </row>
    <row r="1611" spans="2:28" ht="16.5" customHeight="1" x14ac:dyDescent="0.25">
      <c r="B1611" s="99"/>
      <c r="C1611" s="99"/>
      <c r="D1611" s="99"/>
      <c r="E1611" s="99"/>
      <c r="F1611" s="99"/>
      <c r="G1611" s="99"/>
      <c r="H1611" s="107"/>
      <c r="I1611" s="107"/>
      <c r="J1611" s="107"/>
      <c r="K1611" s="106"/>
      <c r="L1611" s="106"/>
      <c r="M1611" s="106"/>
      <c r="N1611" s="77"/>
      <c r="O1611" s="78"/>
      <c r="P1611" s="78"/>
      <c r="Q1611" s="78"/>
      <c r="R1611" s="79"/>
      <c r="S1611" s="80"/>
      <c r="T1611" s="81"/>
      <c r="U1611" s="77"/>
      <c r="V1611" s="79"/>
      <c r="W1611" s="79"/>
      <c r="X1611" s="86"/>
      <c r="Y1611" s="83"/>
      <c r="Z1611" s="84"/>
      <c r="AA1611" s="85"/>
      <c r="AB1611" s="86"/>
    </row>
    <row r="1612" spans="2:28" ht="16.5" customHeight="1" x14ac:dyDescent="0.25">
      <c r="B1612" s="100" t="s">
        <v>205</v>
      </c>
      <c r="C1612" s="101"/>
      <c r="D1612" s="101"/>
      <c r="E1612" s="101"/>
      <c r="F1612" s="101"/>
      <c r="G1612" s="102"/>
      <c r="H1612" s="102" t="s">
        <v>207</v>
      </c>
      <c r="I1612" s="102" t="s">
        <v>5310</v>
      </c>
      <c r="J1612" s="102" t="s">
        <v>5311</v>
      </c>
      <c r="K1612" s="102">
        <v>101</v>
      </c>
      <c r="L1612" s="102">
        <v>15</v>
      </c>
      <c r="M1612" s="102"/>
      <c r="N1612" s="102"/>
      <c r="O1612" s="102" t="s">
        <v>240</v>
      </c>
      <c r="P1612" s="102" t="s">
        <v>241</v>
      </c>
      <c r="Q1612" s="102" t="s">
        <v>139</v>
      </c>
      <c r="R1612" s="102">
        <v>34160</v>
      </c>
      <c r="S1612" s="102"/>
      <c r="T1612" s="102">
        <v>80</v>
      </c>
      <c r="U1612" s="102"/>
      <c r="V1612" s="103"/>
      <c r="W1612" s="101"/>
      <c r="X1612" s="102"/>
      <c r="Y1612" s="101"/>
      <c r="Z1612" s="101"/>
      <c r="AA1612" s="101"/>
      <c r="AB1612" s="104"/>
    </row>
    <row r="1613" spans="2:28" ht="16.5" customHeight="1" x14ac:dyDescent="0.25">
      <c r="B1613" s="97">
        <v>2421</v>
      </c>
      <c r="C1613" s="97" t="s">
        <v>206</v>
      </c>
      <c r="D1613" s="98">
        <v>7933</v>
      </c>
      <c r="E1613" s="99">
        <v>1</v>
      </c>
      <c r="F1613" s="97">
        <v>6</v>
      </c>
      <c r="G1613" s="97">
        <v>1</v>
      </c>
      <c r="H1613" s="105">
        <v>25</v>
      </c>
      <c r="I1613" s="105">
        <v>2</v>
      </c>
      <c r="J1613" s="105">
        <v>55</v>
      </c>
      <c r="K1613" s="95">
        <v>10255</v>
      </c>
      <c r="L1613" s="106">
        <f>T1612</f>
        <v>80</v>
      </c>
      <c r="M1613" s="106">
        <f>K1613*L1613</f>
        <v>820400</v>
      </c>
      <c r="N1613" s="77"/>
      <c r="O1613" s="78"/>
      <c r="P1613" s="78"/>
      <c r="Q1613" s="78"/>
      <c r="R1613" s="79"/>
      <c r="S1613" s="80"/>
      <c r="T1613" s="81"/>
      <c r="U1613" s="77"/>
      <c r="V1613" s="79"/>
      <c r="W1613" s="79"/>
      <c r="X1613" s="82"/>
      <c r="Y1613" s="83">
        <f>M1613</f>
        <v>820400</v>
      </c>
      <c r="Z1613" s="84"/>
      <c r="AA1613" s="87">
        <f>AB1613*M1613/100</f>
        <v>82.04</v>
      </c>
      <c r="AB1613" s="110">
        <v>0.01</v>
      </c>
    </row>
    <row r="1614" spans="2:28" ht="16.5" customHeight="1" x14ac:dyDescent="0.25">
      <c r="B1614" s="99"/>
      <c r="C1614" s="99"/>
      <c r="D1614" s="99"/>
      <c r="E1614" s="99"/>
      <c r="F1614" s="99"/>
      <c r="G1614" s="99"/>
      <c r="H1614" s="107"/>
      <c r="I1614" s="107"/>
      <c r="J1614" s="107"/>
      <c r="K1614" s="106"/>
      <c r="L1614" s="106"/>
      <c r="M1614" s="106"/>
      <c r="N1614" s="77"/>
      <c r="O1614" s="78"/>
      <c r="P1614" s="78"/>
      <c r="Q1614" s="78"/>
      <c r="R1614" s="79"/>
      <c r="S1614" s="80"/>
      <c r="T1614" s="81"/>
      <c r="U1614" s="77"/>
      <c r="V1614" s="79"/>
      <c r="W1614" s="79"/>
      <c r="X1614" s="86"/>
      <c r="Y1614" s="83"/>
      <c r="Z1614" s="84"/>
      <c r="AA1614" s="85"/>
      <c r="AB1614" s="86"/>
    </row>
    <row r="1615" spans="2:28" ht="16.5" customHeight="1" x14ac:dyDescent="0.25">
      <c r="B1615" s="100" t="s">
        <v>205</v>
      </c>
      <c r="C1615" s="101"/>
      <c r="D1615" s="101"/>
      <c r="E1615" s="101"/>
      <c r="F1615" s="101"/>
      <c r="G1615" s="102"/>
      <c r="H1615" s="102" t="s">
        <v>210</v>
      </c>
      <c r="I1615" s="102" t="s">
        <v>2482</v>
      </c>
      <c r="J1615" s="102" t="s">
        <v>5312</v>
      </c>
      <c r="K1615" s="102">
        <v>199</v>
      </c>
      <c r="L1615" s="102">
        <v>9</v>
      </c>
      <c r="M1615" s="102"/>
      <c r="N1615" s="102"/>
      <c r="O1615" s="102" t="s">
        <v>240</v>
      </c>
      <c r="P1615" s="102" t="s">
        <v>241</v>
      </c>
      <c r="Q1615" s="102" t="s">
        <v>139</v>
      </c>
      <c r="R1615" s="102">
        <v>34160</v>
      </c>
      <c r="S1615" s="102"/>
      <c r="T1615" s="102">
        <v>80</v>
      </c>
      <c r="U1615" s="102"/>
      <c r="V1615" s="103"/>
      <c r="W1615" s="101"/>
      <c r="X1615" s="102"/>
      <c r="Y1615" s="101"/>
      <c r="Z1615" s="101"/>
      <c r="AA1615" s="101"/>
      <c r="AB1615" s="104"/>
    </row>
    <row r="1616" spans="2:28" ht="16.5" customHeight="1" x14ac:dyDescent="0.25">
      <c r="B1616" s="97">
        <v>2423</v>
      </c>
      <c r="C1616" s="97" t="s">
        <v>206</v>
      </c>
      <c r="D1616" s="98">
        <v>4359</v>
      </c>
      <c r="E1616" s="99">
        <v>1</v>
      </c>
      <c r="F1616" s="97">
        <v>6</v>
      </c>
      <c r="G1616" s="97">
        <v>1</v>
      </c>
      <c r="H1616" s="105">
        <v>16</v>
      </c>
      <c r="I1616" s="105">
        <v>3</v>
      </c>
      <c r="J1616" s="105">
        <v>62</v>
      </c>
      <c r="K1616" s="95">
        <v>6762</v>
      </c>
      <c r="L1616" s="106">
        <f>T1615</f>
        <v>80</v>
      </c>
      <c r="M1616" s="106">
        <f>K1616*L1616</f>
        <v>540960</v>
      </c>
      <c r="N1616" s="77"/>
      <c r="O1616" s="78"/>
      <c r="P1616" s="78"/>
      <c r="Q1616" s="78"/>
      <c r="R1616" s="79"/>
      <c r="S1616" s="80"/>
      <c r="T1616" s="81"/>
      <c r="U1616" s="77"/>
      <c r="V1616" s="79"/>
      <c r="W1616" s="79"/>
      <c r="X1616" s="82"/>
      <c r="Y1616" s="83">
        <f>M1616</f>
        <v>540960</v>
      </c>
      <c r="Z1616" s="84"/>
      <c r="AA1616" s="87">
        <f>AB1616*M1616/100</f>
        <v>54.096000000000004</v>
      </c>
      <c r="AB1616" s="110">
        <v>0.01</v>
      </c>
    </row>
    <row r="1617" spans="2:28" ht="16.5" customHeight="1" x14ac:dyDescent="0.25">
      <c r="B1617" s="99"/>
      <c r="C1617" s="99"/>
      <c r="D1617" s="99"/>
      <c r="E1617" s="99"/>
      <c r="F1617" s="99"/>
      <c r="G1617" s="99"/>
      <c r="H1617" s="107"/>
      <c r="I1617" s="107"/>
      <c r="J1617" s="107"/>
      <c r="K1617" s="106"/>
      <c r="L1617" s="106"/>
      <c r="M1617" s="106"/>
      <c r="N1617" s="77"/>
      <c r="O1617" s="78"/>
      <c r="P1617" s="78"/>
      <c r="Q1617" s="78"/>
      <c r="R1617" s="79"/>
      <c r="S1617" s="80"/>
      <c r="T1617" s="81"/>
      <c r="U1617" s="77"/>
      <c r="V1617" s="79"/>
      <c r="W1617" s="79"/>
      <c r="X1617" s="86"/>
      <c r="Y1617" s="83"/>
      <c r="Z1617" s="84"/>
      <c r="AA1617" s="85"/>
      <c r="AB1617" s="86"/>
    </row>
    <row r="1618" spans="2:28" ht="16.5" customHeight="1" x14ac:dyDescent="0.25">
      <c r="B1618" s="100" t="s">
        <v>205</v>
      </c>
      <c r="C1618" s="101"/>
      <c r="D1618" s="101"/>
      <c r="E1618" s="101"/>
      <c r="F1618" s="101"/>
      <c r="G1618" s="102"/>
      <c r="H1618" s="102" t="s">
        <v>210</v>
      </c>
      <c r="I1618" s="102" t="s">
        <v>2637</v>
      </c>
      <c r="J1618" s="102" t="s">
        <v>477</v>
      </c>
      <c r="K1618" s="102">
        <v>11</v>
      </c>
      <c r="L1618" s="102">
        <v>11</v>
      </c>
      <c r="M1618" s="102"/>
      <c r="N1618" s="102"/>
      <c r="O1618" s="102" t="s">
        <v>424</v>
      </c>
      <c r="P1618" s="102" t="s">
        <v>315</v>
      </c>
      <c r="Q1618" s="102" t="s">
        <v>316</v>
      </c>
      <c r="R1618" s="102">
        <v>33110</v>
      </c>
      <c r="S1618" s="102"/>
      <c r="T1618" s="102">
        <v>80</v>
      </c>
      <c r="U1618" s="102"/>
      <c r="V1618" s="103"/>
      <c r="W1618" s="101"/>
      <c r="X1618" s="102"/>
      <c r="Y1618" s="101"/>
      <c r="Z1618" s="101"/>
      <c r="AA1618" s="101"/>
      <c r="AB1618" s="104"/>
    </row>
    <row r="1619" spans="2:28" ht="16.5" customHeight="1" x14ac:dyDescent="0.25">
      <c r="B1619" s="97">
        <v>2424</v>
      </c>
      <c r="C1619" s="97" t="s">
        <v>206</v>
      </c>
      <c r="D1619" s="98">
        <v>7998</v>
      </c>
      <c r="E1619" s="99">
        <v>14</v>
      </c>
      <c r="F1619" s="97">
        <v>6</v>
      </c>
      <c r="G1619" s="97">
        <v>1</v>
      </c>
      <c r="H1619" s="105">
        <v>4</v>
      </c>
      <c r="I1619" s="105">
        <v>2</v>
      </c>
      <c r="J1619" s="105">
        <v>66</v>
      </c>
      <c r="K1619" s="95">
        <v>1866</v>
      </c>
      <c r="L1619" s="106">
        <f>T1618</f>
        <v>80</v>
      </c>
      <c r="M1619" s="106">
        <f>K1619*L1619</f>
        <v>149280</v>
      </c>
      <c r="N1619" s="77"/>
      <c r="O1619" s="78"/>
      <c r="P1619" s="78"/>
      <c r="Q1619" s="78"/>
      <c r="R1619" s="79"/>
      <c r="S1619" s="80"/>
      <c r="T1619" s="81"/>
      <c r="U1619" s="77"/>
      <c r="V1619" s="79"/>
      <c r="W1619" s="79"/>
      <c r="X1619" s="82"/>
      <c r="Y1619" s="83">
        <f>M1619</f>
        <v>149280</v>
      </c>
      <c r="Z1619" s="84"/>
      <c r="AA1619" s="87">
        <f>AB1619*M1619/100</f>
        <v>14.927999999999999</v>
      </c>
      <c r="AB1619" s="110">
        <v>0.01</v>
      </c>
    </row>
    <row r="1620" spans="2:28" ht="16.5" customHeight="1" x14ac:dyDescent="0.25">
      <c r="B1620" s="99"/>
      <c r="C1620" s="99"/>
      <c r="D1620" s="99"/>
      <c r="E1620" s="99"/>
      <c r="F1620" s="99"/>
      <c r="G1620" s="99"/>
      <c r="H1620" s="107"/>
      <c r="I1620" s="107"/>
      <c r="J1620" s="107"/>
      <c r="K1620" s="106"/>
      <c r="L1620" s="106"/>
      <c r="M1620" s="106"/>
      <c r="N1620" s="77"/>
      <c r="O1620" s="78"/>
      <c r="P1620" s="78"/>
      <c r="Q1620" s="78"/>
      <c r="R1620" s="79"/>
      <c r="S1620" s="80"/>
      <c r="T1620" s="81"/>
      <c r="U1620" s="77"/>
      <c r="V1620" s="79"/>
      <c r="W1620" s="79"/>
      <c r="X1620" s="86"/>
      <c r="Y1620" s="83"/>
      <c r="Z1620" s="84"/>
      <c r="AA1620" s="85"/>
      <c r="AB1620" s="86"/>
    </row>
    <row r="1621" spans="2:28" ht="16.5" customHeight="1" x14ac:dyDescent="0.25">
      <c r="B1621" s="100" t="s">
        <v>205</v>
      </c>
      <c r="C1621" s="101"/>
      <c r="D1621" s="101"/>
      <c r="E1621" s="101"/>
      <c r="F1621" s="101"/>
      <c r="G1621" s="102"/>
      <c r="H1621" s="102" t="s">
        <v>207</v>
      </c>
      <c r="I1621" s="102" t="s">
        <v>5313</v>
      </c>
      <c r="J1621" s="102" t="s">
        <v>2535</v>
      </c>
      <c r="K1621" s="102">
        <v>206</v>
      </c>
      <c r="L1621" s="102">
        <v>8</v>
      </c>
      <c r="M1621" s="102"/>
      <c r="N1621" s="102"/>
      <c r="O1621" s="102" t="s">
        <v>424</v>
      </c>
      <c r="P1621" s="102" t="s">
        <v>315</v>
      </c>
      <c r="Q1621" s="102" t="s">
        <v>316</v>
      </c>
      <c r="R1621" s="102">
        <v>33110</v>
      </c>
      <c r="S1621" s="102"/>
      <c r="T1621" s="102">
        <v>80</v>
      </c>
      <c r="U1621" s="102"/>
      <c r="V1621" s="103"/>
      <c r="W1621" s="101"/>
      <c r="X1621" s="102"/>
      <c r="Y1621" s="101"/>
      <c r="Z1621" s="101"/>
      <c r="AA1621" s="101"/>
      <c r="AB1621" s="104"/>
    </row>
    <row r="1622" spans="2:28" ht="16.5" customHeight="1" x14ac:dyDescent="0.25">
      <c r="B1622" s="97">
        <v>2425</v>
      </c>
      <c r="C1622" s="97" t="s">
        <v>206</v>
      </c>
      <c r="D1622" s="98">
        <v>3948</v>
      </c>
      <c r="E1622" s="99">
        <v>10</v>
      </c>
      <c r="F1622" s="97">
        <v>6</v>
      </c>
      <c r="G1622" s="97">
        <v>1</v>
      </c>
      <c r="H1622" s="105">
        <v>22</v>
      </c>
      <c r="I1622" s="105">
        <v>1</v>
      </c>
      <c r="J1622" s="105">
        <v>46</v>
      </c>
      <c r="K1622" s="95">
        <v>8946</v>
      </c>
      <c r="L1622" s="106">
        <f>T1621</f>
        <v>80</v>
      </c>
      <c r="M1622" s="106">
        <f>K1622*L1622</f>
        <v>715680</v>
      </c>
      <c r="N1622" s="77"/>
      <c r="O1622" s="78"/>
      <c r="P1622" s="78"/>
      <c r="Q1622" s="78"/>
      <c r="R1622" s="79"/>
      <c r="S1622" s="80"/>
      <c r="T1622" s="81"/>
      <c r="U1622" s="77"/>
      <c r="V1622" s="79"/>
      <c r="W1622" s="79"/>
      <c r="X1622" s="82"/>
      <c r="Y1622" s="83">
        <f>M1622</f>
        <v>715680</v>
      </c>
      <c r="Z1622" s="84"/>
      <c r="AA1622" s="87">
        <f>AB1622*M1622/100</f>
        <v>71.567999999999998</v>
      </c>
      <c r="AB1622" s="110">
        <v>0.01</v>
      </c>
    </row>
    <row r="1623" spans="2:28" ht="16.5" customHeight="1" x14ac:dyDescent="0.25">
      <c r="B1623" s="99"/>
      <c r="C1623" s="99"/>
      <c r="D1623" s="99"/>
      <c r="E1623" s="99"/>
      <c r="F1623" s="99"/>
      <c r="G1623" s="99"/>
      <c r="H1623" s="107"/>
      <c r="I1623" s="107"/>
      <c r="J1623" s="107"/>
      <c r="K1623" s="106"/>
      <c r="L1623" s="106"/>
      <c r="M1623" s="106"/>
      <c r="N1623" s="77"/>
      <c r="O1623" s="78"/>
      <c r="P1623" s="78"/>
      <c r="Q1623" s="78"/>
      <c r="R1623" s="79"/>
      <c r="S1623" s="80"/>
      <c r="T1623" s="81"/>
      <c r="U1623" s="77"/>
      <c r="V1623" s="79"/>
      <c r="W1623" s="79"/>
      <c r="X1623" s="86"/>
      <c r="Y1623" s="83"/>
      <c r="Z1623" s="84"/>
      <c r="AA1623" s="85"/>
      <c r="AB1623" s="86"/>
    </row>
    <row r="1624" spans="2:28" ht="16.5" customHeight="1" x14ac:dyDescent="0.25">
      <c r="B1624" s="100" t="s">
        <v>205</v>
      </c>
      <c r="C1624" s="101"/>
      <c r="D1624" s="101"/>
      <c r="E1624" s="101"/>
      <c r="F1624" s="101"/>
      <c r="G1624" s="102"/>
      <c r="H1624" s="102" t="s">
        <v>207</v>
      </c>
      <c r="I1624" s="102" t="s">
        <v>2150</v>
      </c>
      <c r="J1624" s="102" t="s">
        <v>882</v>
      </c>
      <c r="K1624" s="102">
        <v>101</v>
      </c>
      <c r="L1624" s="102">
        <v>5</v>
      </c>
      <c r="M1624" s="102"/>
      <c r="N1624" s="102"/>
      <c r="O1624" s="102" t="s">
        <v>880</v>
      </c>
      <c r="P1624" s="102" t="s">
        <v>209</v>
      </c>
      <c r="Q1624" s="102" t="s">
        <v>139</v>
      </c>
      <c r="R1624" s="102">
        <v>34160</v>
      </c>
      <c r="S1624" s="102"/>
      <c r="T1624" s="102">
        <v>80</v>
      </c>
      <c r="U1624" s="102"/>
      <c r="V1624" s="103"/>
      <c r="W1624" s="101"/>
      <c r="X1624" s="102"/>
      <c r="Y1624" s="101"/>
      <c r="Z1624" s="101"/>
      <c r="AA1624" s="101"/>
      <c r="AB1624" s="104"/>
    </row>
    <row r="1625" spans="2:28" ht="16.5" customHeight="1" x14ac:dyDescent="0.25">
      <c r="B1625" s="97">
        <v>2426</v>
      </c>
      <c r="C1625" s="97" t="s">
        <v>206</v>
      </c>
      <c r="D1625" s="98">
        <v>218</v>
      </c>
      <c r="E1625" s="99">
        <v>7</v>
      </c>
      <c r="F1625" s="97">
        <v>6</v>
      </c>
      <c r="G1625" s="97">
        <v>1</v>
      </c>
      <c r="H1625" s="105">
        <v>6</v>
      </c>
      <c r="I1625" s="105">
        <v>2</v>
      </c>
      <c r="J1625" s="105">
        <v>41</v>
      </c>
      <c r="K1625" s="95">
        <v>2641</v>
      </c>
      <c r="L1625" s="106">
        <f>T1624</f>
        <v>80</v>
      </c>
      <c r="M1625" s="106">
        <f>K1625*L1625</f>
        <v>211280</v>
      </c>
      <c r="N1625" s="77"/>
      <c r="O1625" s="78"/>
      <c r="P1625" s="78"/>
      <c r="Q1625" s="78"/>
      <c r="R1625" s="79"/>
      <c r="S1625" s="80"/>
      <c r="T1625" s="81"/>
      <c r="U1625" s="77"/>
      <c r="V1625" s="79"/>
      <c r="W1625" s="79"/>
      <c r="X1625" s="82"/>
      <c r="Y1625" s="83">
        <f>M1625</f>
        <v>211280</v>
      </c>
      <c r="Z1625" s="84"/>
      <c r="AA1625" s="87">
        <f>AB1625*M1625/100</f>
        <v>21.128</v>
      </c>
      <c r="AB1625" s="110">
        <v>0.01</v>
      </c>
    </row>
    <row r="1626" spans="2:28" ht="16.5" customHeight="1" x14ac:dyDescent="0.25">
      <c r="B1626" s="99"/>
      <c r="C1626" s="99"/>
      <c r="D1626" s="99"/>
      <c r="E1626" s="99"/>
      <c r="F1626" s="99"/>
      <c r="G1626" s="99"/>
      <c r="H1626" s="107"/>
      <c r="I1626" s="107"/>
      <c r="J1626" s="107"/>
      <c r="K1626" s="106"/>
      <c r="L1626" s="106"/>
      <c r="M1626" s="106"/>
      <c r="N1626" s="77"/>
      <c r="O1626" s="78"/>
      <c r="P1626" s="78"/>
      <c r="Q1626" s="78"/>
      <c r="R1626" s="79"/>
      <c r="S1626" s="80"/>
      <c r="T1626" s="81"/>
      <c r="U1626" s="77"/>
      <c r="V1626" s="79"/>
      <c r="W1626" s="79"/>
      <c r="X1626" s="86"/>
      <c r="Y1626" s="83"/>
      <c r="Z1626" s="84"/>
      <c r="AA1626" s="85"/>
      <c r="AB1626" s="86"/>
    </row>
    <row r="1627" spans="2:28" ht="16.5" customHeight="1" x14ac:dyDescent="0.25">
      <c r="B1627" s="100" t="s">
        <v>205</v>
      </c>
      <c r="C1627" s="101"/>
      <c r="D1627" s="101"/>
      <c r="E1627" s="101"/>
      <c r="F1627" s="101"/>
      <c r="G1627" s="102"/>
      <c r="H1627" s="102" t="s">
        <v>207</v>
      </c>
      <c r="I1627" s="102" t="s">
        <v>759</v>
      </c>
      <c r="J1627" s="102" t="s">
        <v>5314</v>
      </c>
      <c r="K1627" s="102">
        <v>101</v>
      </c>
      <c r="L1627" s="102">
        <v>5</v>
      </c>
      <c r="M1627" s="102"/>
      <c r="N1627" s="102"/>
      <c r="O1627" s="102" t="s">
        <v>880</v>
      </c>
      <c r="P1627" s="102" t="s">
        <v>209</v>
      </c>
      <c r="Q1627" s="102" t="s">
        <v>139</v>
      </c>
      <c r="R1627" s="102">
        <v>34160</v>
      </c>
      <c r="S1627" s="102"/>
      <c r="T1627" s="102">
        <v>80</v>
      </c>
      <c r="U1627" s="102"/>
      <c r="V1627" s="103"/>
      <c r="W1627" s="101"/>
      <c r="X1627" s="102"/>
      <c r="Y1627" s="101"/>
      <c r="Z1627" s="101"/>
      <c r="AA1627" s="101"/>
      <c r="AB1627" s="104"/>
    </row>
    <row r="1628" spans="2:28" ht="16.5" customHeight="1" x14ac:dyDescent="0.25">
      <c r="B1628" s="97">
        <v>2427</v>
      </c>
      <c r="C1628" s="97" t="s">
        <v>206</v>
      </c>
      <c r="D1628" s="98">
        <v>4130</v>
      </c>
      <c r="E1628" s="99">
        <v>8</v>
      </c>
      <c r="F1628" s="97">
        <v>6</v>
      </c>
      <c r="G1628" s="97">
        <v>1</v>
      </c>
      <c r="H1628" s="105">
        <v>9</v>
      </c>
      <c r="I1628" s="105">
        <v>0</v>
      </c>
      <c r="J1628" s="105">
        <v>18</v>
      </c>
      <c r="K1628" s="95">
        <v>3618</v>
      </c>
      <c r="L1628" s="106">
        <f>T1627</f>
        <v>80</v>
      </c>
      <c r="M1628" s="106">
        <f>K1628*L1628</f>
        <v>289440</v>
      </c>
      <c r="N1628" s="77"/>
      <c r="O1628" s="78"/>
      <c r="P1628" s="78"/>
      <c r="Q1628" s="78"/>
      <c r="R1628" s="79"/>
      <c r="S1628" s="80"/>
      <c r="T1628" s="81"/>
      <c r="U1628" s="77"/>
      <c r="V1628" s="79"/>
      <c r="W1628" s="79"/>
      <c r="X1628" s="82"/>
      <c r="Y1628" s="83">
        <f>M1628</f>
        <v>289440</v>
      </c>
      <c r="Z1628" s="84"/>
      <c r="AA1628" s="87">
        <f>AB1628*M1628/100</f>
        <v>28.944000000000003</v>
      </c>
      <c r="AB1628" s="110">
        <v>0.01</v>
      </c>
    </row>
    <row r="1629" spans="2:28" ht="16.5" customHeight="1" x14ac:dyDescent="0.25">
      <c r="B1629" s="99"/>
      <c r="C1629" s="99"/>
      <c r="D1629" s="99"/>
      <c r="E1629" s="99"/>
      <c r="F1629" s="99"/>
      <c r="G1629" s="99"/>
      <c r="H1629" s="107"/>
      <c r="I1629" s="107"/>
      <c r="J1629" s="107"/>
      <c r="K1629" s="106"/>
      <c r="L1629" s="106"/>
      <c r="M1629" s="106"/>
      <c r="N1629" s="77"/>
      <c r="O1629" s="78"/>
      <c r="P1629" s="78"/>
      <c r="Q1629" s="78"/>
      <c r="R1629" s="79"/>
      <c r="S1629" s="80"/>
      <c r="T1629" s="81"/>
      <c r="U1629" s="77"/>
      <c r="V1629" s="79"/>
      <c r="W1629" s="79"/>
      <c r="X1629" s="86"/>
      <c r="Y1629" s="83"/>
      <c r="Z1629" s="84"/>
      <c r="AA1629" s="85"/>
      <c r="AB1629" s="86"/>
    </row>
    <row r="1630" spans="2:28" ht="16.5" customHeight="1" x14ac:dyDescent="0.25">
      <c r="B1630" s="100" t="s">
        <v>205</v>
      </c>
      <c r="C1630" s="101"/>
      <c r="D1630" s="101"/>
      <c r="E1630" s="101"/>
      <c r="F1630" s="101"/>
      <c r="G1630" s="102"/>
      <c r="H1630" s="102" t="s">
        <v>210</v>
      </c>
      <c r="I1630" s="102" t="s">
        <v>5320</v>
      </c>
      <c r="J1630" s="102" t="s">
        <v>1700</v>
      </c>
      <c r="K1630" s="102">
        <v>95</v>
      </c>
      <c r="L1630" s="102">
        <v>1</v>
      </c>
      <c r="M1630" s="102"/>
      <c r="N1630" s="102"/>
      <c r="O1630" s="102" t="s">
        <v>5321</v>
      </c>
      <c r="P1630" s="102" t="s">
        <v>241</v>
      </c>
      <c r="Q1630" s="102" t="s">
        <v>139</v>
      </c>
      <c r="R1630" s="102">
        <v>34160</v>
      </c>
      <c r="S1630" s="102"/>
      <c r="T1630" s="102">
        <v>80</v>
      </c>
      <c r="U1630" s="102"/>
      <c r="V1630" s="103"/>
      <c r="W1630" s="101"/>
      <c r="X1630" s="102" t="s">
        <v>212</v>
      </c>
      <c r="Y1630" s="101" t="s">
        <v>5322</v>
      </c>
      <c r="Z1630" s="101"/>
      <c r="AA1630" s="101"/>
      <c r="AB1630" s="104"/>
    </row>
    <row r="1631" spans="2:28" ht="16.5" customHeight="1" x14ac:dyDescent="0.25">
      <c r="B1631" s="97">
        <v>2432</v>
      </c>
      <c r="C1631" s="97" t="s">
        <v>206</v>
      </c>
      <c r="D1631" s="98">
        <v>4420</v>
      </c>
      <c r="E1631" s="99">
        <v>18</v>
      </c>
      <c r="F1631" s="97">
        <v>6</v>
      </c>
      <c r="G1631" s="97">
        <v>1</v>
      </c>
      <c r="H1631" s="105">
        <v>11</v>
      </c>
      <c r="I1631" s="105">
        <v>0</v>
      </c>
      <c r="J1631" s="105">
        <v>90</v>
      </c>
      <c r="K1631" s="95">
        <v>4490</v>
      </c>
      <c r="L1631" s="106">
        <f>T1630</f>
        <v>80</v>
      </c>
      <c r="M1631" s="106">
        <f>K1631*L1631</f>
        <v>359200</v>
      </c>
      <c r="N1631" s="77"/>
      <c r="O1631" s="78"/>
      <c r="P1631" s="78"/>
      <c r="Q1631" s="78"/>
      <c r="R1631" s="79"/>
      <c r="S1631" s="80"/>
      <c r="T1631" s="81"/>
      <c r="U1631" s="77"/>
      <c r="V1631" s="79"/>
      <c r="W1631" s="79"/>
      <c r="X1631" s="82"/>
      <c r="Y1631" s="83">
        <f>M1631</f>
        <v>359200</v>
      </c>
      <c r="Z1631" s="84"/>
      <c r="AA1631" s="87">
        <f>AB1631*M1631/100</f>
        <v>35.92</v>
      </c>
      <c r="AB1631" s="110">
        <v>0.01</v>
      </c>
    </row>
    <row r="1632" spans="2:28" ht="16.5" customHeight="1" x14ac:dyDescent="0.25">
      <c r="B1632" s="99"/>
      <c r="C1632" s="99"/>
      <c r="D1632" s="99"/>
      <c r="E1632" s="99"/>
      <c r="F1632" s="99"/>
      <c r="G1632" s="99"/>
      <c r="H1632" s="107"/>
      <c r="I1632" s="107"/>
      <c r="J1632" s="107"/>
      <c r="K1632" s="106"/>
      <c r="L1632" s="106"/>
      <c r="M1632" s="106"/>
      <c r="N1632" s="77"/>
      <c r="O1632" s="78"/>
      <c r="P1632" s="78"/>
      <c r="Q1632" s="78"/>
      <c r="R1632" s="79"/>
      <c r="S1632" s="80"/>
      <c r="T1632" s="81"/>
      <c r="U1632" s="77"/>
      <c r="V1632" s="79"/>
      <c r="W1632" s="79"/>
      <c r="X1632" s="86"/>
      <c r="Y1632" s="83"/>
      <c r="Z1632" s="84"/>
      <c r="AA1632" s="85"/>
      <c r="AB1632" s="86"/>
    </row>
    <row r="1633" spans="2:28" ht="16.5" customHeight="1" x14ac:dyDescent="0.25">
      <c r="B1633" s="100" t="s">
        <v>205</v>
      </c>
      <c r="C1633" s="101"/>
      <c r="D1633" s="101"/>
      <c r="E1633" s="101"/>
      <c r="F1633" s="101"/>
      <c r="G1633" s="102"/>
      <c r="H1633" s="102" t="s">
        <v>210</v>
      </c>
      <c r="I1633" s="102" t="s">
        <v>611</v>
      </c>
      <c r="J1633" s="102" t="s">
        <v>235</v>
      </c>
      <c r="K1633" s="102">
        <v>71</v>
      </c>
      <c r="L1633" s="102">
        <v>11</v>
      </c>
      <c r="M1633" s="102"/>
      <c r="N1633" s="102"/>
      <c r="O1633" s="102" t="s">
        <v>424</v>
      </c>
      <c r="P1633" s="102" t="s">
        <v>315</v>
      </c>
      <c r="Q1633" s="102" t="s">
        <v>316</v>
      </c>
      <c r="R1633" s="102">
        <v>33110</v>
      </c>
      <c r="S1633" s="102"/>
      <c r="T1633" s="102">
        <v>80</v>
      </c>
      <c r="U1633" s="102"/>
      <c r="V1633" s="103"/>
      <c r="W1633" s="101"/>
      <c r="X1633" s="102"/>
      <c r="Y1633" s="101"/>
      <c r="Z1633" s="101"/>
      <c r="AA1633" s="101"/>
      <c r="AB1633" s="104"/>
    </row>
    <row r="1634" spans="2:28" ht="16.5" customHeight="1" x14ac:dyDescent="0.25">
      <c r="B1634" s="97">
        <v>2433</v>
      </c>
      <c r="C1634" s="97" t="s">
        <v>206</v>
      </c>
      <c r="D1634" s="98">
        <v>4131</v>
      </c>
      <c r="E1634" s="99">
        <v>9</v>
      </c>
      <c r="F1634" s="97">
        <v>6</v>
      </c>
      <c r="G1634" s="97">
        <v>1</v>
      </c>
      <c r="H1634" s="105">
        <v>30</v>
      </c>
      <c r="I1634" s="105">
        <v>1</v>
      </c>
      <c r="J1634" s="105">
        <v>70</v>
      </c>
      <c r="K1634" s="95">
        <v>12170</v>
      </c>
      <c r="L1634" s="106">
        <f>T1633</f>
        <v>80</v>
      </c>
      <c r="M1634" s="106">
        <f>K1634*L1634</f>
        <v>973600</v>
      </c>
      <c r="N1634" s="77"/>
      <c r="O1634" s="78"/>
      <c r="P1634" s="78"/>
      <c r="Q1634" s="78"/>
      <c r="R1634" s="79"/>
      <c r="S1634" s="80"/>
      <c r="T1634" s="81"/>
      <c r="U1634" s="77"/>
      <c r="V1634" s="79"/>
      <c r="W1634" s="79"/>
      <c r="X1634" s="82"/>
      <c r="Y1634" s="83">
        <f>M1634</f>
        <v>973600</v>
      </c>
      <c r="Z1634" s="84"/>
      <c r="AA1634" s="87">
        <f>AB1634*M1634/100</f>
        <v>97.36</v>
      </c>
      <c r="AB1634" s="110">
        <v>0.01</v>
      </c>
    </row>
    <row r="1635" spans="2:28" ht="16.5" customHeight="1" x14ac:dyDescent="0.25">
      <c r="B1635" s="99"/>
      <c r="C1635" s="99"/>
      <c r="D1635" s="99"/>
      <c r="E1635" s="99"/>
      <c r="F1635" s="99"/>
      <c r="G1635" s="99"/>
      <c r="H1635" s="107"/>
      <c r="I1635" s="107"/>
      <c r="J1635" s="107"/>
      <c r="K1635" s="106"/>
      <c r="L1635" s="106"/>
      <c r="M1635" s="106"/>
      <c r="N1635" s="77"/>
      <c r="O1635" s="78"/>
      <c r="P1635" s="78"/>
      <c r="Q1635" s="78"/>
      <c r="R1635" s="79"/>
      <c r="S1635" s="80"/>
      <c r="T1635" s="81"/>
      <c r="U1635" s="77"/>
      <c r="V1635" s="79"/>
      <c r="W1635" s="79"/>
      <c r="X1635" s="86"/>
      <c r="Y1635" s="83"/>
      <c r="Z1635" s="84"/>
      <c r="AA1635" s="85"/>
      <c r="AB1635" s="86"/>
    </row>
    <row r="1636" spans="2:28" ht="16.5" customHeight="1" x14ac:dyDescent="0.25">
      <c r="B1636" s="100" t="s">
        <v>205</v>
      </c>
      <c r="C1636" s="101"/>
      <c r="D1636" s="101"/>
      <c r="E1636" s="101"/>
      <c r="F1636" s="101"/>
      <c r="G1636" s="102"/>
      <c r="H1636" s="102" t="s">
        <v>210</v>
      </c>
      <c r="I1636" s="102" t="s">
        <v>611</v>
      </c>
      <c r="J1636" s="102" t="s">
        <v>235</v>
      </c>
      <c r="K1636" s="102">
        <v>71</v>
      </c>
      <c r="L1636" s="102">
        <v>11</v>
      </c>
      <c r="M1636" s="102"/>
      <c r="N1636" s="102"/>
      <c r="O1636" s="102" t="s">
        <v>424</v>
      </c>
      <c r="P1636" s="102" t="s">
        <v>315</v>
      </c>
      <c r="Q1636" s="102" t="s">
        <v>316</v>
      </c>
      <c r="R1636" s="102">
        <v>33110</v>
      </c>
      <c r="S1636" s="102"/>
      <c r="T1636" s="102">
        <v>80</v>
      </c>
      <c r="U1636" s="102"/>
      <c r="V1636" s="103"/>
      <c r="W1636" s="101"/>
      <c r="X1636" s="102"/>
      <c r="Y1636" s="101"/>
      <c r="Z1636" s="101"/>
      <c r="AA1636" s="101"/>
      <c r="AB1636" s="104"/>
    </row>
    <row r="1637" spans="2:28" ht="16.5" customHeight="1" x14ac:dyDescent="0.25">
      <c r="B1637" s="97">
        <v>2434</v>
      </c>
      <c r="C1637" s="97" t="s">
        <v>206</v>
      </c>
      <c r="D1637" s="98">
        <v>3839</v>
      </c>
      <c r="E1637" s="99">
        <v>3</v>
      </c>
      <c r="F1637" s="97">
        <v>6</v>
      </c>
      <c r="G1637" s="97">
        <v>1</v>
      </c>
      <c r="H1637" s="105">
        <v>7</v>
      </c>
      <c r="I1637" s="105">
        <v>1</v>
      </c>
      <c r="J1637" s="105">
        <v>45</v>
      </c>
      <c r="K1637" s="95">
        <v>2945</v>
      </c>
      <c r="L1637" s="106">
        <f>T1636</f>
        <v>80</v>
      </c>
      <c r="M1637" s="106">
        <f>K1637*L1637</f>
        <v>235600</v>
      </c>
      <c r="N1637" s="77"/>
      <c r="O1637" s="78"/>
      <c r="P1637" s="78"/>
      <c r="Q1637" s="78"/>
      <c r="R1637" s="79"/>
      <c r="S1637" s="80"/>
      <c r="T1637" s="81"/>
      <c r="U1637" s="77"/>
      <c r="V1637" s="79"/>
      <c r="W1637" s="79"/>
      <c r="X1637" s="82"/>
      <c r="Y1637" s="83">
        <f>M1637</f>
        <v>235600</v>
      </c>
      <c r="Z1637" s="84"/>
      <c r="AA1637" s="87">
        <f>AB1637*M1637/100</f>
        <v>23.56</v>
      </c>
      <c r="AB1637" s="110">
        <v>0.01</v>
      </c>
    </row>
    <row r="1638" spans="2:28" ht="16.5" customHeight="1" x14ac:dyDescent="0.25">
      <c r="B1638" s="99"/>
      <c r="C1638" s="99"/>
      <c r="D1638" s="99"/>
      <c r="E1638" s="99"/>
      <c r="F1638" s="99"/>
      <c r="G1638" s="99"/>
      <c r="H1638" s="107"/>
      <c r="I1638" s="107"/>
      <c r="J1638" s="107"/>
      <c r="K1638" s="106"/>
      <c r="L1638" s="106"/>
      <c r="M1638" s="106"/>
      <c r="N1638" s="77"/>
      <c r="O1638" s="78"/>
      <c r="P1638" s="78"/>
      <c r="Q1638" s="78"/>
      <c r="R1638" s="79"/>
      <c r="S1638" s="80"/>
      <c r="T1638" s="81"/>
      <c r="U1638" s="77"/>
      <c r="V1638" s="79"/>
      <c r="W1638" s="79"/>
      <c r="X1638" s="86"/>
      <c r="Y1638" s="83"/>
      <c r="Z1638" s="84"/>
      <c r="AA1638" s="85"/>
      <c r="AB1638" s="86"/>
    </row>
    <row r="1639" spans="2:28" ht="16.5" customHeight="1" x14ac:dyDescent="0.25">
      <c r="B1639" s="100" t="s">
        <v>205</v>
      </c>
      <c r="C1639" s="101"/>
      <c r="D1639" s="101"/>
      <c r="E1639" s="101"/>
      <c r="F1639" s="101"/>
      <c r="G1639" s="102"/>
      <c r="H1639" s="102" t="s">
        <v>210</v>
      </c>
      <c r="I1639" s="102" t="s">
        <v>3229</v>
      </c>
      <c r="J1639" s="102" t="s">
        <v>5323</v>
      </c>
      <c r="K1639" s="102">
        <v>270</v>
      </c>
      <c r="L1639" s="102">
        <v>12</v>
      </c>
      <c r="M1639" s="102"/>
      <c r="N1639" s="102"/>
      <c r="O1639" s="102" t="s">
        <v>240</v>
      </c>
      <c r="P1639" s="102" t="s">
        <v>241</v>
      </c>
      <c r="Q1639" s="102" t="s">
        <v>139</v>
      </c>
      <c r="R1639" s="102">
        <v>34160</v>
      </c>
      <c r="S1639" s="102"/>
      <c r="T1639" s="102">
        <v>80</v>
      </c>
      <c r="U1639" s="102"/>
      <c r="V1639" s="103"/>
      <c r="W1639" s="101"/>
      <c r="X1639" s="102"/>
      <c r="Y1639" s="101"/>
      <c r="Z1639" s="101"/>
      <c r="AA1639" s="101"/>
      <c r="AB1639" s="104"/>
    </row>
    <row r="1640" spans="2:28" ht="16.5" customHeight="1" x14ac:dyDescent="0.25">
      <c r="B1640" s="97">
        <v>2435</v>
      </c>
      <c r="C1640" s="97" t="s">
        <v>206</v>
      </c>
      <c r="D1640" s="98">
        <v>13891</v>
      </c>
      <c r="E1640" s="99">
        <v>7</v>
      </c>
      <c r="F1640" s="97">
        <v>6</v>
      </c>
      <c r="G1640" s="97">
        <v>1</v>
      </c>
      <c r="H1640" s="105">
        <v>10</v>
      </c>
      <c r="I1640" s="105">
        <v>0</v>
      </c>
      <c r="J1640" s="105">
        <v>0</v>
      </c>
      <c r="K1640" s="95">
        <v>4000</v>
      </c>
      <c r="L1640" s="106">
        <f>T1639</f>
        <v>80</v>
      </c>
      <c r="M1640" s="106">
        <f>K1640*L1640</f>
        <v>320000</v>
      </c>
      <c r="N1640" s="77"/>
      <c r="O1640" s="78"/>
      <c r="P1640" s="78"/>
      <c r="Q1640" s="78"/>
      <c r="R1640" s="79"/>
      <c r="S1640" s="80"/>
      <c r="T1640" s="81"/>
      <c r="U1640" s="77"/>
      <c r="V1640" s="79"/>
      <c r="W1640" s="79"/>
      <c r="X1640" s="82"/>
      <c r="Y1640" s="83">
        <f>M1640</f>
        <v>320000</v>
      </c>
      <c r="Z1640" s="84"/>
      <c r="AA1640" s="87">
        <f>AB1640*M1640/100</f>
        <v>32</v>
      </c>
      <c r="AB1640" s="110">
        <v>0.01</v>
      </c>
    </row>
    <row r="1641" spans="2:28" ht="16.5" customHeight="1" x14ac:dyDescent="0.25">
      <c r="B1641" s="99"/>
      <c r="C1641" s="99"/>
      <c r="D1641" s="99"/>
      <c r="E1641" s="99"/>
      <c r="F1641" s="99"/>
      <c r="G1641" s="99"/>
      <c r="H1641" s="107"/>
      <c r="I1641" s="107"/>
      <c r="J1641" s="107"/>
      <c r="K1641" s="106"/>
      <c r="L1641" s="106"/>
      <c r="M1641" s="106"/>
      <c r="N1641" s="77"/>
      <c r="O1641" s="78"/>
      <c r="P1641" s="78"/>
      <c r="Q1641" s="78"/>
      <c r="R1641" s="79"/>
      <c r="S1641" s="80"/>
      <c r="T1641" s="81"/>
      <c r="U1641" s="77"/>
      <c r="V1641" s="79"/>
      <c r="W1641" s="79"/>
      <c r="X1641" s="86"/>
      <c r="Y1641" s="83"/>
      <c r="Z1641" s="84"/>
      <c r="AA1641" s="85"/>
      <c r="AB1641" s="86"/>
    </row>
    <row r="1642" spans="2:28" ht="16.5" customHeight="1" x14ac:dyDescent="0.25">
      <c r="B1642" s="100" t="s">
        <v>205</v>
      </c>
      <c r="C1642" s="101"/>
      <c r="D1642" s="101"/>
      <c r="E1642" s="101"/>
      <c r="F1642" s="101"/>
      <c r="G1642" s="102"/>
      <c r="H1642" s="102" t="s">
        <v>210</v>
      </c>
      <c r="I1642" s="102" t="s">
        <v>2046</v>
      </c>
      <c r="J1642" s="102" t="s">
        <v>1493</v>
      </c>
      <c r="K1642" s="102">
        <v>28</v>
      </c>
      <c r="L1642" s="102">
        <v>5</v>
      </c>
      <c r="M1642" s="102"/>
      <c r="N1642" s="102"/>
      <c r="O1642" s="102" t="s">
        <v>424</v>
      </c>
      <c r="P1642" s="102" t="s">
        <v>315</v>
      </c>
      <c r="Q1642" s="102" t="s">
        <v>316</v>
      </c>
      <c r="R1642" s="102">
        <v>33110</v>
      </c>
      <c r="S1642" s="102"/>
      <c r="T1642" s="102">
        <v>80</v>
      </c>
      <c r="U1642" s="102"/>
      <c r="V1642" s="103"/>
      <c r="W1642" s="101"/>
      <c r="X1642" s="102"/>
      <c r="Y1642" s="101"/>
      <c r="Z1642" s="101"/>
      <c r="AA1642" s="101"/>
      <c r="AB1642" s="104"/>
    </row>
    <row r="1643" spans="2:28" ht="16.5" customHeight="1" x14ac:dyDescent="0.25">
      <c r="B1643" s="97">
        <v>2437</v>
      </c>
      <c r="C1643" s="97" t="s">
        <v>206</v>
      </c>
      <c r="D1643" s="98">
        <v>3821</v>
      </c>
      <c r="E1643" s="99">
        <v>4</v>
      </c>
      <c r="F1643" s="97">
        <v>6</v>
      </c>
      <c r="G1643" s="97">
        <v>1</v>
      </c>
      <c r="H1643" s="105">
        <v>29</v>
      </c>
      <c r="I1643" s="105">
        <v>0</v>
      </c>
      <c r="J1643" s="105">
        <v>69</v>
      </c>
      <c r="K1643" s="95">
        <v>11669</v>
      </c>
      <c r="L1643" s="106">
        <f>T1642</f>
        <v>80</v>
      </c>
      <c r="M1643" s="106">
        <f>K1643*L1643</f>
        <v>933520</v>
      </c>
      <c r="N1643" s="77"/>
      <c r="O1643" s="78"/>
      <c r="P1643" s="78"/>
      <c r="Q1643" s="78"/>
      <c r="R1643" s="79"/>
      <c r="S1643" s="80"/>
      <c r="T1643" s="81"/>
      <c r="U1643" s="77"/>
      <c r="V1643" s="79"/>
      <c r="W1643" s="79"/>
      <c r="X1643" s="82"/>
      <c r="Y1643" s="83">
        <f>M1643</f>
        <v>933520</v>
      </c>
      <c r="Z1643" s="84"/>
      <c r="AA1643" s="87">
        <f>AB1643*M1643/100</f>
        <v>93.352000000000004</v>
      </c>
      <c r="AB1643" s="110">
        <v>0.01</v>
      </c>
    </row>
    <row r="1644" spans="2:28" ht="16.5" customHeight="1" x14ac:dyDescent="0.25">
      <c r="B1644" s="99"/>
      <c r="C1644" s="99"/>
      <c r="D1644" s="99"/>
      <c r="E1644" s="99"/>
      <c r="F1644" s="99"/>
      <c r="G1644" s="99"/>
      <c r="H1644" s="107"/>
      <c r="I1644" s="107"/>
      <c r="J1644" s="107"/>
      <c r="K1644" s="106"/>
      <c r="L1644" s="106"/>
      <c r="M1644" s="106"/>
      <c r="N1644" s="77"/>
      <c r="O1644" s="78"/>
      <c r="P1644" s="78"/>
      <c r="Q1644" s="78"/>
      <c r="R1644" s="79"/>
      <c r="S1644" s="80"/>
      <c r="T1644" s="81"/>
      <c r="U1644" s="77"/>
      <c r="V1644" s="79"/>
      <c r="W1644" s="79"/>
      <c r="X1644" s="86"/>
      <c r="Y1644" s="83"/>
      <c r="Z1644" s="84"/>
      <c r="AA1644" s="85"/>
      <c r="AB1644" s="86"/>
    </row>
    <row r="1645" spans="2:28" ht="16.5" customHeight="1" x14ac:dyDescent="0.25">
      <c r="B1645" s="100" t="s">
        <v>205</v>
      </c>
      <c r="C1645" s="101"/>
      <c r="D1645" s="101"/>
      <c r="E1645" s="101"/>
      <c r="F1645" s="101"/>
      <c r="G1645" s="102"/>
      <c r="H1645" s="102" t="s">
        <v>210</v>
      </c>
      <c r="I1645" s="102" t="s">
        <v>2418</v>
      </c>
      <c r="J1645" s="102" t="s">
        <v>4774</v>
      </c>
      <c r="K1645" s="102">
        <v>142</v>
      </c>
      <c r="L1645" s="102">
        <v>11</v>
      </c>
      <c r="M1645" s="102"/>
      <c r="N1645" s="102"/>
      <c r="O1645" s="102" t="s">
        <v>424</v>
      </c>
      <c r="P1645" s="102" t="s">
        <v>315</v>
      </c>
      <c r="Q1645" s="102" t="s">
        <v>316</v>
      </c>
      <c r="R1645" s="102">
        <v>33110</v>
      </c>
      <c r="S1645" s="102"/>
      <c r="T1645" s="102">
        <v>80</v>
      </c>
      <c r="U1645" s="102"/>
      <c r="V1645" s="103"/>
      <c r="W1645" s="101"/>
      <c r="X1645" s="102"/>
      <c r="Y1645" s="101"/>
      <c r="Z1645" s="101"/>
      <c r="AA1645" s="101"/>
      <c r="AB1645" s="104"/>
    </row>
    <row r="1646" spans="2:28" ht="16.5" customHeight="1" x14ac:dyDescent="0.25">
      <c r="B1646" s="97">
        <v>2438</v>
      </c>
      <c r="C1646" s="97" t="s">
        <v>206</v>
      </c>
      <c r="D1646" s="98">
        <v>4155</v>
      </c>
      <c r="E1646" s="99">
        <v>3</v>
      </c>
      <c r="F1646" s="97">
        <v>6</v>
      </c>
      <c r="G1646" s="97">
        <v>1</v>
      </c>
      <c r="H1646" s="105">
        <v>41</v>
      </c>
      <c r="I1646" s="105">
        <v>1</v>
      </c>
      <c r="J1646" s="105">
        <v>1</v>
      </c>
      <c r="K1646" s="95">
        <v>16501</v>
      </c>
      <c r="L1646" s="106">
        <f>T1645</f>
        <v>80</v>
      </c>
      <c r="M1646" s="106">
        <f>K1646*L1646</f>
        <v>1320080</v>
      </c>
      <c r="N1646" s="77"/>
      <c r="O1646" s="78"/>
      <c r="P1646" s="78"/>
      <c r="Q1646" s="78"/>
      <c r="R1646" s="79"/>
      <c r="S1646" s="80"/>
      <c r="T1646" s="81"/>
      <c r="U1646" s="77"/>
      <c r="V1646" s="79"/>
      <c r="W1646" s="79"/>
      <c r="X1646" s="82"/>
      <c r="Y1646" s="83">
        <f>M1646</f>
        <v>1320080</v>
      </c>
      <c r="Z1646" s="84"/>
      <c r="AA1646" s="87">
        <f>AB1646*M1646/100</f>
        <v>132.00800000000001</v>
      </c>
      <c r="AB1646" s="110">
        <v>0.01</v>
      </c>
    </row>
    <row r="1647" spans="2:28" ht="16.5" customHeight="1" x14ac:dyDescent="0.25">
      <c r="B1647" s="99"/>
      <c r="C1647" s="99"/>
      <c r="D1647" s="99"/>
      <c r="E1647" s="99"/>
      <c r="F1647" s="99"/>
      <c r="G1647" s="99"/>
      <c r="H1647" s="107"/>
      <c r="I1647" s="107"/>
      <c r="J1647" s="107"/>
      <c r="K1647" s="106"/>
      <c r="L1647" s="106"/>
      <c r="M1647" s="106"/>
      <c r="N1647" s="77"/>
      <c r="O1647" s="78"/>
      <c r="P1647" s="78"/>
      <c r="Q1647" s="78"/>
      <c r="R1647" s="79"/>
      <c r="S1647" s="80"/>
      <c r="T1647" s="81"/>
      <c r="U1647" s="77"/>
      <c r="V1647" s="79"/>
      <c r="W1647" s="79"/>
      <c r="X1647" s="86"/>
      <c r="Y1647" s="83"/>
      <c r="Z1647" s="84"/>
      <c r="AA1647" s="85"/>
      <c r="AB1647" s="86"/>
    </row>
    <row r="1648" spans="2:28" ht="16.5" customHeight="1" x14ac:dyDescent="0.25">
      <c r="B1648" s="100" t="s">
        <v>205</v>
      </c>
      <c r="C1648" s="101"/>
      <c r="D1648" s="101"/>
      <c r="E1648" s="101"/>
      <c r="F1648" s="101"/>
      <c r="G1648" s="102"/>
      <c r="H1648" s="102" t="s">
        <v>207</v>
      </c>
      <c r="I1648" s="102" t="s">
        <v>2537</v>
      </c>
      <c r="J1648" s="102" t="s">
        <v>601</v>
      </c>
      <c r="K1648" s="102">
        <v>58</v>
      </c>
      <c r="L1648" s="102">
        <v>1</v>
      </c>
      <c r="M1648" s="102"/>
      <c r="N1648" s="102"/>
      <c r="O1648" s="102" t="s">
        <v>240</v>
      </c>
      <c r="P1648" s="102" t="s">
        <v>241</v>
      </c>
      <c r="Q1648" s="102" t="s">
        <v>139</v>
      </c>
      <c r="R1648" s="102">
        <v>34160</v>
      </c>
      <c r="S1648" s="102"/>
      <c r="T1648" s="102">
        <v>80</v>
      </c>
      <c r="U1648" s="102"/>
      <c r="V1648" s="103"/>
      <c r="W1648" s="101"/>
      <c r="X1648" s="102"/>
      <c r="Y1648" s="101"/>
      <c r="Z1648" s="101"/>
      <c r="AA1648" s="101"/>
      <c r="AB1648" s="104"/>
    </row>
    <row r="1649" spans="2:28" ht="16.5" customHeight="1" x14ac:dyDescent="0.25">
      <c r="B1649" s="97">
        <v>2439</v>
      </c>
      <c r="C1649" s="97" t="s">
        <v>206</v>
      </c>
      <c r="D1649" s="98">
        <v>13938</v>
      </c>
      <c r="E1649" s="99">
        <v>16</v>
      </c>
      <c r="F1649" s="97">
        <v>6</v>
      </c>
      <c r="G1649" s="97">
        <v>1</v>
      </c>
      <c r="H1649" s="105">
        <v>11</v>
      </c>
      <c r="I1649" s="105">
        <v>1</v>
      </c>
      <c r="J1649" s="105">
        <v>89</v>
      </c>
      <c r="K1649" s="95">
        <v>4589</v>
      </c>
      <c r="L1649" s="106">
        <f>T1648</f>
        <v>80</v>
      </c>
      <c r="M1649" s="106">
        <f>K1649*L1649</f>
        <v>367120</v>
      </c>
      <c r="N1649" s="77"/>
      <c r="O1649" s="78"/>
      <c r="P1649" s="78"/>
      <c r="Q1649" s="78"/>
      <c r="R1649" s="79"/>
      <c r="S1649" s="80"/>
      <c r="T1649" s="81"/>
      <c r="U1649" s="77"/>
      <c r="V1649" s="79"/>
      <c r="W1649" s="79"/>
      <c r="X1649" s="82"/>
      <c r="Y1649" s="83">
        <f>M1649</f>
        <v>367120</v>
      </c>
      <c r="Z1649" s="84"/>
      <c r="AA1649" s="87">
        <f>AB1649*M1649/100</f>
        <v>36.712000000000003</v>
      </c>
      <c r="AB1649" s="110">
        <v>0.01</v>
      </c>
    </row>
    <row r="1650" spans="2:28" ht="16.5" customHeight="1" x14ac:dyDescent="0.25">
      <c r="B1650" s="99"/>
      <c r="C1650" s="99"/>
      <c r="D1650" s="99"/>
      <c r="E1650" s="99"/>
      <c r="F1650" s="99"/>
      <c r="G1650" s="99"/>
      <c r="H1650" s="107"/>
      <c r="I1650" s="107"/>
      <c r="J1650" s="107"/>
      <c r="K1650" s="106"/>
      <c r="L1650" s="106"/>
      <c r="M1650" s="106"/>
      <c r="N1650" s="77"/>
      <c r="O1650" s="78"/>
      <c r="P1650" s="78"/>
      <c r="Q1650" s="78"/>
      <c r="R1650" s="79"/>
      <c r="S1650" s="80"/>
      <c r="T1650" s="81"/>
      <c r="U1650" s="77"/>
      <c r="V1650" s="79"/>
      <c r="W1650" s="79"/>
      <c r="X1650" s="86"/>
      <c r="Y1650" s="83"/>
      <c r="Z1650" s="84"/>
      <c r="AA1650" s="85"/>
      <c r="AB1650" s="86"/>
    </row>
    <row r="1651" spans="2:28" ht="16.5" customHeight="1" x14ac:dyDescent="0.25">
      <c r="B1651" s="100" t="s">
        <v>205</v>
      </c>
      <c r="C1651" s="101"/>
      <c r="D1651" s="101"/>
      <c r="E1651" s="101"/>
      <c r="F1651" s="101"/>
      <c r="G1651" s="102"/>
      <c r="H1651" s="102" t="s">
        <v>207</v>
      </c>
      <c r="I1651" s="102" t="s">
        <v>5325</v>
      </c>
      <c r="J1651" s="102" t="s">
        <v>3818</v>
      </c>
      <c r="K1651" s="102">
        <v>78</v>
      </c>
      <c r="L1651" s="102">
        <v>6</v>
      </c>
      <c r="M1651" s="102"/>
      <c r="N1651" s="102"/>
      <c r="O1651" s="102" t="s">
        <v>314</v>
      </c>
      <c r="P1651" s="102" t="s">
        <v>315</v>
      </c>
      <c r="Q1651" s="102" t="s">
        <v>316</v>
      </c>
      <c r="R1651" s="102">
        <v>33110</v>
      </c>
      <c r="S1651" s="102"/>
      <c r="T1651" s="102">
        <v>80</v>
      </c>
      <c r="U1651" s="102"/>
      <c r="V1651" s="103"/>
      <c r="W1651" s="101"/>
      <c r="X1651" s="102"/>
      <c r="Y1651" s="101"/>
      <c r="Z1651" s="101"/>
      <c r="AA1651" s="101"/>
      <c r="AB1651" s="104"/>
    </row>
    <row r="1652" spans="2:28" ht="16.5" customHeight="1" x14ac:dyDescent="0.25">
      <c r="B1652" s="97">
        <v>2441</v>
      </c>
      <c r="C1652" s="97" t="s">
        <v>206</v>
      </c>
      <c r="D1652" s="98">
        <v>3117</v>
      </c>
      <c r="E1652" s="99">
        <v>6</v>
      </c>
      <c r="F1652" s="97">
        <v>6</v>
      </c>
      <c r="G1652" s="97">
        <v>1</v>
      </c>
      <c r="H1652" s="105">
        <v>6</v>
      </c>
      <c r="I1652" s="105">
        <v>3</v>
      </c>
      <c r="J1652" s="105">
        <v>8</v>
      </c>
      <c r="K1652" s="95">
        <v>2708</v>
      </c>
      <c r="L1652" s="106">
        <f>T1651</f>
        <v>80</v>
      </c>
      <c r="M1652" s="106">
        <f>K1652*L1652</f>
        <v>216640</v>
      </c>
      <c r="N1652" s="77"/>
      <c r="O1652" s="78"/>
      <c r="P1652" s="78"/>
      <c r="Q1652" s="78"/>
      <c r="R1652" s="79"/>
      <c r="S1652" s="80"/>
      <c r="T1652" s="81"/>
      <c r="U1652" s="77"/>
      <c r="V1652" s="79"/>
      <c r="W1652" s="79"/>
      <c r="X1652" s="82"/>
      <c r="Y1652" s="83">
        <f>M1652</f>
        <v>216640</v>
      </c>
      <c r="Z1652" s="84"/>
      <c r="AA1652" s="87">
        <f>AB1652*M1652/100</f>
        <v>21.664000000000001</v>
      </c>
      <c r="AB1652" s="110">
        <v>0.01</v>
      </c>
    </row>
    <row r="1653" spans="2:28" ht="16.5" customHeight="1" x14ac:dyDescent="0.25">
      <c r="B1653" s="99"/>
      <c r="C1653" s="99"/>
      <c r="D1653" s="99"/>
      <c r="E1653" s="99"/>
      <c r="F1653" s="99"/>
      <c r="G1653" s="99"/>
      <c r="H1653" s="107"/>
      <c r="I1653" s="107"/>
      <c r="J1653" s="107"/>
      <c r="K1653" s="106"/>
      <c r="L1653" s="106"/>
      <c r="M1653" s="106"/>
      <c r="N1653" s="77"/>
      <c r="O1653" s="78"/>
      <c r="P1653" s="78"/>
      <c r="Q1653" s="78"/>
      <c r="R1653" s="79"/>
      <c r="S1653" s="80"/>
      <c r="T1653" s="81"/>
      <c r="U1653" s="77"/>
      <c r="V1653" s="79"/>
      <c r="W1653" s="79"/>
      <c r="X1653" s="86"/>
      <c r="Y1653" s="83"/>
      <c r="Z1653" s="84"/>
      <c r="AA1653" s="85"/>
      <c r="AB1653" s="86"/>
    </row>
    <row r="1654" spans="2:28" ht="16.5" customHeight="1" x14ac:dyDescent="0.25">
      <c r="B1654" s="100" t="s">
        <v>205</v>
      </c>
      <c r="C1654" s="101"/>
      <c r="D1654" s="101"/>
      <c r="E1654" s="101"/>
      <c r="F1654" s="101"/>
      <c r="G1654" s="102"/>
      <c r="H1654" s="102" t="s">
        <v>210</v>
      </c>
      <c r="I1654" s="102" t="s">
        <v>3329</v>
      </c>
      <c r="J1654" s="102" t="s">
        <v>3818</v>
      </c>
      <c r="K1654" s="102">
        <v>78</v>
      </c>
      <c r="L1654" s="102">
        <v>6</v>
      </c>
      <c r="M1654" s="102"/>
      <c r="N1654" s="102"/>
      <c r="O1654" s="102" t="s">
        <v>314</v>
      </c>
      <c r="P1654" s="102" t="s">
        <v>315</v>
      </c>
      <c r="Q1654" s="102" t="s">
        <v>316</v>
      </c>
      <c r="R1654" s="102">
        <v>33110</v>
      </c>
      <c r="S1654" s="102"/>
      <c r="T1654" s="102">
        <v>80</v>
      </c>
      <c r="U1654" s="102"/>
      <c r="V1654" s="103"/>
      <c r="W1654" s="101"/>
      <c r="X1654" s="102"/>
      <c r="Y1654" s="101"/>
      <c r="Z1654" s="101"/>
      <c r="AA1654" s="101"/>
      <c r="AB1654" s="104"/>
    </row>
    <row r="1655" spans="2:28" ht="16.5" customHeight="1" x14ac:dyDescent="0.25">
      <c r="B1655" s="97">
        <v>2442</v>
      </c>
      <c r="C1655" s="97" t="s">
        <v>206</v>
      </c>
      <c r="D1655" s="98">
        <v>3838</v>
      </c>
      <c r="E1655" s="99">
        <v>2</v>
      </c>
      <c r="F1655" s="97">
        <v>6</v>
      </c>
      <c r="G1655" s="97">
        <v>1</v>
      </c>
      <c r="H1655" s="105">
        <v>7</v>
      </c>
      <c r="I1655" s="105">
        <v>0</v>
      </c>
      <c r="J1655" s="105">
        <v>63</v>
      </c>
      <c r="K1655" s="95">
        <v>2863</v>
      </c>
      <c r="L1655" s="106">
        <f>T1654</f>
        <v>80</v>
      </c>
      <c r="M1655" s="106">
        <f>K1655*L1655</f>
        <v>229040</v>
      </c>
      <c r="N1655" s="77"/>
      <c r="O1655" s="78"/>
      <c r="P1655" s="78"/>
      <c r="Q1655" s="78"/>
      <c r="R1655" s="79"/>
      <c r="S1655" s="80"/>
      <c r="T1655" s="81"/>
      <c r="U1655" s="77"/>
      <c r="V1655" s="79"/>
      <c r="W1655" s="79"/>
      <c r="X1655" s="82"/>
      <c r="Y1655" s="83">
        <f>M1655</f>
        <v>229040</v>
      </c>
      <c r="Z1655" s="84"/>
      <c r="AA1655" s="87">
        <f>AB1655*M1655/100</f>
        <v>22.904</v>
      </c>
      <c r="AB1655" s="110">
        <v>0.01</v>
      </c>
    </row>
    <row r="1656" spans="2:28" ht="16.5" customHeight="1" x14ac:dyDescent="0.25">
      <c r="B1656" s="99"/>
      <c r="C1656" s="99"/>
      <c r="D1656" s="99"/>
      <c r="E1656" s="99"/>
      <c r="F1656" s="99"/>
      <c r="G1656" s="99"/>
      <c r="H1656" s="107"/>
      <c r="I1656" s="107"/>
      <c r="J1656" s="107"/>
      <c r="K1656" s="106"/>
      <c r="L1656" s="106"/>
      <c r="M1656" s="106"/>
      <c r="N1656" s="77"/>
      <c r="O1656" s="78"/>
      <c r="P1656" s="78"/>
      <c r="Q1656" s="78"/>
      <c r="R1656" s="79"/>
      <c r="S1656" s="80"/>
      <c r="T1656" s="81"/>
      <c r="U1656" s="77"/>
      <c r="V1656" s="79"/>
      <c r="W1656" s="79"/>
      <c r="X1656" s="86"/>
      <c r="Y1656" s="83"/>
      <c r="Z1656" s="84"/>
      <c r="AA1656" s="85"/>
      <c r="AB1656" s="86"/>
    </row>
    <row r="1657" spans="2:28" ht="16.5" customHeight="1" x14ac:dyDescent="0.25">
      <c r="B1657" s="100" t="s">
        <v>205</v>
      </c>
      <c r="C1657" s="101"/>
      <c r="D1657" s="101"/>
      <c r="E1657" s="101"/>
      <c r="F1657" s="101"/>
      <c r="G1657" s="102"/>
      <c r="H1657" s="102" t="s">
        <v>210</v>
      </c>
      <c r="I1657" s="102" t="s">
        <v>702</v>
      </c>
      <c r="J1657" s="102" t="s">
        <v>5326</v>
      </c>
      <c r="K1657" s="102">
        <v>166</v>
      </c>
      <c r="L1657" s="102">
        <v>11</v>
      </c>
      <c r="M1657" s="102"/>
      <c r="N1657" s="102"/>
      <c r="O1657" s="102" t="s">
        <v>424</v>
      </c>
      <c r="P1657" s="102" t="s">
        <v>315</v>
      </c>
      <c r="Q1657" s="102" t="s">
        <v>316</v>
      </c>
      <c r="R1657" s="102">
        <v>33110</v>
      </c>
      <c r="S1657" s="102"/>
      <c r="T1657" s="102">
        <v>80</v>
      </c>
      <c r="U1657" s="102"/>
      <c r="V1657" s="103"/>
      <c r="W1657" s="101"/>
      <c r="X1657" s="102"/>
      <c r="Y1657" s="101"/>
      <c r="Z1657" s="101"/>
      <c r="AA1657" s="101"/>
      <c r="AB1657" s="104"/>
    </row>
    <row r="1658" spans="2:28" ht="16.5" customHeight="1" x14ac:dyDescent="0.25">
      <c r="B1658" s="97">
        <v>2443</v>
      </c>
      <c r="C1658" s="97" t="s">
        <v>206</v>
      </c>
      <c r="D1658" s="98">
        <v>4782</v>
      </c>
      <c r="E1658" s="99">
        <v>14</v>
      </c>
      <c r="F1658" s="97">
        <v>6</v>
      </c>
      <c r="G1658" s="97">
        <v>1</v>
      </c>
      <c r="H1658" s="105">
        <v>20</v>
      </c>
      <c r="I1658" s="105">
        <v>0</v>
      </c>
      <c r="J1658" s="105">
        <v>0</v>
      </c>
      <c r="K1658" s="95">
        <v>8000</v>
      </c>
      <c r="L1658" s="106">
        <f>T1657</f>
        <v>80</v>
      </c>
      <c r="M1658" s="106">
        <f>K1658*L1658</f>
        <v>640000</v>
      </c>
      <c r="N1658" s="77"/>
      <c r="O1658" s="78"/>
      <c r="P1658" s="78"/>
      <c r="Q1658" s="78"/>
      <c r="R1658" s="79"/>
      <c r="S1658" s="80"/>
      <c r="T1658" s="81"/>
      <c r="U1658" s="77"/>
      <c r="V1658" s="79"/>
      <c r="W1658" s="79"/>
      <c r="X1658" s="82"/>
      <c r="Y1658" s="83">
        <f>M1658</f>
        <v>640000</v>
      </c>
      <c r="Z1658" s="84"/>
      <c r="AA1658" s="87">
        <f>AB1658*M1658/100</f>
        <v>64</v>
      </c>
      <c r="AB1658" s="110">
        <v>0.01</v>
      </c>
    </row>
    <row r="1659" spans="2:28" ht="16.5" customHeight="1" x14ac:dyDescent="0.25">
      <c r="B1659" s="99"/>
      <c r="C1659" s="99"/>
      <c r="D1659" s="99"/>
      <c r="E1659" s="99"/>
      <c r="F1659" s="99"/>
      <c r="G1659" s="99"/>
      <c r="H1659" s="107"/>
      <c r="I1659" s="107"/>
      <c r="J1659" s="107"/>
      <c r="K1659" s="106"/>
      <c r="L1659" s="106"/>
      <c r="M1659" s="106"/>
      <c r="N1659" s="77"/>
      <c r="O1659" s="78"/>
      <c r="P1659" s="78"/>
      <c r="Q1659" s="78"/>
      <c r="R1659" s="79"/>
      <c r="S1659" s="80"/>
      <c r="T1659" s="81"/>
      <c r="U1659" s="77"/>
      <c r="V1659" s="79"/>
      <c r="W1659" s="79"/>
      <c r="X1659" s="86"/>
      <c r="Y1659" s="83"/>
      <c r="Z1659" s="84"/>
      <c r="AA1659" s="85"/>
      <c r="AB1659" s="86"/>
    </row>
    <row r="1660" spans="2:28" ht="16.5" customHeight="1" x14ac:dyDescent="0.25">
      <c r="B1660" s="100" t="s">
        <v>205</v>
      </c>
      <c r="C1660" s="101"/>
      <c r="D1660" s="101"/>
      <c r="E1660" s="101"/>
      <c r="F1660" s="101"/>
      <c r="G1660" s="102"/>
      <c r="H1660" s="102" t="s">
        <v>207</v>
      </c>
      <c r="I1660" s="102" t="s">
        <v>5327</v>
      </c>
      <c r="J1660" s="102" t="s">
        <v>743</v>
      </c>
      <c r="K1660" s="102">
        <v>166</v>
      </c>
      <c r="L1660" s="102">
        <v>11</v>
      </c>
      <c r="M1660" s="102"/>
      <c r="N1660" s="102"/>
      <c r="O1660" s="102" t="s">
        <v>424</v>
      </c>
      <c r="P1660" s="102" t="s">
        <v>315</v>
      </c>
      <c r="Q1660" s="102" t="s">
        <v>316</v>
      </c>
      <c r="R1660" s="102">
        <v>33110</v>
      </c>
      <c r="S1660" s="102"/>
      <c r="T1660" s="102">
        <v>80</v>
      </c>
      <c r="U1660" s="102"/>
      <c r="V1660" s="103"/>
      <c r="W1660" s="101"/>
      <c r="X1660" s="102"/>
      <c r="Y1660" s="101"/>
      <c r="Z1660" s="101"/>
      <c r="AA1660" s="101"/>
      <c r="AB1660" s="104"/>
    </row>
    <row r="1661" spans="2:28" ht="16.5" customHeight="1" x14ac:dyDescent="0.25">
      <c r="B1661" s="97">
        <v>2444</v>
      </c>
      <c r="C1661" s="97" t="s">
        <v>206</v>
      </c>
      <c r="D1661" s="98">
        <v>4193</v>
      </c>
      <c r="E1661" s="99">
        <v>9</v>
      </c>
      <c r="F1661" s="97">
        <v>6</v>
      </c>
      <c r="G1661" s="97">
        <v>1</v>
      </c>
      <c r="H1661" s="105">
        <v>11</v>
      </c>
      <c r="I1661" s="105">
        <v>1</v>
      </c>
      <c r="J1661" s="105">
        <v>16</v>
      </c>
      <c r="K1661" s="95">
        <v>4516</v>
      </c>
      <c r="L1661" s="106">
        <f>T1660</f>
        <v>80</v>
      </c>
      <c r="M1661" s="106">
        <f>K1661*L1661</f>
        <v>361280</v>
      </c>
      <c r="N1661" s="77"/>
      <c r="O1661" s="78"/>
      <c r="P1661" s="78"/>
      <c r="Q1661" s="78"/>
      <c r="R1661" s="79"/>
      <c r="S1661" s="80"/>
      <c r="T1661" s="81"/>
      <c r="U1661" s="77"/>
      <c r="V1661" s="79"/>
      <c r="W1661" s="79"/>
      <c r="X1661" s="82"/>
      <c r="Y1661" s="83">
        <f>M1661</f>
        <v>361280</v>
      </c>
      <c r="Z1661" s="84"/>
      <c r="AA1661" s="87">
        <f>AB1661*M1661/100</f>
        <v>36.128</v>
      </c>
      <c r="AB1661" s="110">
        <v>0.01</v>
      </c>
    </row>
    <row r="1662" spans="2:28" ht="16.5" customHeight="1" x14ac:dyDescent="0.25">
      <c r="B1662" s="99"/>
      <c r="C1662" s="99"/>
      <c r="D1662" s="99"/>
      <c r="E1662" s="99"/>
      <c r="F1662" s="99"/>
      <c r="G1662" s="99"/>
      <c r="H1662" s="107"/>
      <c r="I1662" s="107"/>
      <c r="J1662" s="107"/>
      <c r="K1662" s="106"/>
      <c r="L1662" s="106"/>
      <c r="M1662" s="106"/>
      <c r="N1662" s="77"/>
      <c r="O1662" s="78"/>
      <c r="P1662" s="78"/>
      <c r="Q1662" s="78"/>
      <c r="R1662" s="79"/>
      <c r="S1662" s="80"/>
      <c r="T1662" s="81"/>
      <c r="U1662" s="77"/>
      <c r="V1662" s="79"/>
      <c r="W1662" s="79"/>
      <c r="X1662" s="86"/>
      <c r="Y1662" s="83"/>
      <c r="Z1662" s="84"/>
      <c r="AA1662" s="85"/>
      <c r="AB1662" s="86"/>
    </row>
    <row r="1663" spans="2:28" ht="16.5" customHeight="1" x14ac:dyDescent="0.25">
      <c r="B1663" s="100" t="s">
        <v>205</v>
      </c>
      <c r="C1663" s="101"/>
      <c r="D1663" s="101"/>
      <c r="E1663" s="101"/>
      <c r="F1663" s="101"/>
      <c r="G1663" s="102"/>
      <c r="H1663" s="102" t="s">
        <v>210</v>
      </c>
      <c r="I1663" s="102" t="s">
        <v>5328</v>
      </c>
      <c r="J1663" s="102" t="s">
        <v>5329</v>
      </c>
      <c r="K1663" s="102" t="s">
        <v>5330</v>
      </c>
      <c r="L1663" s="102">
        <v>11</v>
      </c>
      <c r="M1663" s="102"/>
      <c r="N1663" s="102"/>
      <c r="O1663" s="102" t="s">
        <v>424</v>
      </c>
      <c r="P1663" s="102" t="s">
        <v>315</v>
      </c>
      <c r="Q1663" s="102" t="s">
        <v>316</v>
      </c>
      <c r="R1663" s="102">
        <v>33110</v>
      </c>
      <c r="S1663" s="102"/>
      <c r="T1663" s="102">
        <v>80</v>
      </c>
      <c r="U1663" s="102"/>
      <c r="V1663" s="103"/>
      <c r="W1663" s="101"/>
      <c r="X1663" s="102"/>
      <c r="Y1663" s="101"/>
      <c r="Z1663" s="101"/>
      <c r="AA1663" s="101"/>
      <c r="AB1663" s="104"/>
    </row>
    <row r="1664" spans="2:28" ht="16.5" customHeight="1" x14ac:dyDescent="0.25">
      <c r="B1664" s="97">
        <v>2445</v>
      </c>
      <c r="C1664" s="97" t="s">
        <v>206</v>
      </c>
      <c r="D1664" s="98">
        <v>4194</v>
      </c>
      <c r="E1664" s="99">
        <v>10</v>
      </c>
      <c r="F1664" s="97">
        <v>6</v>
      </c>
      <c r="G1664" s="97">
        <v>1</v>
      </c>
      <c r="H1664" s="105">
        <v>14</v>
      </c>
      <c r="I1664" s="105">
        <v>0</v>
      </c>
      <c r="J1664" s="105">
        <v>14</v>
      </c>
      <c r="K1664" s="95">
        <v>5614</v>
      </c>
      <c r="L1664" s="106">
        <f>T1663</f>
        <v>80</v>
      </c>
      <c r="M1664" s="106">
        <f>K1664*L1664</f>
        <v>449120</v>
      </c>
      <c r="N1664" s="77"/>
      <c r="O1664" s="78"/>
      <c r="P1664" s="78"/>
      <c r="Q1664" s="78"/>
      <c r="R1664" s="79"/>
      <c r="S1664" s="80"/>
      <c r="T1664" s="81"/>
      <c r="U1664" s="77"/>
      <c r="V1664" s="79"/>
      <c r="W1664" s="79"/>
      <c r="X1664" s="82"/>
      <c r="Y1664" s="83">
        <f>M1664</f>
        <v>449120</v>
      </c>
      <c r="Z1664" s="84"/>
      <c r="AA1664" s="87">
        <f>AB1664*M1664/100</f>
        <v>44.911999999999999</v>
      </c>
      <c r="AB1664" s="110">
        <v>0.01</v>
      </c>
    </row>
    <row r="1665" spans="2:28" ht="16.5" customHeight="1" x14ac:dyDescent="0.25">
      <c r="B1665" s="99"/>
      <c r="C1665" s="99"/>
      <c r="D1665" s="99"/>
      <c r="E1665" s="99"/>
      <c r="F1665" s="99"/>
      <c r="G1665" s="99"/>
      <c r="H1665" s="107"/>
      <c r="I1665" s="107"/>
      <c r="J1665" s="107"/>
      <c r="K1665" s="106"/>
      <c r="L1665" s="106"/>
      <c r="M1665" s="106"/>
      <c r="N1665" s="77"/>
      <c r="O1665" s="78"/>
      <c r="P1665" s="78"/>
      <c r="Q1665" s="78"/>
      <c r="R1665" s="79"/>
      <c r="S1665" s="80"/>
      <c r="T1665" s="81"/>
      <c r="U1665" s="77"/>
      <c r="V1665" s="79"/>
      <c r="W1665" s="79"/>
      <c r="X1665" s="86"/>
      <c r="Y1665" s="83"/>
      <c r="Z1665" s="84"/>
      <c r="AA1665" s="85"/>
      <c r="AB1665" s="86"/>
    </row>
    <row r="1666" spans="2:28" ht="16.5" customHeight="1" x14ac:dyDescent="0.25">
      <c r="B1666" s="100" t="s">
        <v>205</v>
      </c>
      <c r="C1666" s="101"/>
      <c r="D1666" s="101"/>
      <c r="E1666" s="101"/>
      <c r="F1666" s="101"/>
      <c r="G1666" s="102"/>
      <c r="H1666" s="102" t="s">
        <v>210</v>
      </c>
      <c r="I1666" s="102" t="s">
        <v>5331</v>
      </c>
      <c r="J1666" s="102" t="s">
        <v>5332</v>
      </c>
      <c r="K1666" s="102">
        <v>66</v>
      </c>
      <c r="L1666" s="102">
        <v>11</v>
      </c>
      <c r="M1666" s="102"/>
      <c r="N1666" s="102"/>
      <c r="O1666" s="102" t="s">
        <v>424</v>
      </c>
      <c r="P1666" s="102" t="s">
        <v>315</v>
      </c>
      <c r="Q1666" s="102" t="s">
        <v>316</v>
      </c>
      <c r="R1666" s="102">
        <v>33110</v>
      </c>
      <c r="S1666" s="102"/>
      <c r="T1666" s="102">
        <v>80</v>
      </c>
      <c r="U1666" s="102"/>
      <c r="V1666" s="103"/>
      <c r="W1666" s="101"/>
      <c r="X1666" s="102"/>
      <c r="Y1666" s="101"/>
      <c r="Z1666" s="101"/>
      <c r="AA1666" s="101"/>
      <c r="AB1666" s="104"/>
    </row>
    <row r="1667" spans="2:28" ht="16.5" customHeight="1" x14ac:dyDescent="0.25">
      <c r="B1667" s="97">
        <v>2446</v>
      </c>
      <c r="C1667" s="97" t="s">
        <v>206</v>
      </c>
      <c r="D1667" s="98">
        <v>4196</v>
      </c>
      <c r="E1667" s="99">
        <v>12</v>
      </c>
      <c r="F1667" s="97">
        <v>6</v>
      </c>
      <c r="G1667" s="97">
        <v>1</v>
      </c>
      <c r="H1667" s="105">
        <v>37</v>
      </c>
      <c r="I1667" s="105">
        <v>2</v>
      </c>
      <c r="J1667" s="105">
        <v>7</v>
      </c>
      <c r="K1667" s="95">
        <v>15007</v>
      </c>
      <c r="L1667" s="106">
        <f>T1666</f>
        <v>80</v>
      </c>
      <c r="M1667" s="106">
        <f>K1667*L1667</f>
        <v>1200560</v>
      </c>
      <c r="N1667" s="77"/>
      <c r="O1667" s="78"/>
      <c r="P1667" s="78"/>
      <c r="Q1667" s="78"/>
      <c r="R1667" s="79"/>
      <c r="S1667" s="80"/>
      <c r="T1667" s="81"/>
      <c r="U1667" s="77"/>
      <c r="V1667" s="79"/>
      <c r="W1667" s="79"/>
      <c r="X1667" s="82"/>
      <c r="Y1667" s="83">
        <f>M1667</f>
        <v>1200560</v>
      </c>
      <c r="Z1667" s="84"/>
      <c r="AA1667" s="87">
        <f>AB1667*M1667/100</f>
        <v>120.056</v>
      </c>
      <c r="AB1667" s="110">
        <v>0.01</v>
      </c>
    </row>
    <row r="1668" spans="2:28" ht="16.5" customHeight="1" x14ac:dyDescent="0.25">
      <c r="B1668" s="99"/>
      <c r="C1668" s="99"/>
      <c r="D1668" s="99"/>
      <c r="E1668" s="99"/>
      <c r="F1668" s="99"/>
      <c r="G1668" s="99"/>
      <c r="H1668" s="107"/>
      <c r="I1668" s="107"/>
      <c r="J1668" s="107"/>
      <c r="K1668" s="106"/>
      <c r="L1668" s="106"/>
      <c r="M1668" s="106"/>
      <c r="N1668" s="77"/>
      <c r="O1668" s="78"/>
      <c r="P1668" s="78"/>
      <c r="Q1668" s="78"/>
      <c r="R1668" s="79"/>
      <c r="S1668" s="80"/>
      <c r="T1668" s="81"/>
      <c r="U1668" s="77"/>
      <c r="V1668" s="79"/>
      <c r="W1668" s="79"/>
      <c r="X1668" s="86"/>
      <c r="Y1668" s="83"/>
      <c r="Z1668" s="84"/>
      <c r="AA1668" s="85"/>
      <c r="AB1668" s="86"/>
    </row>
    <row r="1669" spans="2:28" ht="16.5" customHeight="1" x14ac:dyDescent="0.25">
      <c r="B1669" s="100" t="s">
        <v>205</v>
      </c>
      <c r="C1669" s="101"/>
      <c r="D1669" s="101"/>
      <c r="E1669" s="101"/>
      <c r="F1669" s="101"/>
      <c r="G1669" s="102"/>
      <c r="H1669" s="102" t="s">
        <v>207</v>
      </c>
      <c r="I1669" s="102" t="s">
        <v>5333</v>
      </c>
      <c r="J1669" s="102" t="s">
        <v>5334</v>
      </c>
      <c r="K1669" s="102">
        <v>15</v>
      </c>
      <c r="L1669" s="102">
        <v>5</v>
      </c>
      <c r="M1669" s="102"/>
      <c r="N1669" s="102"/>
      <c r="O1669" s="102" t="s">
        <v>424</v>
      </c>
      <c r="P1669" s="102" t="s">
        <v>315</v>
      </c>
      <c r="Q1669" s="102" t="s">
        <v>316</v>
      </c>
      <c r="R1669" s="102">
        <v>33110</v>
      </c>
      <c r="S1669" s="102"/>
      <c r="T1669" s="102">
        <v>80</v>
      </c>
      <c r="U1669" s="102"/>
      <c r="V1669" s="103"/>
      <c r="W1669" s="101"/>
      <c r="X1669" s="102"/>
      <c r="Y1669" s="101"/>
      <c r="Z1669" s="101"/>
      <c r="AA1669" s="101"/>
      <c r="AB1669" s="104"/>
    </row>
    <row r="1670" spans="2:28" ht="16.5" customHeight="1" x14ac:dyDescent="0.25">
      <c r="B1670" s="97">
        <v>2447</v>
      </c>
      <c r="C1670" s="97" t="s">
        <v>206</v>
      </c>
      <c r="D1670" s="98">
        <v>3825</v>
      </c>
      <c r="E1670" s="99">
        <v>10</v>
      </c>
      <c r="F1670" s="97">
        <v>6</v>
      </c>
      <c r="G1670" s="97">
        <v>1</v>
      </c>
      <c r="H1670" s="105">
        <v>71</v>
      </c>
      <c r="I1670" s="105">
        <v>0</v>
      </c>
      <c r="J1670" s="105">
        <v>85</v>
      </c>
      <c r="K1670" s="95">
        <v>28485</v>
      </c>
      <c r="L1670" s="106">
        <f>T1669</f>
        <v>80</v>
      </c>
      <c r="M1670" s="106">
        <f>K1670*L1670</f>
        <v>2278800</v>
      </c>
      <c r="N1670" s="77"/>
      <c r="O1670" s="78"/>
      <c r="P1670" s="78"/>
      <c r="Q1670" s="78"/>
      <c r="R1670" s="79"/>
      <c r="S1670" s="80"/>
      <c r="T1670" s="81"/>
      <c r="U1670" s="77"/>
      <c r="V1670" s="79"/>
      <c r="W1670" s="79"/>
      <c r="X1670" s="82"/>
      <c r="Y1670" s="83">
        <f>M1670</f>
        <v>2278800</v>
      </c>
      <c r="Z1670" s="84"/>
      <c r="AA1670" s="87">
        <f>AB1670*M1670/100</f>
        <v>227.88</v>
      </c>
      <c r="AB1670" s="110">
        <v>0.01</v>
      </c>
    </row>
    <row r="1671" spans="2:28" ht="16.5" customHeight="1" x14ac:dyDescent="0.25">
      <c r="B1671" s="99"/>
      <c r="C1671" s="99"/>
      <c r="D1671" s="99"/>
      <c r="E1671" s="99"/>
      <c r="F1671" s="99"/>
      <c r="G1671" s="99"/>
      <c r="H1671" s="107"/>
      <c r="I1671" s="107"/>
      <c r="J1671" s="107"/>
      <c r="K1671" s="106"/>
      <c r="L1671" s="106"/>
      <c r="M1671" s="106"/>
      <c r="N1671" s="77"/>
      <c r="O1671" s="78"/>
      <c r="P1671" s="78"/>
      <c r="Q1671" s="78"/>
      <c r="R1671" s="79"/>
      <c r="S1671" s="80"/>
      <c r="T1671" s="81"/>
      <c r="U1671" s="77"/>
      <c r="V1671" s="79"/>
      <c r="W1671" s="79"/>
      <c r="X1671" s="86"/>
      <c r="Y1671" s="83"/>
      <c r="Z1671" s="84"/>
      <c r="AA1671" s="85"/>
      <c r="AB1671" s="86"/>
    </row>
    <row r="1672" spans="2:28" ht="16.5" customHeight="1" x14ac:dyDescent="0.25">
      <c r="B1672" s="100" t="s">
        <v>205</v>
      </c>
      <c r="C1672" s="101"/>
      <c r="D1672" s="101"/>
      <c r="E1672" s="101"/>
      <c r="F1672" s="101"/>
      <c r="G1672" s="102"/>
      <c r="H1672" s="102" t="s">
        <v>207</v>
      </c>
      <c r="I1672" s="102" t="s">
        <v>5335</v>
      </c>
      <c r="J1672" s="102" t="s">
        <v>807</v>
      </c>
      <c r="K1672" s="102" t="s">
        <v>5336</v>
      </c>
      <c r="L1672" s="102">
        <v>11</v>
      </c>
      <c r="M1672" s="102"/>
      <c r="N1672" s="102"/>
      <c r="O1672" s="102" t="s">
        <v>424</v>
      </c>
      <c r="P1672" s="102" t="s">
        <v>315</v>
      </c>
      <c r="Q1672" s="102" t="s">
        <v>316</v>
      </c>
      <c r="R1672" s="102">
        <v>33110</v>
      </c>
      <c r="S1672" s="102"/>
      <c r="T1672" s="102">
        <v>80</v>
      </c>
      <c r="U1672" s="102"/>
      <c r="V1672" s="103"/>
      <c r="W1672" s="101"/>
      <c r="X1672" s="102"/>
      <c r="Y1672" s="101"/>
      <c r="Z1672" s="101"/>
      <c r="AA1672" s="101"/>
      <c r="AB1672" s="104"/>
    </row>
    <row r="1673" spans="2:28" ht="16.5" customHeight="1" x14ac:dyDescent="0.25">
      <c r="B1673" s="97">
        <v>2448</v>
      </c>
      <c r="C1673" s="97" t="s">
        <v>206</v>
      </c>
      <c r="D1673" s="98">
        <v>4189</v>
      </c>
      <c r="E1673" s="99">
        <v>5</v>
      </c>
      <c r="F1673" s="97">
        <v>6</v>
      </c>
      <c r="G1673" s="97">
        <v>1</v>
      </c>
      <c r="H1673" s="105">
        <v>8</v>
      </c>
      <c r="I1673" s="105">
        <v>3</v>
      </c>
      <c r="J1673" s="105">
        <v>51</v>
      </c>
      <c r="K1673" s="95">
        <v>3551</v>
      </c>
      <c r="L1673" s="106">
        <f>T1672</f>
        <v>80</v>
      </c>
      <c r="M1673" s="106">
        <f>K1673*L1673</f>
        <v>284080</v>
      </c>
      <c r="N1673" s="77"/>
      <c r="O1673" s="78"/>
      <c r="P1673" s="78"/>
      <c r="Q1673" s="78"/>
      <c r="R1673" s="79"/>
      <c r="S1673" s="80"/>
      <c r="T1673" s="81"/>
      <c r="U1673" s="77"/>
      <c r="V1673" s="79"/>
      <c r="W1673" s="79"/>
      <c r="X1673" s="82"/>
      <c r="Y1673" s="83">
        <f>M1673</f>
        <v>284080</v>
      </c>
      <c r="Z1673" s="84"/>
      <c r="AA1673" s="87">
        <f>AB1673*M1673/100</f>
        <v>28.408000000000001</v>
      </c>
      <c r="AB1673" s="110">
        <v>0.01</v>
      </c>
    </row>
    <row r="1674" spans="2:28" ht="16.5" customHeight="1" x14ac:dyDescent="0.25">
      <c r="B1674" s="99"/>
      <c r="C1674" s="99"/>
      <c r="D1674" s="99"/>
      <c r="E1674" s="99"/>
      <c r="F1674" s="99"/>
      <c r="G1674" s="99"/>
      <c r="H1674" s="107"/>
      <c r="I1674" s="107"/>
      <c r="J1674" s="107"/>
      <c r="K1674" s="106"/>
      <c r="L1674" s="106"/>
      <c r="M1674" s="106"/>
      <c r="N1674" s="77"/>
      <c r="O1674" s="78"/>
      <c r="P1674" s="78"/>
      <c r="Q1674" s="78"/>
      <c r="R1674" s="79"/>
      <c r="S1674" s="80"/>
      <c r="T1674" s="81"/>
      <c r="U1674" s="77"/>
      <c r="V1674" s="79"/>
      <c r="W1674" s="79"/>
      <c r="X1674" s="86"/>
      <c r="Y1674" s="83"/>
      <c r="Z1674" s="84"/>
      <c r="AA1674" s="85"/>
      <c r="AB1674" s="86"/>
    </row>
    <row r="1675" spans="2:28" ht="16.5" customHeight="1" x14ac:dyDescent="0.25">
      <c r="B1675" s="100" t="s">
        <v>205</v>
      </c>
      <c r="C1675" s="101"/>
      <c r="D1675" s="101"/>
      <c r="E1675" s="101"/>
      <c r="F1675" s="101"/>
      <c r="G1675" s="102"/>
      <c r="H1675" s="102" t="s">
        <v>207</v>
      </c>
      <c r="I1675" s="102" t="s">
        <v>5337</v>
      </c>
      <c r="J1675" s="102" t="s">
        <v>807</v>
      </c>
      <c r="K1675" s="102" t="s">
        <v>5336</v>
      </c>
      <c r="L1675" s="102">
        <v>11</v>
      </c>
      <c r="M1675" s="102"/>
      <c r="N1675" s="102"/>
      <c r="O1675" s="102" t="s">
        <v>424</v>
      </c>
      <c r="P1675" s="102" t="s">
        <v>315</v>
      </c>
      <c r="Q1675" s="102" t="s">
        <v>316</v>
      </c>
      <c r="R1675" s="102">
        <v>33110</v>
      </c>
      <c r="S1675" s="102"/>
      <c r="T1675" s="102">
        <v>80</v>
      </c>
      <c r="U1675" s="102"/>
      <c r="V1675" s="103"/>
      <c r="W1675" s="101"/>
      <c r="X1675" s="102"/>
      <c r="Y1675" s="101"/>
      <c r="Z1675" s="101"/>
      <c r="AA1675" s="101"/>
      <c r="AB1675" s="104"/>
    </row>
    <row r="1676" spans="2:28" ht="16.5" customHeight="1" x14ac:dyDescent="0.25">
      <c r="B1676" s="97">
        <v>2449</v>
      </c>
      <c r="C1676" s="97" t="s">
        <v>206</v>
      </c>
      <c r="D1676" s="98">
        <v>4190</v>
      </c>
      <c r="E1676" s="99">
        <v>6</v>
      </c>
      <c r="F1676" s="97">
        <v>6</v>
      </c>
      <c r="G1676" s="97">
        <v>1</v>
      </c>
      <c r="H1676" s="105">
        <v>11</v>
      </c>
      <c r="I1676" s="105">
        <v>0</v>
      </c>
      <c r="J1676" s="105">
        <v>9</v>
      </c>
      <c r="K1676" s="95">
        <v>4409</v>
      </c>
      <c r="L1676" s="106">
        <f>T1675</f>
        <v>80</v>
      </c>
      <c r="M1676" s="106">
        <f>K1676*L1676</f>
        <v>352720</v>
      </c>
      <c r="N1676" s="77"/>
      <c r="O1676" s="78"/>
      <c r="P1676" s="78"/>
      <c r="Q1676" s="78"/>
      <c r="R1676" s="79"/>
      <c r="S1676" s="80"/>
      <c r="T1676" s="81"/>
      <c r="U1676" s="77"/>
      <c r="V1676" s="79"/>
      <c r="W1676" s="79"/>
      <c r="X1676" s="82"/>
      <c r="Y1676" s="83">
        <f>M1676</f>
        <v>352720</v>
      </c>
      <c r="Z1676" s="84"/>
      <c r="AA1676" s="87">
        <f>AB1676*M1676/100</f>
        <v>35.272000000000006</v>
      </c>
      <c r="AB1676" s="110">
        <v>0.01</v>
      </c>
    </row>
    <row r="1677" spans="2:28" ht="16.5" customHeight="1" x14ac:dyDescent="0.25">
      <c r="B1677" s="99"/>
      <c r="C1677" s="99"/>
      <c r="D1677" s="99"/>
      <c r="E1677" s="99"/>
      <c r="F1677" s="99"/>
      <c r="G1677" s="99"/>
      <c r="H1677" s="107"/>
      <c r="I1677" s="107"/>
      <c r="J1677" s="107"/>
      <c r="K1677" s="106"/>
      <c r="L1677" s="106"/>
      <c r="M1677" s="106"/>
      <c r="N1677" s="77"/>
      <c r="O1677" s="78"/>
      <c r="P1677" s="78"/>
      <c r="Q1677" s="78"/>
      <c r="R1677" s="79"/>
      <c r="S1677" s="80"/>
      <c r="T1677" s="81"/>
      <c r="U1677" s="77"/>
      <c r="V1677" s="79"/>
      <c r="W1677" s="79"/>
      <c r="X1677" s="86"/>
      <c r="Y1677" s="83"/>
      <c r="Z1677" s="84"/>
      <c r="AA1677" s="85"/>
      <c r="AB1677" s="86"/>
    </row>
    <row r="1678" spans="2:28" ht="16.5" customHeight="1" x14ac:dyDescent="0.25">
      <c r="B1678" s="100" t="s">
        <v>205</v>
      </c>
      <c r="C1678" s="101"/>
      <c r="D1678" s="101"/>
      <c r="E1678" s="101"/>
      <c r="F1678" s="101"/>
      <c r="G1678" s="102"/>
      <c r="H1678" s="102" t="s">
        <v>210</v>
      </c>
      <c r="I1678" s="102" t="s">
        <v>5338</v>
      </c>
      <c r="J1678" s="102" t="s">
        <v>5339</v>
      </c>
      <c r="K1678" s="102">
        <v>79</v>
      </c>
      <c r="L1678" s="102">
        <v>5</v>
      </c>
      <c r="M1678" s="102"/>
      <c r="N1678" s="102"/>
      <c r="O1678" s="102" t="s">
        <v>424</v>
      </c>
      <c r="P1678" s="102" t="s">
        <v>315</v>
      </c>
      <c r="Q1678" s="102" t="s">
        <v>316</v>
      </c>
      <c r="R1678" s="102">
        <v>33110</v>
      </c>
      <c r="S1678" s="102"/>
      <c r="T1678" s="102">
        <v>80</v>
      </c>
      <c r="U1678" s="102"/>
      <c r="V1678" s="103"/>
      <c r="W1678" s="101"/>
      <c r="X1678" s="102"/>
      <c r="Y1678" s="101"/>
      <c r="Z1678" s="101"/>
      <c r="AA1678" s="101"/>
      <c r="AB1678" s="104"/>
    </row>
    <row r="1679" spans="2:28" ht="16.5" customHeight="1" x14ac:dyDescent="0.25">
      <c r="B1679" s="97">
        <v>2450</v>
      </c>
      <c r="C1679" s="97" t="s">
        <v>206</v>
      </c>
      <c r="D1679" s="98">
        <v>15103</v>
      </c>
      <c r="E1679" s="99">
        <v>19</v>
      </c>
      <c r="F1679" s="97">
        <v>6</v>
      </c>
      <c r="G1679" s="97">
        <v>1</v>
      </c>
      <c r="H1679" s="105">
        <v>14</v>
      </c>
      <c r="I1679" s="105">
        <v>0</v>
      </c>
      <c r="J1679" s="105">
        <v>95</v>
      </c>
      <c r="K1679" s="95">
        <v>5695</v>
      </c>
      <c r="L1679" s="106">
        <f>T1678</f>
        <v>80</v>
      </c>
      <c r="M1679" s="106">
        <f>K1679*L1679</f>
        <v>455600</v>
      </c>
      <c r="N1679" s="77"/>
      <c r="O1679" s="78"/>
      <c r="P1679" s="78"/>
      <c r="Q1679" s="78"/>
      <c r="R1679" s="79"/>
      <c r="S1679" s="80"/>
      <c r="T1679" s="81"/>
      <c r="U1679" s="77"/>
      <c r="V1679" s="79"/>
      <c r="W1679" s="79"/>
      <c r="X1679" s="82"/>
      <c r="Y1679" s="83">
        <f>M1679</f>
        <v>455600</v>
      </c>
      <c r="Z1679" s="84"/>
      <c r="AA1679" s="87">
        <f>AB1679*M1679/100</f>
        <v>45.56</v>
      </c>
      <c r="AB1679" s="110">
        <v>0.01</v>
      </c>
    </row>
    <row r="1680" spans="2:28" ht="16.5" customHeight="1" x14ac:dyDescent="0.25">
      <c r="B1680" s="99"/>
      <c r="C1680" s="99"/>
      <c r="D1680" s="99"/>
      <c r="E1680" s="99"/>
      <c r="F1680" s="99"/>
      <c r="G1680" s="99"/>
      <c r="H1680" s="107"/>
      <c r="I1680" s="107"/>
      <c r="J1680" s="107"/>
      <c r="K1680" s="106"/>
      <c r="L1680" s="106"/>
      <c r="M1680" s="106"/>
      <c r="N1680" s="77"/>
      <c r="O1680" s="78"/>
      <c r="P1680" s="78"/>
      <c r="Q1680" s="78"/>
      <c r="R1680" s="79"/>
      <c r="S1680" s="80"/>
      <c r="T1680" s="81"/>
      <c r="U1680" s="77"/>
      <c r="V1680" s="79"/>
      <c r="W1680" s="79"/>
      <c r="X1680" s="86"/>
      <c r="Y1680" s="83"/>
      <c r="Z1680" s="84"/>
      <c r="AA1680" s="85"/>
      <c r="AB1680" s="86"/>
    </row>
    <row r="1681" spans="2:28" ht="16.5" customHeight="1" x14ac:dyDescent="0.25">
      <c r="B1681" s="100" t="s">
        <v>205</v>
      </c>
      <c r="C1681" s="101"/>
      <c r="D1681" s="101"/>
      <c r="E1681" s="101"/>
      <c r="F1681" s="101"/>
      <c r="G1681" s="102"/>
      <c r="H1681" s="102" t="s">
        <v>210</v>
      </c>
      <c r="I1681" s="102" t="s">
        <v>5338</v>
      </c>
      <c r="J1681" s="102" t="s">
        <v>5339</v>
      </c>
      <c r="K1681" s="102">
        <v>79</v>
      </c>
      <c r="L1681" s="102">
        <v>5</v>
      </c>
      <c r="M1681" s="102"/>
      <c r="N1681" s="102"/>
      <c r="O1681" s="102" t="s">
        <v>424</v>
      </c>
      <c r="P1681" s="102" t="s">
        <v>315</v>
      </c>
      <c r="Q1681" s="102" t="s">
        <v>316</v>
      </c>
      <c r="R1681" s="102">
        <v>33110</v>
      </c>
      <c r="S1681" s="102"/>
      <c r="T1681" s="102">
        <v>80</v>
      </c>
      <c r="U1681" s="102"/>
      <c r="V1681" s="103"/>
      <c r="W1681" s="101"/>
      <c r="X1681" s="102"/>
      <c r="Y1681" s="101"/>
      <c r="Z1681" s="101"/>
      <c r="AA1681" s="101"/>
      <c r="AB1681" s="104"/>
    </row>
    <row r="1682" spans="2:28" ht="16.5" customHeight="1" x14ac:dyDescent="0.25">
      <c r="B1682" s="97">
        <v>2451</v>
      </c>
      <c r="C1682" s="97" t="s">
        <v>206</v>
      </c>
      <c r="D1682" s="98">
        <v>15109</v>
      </c>
      <c r="E1682" s="99">
        <v>25</v>
      </c>
      <c r="F1682" s="97">
        <v>6</v>
      </c>
      <c r="G1682" s="97">
        <v>1</v>
      </c>
      <c r="H1682" s="105">
        <v>15</v>
      </c>
      <c r="I1682" s="105">
        <v>0</v>
      </c>
      <c r="J1682" s="105">
        <v>52</v>
      </c>
      <c r="K1682" s="95">
        <v>6052</v>
      </c>
      <c r="L1682" s="106">
        <f>T1681</f>
        <v>80</v>
      </c>
      <c r="M1682" s="106">
        <f>K1682*L1682</f>
        <v>484160</v>
      </c>
      <c r="N1682" s="77"/>
      <c r="O1682" s="78"/>
      <c r="P1682" s="78"/>
      <c r="Q1682" s="78"/>
      <c r="R1682" s="79"/>
      <c r="S1682" s="80"/>
      <c r="T1682" s="81"/>
      <c r="U1682" s="77"/>
      <c r="V1682" s="79"/>
      <c r="W1682" s="79"/>
      <c r="X1682" s="82"/>
      <c r="Y1682" s="83">
        <f>M1682</f>
        <v>484160</v>
      </c>
      <c r="Z1682" s="84"/>
      <c r="AA1682" s="87">
        <f>AB1682*M1682/100</f>
        <v>48.416000000000004</v>
      </c>
      <c r="AB1682" s="110">
        <v>0.01</v>
      </c>
    </row>
    <row r="1683" spans="2:28" ht="16.5" customHeight="1" x14ac:dyDescent="0.25">
      <c r="B1683" s="99"/>
      <c r="C1683" s="99"/>
      <c r="D1683" s="99"/>
      <c r="E1683" s="99"/>
      <c r="F1683" s="99"/>
      <c r="G1683" s="99"/>
      <c r="H1683" s="107"/>
      <c r="I1683" s="107"/>
      <c r="J1683" s="107"/>
      <c r="K1683" s="106"/>
      <c r="L1683" s="106"/>
      <c r="M1683" s="106"/>
      <c r="N1683" s="77"/>
      <c r="O1683" s="78"/>
      <c r="P1683" s="78"/>
      <c r="Q1683" s="78"/>
      <c r="R1683" s="79"/>
      <c r="S1683" s="80"/>
      <c r="T1683" s="81"/>
      <c r="U1683" s="77"/>
      <c r="V1683" s="79"/>
      <c r="W1683" s="79"/>
      <c r="X1683" s="86"/>
      <c r="Y1683" s="83"/>
      <c r="Z1683" s="84"/>
      <c r="AA1683" s="85"/>
      <c r="AB1683" s="86"/>
    </row>
    <row r="1684" spans="2:28" ht="16.5" customHeight="1" x14ac:dyDescent="0.25">
      <c r="B1684" s="100" t="s">
        <v>205</v>
      </c>
      <c r="C1684" s="101"/>
      <c r="D1684" s="101"/>
      <c r="E1684" s="101"/>
      <c r="F1684" s="101"/>
      <c r="G1684" s="102"/>
      <c r="H1684" s="102" t="s">
        <v>207</v>
      </c>
      <c r="I1684" s="102" t="s">
        <v>5340</v>
      </c>
      <c r="J1684" s="102" t="s">
        <v>5334</v>
      </c>
      <c r="K1684" s="102">
        <v>124</v>
      </c>
      <c r="L1684" s="102">
        <v>5</v>
      </c>
      <c r="M1684" s="102"/>
      <c r="N1684" s="102"/>
      <c r="O1684" s="102" t="s">
        <v>424</v>
      </c>
      <c r="P1684" s="102" t="s">
        <v>315</v>
      </c>
      <c r="Q1684" s="102" t="s">
        <v>316</v>
      </c>
      <c r="R1684" s="102">
        <v>33110</v>
      </c>
      <c r="S1684" s="102"/>
      <c r="T1684" s="102">
        <v>80</v>
      </c>
      <c r="U1684" s="102"/>
      <c r="V1684" s="103"/>
      <c r="W1684" s="101"/>
      <c r="X1684" s="102"/>
      <c r="Y1684" s="101"/>
      <c r="Z1684" s="101"/>
      <c r="AA1684" s="101"/>
      <c r="AB1684" s="104"/>
    </row>
    <row r="1685" spans="2:28" ht="16.5" customHeight="1" x14ac:dyDescent="0.25">
      <c r="B1685" s="97">
        <v>2452</v>
      </c>
      <c r="C1685" s="97" t="s">
        <v>206</v>
      </c>
      <c r="D1685" s="98">
        <v>3822</v>
      </c>
      <c r="E1685" s="99">
        <v>6</v>
      </c>
      <c r="F1685" s="97">
        <v>6</v>
      </c>
      <c r="G1685" s="97">
        <v>1</v>
      </c>
      <c r="H1685" s="105">
        <v>21</v>
      </c>
      <c r="I1685" s="105">
        <v>1</v>
      </c>
      <c r="J1685" s="105">
        <v>7</v>
      </c>
      <c r="K1685" s="95">
        <v>8507</v>
      </c>
      <c r="L1685" s="106">
        <f>T1684</f>
        <v>80</v>
      </c>
      <c r="M1685" s="106">
        <f>K1685*L1685</f>
        <v>680560</v>
      </c>
      <c r="N1685" s="77"/>
      <c r="O1685" s="78"/>
      <c r="P1685" s="78"/>
      <c r="Q1685" s="78"/>
      <c r="R1685" s="79"/>
      <c r="S1685" s="80"/>
      <c r="T1685" s="81"/>
      <c r="U1685" s="77"/>
      <c r="V1685" s="79"/>
      <c r="W1685" s="79"/>
      <c r="X1685" s="82"/>
      <c r="Y1685" s="83">
        <f>M1685</f>
        <v>680560</v>
      </c>
      <c r="Z1685" s="84"/>
      <c r="AA1685" s="87">
        <f>AB1685*M1685/100</f>
        <v>68.055999999999997</v>
      </c>
      <c r="AB1685" s="110">
        <v>0.01</v>
      </c>
    </row>
    <row r="1686" spans="2:28" ht="16.5" customHeight="1" x14ac:dyDescent="0.25">
      <c r="B1686" s="99"/>
      <c r="C1686" s="99"/>
      <c r="D1686" s="99"/>
      <c r="E1686" s="99"/>
      <c r="F1686" s="99"/>
      <c r="G1686" s="99"/>
      <c r="H1686" s="107"/>
      <c r="I1686" s="107"/>
      <c r="J1686" s="107"/>
      <c r="K1686" s="106"/>
      <c r="L1686" s="106"/>
      <c r="M1686" s="106"/>
      <c r="N1686" s="77"/>
      <c r="O1686" s="78"/>
      <c r="P1686" s="78"/>
      <c r="Q1686" s="78"/>
      <c r="R1686" s="79"/>
      <c r="S1686" s="80"/>
      <c r="T1686" s="81"/>
      <c r="U1686" s="77"/>
      <c r="V1686" s="79"/>
      <c r="W1686" s="79"/>
      <c r="X1686" s="86"/>
      <c r="Y1686" s="83"/>
      <c r="Z1686" s="84"/>
      <c r="AA1686" s="85"/>
      <c r="AB1686" s="86"/>
    </row>
    <row r="1687" spans="2:28" ht="16.5" customHeight="1" x14ac:dyDescent="0.25">
      <c r="B1687" s="100" t="s">
        <v>205</v>
      </c>
      <c r="C1687" s="101"/>
      <c r="D1687" s="101"/>
      <c r="E1687" s="101"/>
      <c r="F1687" s="101"/>
      <c r="G1687" s="102"/>
      <c r="H1687" s="102" t="s">
        <v>210</v>
      </c>
      <c r="I1687" s="102" t="s">
        <v>5343</v>
      </c>
      <c r="J1687" s="102" t="s">
        <v>5344</v>
      </c>
      <c r="K1687" s="102">
        <v>45</v>
      </c>
      <c r="L1687" s="102">
        <v>5</v>
      </c>
      <c r="M1687" s="102"/>
      <c r="N1687" s="102"/>
      <c r="O1687" s="102" t="s">
        <v>424</v>
      </c>
      <c r="P1687" s="102" t="s">
        <v>315</v>
      </c>
      <c r="Q1687" s="102" t="s">
        <v>316</v>
      </c>
      <c r="R1687" s="102">
        <v>33110</v>
      </c>
      <c r="S1687" s="102"/>
      <c r="T1687" s="102">
        <v>80</v>
      </c>
      <c r="U1687" s="102"/>
      <c r="V1687" s="103"/>
      <c r="W1687" s="101"/>
      <c r="X1687" s="102"/>
      <c r="Y1687" s="101"/>
      <c r="Z1687" s="101"/>
      <c r="AA1687" s="101"/>
      <c r="AB1687" s="104"/>
    </row>
    <row r="1688" spans="2:28" ht="16.5" customHeight="1" x14ac:dyDescent="0.25">
      <c r="B1688" s="97">
        <v>2455</v>
      </c>
      <c r="C1688" s="97" t="s">
        <v>206</v>
      </c>
      <c r="D1688" s="98">
        <v>3836</v>
      </c>
      <c r="E1688" s="99">
        <v>11</v>
      </c>
      <c r="F1688" s="97">
        <v>6</v>
      </c>
      <c r="G1688" s="97">
        <v>1</v>
      </c>
      <c r="H1688" s="105">
        <v>59</v>
      </c>
      <c r="I1688" s="105">
        <v>3</v>
      </c>
      <c r="J1688" s="105">
        <v>71</v>
      </c>
      <c r="K1688" s="95">
        <v>23971</v>
      </c>
      <c r="L1688" s="106">
        <f>T1687</f>
        <v>80</v>
      </c>
      <c r="M1688" s="106">
        <f>K1688*L1688</f>
        <v>1917680</v>
      </c>
      <c r="N1688" s="77"/>
      <c r="O1688" s="78"/>
      <c r="P1688" s="78"/>
      <c r="Q1688" s="78"/>
      <c r="R1688" s="79"/>
      <c r="S1688" s="80"/>
      <c r="T1688" s="81"/>
      <c r="U1688" s="77"/>
      <c r="V1688" s="79"/>
      <c r="W1688" s="79"/>
      <c r="X1688" s="82"/>
      <c r="Y1688" s="83">
        <f>M1688</f>
        <v>1917680</v>
      </c>
      <c r="Z1688" s="84"/>
      <c r="AA1688" s="87">
        <f>AB1688*M1688/100</f>
        <v>191.768</v>
      </c>
      <c r="AB1688" s="110">
        <v>0.01</v>
      </c>
    </row>
    <row r="1689" spans="2:28" ht="16.5" customHeight="1" x14ac:dyDescent="0.25">
      <c r="B1689" s="99"/>
      <c r="C1689" s="99"/>
      <c r="D1689" s="99"/>
      <c r="E1689" s="99"/>
      <c r="F1689" s="99"/>
      <c r="G1689" s="99"/>
      <c r="H1689" s="107"/>
      <c r="I1689" s="107"/>
      <c r="J1689" s="107"/>
      <c r="K1689" s="106"/>
      <c r="L1689" s="106"/>
      <c r="M1689" s="106"/>
      <c r="N1689" s="77"/>
      <c r="O1689" s="78"/>
      <c r="P1689" s="78"/>
      <c r="Q1689" s="78"/>
      <c r="R1689" s="79"/>
      <c r="S1689" s="80"/>
      <c r="T1689" s="81"/>
      <c r="U1689" s="77"/>
      <c r="V1689" s="79"/>
      <c r="W1689" s="79"/>
      <c r="X1689" s="86"/>
      <c r="Y1689" s="83"/>
      <c r="Z1689" s="84"/>
      <c r="AA1689" s="85"/>
      <c r="AB1689" s="86"/>
    </row>
    <row r="1690" spans="2:28" ht="16.5" customHeight="1" x14ac:dyDescent="0.25">
      <c r="B1690" s="100" t="s">
        <v>205</v>
      </c>
      <c r="C1690" s="101"/>
      <c r="D1690" s="101"/>
      <c r="E1690" s="101"/>
      <c r="F1690" s="101"/>
      <c r="G1690" s="102"/>
      <c r="H1690" s="102" t="s">
        <v>210</v>
      </c>
      <c r="I1690" s="102" t="s">
        <v>5348</v>
      </c>
      <c r="J1690" s="102" t="s">
        <v>2537</v>
      </c>
      <c r="K1690" s="102">
        <v>222</v>
      </c>
      <c r="L1690" s="102">
        <v>5</v>
      </c>
      <c r="M1690" s="102"/>
      <c r="N1690" s="102"/>
      <c r="O1690" s="102" t="s">
        <v>826</v>
      </c>
      <c r="P1690" s="102" t="s">
        <v>315</v>
      </c>
      <c r="Q1690" s="102" t="s">
        <v>316</v>
      </c>
      <c r="R1690" s="102">
        <v>33110</v>
      </c>
      <c r="S1690" s="102"/>
      <c r="T1690" s="102">
        <v>80</v>
      </c>
      <c r="U1690" s="102"/>
      <c r="V1690" s="103"/>
      <c r="W1690" s="101"/>
      <c r="X1690" s="102"/>
      <c r="Y1690" s="101"/>
      <c r="Z1690" s="101"/>
      <c r="AA1690" s="101"/>
      <c r="AB1690" s="104"/>
    </row>
    <row r="1691" spans="2:28" ht="16.5" customHeight="1" x14ac:dyDescent="0.25">
      <c r="B1691" s="97">
        <v>2458</v>
      </c>
      <c r="C1691" s="97" t="s">
        <v>206</v>
      </c>
      <c r="D1691" s="98">
        <v>3100</v>
      </c>
      <c r="E1691" s="99">
        <v>13</v>
      </c>
      <c r="F1691" s="97">
        <v>6</v>
      </c>
      <c r="G1691" s="97">
        <v>1</v>
      </c>
      <c r="H1691" s="105">
        <v>29</v>
      </c>
      <c r="I1691" s="105">
        <v>0</v>
      </c>
      <c r="J1691" s="105">
        <v>70</v>
      </c>
      <c r="K1691" s="95">
        <v>11670</v>
      </c>
      <c r="L1691" s="106">
        <f>T1690</f>
        <v>80</v>
      </c>
      <c r="M1691" s="106">
        <f>K1691*L1691</f>
        <v>933600</v>
      </c>
      <c r="N1691" s="77"/>
      <c r="O1691" s="78"/>
      <c r="P1691" s="78"/>
      <c r="Q1691" s="78"/>
      <c r="R1691" s="79"/>
      <c r="S1691" s="80"/>
      <c r="T1691" s="81"/>
      <c r="U1691" s="77"/>
      <c r="V1691" s="79"/>
      <c r="W1691" s="79"/>
      <c r="X1691" s="82"/>
      <c r="Y1691" s="83">
        <f>M1691</f>
        <v>933600</v>
      </c>
      <c r="Z1691" s="84"/>
      <c r="AA1691" s="87">
        <f>AB1691*M1691/100</f>
        <v>93.36</v>
      </c>
      <c r="AB1691" s="110">
        <v>0.01</v>
      </c>
    </row>
    <row r="1692" spans="2:28" ht="16.5" customHeight="1" x14ac:dyDescent="0.25">
      <c r="B1692" s="99"/>
      <c r="C1692" s="99"/>
      <c r="D1692" s="99"/>
      <c r="E1692" s="99"/>
      <c r="F1692" s="99"/>
      <c r="G1692" s="99"/>
      <c r="H1692" s="107"/>
      <c r="I1692" s="107"/>
      <c r="J1692" s="107"/>
      <c r="K1692" s="106"/>
      <c r="L1692" s="106"/>
      <c r="M1692" s="106"/>
      <c r="N1692" s="77"/>
      <c r="O1692" s="78"/>
      <c r="P1692" s="78"/>
      <c r="Q1692" s="78"/>
      <c r="R1692" s="79"/>
      <c r="S1692" s="80"/>
      <c r="T1692" s="81"/>
      <c r="U1692" s="77"/>
      <c r="V1692" s="79"/>
      <c r="W1692" s="79"/>
      <c r="X1692" s="86"/>
      <c r="Y1692" s="83"/>
      <c r="Z1692" s="84"/>
      <c r="AA1692" s="85"/>
      <c r="AB1692" s="86"/>
    </row>
    <row r="1693" spans="2:28" ht="16.5" customHeight="1" x14ac:dyDescent="0.25">
      <c r="B1693" s="100" t="s">
        <v>205</v>
      </c>
      <c r="C1693" s="101"/>
      <c r="D1693" s="101"/>
      <c r="E1693" s="101"/>
      <c r="F1693" s="101"/>
      <c r="G1693" s="102"/>
      <c r="H1693" s="102" t="s">
        <v>210</v>
      </c>
      <c r="I1693" s="102" t="s">
        <v>2094</v>
      </c>
      <c r="J1693" s="102" t="s">
        <v>5349</v>
      </c>
      <c r="K1693" s="102">
        <v>29</v>
      </c>
      <c r="L1693" s="102">
        <v>13</v>
      </c>
      <c r="M1693" s="102"/>
      <c r="N1693" s="102"/>
      <c r="O1693" s="102" t="s">
        <v>1394</v>
      </c>
      <c r="P1693" s="102" t="s">
        <v>1395</v>
      </c>
      <c r="Q1693" s="102" t="s">
        <v>139</v>
      </c>
      <c r="R1693" s="102">
        <v>34260</v>
      </c>
      <c r="S1693" s="102"/>
      <c r="T1693" s="102">
        <v>80</v>
      </c>
      <c r="U1693" s="102"/>
      <c r="V1693" s="103"/>
      <c r="W1693" s="101"/>
      <c r="X1693" s="102"/>
      <c r="Y1693" s="101"/>
      <c r="Z1693" s="101"/>
      <c r="AA1693" s="101"/>
      <c r="AB1693" s="104"/>
    </row>
    <row r="1694" spans="2:28" ht="16.5" customHeight="1" x14ac:dyDescent="0.25">
      <c r="B1694" s="97">
        <v>2459</v>
      </c>
      <c r="C1694" s="97" t="s">
        <v>206</v>
      </c>
      <c r="D1694" s="98">
        <v>4298</v>
      </c>
      <c r="E1694" s="99">
        <v>2</v>
      </c>
      <c r="F1694" s="97">
        <v>6</v>
      </c>
      <c r="G1694" s="97">
        <v>1</v>
      </c>
      <c r="H1694" s="105">
        <v>18</v>
      </c>
      <c r="I1694" s="105">
        <v>0</v>
      </c>
      <c r="J1694" s="105">
        <v>10</v>
      </c>
      <c r="K1694" s="95">
        <v>7210</v>
      </c>
      <c r="L1694" s="106">
        <f>T1693</f>
        <v>80</v>
      </c>
      <c r="M1694" s="106">
        <f>K1694*L1694</f>
        <v>576800</v>
      </c>
      <c r="N1694" s="77"/>
      <c r="O1694" s="78"/>
      <c r="P1694" s="78"/>
      <c r="Q1694" s="78"/>
      <c r="R1694" s="79"/>
      <c r="S1694" s="80"/>
      <c r="T1694" s="81"/>
      <c r="U1694" s="77"/>
      <c r="V1694" s="79"/>
      <c r="W1694" s="79"/>
      <c r="X1694" s="82"/>
      <c r="Y1694" s="83">
        <f>M1694</f>
        <v>576800</v>
      </c>
      <c r="Z1694" s="84"/>
      <c r="AA1694" s="87">
        <f>AB1694*M1694/100</f>
        <v>57.68</v>
      </c>
      <c r="AB1694" s="110">
        <v>0.01</v>
      </c>
    </row>
    <row r="1695" spans="2:28" ht="16.5" customHeight="1" x14ac:dyDescent="0.25">
      <c r="B1695" s="99"/>
      <c r="C1695" s="99"/>
      <c r="D1695" s="99"/>
      <c r="E1695" s="99"/>
      <c r="F1695" s="99"/>
      <c r="G1695" s="99"/>
      <c r="H1695" s="107"/>
      <c r="I1695" s="107"/>
      <c r="J1695" s="107"/>
      <c r="K1695" s="106"/>
      <c r="L1695" s="106"/>
      <c r="M1695" s="106"/>
      <c r="N1695" s="77"/>
      <c r="O1695" s="78"/>
      <c r="P1695" s="78"/>
      <c r="Q1695" s="78"/>
      <c r="R1695" s="79"/>
      <c r="S1695" s="80"/>
      <c r="T1695" s="81"/>
      <c r="U1695" s="77"/>
      <c r="V1695" s="79"/>
      <c r="W1695" s="79"/>
      <c r="X1695" s="86"/>
      <c r="Y1695" s="83"/>
      <c r="Z1695" s="84"/>
      <c r="AA1695" s="85"/>
      <c r="AB1695" s="86"/>
    </row>
    <row r="1696" spans="2:28" ht="16.5" customHeight="1" x14ac:dyDescent="0.25">
      <c r="B1696" s="100" t="s">
        <v>205</v>
      </c>
      <c r="C1696" s="101"/>
      <c r="D1696" s="101"/>
      <c r="E1696" s="101"/>
      <c r="F1696" s="101"/>
      <c r="G1696" s="102"/>
      <c r="H1696" s="102" t="s">
        <v>207</v>
      </c>
      <c r="I1696" s="102" t="s">
        <v>3324</v>
      </c>
      <c r="J1696" s="102" t="s">
        <v>5350</v>
      </c>
      <c r="K1696" s="102">
        <v>84</v>
      </c>
      <c r="L1696" s="102">
        <v>11</v>
      </c>
      <c r="M1696" s="102"/>
      <c r="N1696" s="102"/>
      <c r="O1696" s="102" t="s">
        <v>424</v>
      </c>
      <c r="P1696" s="102" t="s">
        <v>315</v>
      </c>
      <c r="Q1696" s="102" t="s">
        <v>316</v>
      </c>
      <c r="R1696" s="102">
        <v>33110</v>
      </c>
      <c r="S1696" s="102"/>
      <c r="T1696" s="102">
        <v>80</v>
      </c>
      <c r="U1696" s="102"/>
      <c r="V1696" s="103"/>
      <c r="W1696" s="101"/>
      <c r="X1696" s="102" t="s">
        <v>212</v>
      </c>
      <c r="Y1696" s="101" t="s">
        <v>5351</v>
      </c>
      <c r="Z1696" s="101"/>
      <c r="AA1696" s="101"/>
      <c r="AB1696" s="104"/>
    </row>
    <row r="1697" spans="2:28" ht="16.5" customHeight="1" x14ac:dyDescent="0.25">
      <c r="B1697" s="97">
        <v>2462</v>
      </c>
      <c r="C1697" s="97" t="s">
        <v>206</v>
      </c>
      <c r="D1697" s="98">
        <v>1995</v>
      </c>
      <c r="E1697" s="99">
        <v>2</v>
      </c>
      <c r="F1697" s="97">
        <v>6</v>
      </c>
      <c r="G1697" s="97">
        <v>1</v>
      </c>
      <c r="H1697" s="105">
        <v>4</v>
      </c>
      <c r="I1697" s="105">
        <v>2</v>
      </c>
      <c r="J1697" s="105">
        <v>68</v>
      </c>
      <c r="K1697" s="95">
        <v>1868</v>
      </c>
      <c r="L1697" s="106">
        <f>T1696</f>
        <v>80</v>
      </c>
      <c r="M1697" s="106">
        <f>K1697*L1697</f>
        <v>149440</v>
      </c>
      <c r="N1697" s="77"/>
      <c r="O1697" s="78"/>
      <c r="P1697" s="78"/>
      <c r="Q1697" s="78"/>
      <c r="R1697" s="79"/>
      <c r="S1697" s="80"/>
      <c r="T1697" s="81"/>
      <c r="U1697" s="77"/>
      <c r="V1697" s="79"/>
      <c r="W1697" s="79"/>
      <c r="X1697" s="82"/>
      <c r="Y1697" s="83">
        <f>M1697</f>
        <v>149440</v>
      </c>
      <c r="Z1697" s="84"/>
      <c r="AA1697" s="87">
        <f>AB1697*M1697/100</f>
        <v>14.944000000000001</v>
      </c>
      <c r="AB1697" s="110">
        <v>0.01</v>
      </c>
    </row>
    <row r="1698" spans="2:28" ht="16.5" customHeight="1" x14ac:dyDescent="0.25">
      <c r="B1698" s="99"/>
      <c r="C1698" s="99"/>
      <c r="D1698" s="99"/>
      <c r="E1698" s="99"/>
      <c r="F1698" s="99"/>
      <c r="G1698" s="99"/>
      <c r="H1698" s="107"/>
      <c r="I1698" s="107"/>
      <c r="J1698" s="107"/>
      <c r="K1698" s="106"/>
      <c r="L1698" s="106"/>
      <c r="M1698" s="106"/>
      <c r="N1698" s="77"/>
      <c r="O1698" s="78"/>
      <c r="P1698" s="78"/>
      <c r="Q1698" s="78"/>
      <c r="R1698" s="79"/>
      <c r="S1698" s="80"/>
      <c r="T1698" s="81"/>
      <c r="U1698" s="77"/>
      <c r="V1698" s="79"/>
      <c r="W1698" s="79"/>
      <c r="X1698" s="86"/>
      <c r="Y1698" s="83"/>
      <c r="Z1698" s="84"/>
      <c r="AA1698" s="85"/>
      <c r="AB1698" s="86"/>
    </row>
    <row r="1699" spans="2:28" ht="16.5" customHeight="1" x14ac:dyDescent="0.25">
      <c r="B1699" s="100" t="s">
        <v>205</v>
      </c>
      <c r="C1699" s="101"/>
      <c r="D1699" s="101"/>
      <c r="E1699" s="101"/>
      <c r="F1699" s="101"/>
      <c r="G1699" s="102"/>
      <c r="H1699" s="102" t="s">
        <v>210</v>
      </c>
      <c r="I1699" s="102" t="s">
        <v>5352</v>
      </c>
      <c r="J1699" s="102" t="s">
        <v>3891</v>
      </c>
      <c r="K1699" s="102">
        <v>84</v>
      </c>
      <c r="L1699" s="102">
        <v>11</v>
      </c>
      <c r="M1699" s="102"/>
      <c r="N1699" s="102"/>
      <c r="O1699" s="102" t="s">
        <v>424</v>
      </c>
      <c r="P1699" s="102" t="s">
        <v>315</v>
      </c>
      <c r="Q1699" s="102" t="s">
        <v>316</v>
      </c>
      <c r="R1699" s="102">
        <v>33110</v>
      </c>
      <c r="S1699" s="102"/>
      <c r="T1699" s="102">
        <v>80</v>
      </c>
      <c r="U1699" s="102"/>
      <c r="V1699" s="103"/>
      <c r="W1699" s="101"/>
      <c r="X1699" s="102"/>
      <c r="Y1699" s="101"/>
      <c r="Z1699" s="101"/>
      <c r="AA1699" s="101"/>
      <c r="AB1699" s="104"/>
    </row>
    <row r="1700" spans="2:28" ht="16.5" customHeight="1" x14ac:dyDescent="0.25">
      <c r="B1700" s="97">
        <v>2463</v>
      </c>
      <c r="C1700" s="97" t="s">
        <v>206</v>
      </c>
      <c r="D1700" s="98">
        <v>7999</v>
      </c>
      <c r="E1700" s="99">
        <v>15</v>
      </c>
      <c r="F1700" s="97">
        <v>6</v>
      </c>
      <c r="G1700" s="97">
        <v>1</v>
      </c>
      <c r="H1700" s="105">
        <v>13</v>
      </c>
      <c r="I1700" s="105">
        <v>2</v>
      </c>
      <c r="J1700" s="105">
        <v>35</v>
      </c>
      <c r="K1700" s="95">
        <v>5435</v>
      </c>
      <c r="L1700" s="106">
        <f>T1699</f>
        <v>80</v>
      </c>
      <c r="M1700" s="106">
        <f>K1700*L1700</f>
        <v>434800</v>
      </c>
      <c r="N1700" s="77"/>
      <c r="O1700" s="78"/>
      <c r="P1700" s="78"/>
      <c r="Q1700" s="78"/>
      <c r="R1700" s="79"/>
      <c r="S1700" s="80"/>
      <c r="T1700" s="81"/>
      <c r="U1700" s="77"/>
      <c r="V1700" s="79"/>
      <c r="W1700" s="79"/>
      <c r="X1700" s="82"/>
      <c r="Y1700" s="83">
        <f>M1700</f>
        <v>434800</v>
      </c>
      <c r="Z1700" s="84"/>
      <c r="AA1700" s="87">
        <f>AB1700*M1700/100</f>
        <v>43.48</v>
      </c>
      <c r="AB1700" s="110">
        <v>0.01</v>
      </c>
    </row>
    <row r="1701" spans="2:28" ht="16.5" customHeight="1" x14ac:dyDescent="0.25">
      <c r="B1701" s="99"/>
      <c r="C1701" s="99"/>
      <c r="D1701" s="99"/>
      <c r="E1701" s="99"/>
      <c r="F1701" s="99"/>
      <c r="G1701" s="99"/>
      <c r="H1701" s="107"/>
      <c r="I1701" s="107"/>
      <c r="J1701" s="107"/>
      <c r="K1701" s="106"/>
      <c r="L1701" s="106"/>
      <c r="M1701" s="106"/>
      <c r="N1701" s="77"/>
      <c r="O1701" s="78"/>
      <c r="P1701" s="78"/>
      <c r="Q1701" s="78"/>
      <c r="R1701" s="79"/>
      <c r="S1701" s="80"/>
      <c r="T1701" s="81"/>
      <c r="U1701" s="77"/>
      <c r="V1701" s="79"/>
      <c r="W1701" s="79"/>
      <c r="X1701" s="86"/>
      <c r="Y1701" s="83"/>
      <c r="Z1701" s="84"/>
      <c r="AA1701" s="85"/>
      <c r="AB1701" s="86"/>
    </row>
    <row r="1702" spans="2:28" ht="16.5" customHeight="1" x14ac:dyDescent="0.25">
      <c r="B1702" s="100" t="s">
        <v>205</v>
      </c>
      <c r="C1702" s="101"/>
      <c r="D1702" s="101"/>
      <c r="E1702" s="101"/>
      <c r="F1702" s="101"/>
      <c r="G1702" s="102"/>
      <c r="H1702" s="102" t="s">
        <v>210</v>
      </c>
      <c r="I1702" s="102" t="s">
        <v>5352</v>
      </c>
      <c r="J1702" s="102" t="s">
        <v>3891</v>
      </c>
      <c r="K1702" s="102">
        <v>84</v>
      </c>
      <c r="L1702" s="102">
        <v>11</v>
      </c>
      <c r="M1702" s="102"/>
      <c r="N1702" s="102"/>
      <c r="O1702" s="102" t="s">
        <v>424</v>
      </c>
      <c r="P1702" s="102" t="s">
        <v>315</v>
      </c>
      <c r="Q1702" s="102" t="s">
        <v>316</v>
      </c>
      <c r="R1702" s="102">
        <v>33110</v>
      </c>
      <c r="S1702" s="102"/>
      <c r="T1702" s="102">
        <v>80</v>
      </c>
      <c r="U1702" s="102"/>
      <c r="V1702" s="103"/>
      <c r="W1702" s="101"/>
      <c r="X1702" s="102"/>
      <c r="Y1702" s="101"/>
      <c r="Z1702" s="101"/>
      <c r="AA1702" s="101"/>
      <c r="AB1702" s="104"/>
    </row>
    <row r="1703" spans="2:28" ht="16.5" customHeight="1" x14ac:dyDescent="0.25">
      <c r="B1703" s="97">
        <v>2464</v>
      </c>
      <c r="C1703" s="97" t="s">
        <v>206</v>
      </c>
      <c r="D1703" s="98">
        <v>4185</v>
      </c>
      <c r="E1703" s="99">
        <v>9</v>
      </c>
      <c r="F1703" s="97">
        <v>6</v>
      </c>
      <c r="G1703" s="97">
        <v>1</v>
      </c>
      <c r="H1703" s="105">
        <v>24</v>
      </c>
      <c r="I1703" s="105">
        <v>0</v>
      </c>
      <c r="J1703" s="105">
        <v>7</v>
      </c>
      <c r="K1703" s="95">
        <v>9607</v>
      </c>
      <c r="L1703" s="106">
        <f>T1702</f>
        <v>80</v>
      </c>
      <c r="M1703" s="106">
        <f>K1703*L1703</f>
        <v>768560</v>
      </c>
      <c r="N1703" s="77"/>
      <c r="O1703" s="78"/>
      <c r="P1703" s="78"/>
      <c r="Q1703" s="78"/>
      <c r="R1703" s="79"/>
      <c r="S1703" s="80"/>
      <c r="T1703" s="81"/>
      <c r="U1703" s="77"/>
      <c r="V1703" s="79"/>
      <c r="W1703" s="79"/>
      <c r="X1703" s="82"/>
      <c r="Y1703" s="83">
        <f>M1703</f>
        <v>768560</v>
      </c>
      <c r="Z1703" s="84"/>
      <c r="AA1703" s="87">
        <f>AB1703*M1703/100</f>
        <v>76.856000000000009</v>
      </c>
      <c r="AB1703" s="110">
        <v>0.01</v>
      </c>
    </row>
    <row r="1704" spans="2:28" ht="16.5" customHeight="1" x14ac:dyDescent="0.25">
      <c r="B1704" s="99"/>
      <c r="C1704" s="99"/>
      <c r="D1704" s="99"/>
      <c r="E1704" s="99"/>
      <c r="F1704" s="99"/>
      <c r="G1704" s="99"/>
      <c r="H1704" s="107"/>
      <c r="I1704" s="107"/>
      <c r="J1704" s="107"/>
      <c r="K1704" s="106"/>
      <c r="L1704" s="106"/>
      <c r="M1704" s="106"/>
      <c r="N1704" s="77"/>
      <c r="O1704" s="78"/>
      <c r="P1704" s="78"/>
      <c r="Q1704" s="78"/>
      <c r="R1704" s="79"/>
      <c r="S1704" s="80"/>
      <c r="T1704" s="81"/>
      <c r="U1704" s="77"/>
      <c r="V1704" s="79"/>
      <c r="W1704" s="79"/>
      <c r="X1704" s="86"/>
      <c r="Y1704" s="83"/>
      <c r="Z1704" s="84"/>
      <c r="AA1704" s="85"/>
      <c r="AB1704" s="86"/>
    </row>
    <row r="1705" spans="2:28" ht="16.5" customHeight="1" x14ac:dyDescent="0.25">
      <c r="B1705" s="100" t="s">
        <v>205</v>
      </c>
      <c r="C1705" s="101"/>
      <c r="D1705" s="101"/>
      <c r="E1705" s="101"/>
      <c r="F1705" s="101"/>
      <c r="G1705" s="102"/>
      <c r="H1705" s="102" t="s">
        <v>210</v>
      </c>
      <c r="I1705" s="102" t="s">
        <v>2390</v>
      </c>
      <c r="J1705" s="102" t="s">
        <v>5354</v>
      </c>
      <c r="K1705" s="102">
        <v>200</v>
      </c>
      <c r="L1705" s="102">
        <v>1</v>
      </c>
      <c r="M1705" s="102"/>
      <c r="N1705" s="102"/>
      <c r="O1705" s="102" t="s">
        <v>5355</v>
      </c>
      <c r="P1705" s="102" t="s">
        <v>209</v>
      </c>
      <c r="Q1705" s="102" t="s">
        <v>139</v>
      </c>
      <c r="R1705" s="102">
        <v>34160</v>
      </c>
      <c r="S1705" s="102"/>
      <c r="T1705" s="102">
        <v>80</v>
      </c>
      <c r="U1705" s="102"/>
      <c r="V1705" s="103"/>
      <c r="W1705" s="101"/>
      <c r="X1705" s="102"/>
      <c r="Y1705" s="101"/>
      <c r="Z1705" s="101"/>
      <c r="AA1705" s="101"/>
      <c r="AB1705" s="104"/>
    </row>
    <row r="1706" spans="2:28" ht="16.5" customHeight="1" x14ac:dyDescent="0.25">
      <c r="B1706" s="97">
        <v>2466</v>
      </c>
      <c r="C1706" s="97" t="s">
        <v>206</v>
      </c>
      <c r="D1706" s="98">
        <v>4143</v>
      </c>
      <c r="E1706" s="99">
        <v>12</v>
      </c>
      <c r="F1706" s="97">
        <v>6</v>
      </c>
      <c r="G1706" s="97">
        <v>1</v>
      </c>
      <c r="H1706" s="105">
        <v>45</v>
      </c>
      <c r="I1706" s="105">
        <v>1</v>
      </c>
      <c r="J1706" s="105">
        <v>99</v>
      </c>
      <c r="K1706" s="95">
        <v>18199</v>
      </c>
      <c r="L1706" s="106">
        <f>T1705</f>
        <v>80</v>
      </c>
      <c r="M1706" s="106">
        <f>K1706*L1706</f>
        <v>1455920</v>
      </c>
      <c r="N1706" s="77"/>
      <c r="O1706" s="78"/>
      <c r="P1706" s="78"/>
      <c r="Q1706" s="78"/>
      <c r="R1706" s="79"/>
      <c r="S1706" s="80"/>
      <c r="T1706" s="81"/>
      <c r="U1706" s="77"/>
      <c r="V1706" s="79"/>
      <c r="W1706" s="79"/>
      <c r="X1706" s="82"/>
      <c r="Y1706" s="83">
        <f>M1706</f>
        <v>1455920</v>
      </c>
      <c r="Z1706" s="84"/>
      <c r="AA1706" s="87">
        <f>AB1706*M1706/100</f>
        <v>145.59200000000001</v>
      </c>
      <c r="AB1706" s="110">
        <v>0.01</v>
      </c>
    </row>
    <row r="1707" spans="2:28" ht="16.5" customHeight="1" x14ac:dyDescent="0.25">
      <c r="B1707" s="99"/>
      <c r="C1707" s="99"/>
      <c r="D1707" s="99"/>
      <c r="E1707" s="99"/>
      <c r="F1707" s="99"/>
      <c r="G1707" s="99"/>
      <c r="H1707" s="107"/>
      <c r="I1707" s="107"/>
      <c r="J1707" s="107"/>
      <c r="K1707" s="106"/>
      <c r="L1707" s="106"/>
      <c r="M1707" s="106"/>
      <c r="N1707" s="77"/>
      <c r="O1707" s="78"/>
      <c r="P1707" s="78"/>
      <c r="Q1707" s="78"/>
      <c r="R1707" s="79"/>
      <c r="S1707" s="80"/>
      <c r="T1707" s="81"/>
      <c r="U1707" s="77"/>
      <c r="V1707" s="79"/>
      <c r="W1707" s="79"/>
      <c r="X1707" s="86"/>
      <c r="Y1707" s="83"/>
      <c r="Z1707" s="84"/>
      <c r="AA1707" s="85"/>
      <c r="AB1707" s="86"/>
    </row>
    <row r="1708" spans="2:28" ht="16.5" customHeight="1" x14ac:dyDescent="0.25">
      <c r="B1708" s="100" t="s">
        <v>205</v>
      </c>
      <c r="C1708" s="101"/>
      <c r="D1708" s="101"/>
      <c r="E1708" s="101"/>
      <c r="F1708" s="101"/>
      <c r="G1708" s="102"/>
      <c r="H1708" s="102" t="s">
        <v>210</v>
      </c>
      <c r="I1708" s="102" t="s">
        <v>2390</v>
      </c>
      <c r="J1708" s="102" t="s">
        <v>5354</v>
      </c>
      <c r="K1708" s="102">
        <v>200</v>
      </c>
      <c r="L1708" s="102">
        <v>1</v>
      </c>
      <c r="M1708" s="102"/>
      <c r="N1708" s="102"/>
      <c r="O1708" s="102" t="s">
        <v>5355</v>
      </c>
      <c r="P1708" s="102" t="s">
        <v>209</v>
      </c>
      <c r="Q1708" s="102" t="s">
        <v>139</v>
      </c>
      <c r="R1708" s="102">
        <v>34160</v>
      </c>
      <c r="S1708" s="102"/>
      <c r="T1708" s="102">
        <v>80</v>
      </c>
      <c r="U1708" s="102"/>
      <c r="V1708" s="103"/>
      <c r="W1708" s="101"/>
      <c r="X1708" s="102"/>
      <c r="Y1708" s="101"/>
      <c r="Z1708" s="101"/>
      <c r="AA1708" s="101"/>
      <c r="AB1708" s="104"/>
    </row>
    <row r="1709" spans="2:28" ht="16.5" customHeight="1" x14ac:dyDescent="0.25">
      <c r="B1709" s="97">
        <v>2467</v>
      </c>
      <c r="C1709" s="97" t="s">
        <v>206</v>
      </c>
      <c r="D1709" s="98">
        <v>4146</v>
      </c>
      <c r="E1709" s="99">
        <v>15</v>
      </c>
      <c r="F1709" s="97">
        <v>6</v>
      </c>
      <c r="G1709" s="97">
        <v>1</v>
      </c>
      <c r="H1709" s="105">
        <v>34</v>
      </c>
      <c r="I1709" s="105">
        <v>0</v>
      </c>
      <c r="J1709" s="105">
        <v>28</v>
      </c>
      <c r="K1709" s="95">
        <v>13628</v>
      </c>
      <c r="L1709" s="106">
        <f>T1708</f>
        <v>80</v>
      </c>
      <c r="M1709" s="106">
        <f>K1709*L1709</f>
        <v>1090240</v>
      </c>
      <c r="N1709" s="77"/>
      <c r="O1709" s="78"/>
      <c r="P1709" s="78"/>
      <c r="Q1709" s="78"/>
      <c r="R1709" s="79"/>
      <c r="S1709" s="80"/>
      <c r="T1709" s="81"/>
      <c r="U1709" s="77"/>
      <c r="V1709" s="79"/>
      <c r="W1709" s="79"/>
      <c r="X1709" s="82"/>
      <c r="Y1709" s="83">
        <f>M1709</f>
        <v>1090240</v>
      </c>
      <c r="Z1709" s="84"/>
      <c r="AA1709" s="87">
        <f>AB1709*M1709/100</f>
        <v>109.024</v>
      </c>
      <c r="AB1709" s="110">
        <v>0.01</v>
      </c>
    </row>
    <row r="1710" spans="2:28" ht="16.5" customHeight="1" x14ac:dyDescent="0.25">
      <c r="B1710" s="99"/>
      <c r="C1710" s="99"/>
      <c r="D1710" s="99"/>
      <c r="E1710" s="99"/>
      <c r="F1710" s="99"/>
      <c r="G1710" s="99"/>
      <c r="H1710" s="107"/>
      <c r="I1710" s="107"/>
      <c r="J1710" s="107"/>
      <c r="K1710" s="106"/>
      <c r="L1710" s="106"/>
      <c r="M1710" s="106"/>
      <c r="N1710" s="77"/>
      <c r="O1710" s="78"/>
      <c r="P1710" s="78"/>
      <c r="Q1710" s="78"/>
      <c r="R1710" s="79"/>
      <c r="S1710" s="80"/>
      <c r="T1710" s="81"/>
      <c r="U1710" s="77"/>
      <c r="V1710" s="79"/>
      <c r="W1710" s="79"/>
      <c r="X1710" s="86"/>
      <c r="Y1710" s="83"/>
      <c r="Z1710" s="84"/>
      <c r="AA1710" s="85"/>
      <c r="AB1710" s="86"/>
    </row>
    <row r="1711" spans="2:28" ht="16.5" customHeight="1" x14ac:dyDescent="0.25">
      <c r="B1711" s="100" t="s">
        <v>205</v>
      </c>
      <c r="C1711" s="101"/>
      <c r="D1711" s="101"/>
      <c r="E1711" s="101"/>
      <c r="F1711" s="101"/>
      <c r="G1711" s="102"/>
      <c r="H1711" s="102" t="s">
        <v>210</v>
      </c>
      <c r="I1711" s="102" t="s">
        <v>2544</v>
      </c>
      <c r="J1711" s="102" t="s">
        <v>2891</v>
      </c>
      <c r="K1711" s="102">
        <v>221</v>
      </c>
      <c r="L1711" s="102">
        <v>11</v>
      </c>
      <c r="M1711" s="102"/>
      <c r="N1711" s="102"/>
      <c r="O1711" s="102" t="s">
        <v>424</v>
      </c>
      <c r="P1711" s="102" t="s">
        <v>315</v>
      </c>
      <c r="Q1711" s="102" t="s">
        <v>316</v>
      </c>
      <c r="R1711" s="102">
        <v>33110</v>
      </c>
      <c r="S1711" s="102"/>
      <c r="T1711" s="102">
        <v>250</v>
      </c>
      <c r="U1711" s="102" t="s">
        <v>5356</v>
      </c>
      <c r="V1711" s="103"/>
      <c r="W1711" s="101"/>
      <c r="X1711" s="102"/>
      <c r="Y1711" s="101"/>
      <c r="Z1711" s="101"/>
      <c r="AA1711" s="101"/>
      <c r="AB1711" s="104"/>
    </row>
    <row r="1712" spans="2:28" ht="16.5" customHeight="1" x14ac:dyDescent="0.25">
      <c r="B1712" s="97">
        <v>2468</v>
      </c>
      <c r="C1712" s="97" t="s">
        <v>206</v>
      </c>
      <c r="D1712" s="98">
        <v>4226</v>
      </c>
      <c r="E1712" s="99">
        <v>7</v>
      </c>
      <c r="F1712" s="97">
        <v>6</v>
      </c>
      <c r="G1712" s="97"/>
      <c r="H1712" s="105">
        <v>3</v>
      </c>
      <c r="I1712" s="105">
        <v>0</v>
      </c>
      <c r="J1712" s="105">
        <v>0</v>
      </c>
      <c r="K1712" s="95">
        <v>1200</v>
      </c>
      <c r="L1712" s="106">
        <f>T1711</f>
        <v>250</v>
      </c>
      <c r="M1712" s="106">
        <f>K1712*L1712</f>
        <v>300000</v>
      </c>
      <c r="N1712" s="77"/>
      <c r="O1712" s="78"/>
      <c r="P1712" s="78"/>
      <c r="Q1712" s="78"/>
      <c r="R1712" s="79"/>
      <c r="S1712" s="80"/>
      <c r="T1712" s="81"/>
      <c r="U1712" s="77"/>
      <c r="V1712" s="79"/>
      <c r="W1712" s="79"/>
      <c r="X1712" s="82"/>
      <c r="Y1712" s="83">
        <f>M1712</f>
        <v>300000</v>
      </c>
      <c r="Z1712" s="84"/>
      <c r="AA1712" s="87">
        <f>AB1712*M1712/100</f>
        <v>900</v>
      </c>
      <c r="AB1712" s="110">
        <v>0.3</v>
      </c>
    </row>
    <row r="1713" spans="2:28" ht="16.5" customHeight="1" x14ac:dyDescent="0.25">
      <c r="B1713" s="97"/>
      <c r="C1713" s="97"/>
      <c r="D1713" s="98"/>
      <c r="E1713" s="99"/>
      <c r="F1713" s="97"/>
      <c r="G1713" s="97"/>
      <c r="H1713" s="105">
        <v>0</v>
      </c>
      <c r="I1713" s="105">
        <v>0</v>
      </c>
      <c r="J1713" s="105">
        <v>72</v>
      </c>
      <c r="K1713" s="95">
        <v>72</v>
      </c>
      <c r="L1713" s="106">
        <f>T1711</f>
        <v>250</v>
      </c>
      <c r="M1713" s="106">
        <f>K1713*L1713</f>
        <v>18000</v>
      </c>
      <c r="N1713" s="77"/>
      <c r="O1713" s="78" t="s">
        <v>203</v>
      </c>
      <c r="P1713" s="78" t="s">
        <v>5</v>
      </c>
      <c r="Q1713" s="78" t="s">
        <v>143</v>
      </c>
      <c r="R1713" s="79">
        <v>225</v>
      </c>
      <c r="S1713" s="80"/>
      <c r="T1713" s="81">
        <v>8050</v>
      </c>
      <c r="U1713" s="96" t="s">
        <v>1270</v>
      </c>
      <c r="V1713" s="79">
        <f>R1713*T1713*8/100</f>
        <v>144900</v>
      </c>
      <c r="W1713" s="79">
        <f>R1713*T1713-V1713</f>
        <v>1666350</v>
      </c>
      <c r="X1713" s="82">
        <f>M1713+W1713</f>
        <v>1684350</v>
      </c>
      <c r="Y1713" s="83">
        <f>M1713</f>
        <v>18000</v>
      </c>
      <c r="Z1713" s="84"/>
      <c r="AA1713" s="87">
        <f>AB1713*M1713/100</f>
        <v>3.6</v>
      </c>
      <c r="AB1713" s="86">
        <v>0.02</v>
      </c>
    </row>
    <row r="1714" spans="2:28" ht="16.5" customHeight="1" x14ac:dyDescent="0.25">
      <c r="B1714" s="97"/>
      <c r="C1714" s="97"/>
      <c r="D1714" s="98"/>
      <c r="E1714" s="99"/>
      <c r="F1714" s="97"/>
      <c r="G1714" s="97"/>
      <c r="H1714" s="105">
        <v>1</v>
      </c>
      <c r="I1714" s="105">
        <v>2</v>
      </c>
      <c r="J1714" s="105">
        <v>0</v>
      </c>
      <c r="K1714" s="95">
        <v>600</v>
      </c>
      <c r="L1714" s="106">
        <f>T1711</f>
        <v>250</v>
      </c>
      <c r="M1714" s="106">
        <f>K1714*L1714</f>
        <v>150000</v>
      </c>
      <c r="N1714" s="77"/>
      <c r="O1714" s="78" t="s">
        <v>2801</v>
      </c>
      <c r="P1714" s="78"/>
      <c r="Q1714" s="78"/>
      <c r="R1714" s="79">
        <v>3069</v>
      </c>
      <c r="S1714" s="80"/>
      <c r="T1714" s="81">
        <v>3400</v>
      </c>
      <c r="U1714" s="96" t="s">
        <v>4695</v>
      </c>
      <c r="V1714" s="79">
        <f>R1714*T1714*30/100</f>
        <v>3130380</v>
      </c>
      <c r="W1714" s="79">
        <f>R1714*T1714-V1714</f>
        <v>7304220</v>
      </c>
      <c r="X1714" s="82">
        <f>M1714+W1714</f>
        <v>7454220</v>
      </c>
      <c r="Y1714" s="83">
        <f>M1714</f>
        <v>150000</v>
      </c>
      <c r="Z1714" s="84"/>
      <c r="AA1714" s="87">
        <f>X1714*AB1714/100</f>
        <v>22362.66</v>
      </c>
      <c r="AB1714" s="86">
        <v>0.3</v>
      </c>
    </row>
    <row r="1715" spans="2:28" ht="16.5" customHeight="1" x14ac:dyDescent="0.25">
      <c r="B1715" s="97"/>
      <c r="C1715" s="97"/>
      <c r="D1715" s="98"/>
      <c r="E1715" s="99"/>
      <c r="F1715" s="97"/>
      <c r="G1715" s="97"/>
      <c r="H1715" s="105">
        <v>4</v>
      </c>
      <c r="I1715" s="105">
        <v>2</v>
      </c>
      <c r="J1715" s="105">
        <v>72</v>
      </c>
      <c r="K1715" s="95">
        <v>1872</v>
      </c>
      <c r="L1715" s="106"/>
      <c r="M1715" s="106"/>
      <c r="N1715" s="77"/>
      <c r="O1715" s="78"/>
      <c r="P1715" s="78"/>
      <c r="Q1715" s="78"/>
      <c r="R1715" s="79"/>
      <c r="S1715" s="80"/>
      <c r="T1715" s="81"/>
      <c r="U1715" s="77"/>
      <c r="V1715" s="79"/>
      <c r="W1715" s="79"/>
      <c r="X1715" s="82"/>
      <c r="Y1715" s="83"/>
      <c r="Z1715" s="84"/>
      <c r="AA1715" s="87"/>
      <c r="AB1715" s="82"/>
    </row>
    <row r="1716" spans="2:28" ht="16.5" customHeight="1" x14ac:dyDescent="0.25">
      <c r="B1716" s="99"/>
      <c r="C1716" s="99"/>
      <c r="D1716" s="99"/>
      <c r="E1716" s="99"/>
      <c r="F1716" s="99"/>
      <c r="G1716" s="99"/>
      <c r="H1716" s="107"/>
      <c r="I1716" s="107"/>
      <c r="J1716" s="107"/>
      <c r="K1716" s="106"/>
      <c r="L1716" s="106"/>
      <c r="M1716" s="106"/>
      <c r="N1716" s="77"/>
      <c r="O1716" s="78"/>
      <c r="P1716" s="78"/>
      <c r="Q1716" s="78"/>
      <c r="R1716" s="79"/>
      <c r="S1716" s="80"/>
      <c r="T1716" s="81"/>
      <c r="U1716" s="77"/>
      <c r="V1716" s="79"/>
      <c r="W1716" s="79"/>
      <c r="X1716" s="86"/>
      <c r="Y1716" s="83"/>
      <c r="Z1716" s="84"/>
      <c r="AA1716" s="85"/>
      <c r="AB1716" s="86"/>
    </row>
    <row r="1717" spans="2:28" ht="16.5" customHeight="1" x14ac:dyDescent="0.25">
      <c r="B1717" s="100" t="s">
        <v>205</v>
      </c>
      <c r="C1717" s="101"/>
      <c r="D1717" s="101"/>
      <c r="E1717" s="101"/>
      <c r="F1717" s="101"/>
      <c r="G1717" s="102"/>
      <c r="H1717" s="102" t="s">
        <v>210</v>
      </c>
      <c r="I1717" s="102" t="s">
        <v>5361</v>
      </c>
      <c r="J1717" s="102" t="s">
        <v>5362</v>
      </c>
      <c r="K1717" s="102">
        <v>92</v>
      </c>
      <c r="L1717" s="102">
        <v>5</v>
      </c>
      <c r="M1717" s="102"/>
      <c r="N1717" s="102"/>
      <c r="O1717" s="102" t="s">
        <v>880</v>
      </c>
      <c r="P1717" s="102" t="s">
        <v>209</v>
      </c>
      <c r="Q1717" s="102" t="s">
        <v>139</v>
      </c>
      <c r="R1717" s="102">
        <v>34160</v>
      </c>
      <c r="S1717" s="102"/>
      <c r="T1717" s="102">
        <v>80</v>
      </c>
      <c r="U1717" s="102"/>
      <c r="V1717" s="103"/>
      <c r="W1717" s="101"/>
      <c r="X1717" s="102"/>
      <c r="Y1717" s="101"/>
      <c r="Z1717" s="101"/>
      <c r="AA1717" s="101" t="s">
        <v>5718</v>
      </c>
      <c r="AB1717" s="104"/>
    </row>
    <row r="1718" spans="2:28" ht="16.5" customHeight="1" x14ac:dyDescent="0.25">
      <c r="B1718" s="97">
        <v>2471</v>
      </c>
      <c r="C1718" s="97" t="s">
        <v>206</v>
      </c>
      <c r="D1718" s="98">
        <v>2659</v>
      </c>
      <c r="E1718" s="99">
        <v>4</v>
      </c>
      <c r="F1718" s="97">
        <v>6</v>
      </c>
      <c r="G1718" s="97">
        <v>1</v>
      </c>
      <c r="H1718" s="105">
        <v>5</v>
      </c>
      <c r="I1718" s="105">
        <v>1</v>
      </c>
      <c r="J1718" s="105">
        <v>30</v>
      </c>
      <c r="K1718" s="95">
        <v>2130</v>
      </c>
      <c r="L1718" s="106">
        <f>T1717</f>
        <v>80</v>
      </c>
      <c r="M1718" s="106">
        <f>K1718*L1718</f>
        <v>170400</v>
      </c>
      <c r="N1718" s="77"/>
      <c r="O1718" s="78"/>
      <c r="P1718" s="78"/>
      <c r="Q1718" s="78"/>
      <c r="R1718" s="79"/>
      <c r="S1718" s="80"/>
      <c r="T1718" s="81"/>
      <c r="U1718" s="77"/>
      <c r="V1718" s="79"/>
      <c r="W1718" s="79"/>
      <c r="X1718" s="82"/>
      <c r="Y1718" s="83">
        <f>M1718</f>
        <v>170400</v>
      </c>
      <c r="Z1718" s="84"/>
      <c r="AA1718" s="87">
        <f>AB1718*M1718/100</f>
        <v>17.04</v>
      </c>
      <c r="AB1718" s="110">
        <v>0.01</v>
      </c>
    </row>
    <row r="1719" spans="2:28" ht="16.5" customHeight="1" x14ac:dyDescent="0.25">
      <c r="B1719" s="99"/>
      <c r="C1719" s="99"/>
      <c r="D1719" s="99"/>
      <c r="E1719" s="99"/>
      <c r="F1719" s="99"/>
      <c r="G1719" s="99"/>
      <c r="H1719" s="107"/>
      <c r="I1719" s="107"/>
      <c r="J1719" s="107"/>
      <c r="K1719" s="106"/>
      <c r="L1719" s="106"/>
      <c r="M1719" s="106"/>
      <c r="N1719" s="77"/>
      <c r="O1719" s="78"/>
      <c r="P1719" s="78"/>
      <c r="Q1719" s="78"/>
      <c r="R1719" s="79"/>
      <c r="S1719" s="80"/>
      <c r="T1719" s="81"/>
      <c r="U1719" s="77"/>
      <c r="V1719" s="79"/>
      <c r="W1719" s="79"/>
      <c r="X1719" s="86"/>
      <c r="Y1719" s="83"/>
      <c r="Z1719" s="84"/>
      <c r="AA1719" s="85"/>
      <c r="AB1719" s="86"/>
    </row>
    <row r="1720" spans="2:28" ht="16.5" customHeight="1" x14ac:dyDescent="0.25">
      <c r="B1720" s="100" t="s">
        <v>205</v>
      </c>
      <c r="C1720" s="101"/>
      <c r="D1720" s="101"/>
      <c r="E1720" s="101"/>
      <c r="F1720" s="101"/>
      <c r="G1720" s="102"/>
      <c r="H1720" s="102" t="s">
        <v>210</v>
      </c>
      <c r="I1720" s="102" t="s">
        <v>5363</v>
      </c>
      <c r="J1720" s="102" t="s">
        <v>5364</v>
      </c>
      <c r="K1720" s="102" t="s">
        <v>5365</v>
      </c>
      <c r="L1720" s="102">
        <v>11</v>
      </c>
      <c r="M1720" s="102"/>
      <c r="N1720" s="102"/>
      <c r="O1720" s="102" t="s">
        <v>424</v>
      </c>
      <c r="P1720" s="102" t="s">
        <v>315</v>
      </c>
      <c r="Q1720" s="102" t="s">
        <v>316</v>
      </c>
      <c r="R1720" s="102">
        <v>33110</v>
      </c>
      <c r="S1720" s="102"/>
      <c r="T1720" s="102">
        <v>80</v>
      </c>
      <c r="U1720" s="102"/>
      <c r="V1720" s="103"/>
      <c r="W1720" s="101"/>
      <c r="X1720" s="102"/>
      <c r="Y1720" s="101"/>
      <c r="Z1720" s="101"/>
      <c r="AA1720" s="101"/>
      <c r="AB1720" s="104"/>
    </row>
    <row r="1721" spans="2:28" ht="16.5" customHeight="1" x14ac:dyDescent="0.25">
      <c r="B1721" s="97">
        <v>2472</v>
      </c>
      <c r="C1721" s="97" t="s">
        <v>206</v>
      </c>
      <c r="D1721" s="98">
        <v>4149</v>
      </c>
      <c r="E1721" s="99">
        <v>18</v>
      </c>
      <c r="F1721" s="97">
        <v>6</v>
      </c>
      <c r="G1721" s="97">
        <v>1</v>
      </c>
      <c r="H1721" s="105">
        <v>4</v>
      </c>
      <c r="I1721" s="105">
        <v>3</v>
      </c>
      <c r="J1721" s="105">
        <v>95</v>
      </c>
      <c r="K1721" s="95">
        <v>1995</v>
      </c>
      <c r="L1721" s="106">
        <f>T1720</f>
        <v>80</v>
      </c>
      <c r="M1721" s="106">
        <f>K1721*L1721</f>
        <v>159600</v>
      </c>
      <c r="N1721" s="77"/>
      <c r="O1721" s="78"/>
      <c r="P1721" s="78"/>
      <c r="Q1721" s="78"/>
      <c r="R1721" s="79"/>
      <c r="S1721" s="80"/>
      <c r="T1721" s="81"/>
      <c r="U1721" s="77"/>
      <c r="V1721" s="79"/>
      <c r="W1721" s="79"/>
      <c r="X1721" s="82"/>
      <c r="Y1721" s="83">
        <f>M1721</f>
        <v>159600</v>
      </c>
      <c r="Z1721" s="84"/>
      <c r="AA1721" s="87">
        <f>AB1721*M1721/100</f>
        <v>15.96</v>
      </c>
      <c r="AB1721" s="110">
        <v>0.01</v>
      </c>
    </row>
    <row r="1722" spans="2:28" ht="16.5" customHeight="1" x14ac:dyDescent="0.25">
      <c r="B1722" s="99"/>
      <c r="C1722" s="99"/>
      <c r="D1722" s="99"/>
      <c r="E1722" s="99"/>
      <c r="F1722" s="99"/>
      <c r="G1722" s="99"/>
      <c r="H1722" s="107"/>
      <c r="I1722" s="107"/>
      <c r="J1722" s="107"/>
      <c r="K1722" s="106"/>
      <c r="L1722" s="106"/>
      <c r="M1722" s="106"/>
      <c r="N1722" s="77"/>
      <c r="O1722" s="78"/>
      <c r="P1722" s="78"/>
      <c r="Q1722" s="78"/>
      <c r="R1722" s="79"/>
      <c r="S1722" s="80"/>
      <c r="T1722" s="81"/>
      <c r="U1722" s="77"/>
      <c r="V1722" s="79"/>
      <c r="W1722" s="79"/>
      <c r="X1722" s="86"/>
      <c r="Y1722" s="83"/>
      <c r="Z1722" s="84"/>
      <c r="AA1722" s="85"/>
      <c r="AB1722" s="86"/>
    </row>
    <row r="1723" spans="2:28" ht="16.5" customHeight="1" x14ac:dyDescent="0.25">
      <c r="B1723" s="100" t="s">
        <v>205</v>
      </c>
      <c r="C1723" s="101"/>
      <c r="D1723" s="101"/>
      <c r="E1723" s="101"/>
      <c r="F1723" s="101"/>
      <c r="G1723" s="102"/>
      <c r="H1723" s="102" t="s">
        <v>213</v>
      </c>
      <c r="I1723" s="102" t="s">
        <v>5366</v>
      </c>
      <c r="J1723" s="102" t="s">
        <v>670</v>
      </c>
      <c r="K1723" s="102">
        <v>112</v>
      </c>
      <c r="L1723" s="102">
        <v>2</v>
      </c>
      <c r="M1723" s="102"/>
      <c r="N1723" s="102"/>
      <c r="O1723" s="102" t="s">
        <v>880</v>
      </c>
      <c r="P1723" s="102" t="s">
        <v>209</v>
      </c>
      <c r="Q1723" s="102" t="s">
        <v>139</v>
      </c>
      <c r="R1723" s="102">
        <v>34160</v>
      </c>
      <c r="S1723" s="102"/>
      <c r="T1723" s="102">
        <v>80</v>
      </c>
      <c r="U1723" s="102"/>
      <c r="V1723" s="103"/>
      <c r="W1723" s="101"/>
      <c r="X1723" s="102" t="s">
        <v>212</v>
      </c>
      <c r="Y1723" s="101" t="s">
        <v>5367</v>
      </c>
      <c r="Z1723" s="101"/>
      <c r="AA1723" s="101"/>
      <c r="AB1723" s="104"/>
    </row>
    <row r="1724" spans="2:28" ht="16.5" customHeight="1" x14ac:dyDescent="0.25">
      <c r="B1724" s="97">
        <v>2473</v>
      </c>
      <c r="C1724" s="97" t="s">
        <v>206</v>
      </c>
      <c r="D1724" s="98">
        <v>1284</v>
      </c>
      <c r="E1724" s="99">
        <v>22</v>
      </c>
      <c r="F1724" s="97">
        <v>6</v>
      </c>
      <c r="G1724" s="97">
        <v>1</v>
      </c>
      <c r="H1724" s="105">
        <v>3</v>
      </c>
      <c r="I1724" s="105">
        <v>0</v>
      </c>
      <c r="J1724" s="105">
        <v>24</v>
      </c>
      <c r="K1724" s="95">
        <v>1224</v>
      </c>
      <c r="L1724" s="106">
        <f>T1723</f>
        <v>80</v>
      </c>
      <c r="M1724" s="106">
        <f>K1724*L1724</f>
        <v>97920</v>
      </c>
      <c r="N1724" s="77"/>
      <c r="O1724" s="78"/>
      <c r="P1724" s="78"/>
      <c r="Q1724" s="78"/>
      <c r="R1724" s="79"/>
      <c r="S1724" s="80"/>
      <c r="T1724" s="81"/>
      <c r="U1724" s="77"/>
      <c r="V1724" s="79"/>
      <c r="W1724" s="79"/>
      <c r="X1724" s="82"/>
      <c r="Y1724" s="83">
        <f>M1724</f>
        <v>97920</v>
      </c>
      <c r="Z1724" s="84"/>
      <c r="AA1724" s="87">
        <f>AB1724*M1724/100</f>
        <v>9.7919999999999998</v>
      </c>
      <c r="AB1724" s="110">
        <v>0.01</v>
      </c>
    </row>
    <row r="1725" spans="2:28" ht="16.5" customHeight="1" x14ac:dyDescent="0.25">
      <c r="B1725" s="99"/>
      <c r="C1725" s="99"/>
      <c r="D1725" s="99"/>
      <c r="E1725" s="99"/>
      <c r="F1725" s="99"/>
      <c r="G1725" s="99"/>
      <c r="H1725" s="107"/>
      <c r="I1725" s="107"/>
      <c r="J1725" s="107"/>
      <c r="K1725" s="106"/>
      <c r="L1725" s="106"/>
      <c r="M1725" s="106"/>
      <c r="N1725" s="77"/>
      <c r="O1725" s="78"/>
      <c r="P1725" s="78"/>
      <c r="Q1725" s="78"/>
      <c r="R1725" s="79"/>
      <c r="S1725" s="80"/>
      <c r="T1725" s="81"/>
      <c r="U1725" s="77"/>
      <c r="V1725" s="79"/>
      <c r="W1725" s="79"/>
      <c r="X1725" s="86"/>
      <c r="Y1725" s="83"/>
      <c r="Z1725" s="84"/>
      <c r="AA1725" s="85"/>
      <c r="AB1725" s="86"/>
    </row>
    <row r="1726" spans="2:28" ht="16.5" customHeight="1" x14ac:dyDescent="0.25">
      <c r="B1726" s="100" t="s">
        <v>205</v>
      </c>
      <c r="C1726" s="101"/>
      <c r="D1726" s="101"/>
      <c r="E1726" s="101"/>
      <c r="F1726" s="101"/>
      <c r="G1726" s="102"/>
      <c r="H1726" s="102" t="s">
        <v>207</v>
      </c>
      <c r="I1726" s="102" t="s">
        <v>5250</v>
      </c>
      <c r="J1726" s="102" t="s">
        <v>988</v>
      </c>
      <c r="K1726" s="102">
        <v>5</v>
      </c>
      <c r="L1726" s="102">
        <v>11</v>
      </c>
      <c r="M1726" s="102"/>
      <c r="N1726" s="102"/>
      <c r="O1726" s="102" t="s">
        <v>424</v>
      </c>
      <c r="P1726" s="102" t="s">
        <v>315</v>
      </c>
      <c r="Q1726" s="102" t="s">
        <v>316</v>
      </c>
      <c r="R1726" s="102">
        <v>33110</v>
      </c>
      <c r="S1726" s="102"/>
      <c r="T1726" s="102">
        <v>80</v>
      </c>
      <c r="U1726" s="102"/>
      <c r="V1726" s="103"/>
      <c r="W1726" s="101"/>
      <c r="X1726" s="102"/>
      <c r="Y1726" s="101"/>
      <c r="Z1726" s="101"/>
      <c r="AA1726" s="101"/>
      <c r="AB1726" s="104"/>
    </row>
    <row r="1727" spans="2:28" ht="16.5" customHeight="1" x14ac:dyDescent="0.25">
      <c r="B1727" s="97">
        <v>2480</v>
      </c>
      <c r="C1727" s="97" t="s">
        <v>206</v>
      </c>
      <c r="D1727" s="98">
        <v>4300</v>
      </c>
      <c r="E1727" s="99">
        <v>3</v>
      </c>
      <c r="F1727" s="97">
        <v>6</v>
      </c>
      <c r="G1727" s="97">
        <v>1</v>
      </c>
      <c r="H1727" s="105">
        <v>12</v>
      </c>
      <c r="I1727" s="105">
        <v>2</v>
      </c>
      <c r="J1727" s="105">
        <v>87</v>
      </c>
      <c r="K1727" s="95">
        <v>5087</v>
      </c>
      <c r="L1727" s="106">
        <f>T1726</f>
        <v>80</v>
      </c>
      <c r="M1727" s="106">
        <f>K1727*L1727</f>
        <v>406960</v>
      </c>
      <c r="N1727" s="77"/>
      <c r="O1727" s="78"/>
      <c r="P1727" s="78"/>
      <c r="Q1727" s="78"/>
      <c r="R1727" s="79"/>
      <c r="S1727" s="80"/>
      <c r="T1727" s="81"/>
      <c r="U1727" s="77"/>
      <c r="V1727" s="79"/>
      <c r="W1727" s="79"/>
      <c r="X1727" s="82"/>
      <c r="Y1727" s="83">
        <f>M1727</f>
        <v>406960</v>
      </c>
      <c r="Z1727" s="84"/>
      <c r="AA1727" s="87">
        <f>AB1727*M1727/100</f>
        <v>40.695999999999998</v>
      </c>
      <c r="AB1727" s="110">
        <v>0.01</v>
      </c>
    </row>
    <row r="1728" spans="2:28" ht="16.5" customHeight="1" x14ac:dyDescent="0.25">
      <c r="B1728" s="99"/>
      <c r="C1728" s="99"/>
      <c r="D1728" s="99"/>
      <c r="E1728" s="99"/>
      <c r="F1728" s="99"/>
      <c r="G1728" s="99"/>
      <c r="H1728" s="107"/>
      <c r="I1728" s="107"/>
      <c r="J1728" s="107"/>
      <c r="K1728" s="106"/>
      <c r="L1728" s="106"/>
      <c r="M1728" s="106"/>
      <c r="N1728" s="77"/>
      <c r="O1728" s="78"/>
      <c r="P1728" s="78"/>
      <c r="Q1728" s="78"/>
      <c r="R1728" s="79"/>
      <c r="S1728" s="80"/>
      <c r="T1728" s="81"/>
      <c r="U1728" s="77"/>
      <c r="V1728" s="79"/>
      <c r="W1728" s="79"/>
      <c r="X1728" s="86"/>
      <c r="Y1728" s="83"/>
      <c r="Z1728" s="84"/>
      <c r="AA1728" s="85"/>
      <c r="AB1728" s="86"/>
    </row>
    <row r="1729" spans="2:28" ht="16.5" customHeight="1" x14ac:dyDescent="0.25">
      <c r="B1729" s="100" t="s">
        <v>205</v>
      </c>
      <c r="C1729" s="101"/>
      <c r="D1729" s="101"/>
      <c r="E1729" s="101"/>
      <c r="F1729" s="101"/>
      <c r="G1729" s="102"/>
      <c r="H1729" s="102" t="s">
        <v>210</v>
      </c>
      <c r="I1729" s="102" t="s">
        <v>2307</v>
      </c>
      <c r="J1729" s="102" t="s">
        <v>988</v>
      </c>
      <c r="K1729" s="102">
        <v>5</v>
      </c>
      <c r="L1729" s="102">
        <v>11</v>
      </c>
      <c r="M1729" s="102"/>
      <c r="N1729" s="102"/>
      <c r="O1729" s="102" t="s">
        <v>424</v>
      </c>
      <c r="P1729" s="102" t="s">
        <v>315</v>
      </c>
      <c r="Q1729" s="102" t="s">
        <v>316</v>
      </c>
      <c r="R1729" s="102">
        <v>33110</v>
      </c>
      <c r="S1729" s="102"/>
      <c r="T1729" s="102">
        <v>80</v>
      </c>
      <c r="U1729" s="102"/>
      <c r="V1729" s="103"/>
      <c r="W1729" s="101"/>
      <c r="X1729" s="102"/>
      <c r="Y1729" s="101"/>
      <c r="Z1729" s="101"/>
      <c r="AA1729" s="101"/>
      <c r="AB1729" s="104"/>
    </row>
    <row r="1730" spans="2:28" ht="16.5" customHeight="1" x14ac:dyDescent="0.25">
      <c r="B1730" s="97">
        <v>2481</v>
      </c>
      <c r="C1730" s="97" t="s">
        <v>206</v>
      </c>
      <c r="D1730" s="98">
        <v>4480</v>
      </c>
      <c r="E1730" s="99">
        <v>5</v>
      </c>
      <c r="F1730" s="97">
        <v>6</v>
      </c>
      <c r="G1730" s="97">
        <v>1</v>
      </c>
      <c r="H1730" s="105">
        <v>27</v>
      </c>
      <c r="I1730" s="105">
        <v>2</v>
      </c>
      <c r="J1730" s="105">
        <v>28</v>
      </c>
      <c r="K1730" s="95">
        <v>11028</v>
      </c>
      <c r="L1730" s="106">
        <f>T1729</f>
        <v>80</v>
      </c>
      <c r="M1730" s="106">
        <f>K1730*L1730</f>
        <v>882240</v>
      </c>
      <c r="N1730" s="77"/>
      <c r="O1730" s="78"/>
      <c r="P1730" s="78"/>
      <c r="Q1730" s="78"/>
      <c r="R1730" s="79"/>
      <c r="S1730" s="80"/>
      <c r="T1730" s="81"/>
      <c r="U1730" s="77"/>
      <c r="V1730" s="79"/>
      <c r="W1730" s="79"/>
      <c r="X1730" s="82"/>
      <c r="Y1730" s="83">
        <f>M1730</f>
        <v>882240</v>
      </c>
      <c r="Z1730" s="84"/>
      <c r="AA1730" s="87">
        <f>AB1730*M1730/100</f>
        <v>88.22399999999999</v>
      </c>
      <c r="AB1730" s="110">
        <v>0.01</v>
      </c>
    </row>
    <row r="1731" spans="2:28" ht="16.5" customHeight="1" x14ac:dyDescent="0.25">
      <c r="B1731" s="99"/>
      <c r="C1731" s="99"/>
      <c r="D1731" s="99"/>
      <c r="E1731" s="99"/>
      <c r="F1731" s="99"/>
      <c r="G1731" s="99"/>
      <c r="H1731" s="107"/>
      <c r="I1731" s="107"/>
      <c r="J1731" s="107"/>
      <c r="K1731" s="106"/>
      <c r="L1731" s="106"/>
      <c r="M1731" s="106"/>
      <c r="N1731" s="77"/>
      <c r="O1731" s="78"/>
      <c r="P1731" s="78"/>
      <c r="Q1731" s="78"/>
      <c r="R1731" s="79"/>
      <c r="S1731" s="80"/>
      <c r="T1731" s="81"/>
      <c r="U1731" s="77"/>
      <c r="V1731" s="79"/>
      <c r="W1731" s="79"/>
      <c r="X1731" s="86"/>
      <c r="Y1731" s="83"/>
      <c r="Z1731" s="84"/>
      <c r="AA1731" s="85"/>
      <c r="AB1731" s="86"/>
    </row>
    <row r="1732" spans="2:28" ht="16.5" customHeight="1" x14ac:dyDescent="0.25">
      <c r="B1732" s="100" t="s">
        <v>205</v>
      </c>
      <c r="C1732" s="101"/>
      <c r="D1732" s="101"/>
      <c r="E1732" s="101"/>
      <c r="F1732" s="101"/>
      <c r="G1732" s="102"/>
      <c r="H1732" s="102" t="s">
        <v>207</v>
      </c>
      <c r="I1732" s="102" t="s">
        <v>5370</v>
      </c>
      <c r="J1732" s="102" t="s">
        <v>2535</v>
      </c>
      <c r="K1732" s="102">
        <v>5</v>
      </c>
      <c r="L1732" s="102">
        <v>11</v>
      </c>
      <c r="M1732" s="102"/>
      <c r="N1732" s="102"/>
      <c r="O1732" s="102" t="s">
        <v>424</v>
      </c>
      <c r="P1732" s="102" t="s">
        <v>315</v>
      </c>
      <c r="Q1732" s="102" t="s">
        <v>316</v>
      </c>
      <c r="R1732" s="102">
        <v>33110</v>
      </c>
      <c r="S1732" s="102"/>
      <c r="T1732" s="102">
        <v>80</v>
      </c>
      <c r="U1732" s="102"/>
      <c r="V1732" s="103"/>
      <c r="W1732" s="101"/>
      <c r="X1732" s="102"/>
      <c r="Y1732" s="101"/>
      <c r="Z1732" s="101"/>
      <c r="AA1732" s="101"/>
      <c r="AB1732" s="104"/>
    </row>
    <row r="1733" spans="2:28" ht="16.5" customHeight="1" x14ac:dyDescent="0.25">
      <c r="B1733" s="97">
        <v>2482</v>
      </c>
      <c r="C1733" s="97" t="s">
        <v>206</v>
      </c>
      <c r="D1733" s="98">
        <v>4518</v>
      </c>
      <c r="E1733" s="99">
        <v>20</v>
      </c>
      <c r="F1733" s="97">
        <v>4</v>
      </c>
      <c r="G1733" s="97">
        <v>1</v>
      </c>
      <c r="H1733" s="105">
        <v>10</v>
      </c>
      <c r="I1733" s="105">
        <v>0</v>
      </c>
      <c r="J1733" s="105">
        <v>34</v>
      </c>
      <c r="K1733" s="95">
        <v>4034</v>
      </c>
      <c r="L1733" s="106">
        <f>T1732</f>
        <v>80</v>
      </c>
      <c r="M1733" s="106">
        <f>K1733*L1733</f>
        <v>322720</v>
      </c>
      <c r="N1733" s="77"/>
      <c r="O1733" s="78"/>
      <c r="P1733" s="78"/>
      <c r="Q1733" s="78"/>
      <c r="R1733" s="79"/>
      <c r="S1733" s="80"/>
      <c r="T1733" s="81"/>
      <c r="U1733" s="77"/>
      <c r="V1733" s="79"/>
      <c r="W1733" s="79"/>
      <c r="X1733" s="82"/>
      <c r="Y1733" s="83">
        <f>M1733</f>
        <v>322720</v>
      </c>
      <c r="Z1733" s="84"/>
      <c r="AA1733" s="87">
        <f>AB1733*M1733/100</f>
        <v>32.272000000000006</v>
      </c>
      <c r="AB1733" s="110">
        <v>0.01</v>
      </c>
    </row>
    <row r="1734" spans="2:28" ht="16.5" customHeight="1" x14ac:dyDescent="0.25">
      <c r="B1734" s="99"/>
      <c r="C1734" s="99"/>
      <c r="D1734" s="99"/>
      <c r="E1734" s="99"/>
      <c r="F1734" s="99"/>
      <c r="G1734" s="99"/>
      <c r="H1734" s="107"/>
      <c r="I1734" s="107"/>
      <c r="J1734" s="107"/>
      <c r="K1734" s="106"/>
      <c r="L1734" s="106"/>
      <c r="M1734" s="106"/>
      <c r="N1734" s="77"/>
      <c r="O1734" s="78"/>
      <c r="P1734" s="78"/>
      <c r="Q1734" s="78"/>
      <c r="R1734" s="79"/>
      <c r="S1734" s="80"/>
      <c r="T1734" s="81"/>
      <c r="U1734" s="77"/>
      <c r="V1734" s="79"/>
      <c r="W1734" s="79"/>
      <c r="X1734" s="86"/>
      <c r="Y1734" s="83"/>
      <c r="Z1734" s="84"/>
      <c r="AA1734" s="85"/>
      <c r="AB1734" s="86"/>
    </row>
    <row r="1735" spans="2:28" ht="16.5" customHeight="1" x14ac:dyDescent="0.25">
      <c r="B1735" s="100" t="s">
        <v>205</v>
      </c>
      <c r="C1735" s="101"/>
      <c r="D1735" s="101"/>
      <c r="E1735" s="101"/>
      <c r="F1735" s="101"/>
      <c r="G1735" s="102"/>
      <c r="H1735" s="102" t="s">
        <v>207</v>
      </c>
      <c r="I1735" s="102" t="s">
        <v>5379</v>
      </c>
      <c r="J1735" s="102" t="s">
        <v>310</v>
      </c>
      <c r="K1735" s="102">
        <v>18</v>
      </c>
      <c r="L1735" s="102">
        <v>15</v>
      </c>
      <c r="M1735" s="102"/>
      <c r="N1735" s="102"/>
      <c r="O1735" s="102" t="s">
        <v>240</v>
      </c>
      <c r="P1735" s="102" t="s">
        <v>241</v>
      </c>
      <c r="Q1735" s="102" t="s">
        <v>139</v>
      </c>
      <c r="R1735" s="102">
        <v>34160</v>
      </c>
      <c r="S1735" s="102"/>
      <c r="T1735" s="102">
        <v>80</v>
      </c>
      <c r="U1735" s="102"/>
      <c r="V1735" s="103"/>
      <c r="W1735" s="101"/>
      <c r="X1735" s="102"/>
      <c r="Y1735" s="101"/>
      <c r="Z1735" s="101"/>
      <c r="AA1735" s="101"/>
      <c r="AB1735" s="104"/>
    </row>
    <row r="1736" spans="2:28" ht="16.5" customHeight="1" x14ac:dyDescent="0.25">
      <c r="B1736" s="97">
        <v>2512</v>
      </c>
      <c r="C1736" s="97" t="s">
        <v>206</v>
      </c>
      <c r="D1736" s="98">
        <v>200</v>
      </c>
      <c r="E1736" s="99">
        <v>2</v>
      </c>
      <c r="F1736" s="97">
        <v>6</v>
      </c>
      <c r="G1736" s="97">
        <v>1</v>
      </c>
      <c r="H1736" s="105">
        <v>16</v>
      </c>
      <c r="I1736" s="105">
        <v>0</v>
      </c>
      <c r="J1736" s="105">
        <v>52</v>
      </c>
      <c r="K1736" s="95">
        <v>6452</v>
      </c>
      <c r="L1736" s="106">
        <f>T1735</f>
        <v>80</v>
      </c>
      <c r="M1736" s="106">
        <f>K1736*L1736</f>
        <v>516160</v>
      </c>
      <c r="N1736" s="77"/>
      <c r="O1736" s="78"/>
      <c r="P1736" s="78"/>
      <c r="Q1736" s="78"/>
      <c r="R1736" s="79"/>
      <c r="S1736" s="80"/>
      <c r="T1736" s="81"/>
      <c r="U1736" s="77"/>
      <c r="V1736" s="79"/>
      <c r="W1736" s="79"/>
      <c r="X1736" s="82"/>
      <c r="Y1736" s="83">
        <f>M1736</f>
        <v>516160</v>
      </c>
      <c r="Z1736" s="84"/>
      <c r="AA1736" s="87">
        <f>AB1736*M1736/100</f>
        <v>51.616000000000007</v>
      </c>
      <c r="AB1736" s="110">
        <v>0.01</v>
      </c>
    </row>
    <row r="1737" spans="2:28" ht="16.5" customHeight="1" x14ac:dyDescent="0.25">
      <c r="B1737" s="99"/>
      <c r="C1737" s="99"/>
      <c r="D1737" s="99"/>
      <c r="E1737" s="99"/>
      <c r="F1737" s="99"/>
      <c r="G1737" s="99"/>
      <c r="H1737" s="107"/>
      <c r="I1737" s="107"/>
      <c r="J1737" s="107"/>
      <c r="K1737" s="106"/>
      <c r="L1737" s="106"/>
      <c r="M1737" s="106"/>
      <c r="N1737" s="77"/>
      <c r="O1737" s="78"/>
      <c r="P1737" s="78"/>
      <c r="Q1737" s="78"/>
      <c r="R1737" s="79"/>
      <c r="S1737" s="80"/>
      <c r="T1737" s="81"/>
      <c r="U1737" s="77"/>
      <c r="V1737" s="79"/>
      <c r="W1737" s="79"/>
      <c r="X1737" s="86"/>
      <c r="Y1737" s="83"/>
      <c r="Z1737" s="84"/>
      <c r="AA1737" s="85"/>
      <c r="AB1737" s="86"/>
    </row>
    <row r="1738" spans="2:28" ht="16.5" customHeight="1" x14ac:dyDescent="0.25">
      <c r="B1738" s="100" t="s">
        <v>205</v>
      </c>
      <c r="C1738" s="101"/>
      <c r="D1738" s="101"/>
      <c r="E1738" s="101"/>
      <c r="F1738" s="101"/>
      <c r="G1738" s="102"/>
      <c r="H1738" s="102" t="s">
        <v>207</v>
      </c>
      <c r="I1738" s="102" t="s">
        <v>3324</v>
      </c>
      <c r="J1738" s="102" t="s">
        <v>5380</v>
      </c>
      <c r="K1738" s="102">
        <v>199</v>
      </c>
      <c r="L1738" s="102">
        <v>9</v>
      </c>
      <c r="M1738" s="102"/>
      <c r="N1738" s="102"/>
      <c r="O1738" s="102" t="s">
        <v>1083</v>
      </c>
      <c r="P1738" s="102" t="s">
        <v>241</v>
      </c>
      <c r="Q1738" s="102" t="s">
        <v>139</v>
      </c>
      <c r="R1738" s="102">
        <v>34160</v>
      </c>
      <c r="S1738" s="102"/>
      <c r="T1738" s="102">
        <v>80</v>
      </c>
      <c r="U1738" s="102"/>
      <c r="V1738" s="103"/>
      <c r="W1738" s="101"/>
      <c r="X1738" s="102" t="s">
        <v>4051</v>
      </c>
      <c r="Y1738" s="101" t="s">
        <v>5381</v>
      </c>
      <c r="Z1738" s="101"/>
      <c r="AA1738" s="101"/>
      <c r="AB1738" s="104"/>
    </row>
    <row r="1739" spans="2:28" ht="16.5" customHeight="1" x14ac:dyDescent="0.25">
      <c r="B1739" s="97">
        <v>2513</v>
      </c>
      <c r="C1739" s="97" t="s">
        <v>206</v>
      </c>
      <c r="D1739" s="98">
        <v>35</v>
      </c>
      <c r="E1739" s="99">
        <v>14</v>
      </c>
      <c r="F1739" s="97">
        <v>6</v>
      </c>
      <c r="G1739" s="97">
        <v>1</v>
      </c>
      <c r="H1739" s="105">
        <v>11</v>
      </c>
      <c r="I1739" s="105">
        <v>0</v>
      </c>
      <c r="J1739" s="105">
        <v>96</v>
      </c>
      <c r="K1739" s="95">
        <v>4496</v>
      </c>
      <c r="L1739" s="106">
        <f>T1738</f>
        <v>80</v>
      </c>
      <c r="M1739" s="106">
        <f>K1739*L1739</f>
        <v>359680</v>
      </c>
      <c r="N1739" s="77"/>
      <c r="O1739" s="78"/>
      <c r="P1739" s="78"/>
      <c r="Q1739" s="78"/>
      <c r="R1739" s="79"/>
      <c r="S1739" s="80"/>
      <c r="T1739" s="81"/>
      <c r="U1739" s="77"/>
      <c r="V1739" s="79"/>
      <c r="W1739" s="79"/>
      <c r="X1739" s="82"/>
      <c r="Y1739" s="83">
        <f>M1739</f>
        <v>359680</v>
      </c>
      <c r="Z1739" s="84"/>
      <c r="AA1739" s="87">
        <f>AB1739*M1739/100</f>
        <v>35.968000000000004</v>
      </c>
      <c r="AB1739" s="110">
        <v>0.01</v>
      </c>
    </row>
    <row r="1740" spans="2:28" ht="16.5" customHeight="1" x14ac:dyDescent="0.25">
      <c r="B1740" s="99"/>
      <c r="C1740" s="99"/>
      <c r="D1740" s="99"/>
      <c r="E1740" s="99"/>
      <c r="F1740" s="99"/>
      <c r="G1740" s="99"/>
      <c r="H1740" s="107"/>
      <c r="I1740" s="107"/>
      <c r="J1740" s="107"/>
      <c r="K1740" s="106"/>
      <c r="L1740" s="106"/>
      <c r="M1740" s="106"/>
      <c r="N1740" s="77"/>
      <c r="O1740" s="78"/>
      <c r="P1740" s="78"/>
      <c r="Q1740" s="78"/>
      <c r="R1740" s="79"/>
      <c r="S1740" s="80"/>
      <c r="T1740" s="81"/>
      <c r="U1740" s="77"/>
      <c r="V1740" s="79"/>
      <c r="W1740" s="79"/>
      <c r="X1740" s="86"/>
      <c r="Y1740" s="83"/>
      <c r="Z1740" s="84"/>
      <c r="AA1740" s="85"/>
      <c r="AB1740" s="86"/>
    </row>
    <row r="1741" spans="2:28" ht="16.5" customHeight="1" x14ac:dyDescent="0.25">
      <c r="B1741" s="100" t="s">
        <v>205</v>
      </c>
      <c r="C1741" s="101"/>
      <c r="D1741" s="101"/>
      <c r="E1741" s="101"/>
      <c r="F1741" s="101"/>
      <c r="G1741" s="102"/>
      <c r="H1741" s="102" t="s">
        <v>210</v>
      </c>
      <c r="I1741" s="102" t="s">
        <v>2806</v>
      </c>
      <c r="J1741" s="102" t="s">
        <v>5382</v>
      </c>
      <c r="K1741" s="102">
        <v>199</v>
      </c>
      <c r="L1741" s="102">
        <v>9</v>
      </c>
      <c r="M1741" s="102"/>
      <c r="N1741" s="102"/>
      <c r="O1741" s="102" t="s">
        <v>1083</v>
      </c>
      <c r="P1741" s="102" t="s">
        <v>241</v>
      </c>
      <c r="Q1741" s="102" t="s">
        <v>139</v>
      </c>
      <c r="R1741" s="102">
        <v>34160</v>
      </c>
      <c r="S1741" s="102"/>
      <c r="T1741" s="102">
        <v>80</v>
      </c>
      <c r="U1741" s="102"/>
      <c r="V1741" s="103"/>
      <c r="W1741" s="101"/>
      <c r="X1741" s="102" t="s">
        <v>4051</v>
      </c>
      <c r="Y1741" s="101" t="s">
        <v>5381</v>
      </c>
      <c r="Z1741" s="101"/>
      <c r="AA1741" s="101"/>
      <c r="AB1741" s="104"/>
    </row>
    <row r="1742" spans="2:28" ht="16.5" customHeight="1" x14ac:dyDescent="0.25">
      <c r="B1742" s="97">
        <v>2514</v>
      </c>
      <c r="C1742" s="97" t="s">
        <v>206</v>
      </c>
      <c r="D1742" s="98">
        <v>36</v>
      </c>
      <c r="E1742" s="99">
        <v>15</v>
      </c>
      <c r="F1742" s="97">
        <v>6</v>
      </c>
      <c r="G1742" s="97">
        <v>1</v>
      </c>
      <c r="H1742" s="105">
        <v>10</v>
      </c>
      <c r="I1742" s="105">
        <v>0</v>
      </c>
      <c r="J1742" s="105">
        <v>96</v>
      </c>
      <c r="K1742" s="95">
        <v>4096</v>
      </c>
      <c r="L1742" s="106">
        <f>T1741</f>
        <v>80</v>
      </c>
      <c r="M1742" s="106">
        <f>K1742*L1742</f>
        <v>327680</v>
      </c>
      <c r="N1742" s="77"/>
      <c r="O1742" s="78"/>
      <c r="P1742" s="78"/>
      <c r="Q1742" s="78"/>
      <c r="R1742" s="79"/>
      <c r="S1742" s="80"/>
      <c r="T1742" s="81"/>
      <c r="U1742" s="77"/>
      <c r="V1742" s="79"/>
      <c r="W1742" s="79"/>
      <c r="X1742" s="82"/>
      <c r="Y1742" s="83">
        <f>M1742</f>
        <v>327680</v>
      </c>
      <c r="Z1742" s="84"/>
      <c r="AA1742" s="87">
        <f>AB1742*M1742/100</f>
        <v>32.768000000000001</v>
      </c>
      <c r="AB1742" s="110">
        <v>0.01</v>
      </c>
    </row>
    <row r="1743" spans="2:28" ht="16.5" customHeight="1" x14ac:dyDescent="0.25">
      <c r="B1743" s="99"/>
      <c r="C1743" s="99"/>
      <c r="D1743" s="99"/>
      <c r="E1743" s="99"/>
      <c r="F1743" s="99"/>
      <c r="G1743" s="99"/>
      <c r="H1743" s="107"/>
      <c r="I1743" s="107"/>
      <c r="J1743" s="107"/>
      <c r="K1743" s="106"/>
      <c r="L1743" s="106"/>
      <c r="M1743" s="106"/>
      <c r="N1743" s="77"/>
      <c r="O1743" s="78"/>
      <c r="P1743" s="78"/>
      <c r="Q1743" s="78"/>
      <c r="R1743" s="79"/>
      <c r="S1743" s="80"/>
      <c r="T1743" s="81"/>
      <c r="U1743" s="77"/>
      <c r="V1743" s="79"/>
      <c r="W1743" s="79"/>
      <c r="X1743" s="86"/>
      <c r="Y1743" s="83"/>
      <c r="Z1743" s="84"/>
      <c r="AA1743" s="85"/>
      <c r="AB1743" s="86"/>
    </row>
    <row r="1744" spans="2:28" ht="16.5" customHeight="1" x14ac:dyDescent="0.25">
      <c r="B1744" s="100" t="s">
        <v>205</v>
      </c>
      <c r="C1744" s="101"/>
      <c r="D1744" s="101"/>
      <c r="E1744" s="101"/>
      <c r="F1744" s="101"/>
      <c r="G1744" s="102"/>
      <c r="H1744" s="102" t="s">
        <v>210</v>
      </c>
      <c r="I1744" s="102" t="s">
        <v>5383</v>
      </c>
      <c r="J1744" s="102" t="s">
        <v>835</v>
      </c>
      <c r="K1744" s="102">
        <v>199</v>
      </c>
      <c r="L1744" s="102">
        <v>9</v>
      </c>
      <c r="M1744" s="102"/>
      <c r="N1744" s="102"/>
      <c r="O1744" s="102" t="s">
        <v>1083</v>
      </c>
      <c r="P1744" s="102" t="s">
        <v>241</v>
      </c>
      <c r="Q1744" s="102" t="s">
        <v>139</v>
      </c>
      <c r="R1744" s="102">
        <v>34160</v>
      </c>
      <c r="S1744" s="102"/>
      <c r="T1744" s="102">
        <v>80</v>
      </c>
      <c r="U1744" s="102"/>
      <c r="V1744" s="103"/>
      <c r="W1744" s="101"/>
      <c r="X1744" s="102" t="s">
        <v>4051</v>
      </c>
      <c r="Y1744" s="101" t="s">
        <v>5381</v>
      </c>
      <c r="Z1744" s="101"/>
      <c r="AA1744" s="101"/>
      <c r="AB1744" s="104"/>
    </row>
    <row r="1745" spans="2:28" ht="16.5" customHeight="1" x14ac:dyDescent="0.25">
      <c r="B1745" s="97">
        <v>2515</v>
      </c>
      <c r="C1745" s="97" t="s">
        <v>206</v>
      </c>
      <c r="D1745" s="98">
        <v>37</v>
      </c>
      <c r="E1745" s="99">
        <v>16</v>
      </c>
      <c r="F1745" s="97">
        <v>6</v>
      </c>
      <c r="G1745" s="97">
        <v>1</v>
      </c>
      <c r="H1745" s="105">
        <v>10</v>
      </c>
      <c r="I1745" s="105">
        <v>0</v>
      </c>
      <c r="J1745" s="105">
        <v>67</v>
      </c>
      <c r="K1745" s="95">
        <v>4067</v>
      </c>
      <c r="L1745" s="106">
        <f>T1744</f>
        <v>80</v>
      </c>
      <c r="M1745" s="106">
        <f>K1745*L1745</f>
        <v>325360</v>
      </c>
      <c r="N1745" s="77"/>
      <c r="O1745" s="78"/>
      <c r="P1745" s="78"/>
      <c r="Q1745" s="78"/>
      <c r="R1745" s="79"/>
      <c r="S1745" s="80"/>
      <c r="T1745" s="81"/>
      <c r="U1745" s="77"/>
      <c r="V1745" s="79"/>
      <c r="W1745" s="79"/>
      <c r="X1745" s="82"/>
      <c r="Y1745" s="83">
        <f>M1745</f>
        <v>325360</v>
      </c>
      <c r="Z1745" s="84"/>
      <c r="AA1745" s="87">
        <f>AB1745*M1745/100</f>
        <v>32.536000000000001</v>
      </c>
      <c r="AB1745" s="110">
        <v>0.01</v>
      </c>
    </row>
    <row r="1746" spans="2:28" ht="16.5" customHeight="1" x14ac:dyDescent="0.25">
      <c r="B1746" s="99"/>
      <c r="C1746" s="99"/>
      <c r="D1746" s="99"/>
      <c r="E1746" s="99"/>
      <c r="F1746" s="99"/>
      <c r="G1746" s="99"/>
      <c r="H1746" s="107"/>
      <c r="I1746" s="107"/>
      <c r="J1746" s="107"/>
      <c r="K1746" s="106"/>
      <c r="L1746" s="106"/>
      <c r="M1746" s="106"/>
      <c r="N1746" s="77"/>
      <c r="O1746" s="78"/>
      <c r="P1746" s="78"/>
      <c r="Q1746" s="78"/>
      <c r="R1746" s="79"/>
      <c r="S1746" s="80"/>
      <c r="T1746" s="81"/>
      <c r="U1746" s="77"/>
      <c r="V1746" s="79"/>
      <c r="W1746" s="79"/>
      <c r="X1746" s="86"/>
      <c r="Y1746" s="83"/>
      <c r="Z1746" s="84"/>
      <c r="AA1746" s="85"/>
      <c r="AB1746" s="86"/>
    </row>
    <row r="1747" spans="2:28" ht="16.5" customHeight="1" x14ac:dyDescent="0.25">
      <c r="B1747" s="100" t="s">
        <v>205</v>
      </c>
      <c r="C1747" s="101"/>
      <c r="D1747" s="101"/>
      <c r="E1747" s="101"/>
      <c r="F1747" s="101"/>
      <c r="G1747" s="102"/>
      <c r="H1747" s="102" t="s">
        <v>207</v>
      </c>
      <c r="I1747" s="102" t="s">
        <v>1813</v>
      </c>
      <c r="J1747" s="102" t="s">
        <v>5388</v>
      </c>
      <c r="K1747" s="102">
        <v>91</v>
      </c>
      <c r="L1747" s="102">
        <v>10</v>
      </c>
      <c r="M1747" s="102"/>
      <c r="N1747" s="102"/>
      <c r="O1747" s="102" t="s">
        <v>826</v>
      </c>
      <c r="P1747" s="102" t="s">
        <v>315</v>
      </c>
      <c r="Q1747" s="102" t="s">
        <v>316</v>
      </c>
      <c r="R1747" s="102">
        <v>33110</v>
      </c>
      <c r="S1747" s="102"/>
      <c r="T1747" s="102">
        <v>80</v>
      </c>
      <c r="U1747" s="102"/>
      <c r="V1747" s="103"/>
      <c r="W1747" s="101"/>
      <c r="X1747" s="102" t="s">
        <v>4059</v>
      </c>
      <c r="Y1747" s="101" t="s">
        <v>5389</v>
      </c>
      <c r="Z1747" s="101"/>
      <c r="AA1747" s="101"/>
      <c r="AB1747" s="104"/>
    </row>
    <row r="1748" spans="2:28" ht="16.5" customHeight="1" x14ac:dyDescent="0.25">
      <c r="B1748" s="97">
        <v>2521</v>
      </c>
      <c r="C1748" s="97" t="s">
        <v>206</v>
      </c>
      <c r="D1748" s="98">
        <v>2</v>
      </c>
      <c r="E1748" s="99">
        <v>2</v>
      </c>
      <c r="F1748" s="97">
        <v>4</v>
      </c>
      <c r="G1748" s="97">
        <v>1</v>
      </c>
      <c r="H1748" s="105">
        <v>18</v>
      </c>
      <c r="I1748" s="105">
        <v>0</v>
      </c>
      <c r="J1748" s="105">
        <v>46</v>
      </c>
      <c r="K1748" s="95">
        <v>7246</v>
      </c>
      <c r="L1748" s="106">
        <f>T1747</f>
        <v>80</v>
      </c>
      <c r="M1748" s="106">
        <f>K1748*L1748</f>
        <v>579680</v>
      </c>
      <c r="N1748" s="77"/>
      <c r="O1748" s="78"/>
      <c r="P1748" s="78"/>
      <c r="Q1748" s="78"/>
      <c r="R1748" s="79"/>
      <c r="S1748" s="80"/>
      <c r="T1748" s="81"/>
      <c r="U1748" s="77"/>
      <c r="V1748" s="79"/>
      <c r="W1748" s="79"/>
      <c r="X1748" s="82"/>
      <c r="Y1748" s="83">
        <f>M1748</f>
        <v>579680</v>
      </c>
      <c r="Z1748" s="84"/>
      <c r="AA1748" s="87">
        <f>AB1748*M1748/100</f>
        <v>57.968000000000004</v>
      </c>
      <c r="AB1748" s="110">
        <v>0.01</v>
      </c>
    </row>
    <row r="1749" spans="2:28" ht="16.5" customHeight="1" x14ac:dyDescent="0.25">
      <c r="B1749" s="99"/>
      <c r="C1749" s="99"/>
      <c r="D1749" s="99"/>
      <c r="E1749" s="99"/>
      <c r="F1749" s="99"/>
      <c r="G1749" s="99"/>
      <c r="H1749" s="107"/>
      <c r="I1749" s="107"/>
      <c r="J1749" s="107"/>
      <c r="K1749" s="106"/>
      <c r="L1749" s="106"/>
      <c r="M1749" s="106"/>
      <c r="N1749" s="77"/>
      <c r="O1749" s="78"/>
      <c r="P1749" s="78"/>
      <c r="Q1749" s="78"/>
      <c r="R1749" s="79"/>
      <c r="S1749" s="80"/>
      <c r="T1749" s="81"/>
      <c r="U1749" s="77"/>
      <c r="V1749" s="79"/>
      <c r="W1749" s="79"/>
      <c r="X1749" s="86"/>
      <c r="Y1749" s="83"/>
      <c r="Z1749" s="84"/>
      <c r="AA1749" s="85"/>
      <c r="AB1749" s="86"/>
    </row>
    <row r="1750" spans="2:28" ht="16.5" customHeight="1" x14ac:dyDescent="0.25">
      <c r="B1750" s="100" t="s">
        <v>205</v>
      </c>
      <c r="C1750" s="101"/>
      <c r="D1750" s="101"/>
      <c r="E1750" s="101"/>
      <c r="F1750" s="101"/>
      <c r="G1750" s="102"/>
      <c r="H1750" s="102" t="s">
        <v>210</v>
      </c>
      <c r="I1750" s="102" t="s">
        <v>250</v>
      </c>
      <c r="J1750" s="102" t="s">
        <v>2090</v>
      </c>
      <c r="K1750" s="102">
        <v>28</v>
      </c>
      <c r="L1750" s="102">
        <v>5</v>
      </c>
      <c r="M1750" s="102"/>
      <c r="N1750" s="102"/>
      <c r="O1750" s="102" t="s">
        <v>880</v>
      </c>
      <c r="P1750" s="102" t="s">
        <v>209</v>
      </c>
      <c r="Q1750" s="102" t="s">
        <v>139</v>
      </c>
      <c r="R1750" s="102">
        <v>34160</v>
      </c>
      <c r="S1750" s="102"/>
      <c r="T1750" s="102">
        <v>80</v>
      </c>
      <c r="U1750" s="102"/>
      <c r="V1750" s="103"/>
      <c r="W1750" s="101"/>
      <c r="X1750" s="102" t="s">
        <v>4059</v>
      </c>
      <c r="Y1750" s="101" t="s">
        <v>5396</v>
      </c>
      <c r="Z1750" s="101"/>
      <c r="AA1750" s="101"/>
      <c r="AB1750" s="104"/>
    </row>
    <row r="1751" spans="2:28" ht="16.5" customHeight="1" x14ac:dyDescent="0.25">
      <c r="B1751" s="97">
        <v>2528</v>
      </c>
      <c r="C1751" s="97" t="s">
        <v>206</v>
      </c>
      <c r="D1751" s="98">
        <v>4589</v>
      </c>
      <c r="E1751" s="99">
        <v>2</v>
      </c>
      <c r="F1751" s="97">
        <v>6</v>
      </c>
      <c r="G1751" s="97">
        <v>1</v>
      </c>
      <c r="H1751" s="105">
        <v>8</v>
      </c>
      <c r="I1751" s="105">
        <v>0</v>
      </c>
      <c r="J1751" s="105">
        <v>87</v>
      </c>
      <c r="K1751" s="95">
        <v>3287</v>
      </c>
      <c r="L1751" s="106">
        <f>T1750</f>
        <v>80</v>
      </c>
      <c r="M1751" s="106">
        <f>K1751*L1751</f>
        <v>262960</v>
      </c>
      <c r="N1751" s="77"/>
      <c r="O1751" s="78"/>
      <c r="P1751" s="78"/>
      <c r="Q1751" s="78"/>
      <c r="R1751" s="79"/>
      <c r="S1751" s="80"/>
      <c r="T1751" s="81"/>
      <c r="U1751" s="77"/>
      <c r="V1751" s="79"/>
      <c r="W1751" s="79"/>
      <c r="X1751" s="82"/>
      <c r="Y1751" s="83">
        <f>M1751</f>
        <v>262960</v>
      </c>
      <c r="Z1751" s="84"/>
      <c r="AA1751" s="87">
        <f>AB1751*M1751/100</f>
        <v>26.295999999999999</v>
      </c>
      <c r="AB1751" s="110">
        <v>0.01</v>
      </c>
    </row>
    <row r="1752" spans="2:28" ht="16.5" customHeight="1" x14ac:dyDescent="0.25">
      <c r="B1752" s="99"/>
      <c r="C1752" s="99"/>
      <c r="D1752" s="99"/>
      <c r="E1752" s="99"/>
      <c r="F1752" s="99"/>
      <c r="G1752" s="99"/>
      <c r="H1752" s="107"/>
      <c r="I1752" s="107"/>
      <c r="J1752" s="107"/>
      <c r="K1752" s="106"/>
      <c r="L1752" s="106"/>
      <c r="M1752" s="106"/>
      <c r="N1752" s="77"/>
      <c r="O1752" s="78"/>
      <c r="P1752" s="78"/>
      <c r="Q1752" s="78"/>
      <c r="R1752" s="79"/>
      <c r="S1752" s="80"/>
      <c r="T1752" s="81"/>
      <c r="U1752" s="77"/>
      <c r="V1752" s="79"/>
      <c r="W1752" s="79"/>
      <c r="X1752" s="86"/>
      <c r="Y1752" s="83"/>
      <c r="Z1752" s="84"/>
      <c r="AA1752" s="85"/>
      <c r="AB1752" s="86"/>
    </row>
    <row r="1753" spans="2:28" ht="16.5" customHeight="1" x14ac:dyDescent="0.25">
      <c r="B1753" s="100" t="s">
        <v>205</v>
      </c>
      <c r="C1753" s="101"/>
      <c r="D1753" s="101"/>
      <c r="E1753" s="101"/>
      <c r="F1753" s="101"/>
      <c r="G1753" s="102"/>
      <c r="H1753" s="102" t="s">
        <v>210</v>
      </c>
      <c r="I1753" s="102" t="s">
        <v>5397</v>
      </c>
      <c r="J1753" s="102" t="s">
        <v>5398</v>
      </c>
      <c r="K1753" s="102">
        <v>316</v>
      </c>
      <c r="L1753" s="102">
        <v>3</v>
      </c>
      <c r="M1753" s="102"/>
      <c r="N1753" s="102"/>
      <c r="O1753" s="102" t="s">
        <v>5399</v>
      </c>
      <c r="P1753" s="102" t="s">
        <v>315</v>
      </c>
      <c r="Q1753" s="102" t="s">
        <v>316</v>
      </c>
      <c r="R1753" s="102">
        <v>33110</v>
      </c>
      <c r="S1753" s="102"/>
      <c r="T1753" s="102">
        <v>80</v>
      </c>
      <c r="U1753" s="102"/>
      <c r="V1753" s="103"/>
      <c r="W1753" s="101"/>
      <c r="X1753" s="102"/>
      <c r="Y1753" s="101"/>
      <c r="Z1753" s="101"/>
      <c r="AA1753" s="101"/>
      <c r="AB1753" s="104"/>
    </row>
    <row r="1754" spans="2:28" ht="16.5" customHeight="1" x14ac:dyDescent="0.25">
      <c r="B1754" s="97">
        <v>2529</v>
      </c>
      <c r="C1754" s="97" t="s">
        <v>206</v>
      </c>
      <c r="D1754" s="98">
        <v>859</v>
      </c>
      <c r="E1754" s="99">
        <v>14</v>
      </c>
      <c r="F1754" s="97">
        <v>6</v>
      </c>
      <c r="G1754" s="97">
        <v>1</v>
      </c>
      <c r="H1754" s="105">
        <v>14</v>
      </c>
      <c r="I1754" s="105">
        <v>0</v>
      </c>
      <c r="J1754" s="105">
        <v>14</v>
      </c>
      <c r="K1754" s="95">
        <v>5614</v>
      </c>
      <c r="L1754" s="106">
        <f>T1753</f>
        <v>80</v>
      </c>
      <c r="M1754" s="106">
        <f>K1754*L1754</f>
        <v>449120</v>
      </c>
      <c r="N1754" s="77"/>
      <c r="O1754" s="78"/>
      <c r="P1754" s="78"/>
      <c r="Q1754" s="78"/>
      <c r="R1754" s="79"/>
      <c r="S1754" s="80"/>
      <c r="T1754" s="81"/>
      <c r="U1754" s="77"/>
      <c r="V1754" s="79"/>
      <c r="W1754" s="79"/>
      <c r="X1754" s="82"/>
      <c r="Y1754" s="83">
        <f>M1754</f>
        <v>449120</v>
      </c>
      <c r="Z1754" s="84"/>
      <c r="AA1754" s="87">
        <f>AB1754*M1754/100</f>
        <v>44.911999999999999</v>
      </c>
      <c r="AB1754" s="110">
        <v>0.01</v>
      </c>
    </row>
    <row r="1755" spans="2:28" ht="16.5" customHeight="1" x14ac:dyDescent="0.25">
      <c r="B1755" s="99"/>
      <c r="C1755" s="99"/>
      <c r="D1755" s="99"/>
      <c r="E1755" s="99"/>
      <c r="F1755" s="99"/>
      <c r="G1755" s="99"/>
      <c r="H1755" s="107"/>
      <c r="I1755" s="107"/>
      <c r="J1755" s="107"/>
      <c r="K1755" s="106"/>
      <c r="L1755" s="106"/>
      <c r="M1755" s="106"/>
      <c r="N1755" s="77"/>
      <c r="O1755" s="78"/>
      <c r="P1755" s="78"/>
      <c r="Q1755" s="78"/>
      <c r="R1755" s="79"/>
      <c r="S1755" s="80"/>
      <c r="T1755" s="81"/>
      <c r="U1755" s="77"/>
      <c r="V1755" s="79"/>
      <c r="W1755" s="79"/>
      <c r="X1755" s="86"/>
      <c r="Y1755" s="83"/>
      <c r="Z1755" s="84"/>
      <c r="AA1755" s="85"/>
      <c r="AB1755" s="86"/>
    </row>
    <row r="1756" spans="2:28" ht="16.5" customHeight="1" x14ac:dyDescent="0.25">
      <c r="B1756" s="100" t="s">
        <v>205</v>
      </c>
      <c r="C1756" s="101"/>
      <c r="D1756" s="101"/>
      <c r="E1756" s="101"/>
      <c r="F1756" s="101"/>
      <c r="G1756" s="102"/>
      <c r="H1756" s="102" t="s">
        <v>207</v>
      </c>
      <c r="I1756" s="102" t="s">
        <v>1732</v>
      </c>
      <c r="J1756" s="102" t="s">
        <v>5408</v>
      </c>
      <c r="K1756" s="102">
        <v>54</v>
      </c>
      <c r="L1756" s="102">
        <v>8</v>
      </c>
      <c r="M1756" s="102"/>
      <c r="N1756" s="102"/>
      <c r="O1756" s="102" t="s">
        <v>240</v>
      </c>
      <c r="P1756" s="102" t="s">
        <v>241</v>
      </c>
      <c r="Q1756" s="102" t="s">
        <v>139</v>
      </c>
      <c r="R1756" s="102">
        <v>34160</v>
      </c>
      <c r="S1756" s="102"/>
      <c r="T1756" s="102">
        <v>80</v>
      </c>
      <c r="U1756" s="102"/>
      <c r="V1756" s="103"/>
      <c r="W1756" s="101"/>
      <c r="X1756" s="102"/>
      <c r="Y1756" s="101"/>
      <c r="Z1756" s="101"/>
      <c r="AA1756" s="101"/>
      <c r="AB1756" s="104"/>
    </row>
    <row r="1757" spans="2:28" ht="16.5" customHeight="1" x14ac:dyDescent="0.25">
      <c r="B1757" s="97">
        <v>2538</v>
      </c>
      <c r="C1757" s="97" t="s">
        <v>206</v>
      </c>
      <c r="D1757" s="98">
        <v>29</v>
      </c>
      <c r="E1757" s="99">
        <v>6</v>
      </c>
      <c r="F1757" s="97">
        <v>6</v>
      </c>
      <c r="G1757" s="97">
        <v>1</v>
      </c>
      <c r="H1757" s="105">
        <v>27</v>
      </c>
      <c r="I1757" s="105">
        <v>2</v>
      </c>
      <c r="J1757" s="105">
        <v>74</v>
      </c>
      <c r="K1757" s="95">
        <v>11074</v>
      </c>
      <c r="L1757" s="106">
        <f>T1756</f>
        <v>80</v>
      </c>
      <c r="M1757" s="106">
        <f>K1757*L1757</f>
        <v>885920</v>
      </c>
      <c r="N1757" s="77"/>
      <c r="O1757" s="78"/>
      <c r="P1757" s="78"/>
      <c r="Q1757" s="78"/>
      <c r="R1757" s="79"/>
      <c r="S1757" s="80"/>
      <c r="T1757" s="81"/>
      <c r="U1757" s="77"/>
      <c r="V1757" s="79"/>
      <c r="W1757" s="79"/>
      <c r="X1757" s="82"/>
      <c r="Y1757" s="83">
        <f>M1757</f>
        <v>885920</v>
      </c>
      <c r="Z1757" s="84"/>
      <c r="AA1757" s="87">
        <f>AB1757*M1757/100</f>
        <v>88.592000000000013</v>
      </c>
      <c r="AB1757" s="110">
        <v>0.01</v>
      </c>
    </row>
    <row r="1758" spans="2:28" ht="16.5" customHeight="1" x14ac:dyDescent="0.25">
      <c r="B1758" s="99"/>
      <c r="C1758" s="99"/>
      <c r="D1758" s="99"/>
      <c r="E1758" s="99"/>
      <c r="F1758" s="99"/>
      <c r="G1758" s="99"/>
      <c r="H1758" s="107"/>
      <c r="I1758" s="107"/>
      <c r="J1758" s="107"/>
      <c r="K1758" s="106"/>
      <c r="L1758" s="106"/>
      <c r="M1758" s="106"/>
      <c r="N1758" s="77"/>
      <c r="O1758" s="78"/>
      <c r="P1758" s="78"/>
      <c r="Q1758" s="78"/>
      <c r="R1758" s="79"/>
      <c r="S1758" s="80"/>
      <c r="T1758" s="81"/>
      <c r="U1758" s="77"/>
      <c r="V1758" s="79"/>
      <c r="W1758" s="79"/>
      <c r="X1758" s="86"/>
      <c r="Y1758" s="83"/>
      <c r="Z1758" s="84"/>
      <c r="AA1758" s="85"/>
      <c r="AB1758" s="86"/>
    </row>
    <row r="1759" spans="2:28" ht="16.5" customHeight="1" x14ac:dyDescent="0.25">
      <c r="B1759" s="100" t="s">
        <v>205</v>
      </c>
      <c r="C1759" s="101"/>
      <c r="D1759" s="101"/>
      <c r="E1759" s="101"/>
      <c r="F1759" s="101"/>
      <c r="G1759" s="102"/>
      <c r="H1759" s="102" t="s">
        <v>207</v>
      </c>
      <c r="I1759" s="102" t="s">
        <v>643</v>
      </c>
      <c r="J1759" s="102" t="s">
        <v>5412</v>
      </c>
      <c r="K1759" s="102">
        <v>73</v>
      </c>
      <c r="L1759" s="102">
        <v>4</v>
      </c>
      <c r="M1759" s="102"/>
      <c r="N1759" s="102"/>
      <c r="O1759" s="102" t="s">
        <v>314</v>
      </c>
      <c r="P1759" s="102" t="s">
        <v>315</v>
      </c>
      <c r="Q1759" s="102" t="s">
        <v>316</v>
      </c>
      <c r="R1759" s="102">
        <v>33110</v>
      </c>
      <c r="S1759" s="102"/>
      <c r="T1759" s="102">
        <v>80</v>
      </c>
      <c r="U1759" s="102"/>
      <c r="V1759" s="103"/>
      <c r="W1759" s="101"/>
      <c r="X1759" s="102" t="s">
        <v>212</v>
      </c>
      <c r="Y1759" s="101" t="s">
        <v>5414</v>
      </c>
      <c r="Z1759" s="101"/>
      <c r="AA1759" s="102" t="s">
        <v>5413</v>
      </c>
      <c r="AB1759" s="104"/>
    </row>
    <row r="1760" spans="2:28" ht="16.5" customHeight="1" x14ac:dyDescent="0.25">
      <c r="B1760" s="97">
        <v>2540</v>
      </c>
      <c r="C1760" s="97" t="s">
        <v>206</v>
      </c>
      <c r="D1760" s="98">
        <v>4368</v>
      </c>
      <c r="E1760" s="99">
        <v>13</v>
      </c>
      <c r="F1760" s="97">
        <v>6</v>
      </c>
      <c r="G1760" s="97">
        <v>1</v>
      </c>
      <c r="H1760" s="105">
        <v>10</v>
      </c>
      <c r="I1760" s="105">
        <v>1</v>
      </c>
      <c r="J1760" s="105">
        <v>41</v>
      </c>
      <c r="K1760" s="95">
        <v>4141</v>
      </c>
      <c r="L1760" s="106">
        <f>T1759</f>
        <v>80</v>
      </c>
      <c r="M1760" s="106">
        <f>K1760*L1760</f>
        <v>331280</v>
      </c>
      <c r="N1760" s="77"/>
      <c r="O1760" s="78"/>
      <c r="P1760" s="78"/>
      <c r="Q1760" s="78"/>
      <c r="R1760" s="79"/>
      <c r="S1760" s="80"/>
      <c r="T1760" s="81"/>
      <c r="U1760" s="77"/>
      <c r="V1760" s="79"/>
      <c r="W1760" s="79"/>
      <c r="X1760" s="82"/>
      <c r="Y1760" s="83">
        <f>M1760</f>
        <v>331280</v>
      </c>
      <c r="Z1760" s="84"/>
      <c r="AA1760" s="87">
        <f>AB1760*M1760/100</f>
        <v>33.128</v>
      </c>
      <c r="AB1760" s="110">
        <v>0.01</v>
      </c>
    </row>
    <row r="1761" spans="2:28" ht="16.5" customHeight="1" x14ac:dyDescent="0.25">
      <c r="B1761" s="99"/>
      <c r="C1761" s="99"/>
      <c r="D1761" s="99"/>
      <c r="E1761" s="99"/>
      <c r="F1761" s="99"/>
      <c r="G1761" s="99"/>
      <c r="H1761" s="107"/>
      <c r="I1761" s="107"/>
      <c r="J1761" s="107"/>
      <c r="K1761" s="106"/>
      <c r="L1761" s="106"/>
      <c r="M1761" s="106"/>
      <c r="N1761" s="77"/>
      <c r="O1761" s="78"/>
      <c r="P1761" s="78"/>
      <c r="Q1761" s="78"/>
      <c r="R1761" s="79"/>
      <c r="S1761" s="80"/>
      <c r="T1761" s="81"/>
      <c r="U1761" s="77"/>
      <c r="V1761" s="79"/>
      <c r="W1761" s="79"/>
      <c r="X1761" s="86"/>
      <c r="Y1761" s="83"/>
      <c r="Z1761" s="84"/>
      <c r="AA1761" s="85"/>
      <c r="AB1761" s="86"/>
    </row>
    <row r="1762" spans="2:28" ht="16.5" customHeight="1" x14ac:dyDescent="0.25">
      <c r="B1762" s="100" t="s">
        <v>205</v>
      </c>
      <c r="C1762" s="101"/>
      <c r="D1762" s="101"/>
      <c r="E1762" s="101"/>
      <c r="F1762" s="101"/>
      <c r="G1762" s="102"/>
      <c r="H1762" s="102" t="s">
        <v>210</v>
      </c>
      <c r="I1762" s="102" t="s">
        <v>5415</v>
      </c>
      <c r="J1762" s="102" t="s">
        <v>275</v>
      </c>
      <c r="K1762" s="102">
        <v>42</v>
      </c>
      <c r="L1762" s="102">
        <v>4</v>
      </c>
      <c r="M1762" s="102"/>
      <c r="N1762" s="102"/>
      <c r="O1762" s="102" t="s">
        <v>314</v>
      </c>
      <c r="P1762" s="102" t="s">
        <v>315</v>
      </c>
      <c r="Q1762" s="102" t="s">
        <v>316</v>
      </c>
      <c r="R1762" s="102">
        <v>33110</v>
      </c>
      <c r="S1762" s="102"/>
      <c r="T1762" s="102">
        <v>80</v>
      </c>
      <c r="U1762" s="102"/>
      <c r="V1762" s="103"/>
      <c r="W1762" s="101"/>
      <c r="X1762" s="102" t="s">
        <v>212</v>
      </c>
      <c r="Y1762" s="101" t="s">
        <v>5417</v>
      </c>
      <c r="Z1762" s="101"/>
      <c r="AA1762" s="102" t="s">
        <v>5416</v>
      </c>
      <c r="AB1762" s="104"/>
    </row>
    <row r="1763" spans="2:28" ht="16.5" customHeight="1" x14ac:dyDescent="0.25">
      <c r="B1763" s="97">
        <v>2541</v>
      </c>
      <c r="C1763" s="97" t="s">
        <v>206</v>
      </c>
      <c r="D1763" s="98">
        <v>4626</v>
      </c>
      <c r="E1763" s="99">
        <v>6</v>
      </c>
      <c r="F1763" s="97">
        <v>6</v>
      </c>
      <c r="G1763" s="97">
        <v>1</v>
      </c>
      <c r="H1763" s="105">
        <v>4</v>
      </c>
      <c r="I1763" s="105">
        <v>3</v>
      </c>
      <c r="J1763" s="105">
        <v>34</v>
      </c>
      <c r="K1763" s="95">
        <v>1934</v>
      </c>
      <c r="L1763" s="106">
        <f>T1762</f>
        <v>80</v>
      </c>
      <c r="M1763" s="106">
        <f>K1763*L1763</f>
        <v>154720</v>
      </c>
      <c r="N1763" s="77"/>
      <c r="O1763" s="78"/>
      <c r="P1763" s="78"/>
      <c r="Q1763" s="78"/>
      <c r="R1763" s="79"/>
      <c r="S1763" s="80"/>
      <c r="T1763" s="81"/>
      <c r="U1763" s="77"/>
      <c r="V1763" s="79"/>
      <c r="W1763" s="79"/>
      <c r="X1763" s="82"/>
      <c r="Y1763" s="83">
        <f>M1763</f>
        <v>154720</v>
      </c>
      <c r="Z1763" s="84"/>
      <c r="AA1763" s="87">
        <f>AB1763*M1763/100</f>
        <v>15.472000000000001</v>
      </c>
      <c r="AB1763" s="110">
        <v>0.01</v>
      </c>
    </row>
    <row r="1764" spans="2:28" ht="16.5" customHeight="1" x14ac:dyDescent="0.25">
      <c r="B1764" s="99"/>
      <c r="C1764" s="99"/>
      <c r="D1764" s="99"/>
      <c r="E1764" s="99"/>
      <c r="F1764" s="99"/>
      <c r="G1764" s="99"/>
      <c r="H1764" s="107"/>
      <c r="I1764" s="107"/>
      <c r="J1764" s="107"/>
      <c r="K1764" s="106"/>
      <c r="L1764" s="106"/>
      <c r="M1764" s="106"/>
      <c r="N1764" s="77"/>
      <c r="O1764" s="78"/>
      <c r="P1764" s="78"/>
      <c r="Q1764" s="78"/>
      <c r="R1764" s="79"/>
      <c r="S1764" s="80"/>
      <c r="T1764" s="81"/>
      <c r="U1764" s="77"/>
      <c r="V1764" s="79"/>
      <c r="W1764" s="79"/>
      <c r="X1764" s="86"/>
      <c r="Y1764" s="83"/>
      <c r="Z1764" s="84"/>
      <c r="AA1764" s="85"/>
      <c r="AB1764" s="86"/>
    </row>
    <row r="1765" spans="2:28" ht="16.5" customHeight="1" x14ac:dyDescent="0.25">
      <c r="B1765" s="100" t="s">
        <v>205</v>
      </c>
      <c r="C1765" s="101"/>
      <c r="D1765" s="101"/>
      <c r="E1765" s="101"/>
      <c r="F1765" s="101"/>
      <c r="G1765" s="102"/>
      <c r="H1765" s="102" t="s">
        <v>207</v>
      </c>
      <c r="I1765" s="102" t="s">
        <v>1515</v>
      </c>
      <c r="J1765" s="102" t="s">
        <v>247</v>
      </c>
      <c r="K1765" s="102">
        <v>73</v>
      </c>
      <c r="L1765" s="102">
        <v>4</v>
      </c>
      <c r="M1765" s="102"/>
      <c r="N1765" s="102"/>
      <c r="O1765" s="102" t="s">
        <v>314</v>
      </c>
      <c r="P1765" s="102" t="s">
        <v>315</v>
      </c>
      <c r="Q1765" s="102" t="s">
        <v>316</v>
      </c>
      <c r="R1765" s="102">
        <v>33110</v>
      </c>
      <c r="S1765" s="102"/>
      <c r="T1765" s="102">
        <v>80</v>
      </c>
      <c r="U1765" s="102"/>
      <c r="V1765" s="103"/>
      <c r="W1765" s="101"/>
      <c r="X1765" s="102" t="s">
        <v>212</v>
      </c>
      <c r="Y1765" s="101" t="s">
        <v>5418</v>
      </c>
      <c r="Z1765" s="101"/>
      <c r="AA1765" s="102" t="s">
        <v>5413</v>
      </c>
      <c r="AB1765" s="104"/>
    </row>
    <row r="1766" spans="2:28" ht="16.5" customHeight="1" x14ac:dyDescent="0.25">
      <c r="B1766" s="97">
        <v>2542</v>
      </c>
      <c r="C1766" s="97" t="s">
        <v>206</v>
      </c>
      <c r="D1766" s="98">
        <v>3995</v>
      </c>
      <c r="E1766" s="99">
        <v>12</v>
      </c>
      <c r="F1766" s="97">
        <v>6</v>
      </c>
      <c r="G1766" s="97">
        <v>1</v>
      </c>
      <c r="H1766" s="105">
        <v>16</v>
      </c>
      <c r="I1766" s="105">
        <v>0</v>
      </c>
      <c r="J1766" s="105">
        <v>36</v>
      </c>
      <c r="K1766" s="95">
        <v>6436</v>
      </c>
      <c r="L1766" s="106">
        <f>T1765</f>
        <v>80</v>
      </c>
      <c r="M1766" s="106">
        <f>K1766*L1766</f>
        <v>514880</v>
      </c>
      <c r="N1766" s="77"/>
      <c r="O1766" s="78"/>
      <c r="P1766" s="78"/>
      <c r="Q1766" s="78"/>
      <c r="R1766" s="79"/>
      <c r="S1766" s="80"/>
      <c r="T1766" s="81"/>
      <c r="U1766" s="77"/>
      <c r="V1766" s="79"/>
      <c r="W1766" s="79"/>
      <c r="X1766" s="82"/>
      <c r="Y1766" s="83">
        <f>M1766</f>
        <v>514880</v>
      </c>
      <c r="Z1766" s="84"/>
      <c r="AA1766" s="87">
        <f>AB1766*M1766/100</f>
        <v>51.488</v>
      </c>
      <c r="AB1766" s="110">
        <v>0.01</v>
      </c>
    </row>
    <row r="1767" spans="2:28" ht="16.5" customHeight="1" x14ac:dyDescent="0.25">
      <c r="B1767" s="99"/>
      <c r="C1767" s="99"/>
      <c r="D1767" s="99"/>
      <c r="E1767" s="99"/>
      <c r="F1767" s="99"/>
      <c r="G1767" s="99"/>
      <c r="H1767" s="107"/>
      <c r="I1767" s="107"/>
      <c r="J1767" s="107"/>
      <c r="K1767" s="106"/>
      <c r="L1767" s="106"/>
      <c r="M1767" s="106"/>
      <c r="N1767" s="77"/>
      <c r="O1767" s="78"/>
      <c r="P1767" s="78"/>
      <c r="Q1767" s="78"/>
      <c r="R1767" s="79"/>
      <c r="S1767" s="80"/>
      <c r="T1767" s="81"/>
      <c r="U1767" s="77"/>
      <c r="V1767" s="79"/>
      <c r="W1767" s="79"/>
      <c r="X1767" s="86"/>
      <c r="Y1767" s="83"/>
      <c r="Z1767" s="84"/>
      <c r="AA1767" s="85"/>
      <c r="AB1767" s="86"/>
    </row>
    <row r="1768" spans="2:28" ht="16.5" customHeight="1" x14ac:dyDescent="0.25">
      <c r="B1768" s="100" t="s">
        <v>205</v>
      </c>
      <c r="C1768" s="101"/>
      <c r="D1768" s="101"/>
      <c r="E1768" s="101"/>
      <c r="F1768" s="101"/>
      <c r="G1768" s="102"/>
      <c r="H1768" s="102" t="s">
        <v>207</v>
      </c>
      <c r="I1768" s="102" t="s">
        <v>3022</v>
      </c>
      <c r="J1768" s="102" t="s">
        <v>5437</v>
      </c>
      <c r="K1768" s="102">
        <v>74</v>
      </c>
      <c r="L1768" s="102">
        <v>5</v>
      </c>
      <c r="M1768" s="102"/>
      <c r="N1768" s="102"/>
      <c r="O1768" s="102" t="s">
        <v>424</v>
      </c>
      <c r="P1768" s="102" t="s">
        <v>315</v>
      </c>
      <c r="Q1768" s="102" t="s">
        <v>316</v>
      </c>
      <c r="R1768" s="102">
        <v>33110</v>
      </c>
      <c r="S1768" s="102"/>
      <c r="T1768" s="102">
        <v>80</v>
      </c>
      <c r="U1768" s="102"/>
      <c r="V1768" s="103"/>
      <c r="W1768" s="101"/>
      <c r="X1768" s="102"/>
      <c r="Y1768" s="101"/>
      <c r="Z1768" s="101"/>
      <c r="AA1768" s="102" t="s">
        <v>5438</v>
      </c>
      <c r="AB1768" s="104"/>
    </row>
    <row r="1769" spans="2:28" ht="16.5" customHeight="1" x14ac:dyDescent="0.25">
      <c r="B1769" s="97">
        <v>2559</v>
      </c>
      <c r="C1769" s="97" t="s">
        <v>206</v>
      </c>
      <c r="D1769" s="98" t="s">
        <v>5436</v>
      </c>
      <c r="E1769" s="99"/>
      <c r="F1769" s="97"/>
      <c r="G1769" s="97">
        <v>1</v>
      </c>
      <c r="H1769" s="105">
        <v>12</v>
      </c>
      <c r="I1769" s="105">
        <v>2</v>
      </c>
      <c r="J1769" s="105">
        <v>0</v>
      </c>
      <c r="K1769" s="95">
        <v>5000</v>
      </c>
      <c r="L1769" s="106">
        <f>T1768</f>
        <v>80</v>
      </c>
      <c r="M1769" s="106">
        <f>K1769*L1769</f>
        <v>400000</v>
      </c>
      <c r="N1769" s="77"/>
      <c r="O1769" s="78"/>
      <c r="P1769" s="78"/>
      <c r="Q1769" s="78"/>
      <c r="R1769" s="79"/>
      <c r="S1769" s="80"/>
      <c r="T1769" s="81"/>
      <c r="U1769" s="77"/>
      <c r="V1769" s="79"/>
      <c r="W1769" s="79"/>
      <c r="X1769" s="82"/>
      <c r="Y1769" s="83">
        <f>M1769</f>
        <v>400000</v>
      </c>
      <c r="Z1769" s="84"/>
      <c r="AA1769" s="87">
        <f>AB1769*M1769/100</f>
        <v>40</v>
      </c>
      <c r="AB1769" s="110">
        <v>0.01</v>
      </c>
    </row>
    <row r="1770" spans="2:28" ht="16.5" customHeight="1" x14ac:dyDescent="0.25">
      <c r="B1770" s="99"/>
      <c r="C1770" s="99"/>
      <c r="D1770" s="99"/>
      <c r="E1770" s="99"/>
      <c r="F1770" s="99"/>
      <c r="G1770" s="99"/>
      <c r="H1770" s="107"/>
      <c r="I1770" s="107"/>
      <c r="J1770" s="107"/>
      <c r="K1770" s="106"/>
      <c r="L1770" s="106"/>
      <c r="M1770" s="106"/>
      <c r="N1770" s="77"/>
      <c r="O1770" s="78"/>
      <c r="P1770" s="78"/>
      <c r="Q1770" s="78"/>
      <c r="R1770" s="79"/>
      <c r="S1770" s="80"/>
      <c r="T1770" s="81"/>
      <c r="U1770" s="77"/>
      <c r="V1770" s="79"/>
      <c r="W1770" s="79"/>
      <c r="X1770" s="86"/>
      <c r="Y1770" s="83"/>
      <c r="Z1770" s="84"/>
      <c r="AA1770" s="85"/>
      <c r="AB1770" s="86"/>
    </row>
    <row r="1771" spans="2:28" ht="16.5" customHeight="1" x14ac:dyDescent="0.25">
      <c r="B1771" s="100" t="s">
        <v>205</v>
      </c>
      <c r="C1771" s="101"/>
      <c r="D1771" s="101"/>
      <c r="E1771" s="101"/>
      <c r="F1771" s="101"/>
      <c r="G1771" s="102"/>
      <c r="H1771" s="102" t="s">
        <v>207</v>
      </c>
      <c r="I1771" s="102" t="s">
        <v>501</v>
      </c>
      <c r="J1771" s="102" t="s">
        <v>5437</v>
      </c>
      <c r="K1771" s="102">
        <v>74</v>
      </c>
      <c r="L1771" s="102">
        <v>5</v>
      </c>
      <c r="M1771" s="102"/>
      <c r="N1771" s="102"/>
      <c r="O1771" s="102" t="s">
        <v>424</v>
      </c>
      <c r="P1771" s="102" t="s">
        <v>315</v>
      </c>
      <c r="Q1771" s="102" t="s">
        <v>316</v>
      </c>
      <c r="R1771" s="102">
        <v>33110</v>
      </c>
      <c r="S1771" s="102"/>
      <c r="T1771" s="102">
        <v>80</v>
      </c>
      <c r="U1771" s="102"/>
      <c r="V1771" s="103"/>
      <c r="W1771" s="101"/>
      <c r="X1771" s="102"/>
      <c r="Y1771" s="101"/>
      <c r="Z1771" s="101"/>
      <c r="AA1771" s="101" t="s">
        <v>5438</v>
      </c>
      <c r="AB1771" s="104"/>
    </row>
    <row r="1772" spans="2:28" ht="16.5" customHeight="1" x14ac:dyDescent="0.25">
      <c r="B1772" s="97">
        <v>2560</v>
      </c>
      <c r="C1772" s="97" t="s">
        <v>206</v>
      </c>
      <c r="D1772" s="98" t="s">
        <v>5436</v>
      </c>
      <c r="E1772" s="99"/>
      <c r="F1772" s="97"/>
      <c r="G1772" s="97">
        <v>1</v>
      </c>
      <c r="H1772" s="105">
        <v>12</v>
      </c>
      <c r="I1772" s="105">
        <v>2</v>
      </c>
      <c r="J1772" s="105">
        <v>0</v>
      </c>
      <c r="K1772" s="95">
        <v>5000</v>
      </c>
      <c r="L1772" s="106">
        <f>T1771</f>
        <v>80</v>
      </c>
      <c r="M1772" s="106">
        <f>K1772*L1772</f>
        <v>400000</v>
      </c>
      <c r="N1772" s="77"/>
      <c r="O1772" s="78"/>
      <c r="P1772" s="78"/>
      <c r="Q1772" s="78"/>
      <c r="R1772" s="79"/>
      <c r="S1772" s="80"/>
      <c r="T1772" s="81"/>
      <c r="U1772" s="77"/>
      <c r="V1772" s="79"/>
      <c r="W1772" s="79"/>
      <c r="X1772" s="82"/>
      <c r="Y1772" s="83">
        <f>M1772</f>
        <v>400000</v>
      </c>
      <c r="Z1772" s="84"/>
      <c r="AA1772" s="87">
        <f>AB1772*M1772/100</f>
        <v>40</v>
      </c>
      <c r="AB1772" s="110">
        <v>0.01</v>
      </c>
    </row>
    <row r="1773" spans="2:28" ht="16.5" customHeight="1" x14ac:dyDescent="0.25">
      <c r="B1773" s="99"/>
      <c r="C1773" s="99"/>
      <c r="D1773" s="99"/>
      <c r="E1773" s="99"/>
      <c r="F1773" s="99"/>
      <c r="G1773" s="99"/>
      <c r="H1773" s="107"/>
      <c r="I1773" s="107"/>
      <c r="J1773" s="107"/>
      <c r="K1773" s="106"/>
      <c r="L1773" s="106"/>
      <c r="M1773" s="106"/>
      <c r="N1773" s="77"/>
      <c r="O1773" s="78"/>
      <c r="P1773" s="78"/>
      <c r="Q1773" s="78"/>
      <c r="R1773" s="79"/>
      <c r="S1773" s="80"/>
      <c r="T1773" s="81"/>
      <c r="U1773" s="77"/>
      <c r="V1773" s="79"/>
      <c r="W1773" s="79"/>
      <c r="X1773" s="86"/>
      <c r="Y1773" s="83"/>
      <c r="Z1773" s="84"/>
      <c r="AA1773" s="85"/>
      <c r="AB1773" s="86"/>
    </row>
    <row r="1774" spans="2:28" ht="16.5" customHeight="1" x14ac:dyDescent="0.25">
      <c r="B1774" s="100" t="s">
        <v>205</v>
      </c>
      <c r="C1774" s="101"/>
      <c r="D1774" s="101"/>
      <c r="E1774" s="101"/>
      <c r="F1774" s="101"/>
      <c r="G1774" s="102"/>
      <c r="H1774" s="102" t="s">
        <v>207</v>
      </c>
      <c r="I1774" s="102" t="s">
        <v>5439</v>
      </c>
      <c r="J1774" s="102" t="s">
        <v>5437</v>
      </c>
      <c r="K1774" s="102">
        <v>84</v>
      </c>
      <c r="L1774" s="102">
        <v>5</v>
      </c>
      <c r="M1774" s="102"/>
      <c r="N1774" s="102"/>
      <c r="O1774" s="102" t="s">
        <v>424</v>
      </c>
      <c r="P1774" s="102" t="s">
        <v>315</v>
      </c>
      <c r="Q1774" s="102" t="s">
        <v>316</v>
      </c>
      <c r="R1774" s="102">
        <v>33110</v>
      </c>
      <c r="S1774" s="102"/>
      <c r="T1774" s="102">
        <v>80</v>
      </c>
      <c r="U1774" s="102"/>
      <c r="V1774" s="103"/>
      <c r="W1774" s="101"/>
      <c r="X1774" s="102"/>
      <c r="Y1774" s="101"/>
      <c r="Z1774" s="101"/>
      <c r="AA1774" s="101" t="s">
        <v>5438</v>
      </c>
      <c r="AB1774" s="104"/>
    </row>
    <row r="1775" spans="2:28" ht="16.5" customHeight="1" x14ac:dyDescent="0.25">
      <c r="B1775" s="97">
        <v>2561</v>
      </c>
      <c r="C1775" s="97" t="s">
        <v>206</v>
      </c>
      <c r="D1775" s="98" t="s">
        <v>5436</v>
      </c>
      <c r="E1775" s="99"/>
      <c r="F1775" s="97"/>
      <c r="G1775" s="97">
        <v>1</v>
      </c>
      <c r="H1775" s="105">
        <v>12</v>
      </c>
      <c r="I1775" s="105">
        <v>2</v>
      </c>
      <c r="J1775" s="105">
        <v>0</v>
      </c>
      <c r="K1775" s="95">
        <v>5000</v>
      </c>
      <c r="L1775" s="106">
        <f>T1774</f>
        <v>80</v>
      </c>
      <c r="M1775" s="106">
        <f>K1775*L1775</f>
        <v>400000</v>
      </c>
      <c r="N1775" s="77"/>
      <c r="O1775" s="78"/>
      <c r="P1775" s="78"/>
      <c r="Q1775" s="78"/>
      <c r="R1775" s="79"/>
      <c r="S1775" s="80"/>
      <c r="T1775" s="81"/>
      <c r="U1775" s="77"/>
      <c r="V1775" s="79"/>
      <c r="W1775" s="79"/>
      <c r="X1775" s="82"/>
      <c r="Y1775" s="83">
        <f>M1775</f>
        <v>400000</v>
      </c>
      <c r="Z1775" s="84"/>
      <c r="AA1775" s="87">
        <f>AB1775*M1775/100</f>
        <v>40</v>
      </c>
      <c r="AB1775" s="110">
        <v>0.01</v>
      </c>
    </row>
    <row r="1776" spans="2:28" ht="16.5" customHeight="1" x14ac:dyDescent="0.25">
      <c r="B1776" s="99"/>
      <c r="C1776" s="99"/>
      <c r="D1776" s="99"/>
      <c r="E1776" s="99"/>
      <c r="F1776" s="99"/>
      <c r="G1776" s="99"/>
      <c r="H1776" s="107"/>
      <c r="I1776" s="107"/>
      <c r="J1776" s="107"/>
      <c r="K1776" s="106"/>
      <c r="L1776" s="106"/>
      <c r="M1776" s="106"/>
      <c r="N1776" s="77"/>
      <c r="O1776" s="78"/>
      <c r="P1776" s="78"/>
      <c r="Q1776" s="78"/>
      <c r="R1776" s="79"/>
      <c r="S1776" s="80"/>
      <c r="T1776" s="81"/>
      <c r="U1776" s="77"/>
      <c r="V1776" s="79"/>
      <c r="W1776" s="79"/>
      <c r="X1776" s="86"/>
      <c r="Y1776" s="83"/>
      <c r="Z1776" s="84"/>
      <c r="AA1776" s="85"/>
      <c r="AB1776" s="86"/>
    </row>
    <row r="1777" spans="2:28" ht="16.5" customHeight="1" x14ac:dyDescent="0.25">
      <c r="B1777" s="100" t="s">
        <v>205</v>
      </c>
      <c r="C1777" s="101"/>
      <c r="D1777" s="101"/>
      <c r="E1777" s="101"/>
      <c r="F1777" s="101"/>
      <c r="G1777" s="102"/>
      <c r="H1777" s="102" t="s">
        <v>207</v>
      </c>
      <c r="I1777" s="102" t="s">
        <v>702</v>
      </c>
      <c r="J1777" s="102" t="s">
        <v>5437</v>
      </c>
      <c r="K1777" s="102">
        <v>84</v>
      </c>
      <c r="L1777" s="102">
        <v>5</v>
      </c>
      <c r="M1777" s="102"/>
      <c r="N1777" s="102"/>
      <c r="O1777" s="102" t="s">
        <v>424</v>
      </c>
      <c r="P1777" s="102" t="s">
        <v>315</v>
      </c>
      <c r="Q1777" s="102" t="s">
        <v>316</v>
      </c>
      <c r="R1777" s="102">
        <v>33110</v>
      </c>
      <c r="S1777" s="102"/>
      <c r="T1777" s="102">
        <v>80</v>
      </c>
      <c r="U1777" s="102"/>
      <c r="V1777" s="103"/>
      <c r="W1777" s="101"/>
      <c r="X1777" s="102"/>
      <c r="Y1777" s="101"/>
      <c r="Z1777" s="101"/>
      <c r="AA1777" s="101" t="s">
        <v>5438</v>
      </c>
      <c r="AB1777" s="104"/>
    </row>
    <row r="1778" spans="2:28" ht="16.5" customHeight="1" x14ac:dyDescent="0.25">
      <c r="B1778" s="97">
        <v>2562</v>
      </c>
      <c r="C1778" s="97" t="s">
        <v>206</v>
      </c>
      <c r="D1778" s="98" t="s">
        <v>5436</v>
      </c>
      <c r="E1778" s="99"/>
      <c r="F1778" s="97"/>
      <c r="G1778" s="97">
        <v>1</v>
      </c>
      <c r="H1778" s="105">
        <v>20</v>
      </c>
      <c r="I1778" s="105">
        <v>2</v>
      </c>
      <c r="J1778" s="105">
        <v>80</v>
      </c>
      <c r="K1778" s="95">
        <v>8280</v>
      </c>
      <c r="L1778" s="106">
        <f>T1777</f>
        <v>80</v>
      </c>
      <c r="M1778" s="106">
        <f>K1778*L1778</f>
        <v>662400</v>
      </c>
      <c r="N1778" s="77"/>
      <c r="O1778" s="78"/>
      <c r="P1778" s="78"/>
      <c r="Q1778" s="78"/>
      <c r="R1778" s="79"/>
      <c r="S1778" s="80"/>
      <c r="T1778" s="81"/>
      <c r="U1778" s="77"/>
      <c r="V1778" s="79"/>
      <c r="W1778" s="79"/>
      <c r="X1778" s="82"/>
      <c r="Y1778" s="83">
        <f>M1778</f>
        <v>662400</v>
      </c>
      <c r="Z1778" s="84"/>
      <c r="AA1778" s="87">
        <f>AB1778*M1778/100</f>
        <v>66.239999999999995</v>
      </c>
      <c r="AB1778" s="110">
        <v>0.01</v>
      </c>
    </row>
    <row r="1779" spans="2:28" ht="16.5" customHeight="1" x14ac:dyDescent="0.25">
      <c r="B1779" s="99"/>
      <c r="C1779" s="99"/>
      <c r="D1779" s="99"/>
      <c r="E1779" s="99"/>
      <c r="F1779" s="99"/>
      <c r="G1779" s="99"/>
      <c r="H1779" s="107"/>
      <c r="I1779" s="107"/>
      <c r="J1779" s="107"/>
      <c r="K1779" s="106"/>
      <c r="L1779" s="106"/>
      <c r="M1779" s="106"/>
      <c r="N1779" s="77"/>
      <c r="O1779" s="78"/>
      <c r="P1779" s="78"/>
      <c r="Q1779" s="78"/>
      <c r="R1779" s="79"/>
      <c r="S1779" s="80"/>
      <c r="T1779" s="81"/>
      <c r="U1779" s="77"/>
      <c r="V1779" s="79"/>
      <c r="W1779" s="79"/>
      <c r="X1779" s="86"/>
      <c r="Y1779" s="83"/>
      <c r="Z1779" s="84"/>
      <c r="AA1779" s="85"/>
      <c r="AB1779" s="86"/>
    </row>
    <row r="1780" spans="2:28" ht="16.5" customHeight="1" x14ac:dyDescent="0.25">
      <c r="B1780" s="100" t="s">
        <v>205</v>
      </c>
      <c r="C1780" s="101"/>
      <c r="D1780" s="101"/>
      <c r="E1780" s="101"/>
      <c r="F1780" s="101"/>
      <c r="G1780" s="102"/>
      <c r="H1780" s="102" t="s">
        <v>210</v>
      </c>
      <c r="I1780" s="102" t="s">
        <v>5440</v>
      </c>
      <c r="J1780" s="102" t="s">
        <v>1404</v>
      </c>
      <c r="K1780" s="102">
        <v>84</v>
      </c>
      <c r="L1780" s="102">
        <v>5</v>
      </c>
      <c r="M1780" s="102"/>
      <c r="N1780" s="102"/>
      <c r="O1780" s="102" t="s">
        <v>424</v>
      </c>
      <c r="P1780" s="102" t="s">
        <v>315</v>
      </c>
      <c r="Q1780" s="102" t="s">
        <v>316</v>
      </c>
      <c r="R1780" s="102">
        <v>33110</v>
      </c>
      <c r="S1780" s="102"/>
      <c r="T1780" s="102">
        <v>80</v>
      </c>
      <c r="U1780" s="102"/>
      <c r="V1780" s="103"/>
      <c r="W1780" s="101"/>
      <c r="X1780" s="102"/>
      <c r="Y1780" s="101"/>
      <c r="Z1780" s="101"/>
      <c r="AA1780" s="101" t="s">
        <v>5438</v>
      </c>
      <c r="AB1780" s="104"/>
    </row>
    <row r="1781" spans="2:28" ht="16.5" customHeight="1" x14ac:dyDescent="0.25">
      <c r="B1781" s="97">
        <v>2563</v>
      </c>
      <c r="C1781" s="97" t="s">
        <v>206</v>
      </c>
      <c r="D1781" s="98" t="s">
        <v>5436</v>
      </c>
      <c r="E1781" s="99"/>
      <c r="F1781" s="97"/>
      <c r="G1781" s="97">
        <v>1</v>
      </c>
      <c r="H1781" s="105">
        <v>21</v>
      </c>
      <c r="I1781" s="105">
        <v>2</v>
      </c>
      <c r="J1781" s="105">
        <v>0</v>
      </c>
      <c r="K1781" s="95">
        <v>8600</v>
      </c>
      <c r="L1781" s="106">
        <f>T1780</f>
        <v>80</v>
      </c>
      <c r="M1781" s="106">
        <f>K1781*L1781</f>
        <v>688000</v>
      </c>
      <c r="N1781" s="77"/>
      <c r="O1781" s="78"/>
      <c r="P1781" s="78"/>
      <c r="Q1781" s="78"/>
      <c r="R1781" s="79"/>
      <c r="S1781" s="80"/>
      <c r="T1781" s="81"/>
      <c r="U1781" s="77"/>
      <c r="V1781" s="79"/>
      <c r="W1781" s="79"/>
      <c r="X1781" s="82"/>
      <c r="Y1781" s="83">
        <f>M1781</f>
        <v>688000</v>
      </c>
      <c r="Z1781" s="84"/>
      <c r="AA1781" s="87">
        <f>AB1781*M1781/100</f>
        <v>68.8</v>
      </c>
      <c r="AB1781" s="110">
        <v>0.01</v>
      </c>
    </row>
    <row r="1782" spans="2:28" ht="16.5" customHeight="1" x14ac:dyDescent="0.25">
      <c r="B1782" s="99"/>
      <c r="C1782" s="99"/>
      <c r="D1782" s="99"/>
      <c r="E1782" s="99"/>
      <c r="F1782" s="99"/>
      <c r="G1782" s="99"/>
      <c r="H1782" s="107"/>
      <c r="I1782" s="107"/>
      <c r="J1782" s="107"/>
      <c r="K1782" s="106"/>
      <c r="L1782" s="106"/>
      <c r="M1782" s="106"/>
      <c r="N1782" s="77"/>
      <c r="O1782" s="78"/>
      <c r="P1782" s="78"/>
      <c r="Q1782" s="78"/>
      <c r="R1782" s="79"/>
      <c r="S1782" s="80"/>
      <c r="T1782" s="81"/>
      <c r="U1782" s="77"/>
      <c r="V1782" s="79"/>
      <c r="W1782" s="79"/>
      <c r="X1782" s="86"/>
      <c r="Y1782" s="83"/>
      <c r="Z1782" s="84"/>
      <c r="AA1782" s="85"/>
      <c r="AB1782" s="86"/>
    </row>
    <row r="1783" spans="2:28" ht="16.5" customHeight="1" x14ac:dyDescent="0.25">
      <c r="B1783" s="100" t="s">
        <v>205</v>
      </c>
      <c r="C1783" s="101"/>
      <c r="D1783" s="101"/>
      <c r="E1783" s="101"/>
      <c r="F1783" s="101"/>
      <c r="G1783" s="102"/>
      <c r="H1783" s="102" t="s">
        <v>207</v>
      </c>
      <c r="I1783" s="102" t="s">
        <v>600</v>
      </c>
      <c r="J1783" s="102" t="s">
        <v>1858</v>
      </c>
      <c r="K1783" s="102">
        <v>318</v>
      </c>
      <c r="L1783" s="102">
        <v>3</v>
      </c>
      <c r="M1783" s="102"/>
      <c r="N1783" s="102"/>
      <c r="O1783" s="102" t="s">
        <v>5443</v>
      </c>
      <c r="P1783" s="102" t="s">
        <v>5444</v>
      </c>
      <c r="Q1783" s="102" t="s">
        <v>5445</v>
      </c>
      <c r="R1783" s="102">
        <v>21140</v>
      </c>
      <c r="S1783" s="102"/>
      <c r="T1783" s="102">
        <v>80</v>
      </c>
      <c r="U1783" s="102"/>
      <c r="V1783" s="103"/>
      <c r="W1783" s="101"/>
      <c r="X1783" s="102"/>
      <c r="Y1783" s="101"/>
      <c r="Z1783" s="101"/>
      <c r="AA1783" s="102" t="s">
        <v>5446</v>
      </c>
      <c r="AB1783" s="104"/>
    </row>
    <row r="1784" spans="2:28" ht="16.5" customHeight="1" x14ac:dyDescent="0.25">
      <c r="B1784" s="97">
        <v>2571</v>
      </c>
      <c r="C1784" s="97" t="s">
        <v>206</v>
      </c>
      <c r="D1784" s="98">
        <v>6307</v>
      </c>
      <c r="E1784" s="99">
        <v>346</v>
      </c>
      <c r="F1784" s="97">
        <v>6</v>
      </c>
      <c r="G1784" s="97">
        <v>2</v>
      </c>
      <c r="H1784" s="105">
        <v>1</v>
      </c>
      <c r="I1784" s="105">
        <v>0</v>
      </c>
      <c r="J1784" s="105">
        <v>12</v>
      </c>
      <c r="K1784" s="95">
        <v>412</v>
      </c>
      <c r="L1784" s="106">
        <f>T1783</f>
        <v>80</v>
      </c>
      <c r="M1784" s="106">
        <f>K1784*L1784</f>
        <v>32960</v>
      </c>
      <c r="N1784" s="77"/>
      <c r="O1784" s="78" t="s">
        <v>203</v>
      </c>
      <c r="P1784" s="78" t="s">
        <v>5</v>
      </c>
      <c r="Q1784" s="78" t="s">
        <v>143</v>
      </c>
      <c r="R1784" s="79">
        <v>108</v>
      </c>
      <c r="S1784" s="80"/>
      <c r="T1784" s="81">
        <v>8050</v>
      </c>
      <c r="U1784" s="96" t="s">
        <v>221</v>
      </c>
      <c r="V1784" s="79">
        <f>R1784*T1784*3/100</f>
        <v>26082</v>
      </c>
      <c r="W1784" s="79">
        <f>R1784*T1784-V1784</f>
        <v>843318</v>
      </c>
      <c r="X1784" s="82">
        <f>M1784+W1784</f>
        <v>876278</v>
      </c>
      <c r="Y1784" s="83">
        <f>M1784</f>
        <v>32960</v>
      </c>
      <c r="Z1784" s="84"/>
      <c r="AA1784" s="87">
        <f>AB1784*M1784/100</f>
        <v>6.5920000000000005</v>
      </c>
      <c r="AB1784" s="86">
        <v>0.02</v>
      </c>
    </row>
    <row r="1785" spans="2:28" ht="16.5" customHeight="1" x14ac:dyDescent="0.25">
      <c r="B1785" s="99"/>
      <c r="C1785" s="99"/>
      <c r="D1785" s="99"/>
      <c r="E1785" s="99"/>
      <c r="F1785" s="99"/>
      <c r="G1785" s="99"/>
      <c r="H1785" s="107"/>
      <c r="I1785" s="107"/>
      <c r="J1785" s="107"/>
      <c r="K1785" s="106"/>
      <c r="L1785" s="106"/>
      <c r="M1785" s="106"/>
      <c r="N1785" s="77"/>
      <c r="O1785" s="78"/>
      <c r="P1785" s="78"/>
      <c r="Q1785" s="78"/>
      <c r="R1785" s="79"/>
      <c r="S1785" s="80"/>
      <c r="T1785" s="81"/>
      <c r="U1785" s="77"/>
      <c r="V1785" s="79"/>
      <c r="W1785" s="79"/>
      <c r="X1785" s="86"/>
      <c r="Y1785" s="83"/>
      <c r="Z1785" s="84"/>
      <c r="AA1785" s="85"/>
      <c r="AB1785" s="86"/>
    </row>
    <row r="1786" spans="2:28" ht="16.5" customHeight="1" x14ac:dyDescent="0.25">
      <c r="B1786" s="100" t="s">
        <v>205</v>
      </c>
      <c r="C1786" s="101"/>
      <c r="D1786" s="101"/>
      <c r="E1786" s="101"/>
      <c r="F1786" s="101"/>
      <c r="G1786" s="102"/>
      <c r="H1786" s="102" t="s">
        <v>207</v>
      </c>
      <c r="I1786" s="102" t="s">
        <v>1009</v>
      </c>
      <c r="J1786" s="102" t="s">
        <v>2799</v>
      </c>
      <c r="K1786" s="102">
        <v>112</v>
      </c>
      <c r="L1786" s="102">
        <v>5</v>
      </c>
      <c r="M1786" s="102"/>
      <c r="N1786" s="102"/>
      <c r="O1786" s="102" t="s">
        <v>424</v>
      </c>
      <c r="P1786" s="102" t="s">
        <v>315</v>
      </c>
      <c r="Q1786" s="102" t="s">
        <v>316</v>
      </c>
      <c r="R1786" s="102">
        <v>33110</v>
      </c>
      <c r="S1786" s="102"/>
      <c r="T1786" s="102">
        <v>250</v>
      </c>
      <c r="U1786" s="102" t="s">
        <v>5452</v>
      </c>
      <c r="V1786" s="103"/>
      <c r="W1786" s="101"/>
      <c r="X1786" s="102"/>
      <c r="Y1786" s="101"/>
      <c r="Z1786" s="101"/>
      <c r="AA1786" s="101"/>
      <c r="AB1786" s="104"/>
    </row>
    <row r="1787" spans="2:28" ht="16.5" customHeight="1" x14ac:dyDescent="0.25">
      <c r="B1787" s="97">
        <v>2576</v>
      </c>
      <c r="C1787" s="97" t="s">
        <v>206</v>
      </c>
      <c r="D1787" s="98">
        <v>3807</v>
      </c>
      <c r="E1787" s="99">
        <v>9</v>
      </c>
      <c r="F1787" s="97">
        <v>6</v>
      </c>
      <c r="G1787" s="97">
        <v>1</v>
      </c>
      <c r="H1787" s="105">
        <v>84</v>
      </c>
      <c r="I1787" s="105">
        <v>1</v>
      </c>
      <c r="J1787" s="105">
        <v>47</v>
      </c>
      <c r="K1787" s="95">
        <v>33747</v>
      </c>
      <c r="L1787" s="106">
        <f>T1786</f>
        <v>250</v>
      </c>
      <c r="M1787" s="106">
        <f>K1787*L1787</f>
        <v>8436750</v>
      </c>
      <c r="N1787" s="77"/>
      <c r="O1787" s="78"/>
      <c r="P1787" s="78"/>
      <c r="Q1787" s="78"/>
      <c r="R1787" s="79"/>
      <c r="S1787" s="80"/>
      <c r="T1787" s="81"/>
      <c r="U1787" s="77"/>
      <c r="V1787" s="79"/>
      <c r="W1787" s="79"/>
      <c r="X1787" s="82"/>
      <c r="Y1787" s="83">
        <f>M1787</f>
        <v>8436750</v>
      </c>
      <c r="Z1787" s="84"/>
      <c r="AA1787" s="87">
        <f>AB1787*M1787/100</f>
        <v>843.67499999999995</v>
      </c>
      <c r="AB1787" s="110">
        <v>0.01</v>
      </c>
    </row>
    <row r="1788" spans="2:28" ht="16.5" customHeight="1" x14ac:dyDescent="0.25">
      <c r="B1788" s="97"/>
      <c r="C1788" s="97"/>
      <c r="D1788" s="98"/>
      <c r="E1788" s="99"/>
      <c r="F1788" s="97"/>
      <c r="G1788" s="97"/>
      <c r="H1788" s="105"/>
      <c r="I1788" s="105"/>
      <c r="J1788" s="105"/>
      <c r="K1788" s="95"/>
      <c r="L1788" s="106"/>
      <c r="M1788" s="106"/>
      <c r="N1788" s="77"/>
      <c r="O1788" s="78"/>
      <c r="P1788" s="78"/>
      <c r="Q1788" s="78"/>
      <c r="R1788" s="79"/>
      <c r="S1788" s="80"/>
      <c r="T1788" s="81"/>
      <c r="U1788" s="77"/>
      <c r="V1788" s="79"/>
      <c r="W1788" s="79"/>
      <c r="X1788" s="82"/>
      <c r="Y1788" s="83"/>
      <c r="Z1788" s="84"/>
      <c r="AA1788" s="87"/>
      <c r="AB1788" s="110"/>
    </row>
    <row r="1789" spans="2:28" ht="16.5" customHeight="1" x14ac:dyDescent="0.25">
      <c r="B1789" s="97"/>
      <c r="C1789" s="108" t="s">
        <v>5453</v>
      </c>
      <c r="D1789" s="98"/>
      <c r="E1789" s="99"/>
      <c r="F1789" s="97"/>
      <c r="G1789" s="97"/>
      <c r="H1789" s="105">
        <v>87</v>
      </c>
      <c r="I1789" s="105">
        <v>3</v>
      </c>
      <c r="J1789" s="105">
        <v>47</v>
      </c>
      <c r="K1789" s="95">
        <v>35147</v>
      </c>
      <c r="L1789" s="106"/>
      <c r="M1789" s="106"/>
      <c r="N1789" s="77"/>
      <c r="O1789" s="78"/>
      <c r="P1789" s="78"/>
      <c r="Q1789" s="78"/>
      <c r="R1789" s="79"/>
      <c r="S1789" s="80"/>
      <c r="T1789" s="81"/>
      <c r="U1789" s="77"/>
      <c r="V1789" s="79"/>
      <c r="W1789" s="79"/>
      <c r="X1789" s="82"/>
      <c r="Y1789" s="83"/>
      <c r="Z1789" s="84"/>
      <c r="AA1789" s="87"/>
      <c r="AB1789" s="110"/>
    </row>
    <row r="1790" spans="2:28" ht="16.5" customHeight="1" x14ac:dyDescent="0.25">
      <c r="B1790" s="99"/>
      <c r="C1790" s="99"/>
      <c r="D1790" s="99"/>
      <c r="E1790" s="99"/>
      <c r="F1790" s="99"/>
      <c r="G1790" s="99"/>
      <c r="H1790" s="107"/>
      <c r="I1790" s="107"/>
      <c r="J1790" s="107"/>
      <c r="K1790" s="106"/>
      <c r="L1790" s="106"/>
      <c r="M1790" s="106"/>
      <c r="N1790" s="77"/>
      <c r="O1790" s="78"/>
      <c r="P1790" s="78"/>
      <c r="Q1790" s="78"/>
      <c r="R1790" s="79"/>
      <c r="S1790" s="80"/>
      <c r="T1790" s="81"/>
      <c r="U1790" s="77"/>
      <c r="V1790" s="79"/>
      <c r="W1790" s="79"/>
      <c r="X1790" s="86"/>
      <c r="Y1790" s="83"/>
      <c r="Z1790" s="84"/>
      <c r="AA1790" s="85"/>
      <c r="AB1790" s="86"/>
    </row>
    <row r="1791" spans="2:28" ht="16.5" customHeight="1" x14ac:dyDescent="0.25">
      <c r="B1791" s="100" t="s">
        <v>205</v>
      </c>
      <c r="C1791" s="101"/>
      <c r="D1791" s="101"/>
      <c r="E1791" s="101"/>
      <c r="F1791" s="101"/>
      <c r="G1791" s="102"/>
      <c r="H1791" s="102" t="s">
        <v>210</v>
      </c>
      <c r="I1791" s="102" t="s">
        <v>5454</v>
      </c>
      <c r="J1791" s="102" t="s">
        <v>5455</v>
      </c>
      <c r="K1791" s="102">
        <v>73</v>
      </c>
      <c r="L1791" s="102">
        <v>5</v>
      </c>
      <c r="M1791" s="102"/>
      <c r="N1791" s="102"/>
      <c r="O1791" s="102" t="s">
        <v>424</v>
      </c>
      <c r="P1791" s="102" t="s">
        <v>315</v>
      </c>
      <c r="Q1791" s="102" t="s">
        <v>316</v>
      </c>
      <c r="R1791" s="102">
        <v>33110</v>
      </c>
      <c r="S1791" s="102"/>
      <c r="T1791" s="102">
        <v>250</v>
      </c>
      <c r="U1791" s="102"/>
      <c r="V1791" s="103"/>
      <c r="W1791" s="101"/>
      <c r="X1791" s="102"/>
      <c r="Y1791" s="101"/>
      <c r="Z1791" s="101"/>
      <c r="AA1791" s="101"/>
      <c r="AB1791" s="104"/>
    </row>
    <row r="1792" spans="2:28" ht="16.5" customHeight="1" x14ac:dyDescent="0.25">
      <c r="B1792" s="121">
        <v>2576.1</v>
      </c>
      <c r="C1792" s="97" t="s">
        <v>206</v>
      </c>
      <c r="D1792" s="98">
        <v>3807</v>
      </c>
      <c r="E1792" s="99">
        <v>9</v>
      </c>
      <c r="F1792" s="97">
        <v>6</v>
      </c>
      <c r="G1792" s="97"/>
      <c r="H1792" s="105">
        <v>0</v>
      </c>
      <c r="I1792" s="105">
        <v>3</v>
      </c>
      <c r="J1792" s="105">
        <v>50</v>
      </c>
      <c r="K1792" s="95">
        <v>350</v>
      </c>
      <c r="L1792" s="106">
        <f>T1791</f>
        <v>250</v>
      </c>
      <c r="M1792" s="106">
        <f>K1792*L1792</f>
        <v>87500</v>
      </c>
      <c r="N1792" s="77"/>
      <c r="O1792" s="78" t="s">
        <v>203</v>
      </c>
      <c r="P1792" s="78" t="s">
        <v>5</v>
      </c>
      <c r="Q1792" s="78" t="s">
        <v>143</v>
      </c>
      <c r="R1792" s="79">
        <v>54</v>
      </c>
      <c r="S1792" s="80"/>
      <c r="T1792" s="81">
        <v>8050</v>
      </c>
      <c r="U1792" s="96" t="s">
        <v>716</v>
      </c>
      <c r="V1792" s="79">
        <f>R1792*T1792*24/100</f>
        <v>104328</v>
      </c>
      <c r="W1792" s="79">
        <f>R1792*T1792-V1792</f>
        <v>330372</v>
      </c>
      <c r="X1792" s="82">
        <f>M1792+W1792</f>
        <v>417872</v>
      </c>
      <c r="Y1792" s="83">
        <f>M1792</f>
        <v>87500</v>
      </c>
      <c r="Z1792" s="84"/>
      <c r="AA1792" s="87">
        <f>AB1792*M1792/100</f>
        <v>17.5</v>
      </c>
      <c r="AB1792" s="86">
        <v>0.02</v>
      </c>
    </row>
    <row r="1793" spans="2:28" ht="16.5" customHeight="1" x14ac:dyDescent="0.25">
      <c r="B1793" s="121"/>
      <c r="C1793" s="97"/>
      <c r="D1793" s="98"/>
      <c r="E1793" s="99"/>
      <c r="F1793" s="97"/>
      <c r="G1793" s="97"/>
      <c r="H1793" s="105"/>
      <c r="I1793" s="105"/>
      <c r="J1793" s="105"/>
      <c r="K1793" s="95">
        <v>50</v>
      </c>
      <c r="L1793" s="106">
        <f>T1791</f>
        <v>250</v>
      </c>
      <c r="M1793" s="106">
        <f>K1793*L1793</f>
        <v>12500</v>
      </c>
      <c r="N1793" s="77"/>
      <c r="O1793" s="78" t="s">
        <v>215</v>
      </c>
      <c r="P1793" s="78" t="s">
        <v>5</v>
      </c>
      <c r="Q1793" s="78" t="s">
        <v>143</v>
      </c>
      <c r="R1793" s="79">
        <v>36</v>
      </c>
      <c r="S1793" s="80"/>
      <c r="T1793" s="81">
        <v>7350</v>
      </c>
      <c r="U1793" s="96" t="s">
        <v>716</v>
      </c>
      <c r="V1793" s="79">
        <f>R1793*T1793*24/100</f>
        <v>63504</v>
      </c>
      <c r="W1793" s="79">
        <f>R1793*T1793-V1793</f>
        <v>201096</v>
      </c>
      <c r="X1793" s="82">
        <f>M1793+W1793</f>
        <v>213596</v>
      </c>
      <c r="Y1793" s="83">
        <f>M1792</f>
        <v>87500</v>
      </c>
      <c r="Z1793" s="84"/>
      <c r="AA1793" s="87">
        <f>X1793*AB1793/100</f>
        <v>640.78800000000001</v>
      </c>
      <c r="AB1793" s="86">
        <v>0.3</v>
      </c>
    </row>
    <row r="1794" spans="2:28" ht="16.5" customHeight="1" x14ac:dyDescent="0.25">
      <c r="B1794" s="121"/>
      <c r="C1794" s="97"/>
      <c r="D1794" s="98"/>
      <c r="E1794" s="99"/>
      <c r="F1794" s="97"/>
      <c r="G1794" s="97"/>
      <c r="H1794" s="105">
        <v>1</v>
      </c>
      <c r="I1794" s="105">
        <v>0</v>
      </c>
      <c r="J1794" s="105">
        <v>0</v>
      </c>
      <c r="K1794" s="95">
        <v>400</v>
      </c>
      <c r="L1794" s="106"/>
      <c r="M1794" s="106"/>
      <c r="N1794" s="77"/>
      <c r="O1794" s="78"/>
      <c r="P1794" s="78"/>
      <c r="Q1794" s="78"/>
      <c r="R1794" s="79"/>
      <c r="S1794" s="80"/>
      <c r="T1794" s="81"/>
      <c r="U1794" s="77"/>
      <c r="V1794" s="79"/>
      <c r="W1794" s="79"/>
      <c r="X1794" s="82"/>
      <c r="Y1794" s="83"/>
      <c r="Z1794" s="84"/>
      <c r="AA1794" s="87"/>
      <c r="AB1794" s="82"/>
    </row>
    <row r="1795" spans="2:28" ht="16.5" customHeight="1" x14ac:dyDescent="0.25">
      <c r="B1795" s="99"/>
      <c r="C1795" s="99"/>
      <c r="D1795" s="99"/>
      <c r="E1795" s="99"/>
      <c r="F1795" s="99"/>
      <c r="G1795" s="99"/>
      <c r="H1795" s="107"/>
      <c r="I1795" s="107"/>
      <c r="J1795" s="107"/>
      <c r="K1795" s="106"/>
      <c r="L1795" s="106"/>
      <c r="M1795" s="106"/>
      <c r="N1795" s="77"/>
      <c r="O1795" s="78"/>
      <c r="P1795" s="78"/>
      <c r="Q1795" s="78"/>
      <c r="R1795" s="79"/>
      <c r="S1795" s="80"/>
      <c r="T1795" s="81"/>
      <c r="U1795" s="77"/>
      <c r="V1795" s="79"/>
      <c r="W1795" s="79"/>
      <c r="X1795" s="86"/>
      <c r="Y1795" s="83"/>
      <c r="Z1795" s="84"/>
      <c r="AA1795" s="85"/>
      <c r="AB1795" s="86"/>
    </row>
    <row r="1796" spans="2:28" ht="16.5" customHeight="1" x14ac:dyDescent="0.25">
      <c r="B1796" s="100" t="s">
        <v>205</v>
      </c>
      <c r="C1796" s="101"/>
      <c r="D1796" s="101"/>
      <c r="E1796" s="101"/>
      <c r="F1796" s="101"/>
      <c r="G1796" s="102"/>
      <c r="H1796" s="102" t="s">
        <v>207</v>
      </c>
      <c r="I1796" s="102" t="s">
        <v>5456</v>
      </c>
      <c r="J1796" s="102" t="s">
        <v>2664</v>
      </c>
      <c r="K1796" s="102" t="s">
        <v>2665</v>
      </c>
      <c r="L1796" s="102">
        <v>5</v>
      </c>
      <c r="M1796" s="102"/>
      <c r="N1796" s="102"/>
      <c r="O1796" s="102" t="s">
        <v>424</v>
      </c>
      <c r="P1796" s="102" t="s">
        <v>315</v>
      </c>
      <c r="Q1796" s="102" t="s">
        <v>316</v>
      </c>
      <c r="R1796" s="102">
        <v>33110</v>
      </c>
      <c r="S1796" s="102"/>
      <c r="T1796" s="102">
        <v>250</v>
      </c>
      <c r="U1796" s="102"/>
      <c r="V1796" s="103"/>
      <c r="W1796" s="101"/>
      <c r="X1796" s="102"/>
      <c r="Y1796" s="101"/>
      <c r="Z1796" s="101"/>
      <c r="AA1796" s="102" t="s">
        <v>5457</v>
      </c>
      <c r="AB1796" s="104"/>
    </row>
    <row r="1797" spans="2:28" ht="16.5" customHeight="1" x14ac:dyDescent="0.25">
      <c r="B1797" s="121">
        <v>2576.1999999999998</v>
      </c>
      <c r="C1797" s="97" t="s">
        <v>206</v>
      </c>
      <c r="D1797" s="98">
        <v>3807</v>
      </c>
      <c r="E1797" s="99">
        <v>9</v>
      </c>
      <c r="F1797" s="97">
        <v>6</v>
      </c>
      <c r="G1797" s="97">
        <v>2</v>
      </c>
      <c r="H1797" s="105">
        <v>0</v>
      </c>
      <c r="I1797" s="105">
        <v>2</v>
      </c>
      <c r="J1797" s="105">
        <v>0</v>
      </c>
      <c r="K1797" s="95">
        <v>200</v>
      </c>
      <c r="L1797" s="106">
        <f>T1796</f>
        <v>250</v>
      </c>
      <c r="M1797" s="106">
        <f>K1797*L1797</f>
        <v>50000</v>
      </c>
      <c r="N1797" s="77"/>
      <c r="O1797" s="78" t="s">
        <v>1142</v>
      </c>
      <c r="P1797" s="78" t="s">
        <v>5</v>
      </c>
      <c r="Q1797" s="78" t="s">
        <v>143</v>
      </c>
      <c r="R1797" s="79">
        <v>210</v>
      </c>
      <c r="S1797" s="80"/>
      <c r="T1797" s="81">
        <v>8050</v>
      </c>
      <c r="U1797" s="96" t="s">
        <v>231</v>
      </c>
      <c r="V1797" s="79">
        <f>R1797*T1797*34/100</f>
        <v>574770</v>
      </c>
      <c r="W1797" s="79">
        <f>R1797*T1797-V1797</f>
        <v>1115730</v>
      </c>
      <c r="X1797" s="82">
        <f>M1797+W1797</f>
        <v>1165730</v>
      </c>
      <c r="Y1797" s="83">
        <f>M1797</f>
        <v>50000</v>
      </c>
      <c r="Z1797" s="84"/>
      <c r="AA1797" s="87">
        <f>AB1797*M1797/100</f>
        <v>10</v>
      </c>
      <c r="AB1797" s="86">
        <v>0.02</v>
      </c>
    </row>
    <row r="1798" spans="2:28" ht="16.5" customHeight="1" x14ac:dyDescent="0.25">
      <c r="B1798" s="121"/>
      <c r="C1798" s="97"/>
      <c r="D1798" s="98"/>
      <c r="E1798" s="99"/>
      <c r="F1798" s="97"/>
      <c r="G1798" s="97"/>
      <c r="H1798" s="105">
        <v>1</v>
      </c>
      <c r="I1798" s="105">
        <v>0</v>
      </c>
      <c r="J1798" s="105">
        <v>0</v>
      </c>
      <c r="K1798" s="95">
        <v>400</v>
      </c>
      <c r="L1798" s="106">
        <f>T1796</f>
        <v>250</v>
      </c>
      <c r="M1798" s="106">
        <f>K1798*L1798</f>
        <v>100000</v>
      </c>
      <c r="N1798" s="77"/>
      <c r="O1798" s="78"/>
      <c r="P1798" s="78"/>
      <c r="Q1798" s="78"/>
      <c r="R1798" s="79"/>
      <c r="S1798" s="80"/>
      <c r="T1798" s="81"/>
      <c r="U1798" s="77"/>
      <c r="V1798" s="79"/>
      <c r="W1798" s="79"/>
      <c r="X1798" s="82"/>
      <c r="Y1798" s="83">
        <f>M1798</f>
        <v>100000</v>
      </c>
      <c r="Z1798" s="84"/>
      <c r="AA1798" s="87">
        <f>AB1798*M1798/100</f>
        <v>300</v>
      </c>
      <c r="AB1798" s="110">
        <v>0.3</v>
      </c>
    </row>
    <row r="1799" spans="2:28" ht="16.5" customHeight="1" x14ac:dyDescent="0.25">
      <c r="B1799" s="121"/>
      <c r="C1799" s="97"/>
      <c r="D1799" s="98"/>
      <c r="E1799" s="99"/>
      <c r="F1799" s="97"/>
      <c r="G1799" s="97"/>
      <c r="H1799" s="105">
        <v>1</v>
      </c>
      <c r="I1799" s="105">
        <v>2</v>
      </c>
      <c r="J1799" s="105">
        <v>0</v>
      </c>
      <c r="K1799" s="95">
        <v>600</v>
      </c>
      <c r="L1799" s="106"/>
      <c r="M1799" s="106"/>
      <c r="N1799" s="77"/>
      <c r="O1799" s="78"/>
      <c r="P1799" s="78"/>
      <c r="Q1799" s="78"/>
      <c r="R1799" s="79"/>
      <c r="S1799" s="80"/>
      <c r="T1799" s="81"/>
      <c r="U1799" s="96"/>
      <c r="V1799" s="79"/>
      <c r="W1799" s="79"/>
      <c r="X1799" s="82"/>
      <c r="Y1799" s="83"/>
      <c r="Z1799" s="84"/>
      <c r="AA1799" s="87"/>
      <c r="AB1799" s="86"/>
    </row>
    <row r="1800" spans="2:28" ht="16.5" customHeight="1" x14ac:dyDescent="0.25">
      <c r="B1800" s="99"/>
      <c r="C1800" s="99"/>
      <c r="D1800" s="99"/>
      <c r="E1800" s="99"/>
      <c r="F1800" s="99"/>
      <c r="G1800" s="99"/>
      <c r="H1800" s="107"/>
      <c r="I1800" s="107"/>
      <c r="J1800" s="107"/>
      <c r="K1800" s="106"/>
      <c r="L1800" s="106"/>
      <c r="M1800" s="106"/>
      <c r="N1800" s="77"/>
      <c r="O1800" s="78"/>
      <c r="P1800" s="78"/>
      <c r="Q1800" s="78"/>
      <c r="R1800" s="79"/>
      <c r="S1800" s="80"/>
      <c r="T1800" s="81"/>
      <c r="U1800" s="77"/>
      <c r="V1800" s="79"/>
      <c r="W1800" s="79"/>
      <c r="X1800" s="86"/>
      <c r="Y1800" s="83"/>
      <c r="Z1800" s="84"/>
      <c r="AA1800" s="85"/>
      <c r="AB1800" s="86"/>
    </row>
    <row r="1801" spans="2:28" ht="16.5" customHeight="1" x14ac:dyDescent="0.25">
      <c r="B1801" s="100" t="s">
        <v>205</v>
      </c>
      <c r="C1801" s="101"/>
      <c r="D1801" s="101"/>
      <c r="E1801" s="101"/>
      <c r="F1801" s="101"/>
      <c r="G1801" s="102"/>
      <c r="H1801" s="102" t="s">
        <v>207</v>
      </c>
      <c r="I1801" s="102" t="s">
        <v>5458</v>
      </c>
      <c r="J1801" s="102" t="s">
        <v>5459</v>
      </c>
      <c r="K1801" s="102">
        <v>29</v>
      </c>
      <c r="L1801" s="102">
        <v>11</v>
      </c>
      <c r="M1801" s="102"/>
      <c r="N1801" s="102"/>
      <c r="O1801" s="102" t="s">
        <v>424</v>
      </c>
      <c r="P1801" s="102" t="s">
        <v>315</v>
      </c>
      <c r="Q1801" s="102" t="s">
        <v>316</v>
      </c>
      <c r="R1801" s="102">
        <v>33110</v>
      </c>
      <c r="S1801" s="102"/>
      <c r="T1801" s="102">
        <v>250</v>
      </c>
      <c r="U1801" s="102"/>
      <c r="V1801" s="103"/>
      <c r="W1801" s="101"/>
      <c r="X1801" s="102"/>
      <c r="Y1801" s="101"/>
      <c r="Z1801" s="101"/>
      <c r="AA1801" s="101"/>
      <c r="AB1801" s="104"/>
    </row>
    <row r="1802" spans="2:28" ht="16.5" customHeight="1" x14ac:dyDescent="0.25">
      <c r="B1802" s="121">
        <v>2576.3000000000002</v>
      </c>
      <c r="C1802" s="97" t="s">
        <v>206</v>
      </c>
      <c r="D1802" s="98">
        <v>3807</v>
      </c>
      <c r="E1802" s="99">
        <v>9</v>
      </c>
      <c r="F1802" s="97">
        <v>6</v>
      </c>
      <c r="G1802" s="97">
        <v>2</v>
      </c>
      <c r="H1802" s="105">
        <v>1</v>
      </c>
      <c r="I1802" s="105">
        <v>0</v>
      </c>
      <c r="J1802" s="105">
        <v>0</v>
      </c>
      <c r="K1802" s="95">
        <v>400</v>
      </c>
      <c r="L1802" s="106">
        <f>T1801</f>
        <v>250</v>
      </c>
      <c r="M1802" s="106">
        <f>K1802*L1802</f>
        <v>100000</v>
      </c>
      <c r="N1802" s="77"/>
      <c r="O1802" s="78" t="s">
        <v>203</v>
      </c>
      <c r="P1802" s="78" t="s">
        <v>211</v>
      </c>
      <c r="Q1802" s="78" t="s">
        <v>143</v>
      </c>
      <c r="R1802" s="79">
        <v>192</v>
      </c>
      <c r="S1802" s="80"/>
      <c r="T1802" s="81">
        <v>7450</v>
      </c>
      <c r="U1802" s="96" t="s">
        <v>978</v>
      </c>
      <c r="V1802" s="79">
        <f>R1802*T1802*85/100</f>
        <v>1215840</v>
      </c>
      <c r="W1802" s="79">
        <f>R1802*T1802-V1802</f>
        <v>214560</v>
      </c>
      <c r="X1802" s="82">
        <f>M1802+W1802</f>
        <v>314560</v>
      </c>
      <c r="Y1802" s="83">
        <f>M1802</f>
        <v>100000</v>
      </c>
      <c r="Z1802" s="84"/>
      <c r="AA1802" s="87">
        <f>AB1802*M1802/100</f>
        <v>20</v>
      </c>
      <c r="AB1802" s="86">
        <v>0.02</v>
      </c>
    </row>
    <row r="1803" spans="2:28" ht="16.5" customHeight="1" x14ac:dyDescent="0.25">
      <c r="B1803" s="121"/>
      <c r="C1803" s="97"/>
      <c r="D1803" s="98"/>
      <c r="E1803" s="99"/>
      <c r="F1803" s="97"/>
      <c r="G1803" s="97"/>
      <c r="H1803" s="105"/>
      <c r="I1803" s="105"/>
      <c r="J1803" s="105"/>
      <c r="K1803" s="95"/>
      <c r="L1803" s="106"/>
      <c r="M1803" s="106"/>
      <c r="N1803" s="77"/>
      <c r="O1803" s="78"/>
      <c r="P1803" s="78"/>
      <c r="Q1803" s="78"/>
      <c r="R1803" s="79"/>
      <c r="S1803" s="80"/>
      <c r="T1803" s="81"/>
      <c r="U1803" s="96"/>
      <c r="V1803" s="79"/>
      <c r="W1803" s="79"/>
      <c r="X1803" s="82"/>
      <c r="Y1803" s="83"/>
      <c r="Z1803" s="84"/>
      <c r="AA1803" s="87"/>
      <c r="AB1803" s="86"/>
    </row>
    <row r="1804" spans="2:28" ht="16.5" customHeight="1" x14ac:dyDescent="0.25">
      <c r="B1804" s="99"/>
      <c r="C1804" s="99"/>
      <c r="D1804" s="99"/>
      <c r="E1804" s="99"/>
      <c r="F1804" s="99"/>
      <c r="G1804" s="99"/>
      <c r="H1804" s="107"/>
      <c r="I1804" s="107"/>
      <c r="J1804" s="107"/>
      <c r="K1804" s="106"/>
      <c r="L1804" s="106"/>
      <c r="M1804" s="106"/>
      <c r="N1804" s="77"/>
      <c r="O1804" s="78"/>
      <c r="P1804" s="78"/>
      <c r="Q1804" s="78"/>
      <c r="R1804" s="79"/>
      <c r="S1804" s="80"/>
      <c r="T1804" s="81"/>
      <c r="U1804" s="77"/>
      <c r="V1804" s="79"/>
      <c r="W1804" s="79"/>
      <c r="X1804" s="86"/>
      <c r="Y1804" s="83"/>
      <c r="Z1804" s="84"/>
      <c r="AA1804" s="85"/>
      <c r="AB1804" s="86"/>
    </row>
    <row r="1805" spans="2:28" ht="16.5" customHeight="1" x14ac:dyDescent="0.25">
      <c r="B1805" s="100" t="s">
        <v>205</v>
      </c>
      <c r="C1805" s="101"/>
      <c r="D1805" s="101"/>
      <c r="E1805" s="101"/>
      <c r="F1805" s="101"/>
      <c r="G1805" s="102"/>
      <c r="H1805" s="102" t="s">
        <v>207</v>
      </c>
      <c r="I1805" s="102" t="s">
        <v>234</v>
      </c>
      <c r="J1805" s="102" t="s">
        <v>2359</v>
      </c>
      <c r="K1805" s="102">
        <v>124</v>
      </c>
      <c r="L1805" s="102">
        <v>11</v>
      </c>
      <c r="M1805" s="102"/>
      <c r="N1805" s="102"/>
      <c r="O1805" s="102" t="s">
        <v>424</v>
      </c>
      <c r="P1805" s="102" t="s">
        <v>315</v>
      </c>
      <c r="Q1805" s="102" t="s">
        <v>316</v>
      </c>
      <c r="R1805" s="102">
        <v>33110</v>
      </c>
      <c r="S1805" s="102"/>
      <c r="T1805" s="102">
        <v>80</v>
      </c>
      <c r="U1805" s="102"/>
      <c r="V1805" s="103"/>
      <c r="W1805" s="101"/>
      <c r="X1805" s="102"/>
      <c r="Y1805" s="101"/>
      <c r="Z1805" s="101"/>
      <c r="AA1805" s="102" t="s">
        <v>5460</v>
      </c>
      <c r="AB1805" s="104"/>
    </row>
    <row r="1806" spans="2:28" ht="16.5" customHeight="1" x14ac:dyDescent="0.25">
      <c r="B1806" s="97">
        <v>2577</v>
      </c>
      <c r="C1806" s="97" t="s">
        <v>206</v>
      </c>
      <c r="D1806" s="98">
        <v>4139</v>
      </c>
      <c r="E1806" s="99">
        <v>8</v>
      </c>
      <c r="F1806" s="97">
        <v>6</v>
      </c>
      <c r="G1806" s="97">
        <v>1</v>
      </c>
      <c r="H1806" s="105">
        <v>8</v>
      </c>
      <c r="I1806" s="105">
        <v>3</v>
      </c>
      <c r="J1806" s="105">
        <v>0</v>
      </c>
      <c r="K1806" s="95">
        <v>3500</v>
      </c>
      <c r="L1806" s="106">
        <f>T1805</f>
        <v>80</v>
      </c>
      <c r="M1806" s="106">
        <f>K1806*L1806</f>
        <v>280000</v>
      </c>
      <c r="N1806" s="77"/>
      <c r="O1806" s="78"/>
      <c r="P1806" s="78"/>
      <c r="Q1806" s="78"/>
      <c r="R1806" s="79"/>
      <c r="S1806" s="80"/>
      <c r="T1806" s="81"/>
      <c r="U1806" s="77"/>
      <c r="V1806" s="79"/>
      <c r="W1806" s="79"/>
      <c r="X1806" s="82"/>
      <c r="Y1806" s="83">
        <f>M1806</f>
        <v>280000</v>
      </c>
      <c r="Z1806" s="84"/>
      <c r="AA1806" s="87">
        <f>AB1806*M1806/100</f>
        <v>28</v>
      </c>
      <c r="AB1806" s="110">
        <v>0.01</v>
      </c>
    </row>
    <row r="1807" spans="2:28" ht="16.5" customHeight="1" x14ac:dyDescent="0.25">
      <c r="B1807" s="97"/>
      <c r="C1807" s="97"/>
      <c r="D1807" s="98"/>
      <c r="E1807" s="99"/>
      <c r="F1807" s="97"/>
      <c r="G1807" s="97"/>
      <c r="H1807" s="105"/>
      <c r="I1807" s="105"/>
      <c r="J1807" s="105"/>
      <c r="K1807" s="95"/>
      <c r="L1807" s="106"/>
      <c r="M1807" s="106"/>
      <c r="N1807" s="77"/>
      <c r="O1807" s="78"/>
      <c r="P1807" s="78"/>
      <c r="Q1807" s="78"/>
      <c r="R1807" s="79"/>
      <c r="S1807" s="80"/>
      <c r="T1807" s="81"/>
      <c r="U1807" s="77"/>
      <c r="V1807" s="79"/>
      <c r="W1807" s="79"/>
      <c r="X1807" s="82"/>
      <c r="Y1807" s="83"/>
      <c r="Z1807" s="84"/>
      <c r="AA1807" s="87"/>
      <c r="AB1807" s="110"/>
    </row>
    <row r="1808" spans="2:28" ht="16.5" customHeight="1" x14ac:dyDescent="0.25">
      <c r="B1808" s="99"/>
      <c r="C1808" s="99"/>
      <c r="D1808" s="99"/>
      <c r="E1808" s="99"/>
      <c r="F1808" s="99"/>
      <c r="G1808" s="99"/>
      <c r="H1808" s="107"/>
      <c r="I1808" s="107"/>
      <c r="J1808" s="107"/>
      <c r="K1808" s="106"/>
      <c r="L1808" s="106"/>
      <c r="M1808" s="106"/>
      <c r="N1808" s="77"/>
      <c r="O1808" s="78"/>
      <c r="P1808" s="78"/>
      <c r="Q1808" s="78"/>
      <c r="R1808" s="79"/>
      <c r="S1808" s="80"/>
      <c r="T1808" s="81"/>
      <c r="U1808" s="77"/>
      <c r="V1808" s="79"/>
      <c r="W1808" s="79"/>
      <c r="X1808" s="86"/>
      <c r="Y1808" s="83"/>
      <c r="Z1808" s="84"/>
      <c r="AA1808" s="85"/>
      <c r="AB1808" s="86"/>
    </row>
    <row r="1809" spans="2:28" ht="17.25" customHeight="1" x14ac:dyDescent="0.25">
      <c r="B1809" s="100" t="s">
        <v>205</v>
      </c>
      <c r="C1809" s="101"/>
      <c r="D1809" s="101"/>
      <c r="E1809" s="101"/>
      <c r="F1809" s="101"/>
      <c r="G1809" s="102"/>
      <c r="H1809" s="102" t="s">
        <v>207</v>
      </c>
      <c r="I1809" s="102" t="s">
        <v>790</v>
      </c>
      <c r="J1809" s="102" t="s">
        <v>2359</v>
      </c>
      <c r="K1809" s="102">
        <v>124</v>
      </c>
      <c r="L1809" s="102">
        <v>11</v>
      </c>
      <c r="M1809" s="102"/>
      <c r="N1809" s="102"/>
      <c r="O1809" s="102" t="s">
        <v>424</v>
      </c>
      <c r="P1809" s="102" t="s">
        <v>315</v>
      </c>
      <c r="Q1809" s="102" t="s">
        <v>316</v>
      </c>
      <c r="R1809" s="102">
        <v>33110</v>
      </c>
      <c r="S1809" s="102"/>
      <c r="T1809" s="102">
        <v>250</v>
      </c>
      <c r="U1809" s="102" t="s">
        <v>5461</v>
      </c>
      <c r="V1809" s="103"/>
      <c r="W1809" s="101"/>
      <c r="X1809" s="102"/>
      <c r="Y1809" s="101"/>
      <c r="Z1809" s="101"/>
      <c r="AA1809" s="102" t="s">
        <v>5460</v>
      </c>
      <c r="AB1809" s="104"/>
    </row>
    <row r="1810" spans="2:28" ht="16.5" customHeight="1" x14ac:dyDescent="0.25">
      <c r="B1810" s="97">
        <v>2578</v>
      </c>
      <c r="C1810" s="97" t="s">
        <v>206</v>
      </c>
      <c r="D1810" s="98">
        <v>4235</v>
      </c>
      <c r="E1810" s="99">
        <v>3</v>
      </c>
      <c r="F1810" s="97">
        <v>6</v>
      </c>
      <c r="G1810" s="97">
        <v>1</v>
      </c>
      <c r="H1810" s="105">
        <v>7</v>
      </c>
      <c r="I1810" s="105">
        <v>3</v>
      </c>
      <c r="J1810" s="105">
        <v>65</v>
      </c>
      <c r="K1810" s="95">
        <v>3165</v>
      </c>
      <c r="L1810" s="106">
        <f>T1809</f>
        <v>250</v>
      </c>
      <c r="M1810" s="106">
        <f>K1810*L1810</f>
        <v>791250</v>
      </c>
      <c r="N1810" s="77"/>
      <c r="O1810" s="78"/>
      <c r="P1810" s="78"/>
      <c r="Q1810" s="78"/>
      <c r="R1810" s="79"/>
      <c r="S1810" s="80"/>
      <c r="T1810" s="81"/>
      <c r="U1810" s="77"/>
      <c r="V1810" s="79"/>
      <c r="W1810" s="79"/>
      <c r="X1810" s="82"/>
      <c r="Y1810" s="83">
        <f>M1810</f>
        <v>791250</v>
      </c>
      <c r="Z1810" s="84"/>
      <c r="AA1810" s="87">
        <f>AB1810*M1810/100</f>
        <v>79.125</v>
      </c>
      <c r="AB1810" s="110">
        <v>0.01</v>
      </c>
    </row>
    <row r="1811" spans="2:28" ht="16.5" customHeight="1" x14ac:dyDescent="0.25">
      <c r="B1811" s="99"/>
      <c r="C1811" s="99"/>
      <c r="D1811" s="99"/>
      <c r="E1811" s="99"/>
      <c r="F1811" s="99"/>
      <c r="G1811" s="99"/>
      <c r="H1811" s="107"/>
      <c r="I1811" s="107"/>
      <c r="J1811" s="107"/>
      <c r="K1811" s="106"/>
      <c r="L1811" s="106"/>
      <c r="M1811" s="106"/>
      <c r="N1811" s="77"/>
      <c r="O1811" s="78"/>
      <c r="P1811" s="78"/>
      <c r="Q1811" s="78"/>
      <c r="R1811" s="79"/>
      <c r="S1811" s="80"/>
      <c r="T1811" s="81"/>
      <c r="U1811" s="77"/>
      <c r="V1811" s="79"/>
      <c r="W1811" s="79"/>
      <c r="X1811" s="86"/>
      <c r="Y1811" s="83"/>
      <c r="Z1811" s="84"/>
      <c r="AA1811" s="85"/>
      <c r="AB1811" s="86"/>
    </row>
    <row r="1812" spans="2:28" ht="16.5" customHeight="1" x14ac:dyDescent="0.25">
      <c r="B1812" s="100" t="s">
        <v>205</v>
      </c>
      <c r="C1812" s="101"/>
      <c r="D1812" s="101"/>
      <c r="E1812" s="101"/>
      <c r="F1812" s="101"/>
      <c r="G1812" s="102"/>
      <c r="H1812" s="102" t="s">
        <v>207</v>
      </c>
      <c r="I1812" s="102" t="s">
        <v>790</v>
      </c>
      <c r="J1812" s="102" t="s">
        <v>2359</v>
      </c>
      <c r="K1812" s="102">
        <v>124</v>
      </c>
      <c r="L1812" s="102">
        <v>11</v>
      </c>
      <c r="M1812" s="102"/>
      <c r="N1812" s="102"/>
      <c r="O1812" s="102" t="s">
        <v>424</v>
      </c>
      <c r="P1812" s="102" t="s">
        <v>315</v>
      </c>
      <c r="Q1812" s="102" t="s">
        <v>316</v>
      </c>
      <c r="R1812" s="102">
        <v>33110</v>
      </c>
      <c r="S1812" s="102" t="s">
        <v>5460</v>
      </c>
      <c r="T1812" s="102">
        <v>250</v>
      </c>
      <c r="U1812" s="102" t="s">
        <v>5462</v>
      </c>
      <c r="V1812" s="103"/>
      <c r="W1812" s="101"/>
      <c r="X1812" s="102"/>
      <c r="Y1812" s="101"/>
      <c r="Z1812" s="101"/>
      <c r="AA1812" s="101"/>
      <c r="AB1812" s="104"/>
    </row>
    <row r="1813" spans="2:28" ht="16.5" customHeight="1" x14ac:dyDescent="0.25">
      <c r="B1813" s="97">
        <v>2579</v>
      </c>
      <c r="C1813" s="97" t="s">
        <v>206</v>
      </c>
      <c r="D1813" s="98">
        <v>4236</v>
      </c>
      <c r="E1813" s="99">
        <v>4</v>
      </c>
      <c r="F1813" s="97">
        <v>6</v>
      </c>
      <c r="G1813" s="97">
        <v>1</v>
      </c>
      <c r="H1813" s="105">
        <v>7</v>
      </c>
      <c r="I1813" s="105">
        <v>0</v>
      </c>
      <c r="J1813" s="105">
        <v>38</v>
      </c>
      <c r="K1813" s="95">
        <v>2838</v>
      </c>
      <c r="L1813" s="106">
        <f>T1812</f>
        <v>250</v>
      </c>
      <c r="M1813" s="106">
        <f>K1813*L1813</f>
        <v>709500</v>
      </c>
      <c r="N1813" s="77"/>
      <c r="O1813" s="78"/>
      <c r="P1813" s="78"/>
      <c r="Q1813" s="78"/>
      <c r="R1813" s="79"/>
      <c r="S1813" s="80"/>
      <c r="T1813" s="81"/>
      <c r="U1813" s="77"/>
      <c r="V1813" s="79"/>
      <c r="W1813" s="79"/>
      <c r="X1813" s="82"/>
      <c r="Y1813" s="83">
        <f>M1813</f>
        <v>709500</v>
      </c>
      <c r="Z1813" s="84"/>
      <c r="AA1813" s="87">
        <f>AB1813*M1813/100</f>
        <v>70.95</v>
      </c>
      <c r="AB1813" s="110">
        <v>0.01</v>
      </c>
    </row>
    <row r="1814" spans="2:28" ht="16.5" customHeight="1" x14ac:dyDescent="0.25">
      <c r="B1814" s="97"/>
      <c r="C1814" s="97"/>
      <c r="D1814" s="98"/>
      <c r="E1814" s="99"/>
      <c r="F1814" s="97"/>
      <c r="G1814" s="97"/>
      <c r="H1814" s="105"/>
      <c r="I1814" s="105">
        <v>2</v>
      </c>
      <c r="J1814" s="105">
        <v>0</v>
      </c>
      <c r="K1814" s="95">
        <v>200</v>
      </c>
      <c r="L1814" s="106">
        <f>T1812</f>
        <v>250</v>
      </c>
      <c r="M1814" s="106">
        <f>K1814*L1814</f>
        <v>50000</v>
      </c>
      <c r="N1814" s="77"/>
      <c r="O1814" s="78" t="s">
        <v>203</v>
      </c>
      <c r="P1814" s="78" t="s">
        <v>5</v>
      </c>
      <c r="Q1814" s="78" t="s">
        <v>143</v>
      </c>
      <c r="R1814" s="79">
        <v>81</v>
      </c>
      <c r="S1814" s="80"/>
      <c r="T1814" s="81">
        <v>8050</v>
      </c>
      <c r="U1814" s="96" t="s">
        <v>1063</v>
      </c>
      <c r="V1814" s="79">
        <f>R1814*T1814*10/100</f>
        <v>65205</v>
      </c>
      <c r="W1814" s="79">
        <f>R1814*T1814-V1814</f>
        <v>586845</v>
      </c>
      <c r="X1814" s="82">
        <f>M1814+W1814</f>
        <v>636845</v>
      </c>
      <c r="Y1814" s="83">
        <f>M1814</f>
        <v>50000</v>
      </c>
      <c r="Z1814" s="84"/>
      <c r="AA1814" s="87">
        <f>AB1814*M1814/100</f>
        <v>10</v>
      </c>
      <c r="AB1814" s="86">
        <v>0.02</v>
      </c>
    </row>
    <row r="1815" spans="2:28" ht="16.5" customHeight="1" x14ac:dyDescent="0.25">
      <c r="B1815" s="97"/>
      <c r="C1815" s="97"/>
      <c r="D1815" s="98"/>
      <c r="E1815" s="99"/>
      <c r="F1815" s="97"/>
      <c r="G1815" s="97"/>
      <c r="H1815" s="105">
        <v>7</v>
      </c>
      <c r="I1815" s="105">
        <v>2</v>
      </c>
      <c r="J1815" s="105">
        <v>38</v>
      </c>
      <c r="K1815" s="95">
        <v>3038</v>
      </c>
      <c r="L1815" s="106"/>
      <c r="M1815" s="106"/>
      <c r="N1815" s="77"/>
      <c r="O1815" s="78"/>
      <c r="P1815" s="78"/>
      <c r="Q1815" s="78"/>
      <c r="R1815" s="79"/>
      <c r="S1815" s="80"/>
      <c r="T1815" s="81"/>
      <c r="U1815" s="77"/>
      <c r="V1815" s="79"/>
      <c r="W1815" s="79"/>
      <c r="X1815" s="82"/>
      <c r="Y1815" s="83"/>
      <c r="Z1815" s="84"/>
      <c r="AA1815" s="87"/>
      <c r="AB1815" s="110"/>
    </row>
    <row r="1816" spans="2:28" ht="16.5" customHeight="1" x14ac:dyDescent="0.25">
      <c r="B1816" s="99"/>
      <c r="C1816" s="99"/>
      <c r="D1816" s="99"/>
      <c r="E1816" s="99"/>
      <c r="F1816" s="99"/>
      <c r="G1816" s="99"/>
      <c r="H1816" s="107"/>
      <c r="I1816" s="107"/>
      <c r="J1816" s="107"/>
      <c r="K1816" s="106"/>
      <c r="L1816" s="106"/>
      <c r="M1816" s="106"/>
      <c r="N1816" s="77"/>
      <c r="O1816" s="78"/>
      <c r="P1816" s="78"/>
      <c r="Q1816" s="78"/>
      <c r="R1816" s="79"/>
      <c r="S1816" s="80"/>
      <c r="T1816" s="81"/>
      <c r="U1816" s="77"/>
      <c r="V1816" s="79"/>
      <c r="W1816" s="79"/>
      <c r="X1816" s="86"/>
      <c r="Y1816" s="83"/>
      <c r="Z1816" s="84"/>
      <c r="AA1816" s="85"/>
      <c r="AB1816" s="86"/>
    </row>
    <row r="1817" spans="2:28" ht="16.5" customHeight="1" x14ac:dyDescent="0.25">
      <c r="B1817" s="100" t="s">
        <v>205</v>
      </c>
      <c r="C1817" s="101"/>
      <c r="D1817" s="101"/>
      <c r="E1817" s="101"/>
      <c r="F1817" s="101"/>
      <c r="G1817" s="102"/>
      <c r="H1817" s="102" t="s">
        <v>207</v>
      </c>
      <c r="I1817" s="102" t="s">
        <v>790</v>
      </c>
      <c r="J1817" s="102" t="s">
        <v>2359</v>
      </c>
      <c r="K1817" s="102">
        <v>124</v>
      </c>
      <c r="L1817" s="102">
        <v>11</v>
      </c>
      <c r="M1817" s="102"/>
      <c r="N1817" s="102"/>
      <c r="O1817" s="102" t="s">
        <v>424</v>
      </c>
      <c r="P1817" s="102" t="s">
        <v>315</v>
      </c>
      <c r="Q1817" s="102" t="s">
        <v>316</v>
      </c>
      <c r="R1817" s="102">
        <v>33110</v>
      </c>
      <c r="S1817" s="102"/>
      <c r="T1817" s="102">
        <v>80</v>
      </c>
      <c r="U1817" s="102" t="s">
        <v>5463</v>
      </c>
      <c r="V1817" s="103"/>
      <c r="W1817" s="101"/>
      <c r="X1817" s="102"/>
      <c r="Y1817" s="101"/>
      <c r="Z1817" s="101"/>
      <c r="AA1817" s="102" t="s">
        <v>5460</v>
      </c>
      <c r="AB1817" s="104"/>
    </row>
    <row r="1818" spans="2:28" ht="16.5" customHeight="1" x14ac:dyDescent="0.25">
      <c r="B1818" s="97">
        <v>2580</v>
      </c>
      <c r="C1818" s="97" t="s">
        <v>206</v>
      </c>
      <c r="D1818" s="98">
        <v>4137</v>
      </c>
      <c r="E1818" s="99">
        <v>6</v>
      </c>
      <c r="F1818" s="97">
        <v>6</v>
      </c>
      <c r="G1818" s="97">
        <v>1</v>
      </c>
      <c r="H1818" s="105">
        <v>15</v>
      </c>
      <c r="I1818" s="105">
        <v>2</v>
      </c>
      <c r="J1818" s="105">
        <v>81</v>
      </c>
      <c r="K1818" s="95">
        <v>6281</v>
      </c>
      <c r="L1818" s="106">
        <f>T1817</f>
        <v>80</v>
      </c>
      <c r="M1818" s="106">
        <f>K1818*L1818</f>
        <v>502480</v>
      </c>
      <c r="N1818" s="77"/>
      <c r="O1818" s="78"/>
      <c r="P1818" s="78"/>
      <c r="Q1818" s="78"/>
      <c r="R1818" s="79"/>
      <c r="S1818" s="80"/>
      <c r="T1818" s="81"/>
      <c r="U1818" s="77"/>
      <c r="V1818" s="79"/>
      <c r="W1818" s="79"/>
      <c r="X1818" s="82"/>
      <c r="Y1818" s="83">
        <f>M1818</f>
        <v>502480</v>
      </c>
      <c r="Z1818" s="84"/>
      <c r="AA1818" s="87">
        <f>AB1818*M1818/100</f>
        <v>50.248000000000005</v>
      </c>
      <c r="AB1818" s="110">
        <v>0.01</v>
      </c>
    </row>
    <row r="1819" spans="2:28" ht="16.5" customHeight="1" x14ac:dyDescent="0.25">
      <c r="B1819" s="99"/>
      <c r="C1819" s="99"/>
      <c r="D1819" s="99"/>
      <c r="E1819" s="99"/>
      <c r="F1819" s="99"/>
      <c r="G1819" s="99"/>
      <c r="H1819" s="107"/>
      <c r="I1819" s="107"/>
      <c r="J1819" s="107"/>
      <c r="K1819" s="106"/>
      <c r="L1819" s="106"/>
      <c r="M1819" s="106"/>
      <c r="N1819" s="77"/>
      <c r="O1819" s="78"/>
      <c r="P1819" s="78"/>
      <c r="Q1819" s="78"/>
      <c r="R1819" s="79"/>
      <c r="S1819" s="80"/>
      <c r="T1819" s="81"/>
      <c r="U1819" s="77"/>
      <c r="V1819" s="79"/>
      <c r="W1819" s="79"/>
      <c r="X1819" s="86"/>
      <c r="Y1819" s="83"/>
      <c r="Z1819" s="84"/>
      <c r="AA1819" s="85"/>
      <c r="AB1819" s="86"/>
    </row>
    <row r="1820" spans="2:28" ht="16.5" customHeight="1" x14ac:dyDescent="0.25">
      <c r="B1820" s="100" t="s">
        <v>205</v>
      </c>
      <c r="C1820" s="101"/>
      <c r="D1820" s="101"/>
      <c r="E1820" s="101"/>
      <c r="F1820" s="101"/>
      <c r="G1820" s="102"/>
      <c r="H1820" s="102" t="s">
        <v>207</v>
      </c>
      <c r="I1820" s="102" t="s">
        <v>2390</v>
      </c>
      <c r="J1820" s="102" t="s">
        <v>2359</v>
      </c>
      <c r="K1820" s="102">
        <v>124</v>
      </c>
      <c r="L1820" s="102">
        <v>11</v>
      </c>
      <c r="M1820" s="102"/>
      <c r="N1820" s="102"/>
      <c r="O1820" s="102" t="s">
        <v>424</v>
      </c>
      <c r="P1820" s="102" t="s">
        <v>315</v>
      </c>
      <c r="Q1820" s="102" t="s">
        <v>316</v>
      </c>
      <c r="R1820" s="102">
        <v>33110</v>
      </c>
      <c r="S1820" s="102"/>
      <c r="T1820" s="102">
        <v>80</v>
      </c>
      <c r="U1820" s="102" t="s">
        <v>5464</v>
      </c>
      <c r="V1820" s="103"/>
      <c r="W1820" s="101"/>
      <c r="X1820" s="102"/>
      <c r="Y1820" s="101"/>
      <c r="Z1820" s="101"/>
      <c r="AA1820" s="102" t="s">
        <v>5460</v>
      </c>
      <c r="AB1820" s="104"/>
    </row>
    <row r="1821" spans="2:28" ht="16.5" customHeight="1" x14ac:dyDescent="0.25">
      <c r="B1821" s="97">
        <v>2581</v>
      </c>
      <c r="C1821" s="97" t="s">
        <v>206</v>
      </c>
      <c r="D1821" s="98">
        <v>4233</v>
      </c>
      <c r="E1821" s="99">
        <v>1</v>
      </c>
      <c r="F1821" s="97">
        <v>6</v>
      </c>
      <c r="G1821" s="97">
        <v>1</v>
      </c>
      <c r="H1821" s="105">
        <v>8</v>
      </c>
      <c r="I1821" s="105">
        <v>0</v>
      </c>
      <c r="J1821" s="105">
        <v>51</v>
      </c>
      <c r="K1821" s="95">
        <v>3251</v>
      </c>
      <c r="L1821" s="106">
        <f>T1820</f>
        <v>80</v>
      </c>
      <c r="M1821" s="106">
        <f>K1821*L1821</f>
        <v>260080</v>
      </c>
      <c r="N1821" s="77"/>
      <c r="O1821" s="78"/>
      <c r="P1821" s="78"/>
      <c r="Q1821" s="78"/>
      <c r="R1821" s="79"/>
      <c r="S1821" s="80"/>
      <c r="T1821" s="81"/>
      <c r="U1821" s="77"/>
      <c r="V1821" s="79"/>
      <c r="W1821" s="79"/>
      <c r="X1821" s="82"/>
      <c r="Y1821" s="83">
        <f>M1821</f>
        <v>260080</v>
      </c>
      <c r="Z1821" s="84"/>
      <c r="AA1821" s="87">
        <f>AB1821*M1821/100</f>
        <v>26.008000000000003</v>
      </c>
      <c r="AB1821" s="110">
        <v>0.01</v>
      </c>
    </row>
    <row r="1822" spans="2:28" ht="16.5" customHeight="1" x14ac:dyDescent="0.25">
      <c r="B1822" s="99"/>
      <c r="C1822" s="99"/>
      <c r="D1822" s="99"/>
      <c r="E1822" s="99"/>
      <c r="F1822" s="99"/>
      <c r="G1822" s="99"/>
      <c r="H1822" s="107"/>
      <c r="I1822" s="107"/>
      <c r="J1822" s="107"/>
      <c r="K1822" s="106"/>
      <c r="L1822" s="106"/>
      <c r="M1822" s="106"/>
      <c r="N1822" s="77"/>
      <c r="O1822" s="78"/>
      <c r="P1822" s="78"/>
      <c r="Q1822" s="78"/>
      <c r="R1822" s="79"/>
      <c r="S1822" s="80"/>
      <c r="T1822" s="81"/>
      <c r="U1822" s="77"/>
      <c r="V1822" s="79"/>
      <c r="W1822" s="79"/>
      <c r="X1822" s="86"/>
      <c r="Y1822" s="83"/>
      <c r="Z1822" s="84"/>
      <c r="AA1822" s="85"/>
      <c r="AB1822" s="86"/>
    </row>
    <row r="1823" spans="2:28" ht="16.5" customHeight="1" x14ac:dyDescent="0.25">
      <c r="B1823" s="100" t="s">
        <v>205</v>
      </c>
      <c r="C1823" s="101"/>
      <c r="D1823" s="101"/>
      <c r="E1823" s="101"/>
      <c r="F1823" s="101"/>
      <c r="G1823" s="102"/>
      <c r="H1823" s="102" t="s">
        <v>207</v>
      </c>
      <c r="I1823" s="102" t="s">
        <v>790</v>
      </c>
      <c r="J1823" s="102" t="s">
        <v>2359</v>
      </c>
      <c r="K1823" s="102">
        <v>124</v>
      </c>
      <c r="L1823" s="102">
        <v>11</v>
      </c>
      <c r="M1823" s="102"/>
      <c r="N1823" s="102"/>
      <c r="O1823" s="102" t="s">
        <v>424</v>
      </c>
      <c r="P1823" s="102" t="s">
        <v>315</v>
      </c>
      <c r="Q1823" s="102" t="s">
        <v>316</v>
      </c>
      <c r="R1823" s="102">
        <v>33110</v>
      </c>
      <c r="S1823" s="102"/>
      <c r="T1823" s="102">
        <v>250</v>
      </c>
      <c r="U1823" s="102" t="s">
        <v>5465</v>
      </c>
      <c r="V1823" s="103"/>
      <c r="W1823" s="101"/>
      <c r="X1823" s="102"/>
      <c r="Y1823" s="101"/>
      <c r="Z1823" s="101"/>
      <c r="AA1823" s="102" t="s">
        <v>5460</v>
      </c>
      <c r="AB1823" s="104"/>
    </row>
    <row r="1824" spans="2:28" ht="16.5" customHeight="1" x14ac:dyDescent="0.25">
      <c r="B1824" s="97">
        <v>2582</v>
      </c>
      <c r="C1824" s="97" t="s">
        <v>206</v>
      </c>
      <c r="D1824" s="98">
        <v>4140</v>
      </c>
      <c r="E1824" s="99">
        <v>9</v>
      </c>
      <c r="F1824" s="97">
        <v>6</v>
      </c>
      <c r="G1824" s="97">
        <v>1</v>
      </c>
      <c r="H1824" s="105">
        <v>7</v>
      </c>
      <c r="I1824" s="105">
        <v>3</v>
      </c>
      <c r="J1824" s="105">
        <v>45</v>
      </c>
      <c r="K1824" s="95">
        <v>3145</v>
      </c>
      <c r="L1824" s="106">
        <f>T1823</f>
        <v>250</v>
      </c>
      <c r="M1824" s="106">
        <f>K1824*L1824</f>
        <v>786250</v>
      </c>
      <c r="N1824" s="77"/>
      <c r="O1824" s="78"/>
      <c r="P1824" s="78"/>
      <c r="Q1824" s="78"/>
      <c r="R1824" s="79"/>
      <c r="S1824" s="80"/>
      <c r="T1824" s="81"/>
      <c r="U1824" s="77"/>
      <c r="V1824" s="79"/>
      <c r="W1824" s="79"/>
      <c r="X1824" s="82"/>
      <c r="Y1824" s="83">
        <f>M1824</f>
        <v>786250</v>
      </c>
      <c r="Z1824" s="84"/>
      <c r="AA1824" s="87">
        <f>AB1824*M1824/100</f>
        <v>78.625</v>
      </c>
      <c r="AB1824" s="110">
        <v>0.01</v>
      </c>
    </row>
    <row r="1825" spans="2:28" ht="16.5" customHeight="1" x14ac:dyDescent="0.25">
      <c r="B1825" s="99"/>
      <c r="C1825" s="99"/>
      <c r="D1825" s="99"/>
      <c r="E1825" s="99"/>
      <c r="F1825" s="99"/>
      <c r="G1825" s="99"/>
      <c r="H1825" s="107"/>
      <c r="I1825" s="107"/>
      <c r="J1825" s="107"/>
      <c r="K1825" s="106"/>
      <c r="L1825" s="106"/>
      <c r="M1825" s="106"/>
      <c r="N1825" s="77"/>
      <c r="O1825" s="78"/>
      <c r="P1825" s="78"/>
      <c r="Q1825" s="78"/>
      <c r="R1825" s="79"/>
      <c r="S1825" s="80"/>
      <c r="T1825" s="81"/>
      <c r="U1825" s="77"/>
      <c r="V1825" s="79"/>
      <c r="W1825" s="79"/>
      <c r="X1825" s="86"/>
      <c r="Y1825" s="83"/>
      <c r="Z1825" s="84"/>
      <c r="AA1825" s="85"/>
      <c r="AB1825" s="86"/>
    </row>
    <row r="1826" spans="2:28" ht="16.5" customHeight="1" x14ac:dyDescent="0.25">
      <c r="B1826" s="100" t="s">
        <v>205</v>
      </c>
      <c r="C1826" s="101"/>
      <c r="D1826" s="101"/>
      <c r="E1826" s="101"/>
      <c r="F1826" s="101"/>
      <c r="G1826" s="102"/>
      <c r="H1826" s="102" t="s">
        <v>207</v>
      </c>
      <c r="I1826" s="102" t="s">
        <v>1235</v>
      </c>
      <c r="J1826" s="102" t="s">
        <v>2799</v>
      </c>
      <c r="K1826" s="102">
        <v>29</v>
      </c>
      <c r="L1826" s="102">
        <v>11</v>
      </c>
      <c r="M1826" s="102"/>
      <c r="N1826" s="102"/>
      <c r="O1826" s="102" t="s">
        <v>424</v>
      </c>
      <c r="P1826" s="102" t="s">
        <v>315</v>
      </c>
      <c r="Q1826" s="102" t="s">
        <v>316</v>
      </c>
      <c r="R1826" s="102">
        <v>33110</v>
      </c>
      <c r="S1826" s="102"/>
      <c r="T1826" s="102">
        <v>80</v>
      </c>
      <c r="U1826" s="102"/>
      <c r="V1826" s="103"/>
      <c r="W1826" s="101"/>
      <c r="X1826" s="102"/>
      <c r="Y1826" s="101"/>
      <c r="Z1826" s="101"/>
      <c r="AA1826" s="101"/>
      <c r="AB1826" s="104"/>
    </row>
    <row r="1827" spans="2:28" ht="16.5" customHeight="1" x14ac:dyDescent="0.25">
      <c r="B1827" s="97">
        <v>2583</v>
      </c>
      <c r="C1827" s="97" t="s">
        <v>206</v>
      </c>
      <c r="D1827" s="98">
        <v>3848</v>
      </c>
      <c r="E1827" s="99">
        <v>2</v>
      </c>
      <c r="F1827" s="97">
        <v>6</v>
      </c>
      <c r="G1827" s="97">
        <v>1</v>
      </c>
      <c r="H1827" s="105">
        <v>14</v>
      </c>
      <c r="I1827" s="105">
        <v>2</v>
      </c>
      <c r="J1827" s="105">
        <v>73</v>
      </c>
      <c r="K1827" s="95">
        <v>5873</v>
      </c>
      <c r="L1827" s="106">
        <f>T1826</f>
        <v>80</v>
      </c>
      <c r="M1827" s="106">
        <f>K1827*L1827</f>
        <v>469840</v>
      </c>
      <c r="N1827" s="77"/>
      <c r="O1827" s="78"/>
      <c r="P1827" s="78"/>
      <c r="Q1827" s="78"/>
      <c r="R1827" s="79"/>
      <c r="S1827" s="80"/>
      <c r="T1827" s="81"/>
      <c r="U1827" s="77"/>
      <c r="V1827" s="79"/>
      <c r="W1827" s="79"/>
      <c r="X1827" s="82"/>
      <c r="Y1827" s="83">
        <f>M1827</f>
        <v>469840</v>
      </c>
      <c r="Z1827" s="84"/>
      <c r="AA1827" s="87">
        <f>AB1827*M1827/100</f>
        <v>46.984000000000009</v>
      </c>
      <c r="AB1827" s="110">
        <v>0.01</v>
      </c>
    </row>
    <row r="1828" spans="2:28" ht="16.5" customHeight="1" x14ac:dyDescent="0.25">
      <c r="B1828" s="99"/>
      <c r="C1828" s="99"/>
      <c r="D1828" s="99"/>
      <c r="E1828" s="99"/>
      <c r="F1828" s="99"/>
      <c r="G1828" s="99"/>
      <c r="H1828" s="107"/>
      <c r="I1828" s="107"/>
      <c r="J1828" s="107"/>
      <c r="K1828" s="106"/>
      <c r="L1828" s="106"/>
      <c r="M1828" s="106"/>
      <c r="N1828" s="77"/>
      <c r="O1828" s="78"/>
      <c r="P1828" s="78"/>
      <c r="Q1828" s="78"/>
      <c r="R1828" s="79"/>
      <c r="S1828" s="80"/>
      <c r="T1828" s="81"/>
      <c r="U1828" s="77"/>
      <c r="V1828" s="79"/>
      <c r="W1828" s="79"/>
      <c r="X1828" s="86"/>
      <c r="Y1828" s="83"/>
      <c r="Z1828" s="84"/>
      <c r="AA1828" s="85"/>
      <c r="AB1828" s="86"/>
    </row>
    <row r="1829" spans="2:28" ht="16.5" customHeight="1" x14ac:dyDescent="0.25">
      <c r="B1829" s="100" t="s">
        <v>205</v>
      </c>
      <c r="C1829" s="101"/>
      <c r="D1829" s="101"/>
      <c r="E1829" s="101"/>
      <c r="F1829" s="101"/>
      <c r="G1829" s="102"/>
      <c r="H1829" s="102" t="s">
        <v>210</v>
      </c>
      <c r="I1829" s="102" t="s">
        <v>5485</v>
      </c>
      <c r="J1829" s="102" t="s">
        <v>5486</v>
      </c>
      <c r="K1829" s="102">
        <v>96</v>
      </c>
      <c r="L1829" s="102">
        <v>8</v>
      </c>
      <c r="M1829" s="102"/>
      <c r="N1829" s="102"/>
      <c r="O1829" s="102" t="s">
        <v>5487</v>
      </c>
      <c r="P1829" s="102" t="s">
        <v>315</v>
      </c>
      <c r="Q1829" s="102" t="s">
        <v>316</v>
      </c>
      <c r="R1829" s="102">
        <v>33110</v>
      </c>
      <c r="S1829" s="102"/>
      <c r="T1829" s="102">
        <v>80</v>
      </c>
      <c r="U1829" s="102"/>
      <c r="V1829" s="103"/>
      <c r="W1829" s="101"/>
      <c r="X1829" s="102"/>
      <c r="Y1829" s="101"/>
      <c r="Z1829" s="101"/>
      <c r="AA1829" s="101"/>
      <c r="AB1829" s="104"/>
    </row>
    <row r="1830" spans="2:28" ht="16.5" customHeight="1" x14ac:dyDescent="0.25">
      <c r="B1830" s="97">
        <v>2616</v>
      </c>
      <c r="C1830" s="97" t="s">
        <v>206</v>
      </c>
      <c r="D1830" s="98" t="s">
        <v>5484</v>
      </c>
      <c r="E1830" s="99">
        <v>4571</v>
      </c>
      <c r="F1830" s="97"/>
      <c r="G1830" s="97">
        <v>1</v>
      </c>
      <c r="H1830" s="105">
        <v>15</v>
      </c>
      <c r="I1830" s="105">
        <v>1</v>
      </c>
      <c r="J1830" s="105">
        <v>75</v>
      </c>
      <c r="K1830" s="95">
        <v>6175</v>
      </c>
      <c r="L1830" s="106">
        <f>T1829</f>
        <v>80</v>
      </c>
      <c r="M1830" s="106">
        <f>K1830*L1830</f>
        <v>494000</v>
      </c>
      <c r="N1830" s="77"/>
      <c r="O1830" s="78"/>
      <c r="P1830" s="78"/>
      <c r="Q1830" s="78"/>
      <c r="R1830" s="79"/>
      <c r="S1830" s="80"/>
      <c r="T1830" s="81"/>
      <c r="U1830" s="77"/>
      <c r="V1830" s="79"/>
      <c r="W1830" s="79"/>
      <c r="X1830" s="82"/>
      <c r="Y1830" s="83">
        <f>M1830</f>
        <v>494000</v>
      </c>
      <c r="Z1830" s="84"/>
      <c r="AA1830" s="87">
        <f>AB1830*M1830/100</f>
        <v>49.4</v>
      </c>
      <c r="AB1830" s="110">
        <v>0.01</v>
      </c>
    </row>
    <row r="1831" spans="2:28" ht="16.5" customHeight="1" x14ac:dyDescent="0.25">
      <c r="B1831" s="99"/>
      <c r="C1831" s="99"/>
      <c r="D1831" s="99"/>
      <c r="E1831" s="99"/>
      <c r="F1831" s="99"/>
      <c r="G1831" s="99"/>
      <c r="H1831" s="107"/>
      <c r="I1831" s="107"/>
      <c r="J1831" s="107"/>
      <c r="K1831" s="106"/>
      <c r="L1831" s="106"/>
      <c r="M1831" s="106"/>
      <c r="N1831" s="77"/>
      <c r="O1831" s="78"/>
      <c r="P1831" s="78"/>
      <c r="Q1831" s="78"/>
      <c r="R1831" s="79"/>
      <c r="S1831" s="80"/>
      <c r="T1831" s="81"/>
      <c r="U1831" s="77"/>
      <c r="V1831" s="79"/>
      <c r="W1831" s="79"/>
      <c r="X1831" s="86"/>
      <c r="Y1831" s="83"/>
      <c r="Z1831" s="84"/>
      <c r="AA1831" s="85"/>
      <c r="AB1831" s="86"/>
    </row>
    <row r="1832" spans="2:28" ht="16.5" customHeight="1" x14ac:dyDescent="0.25">
      <c r="B1832" s="100" t="s">
        <v>205</v>
      </c>
      <c r="C1832" s="101"/>
      <c r="D1832" s="101"/>
      <c r="E1832" s="101"/>
      <c r="F1832" s="101"/>
      <c r="G1832" s="102"/>
      <c r="H1832" s="102" t="s">
        <v>210</v>
      </c>
      <c r="I1832" s="102" t="s">
        <v>5489</v>
      </c>
      <c r="J1832" s="102" t="s">
        <v>2846</v>
      </c>
      <c r="K1832" s="102">
        <v>186</v>
      </c>
      <c r="L1832" s="102">
        <v>11</v>
      </c>
      <c r="M1832" s="102"/>
      <c r="N1832" s="102"/>
      <c r="O1832" s="102" t="s">
        <v>424</v>
      </c>
      <c r="P1832" s="102" t="s">
        <v>315</v>
      </c>
      <c r="Q1832" s="102" t="s">
        <v>316</v>
      </c>
      <c r="R1832" s="102">
        <v>33110</v>
      </c>
      <c r="S1832" s="102"/>
      <c r="T1832" s="102">
        <v>80</v>
      </c>
      <c r="U1832" s="102"/>
      <c r="V1832" s="103"/>
      <c r="W1832" s="101"/>
      <c r="X1832" s="102"/>
      <c r="Y1832" s="101"/>
      <c r="Z1832" s="101"/>
      <c r="AA1832" s="101"/>
      <c r="AB1832" s="104"/>
    </row>
    <row r="1833" spans="2:28" ht="16.5" customHeight="1" x14ac:dyDescent="0.25">
      <c r="B1833" s="97">
        <v>2619</v>
      </c>
      <c r="C1833" s="97" t="s">
        <v>206</v>
      </c>
      <c r="D1833" s="98">
        <v>4012</v>
      </c>
      <c r="E1833" s="99">
        <v>7</v>
      </c>
      <c r="F1833" s="97">
        <v>6</v>
      </c>
      <c r="G1833" s="97">
        <v>1</v>
      </c>
      <c r="H1833" s="105">
        <v>10</v>
      </c>
      <c r="I1833" s="105">
        <v>1</v>
      </c>
      <c r="J1833" s="105">
        <v>64</v>
      </c>
      <c r="K1833" s="95">
        <v>4164</v>
      </c>
      <c r="L1833" s="106">
        <f>T1832</f>
        <v>80</v>
      </c>
      <c r="M1833" s="106">
        <f>K1833*L1833</f>
        <v>333120</v>
      </c>
      <c r="N1833" s="77"/>
      <c r="O1833" s="78"/>
      <c r="P1833" s="78"/>
      <c r="Q1833" s="78"/>
      <c r="R1833" s="79"/>
      <c r="S1833" s="80"/>
      <c r="T1833" s="81"/>
      <c r="U1833" s="77"/>
      <c r="V1833" s="79"/>
      <c r="W1833" s="79"/>
      <c r="X1833" s="82"/>
      <c r="Y1833" s="83">
        <f>M1833</f>
        <v>333120</v>
      </c>
      <c r="Z1833" s="84"/>
      <c r="AA1833" s="87">
        <f>AB1833*M1833/100</f>
        <v>33.312000000000005</v>
      </c>
      <c r="AB1833" s="82">
        <v>0.01</v>
      </c>
    </row>
    <row r="1834" spans="2:28" ht="16.5" customHeight="1" x14ac:dyDescent="0.25">
      <c r="B1834" s="99"/>
      <c r="C1834" s="99"/>
      <c r="D1834" s="99"/>
      <c r="E1834" s="99"/>
      <c r="F1834" s="99"/>
      <c r="G1834" s="99"/>
      <c r="H1834" s="107"/>
      <c r="I1834" s="107"/>
      <c r="J1834" s="107"/>
      <c r="K1834" s="106"/>
      <c r="L1834" s="106"/>
      <c r="M1834" s="106"/>
      <c r="N1834" s="77"/>
      <c r="O1834" s="78"/>
      <c r="P1834" s="78"/>
      <c r="Q1834" s="78"/>
      <c r="R1834" s="79"/>
      <c r="S1834" s="80"/>
      <c r="T1834" s="81"/>
      <c r="U1834" s="77"/>
      <c r="V1834" s="79"/>
      <c r="W1834" s="79"/>
      <c r="X1834" s="86"/>
      <c r="Y1834" s="83"/>
      <c r="Z1834" s="84"/>
      <c r="AA1834" s="85"/>
      <c r="AB1834" s="86"/>
    </row>
    <row r="1835" spans="2:28" ht="16.5" customHeight="1" x14ac:dyDescent="0.25">
      <c r="B1835" s="100" t="s">
        <v>205</v>
      </c>
      <c r="C1835" s="101"/>
      <c r="D1835" s="101"/>
      <c r="E1835" s="101"/>
      <c r="F1835" s="101"/>
      <c r="G1835" s="102"/>
      <c r="H1835" s="102" t="s">
        <v>207</v>
      </c>
      <c r="I1835" s="102" t="s">
        <v>5490</v>
      </c>
      <c r="J1835" s="102" t="s">
        <v>776</v>
      </c>
      <c r="K1835" s="102">
        <v>65</v>
      </c>
      <c r="L1835" s="102">
        <v>4</v>
      </c>
      <c r="M1835" s="102"/>
      <c r="N1835" s="102"/>
      <c r="O1835" s="102" t="s">
        <v>880</v>
      </c>
      <c r="P1835" s="102" t="s">
        <v>209</v>
      </c>
      <c r="Q1835" s="102" t="s">
        <v>139</v>
      </c>
      <c r="R1835" s="102">
        <v>34160</v>
      </c>
      <c r="S1835" s="102"/>
      <c r="T1835" s="102">
        <v>80</v>
      </c>
      <c r="U1835" s="102"/>
      <c r="V1835" s="103"/>
      <c r="W1835" s="101"/>
      <c r="X1835" s="102" t="s">
        <v>212</v>
      </c>
      <c r="Y1835" s="101" t="s">
        <v>5491</v>
      </c>
      <c r="Z1835" s="101"/>
      <c r="AA1835" s="101"/>
      <c r="AB1835" s="104"/>
    </row>
    <row r="1836" spans="2:28" ht="16.5" customHeight="1" x14ac:dyDescent="0.25">
      <c r="B1836" s="97">
        <v>2621</v>
      </c>
      <c r="C1836" s="97" t="s">
        <v>206</v>
      </c>
      <c r="D1836" s="98">
        <v>4349</v>
      </c>
      <c r="E1836" s="99">
        <v>3</v>
      </c>
      <c r="F1836" s="97">
        <v>44</v>
      </c>
      <c r="G1836" s="97">
        <v>1</v>
      </c>
      <c r="H1836" s="105">
        <v>17</v>
      </c>
      <c r="I1836" s="105">
        <v>0</v>
      </c>
      <c r="J1836" s="105">
        <v>95</v>
      </c>
      <c r="K1836" s="95">
        <v>6895</v>
      </c>
      <c r="L1836" s="106">
        <f>T1835</f>
        <v>80</v>
      </c>
      <c r="M1836" s="106">
        <f>K1836*L1836</f>
        <v>551600</v>
      </c>
      <c r="N1836" s="77"/>
      <c r="O1836" s="78"/>
      <c r="P1836" s="78"/>
      <c r="Q1836" s="78"/>
      <c r="R1836" s="79"/>
      <c r="S1836" s="80"/>
      <c r="T1836" s="81"/>
      <c r="U1836" s="77"/>
      <c r="V1836" s="79"/>
      <c r="W1836" s="79"/>
      <c r="X1836" s="82"/>
      <c r="Y1836" s="83">
        <f>M1836</f>
        <v>551600</v>
      </c>
      <c r="Z1836" s="84"/>
      <c r="AA1836" s="87">
        <f>AB1836*M1836/100</f>
        <v>55.16</v>
      </c>
      <c r="AB1836" s="82">
        <v>0.01</v>
      </c>
    </row>
    <row r="1837" spans="2:28" ht="16.5" customHeight="1" x14ac:dyDescent="0.25">
      <c r="B1837" s="99"/>
      <c r="C1837" s="99"/>
      <c r="D1837" s="99"/>
      <c r="E1837" s="99"/>
      <c r="F1837" s="99"/>
      <c r="G1837" s="99"/>
      <c r="H1837" s="107"/>
      <c r="I1837" s="107"/>
      <c r="J1837" s="107"/>
      <c r="K1837" s="106"/>
      <c r="L1837" s="106"/>
      <c r="M1837" s="106"/>
      <c r="N1837" s="77"/>
      <c r="O1837" s="78"/>
      <c r="P1837" s="78"/>
      <c r="Q1837" s="78"/>
      <c r="R1837" s="79"/>
      <c r="S1837" s="80"/>
      <c r="T1837" s="81"/>
      <c r="U1837" s="77"/>
      <c r="V1837" s="79"/>
      <c r="W1837" s="79"/>
      <c r="X1837" s="86"/>
      <c r="Y1837" s="83"/>
      <c r="Z1837" s="84"/>
      <c r="AA1837" s="85"/>
      <c r="AB1837" s="86"/>
    </row>
    <row r="1838" spans="2:28" ht="16.5" customHeight="1" x14ac:dyDescent="0.25">
      <c r="B1838" s="100" t="s">
        <v>205</v>
      </c>
      <c r="C1838" s="101"/>
      <c r="D1838" s="101"/>
      <c r="E1838" s="101"/>
      <c r="F1838" s="101"/>
      <c r="G1838" s="102"/>
      <c r="H1838" s="102" t="s">
        <v>210</v>
      </c>
      <c r="I1838" s="102" t="s">
        <v>1929</v>
      </c>
      <c r="J1838" s="102" t="s">
        <v>5492</v>
      </c>
      <c r="K1838" s="102">
        <v>65</v>
      </c>
      <c r="L1838" s="102">
        <v>4</v>
      </c>
      <c r="M1838" s="102"/>
      <c r="N1838" s="102"/>
      <c r="O1838" s="102" t="s">
        <v>880</v>
      </c>
      <c r="P1838" s="102" t="s">
        <v>209</v>
      </c>
      <c r="Q1838" s="102" t="s">
        <v>139</v>
      </c>
      <c r="R1838" s="102">
        <v>34160</v>
      </c>
      <c r="S1838" s="102"/>
      <c r="T1838" s="102">
        <v>80</v>
      </c>
      <c r="U1838" s="102"/>
      <c r="V1838" s="103"/>
      <c r="W1838" s="101"/>
      <c r="X1838" s="102"/>
      <c r="Y1838" s="101"/>
      <c r="Z1838" s="101"/>
      <c r="AA1838" s="101"/>
      <c r="AB1838" s="104"/>
    </row>
    <row r="1839" spans="2:28" ht="16.5" customHeight="1" x14ac:dyDescent="0.25">
      <c r="B1839" s="97">
        <v>2622</v>
      </c>
      <c r="C1839" s="97" t="s">
        <v>206</v>
      </c>
      <c r="D1839" s="98">
        <v>7528</v>
      </c>
      <c r="E1839" s="99">
        <v>15</v>
      </c>
      <c r="F1839" s="97">
        <v>6</v>
      </c>
      <c r="G1839" s="97">
        <v>1</v>
      </c>
      <c r="H1839" s="105">
        <v>13</v>
      </c>
      <c r="I1839" s="105">
        <v>0</v>
      </c>
      <c r="J1839" s="105">
        <v>0</v>
      </c>
      <c r="K1839" s="95">
        <v>5200</v>
      </c>
      <c r="L1839" s="106">
        <f>T1838</f>
        <v>80</v>
      </c>
      <c r="M1839" s="106">
        <f>K1839*L1839</f>
        <v>416000</v>
      </c>
      <c r="N1839" s="77"/>
      <c r="O1839" s="78"/>
      <c r="P1839" s="78"/>
      <c r="Q1839" s="78"/>
      <c r="R1839" s="79"/>
      <c r="S1839" s="80"/>
      <c r="T1839" s="81"/>
      <c r="U1839" s="77"/>
      <c r="V1839" s="79"/>
      <c r="W1839" s="79"/>
      <c r="X1839" s="82"/>
      <c r="Y1839" s="83">
        <f>M1839</f>
        <v>416000</v>
      </c>
      <c r="Z1839" s="84"/>
      <c r="AA1839" s="87">
        <f>AB1839*M1839/100</f>
        <v>41.6</v>
      </c>
      <c r="AB1839" s="82">
        <v>0.01</v>
      </c>
    </row>
    <row r="1840" spans="2:28" ht="16.5" customHeight="1" x14ac:dyDescent="0.25">
      <c r="B1840" s="99"/>
      <c r="C1840" s="99"/>
      <c r="D1840" s="99"/>
      <c r="E1840" s="99"/>
      <c r="F1840" s="99"/>
      <c r="G1840" s="99"/>
      <c r="H1840" s="107"/>
      <c r="I1840" s="107"/>
      <c r="J1840" s="107"/>
      <c r="K1840" s="106"/>
      <c r="L1840" s="106"/>
      <c r="M1840" s="106"/>
      <c r="N1840" s="77"/>
      <c r="O1840" s="78"/>
      <c r="P1840" s="78"/>
      <c r="Q1840" s="78"/>
      <c r="R1840" s="79"/>
      <c r="S1840" s="80"/>
      <c r="T1840" s="81"/>
      <c r="U1840" s="77"/>
      <c r="V1840" s="79"/>
      <c r="W1840" s="79"/>
      <c r="X1840" s="86"/>
      <c r="Y1840" s="83"/>
      <c r="Z1840" s="84"/>
      <c r="AA1840" s="85"/>
      <c r="AB1840" s="86"/>
    </row>
    <row r="1841" spans="2:28" ht="16.5" customHeight="1" x14ac:dyDescent="0.25">
      <c r="B1841" s="100" t="s">
        <v>205</v>
      </c>
      <c r="C1841" s="101"/>
      <c r="D1841" s="101"/>
      <c r="E1841" s="101"/>
      <c r="F1841" s="101"/>
      <c r="G1841" s="102"/>
      <c r="H1841" s="102" t="s">
        <v>207</v>
      </c>
      <c r="I1841" s="102" t="s">
        <v>309</v>
      </c>
      <c r="J1841" s="102" t="s">
        <v>2612</v>
      </c>
      <c r="K1841" s="102">
        <v>65</v>
      </c>
      <c r="L1841" s="102">
        <v>4</v>
      </c>
      <c r="M1841" s="102"/>
      <c r="N1841" s="102"/>
      <c r="O1841" s="102" t="s">
        <v>880</v>
      </c>
      <c r="P1841" s="102" t="s">
        <v>209</v>
      </c>
      <c r="Q1841" s="102" t="s">
        <v>139</v>
      </c>
      <c r="R1841" s="102">
        <v>34160</v>
      </c>
      <c r="S1841" s="102"/>
      <c r="T1841" s="102">
        <v>80</v>
      </c>
      <c r="U1841" s="102"/>
      <c r="V1841" s="103"/>
      <c r="W1841" s="101"/>
      <c r="X1841" s="102" t="s">
        <v>212</v>
      </c>
      <c r="Y1841" s="101" t="s">
        <v>5491</v>
      </c>
      <c r="Z1841" s="101"/>
      <c r="AA1841" s="101"/>
      <c r="AB1841" s="104"/>
    </row>
    <row r="1842" spans="2:28" ht="16.5" customHeight="1" x14ac:dyDescent="0.25">
      <c r="B1842" s="97">
        <v>2623</v>
      </c>
      <c r="C1842" s="97" t="s">
        <v>206</v>
      </c>
      <c r="D1842" s="98">
        <v>3949</v>
      </c>
      <c r="E1842" s="99">
        <v>13</v>
      </c>
      <c r="F1842" s="97">
        <v>6</v>
      </c>
      <c r="G1842" s="97">
        <v>1</v>
      </c>
      <c r="H1842" s="105">
        <v>41</v>
      </c>
      <c r="I1842" s="105">
        <v>0</v>
      </c>
      <c r="J1842" s="105">
        <v>57</v>
      </c>
      <c r="K1842" s="95">
        <v>16457</v>
      </c>
      <c r="L1842" s="106">
        <f>T1841</f>
        <v>80</v>
      </c>
      <c r="M1842" s="106">
        <f>K1842*L1842</f>
        <v>1316560</v>
      </c>
      <c r="N1842" s="77"/>
      <c r="O1842" s="78"/>
      <c r="P1842" s="78"/>
      <c r="Q1842" s="78"/>
      <c r="R1842" s="79"/>
      <c r="S1842" s="80"/>
      <c r="T1842" s="81"/>
      <c r="U1842" s="77"/>
      <c r="V1842" s="79"/>
      <c r="W1842" s="79"/>
      <c r="X1842" s="82"/>
      <c r="Y1842" s="83">
        <f>M1842</f>
        <v>1316560</v>
      </c>
      <c r="Z1842" s="84"/>
      <c r="AA1842" s="87">
        <f>AB1842*M1842/100</f>
        <v>131.65600000000001</v>
      </c>
      <c r="AB1842" s="82">
        <v>0.01</v>
      </c>
    </row>
    <row r="1843" spans="2:28" ht="16.5" customHeight="1" x14ac:dyDescent="0.25">
      <c r="B1843" s="97"/>
      <c r="C1843" s="97"/>
      <c r="D1843" s="98"/>
      <c r="E1843" s="99"/>
      <c r="F1843" s="97"/>
      <c r="G1843" s="97"/>
      <c r="H1843" s="105"/>
      <c r="I1843" s="105"/>
      <c r="J1843" s="105"/>
      <c r="K1843" s="95"/>
      <c r="L1843" s="106"/>
      <c r="M1843" s="106"/>
      <c r="N1843" s="77"/>
      <c r="O1843" s="78"/>
      <c r="P1843" s="78"/>
      <c r="Q1843" s="78"/>
      <c r="R1843" s="79"/>
      <c r="S1843" s="80"/>
      <c r="T1843" s="81"/>
      <c r="U1843" s="77"/>
      <c r="V1843" s="79"/>
      <c r="W1843" s="79"/>
      <c r="X1843" s="82"/>
      <c r="Y1843" s="83"/>
      <c r="Z1843" s="84"/>
      <c r="AA1843" s="87"/>
      <c r="AB1843" s="82"/>
    </row>
    <row r="1844" spans="2:28" ht="16.5" customHeight="1" x14ac:dyDescent="0.25">
      <c r="B1844" s="99"/>
      <c r="C1844" s="99"/>
      <c r="D1844" s="99"/>
      <c r="E1844" s="99"/>
      <c r="F1844" s="99"/>
      <c r="G1844" s="99"/>
      <c r="H1844" s="107"/>
      <c r="I1844" s="107"/>
      <c r="J1844" s="107"/>
      <c r="K1844" s="106"/>
      <c r="L1844" s="106"/>
      <c r="M1844" s="106"/>
      <c r="N1844" s="77"/>
      <c r="O1844" s="78"/>
      <c r="P1844" s="78"/>
      <c r="Q1844" s="78"/>
      <c r="R1844" s="79"/>
      <c r="S1844" s="80"/>
      <c r="T1844" s="81"/>
      <c r="U1844" s="77"/>
      <c r="V1844" s="79"/>
      <c r="W1844" s="79"/>
      <c r="X1844" s="86"/>
      <c r="Y1844" s="83"/>
      <c r="Z1844" s="84"/>
      <c r="AA1844" s="85"/>
      <c r="AB1844" s="86"/>
    </row>
    <row r="1845" spans="2:28" ht="16.5" customHeight="1" x14ac:dyDescent="0.25">
      <c r="B1845" s="100" t="s">
        <v>205</v>
      </c>
      <c r="C1845" s="101"/>
      <c r="D1845" s="101"/>
      <c r="E1845" s="101"/>
      <c r="F1845" s="101"/>
      <c r="G1845" s="102"/>
      <c r="H1845" s="102" t="s">
        <v>210</v>
      </c>
      <c r="I1845" s="102" t="s">
        <v>2663</v>
      </c>
      <c r="J1845" s="102" t="s">
        <v>5493</v>
      </c>
      <c r="K1845" s="102">
        <v>46</v>
      </c>
      <c r="L1845" s="102">
        <v>11</v>
      </c>
      <c r="M1845" s="102"/>
      <c r="N1845" s="102"/>
      <c r="O1845" s="102" t="s">
        <v>424</v>
      </c>
      <c r="P1845" s="102" t="s">
        <v>315</v>
      </c>
      <c r="Q1845" s="102" t="s">
        <v>316</v>
      </c>
      <c r="R1845" s="102">
        <v>33110</v>
      </c>
      <c r="S1845" s="102"/>
      <c r="T1845" s="102">
        <v>80</v>
      </c>
      <c r="U1845" s="102"/>
      <c r="V1845" s="103"/>
      <c r="W1845" s="101"/>
      <c r="X1845" s="102"/>
      <c r="Y1845" s="101"/>
      <c r="Z1845" s="101"/>
      <c r="AA1845" s="101"/>
      <c r="AB1845" s="104"/>
    </row>
    <row r="1846" spans="2:28" ht="16.5" customHeight="1" x14ac:dyDescent="0.25">
      <c r="B1846" s="97">
        <v>2624</v>
      </c>
      <c r="C1846" s="97" t="s">
        <v>206</v>
      </c>
      <c r="D1846" s="98">
        <v>3831</v>
      </c>
      <c r="E1846" s="99">
        <v>6</v>
      </c>
      <c r="F1846" s="97">
        <v>6</v>
      </c>
      <c r="G1846" s="97">
        <v>1</v>
      </c>
      <c r="H1846" s="105">
        <v>14</v>
      </c>
      <c r="I1846" s="105">
        <v>1</v>
      </c>
      <c r="J1846" s="105">
        <v>89</v>
      </c>
      <c r="K1846" s="95">
        <v>5789</v>
      </c>
      <c r="L1846" s="106">
        <f>T1845</f>
        <v>80</v>
      </c>
      <c r="M1846" s="106">
        <f>K1846*L1846</f>
        <v>463120</v>
      </c>
      <c r="N1846" s="77"/>
      <c r="O1846" s="78"/>
      <c r="P1846" s="78"/>
      <c r="Q1846" s="78"/>
      <c r="R1846" s="79"/>
      <c r="S1846" s="80"/>
      <c r="T1846" s="81"/>
      <c r="U1846" s="77"/>
      <c r="V1846" s="79"/>
      <c r="W1846" s="79"/>
      <c r="X1846" s="82"/>
      <c r="Y1846" s="83">
        <f>M1846</f>
        <v>463120</v>
      </c>
      <c r="Z1846" s="84"/>
      <c r="AA1846" s="87">
        <f>AB1846*M1846/100</f>
        <v>46.311999999999998</v>
      </c>
      <c r="AB1846" s="82">
        <v>0.01</v>
      </c>
    </row>
    <row r="1847" spans="2:28" ht="16.5" customHeight="1" x14ac:dyDescent="0.25">
      <c r="B1847" s="99"/>
      <c r="C1847" s="99"/>
      <c r="D1847" s="99"/>
      <c r="E1847" s="99"/>
      <c r="F1847" s="99"/>
      <c r="G1847" s="99"/>
      <c r="H1847" s="107"/>
      <c r="I1847" s="107"/>
      <c r="J1847" s="107"/>
      <c r="K1847" s="106"/>
      <c r="L1847" s="106"/>
      <c r="M1847" s="106"/>
      <c r="N1847" s="77"/>
      <c r="O1847" s="78"/>
      <c r="P1847" s="78"/>
      <c r="Q1847" s="78"/>
      <c r="R1847" s="79"/>
      <c r="S1847" s="80"/>
      <c r="T1847" s="81"/>
      <c r="U1847" s="77"/>
      <c r="V1847" s="79"/>
      <c r="W1847" s="79"/>
      <c r="X1847" s="86"/>
      <c r="Y1847" s="83"/>
      <c r="Z1847" s="84"/>
      <c r="AA1847" s="85"/>
      <c r="AB1847" s="86"/>
    </row>
    <row r="1848" spans="2:28" ht="16.5" customHeight="1" x14ac:dyDescent="0.25">
      <c r="B1848" s="100" t="s">
        <v>205</v>
      </c>
      <c r="C1848" s="101"/>
      <c r="D1848" s="101"/>
      <c r="E1848" s="101"/>
      <c r="F1848" s="101"/>
      <c r="G1848" s="102"/>
      <c r="H1848" s="102" t="s">
        <v>210</v>
      </c>
      <c r="I1848" s="102" t="s">
        <v>5494</v>
      </c>
      <c r="J1848" s="102" t="s">
        <v>5495</v>
      </c>
      <c r="K1848" s="102">
        <v>50</v>
      </c>
      <c r="L1848" s="102">
        <v>4</v>
      </c>
      <c r="M1848" s="102"/>
      <c r="N1848" s="102"/>
      <c r="O1848" s="102" t="s">
        <v>880</v>
      </c>
      <c r="P1848" s="102" t="s">
        <v>209</v>
      </c>
      <c r="Q1848" s="102" t="s">
        <v>139</v>
      </c>
      <c r="R1848" s="102">
        <v>34160</v>
      </c>
      <c r="S1848" s="102"/>
      <c r="T1848" s="102">
        <v>80</v>
      </c>
      <c r="U1848" s="102"/>
      <c r="V1848" s="103"/>
      <c r="W1848" s="101"/>
      <c r="X1848" s="102"/>
      <c r="Y1848" s="101"/>
      <c r="Z1848" s="101"/>
      <c r="AA1848" s="101"/>
      <c r="AB1848" s="104"/>
    </row>
    <row r="1849" spans="2:28" ht="16.5" customHeight="1" x14ac:dyDescent="0.25">
      <c r="B1849" s="97">
        <v>2625</v>
      </c>
      <c r="C1849" s="97" t="s">
        <v>206</v>
      </c>
      <c r="D1849" s="98">
        <v>7529</v>
      </c>
      <c r="E1849" s="99">
        <v>16</v>
      </c>
      <c r="F1849" s="97">
        <v>6</v>
      </c>
      <c r="G1849" s="97">
        <v>1</v>
      </c>
      <c r="H1849" s="105">
        <v>13</v>
      </c>
      <c r="I1849" s="105">
        <v>0</v>
      </c>
      <c r="J1849" s="105">
        <v>4</v>
      </c>
      <c r="K1849" s="95">
        <v>5204</v>
      </c>
      <c r="L1849" s="106">
        <f>T1848</f>
        <v>80</v>
      </c>
      <c r="M1849" s="106">
        <f>K1849*L1849</f>
        <v>416320</v>
      </c>
      <c r="N1849" s="77"/>
      <c r="O1849" s="78"/>
      <c r="P1849" s="78"/>
      <c r="Q1849" s="78"/>
      <c r="R1849" s="79"/>
      <c r="S1849" s="80"/>
      <c r="T1849" s="81"/>
      <c r="U1849" s="77"/>
      <c r="V1849" s="79"/>
      <c r="W1849" s="79"/>
      <c r="X1849" s="82"/>
      <c r="Y1849" s="83">
        <f>M1849</f>
        <v>416320</v>
      </c>
      <c r="Z1849" s="84"/>
      <c r="AA1849" s="87">
        <f>AB1849*M1849/100</f>
        <v>41.631999999999998</v>
      </c>
      <c r="AB1849" s="82">
        <v>0.01</v>
      </c>
    </row>
    <row r="1850" spans="2:28" ht="16.5" customHeight="1" x14ac:dyDescent="0.25">
      <c r="B1850" s="99"/>
      <c r="C1850" s="99"/>
      <c r="D1850" s="99"/>
      <c r="E1850" s="99"/>
      <c r="F1850" s="99"/>
      <c r="G1850" s="99"/>
      <c r="H1850" s="107"/>
      <c r="I1850" s="107"/>
      <c r="J1850" s="107"/>
      <c r="K1850" s="106"/>
      <c r="L1850" s="106"/>
      <c r="M1850" s="106"/>
      <c r="N1850" s="77"/>
      <c r="O1850" s="78"/>
      <c r="P1850" s="78"/>
      <c r="Q1850" s="78"/>
      <c r="R1850" s="79"/>
      <c r="S1850" s="80"/>
      <c r="T1850" s="81"/>
      <c r="U1850" s="77"/>
      <c r="V1850" s="79"/>
      <c r="W1850" s="79"/>
      <c r="X1850" s="86"/>
      <c r="Y1850" s="83"/>
      <c r="Z1850" s="84"/>
      <c r="AA1850" s="85"/>
      <c r="AB1850" s="86"/>
    </row>
    <row r="1851" spans="2:28" ht="16.5" customHeight="1" x14ac:dyDescent="0.25">
      <c r="B1851" s="100" t="s">
        <v>205</v>
      </c>
      <c r="C1851" s="101"/>
      <c r="D1851" s="101"/>
      <c r="E1851" s="101"/>
      <c r="F1851" s="101"/>
      <c r="G1851" s="102"/>
      <c r="H1851" s="102" t="s">
        <v>210</v>
      </c>
      <c r="I1851" s="102" t="s">
        <v>5499</v>
      </c>
      <c r="J1851" s="102" t="s">
        <v>5500</v>
      </c>
      <c r="K1851" s="102">
        <v>176</v>
      </c>
      <c r="L1851" s="102">
        <v>9</v>
      </c>
      <c r="M1851" s="102"/>
      <c r="N1851" s="102"/>
      <c r="O1851" s="102" t="s">
        <v>240</v>
      </c>
      <c r="P1851" s="102" t="s">
        <v>241</v>
      </c>
      <c r="Q1851" s="102" t="s">
        <v>139</v>
      </c>
      <c r="R1851" s="102">
        <v>34160</v>
      </c>
      <c r="S1851" s="102"/>
      <c r="T1851" s="102">
        <v>80</v>
      </c>
      <c r="U1851" s="102"/>
      <c r="V1851" s="103"/>
      <c r="W1851" s="101"/>
      <c r="X1851" s="102"/>
      <c r="Y1851" s="101"/>
      <c r="Z1851" s="101"/>
      <c r="AA1851" s="101"/>
      <c r="AB1851" s="104"/>
    </row>
    <row r="1852" spans="2:28" ht="16.5" customHeight="1" x14ac:dyDescent="0.25">
      <c r="B1852" s="97">
        <v>2632</v>
      </c>
      <c r="C1852" s="97" t="s">
        <v>206</v>
      </c>
      <c r="D1852" s="98">
        <v>7956</v>
      </c>
      <c r="E1852" s="99">
        <v>12</v>
      </c>
      <c r="F1852" s="97">
        <v>6</v>
      </c>
      <c r="G1852" s="97">
        <v>1</v>
      </c>
      <c r="H1852" s="105">
        <v>5</v>
      </c>
      <c r="I1852" s="105">
        <v>1</v>
      </c>
      <c r="J1852" s="105">
        <v>54</v>
      </c>
      <c r="K1852" s="95">
        <v>2154</v>
      </c>
      <c r="L1852" s="106">
        <f>T1851</f>
        <v>80</v>
      </c>
      <c r="M1852" s="106">
        <f>K1852*L1852</f>
        <v>172320</v>
      </c>
      <c r="N1852" s="77"/>
      <c r="O1852" s="78"/>
      <c r="P1852" s="78"/>
      <c r="Q1852" s="78"/>
      <c r="R1852" s="79"/>
      <c r="S1852" s="80"/>
      <c r="T1852" s="81"/>
      <c r="U1852" s="77"/>
      <c r="V1852" s="79"/>
      <c r="W1852" s="79"/>
      <c r="X1852" s="82"/>
      <c r="Y1852" s="83">
        <f>M1852</f>
        <v>172320</v>
      </c>
      <c r="Z1852" s="84"/>
      <c r="AA1852" s="87">
        <f>AB1852*M1852/100</f>
        <v>17.231999999999999</v>
      </c>
      <c r="AB1852" s="82">
        <v>0.01</v>
      </c>
    </row>
    <row r="1853" spans="2:28" ht="16.5" customHeight="1" x14ac:dyDescent="0.25">
      <c r="B1853" s="99"/>
      <c r="C1853" s="99"/>
      <c r="D1853" s="99"/>
      <c r="E1853" s="99"/>
      <c r="F1853" s="99"/>
      <c r="G1853" s="99"/>
      <c r="H1853" s="107"/>
      <c r="I1853" s="107"/>
      <c r="J1853" s="107"/>
      <c r="K1853" s="106"/>
      <c r="L1853" s="106"/>
      <c r="M1853" s="106"/>
      <c r="N1853" s="77"/>
      <c r="O1853" s="78"/>
      <c r="P1853" s="78"/>
      <c r="Q1853" s="78"/>
      <c r="R1853" s="79"/>
      <c r="S1853" s="80"/>
      <c r="T1853" s="81"/>
      <c r="U1853" s="77"/>
      <c r="V1853" s="79"/>
      <c r="W1853" s="79"/>
      <c r="X1853" s="86"/>
      <c r="Y1853" s="83"/>
      <c r="Z1853" s="84"/>
      <c r="AA1853" s="85"/>
      <c r="AB1853" s="86"/>
    </row>
    <row r="1854" spans="2:28" ht="16.5" customHeight="1" x14ac:dyDescent="0.25">
      <c r="B1854" s="100" t="s">
        <v>205</v>
      </c>
      <c r="C1854" s="101"/>
      <c r="D1854" s="101"/>
      <c r="E1854" s="101"/>
      <c r="F1854" s="101"/>
      <c r="G1854" s="102"/>
      <c r="H1854" s="102" t="s">
        <v>210</v>
      </c>
      <c r="I1854" s="102" t="s">
        <v>5505</v>
      </c>
      <c r="J1854" s="102" t="s">
        <v>5506</v>
      </c>
      <c r="K1854" s="102">
        <v>52</v>
      </c>
      <c r="L1854" s="102">
        <v>5</v>
      </c>
      <c r="M1854" s="102"/>
      <c r="N1854" s="102"/>
      <c r="O1854" s="102" t="s">
        <v>880</v>
      </c>
      <c r="P1854" s="102" t="s">
        <v>209</v>
      </c>
      <c r="Q1854" s="102" t="s">
        <v>139</v>
      </c>
      <c r="R1854" s="102">
        <v>34160</v>
      </c>
      <c r="S1854" s="102"/>
      <c r="T1854" s="102">
        <v>80</v>
      </c>
      <c r="U1854" s="102"/>
      <c r="V1854" s="103"/>
      <c r="W1854" s="101"/>
      <c r="X1854" s="102"/>
      <c r="Y1854" s="101"/>
      <c r="Z1854" s="101"/>
      <c r="AA1854" s="101"/>
      <c r="AB1854" s="104"/>
    </row>
    <row r="1855" spans="2:28" ht="16.5" customHeight="1" x14ac:dyDescent="0.25">
      <c r="B1855" s="97">
        <v>2636</v>
      </c>
      <c r="C1855" s="97" t="s">
        <v>206</v>
      </c>
      <c r="D1855" s="98">
        <v>3120</v>
      </c>
      <c r="E1855" s="99">
        <v>14</v>
      </c>
      <c r="F1855" s="97">
        <v>6</v>
      </c>
      <c r="G1855" s="97">
        <v>1</v>
      </c>
      <c r="H1855" s="105">
        <v>5</v>
      </c>
      <c r="I1855" s="105">
        <v>1</v>
      </c>
      <c r="J1855" s="105">
        <v>99</v>
      </c>
      <c r="K1855" s="95">
        <v>2199</v>
      </c>
      <c r="L1855" s="106">
        <f>T1854</f>
        <v>80</v>
      </c>
      <c r="M1855" s="106">
        <f>K1855*L1855</f>
        <v>175920</v>
      </c>
      <c r="N1855" s="77"/>
      <c r="O1855" s="78"/>
      <c r="P1855" s="78"/>
      <c r="Q1855" s="78"/>
      <c r="R1855" s="79"/>
      <c r="S1855" s="80"/>
      <c r="T1855" s="81"/>
      <c r="U1855" s="77"/>
      <c r="V1855" s="79"/>
      <c r="W1855" s="79"/>
      <c r="X1855" s="82"/>
      <c r="Y1855" s="83">
        <f>M1855</f>
        <v>175920</v>
      </c>
      <c r="Z1855" s="84"/>
      <c r="AA1855" s="87">
        <f>AB1855*M1855/100</f>
        <v>17.591999999999999</v>
      </c>
      <c r="AB1855" s="82">
        <v>0.01</v>
      </c>
    </row>
    <row r="1856" spans="2:28" ht="16.5" customHeight="1" x14ac:dyDescent="0.25">
      <c r="B1856" s="99"/>
      <c r="C1856" s="99"/>
      <c r="D1856" s="99"/>
      <c r="E1856" s="99"/>
      <c r="F1856" s="99"/>
      <c r="G1856" s="99"/>
      <c r="H1856" s="107"/>
      <c r="I1856" s="107"/>
      <c r="J1856" s="107"/>
      <c r="K1856" s="106"/>
      <c r="L1856" s="106"/>
      <c r="M1856" s="106"/>
      <c r="N1856" s="77"/>
      <c r="O1856" s="78"/>
      <c r="P1856" s="78"/>
      <c r="Q1856" s="78"/>
      <c r="R1856" s="79"/>
      <c r="S1856" s="80"/>
      <c r="T1856" s="81"/>
      <c r="U1856" s="77"/>
      <c r="V1856" s="79"/>
      <c r="W1856" s="79"/>
      <c r="X1856" s="86"/>
      <c r="Y1856" s="83"/>
      <c r="Z1856" s="84"/>
      <c r="AA1856" s="85"/>
      <c r="AB1856" s="86"/>
    </row>
    <row r="1857" spans="2:28" ht="16.5" customHeight="1" x14ac:dyDescent="0.25">
      <c r="B1857" s="100" t="s">
        <v>205</v>
      </c>
      <c r="C1857" s="101"/>
      <c r="D1857" s="101"/>
      <c r="E1857" s="101"/>
      <c r="F1857" s="101"/>
      <c r="G1857" s="102"/>
      <c r="H1857" s="102" t="s">
        <v>207</v>
      </c>
      <c r="I1857" s="102" t="s">
        <v>3022</v>
      </c>
      <c r="J1857" s="102" t="s">
        <v>5289</v>
      </c>
      <c r="K1857" s="102">
        <v>200</v>
      </c>
      <c r="L1857" s="102">
        <v>11</v>
      </c>
      <c r="M1857" s="102"/>
      <c r="N1857" s="102"/>
      <c r="O1857" s="102" t="s">
        <v>424</v>
      </c>
      <c r="P1857" s="102" t="s">
        <v>315</v>
      </c>
      <c r="Q1857" s="102" t="s">
        <v>316</v>
      </c>
      <c r="R1857" s="102">
        <v>33110</v>
      </c>
      <c r="S1857" s="102"/>
      <c r="T1857" s="102">
        <v>80</v>
      </c>
      <c r="U1857" s="102"/>
      <c r="V1857" s="103"/>
      <c r="W1857" s="101"/>
      <c r="X1857" s="102"/>
      <c r="Y1857" s="101"/>
      <c r="Z1857" s="101"/>
      <c r="AA1857" s="101"/>
      <c r="AB1857" s="104"/>
    </row>
    <row r="1858" spans="2:28" ht="16.5" customHeight="1" x14ac:dyDescent="0.25">
      <c r="B1858" s="97">
        <v>2638</v>
      </c>
      <c r="C1858" s="97" t="s">
        <v>206</v>
      </c>
      <c r="D1858" s="98">
        <v>13928</v>
      </c>
      <c r="E1858" s="99">
        <v>2</v>
      </c>
      <c r="F1858" s="97">
        <v>6</v>
      </c>
      <c r="G1858" s="97">
        <v>1</v>
      </c>
      <c r="H1858" s="105">
        <v>14</v>
      </c>
      <c r="I1858" s="105">
        <v>2</v>
      </c>
      <c r="J1858" s="105">
        <v>91</v>
      </c>
      <c r="K1858" s="95">
        <v>5891</v>
      </c>
      <c r="L1858" s="106">
        <f>T1857</f>
        <v>80</v>
      </c>
      <c r="M1858" s="106">
        <f>K1858*L1858</f>
        <v>471280</v>
      </c>
      <c r="N1858" s="77"/>
      <c r="O1858" s="78"/>
      <c r="P1858" s="78"/>
      <c r="Q1858" s="78"/>
      <c r="R1858" s="79"/>
      <c r="S1858" s="80"/>
      <c r="T1858" s="81"/>
      <c r="U1858" s="77"/>
      <c r="V1858" s="79"/>
      <c r="W1858" s="79"/>
      <c r="X1858" s="82"/>
      <c r="Y1858" s="83">
        <f>M1858</f>
        <v>471280</v>
      </c>
      <c r="Z1858" s="84"/>
      <c r="AA1858" s="87">
        <f>AB1858*M1858/100</f>
        <v>47.128</v>
      </c>
      <c r="AB1858" s="82">
        <v>0.01</v>
      </c>
    </row>
    <row r="1859" spans="2:28" ht="16.5" customHeight="1" x14ac:dyDescent="0.25">
      <c r="B1859" s="99"/>
      <c r="C1859" s="99"/>
      <c r="D1859" s="99"/>
      <c r="E1859" s="99"/>
      <c r="F1859" s="99"/>
      <c r="G1859" s="99"/>
      <c r="H1859" s="107"/>
      <c r="I1859" s="107"/>
      <c r="J1859" s="107"/>
      <c r="K1859" s="106"/>
      <c r="L1859" s="106"/>
      <c r="M1859" s="106"/>
      <c r="N1859" s="77"/>
      <c r="O1859" s="78"/>
      <c r="P1859" s="78"/>
      <c r="Q1859" s="78"/>
      <c r="R1859" s="79"/>
      <c r="S1859" s="80"/>
      <c r="T1859" s="81"/>
      <c r="U1859" s="77"/>
      <c r="V1859" s="79"/>
      <c r="W1859" s="79"/>
      <c r="X1859" s="86"/>
      <c r="Y1859" s="83"/>
      <c r="Z1859" s="84"/>
      <c r="AA1859" s="85"/>
      <c r="AB1859" s="86"/>
    </row>
    <row r="1860" spans="2:28" ht="16.5" customHeight="1" x14ac:dyDescent="0.25">
      <c r="B1860" s="100" t="s">
        <v>205</v>
      </c>
      <c r="C1860" s="101"/>
      <c r="D1860" s="101"/>
      <c r="E1860" s="101"/>
      <c r="F1860" s="101"/>
      <c r="G1860" s="102"/>
      <c r="H1860" s="102" t="s">
        <v>210</v>
      </c>
      <c r="I1860" s="102" t="s">
        <v>5507</v>
      </c>
      <c r="J1860" s="102" t="s">
        <v>5508</v>
      </c>
      <c r="K1860" s="102">
        <v>200</v>
      </c>
      <c r="L1860" s="102">
        <v>11</v>
      </c>
      <c r="M1860" s="102"/>
      <c r="N1860" s="102"/>
      <c r="O1860" s="102" t="s">
        <v>424</v>
      </c>
      <c r="P1860" s="102" t="s">
        <v>315</v>
      </c>
      <c r="Q1860" s="102" t="s">
        <v>316</v>
      </c>
      <c r="R1860" s="102">
        <v>33110</v>
      </c>
      <c r="S1860" s="102"/>
      <c r="T1860" s="102">
        <v>80</v>
      </c>
      <c r="U1860" s="102"/>
      <c r="V1860" s="103"/>
      <c r="W1860" s="101"/>
      <c r="X1860" s="102"/>
      <c r="Y1860" s="101"/>
      <c r="Z1860" s="101"/>
      <c r="AA1860" s="101"/>
      <c r="AB1860" s="104"/>
    </row>
    <row r="1861" spans="2:28" ht="16.5" customHeight="1" x14ac:dyDescent="0.25">
      <c r="B1861" s="97">
        <v>2639</v>
      </c>
      <c r="C1861" s="97" t="s">
        <v>206</v>
      </c>
      <c r="D1861" s="98">
        <v>3829</v>
      </c>
      <c r="E1861" s="99">
        <v>4</v>
      </c>
      <c r="F1861" s="97">
        <v>6</v>
      </c>
      <c r="G1861" s="97">
        <v>1</v>
      </c>
      <c r="H1861" s="105">
        <v>9</v>
      </c>
      <c r="I1861" s="105">
        <v>3</v>
      </c>
      <c r="J1861" s="105">
        <v>65</v>
      </c>
      <c r="K1861" s="95">
        <v>3965</v>
      </c>
      <c r="L1861" s="106">
        <f>T1860</f>
        <v>80</v>
      </c>
      <c r="M1861" s="106">
        <f>K1861*L1861</f>
        <v>317200</v>
      </c>
      <c r="N1861" s="77"/>
      <c r="O1861" s="78"/>
      <c r="P1861" s="78"/>
      <c r="Q1861" s="78"/>
      <c r="R1861" s="79"/>
      <c r="S1861" s="80"/>
      <c r="T1861" s="81"/>
      <c r="U1861" s="77"/>
      <c r="V1861" s="79"/>
      <c r="W1861" s="79"/>
      <c r="X1861" s="82"/>
      <c r="Y1861" s="83">
        <f>M1861</f>
        <v>317200</v>
      </c>
      <c r="Z1861" s="84"/>
      <c r="AA1861" s="87">
        <f>AB1861*M1861/100</f>
        <v>31.72</v>
      </c>
      <c r="AB1861" s="82">
        <v>0.01</v>
      </c>
    </row>
    <row r="1862" spans="2:28" ht="16.5" customHeight="1" x14ac:dyDescent="0.25">
      <c r="B1862" s="99"/>
      <c r="C1862" s="99"/>
      <c r="D1862" s="99"/>
      <c r="E1862" s="99"/>
      <c r="F1862" s="99"/>
      <c r="G1862" s="99"/>
      <c r="H1862" s="107"/>
      <c r="I1862" s="107"/>
      <c r="J1862" s="107"/>
      <c r="K1862" s="106"/>
      <c r="L1862" s="106"/>
      <c r="M1862" s="106"/>
      <c r="N1862" s="77"/>
      <c r="O1862" s="78"/>
      <c r="P1862" s="78"/>
      <c r="Q1862" s="78"/>
      <c r="R1862" s="79"/>
      <c r="S1862" s="80"/>
      <c r="T1862" s="81"/>
      <c r="U1862" s="77"/>
      <c r="V1862" s="79"/>
      <c r="W1862" s="79"/>
      <c r="X1862" s="86"/>
      <c r="Y1862" s="83"/>
      <c r="Z1862" s="84"/>
      <c r="AA1862" s="85"/>
      <c r="AB1862" s="86"/>
    </row>
    <row r="1863" spans="2:28" ht="16.5" customHeight="1" x14ac:dyDescent="0.25">
      <c r="B1863" s="100" t="s">
        <v>205</v>
      </c>
      <c r="C1863" s="101"/>
      <c r="D1863" s="101"/>
      <c r="E1863" s="101"/>
      <c r="F1863" s="101"/>
      <c r="G1863" s="102"/>
      <c r="H1863" s="102" t="s">
        <v>207</v>
      </c>
      <c r="I1863" s="102" t="s">
        <v>3672</v>
      </c>
      <c r="J1863" s="102" t="s">
        <v>676</v>
      </c>
      <c r="K1863" s="102">
        <v>64</v>
      </c>
      <c r="L1863" s="102">
        <v>2</v>
      </c>
      <c r="M1863" s="102"/>
      <c r="N1863" s="102"/>
      <c r="O1863" s="102" t="s">
        <v>424</v>
      </c>
      <c r="P1863" s="102" t="s">
        <v>315</v>
      </c>
      <c r="Q1863" s="102" t="s">
        <v>316</v>
      </c>
      <c r="R1863" s="102">
        <v>33110</v>
      </c>
      <c r="S1863" s="102"/>
      <c r="T1863" s="102">
        <v>80</v>
      </c>
      <c r="U1863" s="102"/>
      <c r="V1863" s="103"/>
      <c r="W1863" s="101"/>
      <c r="X1863" s="102"/>
      <c r="Y1863" s="101"/>
      <c r="Z1863" s="101"/>
      <c r="AA1863" s="101"/>
      <c r="AB1863" s="104"/>
    </row>
    <row r="1864" spans="2:28" ht="16.5" customHeight="1" x14ac:dyDescent="0.25">
      <c r="B1864" s="97">
        <v>2642</v>
      </c>
      <c r="C1864" s="97" t="s">
        <v>206</v>
      </c>
      <c r="D1864" s="98">
        <v>7966</v>
      </c>
      <c r="E1864" s="99">
        <v>2</v>
      </c>
      <c r="F1864" s="97">
        <v>80</v>
      </c>
      <c r="G1864" s="97">
        <v>1</v>
      </c>
      <c r="H1864" s="105">
        <v>7</v>
      </c>
      <c r="I1864" s="105">
        <v>3</v>
      </c>
      <c r="J1864" s="105">
        <v>57</v>
      </c>
      <c r="K1864" s="95">
        <v>3157</v>
      </c>
      <c r="L1864" s="106">
        <f>T1863</f>
        <v>80</v>
      </c>
      <c r="M1864" s="106">
        <f>K1864*L1864</f>
        <v>252560</v>
      </c>
      <c r="N1864" s="77"/>
      <c r="O1864" s="78"/>
      <c r="P1864" s="78"/>
      <c r="Q1864" s="78"/>
      <c r="R1864" s="79"/>
      <c r="S1864" s="80"/>
      <c r="T1864" s="81"/>
      <c r="U1864" s="77"/>
      <c r="V1864" s="79"/>
      <c r="W1864" s="79"/>
      <c r="X1864" s="82"/>
      <c r="Y1864" s="83">
        <f>M1864</f>
        <v>252560</v>
      </c>
      <c r="Z1864" s="84"/>
      <c r="AA1864" s="87">
        <f>AB1864*M1864/100</f>
        <v>25.256</v>
      </c>
      <c r="AB1864" s="82">
        <v>0.01</v>
      </c>
    </row>
    <row r="1865" spans="2:28" ht="16.5" customHeight="1" x14ac:dyDescent="0.25">
      <c r="B1865" s="99"/>
      <c r="C1865" s="99"/>
      <c r="D1865" s="99"/>
      <c r="E1865" s="99"/>
      <c r="F1865" s="99"/>
      <c r="G1865" s="99"/>
      <c r="H1865" s="107"/>
      <c r="I1865" s="107"/>
      <c r="J1865" s="107"/>
      <c r="K1865" s="106"/>
      <c r="L1865" s="106"/>
      <c r="M1865" s="106"/>
      <c r="N1865" s="77"/>
      <c r="O1865" s="78"/>
      <c r="P1865" s="78"/>
      <c r="Q1865" s="78"/>
      <c r="R1865" s="79"/>
      <c r="S1865" s="80"/>
      <c r="T1865" s="81"/>
      <c r="U1865" s="77"/>
      <c r="V1865" s="79"/>
      <c r="W1865" s="79"/>
      <c r="X1865" s="86"/>
      <c r="Y1865" s="83"/>
      <c r="Z1865" s="84"/>
      <c r="AA1865" s="85"/>
      <c r="AB1865" s="86"/>
    </row>
    <row r="1866" spans="2:28" ht="16.5" customHeight="1" x14ac:dyDescent="0.25">
      <c r="B1866" s="100" t="s">
        <v>205</v>
      </c>
      <c r="C1866" s="101"/>
      <c r="D1866" s="101"/>
      <c r="E1866" s="101"/>
      <c r="F1866" s="101"/>
      <c r="G1866" s="102"/>
      <c r="H1866" s="102" t="s">
        <v>207</v>
      </c>
      <c r="I1866" s="102" t="s">
        <v>1837</v>
      </c>
      <c r="J1866" s="102" t="s">
        <v>2965</v>
      </c>
      <c r="K1866" s="102">
        <v>23</v>
      </c>
      <c r="L1866" s="102">
        <v>8</v>
      </c>
      <c r="M1866" s="102"/>
      <c r="N1866" s="102"/>
      <c r="O1866" s="102" t="s">
        <v>5514</v>
      </c>
      <c r="P1866" s="102" t="s">
        <v>5515</v>
      </c>
      <c r="Q1866" s="102" t="s">
        <v>316</v>
      </c>
      <c r="R1866" s="102">
        <v>33180</v>
      </c>
      <c r="S1866" s="102"/>
      <c r="T1866" s="102">
        <v>80</v>
      </c>
      <c r="U1866" s="102"/>
      <c r="V1866" s="103"/>
      <c r="W1866" s="101"/>
      <c r="X1866" s="102"/>
      <c r="Y1866" s="101"/>
      <c r="Z1866" s="101"/>
      <c r="AA1866" s="101"/>
      <c r="AB1866" s="104"/>
    </row>
    <row r="1867" spans="2:28" ht="16.5" customHeight="1" x14ac:dyDescent="0.25">
      <c r="B1867" s="97">
        <v>2649</v>
      </c>
      <c r="C1867" s="97" t="s">
        <v>206</v>
      </c>
      <c r="D1867" s="98">
        <v>1724</v>
      </c>
      <c r="E1867" s="99">
        <v>13</v>
      </c>
      <c r="F1867" s="97">
        <v>6</v>
      </c>
      <c r="G1867" s="97">
        <v>1</v>
      </c>
      <c r="H1867" s="105">
        <v>34</v>
      </c>
      <c r="I1867" s="105">
        <v>0</v>
      </c>
      <c r="J1867" s="105">
        <v>22</v>
      </c>
      <c r="K1867" s="95">
        <v>13622</v>
      </c>
      <c r="L1867" s="106">
        <f>T1866</f>
        <v>80</v>
      </c>
      <c r="M1867" s="106">
        <f>K1867*L1867</f>
        <v>1089760</v>
      </c>
      <c r="N1867" s="77"/>
      <c r="O1867" s="78"/>
      <c r="P1867" s="78"/>
      <c r="Q1867" s="78"/>
      <c r="R1867" s="79"/>
      <c r="S1867" s="80"/>
      <c r="T1867" s="81"/>
      <c r="U1867" s="77"/>
      <c r="V1867" s="79"/>
      <c r="W1867" s="79"/>
      <c r="X1867" s="82"/>
      <c r="Y1867" s="83">
        <f>M1867</f>
        <v>1089760</v>
      </c>
      <c r="Z1867" s="84"/>
      <c r="AA1867" s="87">
        <f>AB1867*M1867/100</f>
        <v>108.976</v>
      </c>
      <c r="AB1867" s="82">
        <v>0.01</v>
      </c>
    </row>
    <row r="1868" spans="2:28" ht="16.5" customHeight="1" x14ac:dyDescent="0.25">
      <c r="B1868" s="99"/>
      <c r="C1868" s="99"/>
      <c r="D1868" s="99"/>
      <c r="E1868" s="99"/>
      <c r="F1868" s="99"/>
      <c r="G1868" s="99"/>
      <c r="H1868" s="107"/>
      <c r="I1868" s="107"/>
      <c r="J1868" s="107"/>
      <c r="K1868" s="106"/>
      <c r="L1868" s="106"/>
      <c r="M1868" s="106"/>
      <c r="N1868" s="77"/>
      <c r="O1868" s="78"/>
      <c r="P1868" s="78"/>
      <c r="Q1868" s="78"/>
      <c r="R1868" s="79"/>
      <c r="S1868" s="80"/>
      <c r="T1868" s="81"/>
      <c r="U1868" s="77"/>
      <c r="V1868" s="79"/>
      <c r="W1868" s="79"/>
      <c r="X1868" s="86"/>
      <c r="Y1868" s="83"/>
      <c r="Z1868" s="84"/>
      <c r="AA1868" s="85"/>
      <c r="AB1868" s="86"/>
    </row>
    <row r="1869" spans="2:28" ht="16.5" customHeight="1" x14ac:dyDescent="0.25">
      <c r="B1869" s="100" t="s">
        <v>205</v>
      </c>
      <c r="C1869" s="101"/>
      <c r="D1869" s="101"/>
      <c r="E1869" s="101"/>
      <c r="F1869" s="101"/>
      <c r="G1869" s="102"/>
      <c r="H1869" s="102" t="s">
        <v>207</v>
      </c>
      <c r="I1869" s="102" t="s">
        <v>461</v>
      </c>
      <c r="J1869" s="102" t="s">
        <v>5269</v>
      </c>
      <c r="K1869" s="102">
        <v>50</v>
      </c>
      <c r="L1869" s="102">
        <v>14</v>
      </c>
      <c r="M1869" s="102"/>
      <c r="N1869" s="102"/>
      <c r="O1869" s="102" t="s">
        <v>677</v>
      </c>
      <c r="P1869" s="102" t="s">
        <v>315</v>
      </c>
      <c r="Q1869" s="102" t="s">
        <v>316</v>
      </c>
      <c r="R1869" s="102">
        <v>33110</v>
      </c>
      <c r="S1869" s="102"/>
      <c r="T1869" s="102">
        <v>80</v>
      </c>
      <c r="U1869" s="102"/>
      <c r="V1869" s="103"/>
      <c r="W1869" s="101"/>
      <c r="X1869" s="102"/>
      <c r="Y1869" s="101"/>
      <c r="Z1869" s="101"/>
      <c r="AA1869" s="101"/>
      <c r="AB1869" s="104"/>
    </row>
    <row r="1870" spans="2:28" ht="16.5" customHeight="1" x14ac:dyDescent="0.25">
      <c r="B1870" s="97">
        <v>2655</v>
      </c>
      <c r="C1870" s="97" t="s">
        <v>206</v>
      </c>
      <c r="D1870" s="98">
        <v>6</v>
      </c>
      <c r="E1870" s="99">
        <v>12</v>
      </c>
      <c r="F1870" s="97">
        <v>6</v>
      </c>
      <c r="G1870" s="97">
        <v>1</v>
      </c>
      <c r="H1870" s="105">
        <v>20</v>
      </c>
      <c r="I1870" s="105">
        <v>1</v>
      </c>
      <c r="J1870" s="105">
        <v>6</v>
      </c>
      <c r="K1870" s="95">
        <v>8106</v>
      </c>
      <c r="L1870" s="106">
        <f>T1869</f>
        <v>80</v>
      </c>
      <c r="M1870" s="106">
        <f>K1870*L1870</f>
        <v>648480</v>
      </c>
      <c r="N1870" s="77"/>
      <c r="O1870" s="78"/>
      <c r="P1870" s="78"/>
      <c r="Q1870" s="78"/>
      <c r="R1870" s="79"/>
      <c r="S1870" s="80"/>
      <c r="T1870" s="81"/>
      <c r="U1870" s="77"/>
      <c r="V1870" s="79"/>
      <c r="W1870" s="79"/>
      <c r="X1870" s="82"/>
      <c r="Y1870" s="83">
        <f>M1870</f>
        <v>648480</v>
      </c>
      <c r="Z1870" s="84"/>
      <c r="AA1870" s="87">
        <f>AB1870*M1870/100</f>
        <v>64.847999999999999</v>
      </c>
      <c r="AB1870" s="82">
        <v>0.01</v>
      </c>
    </row>
    <row r="1871" spans="2:28" ht="16.5" customHeight="1" x14ac:dyDescent="0.25">
      <c r="B1871" s="99"/>
      <c r="C1871" s="99"/>
      <c r="D1871" s="99"/>
      <c r="E1871" s="99"/>
      <c r="F1871" s="99"/>
      <c r="G1871" s="99"/>
      <c r="H1871" s="107"/>
      <c r="I1871" s="107"/>
      <c r="J1871" s="107"/>
      <c r="K1871" s="106"/>
      <c r="L1871" s="106"/>
      <c r="M1871" s="106"/>
      <c r="N1871" s="77"/>
      <c r="O1871" s="78"/>
      <c r="P1871" s="78"/>
      <c r="Q1871" s="78"/>
      <c r="R1871" s="79"/>
      <c r="S1871" s="80"/>
      <c r="T1871" s="81"/>
      <c r="U1871" s="77"/>
      <c r="V1871" s="79"/>
      <c r="W1871" s="79"/>
      <c r="X1871" s="86"/>
      <c r="Y1871" s="83"/>
      <c r="Z1871" s="84"/>
      <c r="AA1871" s="85"/>
      <c r="AB1871" s="86"/>
    </row>
    <row r="1872" spans="2:28" ht="16.5" customHeight="1" x14ac:dyDescent="0.25">
      <c r="B1872" s="100" t="s">
        <v>205</v>
      </c>
      <c r="C1872" s="101"/>
      <c r="D1872" s="101"/>
      <c r="E1872" s="101"/>
      <c r="F1872" s="101"/>
      <c r="G1872" s="102"/>
      <c r="H1872" s="102" t="s">
        <v>210</v>
      </c>
      <c r="I1872" s="102" t="s">
        <v>2209</v>
      </c>
      <c r="J1872" s="102" t="s">
        <v>5519</v>
      </c>
      <c r="K1872" s="102">
        <v>221</v>
      </c>
      <c r="L1872" s="102">
        <v>11</v>
      </c>
      <c r="M1872" s="102"/>
      <c r="N1872" s="102"/>
      <c r="O1872" s="102" t="s">
        <v>424</v>
      </c>
      <c r="P1872" s="102" t="s">
        <v>315</v>
      </c>
      <c r="Q1872" s="102" t="s">
        <v>316</v>
      </c>
      <c r="R1872" s="102">
        <v>33110</v>
      </c>
      <c r="S1872" s="102"/>
      <c r="T1872" s="102">
        <v>80</v>
      </c>
      <c r="U1872" s="102"/>
      <c r="V1872" s="103"/>
      <c r="W1872" s="101"/>
      <c r="X1872" s="102"/>
      <c r="Y1872" s="101"/>
      <c r="Z1872" s="101"/>
      <c r="AA1872" s="101"/>
      <c r="AB1872" s="104"/>
    </row>
    <row r="1873" spans="2:28" ht="16.5" customHeight="1" x14ac:dyDescent="0.25">
      <c r="B1873" s="97">
        <v>2656</v>
      </c>
      <c r="C1873" s="97" t="s">
        <v>206</v>
      </c>
      <c r="D1873" s="98">
        <v>3856</v>
      </c>
      <c r="E1873" s="99">
        <v>28</v>
      </c>
      <c r="F1873" s="97">
        <v>6</v>
      </c>
      <c r="G1873" s="97">
        <v>1</v>
      </c>
      <c r="H1873" s="105">
        <v>10</v>
      </c>
      <c r="I1873" s="105">
        <v>1</v>
      </c>
      <c r="J1873" s="105">
        <v>73</v>
      </c>
      <c r="K1873" s="95">
        <v>4173</v>
      </c>
      <c r="L1873" s="106">
        <f>T1872</f>
        <v>80</v>
      </c>
      <c r="M1873" s="106">
        <f>K1873*L1873</f>
        <v>333840</v>
      </c>
      <c r="N1873" s="77"/>
      <c r="O1873" s="78"/>
      <c r="P1873" s="78"/>
      <c r="Q1873" s="78"/>
      <c r="R1873" s="79"/>
      <c r="S1873" s="80"/>
      <c r="T1873" s="81"/>
      <c r="U1873" s="77"/>
      <c r="V1873" s="79"/>
      <c r="W1873" s="79"/>
      <c r="X1873" s="82"/>
      <c r="Y1873" s="83">
        <f>M1873</f>
        <v>333840</v>
      </c>
      <c r="Z1873" s="84"/>
      <c r="AA1873" s="87">
        <f>AB1873*M1873/100</f>
        <v>33.384</v>
      </c>
      <c r="AB1873" s="82">
        <v>0.01</v>
      </c>
    </row>
    <row r="1874" spans="2:28" ht="16.5" customHeight="1" x14ac:dyDescent="0.25">
      <c r="B1874" s="99"/>
      <c r="C1874" s="99"/>
      <c r="D1874" s="99"/>
      <c r="E1874" s="99"/>
      <c r="F1874" s="99"/>
      <c r="G1874" s="99"/>
      <c r="H1874" s="107"/>
      <c r="I1874" s="107"/>
      <c r="J1874" s="107"/>
      <c r="K1874" s="106"/>
      <c r="L1874" s="106"/>
      <c r="M1874" s="106"/>
      <c r="N1874" s="77"/>
      <c r="O1874" s="78"/>
      <c r="P1874" s="78"/>
      <c r="Q1874" s="78"/>
      <c r="R1874" s="79"/>
      <c r="S1874" s="80"/>
      <c r="T1874" s="81"/>
      <c r="U1874" s="77"/>
      <c r="V1874" s="79"/>
      <c r="W1874" s="79"/>
      <c r="X1874" s="86"/>
      <c r="Y1874" s="83"/>
      <c r="Z1874" s="84"/>
      <c r="AA1874" s="85"/>
      <c r="AB1874" s="86"/>
    </row>
    <row r="1875" spans="2:28" ht="16.5" customHeight="1" x14ac:dyDescent="0.25">
      <c r="B1875" s="100" t="s">
        <v>205</v>
      </c>
      <c r="C1875" s="101"/>
      <c r="D1875" s="101"/>
      <c r="E1875" s="101"/>
      <c r="F1875" s="101"/>
      <c r="G1875" s="102"/>
      <c r="H1875" s="102" t="s">
        <v>210</v>
      </c>
      <c r="I1875" s="102" t="s">
        <v>5520</v>
      </c>
      <c r="J1875" s="102" t="s">
        <v>3694</v>
      </c>
      <c r="K1875" s="102">
        <v>225</v>
      </c>
      <c r="L1875" s="102">
        <v>11</v>
      </c>
      <c r="M1875" s="102"/>
      <c r="N1875" s="102"/>
      <c r="O1875" s="102" t="s">
        <v>424</v>
      </c>
      <c r="P1875" s="102" t="s">
        <v>315</v>
      </c>
      <c r="Q1875" s="102" t="s">
        <v>316</v>
      </c>
      <c r="R1875" s="102">
        <v>33110</v>
      </c>
      <c r="S1875" s="102"/>
      <c r="T1875" s="102">
        <v>80</v>
      </c>
      <c r="U1875" s="102"/>
      <c r="V1875" s="103"/>
      <c r="W1875" s="101"/>
      <c r="X1875" s="102"/>
      <c r="Y1875" s="101"/>
      <c r="Z1875" s="101"/>
      <c r="AA1875" s="101"/>
      <c r="AB1875" s="104"/>
    </row>
    <row r="1876" spans="2:28" ht="16.5" customHeight="1" x14ac:dyDescent="0.25">
      <c r="B1876" s="97">
        <v>2657</v>
      </c>
      <c r="C1876" s="97" t="s">
        <v>206</v>
      </c>
      <c r="D1876" s="98"/>
      <c r="E1876" s="99">
        <v>16</v>
      </c>
      <c r="F1876" s="97">
        <v>6</v>
      </c>
      <c r="G1876" s="97">
        <v>1</v>
      </c>
      <c r="H1876" s="105">
        <v>8</v>
      </c>
      <c r="I1876" s="105">
        <v>1</v>
      </c>
      <c r="J1876" s="105">
        <v>69</v>
      </c>
      <c r="K1876" s="95">
        <v>3369</v>
      </c>
      <c r="L1876" s="106">
        <f>T1875</f>
        <v>80</v>
      </c>
      <c r="M1876" s="106">
        <f>K1876*L1876</f>
        <v>269520</v>
      </c>
      <c r="N1876" s="77"/>
      <c r="O1876" s="78"/>
      <c r="P1876" s="78"/>
      <c r="Q1876" s="78"/>
      <c r="R1876" s="79"/>
      <c r="S1876" s="80"/>
      <c r="T1876" s="81"/>
      <c r="U1876" s="77"/>
      <c r="V1876" s="79"/>
      <c r="W1876" s="79"/>
      <c r="X1876" s="82"/>
      <c r="Y1876" s="83">
        <f>M1876</f>
        <v>269520</v>
      </c>
      <c r="Z1876" s="84"/>
      <c r="AA1876" s="87">
        <f>AB1876*M1876/100</f>
        <v>26.952000000000002</v>
      </c>
      <c r="AB1876" s="82">
        <v>0.01</v>
      </c>
    </row>
    <row r="1877" spans="2:28" ht="16.5" customHeight="1" x14ac:dyDescent="0.25">
      <c r="B1877" s="99"/>
      <c r="C1877" s="99"/>
      <c r="D1877" s="99"/>
      <c r="E1877" s="99"/>
      <c r="F1877" s="99"/>
      <c r="G1877" s="99"/>
      <c r="H1877" s="107"/>
      <c r="I1877" s="107"/>
      <c r="J1877" s="107"/>
      <c r="K1877" s="106"/>
      <c r="L1877" s="106"/>
      <c r="M1877" s="106"/>
      <c r="N1877" s="77"/>
      <c r="O1877" s="78"/>
      <c r="P1877" s="78"/>
      <c r="Q1877" s="78"/>
      <c r="R1877" s="79"/>
      <c r="S1877" s="80"/>
      <c r="T1877" s="81"/>
      <c r="U1877" s="77"/>
      <c r="V1877" s="79"/>
      <c r="W1877" s="79"/>
      <c r="X1877" s="86"/>
      <c r="Y1877" s="83"/>
      <c r="Z1877" s="84"/>
      <c r="AA1877" s="85"/>
      <c r="AB1877" s="86"/>
    </row>
    <row r="1878" spans="2:28" ht="16.5" customHeight="1" x14ac:dyDescent="0.25">
      <c r="B1878" s="100" t="s">
        <v>205</v>
      </c>
      <c r="C1878" s="101"/>
      <c r="D1878" s="101"/>
      <c r="E1878" s="101"/>
      <c r="F1878" s="101"/>
      <c r="G1878" s="102"/>
      <c r="H1878" s="102" t="s">
        <v>207</v>
      </c>
      <c r="I1878" s="102" t="s">
        <v>266</v>
      </c>
      <c r="J1878" s="102" t="s">
        <v>5508</v>
      </c>
      <c r="K1878" s="102">
        <v>137</v>
      </c>
      <c r="L1878" s="102">
        <v>11</v>
      </c>
      <c r="M1878" s="102"/>
      <c r="N1878" s="102"/>
      <c r="O1878" s="102" t="s">
        <v>424</v>
      </c>
      <c r="P1878" s="102" t="s">
        <v>315</v>
      </c>
      <c r="Q1878" s="102" t="s">
        <v>316</v>
      </c>
      <c r="R1878" s="102">
        <v>33110</v>
      </c>
      <c r="S1878" s="102"/>
      <c r="T1878" s="102">
        <v>80</v>
      </c>
      <c r="U1878" s="102"/>
      <c r="V1878" s="103"/>
      <c r="W1878" s="101"/>
      <c r="X1878" s="102"/>
      <c r="Y1878" s="101"/>
      <c r="Z1878" s="101"/>
      <c r="AA1878" s="102" t="s">
        <v>5521</v>
      </c>
      <c r="AB1878" s="104"/>
    </row>
    <row r="1879" spans="2:28" ht="16.5" customHeight="1" x14ac:dyDescent="0.25">
      <c r="B1879" s="97">
        <v>2658</v>
      </c>
      <c r="C1879" s="97" t="s">
        <v>206</v>
      </c>
      <c r="D1879" s="98">
        <v>4232</v>
      </c>
      <c r="E1879" s="99">
        <v>1</v>
      </c>
      <c r="F1879" s="97">
        <v>6</v>
      </c>
      <c r="G1879" s="97">
        <v>1</v>
      </c>
      <c r="H1879" s="105">
        <v>45</v>
      </c>
      <c r="I1879" s="105">
        <v>2</v>
      </c>
      <c r="J1879" s="105">
        <v>37</v>
      </c>
      <c r="K1879" s="95">
        <v>18237</v>
      </c>
      <c r="L1879" s="106">
        <f>T1878</f>
        <v>80</v>
      </c>
      <c r="M1879" s="106">
        <f>K1879*L1879</f>
        <v>1458960</v>
      </c>
      <c r="N1879" s="77"/>
      <c r="O1879" s="78"/>
      <c r="P1879" s="78"/>
      <c r="Q1879" s="78"/>
      <c r="R1879" s="79"/>
      <c r="S1879" s="80"/>
      <c r="T1879" s="81"/>
      <c r="U1879" s="77"/>
      <c r="V1879" s="79"/>
      <c r="W1879" s="79"/>
      <c r="X1879" s="82"/>
      <c r="Y1879" s="83">
        <f>M1879</f>
        <v>1458960</v>
      </c>
      <c r="Z1879" s="84"/>
      <c r="AA1879" s="87">
        <f>AB1879*M1879/100</f>
        <v>145.89600000000002</v>
      </c>
      <c r="AB1879" s="82">
        <v>0.01</v>
      </c>
    </row>
    <row r="1880" spans="2:28" ht="16.5" customHeight="1" x14ac:dyDescent="0.25">
      <c r="B1880" s="99"/>
      <c r="C1880" s="99"/>
      <c r="D1880" s="99"/>
      <c r="E1880" s="99"/>
      <c r="F1880" s="99"/>
      <c r="G1880" s="99"/>
      <c r="H1880" s="107"/>
      <c r="I1880" s="107"/>
      <c r="J1880" s="107"/>
      <c r="K1880" s="106"/>
      <c r="L1880" s="106"/>
      <c r="M1880" s="106"/>
      <c r="N1880" s="77"/>
      <c r="O1880" s="78"/>
      <c r="P1880" s="78"/>
      <c r="Q1880" s="78"/>
      <c r="R1880" s="79"/>
      <c r="S1880" s="80"/>
      <c r="T1880" s="81"/>
      <c r="U1880" s="77"/>
      <c r="V1880" s="79"/>
      <c r="W1880" s="79"/>
      <c r="X1880" s="86"/>
      <c r="Y1880" s="83"/>
      <c r="Z1880" s="84"/>
      <c r="AA1880" s="85"/>
      <c r="AB1880" s="86"/>
    </row>
    <row r="1881" spans="2:28" ht="16.5" customHeight="1" x14ac:dyDescent="0.25">
      <c r="B1881" s="100" t="s">
        <v>205</v>
      </c>
      <c r="C1881" s="101"/>
      <c r="D1881" s="101"/>
      <c r="E1881" s="101"/>
      <c r="F1881" s="101"/>
      <c r="G1881" s="102"/>
      <c r="H1881" s="102" t="s">
        <v>207</v>
      </c>
      <c r="I1881" s="102" t="s">
        <v>2076</v>
      </c>
      <c r="J1881" s="102" t="s">
        <v>5522</v>
      </c>
      <c r="K1881" s="102">
        <v>65</v>
      </c>
      <c r="L1881" s="102">
        <v>5</v>
      </c>
      <c r="M1881" s="102"/>
      <c r="N1881" s="102"/>
      <c r="O1881" s="102" t="s">
        <v>880</v>
      </c>
      <c r="P1881" s="102" t="s">
        <v>209</v>
      </c>
      <c r="Q1881" s="102" t="s">
        <v>139</v>
      </c>
      <c r="R1881" s="102">
        <v>34160</v>
      </c>
      <c r="S1881" s="102"/>
      <c r="T1881" s="102">
        <v>80</v>
      </c>
      <c r="U1881" s="102"/>
      <c r="V1881" s="103"/>
      <c r="W1881" s="101"/>
      <c r="X1881" s="102"/>
      <c r="Y1881" s="101"/>
      <c r="Z1881" s="101"/>
      <c r="AA1881" s="101"/>
      <c r="AB1881" s="104"/>
    </row>
    <row r="1882" spans="2:28" ht="16.5" customHeight="1" x14ac:dyDescent="0.25">
      <c r="B1882" s="97">
        <v>2659</v>
      </c>
      <c r="C1882" s="97" t="s">
        <v>206</v>
      </c>
      <c r="D1882" s="98">
        <v>2660</v>
      </c>
      <c r="E1882" s="99">
        <v>5</v>
      </c>
      <c r="F1882" s="97">
        <v>6</v>
      </c>
      <c r="G1882" s="97">
        <v>1</v>
      </c>
      <c r="H1882" s="105">
        <v>23</v>
      </c>
      <c r="I1882" s="105">
        <v>3</v>
      </c>
      <c r="J1882" s="105">
        <v>79</v>
      </c>
      <c r="K1882" s="95">
        <v>9579</v>
      </c>
      <c r="L1882" s="106">
        <f>T1881</f>
        <v>80</v>
      </c>
      <c r="M1882" s="106">
        <f>K1882*L1882</f>
        <v>766320</v>
      </c>
      <c r="N1882" s="77"/>
      <c r="O1882" s="78"/>
      <c r="P1882" s="78"/>
      <c r="Q1882" s="78"/>
      <c r="R1882" s="79"/>
      <c r="S1882" s="80"/>
      <c r="T1882" s="81"/>
      <c r="U1882" s="77"/>
      <c r="V1882" s="79"/>
      <c r="W1882" s="79"/>
      <c r="X1882" s="82"/>
      <c r="Y1882" s="83">
        <f>M1882</f>
        <v>766320</v>
      </c>
      <c r="Z1882" s="84"/>
      <c r="AA1882" s="87">
        <f>AB1882*M1882/100</f>
        <v>76.632000000000005</v>
      </c>
      <c r="AB1882" s="82">
        <v>0.01</v>
      </c>
    </row>
    <row r="1883" spans="2:28" ht="16.5" customHeight="1" x14ac:dyDescent="0.25">
      <c r="B1883" s="99"/>
      <c r="C1883" s="99"/>
      <c r="D1883" s="99"/>
      <c r="E1883" s="99"/>
      <c r="F1883" s="99"/>
      <c r="G1883" s="99"/>
      <c r="H1883" s="107"/>
      <c r="I1883" s="107"/>
      <c r="J1883" s="107"/>
      <c r="K1883" s="106"/>
      <c r="L1883" s="106"/>
      <c r="M1883" s="106"/>
      <c r="N1883" s="77"/>
      <c r="O1883" s="78"/>
      <c r="P1883" s="78"/>
      <c r="Q1883" s="78"/>
      <c r="R1883" s="79"/>
      <c r="S1883" s="80"/>
      <c r="T1883" s="81"/>
      <c r="U1883" s="77"/>
      <c r="V1883" s="79"/>
      <c r="W1883" s="79"/>
      <c r="X1883" s="86"/>
      <c r="Y1883" s="83"/>
      <c r="Z1883" s="84"/>
      <c r="AA1883" s="85"/>
      <c r="AB1883" s="86"/>
    </row>
    <row r="1884" spans="2:28" ht="16.5" customHeight="1" x14ac:dyDescent="0.25">
      <c r="B1884" s="100" t="s">
        <v>205</v>
      </c>
      <c r="C1884" s="101"/>
      <c r="D1884" s="101"/>
      <c r="E1884" s="101"/>
      <c r="F1884" s="101"/>
      <c r="G1884" s="102"/>
      <c r="H1884" s="102" t="s">
        <v>210</v>
      </c>
      <c r="I1884" s="102" t="s">
        <v>950</v>
      </c>
      <c r="J1884" s="102" t="s">
        <v>5523</v>
      </c>
      <c r="K1884" s="102">
        <v>633</v>
      </c>
      <c r="L1884" s="102">
        <v>5</v>
      </c>
      <c r="M1884" s="102"/>
      <c r="N1884" s="102"/>
      <c r="O1884" s="102" t="s">
        <v>826</v>
      </c>
      <c r="P1884" s="102" t="s">
        <v>315</v>
      </c>
      <c r="Q1884" s="102" t="s">
        <v>316</v>
      </c>
      <c r="R1884" s="102">
        <v>33110</v>
      </c>
      <c r="S1884" s="102"/>
      <c r="T1884" s="102">
        <v>80</v>
      </c>
      <c r="U1884" s="102"/>
      <c r="V1884" s="103"/>
      <c r="W1884" s="101"/>
      <c r="X1884" s="102"/>
      <c r="Y1884" s="101"/>
      <c r="Z1884" s="101"/>
      <c r="AA1884" s="101"/>
      <c r="AB1884" s="104"/>
    </row>
    <row r="1885" spans="2:28" ht="16.5" customHeight="1" x14ac:dyDescent="0.25">
      <c r="B1885" s="97">
        <v>2660</v>
      </c>
      <c r="C1885" s="97" t="s">
        <v>206</v>
      </c>
      <c r="D1885" s="98">
        <v>4138</v>
      </c>
      <c r="E1885" s="99">
        <v>7</v>
      </c>
      <c r="F1885" s="97">
        <v>6</v>
      </c>
      <c r="G1885" s="97">
        <v>1</v>
      </c>
      <c r="H1885" s="105">
        <v>13</v>
      </c>
      <c r="I1885" s="105">
        <v>3</v>
      </c>
      <c r="J1885" s="105">
        <v>18</v>
      </c>
      <c r="K1885" s="95">
        <v>5518</v>
      </c>
      <c r="L1885" s="106">
        <f>T1884</f>
        <v>80</v>
      </c>
      <c r="M1885" s="106">
        <f>K1885*L1885</f>
        <v>441440</v>
      </c>
      <c r="N1885" s="77"/>
      <c r="O1885" s="78"/>
      <c r="P1885" s="78"/>
      <c r="Q1885" s="78"/>
      <c r="R1885" s="79"/>
      <c r="S1885" s="80"/>
      <c r="T1885" s="81"/>
      <c r="U1885" s="77"/>
      <c r="V1885" s="79"/>
      <c r="W1885" s="79"/>
      <c r="X1885" s="82"/>
      <c r="Y1885" s="83">
        <f>M1885</f>
        <v>441440</v>
      </c>
      <c r="Z1885" s="84"/>
      <c r="AA1885" s="87">
        <f>AB1885*M1885/100</f>
        <v>44.144000000000005</v>
      </c>
      <c r="AB1885" s="82">
        <v>0.01</v>
      </c>
    </row>
    <row r="1886" spans="2:28" ht="16.5" customHeight="1" x14ac:dyDescent="0.25">
      <c r="B1886" s="99"/>
      <c r="C1886" s="99"/>
      <c r="D1886" s="99"/>
      <c r="E1886" s="99"/>
      <c r="F1886" s="99"/>
      <c r="G1886" s="99"/>
      <c r="H1886" s="107"/>
      <c r="I1886" s="107"/>
      <c r="J1886" s="107"/>
      <c r="K1886" s="106"/>
      <c r="L1886" s="106"/>
      <c r="M1886" s="106"/>
      <c r="N1886" s="77"/>
      <c r="O1886" s="78"/>
      <c r="P1886" s="78"/>
      <c r="Q1886" s="78"/>
      <c r="R1886" s="79"/>
      <c r="S1886" s="80"/>
      <c r="T1886" s="81"/>
      <c r="U1886" s="77"/>
      <c r="V1886" s="79"/>
      <c r="W1886" s="79"/>
      <c r="X1886" s="86"/>
      <c r="Y1886" s="83"/>
      <c r="Z1886" s="84"/>
      <c r="AA1886" s="85"/>
      <c r="AB1886" s="86"/>
    </row>
    <row r="1887" spans="2:28" ht="16.5" customHeight="1" x14ac:dyDescent="0.25">
      <c r="B1887" s="100" t="s">
        <v>205</v>
      </c>
      <c r="C1887" s="101"/>
      <c r="D1887" s="101"/>
      <c r="E1887" s="101"/>
      <c r="F1887" s="101"/>
      <c r="G1887" s="102"/>
      <c r="H1887" s="102" t="s">
        <v>210</v>
      </c>
      <c r="I1887" s="102" t="s">
        <v>5528</v>
      </c>
      <c r="J1887" s="102" t="s">
        <v>5529</v>
      </c>
      <c r="K1887" s="102">
        <v>22</v>
      </c>
      <c r="L1887" s="102">
        <v>11</v>
      </c>
      <c r="M1887" s="102"/>
      <c r="N1887" s="102"/>
      <c r="O1887" s="102" t="s">
        <v>424</v>
      </c>
      <c r="P1887" s="102" t="s">
        <v>315</v>
      </c>
      <c r="Q1887" s="102" t="s">
        <v>316</v>
      </c>
      <c r="R1887" s="102">
        <v>33110</v>
      </c>
      <c r="S1887" s="102"/>
      <c r="T1887" s="102">
        <v>80</v>
      </c>
      <c r="U1887" s="102"/>
      <c r="V1887" s="103"/>
      <c r="W1887" s="101"/>
      <c r="X1887" s="102"/>
      <c r="Y1887" s="101"/>
      <c r="Z1887" s="101"/>
      <c r="AA1887" s="101"/>
      <c r="AB1887" s="104"/>
    </row>
    <row r="1888" spans="2:28" ht="16.5" customHeight="1" x14ac:dyDescent="0.25">
      <c r="B1888" s="97">
        <v>2672</v>
      </c>
      <c r="C1888" s="97" t="s">
        <v>206</v>
      </c>
      <c r="D1888" s="98">
        <v>3824</v>
      </c>
      <c r="E1888" s="99">
        <v>5</v>
      </c>
      <c r="F1888" s="97">
        <v>6</v>
      </c>
      <c r="G1888" s="97">
        <v>1</v>
      </c>
      <c r="H1888" s="105">
        <v>43</v>
      </c>
      <c r="I1888" s="105">
        <v>2</v>
      </c>
      <c r="J1888" s="105">
        <v>61</v>
      </c>
      <c r="K1888" s="95">
        <v>17461</v>
      </c>
      <c r="L1888" s="106">
        <f>T1887</f>
        <v>80</v>
      </c>
      <c r="M1888" s="106">
        <f>K1888*L1888</f>
        <v>1396880</v>
      </c>
      <c r="N1888" s="77"/>
      <c r="O1888" s="78"/>
      <c r="P1888" s="78"/>
      <c r="Q1888" s="78"/>
      <c r="R1888" s="79"/>
      <c r="S1888" s="80"/>
      <c r="T1888" s="81"/>
      <c r="U1888" s="77"/>
      <c r="V1888" s="79"/>
      <c r="W1888" s="79"/>
      <c r="X1888" s="82"/>
      <c r="Y1888" s="83">
        <f>M1888</f>
        <v>1396880</v>
      </c>
      <c r="Z1888" s="84"/>
      <c r="AA1888" s="87">
        <f>AB1888*M1888/100</f>
        <v>139.68800000000002</v>
      </c>
      <c r="AB1888" s="82">
        <v>0.01</v>
      </c>
    </row>
    <row r="1889" spans="2:28" ht="16.5" customHeight="1" x14ac:dyDescent="0.25">
      <c r="B1889" s="99"/>
      <c r="C1889" s="99"/>
      <c r="D1889" s="99"/>
      <c r="E1889" s="99"/>
      <c r="F1889" s="99"/>
      <c r="G1889" s="99"/>
      <c r="H1889" s="107"/>
      <c r="I1889" s="107"/>
      <c r="J1889" s="107"/>
      <c r="K1889" s="106"/>
      <c r="L1889" s="106"/>
      <c r="M1889" s="106"/>
      <c r="N1889" s="77"/>
      <c r="O1889" s="78"/>
      <c r="P1889" s="78"/>
      <c r="Q1889" s="78"/>
      <c r="R1889" s="79"/>
      <c r="S1889" s="80"/>
      <c r="T1889" s="81"/>
      <c r="U1889" s="77"/>
      <c r="V1889" s="79"/>
      <c r="W1889" s="79"/>
      <c r="X1889" s="86"/>
      <c r="Y1889" s="83"/>
      <c r="Z1889" s="84"/>
      <c r="AA1889" s="85"/>
      <c r="AB1889" s="86"/>
    </row>
    <row r="1890" spans="2:28" ht="16.5" customHeight="1" x14ac:dyDescent="0.25">
      <c r="B1890" s="100" t="s">
        <v>205</v>
      </c>
      <c r="C1890" s="101"/>
      <c r="D1890" s="101"/>
      <c r="E1890" s="101"/>
      <c r="F1890" s="101"/>
      <c r="G1890" s="102"/>
      <c r="H1890" s="102" t="s">
        <v>210</v>
      </c>
      <c r="I1890" s="102" t="s">
        <v>1109</v>
      </c>
      <c r="J1890" s="102" t="s">
        <v>5530</v>
      </c>
      <c r="K1890" s="102">
        <v>196</v>
      </c>
      <c r="L1890" s="102">
        <v>11</v>
      </c>
      <c r="M1890" s="102"/>
      <c r="N1890" s="102"/>
      <c r="O1890" s="102" t="s">
        <v>424</v>
      </c>
      <c r="P1890" s="102" t="s">
        <v>315</v>
      </c>
      <c r="Q1890" s="102" t="s">
        <v>316</v>
      </c>
      <c r="R1890" s="102">
        <v>33110</v>
      </c>
      <c r="S1890" s="102"/>
      <c r="T1890" s="102">
        <v>80</v>
      </c>
      <c r="U1890" s="102"/>
      <c r="V1890" s="103"/>
      <c r="W1890" s="101"/>
      <c r="X1890" s="102"/>
      <c r="Y1890" s="101"/>
      <c r="Z1890" s="101"/>
      <c r="AA1890" s="101"/>
      <c r="AB1890" s="104"/>
    </row>
    <row r="1891" spans="2:28" ht="16.5" customHeight="1" x14ac:dyDescent="0.25">
      <c r="B1891" s="97">
        <v>2673</v>
      </c>
      <c r="C1891" s="97" t="s">
        <v>206</v>
      </c>
      <c r="D1891" s="98"/>
      <c r="E1891" s="99">
        <v>6</v>
      </c>
      <c r="F1891" s="97">
        <v>6</v>
      </c>
      <c r="G1891" s="97">
        <v>1</v>
      </c>
      <c r="H1891" s="105">
        <v>20</v>
      </c>
      <c r="I1891" s="105">
        <v>1</v>
      </c>
      <c r="J1891" s="105">
        <v>42</v>
      </c>
      <c r="K1891" s="95">
        <v>8142</v>
      </c>
      <c r="L1891" s="106">
        <f>T1890</f>
        <v>80</v>
      </c>
      <c r="M1891" s="106">
        <f>K1891*L1891</f>
        <v>651360</v>
      </c>
      <c r="N1891" s="77"/>
      <c r="O1891" s="78"/>
      <c r="P1891" s="78"/>
      <c r="Q1891" s="78"/>
      <c r="R1891" s="79"/>
      <c r="S1891" s="80"/>
      <c r="T1891" s="81"/>
      <c r="U1891" s="77"/>
      <c r="V1891" s="79"/>
      <c r="W1891" s="79"/>
      <c r="X1891" s="82"/>
      <c r="Y1891" s="83">
        <f>M1891</f>
        <v>651360</v>
      </c>
      <c r="Z1891" s="84"/>
      <c r="AA1891" s="87">
        <f>AB1891*M1891/100</f>
        <v>65.13600000000001</v>
      </c>
      <c r="AB1891" s="82">
        <v>0.01</v>
      </c>
    </row>
    <row r="1892" spans="2:28" ht="16.5" customHeight="1" x14ac:dyDescent="0.25">
      <c r="B1892" s="99"/>
      <c r="C1892" s="99"/>
      <c r="D1892" s="99"/>
      <c r="E1892" s="99"/>
      <c r="F1892" s="99"/>
      <c r="G1892" s="99"/>
      <c r="H1892" s="107"/>
      <c r="I1892" s="107"/>
      <c r="J1892" s="107"/>
      <c r="K1892" s="106"/>
      <c r="L1892" s="106"/>
      <c r="M1892" s="106"/>
      <c r="N1892" s="77"/>
      <c r="O1892" s="78"/>
      <c r="P1892" s="78"/>
      <c r="Q1892" s="78"/>
      <c r="R1892" s="79"/>
      <c r="S1892" s="80"/>
      <c r="T1892" s="81"/>
      <c r="U1892" s="77"/>
      <c r="V1892" s="79"/>
      <c r="W1892" s="79"/>
      <c r="X1892" s="86"/>
      <c r="Y1892" s="83"/>
      <c r="Z1892" s="84"/>
      <c r="AA1892" s="85"/>
      <c r="AB1892" s="86"/>
    </row>
    <row r="1893" spans="2:28" ht="16.5" customHeight="1" x14ac:dyDescent="0.25">
      <c r="B1893" s="100" t="s">
        <v>205</v>
      </c>
      <c r="C1893" s="101"/>
      <c r="D1893" s="101"/>
      <c r="E1893" s="101"/>
      <c r="F1893" s="101"/>
      <c r="G1893" s="102"/>
      <c r="H1893" s="102" t="s">
        <v>210</v>
      </c>
      <c r="I1893" s="102" t="s">
        <v>2005</v>
      </c>
      <c r="J1893" s="102" t="s">
        <v>1287</v>
      </c>
      <c r="K1893" s="102">
        <v>73</v>
      </c>
      <c r="L1893" s="102">
        <v>5</v>
      </c>
      <c r="M1893" s="102"/>
      <c r="N1893" s="102"/>
      <c r="O1893" s="102" t="s">
        <v>5355</v>
      </c>
      <c r="P1893" s="102" t="s">
        <v>209</v>
      </c>
      <c r="Q1893" s="102" t="s">
        <v>139</v>
      </c>
      <c r="R1893" s="102">
        <v>34160</v>
      </c>
      <c r="S1893" s="102"/>
      <c r="T1893" s="102">
        <v>80</v>
      </c>
      <c r="U1893" s="102"/>
      <c r="V1893" s="103"/>
      <c r="W1893" s="101"/>
      <c r="X1893" s="112" t="s">
        <v>212</v>
      </c>
      <c r="Y1893" s="112" t="s">
        <v>5746</v>
      </c>
      <c r="Z1893" s="101"/>
      <c r="AA1893" s="101"/>
      <c r="AB1893" s="104"/>
    </row>
    <row r="1894" spans="2:28" ht="16.5" customHeight="1" x14ac:dyDescent="0.25">
      <c r="B1894" s="97">
        <v>2681</v>
      </c>
      <c r="C1894" s="97" t="s">
        <v>206</v>
      </c>
      <c r="D1894" s="98">
        <v>845</v>
      </c>
      <c r="E1894" s="99">
        <v>2</v>
      </c>
      <c r="F1894" s="97">
        <v>6</v>
      </c>
      <c r="G1894" s="97">
        <v>1</v>
      </c>
      <c r="H1894" s="105">
        <v>22</v>
      </c>
      <c r="I1894" s="105">
        <v>0</v>
      </c>
      <c r="J1894" s="105">
        <v>65</v>
      </c>
      <c r="K1894" s="95">
        <v>8865</v>
      </c>
      <c r="L1894" s="106">
        <f>T1893</f>
        <v>80</v>
      </c>
      <c r="M1894" s="106">
        <f>K1894*L1894</f>
        <v>709200</v>
      </c>
      <c r="N1894" s="77"/>
      <c r="O1894" s="78"/>
      <c r="P1894" s="78"/>
      <c r="Q1894" s="78"/>
      <c r="R1894" s="79"/>
      <c r="S1894" s="80"/>
      <c r="T1894" s="81"/>
      <c r="U1894" s="77"/>
      <c r="V1894" s="79"/>
      <c r="W1894" s="79"/>
      <c r="X1894" s="82"/>
      <c r="Y1894" s="83">
        <f>M1894</f>
        <v>709200</v>
      </c>
      <c r="Z1894" s="84"/>
      <c r="AA1894" s="87">
        <f>AB1894*M1894/100</f>
        <v>70.92</v>
      </c>
      <c r="AB1894" s="82">
        <v>0.01</v>
      </c>
    </row>
    <row r="1895" spans="2:28" ht="16.5" customHeight="1" x14ac:dyDescent="0.25">
      <c r="B1895" s="99"/>
      <c r="C1895" s="99"/>
      <c r="D1895" s="99"/>
      <c r="E1895" s="99"/>
      <c r="F1895" s="99"/>
      <c r="G1895" s="99"/>
      <c r="H1895" s="107"/>
      <c r="I1895" s="107"/>
      <c r="J1895" s="107"/>
      <c r="K1895" s="106"/>
      <c r="L1895" s="106"/>
      <c r="M1895" s="106"/>
      <c r="N1895" s="77"/>
      <c r="O1895" s="78"/>
      <c r="P1895" s="78"/>
      <c r="Q1895" s="78"/>
      <c r="R1895" s="79"/>
      <c r="S1895" s="80"/>
      <c r="T1895" s="81"/>
      <c r="U1895" s="77"/>
      <c r="V1895" s="79"/>
      <c r="W1895" s="79"/>
      <c r="X1895" s="86"/>
      <c r="Y1895" s="83"/>
      <c r="Z1895" s="84"/>
      <c r="AA1895" s="85"/>
      <c r="AB1895" s="86"/>
    </row>
    <row r="1896" spans="2:28" ht="16.5" customHeight="1" x14ac:dyDescent="0.25">
      <c r="B1896" s="100" t="s">
        <v>205</v>
      </c>
      <c r="C1896" s="101"/>
      <c r="D1896" s="101"/>
      <c r="E1896" s="101"/>
      <c r="F1896" s="101"/>
      <c r="G1896" s="102"/>
      <c r="H1896" s="102" t="s">
        <v>210</v>
      </c>
      <c r="I1896" s="102" t="s">
        <v>1872</v>
      </c>
      <c r="J1896" s="102" t="s">
        <v>321</v>
      </c>
      <c r="K1896" s="102">
        <v>24</v>
      </c>
      <c r="L1896" s="102">
        <v>9</v>
      </c>
      <c r="M1896" s="102"/>
      <c r="N1896" s="102"/>
      <c r="O1896" s="102" t="s">
        <v>240</v>
      </c>
      <c r="P1896" s="102" t="s">
        <v>241</v>
      </c>
      <c r="Q1896" s="102" t="s">
        <v>139</v>
      </c>
      <c r="R1896" s="102">
        <v>34160</v>
      </c>
      <c r="S1896" s="102"/>
      <c r="T1896" s="102">
        <v>80</v>
      </c>
      <c r="U1896" s="102"/>
      <c r="V1896" s="103"/>
      <c r="W1896" s="101"/>
      <c r="X1896" s="102"/>
      <c r="Y1896" s="101"/>
      <c r="Z1896" s="101"/>
      <c r="AA1896" s="101"/>
      <c r="AB1896" s="104"/>
    </row>
    <row r="1897" spans="2:28" ht="16.5" customHeight="1" x14ac:dyDescent="0.25">
      <c r="B1897" s="97">
        <v>2690</v>
      </c>
      <c r="C1897" s="97" t="s">
        <v>206</v>
      </c>
      <c r="D1897" s="98">
        <v>13767</v>
      </c>
      <c r="E1897" s="99">
        <v>150</v>
      </c>
      <c r="F1897" s="97">
        <v>6</v>
      </c>
      <c r="G1897" s="97">
        <v>1</v>
      </c>
      <c r="H1897" s="105">
        <v>0</v>
      </c>
      <c r="I1897" s="105">
        <v>1</v>
      </c>
      <c r="J1897" s="105">
        <v>36</v>
      </c>
      <c r="K1897" s="95">
        <v>136</v>
      </c>
      <c r="L1897" s="106">
        <f>T1896</f>
        <v>80</v>
      </c>
      <c r="M1897" s="106">
        <f>K1897*L1897</f>
        <v>10880</v>
      </c>
      <c r="N1897" s="77"/>
      <c r="O1897" s="78"/>
      <c r="P1897" s="78"/>
      <c r="Q1897" s="78"/>
      <c r="R1897" s="79"/>
      <c r="S1897" s="80"/>
      <c r="T1897" s="81"/>
      <c r="U1897" s="77"/>
      <c r="V1897" s="79"/>
      <c r="W1897" s="79"/>
      <c r="X1897" s="82"/>
      <c r="Y1897" s="83">
        <f>M1897</f>
        <v>10880</v>
      </c>
      <c r="Z1897" s="84"/>
      <c r="AA1897" s="87">
        <f>AB1897*M1897/100</f>
        <v>1.0880000000000001</v>
      </c>
      <c r="AB1897" s="82">
        <v>0.01</v>
      </c>
    </row>
    <row r="1898" spans="2:28" ht="16.5" customHeight="1" x14ac:dyDescent="0.25">
      <c r="B1898" s="99"/>
      <c r="C1898" s="99"/>
      <c r="D1898" s="99"/>
      <c r="E1898" s="99"/>
      <c r="F1898" s="99"/>
      <c r="G1898" s="99"/>
      <c r="H1898" s="107"/>
      <c r="I1898" s="107"/>
      <c r="J1898" s="107"/>
      <c r="K1898" s="106"/>
      <c r="L1898" s="106"/>
      <c r="M1898" s="106"/>
      <c r="N1898" s="77"/>
      <c r="O1898" s="78"/>
      <c r="P1898" s="78"/>
      <c r="Q1898" s="78"/>
      <c r="R1898" s="79"/>
      <c r="S1898" s="80"/>
      <c r="T1898" s="81"/>
      <c r="U1898" s="77"/>
      <c r="V1898" s="79"/>
      <c r="W1898" s="79"/>
      <c r="X1898" s="86"/>
      <c r="Y1898" s="83"/>
      <c r="Z1898" s="84"/>
      <c r="AA1898" s="85"/>
      <c r="AB1898" s="86"/>
    </row>
    <row r="1899" spans="2:28" ht="16.5" customHeight="1" x14ac:dyDescent="0.25">
      <c r="B1899" s="100" t="s">
        <v>205</v>
      </c>
      <c r="C1899" s="101"/>
      <c r="D1899" s="101"/>
      <c r="E1899" s="101"/>
      <c r="F1899" s="101"/>
      <c r="G1899" s="102"/>
      <c r="H1899" s="102" t="s">
        <v>207</v>
      </c>
      <c r="I1899" s="102" t="s">
        <v>2390</v>
      </c>
      <c r="J1899" s="102" t="s">
        <v>2359</v>
      </c>
      <c r="K1899" s="102">
        <v>184</v>
      </c>
      <c r="L1899" s="102">
        <v>11</v>
      </c>
      <c r="M1899" s="102"/>
      <c r="N1899" s="102"/>
      <c r="O1899" s="102" t="s">
        <v>424</v>
      </c>
      <c r="P1899" s="102" t="s">
        <v>315</v>
      </c>
      <c r="Q1899" s="102" t="s">
        <v>316</v>
      </c>
      <c r="R1899" s="102">
        <v>33110</v>
      </c>
      <c r="S1899" s="102"/>
      <c r="T1899" s="102">
        <v>80</v>
      </c>
      <c r="U1899" s="102"/>
      <c r="V1899" s="103"/>
      <c r="W1899" s="101"/>
      <c r="X1899" s="102"/>
      <c r="Y1899" s="101"/>
      <c r="Z1899" s="101"/>
      <c r="AA1899" s="102" t="s">
        <v>5539</v>
      </c>
      <c r="AB1899" s="104"/>
    </row>
    <row r="1900" spans="2:28" ht="16.5" customHeight="1" x14ac:dyDescent="0.25">
      <c r="B1900" s="97">
        <v>2700</v>
      </c>
      <c r="C1900" s="97" t="s">
        <v>206</v>
      </c>
      <c r="D1900" s="98">
        <v>4233</v>
      </c>
      <c r="E1900" s="99">
        <v>1</v>
      </c>
      <c r="F1900" s="97">
        <v>6</v>
      </c>
      <c r="G1900" s="97">
        <v>1</v>
      </c>
      <c r="H1900" s="105">
        <v>8</v>
      </c>
      <c r="I1900" s="105">
        <v>0</v>
      </c>
      <c r="J1900" s="105">
        <v>51</v>
      </c>
      <c r="K1900" s="95">
        <v>3251</v>
      </c>
      <c r="L1900" s="106">
        <f>T1899</f>
        <v>80</v>
      </c>
      <c r="M1900" s="106">
        <f>K1900*L1900</f>
        <v>260080</v>
      </c>
      <c r="N1900" s="77"/>
      <c r="O1900" s="78"/>
      <c r="P1900" s="78"/>
      <c r="Q1900" s="78"/>
      <c r="R1900" s="79"/>
      <c r="S1900" s="80"/>
      <c r="T1900" s="81"/>
      <c r="U1900" s="77"/>
      <c r="V1900" s="79"/>
      <c r="W1900" s="79"/>
      <c r="X1900" s="82"/>
      <c r="Y1900" s="83">
        <f>M1900</f>
        <v>260080</v>
      </c>
      <c r="Z1900" s="84"/>
      <c r="AA1900" s="87">
        <f>AB1900*M1900/100</f>
        <v>26.008000000000003</v>
      </c>
      <c r="AB1900" s="82">
        <v>0.01</v>
      </c>
    </row>
    <row r="1901" spans="2:28" ht="16.5" customHeight="1" x14ac:dyDescent="0.25">
      <c r="B1901" s="99"/>
      <c r="C1901" s="99"/>
      <c r="D1901" s="99"/>
      <c r="E1901" s="99"/>
      <c r="F1901" s="99"/>
      <c r="G1901" s="99"/>
      <c r="H1901" s="107"/>
      <c r="I1901" s="107"/>
      <c r="J1901" s="107"/>
      <c r="K1901" s="106"/>
      <c r="L1901" s="106"/>
      <c r="M1901" s="106"/>
      <c r="N1901" s="77"/>
      <c r="O1901" s="78"/>
      <c r="P1901" s="78"/>
      <c r="Q1901" s="78"/>
      <c r="R1901" s="79"/>
      <c r="S1901" s="80"/>
      <c r="T1901" s="81"/>
      <c r="U1901" s="77"/>
      <c r="V1901" s="79"/>
      <c r="W1901" s="79"/>
      <c r="X1901" s="86"/>
      <c r="Y1901" s="83"/>
      <c r="Z1901" s="84"/>
      <c r="AA1901" s="85"/>
      <c r="AB1901" s="86"/>
    </row>
    <row r="1902" spans="2:28" ht="16.5" customHeight="1" x14ac:dyDescent="0.25">
      <c r="B1902" s="100" t="s">
        <v>205</v>
      </c>
      <c r="C1902" s="101"/>
      <c r="D1902" s="101"/>
      <c r="E1902" s="101"/>
      <c r="F1902" s="101"/>
      <c r="G1902" s="102"/>
      <c r="H1902" s="102" t="s">
        <v>207</v>
      </c>
      <c r="I1902" s="102" t="s">
        <v>2390</v>
      </c>
      <c r="J1902" s="102" t="s">
        <v>2359</v>
      </c>
      <c r="K1902" s="102">
        <v>184</v>
      </c>
      <c r="L1902" s="102">
        <v>11</v>
      </c>
      <c r="M1902" s="102"/>
      <c r="N1902" s="102"/>
      <c r="O1902" s="102" t="s">
        <v>424</v>
      </c>
      <c r="P1902" s="102" t="s">
        <v>315</v>
      </c>
      <c r="Q1902" s="102" t="s">
        <v>316</v>
      </c>
      <c r="R1902" s="102">
        <v>33110</v>
      </c>
      <c r="S1902" s="102"/>
      <c r="T1902" s="102">
        <v>80</v>
      </c>
      <c r="U1902" s="102"/>
      <c r="V1902" s="103"/>
      <c r="W1902" s="101"/>
      <c r="X1902" s="102"/>
      <c r="Y1902" s="101"/>
      <c r="Z1902" s="101"/>
      <c r="AA1902" s="102" t="s">
        <v>5539</v>
      </c>
      <c r="AB1902" s="104"/>
    </row>
    <row r="1903" spans="2:28" ht="16.5" customHeight="1" x14ac:dyDescent="0.25">
      <c r="B1903" s="97">
        <v>2701</v>
      </c>
      <c r="C1903" s="97" t="s">
        <v>206</v>
      </c>
      <c r="D1903" s="98">
        <v>4237</v>
      </c>
      <c r="E1903" s="99">
        <v>5</v>
      </c>
      <c r="F1903" s="97">
        <v>6</v>
      </c>
      <c r="G1903" s="97">
        <v>1</v>
      </c>
      <c r="H1903" s="105">
        <v>10</v>
      </c>
      <c r="I1903" s="105">
        <v>0</v>
      </c>
      <c r="J1903" s="105">
        <v>43</v>
      </c>
      <c r="K1903" s="95">
        <v>4043</v>
      </c>
      <c r="L1903" s="106">
        <f>T1902</f>
        <v>80</v>
      </c>
      <c r="M1903" s="106">
        <f>K1903*L1903</f>
        <v>323440</v>
      </c>
      <c r="N1903" s="77"/>
      <c r="O1903" s="78"/>
      <c r="P1903" s="78"/>
      <c r="Q1903" s="78"/>
      <c r="R1903" s="79"/>
      <c r="S1903" s="80"/>
      <c r="T1903" s="81"/>
      <c r="U1903" s="77"/>
      <c r="V1903" s="79"/>
      <c r="W1903" s="79"/>
      <c r="X1903" s="82"/>
      <c r="Y1903" s="83">
        <f>M1903</f>
        <v>323440</v>
      </c>
      <c r="Z1903" s="84"/>
      <c r="AA1903" s="87">
        <f>AB1903*M1903/100</f>
        <v>32.344000000000001</v>
      </c>
      <c r="AB1903" s="82">
        <v>0.01</v>
      </c>
    </row>
    <row r="1904" spans="2:28" ht="16.5" customHeight="1" x14ac:dyDescent="0.25">
      <c r="B1904" s="99"/>
      <c r="C1904" s="99"/>
      <c r="D1904" s="99"/>
      <c r="E1904" s="99"/>
      <c r="F1904" s="99"/>
      <c r="G1904" s="99"/>
      <c r="H1904" s="107"/>
      <c r="I1904" s="107"/>
      <c r="J1904" s="107"/>
      <c r="K1904" s="106"/>
      <c r="L1904" s="106"/>
      <c r="M1904" s="106"/>
      <c r="N1904" s="77"/>
      <c r="O1904" s="78"/>
      <c r="P1904" s="78"/>
      <c r="Q1904" s="78"/>
      <c r="R1904" s="79"/>
      <c r="S1904" s="80"/>
      <c r="T1904" s="81"/>
      <c r="U1904" s="77"/>
      <c r="V1904" s="79"/>
      <c r="W1904" s="79"/>
      <c r="X1904" s="86"/>
      <c r="Y1904" s="83"/>
      <c r="Z1904" s="84"/>
      <c r="AA1904" s="85"/>
      <c r="AB1904" s="86"/>
    </row>
    <row r="1905" spans="2:28" ht="16.5" customHeight="1" x14ac:dyDescent="0.25">
      <c r="B1905" s="100" t="s">
        <v>205</v>
      </c>
      <c r="C1905" s="101"/>
      <c r="D1905" s="101"/>
      <c r="E1905" s="101"/>
      <c r="F1905" s="101"/>
      <c r="G1905" s="102"/>
      <c r="H1905" s="102" t="s">
        <v>207</v>
      </c>
      <c r="I1905" s="102" t="s">
        <v>2390</v>
      </c>
      <c r="J1905" s="102" t="s">
        <v>2359</v>
      </c>
      <c r="K1905" s="102">
        <v>184</v>
      </c>
      <c r="L1905" s="102">
        <v>11</v>
      </c>
      <c r="M1905" s="102"/>
      <c r="N1905" s="102"/>
      <c r="O1905" s="102" t="s">
        <v>424</v>
      </c>
      <c r="P1905" s="102" t="s">
        <v>315</v>
      </c>
      <c r="Q1905" s="102" t="s">
        <v>316</v>
      </c>
      <c r="R1905" s="102">
        <v>33110</v>
      </c>
      <c r="S1905" s="102"/>
      <c r="T1905" s="102">
        <v>80</v>
      </c>
      <c r="U1905" s="102"/>
      <c r="V1905" s="103"/>
      <c r="W1905" s="101"/>
      <c r="X1905" s="102"/>
      <c r="Y1905" s="101"/>
      <c r="Z1905" s="101"/>
      <c r="AA1905" s="102" t="s">
        <v>5539</v>
      </c>
      <c r="AB1905" s="104"/>
    </row>
    <row r="1906" spans="2:28" ht="16.5" customHeight="1" x14ac:dyDescent="0.25">
      <c r="B1906" s="97">
        <v>2702</v>
      </c>
      <c r="C1906" s="97" t="s">
        <v>206</v>
      </c>
      <c r="D1906" s="98">
        <v>15061</v>
      </c>
      <c r="E1906" s="99">
        <v>15</v>
      </c>
      <c r="F1906" s="97">
        <v>6</v>
      </c>
      <c r="G1906" s="97">
        <v>1</v>
      </c>
      <c r="H1906" s="105">
        <v>10</v>
      </c>
      <c r="I1906" s="105">
        <v>2</v>
      </c>
      <c r="J1906" s="105">
        <v>18</v>
      </c>
      <c r="K1906" s="95">
        <v>4218</v>
      </c>
      <c r="L1906" s="106">
        <f>T1905</f>
        <v>80</v>
      </c>
      <c r="M1906" s="106">
        <f>K1906*L1906</f>
        <v>337440</v>
      </c>
      <c r="N1906" s="77"/>
      <c r="O1906" s="78"/>
      <c r="P1906" s="78"/>
      <c r="Q1906" s="78"/>
      <c r="R1906" s="79"/>
      <c r="S1906" s="80"/>
      <c r="T1906" s="81"/>
      <c r="U1906" s="77"/>
      <c r="V1906" s="79"/>
      <c r="W1906" s="79"/>
      <c r="X1906" s="82"/>
      <c r="Y1906" s="83">
        <f>M1906</f>
        <v>337440</v>
      </c>
      <c r="Z1906" s="84"/>
      <c r="AA1906" s="87">
        <f>AB1906*M1906/100</f>
        <v>33.744</v>
      </c>
      <c r="AB1906" s="82">
        <v>0.01</v>
      </c>
    </row>
    <row r="1907" spans="2:28" ht="16.5" customHeight="1" x14ac:dyDescent="0.25">
      <c r="B1907" s="99"/>
      <c r="C1907" s="99"/>
      <c r="D1907" s="99"/>
      <c r="E1907" s="99"/>
      <c r="F1907" s="99"/>
      <c r="G1907" s="99"/>
      <c r="H1907" s="107"/>
      <c r="I1907" s="107"/>
      <c r="J1907" s="107"/>
      <c r="K1907" s="106"/>
      <c r="L1907" s="106"/>
      <c r="M1907" s="106"/>
      <c r="N1907" s="77"/>
      <c r="O1907" s="78"/>
      <c r="P1907" s="78"/>
      <c r="Q1907" s="78"/>
      <c r="R1907" s="79"/>
      <c r="S1907" s="80"/>
      <c r="T1907" s="81"/>
      <c r="U1907" s="77"/>
      <c r="V1907" s="79"/>
      <c r="W1907" s="79"/>
      <c r="X1907" s="86"/>
      <c r="Y1907" s="83"/>
      <c r="Z1907" s="84"/>
      <c r="AA1907" s="85"/>
      <c r="AB1907" s="86"/>
    </row>
    <row r="1908" spans="2:28" ht="16.5" customHeight="1" x14ac:dyDescent="0.25">
      <c r="B1908" s="100" t="s">
        <v>205</v>
      </c>
      <c r="C1908" s="101"/>
      <c r="D1908" s="101"/>
      <c r="E1908" s="101"/>
      <c r="F1908" s="101"/>
      <c r="G1908" s="102"/>
      <c r="H1908" s="102" t="s">
        <v>207</v>
      </c>
      <c r="I1908" s="102" t="s">
        <v>2790</v>
      </c>
      <c r="J1908" s="102" t="s">
        <v>788</v>
      </c>
      <c r="K1908" s="102">
        <v>49</v>
      </c>
      <c r="L1908" s="102">
        <v>5</v>
      </c>
      <c r="M1908" s="102"/>
      <c r="N1908" s="102"/>
      <c r="O1908" s="102" t="s">
        <v>424</v>
      </c>
      <c r="P1908" s="102" t="s">
        <v>315</v>
      </c>
      <c r="Q1908" s="102" t="s">
        <v>316</v>
      </c>
      <c r="R1908" s="102">
        <v>33110</v>
      </c>
      <c r="S1908" s="102"/>
      <c r="T1908" s="102">
        <v>80</v>
      </c>
      <c r="U1908" s="102"/>
      <c r="V1908" s="103"/>
      <c r="W1908" s="101"/>
      <c r="X1908" s="102"/>
      <c r="Y1908" s="101"/>
      <c r="Z1908" s="101"/>
      <c r="AA1908" s="101"/>
      <c r="AB1908" s="104"/>
    </row>
    <row r="1909" spans="2:28" ht="16.5" customHeight="1" x14ac:dyDescent="0.25">
      <c r="B1909" s="97">
        <v>2707</v>
      </c>
      <c r="C1909" s="97" t="s">
        <v>206</v>
      </c>
      <c r="D1909" s="98">
        <v>4010</v>
      </c>
      <c r="E1909" s="99">
        <v>4</v>
      </c>
      <c r="F1909" s="97">
        <v>6</v>
      </c>
      <c r="G1909" s="97">
        <v>1</v>
      </c>
      <c r="H1909" s="105">
        <v>31</v>
      </c>
      <c r="I1909" s="105">
        <v>3</v>
      </c>
      <c r="J1909" s="105">
        <v>67</v>
      </c>
      <c r="K1909" s="95">
        <v>12767</v>
      </c>
      <c r="L1909" s="106">
        <f>T1908</f>
        <v>80</v>
      </c>
      <c r="M1909" s="106">
        <f>K1909*L1909</f>
        <v>1021360</v>
      </c>
      <c r="N1909" s="77"/>
      <c r="O1909" s="78"/>
      <c r="P1909" s="78"/>
      <c r="Q1909" s="78"/>
      <c r="R1909" s="79"/>
      <c r="S1909" s="80"/>
      <c r="T1909" s="81"/>
      <c r="U1909" s="77"/>
      <c r="V1909" s="79"/>
      <c r="W1909" s="79"/>
      <c r="X1909" s="82"/>
      <c r="Y1909" s="83">
        <f>M1909</f>
        <v>1021360</v>
      </c>
      <c r="Z1909" s="84"/>
      <c r="AA1909" s="87">
        <f>AB1909*M1909/100</f>
        <v>102.13600000000001</v>
      </c>
      <c r="AB1909" s="82">
        <v>0.01</v>
      </c>
    </row>
    <row r="1910" spans="2:28" ht="16.5" customHeight="1" x14ac:dyDescent="0.25">
      <c r="B1910" s="99"/>
      <c r="C1910" s="99"/>
      <c r="D1910" s="99"/>
      <c r="E1910" s="99"/>
      <c r="F1910" s="99"/>
      <c r="G1910" s="99"/>
      <c r="H1910" s="107"/>
      <c r="I1910" s="107"/>
      <c r="J1910" s="107"/>
      <c r="K1910" s="106"/>
      <c r="L1910" s="106"/>
      <c r="M1910" s="106"/>
      <c r="N1910" s="77"/>
      <c r="O1910" s="78"/>
      <c r="P1910" s="78"/>
      <c r="Q1910" s="78"/>
      <c r="R1910" s="79"/>
      <c r="S1910" s="80"/>
      <c r="T1910" s="81"/>
      <c r="U1910" s="77"/>
      <c r="V1910" s="79"/>
      <c r="W1910" s="79"/>
      <c r="X1910" s="86"/>
      <c r="Y1910" s="83"/>
      <c r="Z1910" s="84"/>
      <c r="AA1910" s="85"/>
      <c r="AB1910" s="86"/>
    </row>
    <row r="1911" spans="2:28" ht="16.5" customHeight="1" x14ac:dyDescent="0.25">
      <c r="B1911" s="100" t="s">
        <v>205</v>
      </c>
      <c r="C1911" s="101"/>
      <c r="D1911" s="101"/>
      <c r="E1911" s="101"/>
      <c r="F1911" s="101"/>
      <c r="G1911" s="102"/>
      <c r="H1911" s="102" t="s">
        <v>207</v>
      </c>
      <c r="I1911" s="102" t="s">
        <v>2790</v>
      </c>
      <c r="J1911" s="102" t="s">
        <v>788</v>
      </c>
      <c r="K1911" s="102">
        <v>49</v>
      </c>
      <c r="L1911" s="102">
        <v>5</v>
      </c>
      <c r="M1911" s="102"/>
      <c r="N1911" s="102"/>
      <c r="O1911" s="102" t="s">
        <v>424</v>
      </c>
      <c r="P1911" s="102" t="s">
        <v>315</v>
      </c>
      <c r="Q1911" s="102" t="s">
        <v>316</v>
      </c>
      <c r="R1911" s="102">
        <v>33110</v>
      </c>
      <c r="S1911" s="102"/>
      <c r="T1911" s="102">
        <v>80</v>
      </c>
      <c r="U1911" s="102"/>
      <c r="V1911" s="103"/>
      <c r="W1911" s="101"/>
      <c r="X1911" s="102"/>
      <c r="Y1911" s="101"/>
      <c r="Z1911" s="101"/>
      <c r="AA1911" s="101"/>
      <c r="AB1911" s="104"/>
    </row>
    <row r="1912" spans="2:28" ht="16.5" customHeight="1" x14ac:dyDescent="0.25">
      <c r="B1912" s="97">
        <v>2708</v>
      </c>
      <c r="C1912" s="97" t="s">
        <v>206</v>
      </c>
      <c r="D1912" s="98">
        <v>4013</v>
      </c>
      <c r="E1912" s="99">
        <v>9</v>
      </c>
      <c r="F1912" s="97">
        <v>6</v>
      </c>
      <c r="G1912" s="97">
        <v>1</v>
      </c>
      <c r="H1912" s="105">
        <v>8</v>
      </c>
      <c r="I1912" s="105">
        <v>1</v>
      </c>
      <c r="J1912" s="105">
        <v>40</v>
      </c>
      <c r="K1912" s="95">
        <v>3340</v>
      </c>
      <c r="L1912" s="106">
        <f>T1911</f>
        <v>80</v>
      </c>
      <c r="M1912" s="106">
        <f>K1912*L1912</f>
        <v>267200</v>
      </c>
      <c r="N1912" s="77"/>
      <c r="O1912" s="78"/>
      <c r="P1912" s="78"/>
      <c r="Q1912" s="78"/>
      <c r="R1912" s="79"/>
      <c r="S1912" s="80"/>
      <c r="T1912" s="81"/>
      <c r="U1912" s="77"/>
      <c r="V1912" s="79"/>
      <c r="W1912" s="79"/>
      <c r="X1912" s="82"/>
      <c r="Y1912" s="83">
        <f>M1912</f>
        <v>267200</v>
      </c>
      <c r="Z1912" s="84"/>
      <c r="AA1912" s="87">
        <f>AB1912*M1912/100</f>
        <v>26.72</v>
      </c>
      <c r="AB1912" s="82">
        <v>0.01</v>
      </c>
    </row>
    <row r="1913" spans="2:28" ht="16.5" customHeight="1" x14ac:dyDescent="0.25">
      <c r="B1913" s="99"/>
      <c r="C1913" s="99"/>
      <c r="D1913" s="99"/>
      <c r="E1913" s="99"/>
      <c r="F1913" s="99"/>
      <c r="G1913" s="99"/>
      <c r="H1913" s="107"/>
      <c r="I1913" s="107"/>
      <c r="J1913" s="107"/>
      <c r="K1913" s="106"/>
      <c r="L1913" s="106"/>
      <c r="M1913" s="106"/>
      <c r="N1913" s="77"/>
      <c r="O1913" s="78"/>
      <c r="P1913" s="78"/>
      <c r="Q1913" s="78"/>
      <c r="R1913" s="79"/>
      <c r="S1913" s="80"/>
      <c r="T1913" s="81"/>
      <c r="U1913" s="77"/>
      <c r="V1913" s="79"/>
      <c r="W1913" s="79"/>
      <c r="X1913" s="86"/>
      <c r="Y1913" s="83"/>
      <c r="Z1913" s="84"/>
      <c r="AA1913" s="85"/>
      <c r="AB1913" s="86"/>
    </row>
    <row r="1914" spans="2:28" ht="16.5" customHeight="1" x14ac:dyDescent="0.25">
      <c r="B1914" s="100" t="s">
        <v>205</v>
      </c>
      <c r="C1914" s="101"/>
      <c r="D1914" s="101"/>
      <c r="E1914" s="101"/>
      <c r="F1914" s="101"/>
      <c r="G1914" s="102"/>
      <c r="H1914" s="102" t="s">
        <v>207</v>
      </c>
      <c r="I1914" s="102" t="s">
        <v>5543</v>
      </c>
      <c r="J1914" s="102" t="s">
        <v>2620</v>
      </c>
      <c r="K1914" s="102">
        <v>35</v>
      </c>
      <c r="L1914" s="102">
        <v>5</v>
      </c>
      <c r="M1914" s="102"/>
      <c r="N1914" s="102"/>
      <c r="O1914" s="102" t="s">
        <v>424</v>
      </c>
      <c r="P1914" s="102" t="s">
        <v>315</v>
      </c>
      <c r="Q1914" s="102" t="s">
        <v>316</v>
      </c>
      <c r="R1914" s="102">
        <v>33110</v>
      </c>
      <c r="S1914" s="102"/>
      <c r="T1914" s="102">
        <v>80</v>
      </c>
      <c r="U1914" s="102"/>
      <c r="V1914" s="103"/>
      <c r="W1914" s="101"/>
      <c r="X1914" s="102"/>
      <c r="Y1914" s="101"/>
      <c r="Z1914" s="101"/>
      <c r="AA1914" s="101"/>
      <c r="AB1914" s="104"/>
    </row>
    <row r="1915" spans="2:28" ht="16.5" customHeight="1" x14ac:dyDescent="0.25">
      <c r="B1915" s="97">
        <v>2709</v>
      </c>
      <c r="C1915" s="97" t="s">
        <v>206</v>
      </c>
      <c r="D1915" s="98">
        <v>4595</v>
      </c>
      <c r="E1915" s="99">
        <v>15</v>
      </c>
      <c r="F1915" s="97">
        <v>6</v>
      </c>
      <c r="G1915" s="97">
        <v>1</v>
      </c>
      <c r="H1915" s="105">
        <v>17</v>
      </c>
      <c r="I1915" s="105">
        <v>2</v>
      </c>
      <c r="J1915" s="105">
        <v>16</v>
      </c>
      <c r="K1915" s="95">
        <v>7016</v>
      </c>
      <c r="L1915" s="106">
        <f>T1914</f>
        <v>80</v>
      </c>
      <c r="M1915" s="106">
        <f>K1915*L1915</f>
        <v>561280</v>
      </c>
      <c r="N1915" s="77"/>
      <c r="O1915" s="78"/>
      <c r="P1915" s="78"/>
      <c r="Q1915" s="78"/>
      <c r="R1915" s="79"/>
      <c r="S1915" s="80"/>
      <c r="T1915" s="81"/>
      <c r="U1915" s="77"/>
      <c r="V1915" s="79"/>
      <c r="W1915" s="79"/>
      <c r="X1915" s="82"/>
      <c r="Y1915" s="83">
        <f>M1915</f>
        <v>561280</v>
      </c>
      <c r="Z1915" s="84"/>
      <c r="AA1915" s="87">
        <f>AB1915*M1915/100</f>
        <v>56.128</v>
      </c>
      <c r="AB1915" s="82">
        <v>0.01</v>
      </c>
    </row>
    <row r="1916" spans="2:28" ht="16.5" customHeight="1" x14ac:dyDescent="0.25">
      <c r="B1916" s="99"/>
      <c r="C1916" s="99"/>
      <c r="D1916" s="99"/>
      <c r="E1916" s="99"/>
      <c r="F1916" s="99"/>
      <c r="G1916" s="99"/>
      <c r="H1916" s="107"/>
      <c r="I1916" s="107"/>
      <c r="J1916" s="107"/>
      <c r="K1916" s="106"/>
      <c r="L1916" s="106"/>
      <c r="M1916" s="106"/>
      <c r="N1916" s="77"/>
      <c r="O1916" s="78"/>
      <c r="P1916" s="78"/>
      <c r="Q1916" s="78"/>
      <c r="R1916" s="79"/>
      <c r="S1916" s="80"/>
      <c r="T1916" s="81"/>
      <c r="U1916" s="77"/>
      <c r="V1916" s="79"/>
      <c r="W1916" s="79"/>
      <c r="X1916" s="86"/>
      <c r="Y1916" s="83"/>
      <c r="Z1916" s="84"/>
      <c r="AA1916" s="85"/>
      <c r="AB1916" s="86"/>
    </row>
    <row r="1917" spans="2:28" ht="16.5" customHeight="1" x14ac:dyDescent="0.25">
      <c r="B1917" s="100" t="s">
        <v>205</v>
      </c>
      <c r="C1917" s="101"/>
      <c r="D1917" s="101"/>
      <c r="E1917" s="101"/>
      <c r="F1917" s="101"/>
      <c r="G1917" s="102"/>
      <c r="H1917" s="102" t="s">
        <v>207</v>
      </c>
      <c r="I1917" s="102" t="s">
        <v>429</v>
      </c>
      <c r="J1917" s="102" t="s">
        <v>2620</v>
      </c>
      <c r="K1917" s="102">
        <v>109</v>
      </c>
      <c r="L1917" s="102">
        <v>5</v>
      </c>
      <c r="M1917" s="102"/>
      <c r="N1917" s="102"/>
      <c r="O1917" s="102" t="s">
        <v>424</v>
      </c>
      <c r="P1917" s="102" t="s">
        <v>315</v>
      </c>
      <c r="Q1917" s="102" t="s">
        <v>316</v>
      </c>
      <c r="R1917" s="102">
        <v>33110</v>
      </c>
      <c r="S1917" s="102"/>
      <c r="T1917" s="102">
        <v>80</v>
      </c>
      <c r="U1917" s="102"/>
      <c r="V1917" s="103"/>
      <c r="W1917" s="101"/>
      <c r="X1917" s="102"/>
      <c r="Y1917" s="101"/>
      <c r="Z1917" s="101"/>
      <c r="AA1917" s="102" t="s">
        <v>5544</v>
      </c>
      <c r="AB1917" s="104"/>
    </row>
    <row r="1918" spans="2:28" ht="16.5" customHeight="1" x14ac:dyDescent="0.25">
      <c r="B1918" s="97">
        <v>2710</v>
      </c>
      <c r="C1918" s="97" t="s">
        <v>206</v>
      </c>
      <c r="D1918" s="98">
        <v>4520</v>
      </c>
      <c r="E1918" s="99">
        <v>14</v>
      </c>
      <c r="F1918" s="97">
        <v>6</v>
      </c>
      <c r="G1918" s="97">
        <v>1</v>
      </c>
      <c r="H1918" s="105">
        <v>16</v>
      </c>
      <c r="I1918" s="105">
        <v>2</v>
      </c>
      <c r="J1918" s="105">
        <v>59</v>
      </c>
      <c r="K1918" s="95">
        <v>6659</v>
      </c>
      <c r="L1918" s="106">
        <f>T1917</f>
        <v>80</v>
      </c>
      <c r="M1918" s="106">
        <f>K1918*L1918</f>
        <v>532720</v>
      </c>
      <c r="N1918" s="77"/>
      <c r="O1918" s="78"/>
      <c r="P1918" s="78"/>
      <c r="Q1918" s="78"/>
      <c r="R1918" s="79"/>
      <c r="S1918" s="80"/>
      <c r="T1918" s="81"/>
      <c r="U1918" s="77"/>
      <c r="V1918" s="79"/>
      <c r="W1918" s="79"/>
      <c r="X1918" s="82"/>
      <c r="Y1918" s="83">
        <f>M1918</f>
        <v>532720</v>
      </c>
      <c r="Z1918" s="84"/>
      <c r="AA1918" s="87">
        <f>AB1918*M1918/100</f>
        <v>53.271999999999998</v>
      </c>
      <c r="AB1918" s="82">
        <v>0.01</v>
      </c>
    </row>
    <row r="1919" spans="2:28" ht="16.5" customHeight="1" x14ac:dyDescent="0.25">
      <c r="B1919" s="99"/>
      <c r="C1919" s="99"/>
      <c r="D1919" s="99"/>
      <c r="E1919" s="99"/>
      <c r="F1919" s="99"/>
      <c r="G1919" s="99"/>
      <c r="H1919" s="107"/>
      <c r="I1919" s="107"/>
      <c r="J1919" s="107"/>
      <c r="K1919" s="106"/>
      <c r="L1919" s="106"/>
      <c r="M1919" s="106"/>
      <c r="N1919" s="77"/>
      <c r="O1919" s="78"/>
      <c r="P1919" s="78"/>
      <c r="Q1919" s="78"/>
      <c r="R1919" s="79"/>
      <c r="S1919" s="80"/>
      <c r="T1919" s="81"/>
      <c r="U1919" s="77"/>
      <c r="V1919" s="79"/>
      <c r="W1919" s="79"/>
      <c r="X1919" s="86"/>
      <c r="Y1919" s="83"/>
      <c r="Z1919" s="84"/>
      <c r="AA1919" s="85"/>
      <c r="AB1919" s="86"/>
    </row>
    <row r="1920" spans="2:28" ht="16.5" customHeight="1" x14ac:dyDescent="0.25">
      <c r="B1920" s="100" t="s">
        <v>205</v>
      </c>
      <c r="C1920" s="101"/>
      <c r="D1920" s="101"/>
      <c r="E1920" s="101"/>
      <c r="F1920" s="101"/>
      <c r="G1920" s="102"/>
      <c r="H1920" s="102" t="s">
        <v>213</v>
      </c>
      <c r="I1920" s="102" t="s">
        <v>5545</v>
      </c>
      <c r="J1920" s="102" t="s">
        <v>5546</v>
      </c>
      <c r="K1920" s="102">
        <v>21</v>
      </c>
      <c r="L1920" s="102">
        <v>5</v>
      </c>
      <c r="M1920" s="102"/>
      <c r="N1920" s="102"/>
      <c r="O1920" s="102" t="s">
        <v>424</v>
      </c>
      <c r="P1920" s="102" t="s">
        <v>315</v>
      </c>
      <c r="Q1920" s="102" t="s">
        <v>316</v>
      </c>
      <c r="R1920" s="102">
        <v>33110</v>
      </c>
      <c r="S1920" s="102"/>
      <c r="T1920" s="102">
        <v>80</v>
      </c>
      <c r="U1920" s="102"/>
      <c r="V1920" s="103"/>
      <c r="W1920" s="101"/>
      <c r="X1920" s="102"/>
      <c r="Y1920" s="101"/>
      <c r="Z1920" s="101"/>
      <c r="AA1920" s="101"/>
      <c r="AB1920" s="104"/>
    </row>
    <row r="1921" spans="2:28" ht="16.5" customHeight="1" x14ac:dyDescent="0.25">
      <c r="B1921" s="97">
        <v>2711</v>
      </c>
      <c r="C1921" s="97" t="s">
        <v>206</v>
      </c>
      <c r="D1921" s="98">
        <v>15346</v>
      </c>
      <c r="E1921" s="99"/>
      <c r="F1921" s="97"/>
      <c r="G1921" s="97">
        <v>1</v>
      </c>
      <c r="H1921" s="105">
        <v>18</v>
      </c>
      <c r="I1921" s="105">
        <v>1</v>
      </c>
      <c r="J1921" s="105">
        <v>14</v>
      </c>
      <c r="K1921" s="95">
        <v>7314</v>
      </c>
      <c r="L1921" s="106">
        <f>T1920</f>
        <v>80</v>
      </c>
      <c r="M1921" s="106">
        <f>K1921*L1921</f>
        <v>585120</v>
      </c>
      <c r="N1921" s="77"/>
      <c r="O1921" s="78"/>
      <c r="P1921" s="78"/>
      <c r="Q1921" s="78"/>
      <c r="R1921" s="79"/>
      <c r="S1921" s="80"/>
      <c r="T1921" s="81"/>
      <c r="U1921" s="77"/>
      <c r="V1921" s="79"/>
      <c r="W1921" s="79"/>
      <c r="X1921" s="82"/>
      <c r="Y1921" s="83">
        <f>M1921</f>
        <v>585120</v>
      </c>
      <c r="Z1921" s="84"/>
      <c r="AA1921" s="87">
        <f>AB1921*M1921/100</f>
        <v>58.512</v>
      </c>
      <c r="AB1921" s="82">
        <v>0.01</v>
      </c>
    </row>
    <row r="1922" spans="2:28" ht="16.5" customHeight="1" x14ac:dyDescent="0.25">
      <c r="B1922" s="99"/>
      <c r="C1922" s="99"/>
      <c r="D1922" s="99"/>
      <c r="E1922" s="99"/>
      <c r="F1922" s="99"/>
      <c r="G1922" s="99"/>
      <c r="H1922" s="107"/>
      <c r="I1922" s="107"/>
      <c r="J1922" s="107"/>
      <c r="K1922" s="106"/>
      <c r="L1922" s="106"/>
      <c r="M1922" s="106"/>
      <c r="N1922" s="77"/>
      <c r="O1922" s="78"/>
      <c r="P1922" s="78"/>
      <c r="Q1922" s="78"/>
      <c r="R1922" s="79"/>
      <c r="S1922" s="80"/>
      <c r="T1922" s="81"/>
      <c r="U1922" s="77"/>
      <c r="V1922" s="79"/>
      <c r="W1922" s="79"/>
      <c r="X1922" s="86"/>
      <c r="Y1922" s="83"/>
      <c r="Z1922" s="84"/>
      <c r="AA1922" s="85"/>
      <c r="AB1922" s="86"/>
    </row>
    <row r="1923" spans="2:28" ht="16.5" customHeight="1" x14ac:dyDescent="0.25">
      <c r="B1923" s="100" t="s">
        <v>205</v>
      </c>
      <c r="C1923" s="101"/>
      <c r="D1923" s="101"/>
      <c r="E1923" s="101"/>
      <c r="F1923" s="101"/>
      <c r="G1923" s="102"/>
      <c r="H1923" s="102" t="s">
        <v>207</v>
      </c>
      <c r="I1923" s="102" t="s">
        <v>5547</v>
      </c>
      <c r="J1923" s="102" t="s">
        <v>5546</v>
      </c>
      <c r="K1923" s="102">
        <v>21</v>
      </c>
      <c r="L1923" s="102">
        <v>5</v>
      </c>
      <c r="M1923" s="102"/>
      <c r="N1923" s="102"/>
      <c r="O1923" s="102" t="s">
        <v>424</v>
      </c>
      <c r="P1923" s="102" t="s">
        <v>315</v>
      </c>
      <c r="Q1923" s="102" t="s">
        <v>316</v>
      </c>
      <c r="R1923" s="102">
        <v>33110</v>
      </c>
      <c r="S1923" s="102"/>
      <c r="T1923" s="102">
        <v>80</v>
      </c>
      <c r="U1923" s="102"/>
      <c r="V1923" s="103"/>
      <c r="W1923" s="101"/>
      <c r="X1923" s="102"/>
      <c r="Y1923" s="101"/>
      <c r="Z1923" s="101"/>
      <c r="AA1923" s="101"/>
      <c r="AB1923" s="104"/>
    </row>
    <row r="1924" spans="2:28" ht="16.5" customHeight="1" x14ac:dyDescent="0.25">
      <c r="B1924" s="97">
        <v>2712</v>
      </c>
      <c r="C1924" s="97" t="s">
        <v>206</v>
      </c>
      <c r="D1924" s="98">
        <v>15347</v>
      </c>
      <c r="E1924" s="99"/>
      <c r="F1924" s="97"/>
      <c r="G1924" s="97">
        <v>1</v>
      </c>
      <c r="H1924" s="105">
        <v>9</v>
      </c>
      <c r="I1924" s="105">
        <v>1</v>
      </c>
      <c r="J1924" s="105">
        <v>10</v>
      </c>
      <c r="K1924" s="95">
        <v>3710</v>
      </c>
      <c r="L1924" s="106">
        <f>T1923</f>
        <v>80</v>
      </c>
      <c r="M1924" s="106">
        <f>K1924*L1924</f>
        <v>296800</v>
      </c>
      <c r="N1924" s="77"/>
      <c r="O1924" s="78"/>
      <c r="P1924" s="78"/>
      <c r="Q1924" s="78"/>
      <c r="R1924" s="79"/>
      <c r="S1924" s="80"/>
      <c r="T1924" s="81"/>
      <c r="U1924" s="77"/>
      <c r="V1924" s="79"/>
      <c r="W1924" s="79"/>
      <c r="X1924" s="82"/>
      <c r="Y1924" s="83">
        <f>M1924</f>
        <v>296800</v>
      </c>
      <c r="Z1924" s="84"/>
      <c r="AA1924" s="87">
        <f>AB1924*M1924/100</f>
        <v>29.68</v>
      </c>
      <c r="AB1924" s="82">
        <v>0.01</v>
      </c>
    </row>
    <row r="1925" spans="2:28" ht="16.5" customHeight="1" x14ac:dyDescent="0.25">
      <c r="B1925" s="99"/>
      <c r="C1925" s="99"/>
      <c r="D1925" s="99"/>
      <c r="E1925" s="99"/>
      <c r="F1925" s="99"/>
      <c r="G1925" s="99"/>
      <c r="H1925" s="107"/>
      <c r="I1925" s="107"/>
      <c r="J1925" s="107"/>
      <c r="K1925" s="106"/>
      <c r="L1925" s="106"/>
      <c r="M1925" s="106"/>
      <c r="N1925" s="77"/>
      <c r="O1925" s="78"/>
      <c r="P1925" s="78"/>
      <c r="Q1925" s="78"/>
      <c r="R1925" s="79"/>
      <c r="S1925" s="80"/>
      <c r="T1925" s="81"/>
      <c r="U1925" s="77"/>
      <c r="V1925" s="79"/>
      <c r="W1925" s="79"/>
      <c r="X1925" s="86"/>
      <c r="Y1925" s="83"/>
      <c r="Z1925" s="84"/>
      <c r="AA1925" s="85"/>
      <c r="AB1925" s="86"/>
    </row>
    <row r="1926" spans="2:28" ht="16.5" customHeight="1" x14ac:dyDescent="0.25">
      <c r="B1926" s="100" t="s">
        <v>205</v>
      </c>
      <c r="C1926" s="101"/>
      <c r="D1926" s="101"/>
      <c r="E1926" s="101"/>
      <c r="F1926" s="101"/>
      <c r="G1926" s="102"/>
      <c r="H1926" s="102" t="s">
        <v>207</v>
      </c>
      <c r="I1926" s="102" t="s">
        <v>250</v>
      </c>
      <c r="J1926" s="102" t="s">
        <v>5546</v>
      </c>
      <c r="K1926" s="102">
        <v>21</v>
      </c>
      <c r="L1926" s="102">
        <v>5</v>
      </c>
      <c r="M1926" s="102"/>
      <c r="N1926" s="102"/>
      <c r="O1926" s="102" t="s">
        <v>424</v>
      </c>
      <c r="P1926" s="102" t="s">
        <v>315</v>
      </c>
      <c r="Q1926" s="102" t="s">
        <v>316</v>
      </c>
      <c r="R1926" s="102">
        <v>33110</v>
      </c>
      <c r="S1926" s="102"/>
      <c r="T1926" s="102">
        <v>80</v>
      </c>
      <c r="U1926" s="102"/>
      <c r="V1926" s="103"/>
      <c r="W1926" s="101"/>
      <c r="X1926" s="102"/>
      <c r="Y1926" s="101"/>
      <c r="Z1926" s="101"/>
      <c r="AA1926" s="101"/>
      <c r="AB1926" s="104"/>
    </row>
    <row r="1927" spans="2:28" ht="16.5" customHeight="1" x14ac:dyDescent="0.25">
      <c r="B1927" s="97">
        <v>2713</v>
      </c>
      <c r="C1927" s="97" t="s">
        <v>206</v>
      </c>
      <c r="D1927" s="98"/>
      <c r="E1927" s="99"/>
      <c r="F1927" s="97"/>
      <c r="G1927" s="97">
        <v>1</v>
      </c>
      <c r="H1927" s="105">
        <v>10</v>
      </c>
      <c r="I1927" s="105">
        <v>2</v>
      </c>
      <c r="J1927" s="105">
        <v>80</v>
      </c>
      <c r="K1927" s="95">
        <v>4280</v>
      </c>
      <c r="L1927" s="106">
        <f>T1926</f>
        <v>80</v>
      </c>
      <c r="M1927" s="106">
        <f>K1927*L1927</f>
        <v>342400</v>
      </c>
      <c r="N1927" s="77"/>
      <c r="O1927" s="78"/>
      <c r="P1927" s="78"/>
      <c r="Q1927" s="78"/>
      <c r="R1927" s="79"/>
      <c r="S1927" s="80"/>
      <c r="T1927" s="81"/>
      <c r="U1927" s="77"/>
      <c r="V1927" s="79"/>
      <c r="W1927" s="79"/>
      <c r="X1927" s="82"/>
      <c r="Y1927" s="83">
        <f>M1927</f>
        <v>342400</v>
      </c>
      <c r="Z1927" s="84"/>
      <c r="AA1927" s="87">
        <f>AB1927*M1927/100</f>
        <v>34.24</v>
      </c>
      <c r="AB1927" s="82">
        <v>0.01</v>
      </c>
    </row>
    <row r="1928" spans="2:28" ht="16.5" customHeight="1" x14ac:dyDescent="0.25">
      <c r="B1928" s="99"/>
      <c r="C1928" s="99"/>
      <c r="D1928" s="99"/>
      <c r="E1928" s="99"/>
      <c r="F1928" s="99"/>
      <c r="G1928" s="99"/>
      <c r="H1928" s="107"/>
      <c r="I1928" s="107"/>
      <c r="J1928" s="107"/>
      <c r="K1928" s="106"/>
      <c r="L1928" s="106"/>
      <c r="M1928" s="106"/>
      <c r="N1928" s="77"/>
      <c r="O1928" s="78"/>
      <c r="P1928" s="78"/>
      <c r="Q1928" s="78"/>
      <c r="R1928" s="79"/>
      <c r="S1928" s="80"/>
      <c r="T1928" s="81"/>
      <c r="U1928" s="77"/>
      <c r="V1928" s="79"/>
      <c r="W1928" s="79"/>
      <c r="X1928" s="86"/>
      <c r="Y1928" s="83"/>
      <c r="Z1928" s="84"/>
      <c r="AA1928" s="85"/>
      <c r="AB1928" s="86"/>
    </row>
    <row r="1929" spans="2:28" ht="16.5" customHeight="1" x14ac:dyDescent="0.25">
      <c r="B1929" s="100" t="s">
        <v>205</v>
      </c>
      <c r="C1929" s="101"/>
      <c r="D1929" s="101"/>
      <c r="E1929" s="101"/>
      <c r="F1929" s="101"/>
      <c r="G1929" s="102"/>
      <c r="H1929" s="102" t="s">
        <v>210</v>
      </c>
      <c r="I1929" s="102" t="s">
        <v>2390</v>
      </c>
      <c r="J1929" s="102" t="s">
        <v>5548</v>
      </c>
      <c r="K1929" s="102" t="s">
        <v>5549</v>
      </c>
      <c r="L1929" s="102">
        <v>5</v>
      </c>
      <c r="M1929" s="102"/>
      <c r="N1929" s="102"/>
      <c r="O1929" s="102" t="s">
        <v>424</v>
      </c>
      <c r="P1929" s="102" t="s">
        <v>315</v>
      </c>
      <c r="Q1929" s="102" t="s">
        <v>316</v>
      </c>
      <c r="R1929" s="102">
        <v>33110</v>
      </c>
      <c r="S1929" s="102"/>
      <c r="T1929" s="102">
        <v>80</v>
      </c>
      <c r="U1929" s="102"/>
      <c r="V1929" s="103"/>
      <c r="W1929" s="101"/>
      <c r="X1929" s="102"/>
      <c r="Y1929" s="101"/>
      <c r="Z1929" s="101"/>
      <c r="AA1929" s="101"/>
      <c r="AB1929" s="104"/>
    </row>
    <row r="1930" spans="2:28" ht="16.5" customHeight="1" x14ac:dyDescent="0.25">
      <c r="B1930" s="97">
        <v>2714</v>
      </c>
      <c r="C1930" s="97" t="s">
        <v>206</v>
      </c>
      <c r="D1930" s="98"/>
      <c r="E1930" s="99"/>
      <c r="F1930" s="97"/>
      <c r="G1930" s="97">
        <v>1</v>
      </c>
      <c r="H1930" s="105">
        <v>11</v>
      </c>
      <c r="I1930" s="105">
        <v>0</v>
      </c>
      <c r="J1930" s="105">
        <v>53</v>
      </c>
      <c r="K1930" s="95">
        <v>4453</v>
      </c>
      <c r="L1930" s="106">
        <f>T1929</f>
        <v>80</v>
      </c>
      <c r="M1930" s="106">
        <f>K1930*L1930</f>
        <v>356240</v>
      </c>
      <c r="N1930" s="77"/>
      <c r="O1930" s="78"/>
      <c r="P1930" s="78"/>
      <c r="Q1930" s="78"/>
      <c r="R1930" s="79"/>
      <c r="S1930" s="80"/>
      <c r="T1930" s="81"/>
      <c r="U1930" s="77"/>
      <c r="V1930" s="79"/>
      <c r="W1930" s="79"/>
      <c r="X1930" s="82"/>
      <c r="Y1930" s="83">
        <f>M1930</f>
        <v>356240</v>
      </c>
      <c r="Z1930" s="84"/>
      <c r="AA1930" s="87">
        <f>AB1930*M1930/100</f>
        <v>35.624000000000002</v>
      </c>
      <c r="AB1930" s="82">
        <v>0.01</v>
      </c>
    </row>
    <row r="1931" spans="2:28" ht="16.5" customHeight="1" x14ac:dyDescent="0.25">
      <c r="B1931" s="99"/>
      <c r="C1931" s="99"/>
      <c r="D1931" s="99"/>
      <c r="E1931" s="99"/>
      <c r="F1931" s="99"/>
      <c r="G1931" s="99"/>
      <c r="H1931" s="107"/>
      <c r="I1931" s="107"/>
      <c r="J1931" s="107"/>
      <c r="K1931" s="106"/>
      <c r="L1931" s="106"/>
      <c r="M1931" s="106"/>
      <c r="N1931" s="77"/>
      <c r="O1931" s="78"/>
      <c r="P1931" s="78"/>
      <c r="Q1931" s="78"/>
      <c r="R1931" s="79"/>
      <c r="S1931" s="80"/>
      <c r="T1931" s="81"/>
      <c r="U1931" s="77"/>
      <c r="V1931" s="79"/>
      <c r="W1931" s="79"/>
      <c r="X1931" s="86"/>
      <c r="Y1931" s="83"/>
      <c r="Z1931" s="84"/>
      <c r="AA1931" s="85"/>
      <c r="AB1931" s="86"/>
    </row>
    <row r="1932" spans="2:28" ht="16.5" customHeight="1" x14ac:dyDescent="0.25">
      <c r="B1932" s="100" t="s">
        <v>205</v>
      </c>
      <c r="C1932" s="101"/>
      <c r="D1932" s="101"/>
      <c r="E1932" s="101"/>
      <c r="F1932" s="101"/>
      <c r="G1932" s="102"/>
      <c r="H1932" s="102" t="s">
        <v>207</v>
      </c>
      <c r="I1932" s="102" t="s">
        <v>5551</v>
      </c>
      <c r="J1932" s="102" t="s">
        <v>2679</v>
      </c>
      <c r="K1932" s="102">
        <v>12</v>
      </c>
      <c r="L1932" s="102">
        <v>10</v>
      </c>
      <c r="M1932" s="102"/>
      <c r="N1932" s="102"/>
      <c r="O1932" s="102" t="s">
        <v>424</v>
      </c>
      <c r="P1932" s="102" t="s">
        <v>315</v>
      </c>
      <c r="Q1932" s="102" t="s">
        <v>316</v>
      </c>
      <c r="R1932" s="102">
        <v>33110</v>
      </c>
      <c r="S1932" s="102"/>
      <c r="T1932" s="102">
        <v>80</v>
      </c>
      <c r="U1932" s="102"/>
      <c r="V1932" s="103"/>
      <c r="W1932" s="101"/>
      <c r="X1932" s="102"/>
      <c r="Y1932" s="101"/>
      <c r="Z1932" s="101"/>
      <c r="AA1932" s="101"/>
      <c r="AB1932" s="104"/>
    </row>
    <row r="1933" spans="2:28" ht="16.5" customHeight="1" x14ac:dyDescent="0.25">
      <c r="B1933" s="97">
        <v>2717</v>
      </c>
      <c r="C1933" s="97" t="s">
        <v>206</v>
      </c>
      <c r="D1933" s="98"/>
      <c r="E1933" s="99">
        <v>27</v>
      </c>
      <c r="F1933" s="97">
        <v>6</v>
      </c>
      <c r="G1933" s="97">
        <v>1</v>
      </c>
      <c r="H1933" s="105">
        <v>34</v>
      </c>
      <c r="I1933" s="105">
        <v>2</v>
      </c>
      <c r="J1933" s="105">
        <v>49</v>
      </c>
      <c r="K1933" s="95">
        <v>13849</v>
      </c>
      <c r="L1933" s="106">
        <f>T1932</f>
        <v>80</v>
      </c>
      <c r="M1933" s="106">
        <f>K1933*L1933</f>
        <v>1107920</v>
      </c>
      <c r="N1933" s="77"/>
      <c r="O1933" s="78"/>
      <c r="P1933" s="78"/>
      <c r="Q1933" s="78"/>
      <c r="R1933" s="79"/>
      <c r="S1933" s="80"/>
      <c r="T1933" s="81"/>
      <c r="U1933" s="77"/>
      <c r="V1933" s="79"/>
      <c r="W1933" s="79"/>
      <c r="X1933" s="82"/>
      <c r="Y1933" s="83">
        <f>M1933</f>
        <v>1107920</v>
      </c>
      <c r="Z1933" s="84"/>
      <c r="AA1933" s="87">
        <f>AB1933*M1933/100</f>
        <v>110.792</v>
      </c>
      <c r="AB1933" s="82">
        <v>0.01</v>
      </c>
    </row>
    <row r="1934" spans="2:28" ht="16.5" customHeight="1" x14ac:dyDescent="0.25">
      <c r="B1934" s="99"/>
      <c r="C1934" s="99"/>
      <c r="D1934" s="99"/>
      <c r="E1934" s="99"/>
      <c r="F1934" s="99"/>
      <c r="G1934" s="99"/>
      <c r="H1934" s="107"/>
      <c r="I1934" s="107"/>
      <c r="J1934" s="107"/>
      <c r="K1934" s="106"/>
      <c r="L1934" s="106"/>
      <c r="M1934" s="106"/>
      <c r="N1934" s="77"/>
      <c r="O1934" s="78"/>
      <c r="P1934" s="78"/>
      <c r="Q1934" s="78"/>
      <c r="R1934" s="79"/>
      <c r="S1934" s="80"/>
      <c r="T1934" s="81"/>
      <c r="U1934" s="77"/>
      <c r="V1934" s="79"/>
      <c r="W1934" s="79"/>
      <c r="X1934" s="86"/>
      <c r="Y1934" s="83"/>
      <c r="Z1934" s="84"/>
      <c r="AA1934" s="85"/>
      <c r="AB1934" s="86"/>
    </row>
    <row r="1935" spans="2:28" ht="16.5" customHeight="1" x14ac:dyDescent="0.25">
      <c r="B1935" s="100" t="s">
        <v>205</v>
      </c>
      <c r="C1935" s="101"/>
      <c r="D1935" s="101"/>
      <c r="E1935" s="101"/>
      <c r="F1935" s="101"/>
      <c r="G1935" s="102"/>
      <c r="H1935" s="102" t="s">
        <v>210</v>
      </c>
      <c r="I1935" s="102" t="s">
        <v>888</v>
      </c>
      <c r="J1935" s="102" t="s">
        <v>2503</v>
      </c>
      <c r="K1935" s="102">
        <v>12</v>
      </c>
      <c r="L1935" s="102">
        <v>10</v>
      </c>
      <c r="M1935" s="102"/>
      <c r="N1935" s="102"/>
      <c r="O1935" s="102" t="s">
        <v>424</v>
      </c>
      <c r="P1935" s="102" t="s">
        <v>315</v>
      </c>
      <c r="Q1935" s="102" t="s">
        <v>316</v>
      </c>
      <c r="R1935" s="102">
        <v>33110</v>
      </c>
      <c r="S1935" s="102"/>
      <c r="T1935" s="102">
        <v>80</v>
      </c>
      <c r="U1935" s="102"/>
      <c r="V1935" s="103"/>
      <c r="W1935" s="101"/>
      <c r="X1935" s="102" t="s">
        <v>212</v>
      </c>
      <c r="Y1935" s="101" t="s">
        <v>5552</v>
      </c>
      <c r="Z1935" s="101"/>
      <c r="AA1935" s="101"/>
      <c r="AB1935" s="104"/>
    </row>
    <row r="1936" spans="2:28" ht="16.5" customHeight="1" x14ac:dyDescent="0.25">
      <c r="B1936" s="97">
        <v>2718</v>
      </c>
      <c r="C1936" s="97" t="s">
        <v>206</v>
      </c>
      <c r="D1936" s="98">
        <v>4335</v>
      </c>
      <c r="E1936" s="99">
        <v>26</v>
      </c>
      <c r="F1936" s="97">
        <v>6</v>
      </c>
      <c r="G1936" s="97">
        <v>1</v>
      </c>
      <c r="H1936" s="105">
        <v>50</v>
      </c>
      <c r="I1936" s="105">
        <v>0</v>
      </c>
      <c r="J1936" s="105">
        <v>0</v>
      </c>
      <c r="K1936" s="95">
        <v>20000</v>
      </c>
      <c r="L1936" s="106">
        <f>T1935</f>
        <v>80</v>
      </c>
      <c r="M1936" s="106">
        <f>K1936*L1936</f>
        <v>1600000</v>
      </c>
      <c r="N1936" s="77"/>
      <c r="O1936" s="78"/>
      <c r="P1936" s="78"/>
      <c r="Q1936" s="78"/>
      <c r="R1936" s="79"/>
      <c r="S1936" s="80"/>
      <c r="T1936" s="81"/>
      <c r="U1936" s="77"/>
      <c r="V1936" s="79"/>
      <c r="W1936" s="79"/>
      <c r="X1936" s="82"/>
      <c r="Y1936" s="83">
        <f>M1936</f>
        <v>1600000</v>
      </c>
      <c r="Z1936" s="84"/>
      <c r="AA1936" s="87">
        <f>AB1936*M1936/100</f>
        <v>160</v>
      </c>
      <c r="AB1936" s="82">
        <v>0.01</v>
      </c>
    </row>
    <row r="1937" spans="2:28" ht="16.5" customHeight="1" x14ac:dyDescent="0.25">
      <c r="B1937" s="99"/>
      <c r="C1937" s="99"/>
      <c r="D1937" s="99"/>
      <c r="E1937" s="99"/>
      <c r="F1937" s="99"/>
      <c r="G1937" s="99"/>
      <c r="H1937" s="107"/>
      <c r="I1937" s="107"/>
      <c r="J1937" s="107"/>
      <c r="K1937" s="106"/>
      <c r="L1937" s="106"/>
      <c r="M1937" s="106"/>
      <c r="N1937" s="77"/>
      <c r="O1937" s="78"/>
      <c r="P1937" s="78"/>
      <c r="Q1937" s="78"/>
      <c r="R1937" s="79"/>
      <c r="S1937" s="80"/>
      <c r="T1937" s="81"/>
      <c r="U1937" s="77"/>
      <c r="V1937" s="79"/>
      <c r="W1937" s="79"/>
      <c r="X1937" s="86"/>
      <c r="Y1937" s="83"/>
      <c r="Z1937" s="84"/>
      <c r="AA1937" s="85"/>
      <c r="AB1937" s="86"/>
    </row>
    <row r="1938" spans="2:28" ht="16.5" customHeight="1" x14ac:dyDescent="0.25">
      <c r="B1938" s="100" t="s">
        <v>205</v>
      </c>
      <c r="C1938" s="101"/>
      <c r="D1938" s="101"/>
      <c r="E1938" s="101"/>
      <c r="F1938" s="101"/>
      <c r="G1938" s="102"/>
      <c r="H1938" s="102" t="s">
        <v>207</v>
      </c>
      <c r="I1938" s="102" t="s">
        <v>5553</v>
      </c>
      <c r="J1938" s="102" t="s">
        <v>951</v>
      </c>
      <c r="K1938" s="102">
        <v>53</v>
      </c>
      <c r="L1938" s="102">
        <v>9</v>
      </c>
      <c r="M1938" s="102"/>
      <c r="N1938" s="102"/>
      <c r="O1938" s="102" t="s">
        <v>5554</v>
      </c>
      <c r="P1938" s="102" t="s">
        <v>1784</v>
      </c>
      <c r="Q1938" s="102" t="s">
        <v>139</v>
      </c>
      <c r="R1938" s="102">
        <v>34260</v>
      </c>
      <c r="S1938" s="102"/>
      <c r="T1938" s="102">
        <v>80</v>
      </c>
      <c r="U1938" s="102"/>
      <c r="V1938" s="103"/>
      <c r="W1938" s="101"/>
      <c r="X1938" s="102" t="s">
        <v>212</v>
      </c>
      <c r="Y1938" s="101" t="s">
        <v>5556</v>
      </c>
      <c r="Z1938" s="101"/>
      <c r="AA1938" s="101" t="s">
        <v>5555</v>
      </c>
      <c r="AB1938" s="104"/>
    </row>
    <row r="1939" spans="2:28" ht="16.5" customHeight="1" x14ac:dyDescent="0.25">
      <c r="B1939" s="97">
        <v>2719</v>
      </c>
      <c r="C1939" s="97" t="s">
        <v>206</v>
      </c>
      <c r="D1939" s="98"/>
      <c r="E1939" s="99">
        <v>1</v>
      </c>
      <c r="F1939" s="97">
        <v>0</v>
      </c>
      <c r="G1939" s="97">
        <v>1</v>
      </c>
      <c r="H1939" s="105">
        <v>67</v>
      </c>
      <c r="I1939" s="105">
        <v>0</v>
      </c>
      <c r="J1939" s="105">
        <v>17</v>
      </c>
      <c r="K1939" s="95">
        <v>26817</v>
      </c>
      <c r="L1939" s="106">
        <f>T1938</f>
        <v>80</v>
      </c>
      <c r="M1939" s="106">
        <f>K1939*L1939</f>
        <v>2145360</v>
      </c>
      <c r="N1939" s="77"/>
      <c r="O1939" s="78"/>
      <c r="P1939" s="78"/>
      <c r="Q1939" s="78"/>
      <c r="R1939" s="79"/>
      <c r="S1939" s="80"/>
      <c r="T1939" s="81"/>
      <c r="U1939" s="77"/>
      <c r="V1939" s="79"/>
      <c r="W1939" s="79"/>
      <c r="X1939" s="82"/>
      <c r="Y1939" s="83">
        <f>M1939</f>
        <v>2145360</v>
      </c>
      <c r="Z1939" s="84"/>
      <c r="AA1939" s="87">
        <f>AB1939*M1939/100</f>
        <v>214.53600000000003</v>
      </c>
      <c r="AB1939" s="82">
        <v>0.01</v>
      </c>
    </row>
    <row r="1940" spans="2:28" ht="16.5" customHeight="1" x14ac:dyDescent="0.25">
      <c r="B1940" s="99"/>
      <c r="C1940" s="99"/>
      <c r="D1940" s="99"/>
      <c r="E1940" s="99"/>
      <c r="F1940" s="99"/>
      <c r="G1940" s="99"/>
      <c r="H1940" s="107"/>
      <c r="I1940" s="107"/>
      <c r="J1940" s="107"/>
      <c r="K1940" s="106"/>
      <c r="L1940" s="106"/>
      <c r="M1940" s="106"/>
      <c r="N1940" s="77"/>
      <c r="O1940" s="78"/>
      <c r="P1940" s="78"/>
      <c r="Q1940" s="78"/>
      <c r="R1940" s="79"/>
      <c r="S1940" s="80"/>
      <c r="T1940" s="81"/>
      <c r="U1940" s="77"/>
      <c r="V1940" s="79"/>
      <c r="W1940" s="79"/>
      <c r="X1940" s="86"/>
      <c r="Y1940" s="83"/>
      <c r="Z1940" s="84"/>
      <c r="AA1940" s="85"/>
      <c r="AB1940" s="86"/>
    </row>
    <row r="1941" spans="2:28" ht="16.5" customHeight="1" x14ac:dyDescent="0.25">
      <c r="B1941" s="100" t="s">
        <v>205</v>
      </c>
      <c r="C1941" s="101"/>
      <c r="D1941" s="101"/>
      <c r="E1941" s="101"/>
      <c r="F1941" s="101"/>
      <c r="G1941" s="102"/>
      <c r="H1941" s="102" t="s">
        <v>207</v>
      </c>
      <c r="I1941" s="102" t="s">
        <v>2076</v>
      </c>
      <c r="J1941" s="102" t="s">
        <v>5091</v>
      </c>
      <c r="K1941" s="102" t="s">
        <v>5557</v>
      </c>
      <c r="L1941" s="102">
        <v>8</v>
      </c>
      <c r="M1941" s="102"/>
      <c r="N1941" s="102"/>
      <c r="O1941" s="102" t="s">
        <v>335</v>
      </c>
      <c r="P1941" s="102" t="s">
        <v>336</v>
      </c>
      <c r="Q1941" s="102" t="s">
        <v>316</v>
      </c>
      <c r="R1941" s="102">
        <v>33110</v>
      </c>
      <c r="S1941" s="102"/>
      <c r="T1941" s="102">
        <v>80</v>
      </c>
      <c r="U1941" s="102"/>
      <c r="V1941" s="103"/>
      <c r="W1941" s="101"/>
      <c r="X1941" s="102"/>
      <c r="Y1941" s="101"/>
      <c r="Z1941" s="101"/>
      <c r="AA1941" s="101"/>
      <c r="AB1941" s="104"/>
    </row>
    <row r="1942" spans="2:28" ht="16.5" customHeight="1" x14ac:dyDescent="0.25">
      <c r="B1942" s="97">
        <v>2720</v>
      </c>
      <c r="C1942" s="97" t="s">
        <v>206</v>
      </c>
      <c r="D1942" s="98">
        <v>3431</v>
      </c>
      <c r="E1942" s="99">
        <v>13</v>
      </c>
      <c r="F1942" s="97">
        <v>6</v>
      </c>
      <c r="G1942" s="97">
        <v>1</v>
      </c>
      <c r="H1942" s="105">
        <v>35</v>
      </c>
      <c r="I1942" s="105">
        <v>3</v>
      </c>
      <c r="J1942" s="105">
        <v>25</v>
      </c>
      <c r="K1942" s="95">
        <v>14325</v>
      </c>
      <c r="L1942" s="106">
        <f>T1941</f>
        <v>80</v>
      </c>
      <c r="M1942" s="106">
        <f>K1942*L1942</f>
        <v>1146000</v>
      </c>
      <c r="N1942" s="77"/>
      <c r="O1942" s="78"/>
      <c r="P1942" s="78"/>
      <c r="Q1942" s="78"/>
      <c r="R1942" s="79"/>
      <c r="S1942" s="80"/>
      <c r="T1942" s="81"/>
      <c r="U1942" s="77"/>
      <c r="V1942" s="79"/>
      <c r="W1942" s="79"/>
      <c r="X1942" s="82"/>
      <c r="Y1942" s="83">
        <f>M1942</f>
        <v>1146000</v>
      </c>
      <c r="Z1942" s="84"/>
      <c r="AA1942" s="87">
        <f>AB1942*M1942/100</f>
        <v>114.6</v>
      </c>
      <c r="AB1942" s="82">
        <v>0.01</v>
      </c>
    </row>
    <row r="1943" spans="2:28" ht="16.5" customHeight="1" x14ac:dyDescent="0.25">
      <c r="B1943" s="99"/>
      <c r="C1943" s="99"/>
      <c r="D1943" s="99"/>
      <c r="E1943" s="99"/>
      <c r="F1943" s="99"/>
      <c r="G1943" s="99"/>
      <c r="H1943" s="107"/>
      <c r="I1943" s="107"/>
      <c r="J1943" s="107"/>
      <c r="K1943" s="106"/>
      <c r="L1943" s="106"/>
      <c r="M1943" s="106"/>
      <c r="N1943" s="77"/>
      <c r="O1943" s="78"/>
      <c r="P1943" s="78"/>
      <c r="Q1943" s="78"/>
      <c r="R1943" s="79"/>
      <c r="S1943" s="80"/>
      <c r="T1943" s="81"/>
      <c r="U1943" s="77"/>
      <c r="V1943" s="79"/>
      <c r="W1943" s="79"/>
      <c r="X1943" s="86"/>
      <c r="Y1943" s="83"/>
      <c r="Z1943" s="84"/>
      <c r="AA1943" s="85"/>
      <c r="AB1943" s="86"/>
    </row>
    <row r="1944" spans="2:28" ht="16.5" customHeight="1" x14ac:dyDescent="0.25">
      <c r="B1944" s="100" t="s">
        <v>205</v>
      </c>
      <c r="C1944" s="101"/>
      <c r="D1944" s="101"/>
      <c r="E1944" s="101"/>
      <c r="F1944" s="101"/>
      <c r="G1944" s="102"/>
      <c r="H1944" s="102" t="s">
        <v>210</v>
      </c>
      <c r="I1944" s="102" t="s">
        <v>1907</v>
      </c>
      <c r="J1944" s="102" t="s">
        <v>5558</v>
      </c>
      <c r="K1944" s="102">
        <v>89</v>
      </c>
      <c r="L1944" s="102">
        <v>7</v>
      </c>
      <c r="M1944" s="102"/>
      <c r="N1944" s="102"/>
      <c r="O1944" s="102" t="s">
        <v>5399</v>
      </c>
      <c r="P1944" s="102" t="s">
        <v>315</v>
      </c>
      <c r="Q1944" s="102" t="s">
        <v>316</v>
      </c>
      <c r="R1944" s="102">
        <v>33110</v>
      </c>
      <c r="S1944" s="102"/>
      <c r="T1944" s="102">
        <v>80</v>
      </c>
      <c r="U1944" s="102"/>
      <c r="V1944" s="103"/>
      <c r="W1944" s="101"/>
      <c r="X1944" s="102" t="s">
        <v>212</v>
      </c>
      <c r="Y1944" s="101" t="s">
        <v>5560</v>
      </c>
      <c r="Z1944" s="101"/>
      <c r="AA1944" s="102" t="s">
        <v>5559</v>
      </c>
      <c r="AB1944" s="104"/>
    </row>
    <row r="1945" spans="2:28" ht="16.5" customHeight="1" x14ac:dyDescent="0.25">
      <c r="B1945" s="97">
        <v>2721</v>
      </c>
      <c r="C1945" s="97" t="s">
        <v>206</v>
      </c>
      <c r="D1945" s="98">
        <v>3877</v>
      </c>
      <c r="E1945" s="99">
        <v>13</v>
      </c>
      <c r="F1945" s="97">
        <v>6</v>
      </c>
      <c r="G1945" s="97">
        <v>1</v>
      </c>
      <c r="H1945" s="105">
        <v>12</v>
      </c>
      <c r="I1945" s="105">
        <v>3</v>
      </c>
      <c r="J1945" s="105">
        <v>17</v>
      </c>
      <c r="K1945" s="95">
        <v>5117</v>
      </c>
      <c r="L1945" s="106">
        <f>T1944</f>
        <v>80</v>
      </c>
      <c r="M1945" s="106">
        <f>K1945*L1945</f>
        <v>409360</v>
      </c>
      <c r="N1945" s="77"/>
      <c r="O1945" s="78"/>
      <c r="P1945" s="78"/>
      <c r="Q1945" s="78"/>
      <c r="R1945" s="79"/>
      <c r="S1945" s="80"/>
      <c r="T1945" s="81"/>
      <c r="U1945" s="77"/>
      <c r="V1945" s="79"/>
      <c r="W1945" s="79"/>
      <c r="X1945" s="82"/>
      <c r="Y1945" s="83">
        <f>M1945</f>
        <v>409360</v>
      </c>
      <c r="Z1945" s="84"/>
      <c r="AA1945" s="87">
        <f>AB1945*M1945/100</f>
        <v>40.936</v>
      </c>
      <c r="AB1945" s="82">
        <v>0.01</v>
      </c>
    </row>
    <row r="1946" spans="2:28" ht="16.5" customHeight="1" x14ac:dyDescent="0.25">
      <c r="B1946" s="99"/>
      <c r="C1946" s="99"/>
      <c r="D1946" s="99"/>
      <c r="E1946" s="99"/>
      <c r="F1946" s="99"/>
      <c r="G1946" s="99"/>
      <c r="H1946" s="107"/>
      <c r="I1946" s="107"/>
      <c r="J1946" s="107"/>
      <c r="K1946" s="106"/>
      <c r="L1946" s="106"/>
      <c r="M1946" s="106"/>
      <c r="N1946" s="77"/>
      <c r="O1946" s="78"/>
      <c r="P1946" s="78"/>
      <c r="Q1946" s="78"/>
      <c r="R1946" s="79"/>
      <c r="S1946" s="80"/>
      <c r="T1946" s="81"/>
      <c r="U1946" s="77"/>
      <c r="V1946" s="79"/>
      <c r="W1946" s="79"/>
      <c r="X1946" s="86"/>
      <c r="Y1946" s="83"/>
      <c r="Z1946" s="84"/>
      <c r="AA1946" s="85"/>
      <c r="AB1946" s="86"/>
    </row>
    <row r="1947" spans="2:28" ht="16.5" customHeight="1" x14ac:dyDescent="0.25">
      <c r="B1947" s="100" t="s">
        <v>205</v>
      </c>
      <c r="C1947" s="101"/>
      <c r="D1947" s="101"/>
      <c r="E1947" s="101"/>
      <c r="F1947" s="101"/>
      <c r="G1947" s="102"/>
      <c r="H1947" s="102" t="s">
        <v>210</v>
      </c>
      <c r="I1947" s="102" t="s">
        <v>5257</v>
      </c>
      <c r="J1947" s="102" t="s">
        <v>3694</v>
      </c>
      <c r="K1947" s="102">
        <v>42</v>
      </c>
      <c r="L1947" s="102">
        <v>11</v>
      </c>
      <c r="M1947" s="102"/>
      <c r="N1947" s="102"/>
      <c r="O1947" s="102" t="s">
        <v>424</v>
      </c>
      <c r="P1947" s="102" t="s">
        <v>315</v>
      </c>
      <c r="Q1947" s="102" t="s">
        <v>316</v>
      </c>
      <c r="R1947" s="102">
        <v>33110</v>
      </c>
      <c r="S1947" s="102"/>
      <c r="T1947" s="102">
        <v>80</v>
      </c>
      <c r="U1947" s="102"/>
      <c r="V1947" s="103"/>
      <c r="W1947" s="101"/>
      <c r="X1947" s="102" t="s">
        <v>212</v>
      </c>
      <c r="Y1947" s="101" t="s">
        <v>5562</v>
      </c>
      <c r="Z1947" s="101"/>
      <c r="AA1947" s="102" t="s">
        <v>5561</v>
      </c>
      <c r="AB1947" s="104"/>
    </row>
    <row r="1948" spans="2:28" ht="16.5" customHeight="1" x14ac:dyDescent="0.25">
      <c r="B1948" s="97">
        <v>2722</v>
      </c>
      <c r="C1948" s="97" t="s">
        <v>206</v>
      </c>
      <c r="D1948" s="98">
        <v>3832</v>
      </c>
      <c r="E1948" s="99">
        <v>7</v>
      </c>
      <c r="F1948" s="97">
        <v>6</v>
      </c>
      <c r="G1948" s="97">
        <v>1</v>
      </c>
      <c r="H1948" s="105">
        <v>13</v>
      </c>
      <c r="I1948" s="105">
        <v>2</v>
      </c>
      <c r="J1948" s="105">
        <v>70</v>
      </c>
      <c r="K1948" s="95">
        <v>5470</v>
      </c>
      <c r="L1948" s="106">
        <f>T1947</f>
        <v>80</v>
      </c>
      <c r="M1948" s="106">
        <f>K1948*L1948</f>
        <v>437600</v>
      </c>
      <c r="N1948" s="77"/>
      <c r="O1948" s="78"/>
      <c r="P1948" s="78"/>
      <c r="Q1948" s="78"/>
      <c r="R1948" s="79"/>
      <c r="S1948" s="80"/>
      <c r="T1948" s="81"/>
      <c r="U1948" s="77"/>
      <c r="V1948" s="79"/>
      <c r="W1948" s="79"/>
      <c r="X1948" s="82"/>
      <c r="Y1948" s="83">
        <f>M1948</f>
        <v>437600</v>
      </c>
      <c r="Z1948" s="84"/>
      <c r="AA1948" s="87">
        <f>AB1948*M1948/100</f>
        <v>43.76</v>
      </c>
      <c r="AB1948" s="82">
        <v>0.01</v>
      </c>
    </row>
    <row r="1949" spans="2:28" ht="16.5" customHeight="1" x14ac:dyDescent="0.25">
      <c r="B1949" s="99"/>
      <c r="C1949" s="99"/>
      <c r="D1949" s="99"/>
      <c r="E1949" s="99"/>
      <c r="F1949" s="99"/>
      <c r="G1949" s="99"/>
      <c r="H1949" s="107"/>
      <c r="I1949" s="107"/>
      <c r="J1949" s="107"/>
      <c r="K1949" s="106"/>
      <c r="L1949" s="106"/>
      <c r="M1949" s="106"/>
      <c r="N1949" s="77"/>
      <c r="O1949" s="78"/>
      <c r="P1949" s="78"/>
      <c r="Q1949" s="78"/>
      <c r="R1949" s="79"/>
      <c r="S1949" s="80"/>
      <c r="T1949" s="81"/>
      <c r="U1949" s="77"/>
      <c r="V1949" s="79"/>
      <c r="W1949" s="79"/>
      <c r="X1949" s="86"/>
      <c r="Y1949" s="83"/>
      <c r="Z1949" s="84"/>
      <c r="AA1949" s="85"/>
      <c r="AB1949" s="86"/>
    </row>
    <row r="1950" spans="2:28" ht="16.5" customHeight="1" x14ac:dyDescent="0.25">
      <c r="B1950" s="100" t="s">
        <v>205</v>
      </c>
      <c r="C1950" s="101"/>
      <c r="D1950" s="101"/>
      <c r="E1950" s="101"/>
      <c r="F1950" s="101"/>
      <c r="G1950" s="102"/>
      <c r="H1950" s="102" t="s">
        <v>210</v>
      </c>
      <c r="I1950" s="102" t="s">
        <v>5563</v>
      </c>
      <c r="J1950" s="102" t="s">
        <v>5564</v>
      </c>
      <c r="K1950" s="102">
        <v>165</v>
      </c>
      <c r="L1950" s="102">
        <v>11</v>
      </c>
      <c r="M1950" s="102"/>
      <c r="N1950" s="102"/>
      <c r="O1950" s="102" t="s">
        <v>424</v>
      </c>
      <c r="P1950" s="102" t="s">
        <v>315</v>
      </c>
      <c r="Q1950" s="102" t="s">
        <v>316</v>
      </c>
      <c r="R1950" s="102">
        <v>33110</v>
      </c>
      <c r="S1950" s="102"/>
      <c r="T1950" s="102">
        <v>80</v>
      </c>
      <c r="U1950" s="102" t="s">
        <v>5565</v>
      </c>
      <c r="V1950" s="103"/>
      <c r="W1950" s="101"/>
      <c r="X1950" s="102"/>
      <c r="Y1950" s="101"/>
      <c r="Z1950" s="101"/>
      <c r="AA1950" s="101"/>
      <c r="AB1950" s="104"/>
    </row>
    <row r="1951" spans="2:28" ht="16.5" customHeight="1" x14ac:dyDescent="0.25">
      <c r="B1951" s="97">
        <v>2723</v>
      </c>
      <c r="C1951" s="97" t="s">
        <v>206</v>
      </c>
      <c r="D1951" s="98">
        <v>4135</v>
      </c>
      <c r="E1951" s="99">
        <v>2</v>
      </c>
      <c r="F1951" s="97">
        <v>6</v>
      </c>
      <c r="G1951" s="97">
        <v>1</v>
      </c>
      <c r="H1951" s="105">
        <v>26</v>
      </c>
      <c r="I1951" s="105">
        <v>1</v>
      </c>
      <c r="J1951" s="105">
        <v>63</v>
      </c>
      <c r="K1951" s="95">
        <v>10563</v>
      </c>
      <c r="L1951" s="106">
        <f>T1950</f>
        <v>80</v>
      </c>
      <c r="M1951" s="106">
        <f>K1951*L1951</f>
        <v>845040</v>
      </c>
      <c r="N1951" s="77"/>
      <c r="O1951" s="78"/>
      <c r="P1951" s="78"/>
      <c r="Q1951" s="78"/>
      <c r="R1951" s="79"/>
      <c r="S1951" s="80"/>
      <c r="T1951" s="81"/>
      <c r="U1951" s="77"/>
      <c r="V1951" s="79"/>
      <c r="W1951" s="79"/>
      <c r="X1951" s="82"/>
      <c r="Y1951" s="83">
        <f>M1951</f>
        <v>845040</v>
      </c>
      <c r="Z1951" s="84"/>
      <c r="AA1951" s="87">
        <f>AB1951*M1951/100</f>
        <v>84.503999999999991</v>
      </c>
      <c r="AB1951" s="82">
        <v>0.01</v>
      </c>
    </row>
    <row r="1952" spans="2:28" ht="16.5" customHeight="1" x14ac:dyDescent="0.25">
      <c r="B1952" s="99"/>
      <c r="C1952" s="99"/>
      <c r="D1952" s="99"/>
      <c r="E1952" s="99"/>
      <c r="F1952" s="99"/>
      <c r="G1952" s="99"/>
      <c r="H1952" s="107"/>
      <c r="I1952" s="107"/>
      <c r="J1952" s="107"/>
      <c r="K1952" s="106"/>
      <c r="L1952" s="106"/>
      <c r="M1952" s="106"/>
      <c r="N1952" s="77"/>
      <c r="O1952" s="78"/>
      <c r="P1952" s="78"/>
      <c r="Q1952" s="78"/>
      <c r="R1952" s="79"/>
      <c r="S1952" s="80"/>
      <c r="T1952" s="81"/>
      <c r="U1952" s="77"/>
      <c r="V1952" s="79"/>
      <c r="W1952" s="79"/>
      <c r="X1952" s="86"/>
      <c r="Y1952" s="83"/>
      <c r="Z1952" s="84"/>
      <c r="AA1952" s="85"/>
      <c r="AB1952" s="86"/>
    </row>
    <row r="1953" spans="2:28" ht="16.5" customHeight="1" x14ac:dyDescent="0.25">
      <c r="B1953" s="100" t="s">
        <v>205</v>
      </c>
      <c r="C1953" s="101"/>
      <c r="D1953" s="101"/>
      <c r="E1953" s="101"/>
      <c r="F1953" s="101"/>
      <c r="G1953" s="102"/>
      <c r="H1953" s="102" t="s">
        <v>213</v>
      </c>
      <c r="I1953" s="102" t="s">
        <v>956</v>
      </c>
      <c r="J1953" s="102" t="s">
        <v>5566</v>
      </c>
      <c r="K1953" s="102">
        <v>199</v>
      </c>
      <c r="L1953" s="102">
        <v>11</v>
      </c>
      <c r="M1953" s="102"/>
      <c r="N1953" s="102"/>
      <c r="O1953" s="102" t="s">
        <v>424</v>
      </c>
      <c r="P1953" s="102" t="s">
        <v>315</v>
      </c>
      <c r="Q1953" s="102" t="s">
        <v>316</v>
      </c>
      <c r="R1953" s="102">
        <v>33110</v>
      </c>
      <c r="S1953" s="102"/>
      <c r="T1953" s="102">
        <v>80</v>
      </c>
      <c r="U1953" s="102"/>
      <c r="V1953" s="103"/>
      <c r="W1953" s="101"/>
      <c r="X1953" s="102"/>
      <c r="Y1953" s="101"/>
      <c r="Z1953" s="101"/>
      <c r="AA1953" s="102" t="s">
        <v>4963</v>
      </c>
      <c r="AB1953" s="104"/>
    </row>
    <row r="1954" spans="2:28" ht="16.5" customHeight="1" x14ac:dyDescent="0.25">
      <c r="B1954" s="97">
        <v>2724</v>
      </c>
      <c r="C1954" s="97" t="s">
        <v>206</v>
      </c>
      <c r="D1954" s="98">
        <v>3814</v>
      </c>
      <c r="E1954" s="99">
        <v>6</v>
      </c>
      <c r="F1954" s="97">
        <v>6</v>
      </c>
      <c r="G1954" s="97">
        <v>1</v>
      </c>
      <c r="H1954" s="105">
        <v>18</v>
      </c>
      <c r="I1954" s="105">
        <v>2</v>
      </c>
      <c r="J1954" s="105">
        <v>11</v>
      </c>
      <c r="K1954" s="95">
        <v>7411</v>
      </c>
      <c r="L1954" s="106">
        <f>T1953</f>
        <v>80</v>
      </c>
      <c r="M1954" s="106">
        <f>K1954*L1954</f>
        <v>592880</v>
      </c>
      <c r="N1954" s="77"/>
      <c r="O1954" s="78"/>
      <c r="P1954" s="78"/>
      <c r="Q1954" s="78"/>
      <c r="R1954" s="79"/>
      <c r="S1954" s="80"/>
      <c r="T1954" s="81"/>
      <c r="U1954" s="77"/>
      <c r="V1954" s="79"/>
      <c r="W1954" s="79"/>
      <c r="X1954" s="82"/>
      <c r="Y1954" s="83">
        <f>M1954</f>
        <v>592880</v>
      </c>
      <c r="Z1954" s="84"/>
      <c r="AA1954" s="87">
        <f>AB1954*M1954/100</f>
        <v>59.288000000000004</v>
      </c>
      <c r="AB1954" s="82">
        <v>0.01</v>
      </c>
    </row>
    <row r="1955" spans="2:28" ht="16.5" customHeight="1" x14ac:dyDescent="0.25">
      <c r="B1955" s="99"/>
      <c r="C1955" s="99"/>
      <c r="D1955" s="99"/>
      <c r="E1955" s="99"/>
      <c r="F1955" s="99"/>
      <c r="G1955" s="99"/>
      <c r="H1955" s="107"/>
      <c r="I1955" s="107"/>
      <c r="J1955" s="107"/>
      <c r="K1955" s="106"/>
      <c r="L1955" s="106"/>
      <c r="M1955" s="106"/>
      <c r="N1955" s="77"/>
      <c r="O1955" s="78"/>
      <c r="P1955" s="78"/>
      <c r="Q1955" s="78"/>
      <c r="R1955" s="79"/>
      <c r="S1955" s="80"/>
      <c r="T1955" s="81"/>
      <c r="U1955" s="77"/>
      <c r="V1955" s="79"/>
      <c r="W1955" s="79"/>
      <c r="X1955" s="86"/>
      <c r="Y1955" s="83"/>
      <c r="Z1955" s="84"/>
      <c r="AA1955" s="85"/>
      <c r="AB1955" s="86"/>
    </row>
    <row r="1956" spans="2:28" ht="16.5" customHeight="1" x14ac:dyDescent="0.25">
      <c r="B1956" s="100" t="s">
        <v>205</v>
      </c>
      <c r="C1956" s="101"/>
      <c r="D1956" s="101"/>
      <c r="E1956" s="101"/>
      <c r="F1956" s="101"/>
      <c r="G1956" s="102"/>
      <c r="H1956" s="102" t="s">
        <v>207</v>
      </c>
      <c r="I1956" s="102" t="s">
        <v>5567</v>
      </c>
      <c r="J1956" s="102" t="s">
        <v>2843</v>
      </c>
      <c r="K1956" s="102">
        <v>83</v>
      </c>
      <c r="L1956" s="102">
        <v>11</v>
      </c>
      <c r="M1956" s="102"/>
      <c r="N1956" s="102"/>
      <c r="O1956" s="102" t="s">
        <v>424</v>
      </c>
      <c r="P1956" s="102" t="s">
        <v>315</v>
      </c>
      <c r="Q1956" s="102" t="s">
        <v>316</v>
      </c>
      <c r="R1956" s="102">
        <v>33110</v>
      </c>
      <c r="S1956" s="102" t="s">
        <v>4963</v>
      </c>
      <c r="T1956" s="102">
        <v>80</v>
      </c>
      <c r="U1956" s="102"/>
      <c r="V1956" s="103"/>
      <c r="W1956" s="101"/>
      <c r="X1956" s="102"/>
      <c r="Y1956" s="101"/>
      <c r="Z1956" s="101"/>
      <c r="AA1956" s="102" t="s">
        <v>4963</v>
      </c>
      <c r="AB1956" s="104"/>
    </row>
    <row r="1957" spans="2:28" ht="16.5" customHeight="1" x14ac:dyDescent="0.25">
      <c r="B1957" s="97">
        <v>2725</v>
      </c>
      <c r="C1957" s="97" t="s">
        <v>206</v>
      </c>
      <c r="D1957" s="98">
        <v>4209</v>
      </c>
      <c r="E1957" s="99">
        <v>1</v>
      </c>
      <c r="F1957" s="97">
        <v>6</v>
      </c>
      <c r="G1957" s="97">
        <v>1</v>
      </c>
      <c r="H1957" s="105">
        <v>46</v>
      </c>
      <c r="I1957" s="105">
        <v>2</v>
      </c>
      <c r="J1957" s="105">
        <v>74</v>
      </c>
      <c r="K1957" s="95">
        <v>18674</v>
      </c>
      <c r="L1957" s="106">
        <f>T1956</f>
        <v>80</v>
      </c>
      <c r="M1957" s="106">
        <f>K1957*L1957</f>
        <v>1493920</v>
      </c>
      <c r="N1957" s="77"/>
      <c r="O1957" s="78"/>
      <c r="P1957" s="78"/>
      <c r="Q1957" s="78"/>
      <c r="R1957" s="79"/>
      <c r="S1957" s="80"/>
      <c r="T1957" s="81"/>
      <c r="U1957" s="77"/>
      <c r="V1957" s="79"/>
      <c r="W1957" s="79"/>
      <c r="X1957" s="82"/>
      <c r="Y1957" s="83">
        <f>M1957</f>
        <v>1493920</v>
      </c>
      <c r="Z1957" s="84"/>
      <c r="AA1957" s="87">
        <f>AB1957*M1957/100</f>
        <v>149.392</v>
      </c>
      <c r="AB1957" s="82">
        <v>0.01</v>
      </c>
    </row>
    <row r="1958" spans="2:28" ht="16.5" customHeight="1" x14ac:dyDescent="0.25">
      <c r="B1958" s="99"/>
      <c r="C1958" s="99"/>
      <c r="D1958" s="99"/>
      <c r="E1958" s="99"/>
      <c r="F1958" s="99"/>
      <c r="G1958" s="99"/>
      <c r="H1958" s="107"/>
      <c r="I1958" s="107"/>
      <c r="J1958" s="107"/>
      <c r="K1958" s="106"/>
      <c r="L1958" s="106"/>
      <c r="M1958" s="106"/>
      <c r="N1958" s="77"/>
      <c r="O1958" s="78"/>
      <c r="P1958" s="78"/>
      <c r="Q1958" s="78"/>
      <c r="R1958" s="79"/>
      <c r="S1958" s="80"/>
      <c r="T1958" s="81"/>
      <c r="U1958" s="77"/>
      <c r="V1958" s="79"/>
      <c r="W1958" s="79"/>
      <c r="X1958" s="86"/>
      <c r="Y1958" s="83"/>
      <c r="Z1958" s="84"/>
      <c r="AA1958" s="85"/>
      <c r="AB1958" s="86"/>
    </row>
    <row r="1959" spans="2:28" ht="16.5" customHeight="1" x14ac:dyDescent="0.25">
      <c r="B1959" s="100" t="s">
        <v>205</v>
      </c>
      <c r="C1959" s="101"/>
      <c r="D1959" s="101"/>
      <c r="E1959" s="101"/>
      <c r="F1959" s="101"/>
      <c r="G1959" s="102"/>
      <c r="H1959" s="102" t="s">
        <v>207</v>
      </c>
      <c r="I1959" s="102" t="s">
        <v>5568</v>
      </c>
      <c r="J1959" s="102" t="s">
        <v>593</v>
      </c>
      <c r="K1959" s="102">
        <v>51</v>
      </c>
      <c r="L1959" s="102">
        <v>5</v>
      </c>
      <c r="M1959" s="102"/>
      <c r="N1959" s="102"/>
      <c r="O1959" s="102" t="s">
        <v>880</v>
      </c>
      <c r="P1959" s="102" t="s">
        <v>209</v>
      </c>
      <c r="Q1959" s="102" t="s">
        <v>139</v>
      </c>
      <c r="R1959" s="102">
        <v>34160</v>
      </c>
      <c r="S1959" s="102"/>
      <c r="T1959" s="102">
        <v>250</v>
      </c>
      <c r="U1959" s="102" t="s">
        <v>5196</v>
      </c>
      <c r="V1959" s="103"/>
      <c r="W1959" s="101"/>
      <c r="X1959" s="102"/>
      <c r="Y1959" s="101"/>
      <c r="Z1959" s="101"/>
      <c r="AA1959" s="101"/>
      <c r="AB1959" s="104"/>
    </row>
    <row r="1960" spans="2:28" ht="16.5" customHeight="1" x14ac:dyDescent="0.25">
      <c r="B1960" s="97">
        <v>2727</v>
      </c>
      <c r="C1960" s="97" t="s">
        <v>206</v>
      </c>
      <c r="D1960" s="98">
        <v>4515</v>
      </c>
      <c r="E1960" s="99">
        <v>13</v>
      </c>
      <c r="F1960" s="97">
        <v>6</v>
      </c>
      <c r="G1960" s="97"/>
      <c r="H1960" s="105">
        <v>1</v>
      </c>
      <c r="I1960" s="105">
        <v>3</v>
      </c>
      <c r="J1960" s="105">
        <v>94</v>
      </c>
      <c r="K1960" s="95">
        <v>794</v>
      </c>
      <c r="L1960" s="106">
        <f>T1959</f>
        <v>250</v>
      </c>
      <c r="M1960" s="106">
        <f>K1960*L1960</f>
        <v>198500</v>
      </c>
      <c r="N1960" s="77"/>
      <c r="O1960" s="78"/>
      <c r="P1960" s="78"/>
      <c r="Q1960" s="78"/>
      <c r="R1960" s="79"/>
      <c r="S1960" s="80"/>
      <c r="T1960" s="81"/>
      <c r="U1960" s="77"/>
      <c r="V1960" s="79"/>
      <c r="W1960" s="79"/>
      <c r="X1960" s="82"/>
      <c r="Y1960" s="83">
        <f>M1960</f>
        <v>198500</v>
      </c>
      <c r="Z1960" s="84"/>
      <c r="AA1960" s="87">
        <f>AB1960*M1960/100</f>
        <v>19.850000000000001</v>
      </c>
      <c r="AB1960" s="82">
        <v>0.01</v>
      </c>
    </row>
    <row r="1961" spans="2:28" ht="16.5" customHeight="1" x14ac:dyDescent="0.25">
      <c r="B1961" s="97"/>
      <c r="C1961" s="97"/>
      <c r="D1961" s="98"/>
      <c r="E1961" s="99"/>
      <c r="F1961" s="97"/>
      <c r="G1961" s="97"/>
      <c r="H1961" s="105"/>
      <c r="I1961" s="105"/>
      <c r="J1961" s="105">
        <v>42</v>
      </c>
      <c r="K1961" s="95">
        <v>42</v>
      </c>
      <c r="L1961" s="106">
        <f>T1959</f>
        <v>250</v>
      </c>
      <c r="M1961" s="106">
        <f>K1961*L1961</f>
        <v>10500</v>
      </c>
      <c r="N1961" s="77"/>
      <c r="O1961" s="78" t="s">
        <v>203</v>
      </c>
      <c r="P1961" s="78" t="s">
        <v>5</v>
      </c>
      <c r="Q1961" s="78" t="s">
        <v>143</v>
      </c>
      <c r="R1961" s="79">
        <v>168</v>
      </c>
      <c r="S1961" s="80"/>
      <c r="T1961" s="81">
        <v>8050</v>
      </c>
      <c r="U1961" s="96" t="s">
        <v>221</v>
      </c>
      <c r="V1961" s="79">
        <f>R1961*T1961*3/100</f>
        <v>40572</v>
      </c>
      <c r="W1961" s="79">
        <f>R1961*T1961-V1961</f>
        <v>1311828</v>
      </c>
      <c r="X1961" s="82">
        <f>M1961+W1961</f>
        <v>1322328</v>
      </c>
      <c r="Y1961" s="83">
        <f>M1961</f>
        <v>10500</v>
      </c>
      <c r="Z1961" s="84"/>
      <c r="AA1961" s="115">
        <f>AB1961*M1961/100</f>
        <v>2.1</v>
      </c>
      <c r="AB1961" s="86">
        <v>0.02</v>
      </c>
    </row>
    <row r="1962" spans="2:28" ht="16.5" customHeight="1" x14ac:dyDescent="0.25">
      <c r="B1962" s="97"/>
      <c r="C1962" s="97"/>
      <c r="D1962" s="98"/>
      <c r="E1962" s="99"/>
      <c r="F1962" s="97"/>
      <c r="G1962" s="97"/>
      <c r="H1962" s="105"/>
      <c r="I1962" s="105">
        <v>1</v>
      </c>
      <c r="J1962" s="105">
        <v>40</v>
      </c>
      <c r="K1962" s="95">
        <v>140</v>
      </c>
      <c r="L1962" s="106">
        <f>T1959</f>
        <v>250</v>
      </c>
      <c r="M1962" s="106">
        <f>K1962*L1962</f>
        <v>35000</v>
      </c>
      <c r="N1962" s="77"/>
      <c r="O1962" s="78" t="s">
        <v>215</v>
      </c>
      <c r="P1962" s="78" t="s">
        <v>5</v>
      </c>
      <c r="Q1962" s="78"/>
      <c r="R1962" s="79">
        <v>546</v>
      </c>
      <c r="S1962" s="80"/>
      <c r="T1962" s="81">
        <v>7350</v>
      </c>
      <c r="U1962" s="96" t="s">
        <v>3907</v>
      </c>
      <c r="V1962" s="79">
        <f>R1962*T1962*13/100</f>
        <v>521703</v>
      </c>
      <c r="W1962" s="79">
        <f>R1962*T1962-V1962</f>
        <v>3491397</v>
      </c>
      <c r="X1962" s="82">
        <f>M1962+W1962</f>
        <v>3526397</v>
      </c>
      <c r="Y1962" s="83">
        <f>M1961</f>
        <v>10500</v>
      </c>
      <c r="Z1962" s="84"/>
      <c r="AA1962" s="87">
        <f>X1962*AB1962/100</f>
        <v>10579.190999999999</v>
      </c>
      <c r="AB1962" s="86">
        <v>0.3</v>
      </c>
    </row>
    <row r="1963" spans="2:28" ht="16.5" customHeight="1" x14ac:dyDescent="0.25">
      <c r="B1963" s="97"/>
      <c r="C1963" s="97"/>
      <c r="D1963" s="98"/>
      <c r="E1963" s="99"/>
      <c r="F1963" s="97"/>
      <c r="G1963" s="97"/>
      <c r="H1963" s="105">
        <v>2</v>
      </c>
      <c r="I1963" s="105">
        <v>1</v>
      </c>
      <c r="J1963" s="105">
        <v>76</v>
      </c>
      <c r="K1963" s="95">
        <v>976</v>
      </c>
      <c r="L1963" s="106"/>
      <c r="M1963" s="106"/>
      <c r="N1963" s="77"/>
      <c r="O1963" s="78"/>
      <c r="P1963" s="78"/>
      <c r="Q1963" s="78"/>
      <c r="R1963" s="79"/>
      <c r="S1963" s="80"/>
      <c r="T1963" s="81"/>
      <c r="U1963" s="77"/>
      <c r="V1963" s="79"/>
      <c r="W1963" s="79"/>
      <c r="X1963" s="82"/>
      <c r="Y1963" s="83"/>
      <c r="Z1963" s="84"/>
      <c r="AA1963" s="87"/>
      <c r="AB1963" s="82"/>
    </row>
    <row r="1964" spans="2:28" ht="16.5" customHeight="1" x14ac:dyDescent="0.25">
      <c r="B1964" s="99"/>
      <c r="C1964" s="99"/>
      <c r="D1964" s="99"/>
      <c r="E1964" s="99"/>
      <c r="F1964" s="99"/>
      <c r="G1964" s="99"/>
      <c r="H1964" s="107"/>
      <c r="I1964" s="107"/>
      <c r="J1964" s="107"/>
      <c r="K1964" s="106"/>
      <c r="L1964" s="106"/>
      <c r="M1964" s="106"/>
      <c r="N1964" s="77"/>
      <c r="O1964" s="78"/>
      <c r="P1964" s="78"/>
      <c r="Q1964" s="78"/>
      <c r="R1964" s="79"/>
      <c r="S1964" s="80"/>
      <c r="T1964" s="81"/>
      <c r="U1964" s="77"/>
      <c r="V1964" s="79"/>
      <c r="W1964" s="79"/>
      <c r="X1964" s="86"/>
      <c r="Y1964" s="83"/>
      <c r="Z1964" s="84"/>
      <c r="AA1964" s="85"/>
      <c r="AB1964" s="86"/>
    </row>
    <row r="1965" spans="2:28" ht="16.5" customHeight="1" x14ac:dyDescent="0.25">
      <c r="B1965" s="100" t="s">
        <v>205</v>
      </c>
      <c r="C1965" s="101"/>
      <c r="D1965" s="101"/>
      <c r="E1965" s="101"/>
      <c r="F1965" s="101"/>
      <c r="G1965" s="102"/>
      <c r="H1965" s="102" t="s">
        <v>207</v>
      </c>
      <c r="I1965" s="102" t="s">
        <v>922</v>
      </c>
      <c r="J1965" s="102" t="s">
        <v>1010</v>
      </c>
      <c r="K1965" s="102">
        <v>81</v>
      </c>
      <c r="L1965" s="102">
        <v>6</v>
      </c>
      <c r="M1965" s="102"/>
      <c r="N1965" s="102" t="s">
        <v>5574</v>
      </c>
      <c r="O1965" s="102" t="s">
        <v>5575</v>
      </c>
      <c r="P1965" s="102" t="s">
        <v>5575</v>
      </c>
      <c r="Q1965" s="102" t="s">
        <v>128</v>
      </c>
      <c r="R1965" s="102">
        <v>10230</v>
      </c>
      <c r="S1965" s="102"/>
      <c r="T1965" s="102">
        <v>80</v>
      </c>
      <c r="U1965" s="102" t="s">
        <v>5577</v>
      </c>
      <c r="V1965" s="103"/>
      <c r="W1965" s="101"/>
      <c r="X1965" s="102" t="s">
        <v>212</v>
      </c>
      <c r="Y1965" s="101" t="s">
        <v>5578</v>
      </c>
      <c r="Z1965" s="101"/>
      <c r="AA1965" s="102" t="s">
        <v>5576</v>
      </c>
      <c r="AB1965" s="104"/>
    </row>
    <row r="1966" spans="2:28" ht="16.5" customHeight="1" x14ac:dyDescent="0.25">
      <c r="B1966" s="97">
        <v>2738</v>
      </c>
      <c r="C1966" s="97" t="s">
        <v>206</v>
      </c>
      <c r="D1966" s="98">
        <v>1888</v>
      </c>
      <c r="E1966" s="99">
        <v>1</v>
      </c>
      <c r="F1966" s="97">
        <v>6</v>
      </c>
      <c r="G1966" s="97">
        <v>1</v>
      </c>
      <c r="H1966" s="105">
        <v>48</v>
      </c>
      <c r="I1966" s="105">
        <v>2</v>
      </c>
      <c r="J1966" s="105">
        <v>19</v>
      </c>
      <c r="K1966" s="95">
        <v>19419</v>
      </c>
      <c r="L1966" s="106">
        <f>T1965</f>
        <v>80</v>
      </c>
      <c r="M1966" s="106">
        <f>K1966*L1966</f>
        <v>1553520</v>
      </c>
      <c r="N1966" s="77"/>
      <c r="O1966" s="78"/>
      <c r="P1966" s="78"/>
      <c r="Q1966" s="78"/>
      <c r="R1966" s="79"/>
      <c r="S1966" s="80"/>
      <c r="T1966" s="81"/>
      <c r="U1966" s="77"/>
      <c r="V1966" s="79"/>
      <c r="W1966" s="79"/>
      <c r="X1966" s="82"/>
      <c r="Y1966" s="83">
        <f>M1966</f>
        <v>1553520</v>
      </c>
      <c r="Z1966" s="84"/>
      <c r="AA1966" s="87">
        <f>AB1966*M1966/100</f>
        <v>155.352</v>
      </c>
      <c r="AB1966" s="82">
        <v>0.01</v>
      </c>
    </row>
    <row r="1967" spans="2:28" ht="16.5" customHeight="1" x14ac:dyDescent="0.25">
      <c r="B1967" s="99"/>
      <c r="C1967" s="99"/>
      <c r="D1967" s="99"/>
      <c r="E1967" s="99"/>
      <c r="F1967" s="99"/>
      <c r="G1967" s="99"/>
      <c r="H1967" s="107"/>
      <c r="I1967" s="107"/>
      <c r="J1967" s="107"/>
      <c r="K1967" s="106"/>
      <c r="L1967" s="106"/>
      <c r="M1967" s="106"/>
      <c r="N1967" s="77"/>
      <c r="O1967" s="78"/>
      <c r="P1967" s="78"/>
      <c r="Q1967" s="78"/>
      <c r="R1967" s="79"/>
      <c r="S1967" s="80"/>
      <c r="T1967" s="81"/>
      <c r="U1967" s="77"/>
      <c r="V1967" s="79"/>
      <c r="W1967" s="79"/>
      <c r="X1967" s="86"/>
      <c r="Y1967" s="83"/>
      <c r="Z1967" s="84"/>
      <c r="AA1967" s="85"/>
      <c r="AB1967" s="86"/>
    </row>
    <row r="1968" spans="2:28" ht="16.5" customHeight="1" x14ac:dyDescent="0.25">
      <c r="B1968" s="100" t="s">
        <v>205</v>
      </c>
      <c r="C1968" s="101"/>
      <c r="D1968" s="101"/>
      <c r="E1968" s="101"/>
      <c r="F1968" s="101"/>
      <c r="G1968" s="102"/>
      <c r="H1968" s="102" t="s">
        <v>301</v>
      </c>
      <c r="I1968" s="102" t="s">
        <v>5581</v>
      </c>
      <c r="J1968" s="102" t="s">
        <v>636</v>
      </c>
      <c r="K1968" s="102" t="s">
        <v>637</v>
      </c>
      <c r="L1968" s="102">
        <v>15</v>
      </c>
      <c r="M1968" s="102"/>
      <c r="N1968" s="102"/>
      <c r="O1968" s="102" t="s">
        <v>240</v>
      </c>
      <c r="P1968" s="102" t="s">
        <v>241</v>
      </c>
      <c r="Q1968" s="102" t="s">
        <v>139</v>
      </c>
      <c r="R1968" s="102">
        <v>34160</v>
      </c>
      <c r="S1968" s="102"/>
      <c r="T1968" s="102">
        <v>80</v>
      </c>
      <c r="U1968" s="102"/>
      <c r="V1968" s="103"/>
      <c r="W1968" s="101"/>
      <c r="X1968" s="102"/>
      <c r="Y1968" s="101"/>
      <c r="Z1968" s="101"/>
      <c r="AA1968" s="101"/>
      <c r="AB1968" s="104"/>
    </row>
    <row r="1969" spans="2:28" ht="16.5" customHeight="1" x14ac:dyDescent="0.25">
      <c r="B1969" s="97">
        <v>2740</v>
      </c>
      <c r="C1969" s="97" t="s">
        <v>5579</v>
      </c>
      <c r="D1969" s="98">
        <v>142</v>
      </c>
      <c r="E1969" s="99">
        <v>70</v>
      </c>
      <c r="F1969" s="97"/>
      <c r="G1969" s="97">
        <v>1</v>
      </c>
      <c r="H1969" s="105">
        <v>6</v>
      </c>
      <c r="I1969" s="105">
        <v>0</v>
      </c>
      <c r="J1969" s="105">
        <v>0</v>
      </c>
      <c r="K1969" s="95">
        <v>2400</v>
      </c>
      <c r="L1969" s="106">
        <f>T1968</f>
        <v>80</v>
      </c>
      <c r="M1969" s="106">
        <f>K1969*L1969</f>
        <v>192000</v>
      </c>
      <c r="N1969" s="77"/>
      <c r="O1969" s="78"/>
      <c r="P1969" s="78"/>
      <c r="Q1969" s="78"/>
      <c r="R1969" s="79"/>
      <c r="S1969" s="80"/>
      <c r="T1969" s="81"/>
      <c r="U1969" s="77"/>
      <c r="V1969" s="79"/>
      <c r="W1969" s="79"/>
      <c r="X1969" s="82"/>
      <c r="Y1969" s="83">
        <f>M1969</f>
        <v>192000</v>
      </c>
      <c r="Z1969" s="84"/>
      <c r="AA1969" s="87">
        <f>AB1969*M1969/100</f>
        <v>19.2</v>
      </c>
      <c r="AB1969" s="82">
        <v>0.01</v>
      </c>
    </row>
    <row r="1970" spans="2:28" ht="16.5" customHeight="1" x14ac:dyDescent="0.25">
      <c r="B1970" s="99"/>
      <c r="C1970" s="99"/>
      <c r="D1970" s="99"/>
      <c r="E1970" s="99"/>
      <c r="F1970" s="99"/>
      <c r="G1970" s="99"/>
      <c r="H1970" s="107"/>
      <c r="I1970" s="107"/>
      <c r="J1970" s="107"/>
      <c r="K1970" s="106"/>
      <c r="L1970" s="106"/>
      <c r="M1970" s="106"/>
      <c r="N1970" s="77"/>
      <c r="O1970" s="78"/>
      <c r="P1970" s="78"/>
      <c r="Q1970" s="78"/>
      <c r="R1970" s="79"/>
      <c r="S1970" s="80"/>
      <c r="T1970" s="81"/>
      <c r="U1970" s="77"/>
      <c r="V1970" s="79"/>
      <c r="W1970" s="79"/>
      <c r="X1970" s="86"/>
      <c r="Y1970" s="83"/>
      <c r="Z1970" s="84"/>
      <c r="AA1970" s="85"/>
      <c r="AB1970" s="86"/>
    </row>
    <row r="1971" spans="2:28" ht="16.5" customHeight="1" x14ac:dyDescent="0.25">
      <c r="B1971" s="100" t="s">
        <v>205</v>
      </c>
      <c r="C1971" s="101"/>
      <c r="D1971" s="101"/>
      <c r="E1971" s="101"/>
      <c r="F1971" s="101"/>
      <c r="G1971" s="102"/>
      <c r="H1971" s="102" t="s">
        <v>210</v>
      </c>
      <c r="I1971" s="102" t="s">
        <v>1602</v>
      </c>
      <c r="J1971" s="102" t="s">
        <v>2432</v>
      </c>
      <c r="K1971" s="102">
        <v>103</v>
      </c>
      <c r="L1971" s="102">
        <v>15</v>
      </c>
      <c r="M1971" s="102"/>
      <c r="N1971" s="102"/>
      <c r="O1971" s="102" t="s">
        <v>240</v>
      </c>
      <c r="P1971" s="102" t="s">
        <v>241</v>
      </c>
      <c r="Q1971" s="102" t="s">
        <v>139</v>
      </c>
      <c r="R1971" s="102">
        <v>34160</v>
      </c>
      <c r="S1971" s="102"/>
      <c r="T1971" s="102">
        <v>80</v>
      </c>
      <c r="U1971" s="102"/>
      <c r="V1971" s="103"/>
      <c r="W1971" s="101"/>
      <c r="X1971" s="102"/>
      <c r="Y1971" s="101"/>
      <c r="Z1971" s="101"/>
      <c r="AA1971" s="101"/>
      <c r="AB1971" s="104"/>
    </row>
    <row r="1972" spans="2:28" ht="16.5" customHeight="1" x14ac:dyDescent="0.25">
      <c r="B1972" s="97">
        <v>2743</v>
      </c>
      <c r="C1972" s="97" t="s">
        <v>5579</v>
      </c>
      <c r="D1972" s="98">
        <v>2162</v>
      </c>
      <c r="E1972" s="99">
        <v>17</v>
      </c>
      <c r="F1972" s="97"/>
      <c r="G1972" s="97">
        <v>1</v>
      </c>
      <c r="H1972" s="105">
        <v>20</v>
      </c>
      <c r="I1972" s="105">
        <v>0</v>
      </c>
      <c r="J1972" s="105">
        <v>47</v>
      </c>
      <c r="K1972" s="95">
        <v>8047</v>
      </c>
      <c r="L1972" s="106">
        <f>T1971</f>
        <v>80</v>
      </c>
      <c r="M1972" s="106">
        <f>K1972*L1972</f>
        <v>643760</v>
      </c>
      <c r="N1972" s="77"/>
      <c r="O1972" s="78"/>
      <c r="P1972" s="78"/>
      <c r="Q1972" s="78"/>
      <c r="R1972" s="79"/>
      <c r="S1972" s="80"/>
      <c r="T1972" s="81"/>
      <c r="U1972" s="77"/>
      <c r="V1972" s="79"/>
      <c r="W1972" s="79"/>
      <c r="X1972" s="82"/>
      <c r="Y1972" s="83">
        <f>M1972</f>
        <v>643760</v>
      </c>
      <c r="Z1972" s="84"/>
      <c r="AA1972" s="87">
        <f>AB1972*M1972/100</f>
        <v>64.376000000000005</v>
      </c>
      <c r="AB1972" s="82">
        <v>0.01</v>
      </c>
    </row>
    <row r="1973" spans="2:28" ht="16.5" customHeight="1" x14ac:dyDescent="0.25">
      <c r="B1973" s="99"/>
      <c r="C1973" s="99"/>
      <c r="D1973" s="99"/>
      <c r="E1973" s="99"/>
      <c r="F1973" s="99"/>
      <c r="G1973" s="99"/>
      <c r="H1973" s="107"/>
      <c r="I1973" s="107"/>
      <c r="J1973" s="107"/>
      <c r="K1973" s="106"/>
      <c r="L1973" s="106"/>
      <c r="M1973" s="106"/>
      <c r="N1973" s="77"/>
      <c r="O1973" s="78"/>
      <c r="P1973" s="78"/>
      <c r="Q1973" s="78"/>
      <c r="R1973" s="79"/>
      <c r="S1973" s="80"/>
      <c r="T1973" s="81"/>
      <c r="U1973" s="77"/>
      <c r="V1973" s="79"/>
      <c r="W1973" s="79"/>
      <c r="X1973" s="86"/>
      <c r="Y1973" s="83"/>
      <c r="Z1973" s="84"/>
      <c r="AA1973" s="85"/>
      <c r="AB1973" s="86"/>
    </row>
    <row r="1974" spans="2:28" ht="16.5" customHeight="1" x14ac:dyDescent="0.25">
      <c r="B1974" s="100" t="s">
        <v>205</v>
      </c>
      <c r="C1974" s="101"/>
      <c r="D1974" s="101"/>
      <c r="E1974" s="101"/>
      <c r="F1974" s="101"/>
      <c r="G1974" s="102"/>
      <c r="H1974" s="102" t="s">
        <v>207</v>
      </c>
      <c r="I1974" s="102" t="s">
        <v>627</v>
      </c>
      <c r="J1974" s="102" t="s">
        <v>628</v>
      </c>
      <c r="K1974" s="102">
        <v>162</v>
      </c>
      <c r="L1974" s="102">
        <v>9</v>
      </c>
      <c r="M1974" s="102"/>
      <c r="N1974" s="102"/>
      <c r="O1974" s="102" t="s">
        <v>240</v>
      </c>
      <c r="P1974" s="102" t="s">
        <v>241</v>
      </c>
      <c r="Q1974" s="102" t="s">
        <v>139</v>
      </c>
      <c r="R1974" s="102">
        <v>34160</v>
      </c>
      <c r="S1974" s="102"/>
      <c r="T1974" s="102">
        <v>80</v>
      </c>
      <c r="U1974" s="102"/>
      <c r="V1974" s="103"/>
      <c r="W1974" s="101"/>
      <c r="X1974" s="102"/>
      <c r="Y1974" s="101"/>
      <c r="Z1974" s="101"/>
      <c r="AA1974" s="101"/>
      <c r="AB1974" s="104"/>
    </row>
    <row r="1975" spans="2:28" ht="16.5" customHeight="1" x14ac:dyDescent="0.25">
      <c r="B1975" s="97">
        <v>2745</v>
      </c>
      <c r="C1975" s="97" t="s">
        <v>5579</v>
      </c>
      <c r="D1975" s="98">
        <v>2164</v>
      </c>
      <c r="E1975" s="99">
        <v>19</v>
      </c>
      <c r="F1975" s="97"/>
      <c r="G1975" s="97">
        <v>1</v>
      </c>
      <c r="H1975" s="105">
        <v>9</v>
      </c>
      <c r="I1975" s="105">
        <v>3</v>
      </c>
      <c r="J1975" s="105">
        <v>74</v>
      </c>
      <c r="K1975" s="95">
        <v>3974</v>
      </c>
      <c r="L1975" s="106">
        <f>T1974</f>
        <v>80</v>
      </c>
      <c r="M1975" s="106">
        <f>K1975*L1975</f>
        <v>317920</v>
      </c>
      <c r="N1975" s="77"/>
      <c r="O1975" s="78"/>
      <c r="P1975" s="78"/>
      <c r="Q1975" s="78"/>
      <c r="R1975" s="79"/>
      <c r="S1975" s="80"/>
      <c r="T1975" s="81"/>
      <c r="U1975" s="77"/>
      <c r="V1975" s="79"/>
      <c r="W1975" s="79"/>
      <c r="X1975" s="82"/>
      <c r="Y1975" s="83">
        <f>M1975</f>
        <v>317920</v>
      </c>
      <c r="Z1975" s="84"/>
      <c r="AA1975" s="87">
        <f>AB1975*M1975/100</f>
        <v>31.792000000000002</v>
      </c>
      <c r="AB1975" s="82">
        <v>0.01</v>
      </c>
    </row>
    <row r="1976" spans="2:28" ht="16.5" customHeight="1" x14ac:dyDescent="0.25">
      <c r="B1976" s="99"/>
      <c r="C1976" s="99"/>
      <c r="D1976" s="99"/>
      <c r="E1976" s="99"/>
      <c r="F1976" s="99"/>
      <c r="G1976" s="99"/>
      <c r="H1976" s="107"/>
      <c r="I1976" s="107"/>
      <c r="J1976" s="107"/>
      <c r="K1976" s="106"/>
      <c r="L1976" s="106"/>
      <c r="M1976" s="106"/>
      <c r="N1976" s="77"/>
      <c r="O1976" s="78"/>
      <c r="P1976" s="78"/>
      <c r="Q1976" s="78"/>
      <c r="R1976" s="79"/>
      <c r="S1976" s="80"/>
      <c r="T1976" s="81"/>
      <c r="U1976" s="77"/>
      <c r="V1976" s="79"/>
      <c r="W1976" s="79"/>
      <c r="X1976" s="86"/>
      <c r="Y1976" s="83"/>
      <c r="Z1976" s="84"/>
      <c r="AA1976" s="85"/>
      <c r="AB1976" s="86"/>
    </row>
    <row r="1977" spans="2:28" ht="16.5" customHeight="1" x14ac:dyDescent="0.25">
      <c r="B1977" s="100" t="s">
        <v>205</v>
      </c>
      <c r="C1977" s="101"/>
      <c r="D1977" s="101"/>
      <c r="E1977" s="101"/>
      <c r="F1977" s="101"/>
      <c r="G1977" s="102"/>
      <c r="H1977" s="102" t="s">
        <v>301</v>
      </c>
      <c r="I1977" s="102" t="s">
        <v>5585</v>
      </c>
      <c r="J1977" s="102" t="s">
        <v>5586</v>
      </c>
      <c r="K1977" s="102" t="s">
        <v>5587</v>
      </c>
      <c r="L1977" s="102">
        <v>4</v>
      </c>
      <c r="M1977" s="102"/>
      <c r="N1977" s="102"/>
      <c r="O1977" s="102" t="s">
        <v>5588</v>
      </c>
      <c r="P1977" s="102" t="s">
        <v>5589</v>
      </c>
      <c r="Q1977" s="102" t="s">
        <v>1573</v>
      </c>
      <c r="R1977" s="102">
        <v>74000</v>
      </c>
      <c r="S1977" s="102"/>
      <c r="T1977" s="102">
        <v>80</v>
      </c>
      <c r="U1977" s="102"/>
      <c r="V1977" s="103"/>
      <c r="W1977" s="101"/>
      <c r="X1977" s="102"/>
      <c r="Y1977" s="101"/>
      <c r="Z1977" s="101"/>
      <c r="AA1977" s="102" t="s">
        <v>5590</v>
      </c>
      <c r="AB1977" s="104"/>
    </row>
    <row r="1978" spans="2:28" ht="16.5" customHeight="1" x14ac:dyDescent="0.25">
      <c r="B1978" s="97">
        <v>2746</v>
      </c>
      <c r="C1978" s="97" t="s">
        <v>5579</v>
      </c>
      <c r="D1978" s="98">
        <v>84</v>
      </c>
      <c r="E1978" s="99">
        <v>235</v>
      </c>
      <c r="F1978" s="97"/>
      <c r="G1978" s="97">
        <v>1</v>
      </c>
      <c r="H1978" s="105">
        <v>5</v>
      </c>
      <c r="I1978" s="105">
        <v>1</v>
      </c>
      <c r="J1978" s="105">
        <v>28</v>
      </c>
      <c r="K1978" s="95">
        <v>2128</v>
      </c>
      <c r="L1978" s="106">
        <f>T1977</f>
        <v>80</v>
      </c>
      <c r="M1978" s="106">
        <f>K1978*L1978</f>
        <v>170240</v>
      </c>
      <c r="N1978" s="77"/>
      <c r="O1978" s="78"/>
      <c r="P1978" s="78"/>
      <c r="Q1978" s="78"/>
      <c r="R1978" s="79"/>
      <c r="S1978" s="80"/>
      <c r="T1978" s="81"/>
      <c r="U1978" s="77"/>
      <c r="V1978" s="79"/>
      <c r="W1978" s="79"/>
      <c r="X1978" s="82"/>
      <c r="Y1978" s="83">
        <f>M1978</f>
        <v>170240</v>
      </c>
      <c r="Z1978" s="84"/>
      <c r="AA1978" s="87">
        <f>AB1978*M1978/100</f>
        <v>17.024000000000001</v>
      </c>
      <c r="AB1978" s="82">
        <v>0.01</v>
      </c>
    </row>
    <row r="1979" spans="2:28" ht="16.5" customHeight="1" x14ac:dyDescent="0.25">
      <c r="B1979" s="99"/>
      <c r="C1979" s="99"/>
      <c r="D1979" s="99"/>
      <c r="E1979" s="99"/>
      <c r="F1979" s="99"/>
      <c r="G1979" s="99"/>
      <c r="H1979" s="107"/>
      <c r="I1979" s="107"/>
      <c r="J1979" s="107"/>
      <c r="K1979" s="106"/>
      <c r="L1979" s="106"/>
      <c r="M1979" s="106"/>
      <c r="N1979" s="77"/>
      <c r="O1979" s="78"/>
      <c r="P1979" s="78"/>
      <c r="Q1979" s="78"/>
      <c r="R1979" s="79"/>
      <c r="S1979" s="80"/>
      <c r="T1979" s="81"/>
      <c r="U1979" s="77"/>
      <c r="V1979" s="79"/>
      <c r="W1979" s="79"/>
      <c r="X1979" s="86"/>
      <c r="Y1979" s="83"/>
      <c r="Z1979" s="84"/>
      <c r="AA1979" s="85"/>
      <c r="AB1979" s="86"/>
    </row>
    <row r="1980" spans="2:28" ht="16.5" customHeight="1" x14ac:dyDescent="0.25">
      <c r="B1980" s="100" t="s">
        <v>205</v>
      </c>
      <c r="C1980" s="101"/>
      <c r="D1980" s="101"/>
      <c r="E1980" s="101"/>
      <c r="F1980" s="101"/>
      <c r="G1980" s="102"/>
      <c r="H1980" s="102" t="s">
        <v>210</v>
      </c>
      <c r="I1980" s="102" t="s">
        <v>253</v>
      </c>
      <c r="J1980" s="102" t="s">
        <v>254</v>
      </c>
      <c r="K1980" s="102">
        <v>175</v>
      </c>
      <c r="L1980" s="102">
        <v>9</v>
      </c>
      <c r="M1980" s="102"/>
      <c r="N1980" s="102"/>
      <c r="O1980" s="102" t="s">
        <v>240</v>
      </c>
      <c r="P1980" s="102" t="s">
        <v>241</v>
      </c>
      <c r="Q1980" s="102" t="s">
        <v>139</v>
      </c>
      <c r="R1980" s="102">
        <v>34160</v>
      </c>
      <c r="S1980" s="102"/>
      <c r="T1980" s="102">
        <v>80</v>
      </c>
      <c r="U1980" s="102"/>
      <c r="V1980" s="103"/>
      <c r="W1980" s="101"/>
      <c r="X1980" s="102"/>
      <c r="Y1980" s="101"/>
      <c r="Z1980" s="101"/>
      <c r="AA1980" s="101"/>
      <c r="AB1980" s="104"/>
    </row>
    <row r="1981" spans="2:28" ht="16.5" customHeight="1" x14ac:dyDescent="0.25">
      <c r="B1981" s="97">
        <v>2757</v>
      </c>
      <c r="C1981" s="97" t="s">
        <v>5599</v>
      </c>
      <c r="D1981" s="98">
        <v>2907</v>
      </c>
      <c r="E1981" s="99">
        <v>68</v>
      </c>
      <c r="F1981" s="97"/>
      <c r="G1981" s="97">
        <v>1</v>
      </c>
      <c r="H1981" s="105">
        <v>8</v>
      </c>
      <c r="I1981" s="105">
        <v>0</v>
      </c>
      <c r="J1981" s="105">
        <v>55.2</v>
      </c>
      <c r="K1981" s="95">
        <v>3255.2</v>
      </c>
      <c r="L1981" s="106">
        <f>T1980</f>
        <v>80</v>
      </c>
      <c r="M1981" s="106">
        <f>K1981*L1981</f>
        <v>260416</v>
      </c>
      <c r="N1981" s="77"/>
      <c r="O1981" s="78"/>
      <c r="P1981" s="78"/>
      <c r="Q1981" s="78"/>
      <c r="R1981" s="79"/>
      <c r="S1981" s="80"/>
      <c r="T1981" s="81"/>
      <c r="U1981" s="77"/>
      <c r="V1981" s="79"/>
      <c r="W1981" s="79"/>
      <c r="X1981" s="82"/>
      <c r="Y1981" s="83">
        <f>M1981</f>
        <v>260416</v>
      </c>
      <c r="Z1981" s="84"/>
      <c r="AA1981" s="87">
        <f>AB1981*M1981/100</f>
        <v>26.041599999999999</v>
      </c>
      <c r="AB1981" s="82">
        <v>0.01</v>
      </c>
    </row>
    <row r="1982" spans="2:28" ht="16.5" customHeight="1" x14ac:dyDescent="0.25">
      <c r="B1982" s="99"/>
      <c r="C1982" s="99"/>
      <c r="D1982" s="99"/>
      <c r="E1982" s="99"/>
      <c r="F1982" s="99"/>
      <c r="G1982" s="99"/>
      <c r="H1982" s="107"/>
      <c r="I1982" s="107"/>
      <c r="J1982" s="107"/>
      <c r="K1982" s="106"/>
      <c r="L1982" s="106"/>
      <c r="M1982" s="106"/>
      <c r="N1982" s="77"/>
      <c r="O1982" s="78"/>
      <c r="P1982" s="78"/>
      <c r="Q1982" s="78"/>
      <c r="R1982" s="79"/>
      <c r="S1982" s="80"/>
      <c r="T1982" s="81"/>
      <c r="U1982" s="77"/>
      <c r="V1982" s="79"/>
      <c r="W1982" s="79"/>
      <c r="X1982" s="86"/>
      <c r="Y1982" s="83"/>
      <c r="Z1982" s="84"/>
      <c r="AA1982" s="85"/>
      <c r="AB1982" s="86"/>
    </row>
    <row r="1983" spans="2:28" ht="16.5" customHeight="1" x14ac:dyDescent="0.25">
      <c r="B1983" s="100" t="s">
        <v>205</v>
      </c>
      <c r="C1983" s="101"/>
      <c r="D1983" s="101"/>
      <c r="E1983" s="101"/>
      <c r="F1983" s="101"/>
      <c r="G1983" s="102"/>
      <c r="H1983" s="102" t="s">
        <v>210</v>
      </c>
      <c r="I1983" s="102" t="s">
        <v>2358</v>
      </c>
      <c r="J1983" s="102" t="s">
        <v>377</v>
      </c>
      <c r="K1983" s="102">
        <v>7</v>
      </c>
      <c r="L1983" s="102">
        <v>9</v>
      </c>
      <c r="M1983" s="102"/>
      <c r="N1983" s="102"/>
      <c r="O1983" s="102" t="s">
        <v>240</v>
      </c>
      <c r="P1983" s="102" t="s">
        <v>241</v>
      </c>
      <c r="Q1983" s="102" t="s">
        <v>139</v>
      </c>
      <c r="R1983" s="102">
        <v>34160</v>
      </c>
      <c r="S1983" s="102"/>
      <c r="T1983" s="102">
        <v>80</v>
      </c>
      <c r="U1983" s="102" t="s">
        <v>5603</v>
      </c>
      <c r="V1983" s="103"/>
      <c r="W1983" s="101"/>
      <c r="X1983" s="102"/>
      <c r="Y1983" s="101"/>
      <c r="Z1983" s="101"/>
      <c r="AA1983" s="101"/>
      <c r="AB1983" s="104"/>
    </row>
    <row r="1984" spans="2:28" ht="16.5" customHeight="1" x14ac:dyDescent="0.25">
      <c r="B1984" s="97">
        <v>2758</v>
      </c>
      <c r="C1984" s="97" t="s">
        <v>5599</v>
      </c>
      <c r="D1984" s="98">
        <v>2919</v>
      </c>
      <c r="E1984" s="99">
        <v>91</v>
      </c>
      <c r="F1984" s="97"/>
      <c r="G1984" s="97">
        <v>1</v>
      </c>
      <c r="H1984" s="105">
        <v>16</v>
      </c>
      <c r="I1984" s="105">
        <v>0</v>
      </c>
      <c r="J1984" s="105">
        <v>68</v>
      </c>
      <c r="K1984" s="95">
        <v>6468</v>
      </c>
      <c r="L1984" s="106">
        <f>T1983</f>
        <v>80</v>
      </c>
      <c r="M1984" s="106">
        <f>K1984*L1984</f>
        <v>517440</v>
      </c>
      <c r="N1984" s="77"/>
      <c r="O1984" s="78"/>
      <c r="P1984" s="78"/>
      <c r="Q1984" s="78"/>
      <c r="R1984" s="79"/>
      <c r="S1984" s="80"/>
      <c r="T1984" s="81"/>
      <c r="U1984" s="77"/>
      <c r="V1984" s="79"/>
      <c r="W1984" s="79"/>
      <c r="X1984" s="82"/>
      <c r="Y1984" s="83">
        <f>M1984</f>
        <v>517440</v>
      </c>
      <c r="Z1984" s="84"/>
      <c r="AA1984" s="87">
        <f>AB1984*M1984/100</f>
        <v>51.744000000000007</v>
      </c>
      <c r="AB1984" s="82">
        <v>0.01</v>
      </c>
    </row>
    <row r="1985" spans="2:28" ht="16.5" customHeight="1" x14ac:dyDescent="0.25">
      <c r="B1985" s="99"/>
      <c r="C1985" s="99"/>
      <c r="D1985" s="99"/>
      <c r="E1985" s="99"/>
      <c r="F1985" s="99"/>
      <c r="G1985" s="99"/>
      <c r="H1985" s="107"/>
      <c r="I1985" s="107"/>
      <c r="J1985" s="107"/>
      <c r="K1985" s="106"/>
      <c r="L1985" s="106"/>
      <c r="M1985" s="106"/>
      <c r="N1985" s="77"/>
      <c r="O1985" s="78"/>
      <c r="P1985" s="78"/>
      <c r="Q1985" s="78"/>
      <c r="R1985" s="79"/>
      <c r="S1985" s="80"/>
      <c r="T1985" s="81"/>
      <c r="U1985" s="77"/>
      <c r="V1985" s="79"/>
      <c r="W1985" s="79"/>
      <c r="X1985" s="86"/>
      <c r="Y1985" s="83"/>
      <c r="Z1985" s="84"/>
      <c r="AA1985" s="85"/>
      <c r="AB1985" s="86"/>
    </row>
    <row r="1986" spans="2:28" ht="16.5" customHeight="1" x14ac:dyDescent="0.25">
      <c r="B1986" s="100" t="s">
        <v>205</v>
      </c>
      <c r="C1986" s="101"/>
      <c r="D1986" s="101"/>
      <c r="E1986" s="101"/>
      <c r="F1986" s="101"/>
      <c r="G1986" s="102"/>
      <c r="H1986" s="102" t="s">
        <v>207</v>
      </c>
      <c r="I1986" s="102" t="s">
        <v>5606</v>
      </c>
      <c r="J1986" s="102" t="s">
        <v>5607</v>
      </c>
      <c r="K1986" s="102">
        <v>134</v>
      </c>
      <c r="L1986" s="102">
        <v>9</v>
      </c>
      <c r="M1986" s="102"/>
      <c r="N1986" s="102"/>
      <c r="O1986" s="102" t="s">
        <v>240</v>
      </c>
      <c r="P1986" s="102" t="s">
        <v>241</v>
      </c>
      <c r="Q1986" s="102" t="s">
        <v>139</v>
      </c>
      <c r="R1986" s="102">
        <v>34160</v>
      </c>
      <c r="S1986" s="102"/>
      <c r="T1986" s="102">
        <v>80</v>
      </c>
      <c r="U1986" s="102" t="s">
        <v>5605</v>
      </c>
      <c r="V1986" s="103"/>
      <c r="W1986" s="101"/>
      <c r="X1986" s="102"/>
      <c r="Y1986" s="101"/>
      <c r="Z1986" s="101"/>
      <c r="AA1986" s="101"/>
      <c r="AB1986" s="104"/>
    </row>
    <row r="1987" spans="2:28" ht="16.5" customHeight="1" x14ac:dyDescent="0.25">
      <c r="B1987" s="97">
        <v>2759</v>
      </c>
      <c r="C1987" s="97" t="s">
        <v>5599</v>
      </c>
      <c r="D1987" s="98">
        <v>2920</v>
      </c>
      <c r="E1987" s="99">
        <v>94</v>
      </c>
      <c r="F1987" s="97"/>
      <c r="G1987" s="97">
        <v>1</v>
      </c>
      <c r="H1987" s="105">
        <v>4</v>
      </c>
      <c r="I1987" s="105">
        <v>0</v>
      </c>
      <c r="J1987" s="105">
        <v>0</v>
      </c>
      <c r="K1987" s="95">
        <v>1600</v>
      </c>
      <c r="L1987" s="106">
        <f>T1986</f>
        <v>80</v>
      </c>
      <c r="M1987" s="106">
        <f>K1987*L1987</f>
        <v>128000</v>
      </c>
      <c r="N1987" s="77"/>
      <c r="O1987" s="78"/>
      <c r="P1987" s="78"/>
      <c r="Q1987" s="78"/>
      <c r="R1987" s="79"/>
      <c r="S1987" s="80"/>
      <c r="T1987" s="81"/>
      <c r="U1987" s="77"/>
      <c r="V1987" s="79"/>
      <c r="W1987" s="79"/>
      <c r="X1987" s="82"/>
      <c r="Y1987" s="83">
        <f>M1987</f>
        <v>128000</v>
      </c>
      <c r="Z1987" s="84"/>
      <c r="AA1987" s="87">
        <f>AB1987*M1987/100</f>
        <v>12.8</v>
      </c>
      <c r="AB1987" s="82">
        <v>0.01</v>
      </c>
    </row>
    <row r="1988" spans="2:28" ht="16.5" customHeight="1" x14ac:dyDescent="0.25">
      <c r="B1988" s="99"/>
      <c r="C1988" s="99"/>
      <c r="D1988" s="99"/>
      <c r="E1988" s="99"/>
      <c r="F1988" s="99"/>
      <c r="G1988" s="99"/>
      <c r="H1988" s="107"/>
      <c r="I1988" s="107"/>
      <c r="J1988" s="107"/>
      <c r="K1988" s="106"/>
      <c r="L1988" s="106"/>
      <c r="M1988" s="106"/>
      <c r="N1988" s="77"/>
      <c r="O1988" s="78"/>
      <c r="P1988" s="78"/>
      <c r="Q1988" s="78"/>
      <c r="R1988" s="79"/>
      <c r="S1988" s="80"/>
      <c r="T1988" s="81"/>
      <c r="U1988" s="77"/>
      <c r="V1988" s="79"/>
      <c r="W1988" s="79"/>
      <c r="X1988" s="86"/>
      <c r="Y1988" s="83"/>
      <c r="Z1988" s="84"/>
      <c r="AA1988" s="85"/>
      <c r="AB1988" s="86"/>
    </row>
    <row r="1989" spans="2:28" ht="16.5" customHeight="1" x14ac:dyDescent="0.25">
      <c r="B1989" s="100" t="s">
        <v>205</v>
      </c>
      <c r="C1989" s="101"/>
      <c r="D1989" s="101"/>
      <c r="E1989" s="101"/>
      <c r="F1989" s="101"/>
      <c r="G1989" s="102"/>
      <c r="H1989" s="102" t="s">
        <v>210</v>
      </c>
      <c r="I1989" s="102" t="s">
        <v>5604</v>
      </c>
      <c r="J1989" s="102" t="s">
        <v>436</v>
      </c>
      <c r="K1989" s="102">
        <v>100</v>
      </c>
      <c r="L1989" s="102">
        <v>9</v>
      </c>
      <c r="M1989" s="102"/>
      <c r="N1989" s="102"/>
      <c r="O1989" s="102" t="s">
        <v>240</v>
      </c>
      <c r="P1989" s="102" t="s">
        <v>241</v>
      </c>
      <c r="Q1989" s="102" t="s">
        <v>139</v>
      </c>
      <c r="R1989" s="102">
        <v>34160</v>
      </c>
      <c r="S1989" s="102"/>
      <c r="T1989" s="102">
        <v>80</v>
      </c>
      <c r="U1989" s="102" t="s">
        <v>5605</v>
      </c>
      <c r="V1989" s="103"/>
      <c r="W1989" s="101"/>
      <c r="X1989" s="102"/>
      <c r="Y1989" s="101"/>
      <c r="Z1989" s="101"/>
      <c r="AA1989" s="102" t="s">
        <v>5717</v>
      </c>
      <c r="AB1989" s="104"/>
    </row>
    <row r="1990" spans="2:28" ht="16.5" customHeight="1" x14ac:dyDescent="0.25">
      <c r="B1990" s="97">
        <v>2760</v>
      </c>
      <c r="C1990" s="97" t="s">
        <v>5599</v>
      </c>
      <c r="D1990" s="98">
        <v>2938</v>
      </c>
      <c r="E1990" s="99">
        <v>38</v>
      </c>
      <c r="F1990" s="97"/>
      <c r="G1990" s="97">
        <v>1</v>
      </c>
      <c r="H1990" s="105">
        <v>13</v>
      </c>
      <c r="I1990" s="105">
        <v>1</v>
      </c>
      <c r="J1990" s="105">
        <v>36</v>
      </c>
      <c r="K1990" s="95">
        <v>5336</v>
      </c>
      <c r="L1990" s="106">
        <f>T1989</f>
        <v>80</v>
      </c>
      <c r="M1990" s="106">
        <f>K1990*L1990</f>
        <v>426880</v>
      </c>
      <c r="N1990" s="77"/>
      <c r="O1990" s="78"/>
      <c r="P1990" s="78"/>
      <c r="Q1990" s="78"/>
      <c r="R1990" s="79"/>
      <c r="S1990" s="80"/>
      <c r="T1990" s="81"/>
      <c r="U1990" s="77"/>
      <c r="V1990" s="79"/>
      <c r="W1990" s="79"/>
      <c r="X1990" s="82"/>
      <c r="Y1990" s="83">
        <f>M1990</f>
        <v>426880</v>
      </c>
      <c r="Z1990" s="84"/>
      <c r="AA1990" s="87">
        <f>AB1990*M1990/100</f>
        <v>42.688000000000002</v>
      </c>
      <c r="AB1990" s="82">
        <v>0.01</v>
      </c>
    </row>
    <row r="1991" spans="2:28" ht="16.5" customHeight="1" x14ac:dyDescent="0.25">
      <c r="B1991" s="99"/>
      <c r="C1991" s="99"/>
      <c r="D1991" s="99"/>
      <c r="E1991" s="99"/>
      <c r="F1991" s="99"/>
      <c r="G1991" s="99"/>
      <c r="H1991" s="107"/>
      <c r="I1991" s="107"/>
      <c r="J1991" s="107"/>
      <c r="K1991" s="106"/>
      <c r="L1991" s="106"/>
      <c r="M1991" s="106"/>
      <c r="N1991" s="77"/>
      <c r="O1991" s="78"/>
      <c r="P1991" s="78"/>
      <c r="Q1991" s="78"/>
      <c r="R1991" s="79"/>
      <c r="S1991" s="80"/>
      <c r="T1991" s="81"/>
      <c r="U1991" s="77"/>
      <c r="V1991" s="79"/>
      <c r="W1991" s="79"/>
      <c r="X1991" s="86"/>
      <c r="Y1991" s="83"/>
      <c r="Z1991" s="84"/>
      <c r="AA1991" s="85"/>
      <c r="AB1991" s="86"/>
    </row>
    <row r="1992" spans="2:28" ht="16.5" customHeight="1" x14ac:dyDescent="0.25">
      <c r="B1992" s="100" t="s">
        <v>205</v>
      </c>
      <c r="C1992" s="101"/>
      <c r="D1992" s="101"/>
      <c r="E1992" s="101"/>
      <c r="F1992" s="101"/>
      <c r="G1992" s="102"/>
      <c r="H1992" s="102" t="s">
        <v>207</v>
      </c>
      <c r="I1992" s="102" t="s">
        <v>607</v>
      </c>
      <c r="J1992" s="102" t="s">
        <v>605</v>
      </c>
      <c r="K1992" s="102">
        <v>160</v>
      </c>
      <c r="L1992" s="102">
        <v>9</v>
      </c>
      <c r="M1992" s="102"/>
      <c r="N1992" s="102"/>
      <c r="O1992" s="102" t="s">
        <v>240</v>
      </c>
      <c r="P1992" s="102" t="s">
        <v>241</v>
      </c>
      <c r="Q1992" s="102" t="s">
        <v>139</v>
      </c>
      <c r="R1992" s="102">
        <v>34160</v>
      </c>
      <c r="S1992" s="102"/>
      <c r="T1992" s="102">
        <v>80</v>
      </c>
      <c r="U1992" s="102"/>
      <c r="V1992" s="103"/>
      <c r="W1992" s="101"/>
      <c r="X1992" s="102"/>
      <c r="Y1992" s="101"/>
      <c r="Z1992" s="101"/>
      <c r="AA1992" s="101"/>
      <c r="AB1992" s="104"/>
    </row>
    <row r="1993" spans="2:28" ht="16.5" customHeight="1" x14ac:dyDescent="0.25">
      <c r="B1993" s="97">
        <v>2761</v>
      </c>
      <c r="C1993" s="97" t="s">
        <v>5599</v>
      </c>
      <c r="D1993" s="98">
        <v>2200</v>
      </c>
      <c r="E1993" s="99">
        <v>99</v>
      </c>
      <c r="F1993" s="97"/>
      <c r="G1993" s="97">
        <v>1</v>
      </c>
      <c r="H1993" s="105">
        <v>4</v>
      </c>
      <c r="I1993" s="105">
        <v>0</v>
      </c>
      <c r="J1993" s="105">
        <v>18</v>
      </c>
      <c r="K1993" s="95">
        <v>1618</v>
      </c>
      <c r="L1993" s="106">
        <f>T1992</f>
        <v>80</v>
      </c>
      <c r="M1993" s="106">
        <f>K1993*L1993</f>
        <v>129440</v>
      </c>
      <c r="N1993" s="77"/>
      <c r="O1993" s="78"/>
      <c r="P1993" s="78"/>
      <c r="Q1993" s="78"/>
      <c r="R1993" s="79"/>
      <c r="S1993" s="80"/>
      <c r="T1993" s="81"/>
      <c r="U1993" s="77"/>
      <c r="V1993" s="79"/>
      <c r="W1993" s="79"/>
      <c r="X1993" s="82"/>
      <c r="Y1993" s="83">
        <f>M1993</f>
        <v>129440</v>
      </c>
      <c r="Z1993" s="84"/>
      <c r="AA1993" s="87">
        <f>AB1993*M1993/100</f>
        <v>12.944000000000001</v>
      </c>
      <c r="AB1993" s="82">
        <v>0.01</v>
      </c>
    </row>
    <row r="1994" spans="2:28" ht="16.5" customHeight="1" x14ac:dyDescent="0.25">
      <c r="B1994" s="99"/>
      <c r="C1994" s="99"/>
      <c r="D1994" s="99"/>
      <c r="E1994" s="99"/>
      <c r="F1994" s="99"/>
      <c r="G1994" s="99"/>
      <c r="H1994" s="107"/>
      <c r="I1994" s="107"/>
      <c r="J1994" s="107"/>
      <c r="K1994" s="106"/>
      <c r="L1994" s="106"/>
      <c r="M1994" s="106"/>
      <c r="N1994" s="77"/>
      <c r="O1994" s="78"/>
      <c r="P1994" s="78"/>
      <c r="Q1994" s="78"/>
      <c r="R1994" s="79"/>
      <c r="S1994" s="80"/>
      <c r="T1994" s="81"/>
      <c r="U1994" s="77"/>
      <c r="V1994" s="79"/>
      <c r="W1994" s="79"/>
      <c r="X1994" s="86"/>
      <c r="Y1994" s="83"/>
      <c r="Z1994" s="84"/>
      <c r="AA1994" s="85"/>
      <c r="AB1994" s="86"/>
    </row>
    <row r="1995" spans="2:28" ht="16.5" customHeight="1" x14ac:dyDescent="0.25">
      <c r="B1995" s="100" t="s">
        <v>205</v>
      </c>
      <c r="C1995" s="101"/>
      <c r="D1995" s="101"/>
      <c r="E1995" s="101"/>
      <c r="F1995" s="101"/>
      <c r="G1995" s="102"/>
      <c r="H1995" s="102" t="s">
        <v>5608</v>
      </c>
      <c r="I1995" s="102" t="s">
        <v>5609</v>
      </c>
      <c r="J1995" s="102" t="s">
        <v>3662</v>
      </c>
      <c r="K1995" s="102">
        <v>14</v>
      </c>
      <c r="L1995" s="102">
        <v>9</v>
      </c>
      <c r="M1995" s="102"/>
      <c r="N1995" s="102"/>
      <c r="O1995" s="102" t="s">
        <v>240</v>
      </c>
      <c r="P1995" s="102" t="s">
        <v>241</v>
      </c>
      <c r="Q1995" s="102" t="s">
        <v>139</v>
      </c>
      <c r="R1995" s="102">
        <v>34160</v>
      </c>
      <c r="S1995" s="102"/>
      <c r="T1995" s="102">
        <v>80</v>
      </c>
      <c r="U1995" s="102"/>
      <c r="V1995" s="103"/>
      <c r="W1995" s="101"/>
      <c r="X1995" s="102"/>
      <c r="Y1995" s="101"/>
      <c r="Z1995" s="101"/>
      <c r="AA1995" s="102" t="s">
        <v>5610</v>
      </c>
      <c r="AB1995" s="104"/>
    </row>
    <row r="1996" spans="2:28" ht="16.5" customHeight="1" x14ac:dyDescent="0.25">
      <c r="B1996" s="97">
        <v>2762</v>
      </c>
      <c r="C1996" s="97" t="s">
        <v>5599</v>
      </c>
      <c r="D1996" s="98">
        <v>2847</v>
      </c>
      <c r="E1996" s="99">
        <v>54</v>
      </c>
      <c r="F1996" s="97"/>
      <c r="G1996" s="97">
        <v>1</v>
      </c>
      <c r="H1996" s="105">
        <v>14</v>
      </c>
      <c r="I1996" s="105">
        <v>2</v>
      </c>
      <c r="J1996" s="105">
        <v>68</v>
      </c>
      <c r="K1996" s="95">
        <v>5868</v>
      </c>
      <c r="L1996" s="106">
        <f>T1995</f>
        <v>80</v>
      </c>
      <c r="M1996" s="106">
        <f>K1996*L1996</f>
        <v>469440</v>
      </c>
      <c r="N1996" s="77"/>
      <c r="O1996" s="78"/>
      <c r="P1996" s="78"/>
      <c r="Q1996" s="78"/>
      <c r="R1996" s="79"/>
      <c r="S1996" s="80"/>
      <c r="T1996" s="81"/>
      <c r="U1996" s="77"/>
      <c r="V1996" s="79"/>
      <c r="W1996" s="79"/>
      <c r="X1996" s="82"/>
      <c r="Y1996" s="83">
        <f>M1996</f>
        <v>469440</v>
      </c>
      <c r="Z1996" s="84"/>
      <c r="AA1996" s="87">
        <f>AB1996*M1996/100</f>
        <v>46.944000000000003</v>
      </c>
      <c r="AB1996" s="82">
        <v>0.01</v>
      </c>
    </row>
    <row r="1997" spans="2:28" ht="16.5" customHeight="1" x14ac:dyDescent="0.25">
      <c r="B1997" s="99"/>
      <c r="C1997" s="99"/>
      <c r="D1997" s="99"/>
      <c r="E1997" s="99"/>
      <c r="F1997" s="99"/>
      <c r="G1997" s="99"/>
      <c r="H1997" s="107"/>
      <c r="I1997" s="107"/>
      <c r="J1997" s="107"/>
      <c r="K1997" s="106"/>
      <c r="L1997" s="106"/>
      <c r="M1997" s="106"/>
      <c r="N1997" s="77"/>
      <c r="O1997" s="78"/>
      <c r="P1997" s="78"/>
      <c r="Q1997" s="78"/>
      <c r="R1997" s="79"/>
      <c r="S1997" s="80"/>
      <c r="T1997" s="81"/>
      <c r="U1997" s="77"/>
      <c r="V1997" s="79"/>
      <c r="W1997" s="79"/>
      <c r="X1997" s="86"/>
      <c r="Y1997" s="83"/>
      <c r="Z1997" s="84"/>
      <c r="AA1997" s="85"/>
      <c r="AB1997" s="86"/>
    </row>
    <row r="1998" spans="2:28" ht="16.5" customHeight="1" x14ac:dyDescent="0.25">
      <c r="B1998" s="100" t="s">
        <v>205</v>
      </c>
      <c r="C1998" s="101"/>
      <c r="D1998" s="101"/>
      <c r="E1998" s="101"/>
      <c r="F1998" s="101"/>
      <c r="G1998" s="102"/>
      <c r="H1998" s="102" t="s">
        <v>325</v>
      </c>
      <c r="I1998" s="102" t="s">
        <v>691</v>
      </c>
      <c r="J1998" s="102" t="s">
        <v>605</v>
      </c>
      <c r="K1998" s="102">
        <v>50</v>
      </c>
      <c r="L1998" s="102">
        <v>9</v>
      </c>
      <c r="M1998" s="102"/>
      <c r="N1998" s="102"/>
      <c r="O1998" s="102" t="s">
        <v>240</v>
      </c>
      <c r="P1998" s="102" t="s">
        <v>241</v>
      </c>
      <c r="Q1998" s="102" t="s">
        <v>139</v>
      </c>
      <c r="R1998" s="102">
        <v>34160</v>
      </c>
      <c r="S1998" s="102"/>
      <c r="T1998" s="102">
        <v>80</v>
      </c>
      <c r="U1998" s="102"/>
      <c r="V1998" s="103"/>
      <c r="W1998" s="101"/>
      <c r="X1998" s="102"/>
      <c r="Y1998" s="101"/>
      <c r="Z1998" s="101"/>
      <c r="AA1998" s="101"/>
      <c r="AB1998" s="104"/>
    </row>
    <row r="1999" spans="2:28" ht="16.5" customHeight="1" x14ac:dyDescent="0.25">
      <c r="B1999" s="97">
        <v>2763</v>
      </c>
      <c r="C1999" s="97" t="s">
        <v>5599</v>
      </c>
      <c r="D1999" s="98">
        <v>2924</v>
      </c>
      <c r="E1999" s="99">
        <v>98</v>
      </c>
      <c r="F1999" s="97"/>
      <c r="G1999" s="97">
        <v>1</v>
      </c>
      <c r="H1999" s="105">
        <v>3</v>
      </c>
      <c r="I1999" s="105">
        <v>3</v>
      </c>
      <c r="J1999" s="105">
        <v>84</v>
      </c>
      <c r="K1999" s="95">
        <v>1584</v>
      </c>
      <c r="L1999" s="106">
        <f>T1998</f>
        <v>80</v>
      </c>
      <c r="M1999" s="106">
        <f>K1999*L1999</f>
        <v>126720</v>
      </c>
      <c r="N1999" s="77"/>
      <c r="O1999" s="78"/>
      <c r="P1999" s="78"/>
      <c r="Q1999" s="78"/>
      <c r="R1999" s="79"/>
      <c r="S1999" s="80"/>
      <c r="T1999" s="81"/>
      <c r="U1999" s="77"/>
      <c r="V1999" s="79"/>
      <c r="W1999" s="79"/>
      <c r="X1999" s="82"/>
      <c r="Y1999" s="83">
        <f>M1999</f>
        <v>126720</v>
      </c>
      <c r="Z1999" s="84"/>
      <c r="AA1999" s="87">
        <f>AB1999*M1999/100</f>
        <v>12.672000000000001</v>
      </c>
      <c r="AB1999" s="82">
        <v>0.01</v>
      </c>
    </row>
    <row r="2000" spans="2:28" ht="16.5" customHeight="1" x14ac:dyDescent="0.25">
      <c r="B2000" s="99"/>
      <c r="C2000" s="99"/>
      <c r="D2000" s="99"/>
      <c r="E2000" s="99"/>
      <c r="F2000" s="99"/>
      <c r="G2000" s="99"/>
      <c r="H2000" s="107"/>
      <c r="I2000" s="107"/>
      <c r="J2000" s="107"/>
      <c r="K2000" s="106"/>
      <c r="L2000" s="106"/>
      <c r="M2000" s="106"/>
      <c r="N2000" s="77"/>
      <c r="O2000" s="78"/>
      <c r="P2000" s="78"/>
      <c r="Q2000" s="78"/>
      <c r="R2000" s="79"/>
      <c r="S2000" s="80"/>
      <c r="T2000" s="81"/>
      <c r="U2000" s="77"/>
      <c r="V2000" s="79"/>
      <c r="W2000" s="79"/>
      <c r="X2000" s="86"/>
      <c r="Y2000" s="83"/>
      <c r="Z2000" s="84"/>
      <c r="AA2000" s="85"/>
      <c r="AB2000" s="86"/>
    </row>
    <row r="2001" spans="2:28" ht="16.5" customHeight="1" x14ac:dyDescent="0.25">
      <c r="B2001" s="100" t="s">
        <v>205</v>
      </c>
      <c r="C2001" s="101"/>
      <c r="D2001" s="101"/>
      <c r="E2001" s="101"/>
      <c r="F2001" s="101"/>
      <c r="G2001" s="102"/>
      <c r="H2001" s="102" t="s">
        <v>210</v>
      </c>
      <c r="I2001" s="102" t="s">
        <v>694</v>
      </c>
      <c r="J2001" s="102" t="s">
        <v>695</v>
      </c>
      <c r="K2001" s="102">
        <v>190</v>
      </c>
      <c r="L2001" s="102">
        <v>9</v>
      </c>
      <c r="M2001" s="102"/>
      <c r="N2001" s="102"/>
      <c r="O2001" s="102" t="s">
        <v>240</v>
      </c>
      <c r="P2001" s="102" t="s">
        <v>241</v>
      </c>
      <c r="Q2001" s="102" t="s">
        <v>139</v>
      </c>
      <c r="R2001" s="102">
        <v>34160</v>
      </c>
      <c r="S2001" s="102"/>
      <c r="T2001" s="102">
        <v>80</v>
      </c>
      <c r="U2001" s="102"/>
      <c r="V2001" s="103"/>
      <c r="W2001" s="101"/>
      <c r="X2001" s="102"/>
      <c r="Y2001" s="101"/>
      <c r="Z2001" s="101"/>
      <c r="AA2001" s="101"/>
      <c r="AB2001" s="104"/>
    </row>
    <row r="2002" spans="2:28" ht="16.5" customHeight="1" x14ac:dyDescent="0.25">
      <c r="B2002" s="97">
        <v>2764</v>
      </c>
      <c r="C2002" s="97" t="s">
        <v>5599</v>
      </c>
      <c r="D2002" s="98">
        <v>2926</v>
      </c>
      <c r="E2002" s="99">
        <v>100</v>
      </c>
      <c r="F2002" s="97"/>
      <c r="G2002" s="97">
        <v>1</v>
      </c>
      <c r="H2002" s="105">
        <v>4</v>
      </c>
      <c r="I2002" s="105">
        <v>0</v>
      </c>
      <c r="J2002" s="105">
        <v>21</v>
      </c>
      <c r="K2002" s="95">
        <v>1621</v>
      </c>
      <c r="L2002" s="106">
        <f>T2001</f>
        <v>80</v>
      </c>
      <c r="M2002" s="106">
        <f>K2002*L2002</f>
        <v>129680</v>
      </c>
      <c r="N2002" s="77"/>
      <c r="O2002" s="78"/>
      <c r="P2002" s="78"/>
      <c r="Q2002" s="78"/>
      <c r="R2002" s="79"/>
      <c r="S2002" s="80"/>
      <c r="T2002" s="81"/>
      <c r="U2002" s="77"/>
      <c r="V2002" s="79"/>
      <c r="W2002" s="79"/>
      <c r="X2002" s="82"/>
      <c r="Y2002" s="83">
        <f>M2002</f>
        <v>129680</v>
      </c>
      <c r="Z2002" s="84"/>
      <c r="AA2002" s="87">
        <f>AB2002*M2002/100</f>
        <v>12.968</v>
      </c>
      <c r="AB2002" s="82">
        <v>0.01</v>
      </c>
    </row>
    <row r="2003" spans="2:28" ht="16.5" customHeight="1" x14ac:dyDescent="0.25">
      <c r="B2003" s="99"/>
      <c r="C2003" s="99"/>
      <c r="D2003" s="99"/>
      <c r="E2003" s="99"/>
      <c r="F2003" s="99"/>
      <c r="G2003" s="99"/>
      <c r="H2003" s="107"/>
      <c r="I2003" s="107"/>
      <c r="J2003" s="107"/>
      <c r="K2003" s="106"/>
      <c r="L2003" s="106"/>
      <c r="M2003" s="106"/>
      <c r="N2003" s="77"/>
      <c r="O2003" s="78"/>
      <c r="P2003" s="78"/>
      <c r="Q2003" s="78"/>
      <c r="R2003" s="79"/>
      <c r="S2003" s="80"/>
      <c r="T2003" s="81"/>
      <c r="U2003" s="77"/>
      <c r="V2003" s="79"/>
      <c r="W2003" s="79"/>
      <c r="X2003" s="86"/>
      <c r="Y2003" s="83"/>
      <c r="Z2003" s="84"/>
      <c r="AA2003" s="85"/>
      <c r="AB2003" s="86"/>
    </row>
    <row r="2004" spans="2:28" ht="16.5" customHeight="1" x14ac:dyDescent="0.25">
      <c r="B2004" s="100" t="s">
        <v>205</v>
      </c>
      <c r="C2004" s="101"/>
      <c r="D2004" s="101"/>
      <c r="E2004" s="101"/>
      <c r="F2004" s="101"/>
      <c r="G2004" s="102"/>
      <c r="H2004" s="102" t="s">
        <v>207</v>
      </c>
      <c r="I2004" s="102" t="s">
        <v>870</v>
      </c>
      <c r="J2004" s="102" t="s">
        <v>364</v>
      </c>
      <c r="K2004" s="102">
        <v>73</v>
      </c>
      <c r="L2004" s="102">
        <v>15</v>
      </c>
      <c r="M2004" s="102"/>
      <c r="N2004" s="102"/>
      <c r="O2004" s="102" t="s">
        <v>240</v>
      </c>
      <c r="P2004" s="102" t="s">
        <v>241</v>
      </c>
      <c r="Q2004" s="102" t="s">
        <v>139</v>
      </c>
      <c r="R2004" s="102">
        <v>34160</v>
      </c>
      <c r="S2004" s="102"/>
      <c r="T2004" s="102">
        <v>80</v>
      </c>
      <c r="U2004" s="102"/>
      <c r="V2004" s="103"/>
      <c r="W2004" s="101"/>
      <c r="X2004" s="102"/>
      <c r="Y2004" s="101"/>
      <c r="Z2004" s="101"/>
      <c r="AA2004" s="101"/>
      <c r="AB2004" s="104"/>
    </row>
    <row r="2005" spans="2:28" ht="16.5" customHeight="1" x14ac:dyDescent="0.25">
      <c r="B2005" s="97">
        <v>2765</v>
      </c>
      <c r="C2005" s="97" t="s">
        <v>5599</v>
      </c>
      <c r="D2005" s="98">
        <v>2922</v>
      </c>
      <c r="E2005" s="99">
        <v>96</v>
      </c>
      <c r="F2005" s="97"/>
      <c r="G2005" s="97">
        <v>1</v>
      </c>
      <c r="H2005" s="105">
        <v>4</v>
      </c>
      <c r="I2005" s="105">
        <v>1</v>
      </c>
      <c r="J2005" s="105">
        <v>84</v>
      </c>
      <c r="K2005" s="95">
        <v>1784</v>
      </c>
      <c r="L2005" s="106">
        <f>T2004</f>
        <v>80</v>
      </c>
      <c r="M2005" s="106">
        <f>K2005*L2005</f>
        <v>142720</v>
      </c>
      <c r="N2005" s="77"/>
      <c r="O2005" s="78"/>
      <c r="P2005" s="78"/>
      <c r="Q2005" s="78"/>
      <c r="R2005" s="79"/>
      <c r="S2005" s="80"/>
      <c r="T2005" s="81"/>
      <c r="U2005" s="77"/>
      <c r="V2005" s="79"/>
      <c r="W2005" s="79"/>
      <c r="X2005" s="82"/>
      <c r="Y2005" s="83">
        <f>M2005</f>
        <v>142720</v>
      </c>
      <c r="Z2005" s="84"/>
      <c r="AA2005" s="87">
        <f>AB2005*M2005/100</f>
        <v>14.272</v>
      </c>
      <c r="AB2005" s="82">
        <v>0.01</v>
      </c>
    </row>
    <row r="2006" spans="2:28" ht="16.5" customHeight="1" x14ac:dyDescent="0.25">
      <c r="B2006" s="99"/>
      <c r="C2006" s="99"/>
      <c r="D2006" s="99"/>
      <c r="E2006" s="99"/>
      <c r="F2006" s="99"/>
      <c r="G2006" s="99"/>
      <c r="H2006" s="107"/>
      <c r="I2006" s="107"/>
      <c r="J2006" s="107"/>
      <c r="K2006" s="106"/>
      <c r="L2006" s="106"/>
      <c r="M2006" s="106"/>
      <c r="N2006" s="77"/>
      <c r="O2006" s="78"/>
      <c r="P2006" s="78"/>
      <c r="Q2006" s="78"/>
      <c r="R2006" s="79"/>
      <c r="S2006" s="80"/>
      <c r="T2006" s="81"/>
      <c r="U2006" s="77"/>
      <c r="V2006" s="79"/>
      <c r="W2006" s="79"/>
      <c r="X2006" s="86"/>
      <c r="Y2006" s="83"/>
      <c r="Z2006" s="84"/>
      <c r="AA2006" s="85"/>
      <c r="AB2006" s="86"/>
    </row>
    <row r="2007" spans="2:28" ht="16.5" customHeight="1" x14ac:dyDescent="0.25">
      <c r="B2007" s="100" t="s">
        <v>205</v>
      </c>
      <c r="C2007" s="101"/>
      <c r="D2007" s="101"/>
      <c r="E2007" s="101"/>
      <c r="F2007" s="101"/>
      <c r="G2007" s="102"/>
      <c r="H2007" s="102" t="s">
        <v>207</v>
      </c>
      <c r="I2007" s="102" t="s">
        <v>523</v>
      </c>
      <c r="J2007" s="102" t="s">
        <v>524</v>
      </c>
      <c r="K2007" s="102">
        <v>91</v>
      </c>
      <c r="L2007" s="102">
        <v>15</v>
      </c>
      <c r="M2007" s="102"/>
      <c r="N2007" s="102"/>
      <c r="O2007" s="102" t="s">
        <v>240</v>
      </c>
      <c r="P2007" s="102" t="s">
        <v>241</v>
      </c>
      <c r="Q2007" s="102" t="s">
        <v>139</v>
      </c>
      <c r="R2007" s="102">
        <v>34160</v>
      </c>
      <c r="S2007" s="102"/>
      <c r="T2007" s="102">
        <v>80</v>
      </c>
      <c r="U2007" s="102"/>
      <c r="V2007" s="103"/>
      <c r="W2007" s="101"/>
      <c r="X2007" s="102"/>
      <c r="Y2007" s="101"/>
      <c r="Z2007" s="101"/>
      <c r="AA2007" s="101"/>
      <c r="AB2007" s="104"/>
    </row>
    <row r="2008" spans="2:28" ht="16.5" customHeight="1" x14ac:dyDescent="0.25">
      <c r="B2008" s="97">
        <v>2767</v>
      </c>
      <c r="C2008" s="97" t="s">
        <v>5599</v>
      </c>
      <c r="D2008" s="98">
        <v>2180</v>
      </c>
      <c r="E2008" s="99">
        <v>35</v>
      </c>
      <c r="F2008" s="97"/>
      <c r="G2008" s="97">
        <v>1</v>
      </c>
      <c r="H2008" s="105">
        <v>4</v>
      </c>
      <c r="I2008" s="105">
        <v>3</v>
      </c>
      <c r="J2008" s="105">
        <v>60</v>
      </c>
      <c r="K2008" s="95">
        <v>1960</v>
      </c>
      <c r="L2008" s="106">
        <f>T2007</f>
        <v>80</v>
      </c>
      <c r="M2008" s="106">
        <f>K2008*L2008</f>
        <v>156800</v>
      </c>
      <c r="N2008" s="77"/>
      <c r="O2008" s="78"/>
      <c r="P2008" s="78"/>
      <c r="Q2008" s="78"/>
      <c r="R2008" s="79"/>
      <c r="S2008" s="80"/>
      <c r="T2008" s="81"/>
      <c r="U2008" s="77"/>
      <c r="V2008" s="79"/>
      <c r="W2008" s="79"/>
      <c r="X2008" s="82"/>
      <c r="Y2008" s="83">
        <f>M2008</f>
        <v>156800</v>
      </c>
      <c r="Z2008" s="84"/>
      <c r="AA2008" s="87">
        <f>AB2008*M2008/100</f>
        <v>15.68</v>
      </c>
      <c r="AB2008" s="82">
        <v>0.01</v>
      </c>
    </row>
    <row r="2009" spans="2:28" ht="16.5" customHeight="1" x14ac:dyDescent="0.25">
      <c r="B2009" s="99"/>
      <c r="C2009" s="99"/>
      <c r="D2009" s="99"/>
      <c r="E2009" s="99"/>
      <c r="F2009" s="99"/>
      <c r="G2009" s="99"/>
      <c r="H2009" s="107"/>
      <c r="I2009" s="107"/>
      <c r="J2009" s="107"/>
      <c r="K2009" s="106"/>
      <c r="L2009" s="106"/>
      <c r="M2009" s="106"/>
      <c r="N2009" s="77"/>
      <c r="O2009" s="78"/>
      <c r="P2009" s="78"/>
      <c r="Q2009" s="78"/>
      <c r="R2009" s="79"/>
      <c r="S2009" s="80"/>
      <c r="T2009" s="81"/>
      <c r="U2009" s="77"/>
      <c r="V2009" s="79"/>
      <c r="W2009" s="79"/>
      <c r="X2009" s="86"/>
      <c r="Y2009" s="83"/>
      <c r="Z2009" s="84"/>
      <c r="AA2009" s="85"/>
      <c r="AB2009" s="86"/>
    </row>
    <row r="2010" spans="2:28" ht="16.5" customHeight="1" x14ac:dyDescent="0.25">
      <c r="B2010" s="100" t="s">
        <v>205</v>
      </c>
      <c r="C2010" s="101"/>
      <c r="D2010" s="101"/>
      <c r="E2010" s="101"/>
      <c r="F2010" s="101"/>
      <c r="G2010" s="102"/>
      <c r="H2010" s="102" t="s">
        <v>210</v>
      </c>
      <c r="I2010" s="102" t="s">
        <v>5612</v>
      </c>
      <c r="J2010" s="102" t="s">
        <v>5613</v>
      </c>
      <c r="K2010" s="102">
        <v>87</v>
      </c>
      <c r="L2010" s="102">
        <v>1</v>
      </c>
      <c r="M2010" s="102"/>
      <c r="N2010" s="102"/>
      <c r="O2010" s="102" t="s">
        <v>1621</v>
      </c>
      <c r="P2010" s="102" t="s">
        <v>209</v>
      </c>
      <c r="Q2010" s="102" t="s">
        <v>139</v>
      </c>
      <c r="R2010" s="102">
        <v>34160</v>
      </c>
      <c r="S2010" s="102"/>
      <c r="T2010" s="102">
        <v>80</v>
      </c>
      <c r="U2010" s="102" t="s">
        <v>2138</v>
      </c>
      <c r="V2010" s="103"/>
      <c r="W2010" s="101"/>
      <c r="X2010" s="102" t="s">
        <v>212</v>
      </c>
      <c r="Y2010" s="101" t="s">
        <v>5614</v>
      </c>
      <c r="Z2010" s="101"/>
      <c r="AA2010" s="101"/>
      <c r="AB2010" s="104"/>
    </row>
    <row r="2011" spans="2:28" ht="16.5" customHeight="1" x14ac:dyDescent="0.25">
      <c r="B2011" s="97">
        <v>2768</v>
      </c>
      <c r="C2011" s="97" t="s">
        <v>5599</v>
      </c>
      <c r="D2011" s="98">
        <v>133</v>
      </c>
      <c r="E2011" s="99">
        <v>301</v>
      </c>
      <c r="F2011" s="97"/>
      <c r="G2011" s="97">
        <v>1</v>
      </c>
      <c r="H2011" s="105">
        <v>7</v>
      </c>
      <c r="I2011" s="105">
        <v>2</v>
      </c>
      <c r="J2011" s="105">
        <v>63</v>
      </c>
      <c r="K2011" s="95">
        <v>3063</v>
      </c>
      <c r="L2011" s="106">
        <f>T2010</f>
        <v>80</v>
      </c>
      <c r="M2011" s="106">
        <f>K2011*L2011</f>
        <v>245040</v>
      </c>
      <c r="N2011" s="77"/>
      <c r="O2011" s="78"/>
      <c r="P2011" s="78"/>
      <c r="Q2011" s="78"/>
      <c r="R2011" s="79"/>
      <c r="S2011" s="80"/>
      <c r="T2011" s="81"/>
      <c r="U2011" s="77"/>
      <c r="V2011" s="79"/>
      <c r="W2011" s="79"/>
      <c r="X2011" s="82"/>
      <c r="Y2011" s="83">
        <f>M2011</f>
        <v>245040</v>
      </c>
      <c r="Z2011" s="84"/>
      <c r="AA2011" s="87">
        <f>AB2011*M2011/100</f>
        <v>24.504000000000001</v>
      </c>
      <c r="AB2011" s="82">
        <v>0.01</v>
      </c>
    </row>
    <row r="2012" spans="2:28" ht="16.5" customHeight="1" x14ac:dyDescent="0.25">
      <c r="B2012" s="99"/>
      <c r="C2012" s="99"/>
      <c r="D2012" s="99"/>
      <c r="E2012" s="99"/>
      <c r="F2012" s="99"/>
      <c r="G2012" s="99"/>
      <c r="H2012" s="107"/>
      <c r="I2012" s="107"/>
      <c r="J2012" s="107"/>
      <c r="K2012" s="106"/>
      <c r="L2012" s="106"/>
      <c r="M2012" s="106"/>
      <c r="N2012" s="77"/>
      <c r="O2012" s="78"/>
      <c r="P2012" s="78"/>
      <c r="Q2012" s="78"/>
      <c r="R2012" s="79"/>
      <c r="S2012" s="80"/>
      <c r="T2012" s="81"/>
      <c r="U2012" s="77"/>
      <c r="V2012" s="79"/>
      <c r="W2012" s="79"/>
      <c r="X2012" s="86"/>
      <c r="Y2012" s="83"/>
      <c r="Z2012" s="84"/>
      <c r="AA2012" s="85"/>
      <c r="AB2012" s="86"/>
    </row>
    <row r="2013" spans="2:28" ht="16.5" customHeight="1" x14ac:dyDescent="0.25">
      <c r="B2013" s="100" t="s">
        <v>205</v>
      </c>
      <c r="C2013" s="101"/>
      <c r="D2013" s="101"/>
      <c r="E2013" s="101"/>
      <c r="F2013" s="101"/>
      <c r="G2013" s="102"/>
      <c r="H2013" s="102" t="s">
        <v>207</v>
      </c>
      <c r="I2013" s="102" t="s">
        <v>3712</v>
      </c>
      <c r="J2013" s="102" t="s">
        <v>3713</v>
      </c>
      <c r="K2013" s="102">
        <v>23</v>
      </c>
      <c r="L2013" s="102">
        <v>15</v>
      </c>
      <c r="M2013" s="102"/>
      <c r="N2013" s="102"/>
      <c r="O2013" s="102" t="s">
        <v>240</v>
      </c>
      <c r="P2013" s="102" t="s">
        <v>241</v>
      </c>
      <c r="Q2013" s="102" t="s">
        <v>139</v>
      </c>
      <c r="R2013" s="102">
        <v>34160</v>
      </c>
      <c r="S2013" s="102"/>
      <c r="T2013" s="102">
        <v>80</v>
      </c>
      <c r="U2013" s="102"/>
      <c r="V2013" s="103"/>
      <c r="W2013" s="101"/>
      <c r="X2013" s="102"/>
      <c r="Y2013" s="101"/>
      <c r="Z2013" s="101"/>
      <c r="AA2013" s="101"/>
      <c r="AB2013" s="104"/>
    </row>
    <row r="2014" spans="2:28" ht="16.5" customHeight="1" x14ac:dyDescent="0.25">
      <c r="B2014" s="97">
        <v>2774</v>
      </c>
      <c r="C2014" s="97" t="s">
        <v>5579</v>
      </c>
      <c r="D2014" s="98">
        <v>2161</v>
      </c>
      <c r="E2014" s="99">
        <v>16</v>
      </c>
      <c r="F2014" s="97"/>
      <c r="G2014" s="97">
        <v>1</v>
      </c>
      <c r="H2014" s="105">
        <v>25</v>
      </c>
      <c r="I2014" s="105">
        <v>0</v>
      </c>
      <c r="J2014" s="105">
        <v>40</v>
      </c>
      <c r="K2014" s="95">
        <v>10040</v>
      </c>
      <c r="L2014" s="106">
        <f>T2013</f>
        <v>80</v>
      </c>
      <c r="M2014" s="106">
        <f>K2014*L2014</f>
        <v>803200</v>
      </c>
      <c r="N2014" s="77"/>
      <c r="O2014" s="78"/>
      <c r="P2014" s="78"/>
      <c r="Q2014" s="78"/>
      <c r="R2014" s="79"/>
      <c r="S2014" s="80"/>
      <c r="T2014" s="81"/>
      <c r="U2014" s="77"/>
      <c r="V2014" s="79"/>
      <c r="W2014" s="79"/>
      <c r="X2014" s="82"/>
      <c r="Y2014" s="83">
        <f>M2014</f>
        <v>803200</v>
      </c>
      <c r="Z2014" s="84"/>
      <c r="AA2014" s="87">
        <f>AB2014*M2014/100</f>
        <v>80.319999999999993</v>
      </c>
      <c r="AB2014" s="82">
        <v>0.01</v>
      </c>
    </row>
    <row r="2015" spans="2:28" ht="16.5" customHeight="1" x14ac:dyDescent="0.25">
      <c r="B2015" s="99"/>
      <c r="C2015" s="99"/>
      <c r="D2015" s="99"/>
      <c r="E2015" s="99"/>
      <c r="F2015" s="99"/>
      <c r="G2015" s="99"/>
      <c r="H2015" s="107"/>
      <c r="I2015" s="107"/>
      <c r="J2015" s="107"/>
      <c r="K2015" s="106"/>
      <c r="L2015" s="106"/>
      <c r="M2015" s="106"/>
      <c r="N2015" s="77"/>
      <c r="O2015" s="78"/>
      <c r="P2015" s="78"/>
      <c r="Q2015" s="78"/>
      <c r="R2015" s="79"/>
      <c r="S2015" s="80"/>
      <c r="T2015" s="81"/>
      <c r="U2015" s="77"/>
      <c r="V2015" s="79"/>
      <c r="W2015" s="79"/>
      <c r="X2015" s="86"/>
      <c r="Y2015" s="83"/>
      <c r="Z2015" s="84"/>
      <c r="AA2015" s="85"/>
      <c r="AB2015" s="86"/>
    </row>
    <row r="2016" spans="2:28" ht="16.5" customHeight="1" x14ac:dyDescent="0.25">
      <c r="B2016" s="100" t="s">
        <v>205</v>
      </c>
      <c r="C2016" s="101"/>
      <c r="D2016" s="101"/>
      <c r="E2016" s="101"/>
      <c r="F2016" s="101"/>
      <c r="G2016" s="102"/>
      <c r="H2016" s="102" t="s">
        <v>207</v>
      </c>
      <c r="I2016" s="102" t="s">
        <v>2580</v>
      </c>
      <c r="J2016" s="102" t="s">
        <v>2673</v>
      </c>
      <c r="K2016" s="102">
        <v>25</v>
      </c>
      <c r="L2016" s="102">
        <v>8</v>
      </c>
      <c r="M2016" s="102"/>
      <c r="N2016" s="102"/>
      <c r="O2016" s="102" t="s">
        <v>240</v>
      </c>
      <c r="P2016" s="102" t="s">
        <v>241</v>
      </c>
      <c r="Q2016" s="102" t="s">
        <v>139</v>
      </c>
      <c r="R2016" s="102">
        <v>34160</v>
      </c>
      <c r="S2016" s="102"/>
      <c r="T2016" s="102">
        <v>80</v>
      </c>
      <c r="U2016" s="102"/>
      <c r="V2016" s="103"/>
      <c r="W2016" s="101"/>
      <c r="X2016" s="102" t="s">
        <v>212</v>
      </c>
      <c r="Y2016" s="101" t="s">
        <v>5624</v>
      </c>
      <c r="Z2016" s="101"/>
      <c r="AA2016" s="101"/>
      <c r="AB2016" s="104"/>
    </row>
    <row r="2017" spans="2:28" ht="16.5" customHeight="1" x14ac:dyDescent="0.25">
      <c r="B2017" s="97">
        <v>2785</v>
      </c>
      <c r="C2017" s="97" t="s">
        <v>5579</v>
      </c>
      <c r="D2017" s="98">
        <v>137</v>
      </c>
      <c r="E2017" s="99">
        <v>258</v>
      </c>
      <c r="F2017" s="97"/>
      <c r="G2017" s="97">
        <v>1</v>
      </c>
      <c r="H2017" s="105">
        <v>4</v>
      </c>
      <c r="I2017" s="105">
        <v>0</v>
      </c>
      <c r="J2017" s="105">
        <v>0</v>
      </c>
      <c r="K2017" s="95">
        <v>1600</v>
      </c>
      <c r="L2017" s="106">
        <f>T2016</f>
        <v>80</v>
      </c>
      <c r="M2017" s="106">
        <f>K2017*L2017</f>
        <v>128000</v>
      </c>
      <c r="N2017" s="77"/>
      <c r="O2017" s="78"/>
      <c r="P2017" s="78"/>
      <c r="Q2017" s="78"/>
      <c r="R2017" s="79"/>
      <c r="S2017" s="80"/>
      <c r="T2017" s="81"/>
      <c r="U2017" s="77"/>
      <c r="V2017" s="79"/>
      <c r="W2017" s="79"/>
      <c r="X2017" s="82"/>
      <c r="Y2017" s="83">
        <f>M2017</f>
        <v>128000</v>
      </c>
      <c r="Z2017" s="84"/>
      <c r="AA2017" s="87">
        <f>AB2017*M2017/100</f>
        <v>12.8</v>
      </c>
      <c r="AB2017" s="82">
        <v>0.01</v>
      </c>
    </row>
    <row r="2018" spans="2:28" ht="16.5" customHeight="1" x14ac:dyDescent="0.25">
      <c r="B2018" s="99"/>
      <c r="C2018" s="99"/>
      <c r="D2018" s="99"/>
      <c r="E2018" s="99"/>
      <c r="F2018" s="99"/>
      <c r="G2018" s="99"/>
      <c r="H2018" s="107"/>
      <c r="I2018" s="107"/>
      <c r="J2018" s="107"/>
      <c r="K2018" s="106"/>
      <c r="L2018" s="106"/>
      <c r="M2018" s="106"/>
      <c r="N2018" s="77"/>
      <c r="O2018" s="78"/>
      <c r="P2018" s="78"/>
      <c r="Q2018" s="78"/>
      <c r="R2018" s="79"/>
      <c r="S2018" s="80"/>
      <c r="T2018" s="81"/>
      <c r="U2018" s="77"/>
      <c r="V2018" s="79"/>
      <c r="W2018" s="79"/>
      <c r="X2018" s="86"/>
      <c r="Y2018" s="83"/>
      <c r="Z2018" s="84"/>
      <c r="AA2018" s="85"/>
      <c r="AB2018" s="86"/>
    </row>
    <row r="2019" spans="2:28" ht="16.5" customHeight="1" x14ac:dyDescent="0.25">
      <c r="B2019" s="100" t="s">
        <v>205</v>
      </c>
      <c r="C2019" s="101"/>
      <c r="D2019" s="101"/>
      <c r="E2019" s="101"/>
      <c r="F2019" s="101"/>
      <c r="G2019" s="102"/>
      <c r="H2019" s="102" t="s">
        <v>207</v>
      </c>
      <c r="I2019" s="102" t="s">
        <v>672</v>
      </c>
      <c r="J2019" s="102" t="s">
        <v>479</v>
      </c>
      <c r="K2019" s="102">
        <v>80</v>
      </c>
      <c r="L2019" s="102">
        <v>5</v>
      </c>
      <c r="M2019" s="102"/>
      <c r="N2019" s="102"/>
      <c r="O2019" s="102" t="s">
        <v>424</v>
      </c>
      <c r="P2019" s="102" t="s">
        <v>315</v>
      </c>
      <c r="Q2019" s="102" t="s">
        <v>316</v>
      </c>
      <c r="R2019" s="102">
        <v>33110</v>
      </c>
      <c r="S2019" s="102"/>
      <c r="T2019" s="102">
        <v>80</v>
      </c>
      <c r="U2019" s="102"/>
      <c r="V2019" s="103"/>
      <c r="W2019" s="101"/>
      <c r="X2019" s="102"/>
      <c r="Y2019" s="101"/>
      <c r="Z2019" s="101"/>
      <c r="AA2019" s="102" t="s">
        <v>5096</v>
      </c>
      <c r="AB2019" s="104"/>
    </row>
    <row r="2020" spans="2:28" ht="16.5" customHeight="1" x14ac:dyDescent="0.25">
      <c r="B2020" s="97">
        <v>2826</v>
      </c>
      <c r="C2020" s="97" t="s">
        <v>5579</v>
      </c>
      <c r="D2020" s="98">
        <v>78</v>
      </c>
      <c r="E2020" s="99">
        <v>9</v>
      </c>
      <c r="F2020" s="97"/>
      <c r="G2020" s="97">
        <v>1</v>
      </c>
      <c r="H2020" s="105">
        <v>7</v>
      </c>
      <c r="I2020" s="105">
        <v>1</v>
      </c>
      <c r="J2020" s="105">
        <v>56</v>
      </c>
      <c r="K2020" s="95">
        <v>2956</v>
      </c>
      <c r="L2020" s="106">
        <f>T2019</f>
        <v>80</v>
      </c>
      <c r="M2020" s="106">
        <f>K2020*L2020</f>
        <v>236480</v>
      </c>
      <c r="N2020" s="77"/>
      <c r="O2020" s="78"/>
      <c r="P2020" s="78"/>
      <c r="Q2020" s="78"/>
      <c r="R2020" s="79"/>
      <c r="S2020" s="80"/>
      <c r="T2020" s="81"/>
      <c r="U2020" s="77"/>
      <c r="V2020" s="79"/>
      <c r="W2020" s="79"/>
      <c r="X2020" s="82"/>
      <c r="Y2020" s="83">
        <f>M2020</f>
        <v>236480</v>
      </c>
      <c r="Z2020" s="84"/>
      <c r="AA2020" s="87">
        <f>AB2020*M2020/100</f>
        <v>23.648000000000003</v>
      </c>
      <c r="AB2020" s="82">
        <v>0.01</v>
      </c>
    </row>
    <row r="2021" spans="2:28" ht="16.5" customHeight="1" x14ac:dyDescent="0.25">
      <c r="B2021" s="99"/>
      <c r="C2021" s="99"/>
      <c r="D2021" s="99"/>
      <c r="E2021" s="99"/>
      <c r="F2021" s="99"/>
      <c r="G2021" s="99"/>
      <c r="H2021" s="107"/>
      <c r="I2021" s="107"/>
      <c r="J2021" s="107"/>
      <c r="K2021" s="106"/>
      <c r="L2021" s="106"/>
      <c r="M2021" s="106"/>
      <c r="N2021" s="77"/>
      <c r="O2021" s="78"/>
      <c r="P2021" s="78"/>
      <c r="Q2021" s="78"/>
      <c r="R2021" s="79"/>
      <c r="S2021" s="80"/>
      <c r="T2021" s="81"/>
      <c r="U2021" s="77"/>
      <c r="V2021" s="79"/>
      <c r="W2021" s="79"/>
      <c r="X2021" s="86"/>
      <c r="Y2021" s="83"/>
      <c r="Z2021" s="84"/>
      <c r="AA2021" s="85"/>
      <c r="AB2021" s="86"/>
    </row>
    <row r="2022" spans="2:28" ht="16.5" customHeight="1" x14ac:dyDescent="0.25">
      <c r="B2022" s="100" t="s">
        <v>205</v>
      </c>
      <c r="C2022" s="101"/>
      <c r="D2022" s="101"/>
      <c r="E2022" s="101"/>
      <c r="F2022" s="101"/>
      <c r="G2022" s="102"/>
      <c r="H2022" s="102" t="s">
        <v>210</v>
      </c>
      <c r="I2022" s="102" t="s">
        <v>660</v>
      </c>
      <c r="J2022" s="102" t="s">
        <v>1987</v>
      </c>
      <c r="K2022" s="102">
        <v>91</v>
      </c>
      <c r="L2022" s="102">
        <v>10</v>
      </c>
      <c r="M2022" s="102"/>
      <c r="N2022" s="102"/>
      <c r="O2022" s="102" t="s">
        <v>826</v>
      </c>
      <c r="P2022" s="102" t="s">
        <v>315</v>
      </c>
      <c r="Q2022" s="102" t="s">
        <v>316</v>
      </c>
      <c r="R2022" s="102">
        <v>33110</v>
      </c>
      <c r="S2022" s="102"/>
      <c r="T2022" s="102">
        <v>80</v>
      </c>
      <c r="U2022" s="102"/>
      <c r="V2022" s="103"/>
      <c r="W2022" s="101"/>
      <c r="X2022" s="102"/>
      <c r="Y2022" s="101"/>
      <c r="Z2022" s="101"/>
      <c r="AA2022" s="101"/>
      <c r="AB2022" s="104"/>
    </row>
    <row r="2023" spans="2:28" ht="16.5" customHeight="1" x14ac:dyDescent="0.25">
      <c r="B2023" s="97">
        <v>2835</v>
      </c>
      <c r="C2023" s="97" t="s">
        <v>5579</v>
      </c>
      <c r="D2023" s="98">
        <v>86</v>
      </c>
      <c r="E2023" s="99">
        <v>237</v>
      </c>
      <c r="F2023" s="97"/>
      <c r="G2023" s="97">
        <v>1</v>
      </c>
      <c r="H2023" s="105">
        <v>8</v>
      </c>
      <c r="I2023" s="105">
        <v>1</v>
      </c>
      <c r="J2023" s="105">
        <v>46</v>
      </c>
      <c r="K2023" s="95">
        <v>3346</v>
      </c>
      <c r="L2023" s="106">
        <f>T2022</f>
        <v>80</v>
      </c>
      <c r="M2023" s="106">
        <f>K2023*L2023</f>
        <v>267680</v>
      </c>
      <c r="N2023" s="77"/>
      <c r="O2023" s="78"/>
      <c r="P2023" s="78"/>
      <c r="Q2023" s="78"/>
      <c r="R2023" s="79"/>
      <c r="S2023" s="80"/>
      <c r="T2023" s="81"/>
      <c r="U2023" s="77"/>
      <c r="V2023" s="79"/>
      <c r="W2023" s="79"/>
      <c r="X2023" s="82"/>
      <c r="Y2023" s="83">
        <f>M2023</f>
        <v>267680</v>
      </c>
      <c r="Z2023" s="84"/>
      <c r="AA2023" s="87">
        <f>AB2023*M2023/100</f>
        <v>26.768000000000001</v>
      </c>
      <c r="AB2023" s="82">
        <v>0.01</v>
      </c>
    </row>
    <row r="2024" spans="2:28" ht="16.5" customHeight="1" x14ac:dyDescent="0.25">
      <c r="B2024" s="99"/>
      <c r="C2024" s="99"/>
      <c r="D2024" s="99"/>
      <c r="E2024" s="99"/>
      <c r="F2024" s="99"/>
      <c r="G2024" s="99"/>
      <c r="H2024" s="107"/>
      <c r="I2024" s="107"/>
      <c r="J2024" s="107"/>
      <c r="K2024" s="106"/>
      <c r="L2024" s="106"/>
      <c r="M2024" s="106"/>
      <c r="N2024" s="77"/>
      <c r="O2024" s="78"/>
      <c r="P2024" s="78"/>
      <c r="Q2024" s="78"/>
      <c r="R2024" s="79"/>
      <c r="S2024" s="80"/>
      <c r="T2024" s="81"/>
      <c r="U2024" s="77"/>
      <c r="V2024" s="79"/>
      <c r="W2024" s="79"/>
      <c r="X2024" s="86"/>
      <c r="Y2024" s="83"/>
      <c r="Z2024" s="84"/>
      <c r="AA2024" s="85"/>
      <c r="AB2024" s="86"/>
    </row>
    <row r="2025" spans="2:28" ht="16.5" customHeight="1" x14ac:dyDescent="0.25">
      <c r="B2025" s="100" t="s">
        <v>205</v>
      </c>
      <c r="C2025" s="101"/>
      <c r="D2025" s="101"/>
      <c r="E2025" s="101"/>
      <c r="F2025" s="101"/>
      <c r="G2025" s="102"/>
      <c r="H2025" s="102" t="s">
        <v>207</v>
      </c>
      <c r="I2025" s="102" t="s">
        <v>627</v>
      </c>
      <c r="J2025" s="102" t="s">
        <v>628</v>
      </c>
      <c r="K2025" s="102">
        <v>162</v>
      </c>
      <c r="L2025" s="102">
        <v>9</v>
      </c>
      <c r="M2025" s="102"/>
      <c r="N2025" s="102"/>
      <c r="O2025" s="102" t="s">
        <v>240</v>
      </c>
      <c r="P2025" s="102" t="s">
        <v>241</v>
      </c>
      <c r="Q2025" s="102" t="s">
        <v>139</v>
      </c>
      <c r="R2025" s="102">
        <v>34160</v>
      </c>
      <c r="S2025" s="102"/>
      <c r="T2025" s="102">
        <v>80</v>
      </c>
      <c r="U2025" s="102"/>
      <c r="V2025" s="103"/>
      <c r="W2025" s="101"/>
      <c r="X2025" s="102"/>
      <c r="Y2025" s="101"/>
      <c r="Z2025" s="101"/>
      <c r="AA2025" s="101"/>
      <c r="AB2025" s="104"/>
    </row>
    <row r="2026" spans="2:28" ht="16.5" customHeight="1" x14ac:dyDescent="0.25">
      <c r="B2026" s="97">
        <v>2843</v>
      </c>
      <c r="C2026" s="97" t="s">
        <v>5579</v>
      </c>
      <c r="D2026" s="98">
        <v>65</v>
      </c>
      <c r="E2026" s="99">
        <v>77</v>
      </c>
      <c r="F2026" s="97"/>
      <c r="G2026" s="97">
        <v>1</v>
      </c>
      <c r="H2026" s="105">
        <v>9</v>
      </c>
      <c r="I2026" s="105">
        <v>3</v>
      </c>
      <c r="J2026" s="105">
        <v>73</v>
      </c>
      <c r="K2026" s="95">
        <v>3973</v>
      </c>
      <c r="L2026" s="106">
        <f>T2025</f>
        <v>80</v>
      </c>
      <c r="M2026" s="106">
        <f>K2026*L2026</f>
        <v>317840</v>
      </c>
      <c r="N2026" s="77"/>
      <c r="O2026" s="78"/>
      <c r="P2026" s="78"/>
      <c r="Q2026" s="78"/>
      <c r="R2026" s="79"/>
      <c r="S2026" s="80"/>
      <c r="T2026" s="81"/>
      <c r="U2026" s="77"/>
      <c r="V2026" s="79"/>
      <c r="W2026" s="79"/>
      <c r="X2026" s="82"/>
      <c r="Y2026" s="83">
        <f>M2026</f>
        <v>317840</v>
      </c>
      <c r="Z2026" s="84"/>
      <c r="AA2026" s="87">
        <f>AB2026*M2026/100</f>
        <v>31.784000000000002</v>
      </c>
      <c r="AB2026" s="82">
        <v>0.01</v>
      </c>
    </row>
    <row r="2027" spans="2:28" ht="16.5" customHeight="1" x14ac:dyDescent="0.25">
      <c r="B2027" s="99"/>
      <c r="C2027" s="99"/>
      <c r="D2027" s="99"/>
      <c r="E2027" s="99"/>
      <c r="F2027" s="99"/>
      <c r="G2027" s="99"/>
      <c r="H2027" s="107"/>
      <c r="I2027" s="107"/>
      <c r="J2027" s="107"/>
      <c r="K2027" s="106"/>
      <c r="L2027" s="106"/>
      <c r="M2027" s="106"/>
      <c r="N2027" s="77"/>
      <c r="O2027" s="78"/>
      <c r="P2027" s="78"/>
      <c r="Q2027" s="78"/>
      <c r="R2027" s="79"/>
      <c r="S2027" s="80"/>
      <c r="T2027" s="81"/>
      <c r="U2027" s="77"/>
      <c r="V2027" s="79"/>
      <c r="W2027" s="79"/>
      <c r="X2027" s="86"/>
      <c r="Y2027" s="83"/>
      <c r="Z2027" s="84"/>
      <c r="AA2027" s="85"/>
      <c r="AB2027" s="86"/>
    </row>
    <row r="2028" spans="2:28" ht="16.5" customHeight="1" x14ac:dyDescent="0.25">
      <c r="B2028" s="100" t="s">
        <v>205</v>
      </c>
      <c r="C2028" s="101"/>
      <c r="D2028" s="101"/>
      <c r="E2028" s="101"/>
      <c r="F2028" s="101"/>
      <c r="G2028" s="102"/>
      <c r="H2028" s="102" t="s">
        <v>210</v>
      </c>
      <c r="I2028" s="102" t="s">
        <v>5684</v>
      </c>
      <c r="J2028" s="102" t="s">
        <v>5685</v>
      </c>
      <c r="K2028" s="102">
        <v>104</v>
      </c>
      <c r="L2028" s="102">
        <v>8</v>
      </c>
      <c r="M2028" s="102"/>
      <c r="N2028" s="102"/>
      <c r="O2028" s="102" t="s">
        <v>880</v>
      </c>
      <c r="P2028" s="102" t="s">
        <v>209</v>
      </c>
      <c r="Q2028" s="102" t="s">
        <v>139</v>
      </c>
      <c r="R2028" s="102">
        <v>34160</v>
      </c>
      <c r="S2028" s="102"/>
      <c r="T2028" s="102">
        <v>80</v>
      </c>
      <c r="U2028" s="102"/>
      <c r="V2028" s="103"/>
      <c r="W2028" s="101"/>
      <c r="X2028" s="102"/>
      <c r="Y2028" s="101"/>
      <c r="Z2028" s="101"/>
      <c r="AA2028" s="102" t="s">
        <v>5686</v>
      </c>
      <c r="AB2028" s="104"/>
    </row>
    <row r="2029" spans="2:28" ht="16.5" customHeight="1" x14ac:dyDescent="0.25">
      <c r="B2029" s="97">
        <v>2846</v>
      </c>
      <c r="C2029" s="97" t="s">
        <v>5579</v>
      </c>
      <c r="D2029" s="98">
        <v>79</v>
      </c>
      <c r="E2029" s="99">
        <v>10</v>
      </c>
      <c r="F2029" s="97"/>
      <c r="G2029" s="97">
        <v>1</v>
      </c>
      <c r="H2029" s="105">
        <v>7</v>
      </c>
      <c r="I2029" s="105">
        <v>1</v>
      </c>
      <c r="J2029" s="105">
        <v>96</v>
      </c>
      <c r="K2029" s="95">
        <v>2996</v>
      </c>
      <c r="L2029" s="106">
        <f>T2028</f>
        <v>80</v>
      </c>
      <c r="M2029" s="106">
        <f>K2029*L2029</f>
        <v>239680</v>
      </c>
      <c r="N2029" s="77"/>
      <c r="O2029" s="78"/>
      <c r="P2029" s="78"/>
      <c r="Q2029" s="78"/>
      <c r="R2029" s="79"/>
      <c r="S2029" s="80"/>
      <c r="T2029" s="81"/>
      <c r="U2029" s="77"/>
      <c r="V2029" s="79"/>
      <c r="W2029" s="79"/>
      <c r="X2029" s="82"/>
      <c r="Y2029" s="83">
        <f>M2029</f>
        <v>239680</v>
      </c>
      <c r="Z2029" s="84"/>
      <c r="AA2029" s="87">
        <f>AB2029*M2029/100</f>
        <v>23.968000000000004</v>
      </c>
      <c r="AB2029" s="82">
        <v>0.01</v>
      </c>
    </row>
    <row r="2030" spans="2:28" ht="16.5" customHeight="1" x14ac:dyDescent="0.25">
      <c r="B2030" s="99"/>
      <c r="C2030" s="99"/>
      <c r="D2030" s="99"/>
      <c r="E2030" s="99"/>
      <c r="F2030" s="99"/>
      <c r="G2030" s="99"/>
      <c r="H2030" s="107"/>
      <c r="I2030" s="107"/>
      <c r="J2030" s="107"/>
      <c r="K2030" s="106"/>
      <c r="L2030" s="106"/>
      <c r="M2030" s="106"/>
      <c r="N2030" s="77"/>
      <c r="O2030" s="78"/>
      <c r="P2030" s="78"/>
      <c r="Q2030" s="78"/>
      <c r="R2030" s="79"/>
      <c r="S2030" s="80"/>
      <c r="T2030" s="81"/>
      <c r="U2030" s="77"/>
      <c r="V2030" s="79"/>
      <c r="W2030" s="79"/>
      <c r="X2030" s="86"/>
      <c r="Y2030" s="83"/>
      <c r="Z2030" s="84"/>
      <c r="AA2030" s="85"/>
      <c r="AB2030" s="86"/>
    </row>
    <row r="2031" spans="2:28" ht="16.5" customHeight="1" x14ac:dyDescent="0.25">
      <c r="B2031" s="100" t="s">
        <v>205</v>
      </c>
      <c r="C2031" s="101"/>
      <c r="D2031" s="101"/>
      <c r="E2031" s="101"/>
      <c r="F2031" s="101"/>
      <c r="G2031" s="102"/>
      <c r="H2031" s="102" t="s">
        <v>207</v>
      </c>
      <c r="I2031" s="102" t="s">
        <v>2086</v>
      </c>
      <c r="J2031" s="102" t="s">
        <v>5692</v>
      </c>
      <c r="K2031" s="102">
        <v>333</v>
      </c>
      <c r="L2031" s="102">
        <v>6</v>
      </c>
      <c r="M2031" s="102"/>
      <c r="N2031" s="102"/>
      <c r="O2031" s="102" t="s">
        <v>314</v>
      </c>
      <c r="P2031" s="102" t="s">
        <v>315</v>
      </c>
      <c r="Q2031" s="102" t="s">
        <v>316</v>
      </c>
      <c r="R2031" s="102">
        <v>33110</v>
      </c>
      <c r="S2031" s="102"/>
      <c r="T2031" s="102">
        <v>80</v>
      </c>
      <c r="U2031" s="102"/>
      <c r="V2031" s="103"/>
      <c r="W2031" s="101"/>
      <c r="X2031" s="102"/>
      <c r="Y2031" s="101"/>
      <c r="Z2031" s="101"/>
      <c r="AA2031" s="102" t="s">
        <v>5693</v>
      </c>
      <c r="AB2031" s="104"/>
    </row>
    <row r="2032" spans="2:28" ht="16.5" customHeight="1" x14ac:dyDescent="0.25">
      <c r="B2032" s="97">
        <v>2852</v>
      </c>
      <c r="C2032" s="97" t="s">
        <v>66</v>
      </c>
      <c r="D2032" s="98"/>
      <c r="E2032" s="99"/>
      <c r="F2032" s="97"/>
      <c r="G2032" s="97">
        <v>1</v>
      </c>
      <c r="H2032" s="105">
        <v>9</v>
      </c>
      <c r="I2032" s="105">
        <v>0</v>
      </c>
      <c r="J2032" s="105">
        <v>0</v>
      </c>
      <c r="K2032" s="95">
        <v>3600</v>
      </c>
      <c r="L2032" s="106">
        <f>T2031</f>
        <v>80</v>
      </c>
      <c r="M2032" s="106">
        <f>K2032*L2032</f>
        <v>288000</v>
      </c>
      <c r="N2032" s="77"/>
      <c r="O2032" s="78"/>
      <c r="P2032" s="78"/>
      <c r="Q2032" s="78"/>
      <c r="R2032" s="79"/>
      <c r="S2032" s="80"/>
      <c r="T2032" s="81"/>
      <c r="U2032" s="77"/>
      <c r="V2032" s="79"/>
      <c r="W2032" s="79"/>
      <c r="X2032" s="82"/>
      <c r="Y2032" s="83">
        <f>M2032</f>
        <v>288000</v>
      </c>
      <c r="Z2032" s="84"/>
      <c r="AA2032" s="87">
        <f>AB2032*M2032/100</f>
        <v>28.8</v>
      </c>
      <c r="AB2032" s="82">
        <v>0.01</v>
      </c>
    </row>
    <row r="2033" spans="2:28" ht="16.5" customHeight="1" x14ac:dyDescent="0.25">
      <c r="B2033" s="99"/>
      <c r="C2033" s="99"/>
      <c r="D2033" s="99"/>
      <c r="E2033" s="99"/>
      <c r="F2033" s="99"/>
      <c r="G2033" s="99"/>
      <c r="H2033" s="107"/>
      <c r="I2033" s="107"/>
      <c r="J2033" s="107"/>
      <c r="K2033" s="106"/>
      <c r="L2033" s="106"/>
      <c r="M2033" s="106"/>
      <c r="N2033" s="77"/>
      <c r="O2033" s="78"/>
      <c r="P2033" s="78"/>
      <c r="Q2033" s="78"/>
      <c r="R2033" s="79"/>
      <c r="S2033" s="80"/>
      <c r="T2033" s="81"/>
      <c r="U2033" s="77"/>
      <c r="V2033" s="79"/>
      <c r="W2033" s="79"/>
      <c r="X2033" s="86"/>
      <c r="Y2033" s="83"/>
      <c r="Z2033" s="84"/>
      <c r="AA2033" s="85"/>
      <c r="AB2033" s="86"/>
    </row>
    <row r="2034" spans="2:28" ht="16.5" customHeight="1" x14ac:dyDescent="0.25">
      <c r="B2034" s="100" t="s">
        <v>205</v>
      </c>
      <c r="C2034" s="101"/>
      <c r="D2034" s="101"/>
      <c r="E2034" s="101"/>
      <c r="F2034" s="101"/>
      <c r="G2034" s="102"/>
      <c r="H2034" s="102" t="s">
        <v>207</v>
      </c>
      <c r="I2034" s="102" t="s">
        <v>280</v>
      </c>
      <c r="J2034" s="102" t="s">
        <v>235</v>
      </c>
      <c r="K2034" s="102">
        <v>44</v>
      </c>
      <c r="L2034" s="102">
        <v>4</v>
      </c>
      <c r="M2034" s="102"/>
      <c r="N2034" s="102"/>
      <c r="O2034" s="102" t="s">
        <v>314</v>
      </c>
      <c r="P2034" s="102" t="s">
        <v>315</v>
      </c>
      <c r="Q2034" s="102" t="s">
        <v>316</v>
      </c>
      <c r="R2034" s="102">
        <v>33110</v>
      </c>
      <c r="S2034" s="102"/>
      <c r="T2034" s="102">
        <v>80</v>
      </c>
      <c r="U2034" s="102"/>
      <c r="V2034" s="103"/>
      <c r="W2034" s="101"/>
      <c r="X2034" s="102"/>
      <c r="Y2034" s="101"/>
      <c r="Z2034" s="101"/>
      <c r="AA2034" s="101"/>
      <c r="AB2034" s="104"/>
    </row>
    <row r="2035" spans="2:28" ht="16.5" customHeight="1" x14ac:dyDescent="0.25">
      <c r="B2035" s="97">
        <v>2857</v>
      </c>
      <c r="C2035" s="97" t="s">
        <v>5696</v>
      </c>
      <c r="D2035" s="98"/>
      <c r="E2035" s="99"/>
      <c r="F2035" s="97"/>
      <c r="G2035" s="97">
        <v>1</v>
      </c>
      <c r="H2035" s="105">
        <v>4</v>
      </c>
      <c r="I2035" s="105">
        <v>2</v>
      </c>
      <c r="J2035" s="105">
        <v>0</v>
      </c>
      <c r="K2035" s="95">
        <v>1800</v>
      </c>
      <c r="L2035" s="106">
        <f>T2034</f>
        <v>80</v>
      </c>
      <c r="M2035" s="106">
        <f>K2035*L2035</f>
        <v>144000</v>
      </c>
      <c r="N2035" s="77"/>
      <c r="O2035" s="78"/>
      <c r="P2035" s="78"/>
      <c r="Q2035" s="78"/>
      <c r="R2035" s="79"/>
      <c r="S2035" s="80"/>
      <c r="T2035" s="81"/>
      <c r="U2035" s="77"/>
      <c r="V2035" s="79"/>
      <c r="W2035" s="79"/>
      <c r="X2035" s="82"/>
      <c r="Y2035" s="83">
        <f>M2035</f>
        <v>144000</v>
      </c>
      <c r="Z2035" s="84"/>
      <c r="AA2035" s="87">
        <f>AB2035*M2035/100</f>
        <v>14.4</v>
      </c>
      <c r="AB2035" s="82">
        <v>0.01</v>
      </c>
    </row>
    <row r="2036" spans="2:28" ht="16.5" customHeight="1" x14ac:dyDescent="0.25">
      <c r="B2036" s="99"/>
      <c r="C2036" s="99"/>
      <c r="D2036" s="99"/>
      <c r="E2036" s="99"/>
      <c r="F2036" s="99"/>
      <c r="G2036" s="99"/>
      <c r="H2036" s="107"/>
      <c r="I2036" s="107"/>
      <c r="J2036" s="107"/>
      <c r="K2036" s="106"/>
      <c r="L2036" s="106"/>
      <c r="M2036" s="106"/>
      <c r="N2036" s="77"/>
      <c r="O2036" s="78"/>
      <c r="P2036" s="78"/>
      <c r="Q2036" s="78"/>
      <c r="R2036" s="79"/>
      <c r="S2036" s="80"/>
      <c r="T2036" s="81"/>
      <c r="U2036" s="77"/>
      <c r="V2036" s="79"/>
      <c r="W2036" s="79"/>
      <c r="X2036" s="86"/>
      <c r="Y2036" s="83"/>
      <c r="Z2036" s="84"/>
      <c r="AA2036" s="85"/>
      <c r="AB2036" s="86"/>
    </row>
    <row r="2037" spans="2:28" ht="16.5" customHeight="1" x14ac:dyDescent="0.25">
      <c r="B2037" s="100" t="s">
        <v>205</v>
      </c>
      <c r="C2037" s="101"/>
      <c r="D2037" s="101"/>
      <c r="E2037" s="101"/>
      <c r="F2037" s="101"/>
      <c r="G2037" s="102"/>
      <c r="H2037" s="102" t="s">
        <v>207</v>
      </c>
      <c r="I2037" s="102" t="s">
        <v>5705</v>
      </c>
      <c r="J2037" s="102" t="s">
        <v>2891</v>
      </c>
      <c r="K2037" s="102">
        <v>175</v>
      </c>
      <c r="L2037" s="102">
        <v>5</v>
      </c>
      <c r="M2037" s="102"/>
      <c r="N2037" s="102"/>
      <c r="O2037" s="102" t="s">
        <v>424</v>
      </c>
      <c r="P2037" s="102" t="s">
        <v>315</v>
      </c>
      <c r="Q2037" s="102" t="s">
        <v>316</v>
      </c>
      <c r="R2037" s="102">
        <v>33110</v>
      </c>
      <c r="S2037" s="102"/>
      <c r="T2037" s="102">
        <v>250</v>
      </c>
      <c r="U2037" s="102"/>
      <c r="V2037" s="103"/>
      <c r="W2037" s="101"/>
      <c r="X2037" s="102"/>
      <c r="Y2037" s="101"/>
      <c r="Z2037" s="101"/>
      <c r="AA2037" s="101"/>
      <c r="AB2037" s="104"/>
    </row>
    <row r="2038" spans="2:28" ht="16.5" customHeight="1" x14ac:dyDescent="0.25">
      <c r="B2038" s="97">
        <v>2859</v>
      </c>
      <c r="C2038" s="97" t="s">
        <v>5696</v>
      </c>
      <c r="D2038" s="98"/>
      <c r="E2038" s="99"/>
      <c r="F2038" s="97"/>
      <c r="G2038" s="97">
        <v>2</v>
      </c>
      <c r="H2038" s="105">
        <v>1</v>
      </c>
      <c r="I2038" s="105">
        <v>0</v>
      </c>
      <c r="J2038" s="105">
        <v>0</v>
      </c>
      <c r="K2038" s="95">
        <v>400</v>
      </c>
      <c r="L2038" s="106">
        <f>T2037</f>
        <v>250</v>
      </c>
      <c r="M2038" s="106">
        <f>K2038*L2038</f>
        <v>100000</v>
      </c>
      <c r="N2038" s="77"/>
      <c r="O2038" s="78" t="s">
        <v>203</v>
      </c>
      <c r="P2038" s="78" t="s">
        <v>5</v>
      </c>
      <c r="Q2038" s="78" t="s">
        <v>143</v>
      </c>
      <c r="R2038" s="79">
        <v>165</v>
      </c>
      <c r="S2038" s="80"/>
      <c r="T2038" s="81">
        <v>8050</v>
      </c>
      <c r="U2038" s="96" t="s">
        <v>1187</v>
      </c>
      <c r="V2038" s="79">
        <f>R2038*T2038*54/100</f>
        <v>717255</v>
      </c>
      <c r="W2038" s="79">
        <f>R2038*T2038-V2038</f>
        <v>610995</v>
      </c>
      <c r="X2038" s="82">
        <f>M2038+W2038</f>
        <v>710995</v>
      </c>
      <c r="Y2038" s="83">
        <f>M2038</f>
        <v>100000</v>
      </c>
      <c r="Z2038" s="84"/>
      <c r="AA2038" s="115">
        <f>AB2038*M2038/100</f>
        <v>20</v>
      </c>
      <c r="AB2038" s="86">
        <v>0.02</v>
      </c>
    </row>
    <row r="2039" spans="2:28" ht="16.5" customHeight="1" x14ac:dyDescent="0.25">
      <c r="B2039" s="99"/>
      <c r="C2039" s="99"/>
      <c r="D2039" s="99"/>
      <c r="E2039" s="99"/>
      <c r="F2039" s="99"/>
      <c r="G2039" s="99"/>
      <c r="H2039" s="107"/>
      <c r="I2039" s="107"/>
      <c r="J2039" s="107"/>
      <c r="K2039" s="106"/>
      <c r="L2039" s="106"/>
      <c r="M2039" s="106"/>
      <c r="N2039" s="77"/>
      <c r="O2039" s="78"/>
      <c r="P2039" s="78"/>
      <c r="Q2039" s="78"/>
      <c r="R2039" s="79"/>
      <c r="S2039" s="80"/>
      <c r="T2039" s="81"/>
      <c r="U2039" s="77"/>
      <c r="V2039" s="79"/>
      <c r="W2039" s="79"/>
      <c r="X2039" s="86"/>
      <c r="Y2039" s="83"/>
      <c r="Z2039" s="84"/>
      <c r="AA2039" s="85"/>
      <c r="AB2039" s="86"/>
    </row>
    <row r="2040" spans="2:28" ht="16.5" customHeight="1" x14ac:dyDescent="0.25">
      <c r="B2040" s="100" t="s">
        <v>205</v>
      </c>
      <c r="C2040" s="101"/>
      <c r="D2040" s="101"/>
      <c r="E2040" s="101"/>
      <c r="F2040" s="101"/>
      <c r="G2040" s="102"/>
      <c r="H2040" s="102" t="s">
        <v>301</v>
      </c>
      <c r="I2040" s="102" t="s">
        <v>5706</v>
      </c>
      <c r="J2040" s="102" t="s">
        <v>2664</v>
      </c>
      <c r="K2040" s="102">
        <v>241</v>
      </c>
      <c r="L2040" s="102">
        <v>11</v>
      </c>
      <c r="M2040" s="102"/>
      <c r="N2040" s="102"/>
      <c r="O2040" s="102" t="s">
        <v>424</v>
      </c>
      <c r="P2040" s="102" t="s">
        <v>315</v>
      </c>
      <c r="Q2040" s="102" t="s">
        <v>316</v>
      </c>
      <c r="R2040" s="102">
        <v>33110</v>
      </c>
      <c r="S2040" s="102"/>
      <c r="T2040" s="102">
        <v>250</v>
      </c>
      <c r="U2040" s="102"/>
      <c r="V2040" s="103"/>
      <c r="W2040" s="101"/>
      <c r="X2040" s="102"/>
      <c r="Y2040" s="101"/>
      <c r="Z2040" s="101"/>
      <c r="AA2040" s="101"/>
      <c r="AB2040" s="104"/>
    </row>
    <row r="2041" spans="2:28" ht="16.5" customHeight="1" x14ac:dyDescent="0.25">
      <c r="B2041" s="97">
        <v>2860</v>
      </c>
      <c r="C2041" s="97" t="s">
        <v>5696</v>
      </c>
      <c r="D2041" s="98"/>
      <c r="E2041" s="99"/>
      <c r="F2041" s="97"/>
      <c r="G2041" s="97">
        <v>2</v>
      </c>
      <c r="H2041" s="105">
        <v>0</v>
      </c>
      <c r="I2041" s="105">
        <v>3</v>
      </c>
      <c r="J2041" s="105">
        <v>50</v>
      </c>
      <c r="K2041" s="95">
        <v>350</v>
      </c>
      <c r="L2041" s="106">
        <f>T2040</f>
        <v>250</v>
      </c>
      <c r="M2041" s="106">
        <f>K2041*L2041</f>
        <v>87500</v>
      </c>
      <c r="N2041" s="77"/>
      <c r="O2041" s="78" t="s">
        <v>203</v>
      </c>
      <c r="P2041" s="78" t="s">
        <v>5</v>
      </c>
      <c r="Q2041" s="78" t="s">
        <v>143</v>
      </c>
      <c r="R2041" s="79">
        <v>143</v>
      </c>
      <c r="S2041" s="80"/>
      <c r="T2041" s="81">
        <v>8050</v>
      </c>
      <c r="U2041" s="96" t="s">
        <v>1187</v>
      </c>
      <c r="V2041" s="79">
        <f>R2041*T2041*54/100</f>
        <v>621621</v>
      </c>
      <c r="W2041" s="79">
        <f>R2041*T2041-V2041</f>
        <v>529529</v>
      </c>
      <c r="X2041" s="82">
        <f>M2041+W2041</f>
        <v>617029</v>
      </c>
      <c r="Y2041" s="83">
        <f>M2041</f>
        <v>87500</v>
      </c>
      <c r="Z2041" s="84"/>
      <c r="AA2041" s="115">
        <f>AB2041*M2041/100</f>
        <v>17.5</v>
      </c>
      <c r="AB2041" s="86">
        <v>0.02</v>
      </c>
    </row>
    <row r="2042" spans="2:28" ht="16.5" customHeight="1" x14ac:dyDescent="0.25">
      <c r="B2042" s="97"/>
      <c r="C2042" s="97"/>
      <c r="D2042" s="98"/>
      <c r="E2042" s="99"/>
      <c r="F2042" s="97"/>
      <c r="G2042" s="97"/>
      <c r="H2042" s="105"/>
      <c r="I2042" s="105"/>
      <c r="J2042" s="105"/>
      <c r="K2042" s="95">
        <v>50</v>
      </c>
      <c r="L2042" s="106">
        <f>T2040</f>
        <v>250</v>
      </c>
      <c r="M2042" s="106">
        <f>K2042*L2042</f>
        <v>12500</v>
      </c>
      <c r="N2042" s="77"/>
      <c r="O2042" s="78" t="s">
        <v>120</v>
      </c>
      <c r="P2042" s="78" t="s">
        <v>5</v>
      </c>
      <c r="Q2042" s="78"/>
      <c r="R2042" s="79">
        <v>104</v>
      </c>
      <c r="S2042" s="80"/>
      <c r="T2042" s="81">
        <v>2600</v>
      </c>
      <c r="U2042" s="96" t="s">
        <v>231</v>
      </c>
      <c r="V2042" s="79">
        <f>R2042*T2042*34/100</f>
        <v>91936</v>
      </c>
      <c r="W2042" s="79">
        <f>R2042*T2042-V2042</f>
        <v>178464</v>
      </c>
      <c r="X2042" s="82">
        <f>M2042+W2042</f>
        <v>190964</v>
      </c>
      <c r="Y2042" s="83">
        <f>M2042</f>
        <v>12500</v>
      </c>
      <c r="Z2042" s="84"/>
      <c r="AA2042" s="87">
        <f>AB2042*M2042/100</f>
        <v>2.5</v>
      </c>
      <c r="AB2042" s="86">
        <v>0.02</v>
      </c>
    </row>
    <row r="2043" spans="2:28" ht="16.5" customHeight="1" x14ac:dyDescent="0.25">
      <c r="B2043" s="97"/>
      <c r="C2043" s="97"/>
      <c r="D2043" s="98"/>
      <c r="E2043" s="99"/>
      <c r="F2043" s="97"/>
      <c r="G2043" s="97"/>
      <c r="H2043" s="105">
        <v>1</v>
      </c>
      <c r="I2043" s="105">
        <v>0</v>
      </c>
      <c r="J2043" s="105">
        <v>0</v>
      </c>
      <c r="K2043" s="95">
        <v>400</v>
      </c>
      <c r="L2043" s="106"/>
      <c r="M2043" s="106"/>
      <c r="N2043" s="77"/>
      <c r="O2043" s="78"/>
      <c r="P2043" s="78"/>
      <c r="Q2043" s="78"/>
      <c r="R2043" s="79"/>
      <c r="S2043" s="80"/>
      <c r="T2043" s="81"/>
      <c r="U2043" s="77"/>
      <c r="V2043" s="79"/>
      <c r="W2043" s="79"/>
      <c r="X2043" s="82"/>
      <c r="Y2043" s="83"/>
      <c r="Z2043" s="84"/>
      <c r="AA2043" s="87"/>
      <c r="AB2043" s="82"/>
    </row>
    <row r="2044" spans="2:28" ht="16.5" customHeight="1" x14ac:dyDescent="0.25">
      <c r="B2044" s="99"/>
      <c r="C2044" s="99"/>
      <c r="D2044" s="99"/>
      <c r="E2044" s="99"/>
      <c r="F2044" s="99"/>
      <c r="G2044" s="99"/>
      <c r="H2044" s="107"/>
      <c r="I2044" s="107"/>
      <c r="J2044" s="107"/>
      <c r="K2044" s="106"/>
      <c r="L2044" s="106"/>
      <c r="M2044" s="106"/>
      <c r="N2044" s="77"/>
      <c r="O2044" s="78"/>
      <c r="P2044" s="78"/>
      <c r="Q2044" s="78"/>
      <c r="R2044" s="79"/>
      <c r="S2044" s="80"/>
      <c r="T2044" s="81"/>
      <c r="U2044" s="77"/>
      <c r="V2044" s="79"/>
      <c r="W2044" s="79"/>
      <c r="X2044" s="86"/>
      <c r="Y2044" s="83"/>
      <c r="Z2044" s="84"/>
      <c r="AA2044" s="85"/>
      <c r="AB2044" s="86"/>
    </row>
    <row r="2045" spans="2:28" ht="16.5" customHeight="1" x14ac:dyDescent="0.25">
      <c r="B2045" s="100" t="s">
        <v>205</v>
      </c>
      <c r="C2045" s="101"/>
      <c r="D2045" s="101"/>
      <c r="E2045" s="101"/>
      <c r="F2045" s="101"/>
      <c r="G2045" s="102"/>
      <c r="H2045" s="102" t="s">
        <v>207</v>
      </c>
      <c r="I2045" s="102" t="s">
        <v>5707</v>
      </c>
      <c r="J2045" s="102" t="s">
        <v>5708</v>
      </c>
      <c r="K2045" s="102">
        <v>145</v>
      </c>
      <c r="L2045" s="102">
        <v>5</v>
      </c>
      <c r="M2045" s="102"/>
      <c r="N2045" s="102"/>
      <c r="O2045" s="102" t="s">
        <v>424</v>
      </c>
      <c r="P2045" s="102" t="s">
        <v>315</v>
      </c>
      <c r="Q2045" s="102" t="s">
        <v>316</v>
      </c>
      <c r="R2045" s="102">
        <v>33110</v>
      </c>
      <c r="S2045" s="102"/>
      <c r="T2045" s="102">
        <v>250</v>
      </c>
      <c r="U2045" s="102"/>
      <c r="V2045" s="103"/>
      <c r="W2045" s="101"/>
      <c r="X2045" s="102"/>
      <c r="Y2045" s="101"/>
      <c r="Z2045" s="101"/>
      <c r="AA2045" s="101"/>
      <c r="AB2045" s="104"/>
    </row>
    <row r="2046" spans="2:28" ht="16.5" customHeight="1" x14ac:dyDescent="0.25">
      <c r="B2046" s="97">
        <v>2861</v>
      </c>
      <c r="C2046" s="97" t="s">
        <v>5696</v>
      </c>
      <c r="D2046" s="98"/>
      <c r="E2046" s="99"/>
      <c r="F2046" s="97"/>
      <c r="G2046" s="97">
        <v>2</v>
      </c>
      <c r="H2046" s="105">
        <v>1</v>
      </c>
      <c r="I2046" s="105">
        <v>0</v>
      </c>
      <c r="J2046" s="105">
        <v>0</v>
      </c>
      <c r="K2046" s="95">
        <v>400</v>
      </c>
      <c r="L2046" s="106">
        <f>T2045</f>
        <v>250</v>
      </c>
      <c r="M2046" s="106">
        <f>K2046*L2046</f>
        <v>100000</v>
      </c>
      <c r="N2046" s="77"/>
      <c r="O2046" s="78" t="s">
        <v>203</v>
      </c>
      <c r="P2046" s="78" t="s">
        <v>5</v>
      </c>
      <c r="Q2046" s="78" t="s">
        <v>143</v>
      </c>
      <c r="R2046" s="79">
        <v>240</v>
      </c>
      <c r="S2046" s="80"/>
      <c r="T2046" s="81">
        <v>8050</v>
      </c>
      <c r="U2046" s="96" t="s">
        <v>216</v>
      </c>
      <c r="V2046" s="79">
        <f>R2046*T2046*12/100</f>
        <v>231840</v>
      </c>
      <c r="W2046" s="79">
        <f>R2046*T2046-V2046</f>
        <v>1700160</v>
      </c>
      <c r="X2046" s="82">
        <f>M2046+W2046</f>
        <v>1800160</v>
      </c>
      <c r="Y2046" s="83">
        <f>M2046</f>
        <v>100000</v>
      </c>
      <c r="Z2046" s="84"/>
      <c r="AA2046" s="115">
        <f>AB2046*M2046/100</f>
        <v>20</v>
      </c>
      <c r="AB2046" s="86">
        <v>0.02</v>
      </c>
    </row>
    <row r="2047" spans="2:28" ht="16.5" customHeight="1" x14ac:dyDescent="0.25">
      <c r="B2047" s="99"/>
      <c r="C2047" s="99"/>
      <c r="D2047" s="99"/>
      <c r="E2047" s="99"/>
      <c r="F2047" s="99"/>
      <c r="G2047" s="99"/>
      <c r="H2047" s="107"/>
      <c r="I2047" s="107"/>
      <c r="J2047" s="107"/>
      <c r="K2047" s="106"/>
      <c r="L2047" s="106"/>
      <c r="M2047" s="106"/>
      <c r="N2047" s="77"/>
      <c r="O2047" s="78"/>
      <c r="P2047" s="78"/>
      <c r="Q2047" s="78"/>
      <c r="R2047" s="79"/>
      <c r="S2047" s="80"/>
      <c r="T2047" s="81"/>
      <c r="U2047" s="77"/>
      <c r="V2047" s="79"/>
      <c r="W2047" s="79"/>
      <c r="X2047" s="86"/>
      <c r="Y2047" s="83"/>
      <c r="Z2047" s="84"/>
      <c r="AA2047" s="85"/>
      <c r="AB2047" s="86"/>
    </row>
    <row r="2048" spans="2:28" ht="16.5" customHeight="1" x14ac:dyDescent="0.25">
      <c r="B2048" s="100" t="s">
        <v>205</v>
      </c>
      <c r="C2048" s="101"/>
      <c r="D2048" s="101"/>
      <c r="E2048" s="101"/>
      <c r="F2048" s="101"/>
      <c r="G2048" s="102"/>
      <c r="H2048" s="102" t="s">
        <v>210</v>
      </c>
      <c r="I2048" s="102" t="s">
        <v>5709</v>
      </c>
      <c r="J2048" s="102" t="s">
        <v>5710</v>
      </c>
      <c r="K2048" s="102">
        <v>112</v>
      </c>
      <c r="L2048" s="102">
        <v>5</v>
      </c>
      <c r="M2048" s="102"/>
      <c r="N2048" s="102"/>
      <c r="O2048" s="102" t="s">
        <v>424</v>
      </c>
      <c r="P2048" s="102" t="s">
        <v>315</v>
      </c>
      <c r="Q2048" s="102" t="s">
        <v>316</v>
      </c>
      <c r="R2048" s="102">
        <v>33110</v>
      </c>
      <c r="S2048" s="102"/>
      <c r="T2048" s="102">
        <v>250</v>
      </c>
      <c r="U2048" s="102"/>
      <c r="V2048" s="103"/>
      <c r="W2048" s="101"/>
      <c r="X2048" s="102"/>
      <c r="Y2048" s="101"/>
      <c r="Z2048" s="101"/>
      <c r="AA2048" s="101"/>
      <c r="AB2048" s="104"/>
    </row>
    <row r="2049" spans="2:28" ht="16.5" customHeight="1" x14ac:dyDescent="0.25">
      <c r="B2049" s="97">
        <v>2862</v>
      </c>
      <c r="C2049" s="97" t="s">
        <v>5696</v>
      </c>
      <c r="D2049" s="98"/>
      <c r="E2049" s="99"/>
      <c r="F2049" s="97"/>
      <c r="G2049" s="97">
        <v>2</v>
      </c>
      <c r="H2049" s="105">
        <v>1</v>
      </c>
      <c r="I2049" s="105">
        <v>0</v>
      </c>
      <c r="J2049" s="105">
        <v>0</v>
      </c>
      <c r="K2049" s="95">
        <v>400</v>
      </c>
      <c r="L2049" s="106">
        <f>T2048</f>
        <v>250</v>
      </c>
      <c r="M2049" s="106">
        <f>K2049*L2049</f>
        <v>100000</v>
      </c>
      <c r="N2049" s="77"/>
      <c r="O2049" s="78" t="s">
        <v>203</v>
      </c>
      <c r="P2049" s="78" t="s">
        <v>5</v>
      </c>
      <c r="Q2049" s="78" t="s">
        <v>143</v>
      </c>
      <c r="R2049" s="79">
        <v>225</v>
      </c>
      <c r="S2049" s="80"/>
      <c r="T2049" s="81">
        <v>8050</v>
      </c>
      <c r="U2049" s="96" t="s">
        <v>1063</v>
      </c>
      <c r="V2049" s="79">
        <f>R2049*T2049*10/100</f>
        <v>181125</v>
      </c>
      <c r="W2049" s="79">
        <f>R2049*T2049-V2049</f>
        <v>1630125</v>
      </c>
      <c r="X2049" s="82">
        <f>M2049+W2049</f>
        <v>1730125</v>
      </c>
      <c r="Y2049" s="83">
        <f>M2049</f>
        <v>100000</v>
      </c>
      <c r="Z2049" s="84"/>
      <c r="AA2049" s="115">
        <f>AB2049*M2049/100</f>
        <v>20</v>
      </c>
      <c r="AB2049" s="86">
        <v>0.02</v>
      </c>
    </row>
    <row r="2050" spans="2:28" ht="16.5" customHeight="1" x14ac:dyDescent="0.25">
      <c r="B2050" s="99"/>
      <c r="C2050" s="99"/>
      <c r="D2050" s="99"/>
      <c r="E2050" s="99"/>
      <c r="F2050" s="99"/>
      <c r="G2050" s="99"/>
      <c r="H2050" s="107"/>
      <c r="I2050" s="107"/>
      <c r="J2050" s="107"/>
      <c r="K2050" s="106"/>
      <c r="L2050" s="106"/>
      <c r="M2050" s="106"/>
      <c r="N2050" s="77"/>
      <c r="O2050" s="78"/>
      <c r="P2050" s="78"/>
      <c r="Q2050" s="78"/>
      <c r="R2050" s="79"/>
      <c r="S2050" s="80"/>
      <c r="T2050" s="81"/>
      <c r="U2050" s="77"/>
      <c r="V2050" s="79"/>
      <c r="W2050" s="79"/>
      <c r="X2050" s="86"/>
      <c r="Y2050" s="83"/>
      <c r="Z2050" s="84"/>
      <c r="AA2050" s="85"/>
      <c r="AB2050" s="86"/>
    </row>
    <row r="2051" spans="2:28" ht="16.5" customHeight="1" x14ac:dyDescent="0.25">
      <c r="B2051" s="100" t="s">
        <v>205</v>
      </c>
      <c r="C2051" s="101"/>
      <c r="D2051" s="101"/>
      <c r="E2051" s="101"/>
      <c r="F2051" s="101"/>
      <c r="G2051" s="102"/>
      <c r="H2051" s="102" t="s">
        <v>207</v>
      </c>
      <c r="I2051" s="102" t="s">
        <v>1874</v>
      </c>
      <c r="J2051" s="102" t="s">
        <v>5711</v>
      </c>
      <c r="K2051" s="102">
        <v>231</v>
      </c>
      <c r="L2051" s="102">
        <v>11</v>
      </c>
      <c r="M2051" s="102"/>
      <c r="N2051" s="102"/>
      <c r="O2051" s="102" t="s">
        <v>424</v>
      </c>
      <c r="P2051" s="102" t="s">
        <v>315</v>
      </c>
      <c r="Q2051" s="102" t="s">
        <v>316</v>
      </c>
      <c r="R2051" s="102">
        <v>33110</v>
      </c>
      <c r="S2051" s="102"/>
      <c r="T2051" s="102">
        <v>250</v>
      </c>
      <c r="U2051" s="102"/>
      <c r="V2051" s="103"/>
      <c r="W2051" s="101"/>
      <c r="X2051" s="102"/>
      <c r="Y2051" s="101"/>
      <c r="Z2051" s="101"/>
      <c r="AA2051" s="101"/>
      <c r="AB2051" s="104"/>
    </row>
    <row r="2052" spans="2:28" ht="16.5" customHeight="1" x14ac:dyDescent="0.25">
      <c r="B2052" s="97">
        <v>2863</v>
      </c>
      <c r="C2052" s="97" t="s">
        <v>5696</v>
      </c>
      <c r="D2052" s="98"/>
      <c r="E2052" s="99"/>
      <c r="F2052" s="97"/>
      <c r="G2052" s="97">
        <v>2</v>
      </c>
      <c r="H2052" s="105">
        <v>1</v>
      </c>
      <c r="I2052" s="105">
        <v>0</v>
      </c>
      <c r="J2052" s="105">
        <v>0</v>
      </c>
      <c r="K2052" s="95">
        <v>400</v>
      </c>
      <c r="L2052" s="106">
        <f>T2051</f>
        <v>250</v>
      </c>
      <c r="M2052" s="106">
        <f>K2052*L2052</f>
        <v>100000</v>
      </c>
      <c r="N2052" s="77"/>
      <c r="O2052" s="78" t="s">
        <v>203</v>
      </c>
      <c r="P2052" s="78" t="s">
        <v>5</v>
      </c>
      <c r="Q2052" s="78" t="s">
        <v>143</v>
      </c>
      <c r="R2052" s="79">
        <v>160</v>
      </c>
      <c r="S2052" s="80"/>
      <c r="T2052" s="81">
        <v>8050</v>
      </c>
      <c r="U2052" s="96" t="s">
        <v>716</v>
      </c>
      <c r="V2052" s="79">
        <f>R2052*T2052*24/100</f>
        <v>309120</v>
      </c>
      <c r="W2052" s="79">
        <f>R2052*T2052-V2052</f>
        <v>978880</v>
      </c>
      <c r="X2052" s="82">
        <f>M2052+W2052</f>
        <v>1078880</v>
      </c>
      <c r="Y2052" s="83">
        <f>M2052</f>
        <v>100000</v>
      </c>
      <c r="Z2052" s="84"/>
      <c r="AA2052" s="115">
        <f>AB2052*M2052/100</f>
        <v>20</v>
      </c>
      <c r="AB2052" s="86">
        <v>0.02</v>
      </c>
    </row>
    <row r="2053" spans="2:28" ht="16.5" customHeight="1" x14ac:dyDescent="0.25">
      <c r="B2053" s="99"/>
      <c r="C2053" s="99"/>
      <c r="D2053" s="99"/>
      <c r="E2053" s="99"/>
      <c r="F2053" s="99"/>
      <c r="G2053" s="99"/>
      <c r="H2053" s="107"/>
      <c r="I2053" s="107"/>
      <c r="J2053" s="107"/>
      <c r="K2053" s="106"/>
      <c r="L2053" s="106"/>
      <c r="M2053" s="106"/>
      <c r="N2053" s="77"/>
      <c r="O2053" s="78"/>
      <c r="P2053" s="78"/>
      <c r="Q2053" s="78"/>
      <c r="R2053" s="79"/>
      <c r="S2053" s="80"/>
      <c r="T2053" s="81"/>
      <c r="U2053" s="77"/>
      <c r="V2053" s="79"/>
      <c r="W2053" s="79"/>
      <c r="X2053" s="86"/>
      <c r="Y2053" s="83"/>
      <c r="Z2053" s="84"/>
      <c r="AA2053" s="85"/>
      <c r="AB2053" s="86"/>
    </row>
    <row r="2054" spans="2:28" ht="16.5" customHeight="1" x14ac:dyDescent="0.25">
      <c r="B2054" s="100" t="s">
        <v>205</v>
      </c>
      <c r="C2054" s="101"/>
      <c r="D2054" s="101"/>
      <c r="E2054" s="101"/>
      <c r="F2054" s="101"/>
      <c r="G2054" s="102"/>
      <c r="H2054" s="102" t="s">
        <v>207</v>
      </c>
      <c r="I2054" s="102" t="s">
        <v>2575</v>
      </c>
      <c r="J2054" s="102" t="s">
        <v>5710</v>
      </c>
      <c r="K2054" s="102">
        <v>112</v>
      </c>
      <c r="L2054" s="102">
        <v>5</v>
      </c>
      <c r="M2054" s="102"/>
      <c r="N2054" s="102"/>
      <c r="O2054" s="102" t="s">
        <v>424</v>
      </c>
      <c r="P2054" s="102" t="s">
        <v>315</v>
      </c>
      <c r="Q2054" s="102" t="s">
        <v>316</v>
      </c>
      <c r="R2054" s="102">
        <v>33110</v>
      </c>
      <c r="S2054" s="102"/>
      <c r="T2054" s="102">
        <v>250</v>
      </c>
      <c r="U2054" s="102"/>
      <c r="V2054" s="103"/>
      <c r="W2054" s="101"/>
      <c r="X2054" s="102"/>
      <c r="Y2054" s="101"/>
      <c r="Z2054" s="101"/>
      <c r="AA2054" s="101"/>
      <c r="AB2054" s="104"/>
    </row>
    <row r="2055" spans="2:28" ht="16.5" customHeight="1" x14ac:dyDescent="0.25">
      <c r="B2055" s="97">
        <v>2864</v>
      </c>
      <c r="C2055" s="97" t="s">
        <v>5696</v>
      </c>
      <c r="D2055" s="98"/>
      <c r="E2055" s="99"/>
      <c r="F2055" s="97"/>
      <c r="G2055" s="97">
        <v>2</v>
      </c>
      <c r="H2055" s="105">
        <v>1</v>
      </c>
      <c r="I2055" s="105">
        <v>0</v>
      </c>
      <c r="J2055" s="105">
        <v>0</v>
      </c>
      <c r="K2055" s="95">
        <v>400</v>
      </c>
      <c r="L2055" s="106">
        <f>T2054</f>
        <v>250</v>
      </c>
      <c r="M2055" s="106">
        <f>K2055*L2055</f>
        <v>100000</v>
      </c>
      <c r="N2055" s="77"/>
      <c r="O2055" s="78" t="s">
        <v>203</v>
      </c>
      <c r="P2055" s="78" t="s">
        <v>5</v>
      </c>
      <c r="Q2055" s="78" t="s">
        <v>143</v>
      </c>
      <c r="R2055" s="79">
        <v>36</v>
      </c>
      <c r="S2055" s="80"/>
      <c r="T2055" s="81">
        <v>8050</v>
      </c>
      <c r="U2055" s="96" t="s">
        <v>228</v>
      </c>
      <c r="V2055" s="79">
        <f>R2055*T2055*14/100</f>
        <v>40572</v>
      </c>
      <c r="W2055" s="79">
        <f>R2055*T2055-V2055</f>
        <v>249228</v>
      </c>
      <c r="X2055" s="82">
        <f>M2055+W2055</f>
        <v>349228</v>
      </c>
      <c r="Y2055" s="83">
        <f>M2055</f>
        <v>100000</v>
      </c>
      <c r="Z2055" s="84"/>
      <c r="AA2055" s="115">
        <f>AB2055*M2055/100</f>
        <v>20</v>
      </c>
      <c r="AB2055" s="86">
        <v>0.02</v>
      </c>
    </row>
    <row r="2056" spans="2:28" ht="16.5" customHeight="1" x14ac:dyDescent="0.25">
      <c r="B2056" s="99"/>
      <c r="C2056" s="99"/>
      <c r="D2056" s="99"/>
      <c r="E2056" s="99"/>
      <c r="F2056" s="99"/>
      <c r="G2056" s="99"/>
      <c r="H2056" s="107"/>
      <c r="I2056" s="107"/>
      <c r="J2056" s="107"/>
      <c r="K2056" s="106"/>
      <c r="L2056" s="106"/>
      <c r="M2056" s="106"/>
      <c r="N2056" s="77"/>
      <c r="O2056" s="78"/>
      <c r="P2056" s="78"/>
      <c r="Q2056" s="78"/>
      <c r="R2056" s="79"/>
      <c r="S2056" s="80"/>
      <c r="T2056" s="81"/>
      <c r="U2056" s="77"/>
      <c r="V2056" s="79"/>
      <c r="W2056" s="79"/>
      <c r="X2056" s="86"/>
      <c r="Y2056" s="83"/>
      <c r="Z2056" s="84"/>
      <c r="AA2056" s="85"/>
      <c r="AB2056" s="86"/>
    </row>
    <row r="2057" spans="2:28" ht="16.5" customHeight="1" x14ac:dyDescent="0.25">
      <c r="B2057" s="100" t="s">
        <v>205</v>
      </c>
      <c r="C2057" s="101"/>
      <c r="D2057" s="101"/>
      <c r="E2057" s="101"/>
      <c r="F2057" s="101"/>
      <c r="G2057" s="102"/>
      <c r="H2057" s="102" t="s">
        <v>207</v>
      </c>
      <c r="I2057" s="102" t="s">
        <v>2202</v>
      </c>
      <c r="J2057" s="102" t="s">
        <v>1477</v>
      </c>
      <c r="K2057" s="102">
        <v>78</v>
      </c>
      <c r="L2057" s="102">
        <v>9</v>
      </c>
      <c r="M2057" s="102"/>
      <c r="N2057" s="102"/>
      <c r="O2057" s="102" t="s">
        <v>880</v>
      </c>
      <c r="P2057" s="102" t="s">
        <v>209</v>
      </c>
      <c r="Q2057" s="102" t="s">
        <v>139</v>
      </c>
      <c r="R2057" s="102">
        <v>34160</v>
      </c>
      <c r="S2057" s="102"/>
      <c r="T2057" s="102">
        <v>80</v>
      </c>
      <c r="U2057" s="102"/>
      <c r="V2057" s="103"/>
      <c r="W2057" s="101"/>
      <c r="X2057" s="102"/>
      <c r="Y2057" s="101"/>
      <c r="Z2057" s="101"/>
      <c r="AA2057" s="101" t="s">
        <v>5722</v>
      </c>
      <c r="AB2057" s="104"/>
    </row>
    <row r="2058" spans="2:28" ht="16.5" customHeight="1" x14ac:dyDescent="0.25">
      <c r="B2058" s="97">
        <v>2870</v>
      </c>
      <c r="C2058" s="97" t="s">
        <v>206</v>
      </c>
      <c r="D2058" s="98"/>
      <c r="E2058" s="99"/>
      <c r="F2058" s="97"/>
      <c r="G2058" s="97">
        <v>11</v>
      </c>
      <c r="H2058" s="105">
        <v>10</v>
      </c>
      <c r="I2058" s="105">
        <v>0</v>
      </c>
      <c r="J2058" s="105">
        <v>96</v>
      </c>
      <c r="K2058" s="95">
        <v>4096</v>
      </c>
      <c r="L2058" s="106">
        <f>T2057</f>
        <v>80</v>
      </c>
      <c r="M2058" s="106">
        <f>K2058*L2058</f>
        <v>327680</v>
      </c>
      <c r="N2058" s="77"/>
      <c r="O2058" s="78"/>
      <c r="P2058" s="78"/>
      <c r="Q2058" s="78"/>
      <c r="R2058" s="79"/>
      <c r="S2058" s="80"/>
      <c r="T2058" s="81"/>
      <c r="U2058" s="77"/>
      <c r="V2058" s="79"/>
      <c r="W2058" s="79"/>
      <c r="X2058" s="82"/>
      <c r="Y2058" s="83">
        <f>M2058</f>
        <v>327680</v>
      </c>
      <c r="Z2058" s="84"/>
      <c r="AA2058" s="87">
        <f>AB2058*M2058/100</f>
        <v>32.768000000000001</v>
      </c>
      <c r="AB2058" s="82">
        <v>0.01</v>
      </c>
    </row>
    <row r="2059" spans="2:28" ht="16.5" customHeight="1" x14ac:dyDescent="0.25">
      <c r="B2059" s="99"/>
      <c r="C2059" s="99"/>
      <c r="D2059" s="99"/>
      <c r="E2059" s="99"/>
      <c r="F2059" s="99"/>
      <c r="G2059" s="99"/>
      <c r="H2059" s="107"/>
      <c r="I2059" s="107"/>
      <c r="J2059" s="107"/>
      <c r="K2059" s="106"/>
      <c r="L2059" s="106"/>
      <c r="M2059" s="106"/>
      <c r="N2059" s="77"/>
      <c r="O2059" s="78"/>
      <c r="P2059" s="78"/>
      <c r="Q2059" s="78"/>
      <c r="R2059" s="79"/>
      <c r="S2059" s="80"/>
      <c r="T2059" s="81"/>
      <c r="U2059" s="77"/>
      <c r="V2059" s="79"/>
      <c r="W2059" s="79"/>
      <c r="X2059" s="86"/>
      <c r="Y2059" s="83"/>
      <c r="Z2059" s="84"/>
      <c r="AA2059" s="85"/>
      <c r="AB2059" s="86"/>
    </row>
    <row r="2060" spans="2:28" ht="16.5" customHeight="1" x14ac:dyDescent="0.25">
      <c r="B2060" s="100" t="s">
        <v>205</v>
      </c>
      <c r="C2060" s="101"/>
      <c r="D2060" s="101"/>
      <c r="E2060" s="101"/>
      <c r="F2060" s="101"/>
      <c r="G2060" s="102"/>
      <c r="H2060" s="102" t="s">
        <v>207</v>
      </c>
      <c r="I2060" s="102" t="s">
        <v>5725</v>
      </c>
      <c r="J2060" s="102" t="s">
        <v>5726</v>
      </c>
      <c r="K2060" s="102">
        <v>111</v>
      </c>
      <c r="L2060" s="102">
        <v>5</v>
      </c>
      <c r="M2060" s="102"/>
      <c r="N2060" s="102"/>
      <c r="O2060" s="102" t="s">
        <v>880</v>
      </c>
      <c r="P2060" s="102" t="s">
        <v>209</v>
      </c>
      <c r="Q2060" s="102" t="s">
        <v>139</v>
      </c>
      <c r="R2060" s="102">
        <v>34160</v>
      </c>
      <c r="S2060" s="102"/>
      <c r="T2060" s="102">
        <v>80</v>
      </c>
      <c r="U2060" s="102"/>
      <c r="V2060" s="103"/>
      <c r="W2060" s="101"/>
      <c r="X2060" s="102" t="s">
        <v>212</v>
      </c>
      <c r="Y2060" s="101" t="s">
        <v>5728</v>
      </c>
      <c r="Z2060" s="101"/>
      <c r="AA2060" s="102" t="s">
        <v>5727</v>
      </c>
      <c r="AB2060" s="104"/>
    </row>
    <row r="2061" spans="2:28" ht="16.5" customHeight="1" x14ac:dyDescent="0.25">
      <c r="B2061" s="97">
        <v>2871</v>
      </c>
      <c r="C2061" s="97" t="s">
        <v>206</v>
      </c>
      <c r="D2061" s="98">
        <v>15356</v>
      </c>
      <c r="E2061" s="99">
        <v>28</v>
      </c>
      <c r="F2061" s="97"/>
      <c r="G2061" s="97">
        <v>5</v>
      </c>
      <c r="H2061" s="105">
        <v>2</v>
      </c>
      <c r="I2061" s="105">
        <v>3</v>
      </c>
      <c r="J2061" s="105">
        <v>31</v>
      </c>
      <c r="K2061" s="95">
        <v>1131</v>
      </c>
      <c r="L2061" s="106">
        <f>T2060</f>
        <v>80</v>
      </c>
      <c r="M2061" s="106">
        <f>K2061*L2061</f>
        <v>90480</v>
      </c>
      <c r="N2061" s="77"/>
      <c r="O2061" s="78"/>
      <c r="P2061" s="78"/>
      <c r="Q2061" s="78"/>
      <c r="R2061" s="79"/>
      <c r="S2061" s="80"/>
      <c r="T2061" s="81"/>
      <c r="U2061" s="77"/>
      <c r="V2061" s="79"/>
      <c r="W2061" s="79"/>
      <c r="X2061" s="82"/>
      <c r="Y2061" s="83">
        <f>M2061</f>
        <v>90480</v>
      </c>
      <c r="Z2061" s="84"/>
      <c r="AA2061" s="87">
        <f>AB2061*M2061/100</f>
        <v>271.44</v>
      </c>
      <c r="AB2061" s="116" t="s">
        <v>5729</v>
      </c>
    </row>
    <row r="2062" spans="2:28" ht="16.5" customHeight="1" x14ac:dyDescent="0.25">
      <c r="B2062" s="99"/>
      <c r="C2062" s="99"/>
      <c r="D2062" s="99"/>
      <c r="E2062" s="99"/>
      <c r="F2062" s="99"/>
      <c r="G2062" s="99"/>
      <c r="H2062" s="107"/>
      <c r="I2062" s="107">
        <v>1</v>
      </c>
      <c r="J2062" s="107">
        <v>0</v>
      </c>
      <c r="K2062" s="106">
        <v>100</v>
      </c>
      <c r="L2062" s="106">
        <f>T2060</f>
        <v>80</v>
      </c>
      <c r="M2062" s="106">
        <f>K2062*L2062</f>
        <v>8000</v>
      </c>
      <c r="N2062" s="77"/>
      <c r="O2062" s="78" t="s">
        <v>1142</v>
      </c>
      <c r="P2062" s="78" t="s">
        <v>5</v>
      </c>
      <c r="Q2062" s="78" t="s">
        <v>143</v>
      </c>
      <c r="R2062" s="79">
        <v>360</v>
      </c>
      <c r="S2062" s="80"/>
      <c r="T2062" s="81">
        <v>5450</v>
      </c>
      <c r="U2062" s="96" t="s">
        <v>3739</v>
      </c>
      <c r="V2062" s="79">
        <f>R2062*T2062*20/100</f>
        <v>392400</v>
      </c>
      <c r="W2062" s="79">
        <f>R2062*T2062-V2062</f>
        <v>1569600</v>
      </c>
      <c r="X2062" s="82">
        <f>M2062+W2062</f>
        <v>1577600</v>
      </c>
      <c r="Y2062" s="83">
        <f>M2062</f>
        <v>8000</v>
      </c>
      <c r="Z2062" s="84"/>
      <c r="AA2062" s="115">
        <f>AB2062*M2062/100</f>
        <v>1.6</v>
      </c>
      <c r="AB2062" s="86">
        <v>0.02</v>
      </c>
    </row>
    <row r="2063" spans="2:28" ht="16.5" customHeight="1" x14ac:dyDescent="0.25">
      <c r="B2063" s="99"/>
      <c r="C2063" s="99"/>
      <c r="D2063" s="99"/>
      <c r="E2063" s="99"/>
      <c r="F2063" s="99"/>
      <c r="G2063" s="99"/>
      <c r="H2063" s="107"/>
      <c r="I2063" s="107">
        <v>1</v>
      </c>
      <c r="J2063" s="107">
        <v>0</v>
      </c>
      <c r="K2063" s="106">
        <v>100</v>
      </c>
      <c r="L2063" s="106">
        <f>T2060</f>
        <v>80</v>
      </c>
      <c r="M2063" s="106">
        <f>K2063*L2063</f>
        <v>8000</v>
      </c>
      <c r="N2063" s="77"/>
      <c r="O2063" s="78" t="s">
        <v>5723</v>
      </c>
      <c r="P2063" s="78" t="s">
        <v>5724</v>
      </c>
      <c r="Q2063" s="78" t="s">
        <v>1896</v>
      </c>
      <c r="R2063" s="79">
        <v>120</v>
      </c>
      <c r="S2063" s="80"/>
      <c r="T2063" s="81">
        <v>3400</v>
      </c>
      <c r="U2063" s="96" t="s">
        <v>3739</v>
      </c>
      <c r="V2063" s="79">
        <f>R2063*T2063*20/100</f>
        <v>81600</v>
      </c>
      <c r="W2063" s="79">
        <f>R2063*T2063-V2063</f>
        <v>326400</v>
      </c>
      <c r="X2063" s="82">
        <f>M2063+W2063</f>
        <v>334400</v>
      </c>
      <c r="Y2063" s="83">
        <f>M2063</f>
        <v>8000</v>
      </c>
      <c r="Z2063" s="84"/>
      <c r="AA2063" s="87">
        <f>X2063*AB2063/100</f>
        <v>1003.2</v>
      </c>
      <c r="AB2063" s="86">
        <v>0.3</v>
      </c>
    </row>
    <row r="2064" spans="2:28" ht="16.5" customHeight="1" x14ac:dyDescent="0.25">
      <c r="B2064" s="99"/>
      <c r="C2064" s="99"/>
      <c r="D2064" s="99"/>
      <c r="E2064" s="99"/>
      <c r="F2064" s="99"/>
      <c r="G2064" s="99"/>
      <c r="H2064" s="107">
        <v>3</v>
      </c>
      <c r="I2064" s="107">
        <v>1</v>
      </c>
      <c r="J2064" s="107">
        <v>31</v>
      </c>
      <c r="K2064" s="106">
        <v>1331</v>
      </c>
      <c r="L2064" s="106"/>
      <c r="M2064" s="106"/>
      <c r="N2064" s="77"/>
      <c r="O2064" s="78"/>
      <c r="P2064" s="78"/>
      <c r="Q2064" s="78"/>
      <c r="R2064" s="79"/>
      <c r="S2064" s="80"/>
      <c r="T2064" s="81"/>
      <c r="U2064" s="77"/>
      <c r="V2064" s="79"/>
      <c r="W2064" s="79"/>
      <c r="X2064" s="86"/>
      <c r="Y2064" s="83"/>
      <c r="Z2064" s="84"/>
      <c r="AA2064" s="85"/>
      <c r="AB2064" s="86"/>
    </row>
    <row r="2065" spans="2:28" ht="16.5" customHeight="1" x14ac:dyDescent="0.25">
      <c r="B2065" s="99"/>
      <c r="C2065" s="99"/>
      <c r="D2065" s="99"/>
      <c r="E2065" s="99"/>
      <c r="F2065" s="99"/>
      <c r="G2065" s="99"/>
      <c r="H2065" s="107"/>
      <c r="I2065" s="107"/>
      <c r="J2065" s="107"/>
      <c r="K2065" s="106"/>
      <c r="L2065" s="106"/>
      <c r="M2065" s="106"/>
      <c r="N2065" s="77"/>
      <c r="O2065" s="78"/>
      <c r="P2065" s="78"/>
      <c r="Q2065" s="78"/>
      <c r="R2065" s="79"/>
      <c r="S2065" s="80"/>
      <c r="T2065" s="81"/>
      <c r="U2065" s="77"/>
      <c r="V2065" s="79"/>
      <c r="W2065" s="79"/>
      <c r="X2065" s="86"/>
      <c r="Y2065" s="83"/>
      <c r="Z2065" s="84"/>
      <c r="AA2065" s="85"/>
      <c r="AB2065" s="86"/>
    </row>
    <row r="2066" spans="2:28" ht="16.5" customHeight="1" x14ac:dyDescent="0.25">
      <c r="B2066" s="100" t="s">
        <v>205</v>
      </c>
      <c r="C2066" s="101"/>
      <c r="D2066" s="101"/>
      <c r="E2066" s="101"/>
      <c r="F2066" s="101"/>
      <c r="G2066" s="102"/>
      <c r="H2066" s="102" t="s">
        <v>207</v>
      </c>
      <c r="I2066" s="102" t="s">
        <v>5352</v>
      </c>
      <c r="J2066" s="102" t="s">
        <v>2620</v>
      </c>
      <c r="K2066" s="102">
        <v>34</v>
      </c>
      <c r="L2066" s="102">
        <v>16</v>
      </c>
      <c r="M2066" s="102"/>
      <c r="N2066" s="102"/>
      <c r="O2066" s="102" t="s">
        <v>424</v>
      </c>
      <c r="P2066" s="102" t="s">
        <v>315</v>
      </c>
      <c r="Q2066" s="102" t="s">
        <v>316</v>
      </c>
      <c r="R2066" s="102">
        <v>33110</v>
      </c>
      <c r="S2066" s="102"/>
      <c r="T2066" s="102">
        <v>80</v>
      </c>
      <c r="U2066" s="102"/>
      <c r="V2066" s="103"/>
      <c r="W2066" s="101"/>
      <c r="X2066" s="102"/>
      <c r="Y2066" s="101"/>
      <c r="Z2066" s="101"/>
      <c r="AA2066" s="101"/>
      <c r="AB2066" s="104"/>
    </row>
    <row r="2067" spans="2:28" x14ac:dyDescent="0.25">
      <c r="B2067" s="97">
        <v>2873</v>
      </c>
      <c r="C2067" s="97" t="s">
        <v>206</v>
      </c>
      <c r="D2067" s="98">
        <v>4707</v>
      </c>
      <c r="E2067" s="99">
        <v>16</v>
      </c>
      <c r="F2067" s="97">
        <v>6</v>
      </c>
      <c r="G2067" s="97">
        <v>4</v>
      </c>
      <c r="H2067" s="105">
        <v>11</v>
      </c>
      <c r="I2067" s="105">
        <v>3</v>
      </c>
      <c r="J2067" s="105">
        <v>30</v>
      </c>
      <c r="K2067" s="95">
        <v>4730</v>
      </c>
      <c r="L2067" s="106">
        <f>T2066</f>
        <v>80</v>
      </c>
      <c r="M2067" s="106">
        <f>K2067*L2067</f>
        <v>378400</v>
      </c>
      <c r="N2067" s="77"/>
      <c r="O2067" s="78"/>
      <c r="P2067" s="78"/>
      <c r="Q2067" s="78"/>
      <c r="R2067" s="79"/>
      <c r="S2067" s="80"/>
      <c r="T2067" s="81"/>
      <c r="U2067" s="77"/>
      <c r="V2067" s="79"/>
      <c r="W2067" s="79"/>
      <c r="X2067" s="82"/>
      <c r="Y2067" s="83">
        <f>M2067</f>
        <v>378400</v>
      </c>
      <c r="Z2067" s="84"/>
      <c r="AA2067" s="87">
        <f>AB2067*M2067/100</f>
        <v>37.840000000000003</v>
      </c>
      <c r="AB2067" s="82">
        <v>0.01</v>
      </c>
    </row>
    <row r="2068" spans="2:28" x14ac:dyDescent="0.25">
      <c r="B2068" s="99"/>
      <c r="C2068" s="99"/>
      <c r="D2068" s="99"/>
      <c r="E2068" s="99"/>
      <c r="F2068" s="99"/>
      <c r="G2068" s="99"/>
      <c r="H2068" s="107"/>
      <c r="I2068" s="107"/>
      <c r="J2068" s="107"/>
      <c r="K2068" s="106"/>
      <c r="L2068" s="106"/>
      <c r="M2068" s="106"/>
      <c r="N2068" s="77"/>
      <c r="O2068" s="78"/>
      <c r="P2068" s="78"/>
      <c r="Q2068" s="78"/>
      <c r="R2068" s="79"/>
      <c r="S2068" s="80"/>
      <c r="T2068" s="81"/>
      <c r="U2068" s="77"/>
      <c r="V2068" s="79"/>
      <c r="W2068" s="79"/>
      <c r="X2068" s="86"/>
      <c r="Y2068" s="83"/>
      <c r="Z2068" s="84"/>
      <c r="AA2068" s="85"/>
      <c r="AB2068" s="86"/>
    </row>
    <row r="2069" spans="2:28" x14ac:dyDescent="0.25">
      <c r="B2069" s="100" t="s">
        <v>205</v>
      </c>
      <c r="C2069" s="101"/>
      <c r="D2069" s="101"/>
      <c r="E2069" s="101"/>
      <c r="F2069" s="101"/>
      <c r="G2069" s="102"/>
      <c r="H2069" s="102" t="s">
        <v>207</v>
      </c>
      <c r="I2069" s="102" t="s">
        <v>1473</v>
      </c>
      <c r="J2069" s="102" t="s">
        <v>5742</v>
      </c>
      <c r="K2069" s="102">
        <v>190</v>
      </c>
      <c r="L2069" s="102">
        <v>11</v>
      </c>
      <c r="M2069" s="102"/>
      <c r="N2069" s="102"/>
      <c r="O2069" s="102" t="s">
        <v>424</v>
      </c>
      <c r="P2069" s="102" t="s">
        <v>315</v>
      </c>
      <c r="Q2069" s="102" t="s">
        <v>316</v>
      </c>
      <c r="R2069" s="102">
        <v>33110</v>
      </c>
      <c r="S2069" s="102"/>
      <c r="T2069" s="102">
        <v>80</v>
      </c>
      <c r="U2069" s="102"/>
      <c r="V2069" s="103"/>
      <c r="W2069" s="101"/>
      <c r="X2069" s="102"/>
      <c r="Y2069" s="101"/>
      <c r="Z2069" s="101"/>
      <c r="AA2069" s="101"/>
      <c r="AB2069" s="104"/>
    </row>
    <row r="2070" spans="2:28" x14ac:dyDescent="0.25">
      <c r="B2070" s="97">
        <v>2893</v>
      </c>
      <c r="C2070" s="97" t="s">
        <v>206</v>
      </c>
      <c r="D2070" s="98">
        <v>4148</v>
      </c>
      <c r="E2070" s="99">
        <v>17</v>
      </c>
      <c r="F2070" s="97">
        <v>6</v>
      </c>
      <c r="G2070" s="97">
        <v>1</v>
      </c>
      <c r="H2070" s="105">
        <v>7</v>
      </c>
      <c r="I2070" s="105">
        <v>2</v>
      </c>
      <c r="J2070" s="105">
        <v>76</v>
      </c>
      <c r="K2070" s="95">
        <v>3076</v>
      </c>
      <c r="L2070" s="106">
        <f>T2069</f>
        <v>80</v>
      </c>
      <c r="M2070" s="106">
        <f>K2070*L2070</f>
        <v>246080</v>
      </c>
      <c r="N2070" s="77"/>
      <c r="O2070" s="78"/>
      <c r="P2070" s="78"/>
      <c r="Q2070" s="78"/>
      <c r="R2070" s="79"/>
      <c r="S2070" s="80"/>
      <c r="T2070" s="81"/>
      <c r="U2070" s="77"/>
      <c r="V2070" s="79"/>
      <c r="W2070" s="79"/>
      <c r="X2070" s="82"/>
      <c r="Y2070" s="83">
        <f>M2070</f>
        <v>246080</v>
      </c>
      <c r="Z2070" s="84"/>
      <c r="AA2070" s="87">
        <f>AB2070*M2070/100</f>
        <v>24.608000000000001</v>
      </c>
      <c r="AB2070" s="82">
        <v>0.01</v>
      </c>
    </row>
    <row r="2071" spans="2:28" x14ac:dyDescent="0.25">
      <c r="B2071" s="99"/>
      <c r="C2071" s="99"/>
      <c r="D2071" s="99"/>
      <c r="E2071" s="99"/>
      <c r="F2071" s="99"/>
      <c r="G2071" s="99"/>
      <c r="H2071" s="107"/>
      <c r="I2071" s="107"/>
      <c r="J2071" s="107"/>
      <c r="K2071" s="106"/>
      <c r="L2071" s="106"/>
      <c r="M2071" s="106"/>
      <c r="N2071" s="77"/>
      <c r="O2071" s="78"/>
      <c r="P2071" s="78"/>
      <c r="Q2071" s="78"/>
      <c r="R2071" s="79"/>
      <c r="S2071" s="80"/>
      <c r="T2071" s="81"/>
      <c r="U2071" s="77"/>
      <c r="V2071" s="79"/>
      <c r="W2071" s="79"/>
      <c r="X2071" s="86"/>
      <c r="Y2071" s="83"/>
      <c r="Z2071" s="84"/>
      <c r="AA2071" s="85"/>
      <c r="AB2071" s="86"/>
    </row>
    <row r="2072" spans="2:28" x14ac:dyDescent="0.25">
      <c r="B2072" s="100" t="s">
        <v>205</v>
      </c>
      <c r="C2072" s="101"/>
      <c r="D2072" s="101"/>
      <c r="E2072" s="101"/>
      <c r="F2072" s="101"/>
      <c r="G2072" s="102"/>
      <c r="H2072" s="102" t="s">
        <v>207</v>
      </c>
      <c r="I2072" s="102" t="s">
        <v>5747</v>
      </c>
      <c r="J2072" s="102" t="s">
        <v>2912</v>
      </c>
      <c r="K2072" s="102">
        <v>13</v>
      </c>
      <c r="L2072" s="102">
        <v>1</v>
      </c>
      <c r="M2072" s="102"/>
      <c r="N2072" s="102"/>
      <c r="O2072" s="102" t="s">
        <v>5748</v>
      </c>
      <c r="P2072" s="102" t="s">
        <v>241</v>
      </c>
      <c r="Q2072" s="102" t="s">
        <v>139</v>
      </c>
      <c r="R2072" s="102">
        <v>34160</v>
      </c>
      <c r="S2072" s="102"/>
      <c r="T2072" s="102">
        <v>80</v>
      </c>
      <c r="U2072" s="102"/>
      <c r="V2072" s="103"/>
      <c r="W2072" s="101"/>
      <c r="X2072" s="102"/>
      <c r="Y2072" s="101"/>
      <c r="Z2072" s="101"/>
      <c r="AA2072" s="101"/>
      <c r="AB2072" s="104"/>
    </row>
    <row r="2073" spans="2:28" x14ac:dyDescent="0.25">
      <c r="B2073" s="97">
        <v>2902</v>
      </c>
      <c r="C2073" s="97" t="s">
        <v>206</v>
      </c>
      <c r="D2073" s="98">
        <v>12830</v>
      </c>
      <c r="E2073" s="99">
        <v>3</v>
      </c>
      <c r="F2073" s="97">
        <v>6</v>
      </c>
      <c r="G2073" s="97">
        <v>4</v>
      </c>
      <c r="H2073" s="105">
        <v>11</v>
      </c>
      <c r="I2073" s="105">
        <v>0</v>
      </c>
      <c r="J2073" s="105">
        <v>53</v>
      </c>
      <c r="K2073" s="95">
        <v>4453</v>
      </c>
      <c r="L2073" s="106">
        <f>T2072</f>
        <v>80</v>
      </c>
      <c r="M2073" s="106">
        <f>K2073*L2073</f>
        <v>356240</v>
      </c>
      <c r="N2073" s="77"/>
      <c r="O2073" s="78"/>
      <c r="P2073" s="78"/>
      <c r="Q2073" s="78"/>
      <c r="R2073" s="79"/>
      <c r="S2073" s="80"/>
      <c r="T2073" s="81"/>
      <c r="U2073" s="77"/>
      <c r="V2073" s="79"/>
      <c r="W2073" s="79"/>
      <c r="X2073" s="82"/>
      <c r="Y2073" s="83">
        <f>M2073</f>
        <v>356240</v>
      </c>
      <c r="Z2073" s="84"/>
      <c r="AA2073" s="87">
        <f>AB2073*M2073/100</f>
        <v>35.624000000000002</v>
      </c>
      <c r="AB2073" s="82">
        <v>0.01</v>
      </c>
    </row>
    <row r="2074" spans="2:28" x14ac:dyDescent="0.25">
      <c r="B2074" s="99"/>
      <c r="C2074" s="99"/>
      <c r="D2074" s="99"/>
      <c r="E2074" s="99"/>
      <c r="F2074" s="99"/>
      <c r="G2074" s="99"/>
      <c r="H2074" s="107"/>
      <c r="I2074" s="107"/>
      <c r="J2074" s="107"/>
      <c r="K2074" s="106"/>
      <c r="L2074" s="106"/>
      <c r="M2074" s="106"/>
      <c r="N2074" s="77"/>
      <c r="O2074" s="78"/>
      <c r="P2074" s="78"/>
      <c r="Q2074" s="78"/>
      <c r="R2074" s="79"/>
      <c r="S2074" s="80"/>
      <c r="T2074" s="81"/>
      <c r="U2074" s="77"/>
      <c r="V2074" s="79"/>
      <c r="W2074" s="79"/>
      <c r="X2074" s="86"/>
      <c r="Y2074" s="83"/>
      <c r="Z2074" s="84"/>
      <c r="AA2074" s="85"/>
      <c r="AB2074" s="86"/>
    </row>
    <row r="2075" spans="2:28" x14ac:dyDescent="0.25">
      <c r="B2075" s="100" t="s">
        <v>205</v>
      </c>
      <c r="C2075" s="101"/>
      <c r="D2075" s="101"/>
      <c r="E2075" s="101"/>
      <c r="F2075" s="101"/>
      <c r="G2075" s="102"/>
      <c r="H2075" s="102" t="s">
        <v>210</v>
      </c>
      <c r="I2075" s="102" t="s">
        <v>5749</v>
      </c>
      <c r="J2075" s="102" t="s">
        <v>5750</v>
      </c>
      <c r="K2075" s="102">
        <v>115</v>
      </c>
      <c r="L2075" s="102">
        <v>13</v>
      </c>
      <c r="M2075" s="102"/>
      <c r="N2075" s="102"/>
      <c r="O2075" s="102" t="s">
        <v>240</v>
      </c>
      <c r="P2075" s="102" t="s">
        <v>241</v>
      </c>
      <c r="Q2075" s="102" t="s">
        <v>139</v>
      </c>
      <c r="R2075" s="102">
        <v>34160</v>
      </c>
      <c r="S2075" s="102"/>
      <c r="T2075" s="102">
        <v>80</v>
      </c>
      <c r="U2075" s="102"/>
      <c r="V2075" s="103"/>
      <c r="W2075" s="101"/>
      <c r="X2075" s="102"/>
      <c r="Y2075" s="101"/>
      <c r="Z2075" s="101"/>
      <c r="AA2075" s="101"/>
      <c r="AB2075" s="104"/>
    </row>
    <row r="2076" spans="2:28" x14ac:dyDescent="0.25">
      <c r="B2076" s="97">
        <v>2903</v>
      </c>
      <c r="C2076" s="97" t="s">
        <v>206</v>
      </c>
      <c r="D2076" s="98">
        <v>3449</v>
      </c>
      <c r="E2076" s="99">
        <v>1</v>
      </c>
      <c r="F2076" s="97">
        <v>6</v>
      </c>
      <c r="G2076" s="97">
        <v>5</v>
      </c>
      <c r="H2076" s="105">
        <v>24</v>
      </c>
      <c r="I2076" s="105">
        <v>2</v>
      </c>
      <c r="J2076" s="105">
        <v>40</v>
      </c>
      <c r="K2076" s="95">
        <v>9840</v>
      </c>
      <c r="L2076" s="106">
        <f>T2075</f>
        <v>80</v>
      </c>
      <c r="M2076" s="106">
        <f>K2076*L2076</f>
        <v>787200</v>
      </c>
      <c r="N2076" s="77"/>
      <c r="O2076" s="78"/>
      <c r="P2076" s="78"/>
      <c r="Q2076" s="78"/>
      <c r="R2076" s="79"/>
      <c r="S2076" s="80"/>
      <c r="T2076" s="81"/>
      <c r="U2076" s="77"/>
      <c r="V2076" s="79"/>
      <c r="W2076" s="79"/>
      <c r="X2076" s="82"/>
      <c r="Y2076" s="83">
        <f>M2076</f>
        <v>787200</v>
      </c>
      <c r="Z2076" s="84"/>
      <c r="AA2076" s="87">
        <f>AB2076*M2076/100</f>
        <v>78.72</v>
      </c>
      <c r="AB2076" s="82">
        <v>0.01</v>
      </c>
    </row>
    <row r="2077" spans="2:28" x14ac:dyDescent="0.25">
      <c r="B2077" s="99"/>
      <c r="C2077" s="99"/>
      <c r="D2077" s="99"/>
      <c r="E2077" s="99"/>
      <c r="F2077" s="99"/>
      <c r="G2077" s="99"/>
      <c r="H2077" s="107"/>
      <c r="I2077" s="107"/>
      <c r="J2077" s="107"/>
      <c r="K2077" s="106"/>
      <c r="L2077" s="106"/>
      <c r="M2077" s="106"/>
      <c r="N2077" s="77"/>
      <c r="O2077" s="78"/>
      <c r="P2077" s="78"/>
      <c r="Q2077" s="78"/>
      <c r="R2077" s="79"/>
      <c r="S2077" s="80"/>
      <c r="T2077" s="81"/>
      <c r="U2077" s="77"/>
      <c r="V2077" s="79"/>
      <c r="W2077" s="79"/>
      <c r="X2077" s="86"/>
      <c r="Y2077" s="83"/>
      <c r="Z2077" s="84"/>
      <c r="AA2077" s="85"/>
      <c r="AB2077" s="86"/>
    </row>
    <row r="2078" spans="2:28" x14ac:dyDescent="0.25">
      <c r="B2078" s="100" t="s">
        <v>205</v>
      </c>
      <c r="C2078" s="101"/>
      <c r="D2078" s="101"/>
      <c r="E2078" s="101"/>
      <c r="F2078" s="101"/>
      <c r="G2078" s="102"/>
      <c r="H2078" s="102" t="s">
        <v>207</v>
      </c>
      <c r="I2078" s="102" t="s">
        <v>5753</v>
      </c>
      <c r="J2078" s="102" t="s">
        <v>5754</v>
      </c>
      <c r="K2078" s="102">
        <v>64</v>
      </c>
      <c r="L2078" s="102">
        <v>4</v>
      </c>
      <c r="M2078" s="102"/>
      <c r="N2078" s="102"/>
      <c r="O2078" s="102" t="s">
        <v>240</v>
      </c>
      <c r="P2078" s="102" t="s">
        <v>241</v>
      </c>
      <c r="Q2078" s="102" t="s">
        <v>139</v>
      </c>
      <c r="R2078" s="102">
        <v>34160</v>
      </c>
      <c r="S2078" s="102"/>
      <c r="T2078" s="102">
        <v>80</v>
      </c>
      <c r="U2078" s="102"/>
      <c r="V2078" s="103"/>
      <c r="W2078" s="101"/>
      <c r="X2078" s="102"/>
      <c r="Y2078" s="101"/>
      <c r="Z2078" s="101"/>
      <c r="AA2078" s="101"/>
      <c r="AB2078" s="104"/>
    </row>
    <row r="2079" spans="2:28" x14ac:dyDescent="0.25">
      <c r="B2079" s="97">
        <v>2906</v>
      </c>
      <c r="C2079" s="97" t="s">
        <v>206</v>
      </c>
      <c r="D2079" s="98">
        <v>4317</v>
      </c>
      <c r="E2079" s="99">
        <v>23</v>
      </c>
      <c r="F2079" s="97">
        <v>6</v>
      </c>
      <c r="G2079" s="97">
        <v>3</v>
      </c>
      <c r="H2079" s="105">
        <v>9</v>
      </c>
      <c r="I2079" s="105">
        <v>1</v>
      </c>
      <c r="J2079" s="105">
        <v>49</v>
      </c>
      <c r="K2079" s="95">
        <v>3749</v>
      </c>
      <c r="L2079" s="106">
        <f>T2078</f>
        <v>80</v>
      </c>
      <c r="M2079" s="106">
        <f>K2079*L2079</f>
        <v>299920</v>
      </c>
      <c r="N2079" s="77"/>
      <c r="O2079" s="78"/>
      <c r="P2079" s="78"/>
      <c r="Q2079" s="78"/>
      <c r="R2079" s="79"/>
      <c r="S2079" s="80"/>
      <c r="T2079" s="81"/>
      <c r="U2079" s="77"/>
      <c r="V2079" s="79"/>
      <c r="W2079" s="79"/>
      <c r="X2079" s="82"/>
      <c r="Y2079" s="83">
        <f>M2079</f>
        <v>299920</v>
      </c>
      <c r="Z2079" s="84"/>
      <c r="AA2079" s="87">
        <f>AB2079*M2079/100</f>
        <v>29.992000000000004</v>
      </c>
      <c r="AB2079" s="82">
        <v>0.01</v>
      </c>
    </row>
    <row r="2080" spans="2:28" x14ac:dyDescent="0.25">
      <c r="B2080" s="99"/>
      <c r="C2080" s="99"/>
      <c r="D2080" s="99"/>
      <c r="E2080" s="99"/>
      <c r="F2080" s="99"/>
      <c r="G2080" s="99"/>
      <c r="H2080" s="107"/>
      <c r="I2080" s="107"/>
      <c r="J2080" s="107"/>
      <c r="K2080" s="106"/>
      <c r="L2080" s="106"/>
      <c r="M2080" s="106"/>
      <c r="N2080" s="77"/>
      <c r="O2080" s="78"/>
      <c r="P2080" s="78"/>
      <c r="Q2080" s="78"/>
      <c r="R2080" s="79"/>
      <c r="S2080" s="80"/>
      <c r="T2080" s="81"/>
      <c r="U2080" s="77"/>
      <c r="V2080" s="79"/>
      <c r="W2080" s="79"/>
      <c r="X2080" s="86"/>
      <c r="Y2080" s="83"/>
      <c r="Z2080" s="84"/>
      <c r="AA2080" s="85"/>
      <c r="AB2080" s="86"/>
    </row>
    <row r="2081" spans="2:28" x14ac:dyDescent="0.25">
      <c r="B2081" s="100" t="s">
        <v>205</v>
      </c>
      <c r="C2081" s="101"/>
      <c r="D2081" s="101"/>
      <c r="E2081" s="101"/>
      <c r="F2081" s="101"/>
      <c r="G2081" s="102"/>
      <c r="H2081" s="102" t="s">
        <v>207</v>
      </c>
      <c r="I2081" s="102" t="s">
        <v>811</v>
      </c>
      <c r="J2081" s="102" t="s">
        <v>5756</v>
      </c>
      <c r="K2081" s="102">
        <v>63</v>
      </c>
      <c r="L2081" s="102">
        <v>11</v>
      </c>
      <c r="M2081" s="102"/>
      <c r="N2081" s="102"/>
      <c r="O2081" s="102" t="s">
        <v>424</v>
      </c>
      <c r="P2081" s="102" t="s">
        <v>315</v>
      </c>
      <c r="Q2081" s="102" t="s">
        <v>316</v>
      </c>
      <c r="R2081" s="102">
        <v>33110</v>
      </c>
      <c r="S2081" s="102"/>
      <c r="T2081" s="102">
        <v>80</v>
      </c>
      <c r="U2081" s="102"/>
      <c r="V2081" s="103"/>
      <c r="W2081" s="101"/>
      <c r="X2081" s="102"/>
      <c r="Y2081" s="101"/>
      <c r="Z2081" s="101"/>
      <c r="AA2081" s="101" t="s">
        <v>5757</v>
      </c>
      <c r="AB2081" s="104"/>
    </row>
    <row r="2082" spans="2:28" x14ac:dyDescent="0.25">
      <c r="B2082" s="97">
        <v>2908</v>
      </c>
      <c r="C2082" s="97" t="s">
        <v>206</v>
      </c>
      <c r="D2082" s="98">
        <v>4229</v>
      </c>
      <c r="E2082" s="99">
        <v>13</v>
      </c>
      <c r="F2082" s="97">
        <v>6</v>
      </c>
      <c r="G2082" s="97">
        <v>1</v>
      </c>
      <c r="H2082" s="105">
        <v>10</v>
      </c>
      <c r="I2082" s="105">
        <v>0</v>
      </c>
      <c r="J2082" s="105">
        <v>0</v>
      </c>
      <c r="K2082" s="95">
        <v>4000</v>
      </c>
      <c r="L2082" s="106">
        <f>T2081</f>
        <v>80</v>
      </c>
      <c r="M2082" s="106">
        <f>K2082*L2082</f>
        <v>320000</v>
      </c>
      <c r="N2082" s="77"/>
      <c r="O2082" s="78"/>
      <c r="P2082" s="78"/>
      <c r="Q2082" s="78"/>
      <c r="R2082" s="79"/>
      <c r="S2082" s="80"/>
      <c r="T2082" s="81"/>
      <c r="U2082" s="77"/>
      <c r="V2082" s="79"/>
      <c r="W2082" s="79"/>
      <c r="X2082" s="82"/>
      <c r="Y2082" s="83">
        <f>M2082</f>
        <v>320000</v>
      </c>
      <c r="Z2082" s="84"/>
      <c r="AA2082" s="87">
        <f>AB2082*M2082/100</f>
        <v>32</v>
      </c>
      <c r="AB2082" s="82">
        <v>0.01</v>
      </c>
    </row>
    <row r="2083" spans="2:28" x14ac:dyDescent="0.25">
      <c r="B2083" s="99"/>
      <c r="C2083" s="99"/>
      <c r="D2083" s="99"/>
      <c r="E2083" s="99"/>
      <c r="F2083" s="99"/>
      <c r="G2083" s="99"/>
      <c r="H2083" s="107"/>
      <c r="I2083" s="107"/>
      <c r="J2083" s="107"/>
      <c r="K2083" s="106"/>
      <c r="L2083" s="106"/>
      <c r="M2083" s="106"/>
      <c r="N2083" s="77"/>
      <c r="O2083" s="78"/>
      <c r="P2083" s="78"/>
      <c r="Q2083" s="78"/>
      <c r="R2083" s="79"/>
      <c r="S2083" s="80"/>
      <c r="T2083" s="81"/>
      <c r="U2083" s="77"/>
      <c r="V2083" s="79"/>
      <c r="W2083" s="79"/>
      <c r="X2083" s="86"/>
      <c r="Y2083" s="83"/>
      <c r="Z2083" s="84"/>
      <c r="AA2083" s="85"/>
      <c r="AB2083" s="86"/>
    </row>
    <row r="2084" spans="2:28" x14ac:dyDescent="0.25">
      <c r="B2084" s="100" t="s">
        <v>205</v>
      </c>
      <c r="C2084" s="101"/>
      <c r="D2084" s="101"/>
      <c r="E2084" s="101"/>
      <c r="F2084" s="101"/>
      <c r="G2084" s="102"/>
      <c r="H2084" s="102" t="s">
        <v>207</v>
      </c>
      <c r="I2084" s="102" t="s">
        <v>5758</v>
      </c>
      <c r="J2084" s="102" t="s">
        <v>2685</v>
      </c>
      <c r="K2084" s="102">
        <v>251</v>
      </c>
      <c r="L2084" s="102">
        <v>11</v>
      </c>
      <c r="M2084" s="102"/>
      <c r="N2084" s="102"/>
      <c r="O2084" s="102" t="s">
        <v>424</v>
      </c>
      <c r="P2084" s="102" t="s">
        <v>315</v>
      </c>
      <c r="Q2084" s="102" t="s">
        <v>316</v>
      </c>
      <c r="R2084" s="102">
        <v>33110</v>
      </c>
      <c r="S2084" s="102"/>
      <c r="T2084" s="102">
        <v>80</v>
      </c>
      <c r="U2084" s="102"/>
      <c r="V2084" s="103"/>
      <c r="W2084" s="101"/>
      <c r="X2084" s="102"/>
      <c r="Y2084" s="101"/>
      <c r="Z2084" s="101"/>
      <c r="AA2084" s="101" t="s">
        <v>5759</v>
      </c>
      <c r="AB2084" s="104"/>
    </row>
    <row r="2085" spans="2:28" x14ac:dyDescent="0.25">
      <c r="B2085" s="97">
        <v>2909</v>
      </c>
      <c r="C2085" s="97" t="s">
        <v>206</v>
      </c>
      <c r="D2085" s="98">
        <v>3793</v>
      </c>
      <c r="E2085" s="99">
        <v>19</v>
      </c>
      <c r="F2085" s="97">
        <v>6</v>
      </c>
      <c r="G2085" s="97">
        <v>4</v>
      </c>
      <c r="H2085" s="105">
        <v>13</v>
      </c>
      <c r="I2085" s="105">
        <v>2</v>
      </c>
      <c r="J2085" s="105">
        <v>78</v>
      </c>
      <c r="K2085" s="95">
        <v>5478</v>
      </c>
      <c r="L2085" s="106">
        <f>T2084</f>
        <v>80</v>
      </c>
      <c r="M2085" s="106">
        <f>K2085*L2085</f>
        <v>438240</v>
      </c>
      <c r="N2085" s="77"/>
      <c r="O2085" s="78"/>
      <c r="P2085" s="78"/>
      <c r="Q2085" s="78"/>
      <c r="R2085" s="79"/>
      <c r="S2085" s="80"/>
      <c r="T2085" s="81"/>
      <c r="U2085" s="77"/>
      <c r="V2085" s="79"/>
      <c r="W2085" s="79"/>
      <c r="X2085" s="82"/>
      <c r="Y2085" s="83">
        <f>M2085</f>
        <v>438240</v>
      </c>
      <c r="Z2085" s="84"/>
      <c r="AA2085" s="87">
        <f>AB2085*M2085/100</f>
        <v>43.824000000000005</v>
      </c>
      <c r="AB2085" s="82">
        <v>0.01</v>
      </c>
    </row>
    <row r="2086" spans="2:28" x14ac:dyDescent="0.25">
      <c r="B2086" s="99"/>
      <c r="C2086" s="99"/>
      <c r="D2086" s="99"/>
      <c r="E2086" s="99"/>
      <c r="F2086" s="99"/>
      <c r="G2086" s="99"/>
      <c r="H2086" s="107"/>
      <c r="I2086" s="107"/>
      <c r="J2086" s="107"/>
      <c r="K2086" s="106"/>
      <c r="L2086" s="106"/>
      <c r="M2086" s="106"/>
      <c r="N2086" s="77"/>
      <c r="O2086" s="78"/>
      <c r="P2086" s="78"/>
      <c r="Q2086" s="78"/>
      <c r="R2086" s="79"/>
      <c r="S2086" s="80"/>
      <c r="T2086" s="81"/>
      <c r="U2086" s="77"/>
      <c r="V2086" s="79"/>
      <c r="W2086" s="79"/>
      <c r="X2086" s="86"/>
      <c r="Y2086" s="83"/>
      <c r="Z2086" s="84"/>
      <c r="AA2086" s="85"/>
      <c r="AB2086" s="86"/>
    </row>
    <row r="2087" spans="2:28" x14ac:dyDescent="0.25">
      <c r="B2087" s="100" t="s">
        <v>205</v>
      </c>
      <c r="C2087" s="101"/>
      <c r="D2087" s="101"/>
      <c r="E2087" s="101"/>
      <c r="F2087" s="101"/>
      <c r="G2087" s="102"/>
      <c r="H2087" s="102" t="s">
        <v>207</v>
      </c>
      <c r="I2087" s="102" t="s">
        <v>5758</v>
      </c>
      <c r="J2087" s="102" t="s">
        <v>2685</v>
      </c>
      <c r="K2087" s="102">
        <v>251</v>
      </c>
      <c r="L2087" s="102">
        <v>11</v>
      </c>
      <c r="M2087" s="102"/>
      <c r="N2087" s="102"/>
      <c r="O2087" s="102" t="s">
        <v>424</v>
      </c>
      <c r="P2087" s="102" t="s">
        <v>315</v>
      </c>
      <c r="Q2087" s="102" t="s">
        <v>316</v>
      </c>
      <c r="R2087" s="102">
        <v>33110</v>
      </c>
      <c r="S2087" s="102"/>
      <c r="T2087" s="102">
        <v>80</v>
      </c>
      <c r="U2087" s="102"/>
      <c r="V2087" s="103"/>
      <c r="W2087" s="101"/>
      <c r="X2087" s="102"/>
      <c r="Y2087" s="101"/>
      <c r="Z2087" s="101"/>
      <c r="AA2087" s="101" t="s">
        <v>5759</v>
      </c>
      <c r="AB2087" s="104"/>
    </row>
    <row r="2088" spans="2:28" x14ac:dyDescent="0.25">
      <c r="B2088" s="97">
        <v>2910</v>
      </c>
      <c r="C2088" s="97" t="s">
        <v>206</v>
      </c>
      <c r="D2088" s="98">
        <v>4164</v>
      </c>
      <c r="E2088" s="99">
        <v>26</v>
      </c>
      <c r="F2088" s="97">
        <v>6</v>
      </c>
      <c r="G2088" s="97">
        <v>4</v>
      </c>
      <c r="H2088" s="105">
        <v>8</v>
      </c>
      <c r="I2088" s="105">
        <v>2</v>
      </c>
      <c r="J2088" s="105">
        <v>23</v>
      </c>
      <c r="K2088" s="95">
        <v>3423</v>
      </c>
      <c r="L2088" s="106">
        <f>T2087</f>
        <v>80</v>
      </c>
      <c r="M2088" s="106">
        <f>K2088*L2088</f>
        <v>273840</v>
      </c>
      <c r="N2088" s="77"/>
      <c r="O2088" s="78"/>
      <c r="P2088" s="78"/>
      <c r="Q2088" s="78"/>
      <c r="R2088" s="79"/>
      <c r="S2088" s="80"/>
      <c r="T2088" s="81"/>
      <c r="U2088" s="77"/>
      <c r="V2088" s="79"/>
      <c r="W2088" s="79"/>
      <c r="X2088" s="82"/>
      <c r="Y2088" s="83">
        <f>M2088</f>
        <v>273840</v>
      </c>
      <c r="Z2088" s="84"/>
      <c r="AA2088" s="87">
        <f>AB2088*M2088/100</f>
        <v>27.384</v>
      </c>
      <c r="AB2088" s="82">
        <v>0.01</v>
      </c>
    </row>
    <row r="2089" spans="2:28" x14ac:dyDescent="0.25">
      <c r="B2089" s="99"/>
      <c r="C2089" s="99"/>
      <c r="D2089" s="99"/>
      <c r="E2089" s="99"/>
      <c r="F2089" s="99"/>
      <c r="G2089" s="99"/>
      <c r="H2089" s="107"/>
      <c r="I2089" s="107"/>
      <c r="J2089" s="107"/>
      <c r="K2089" s="106"/>
      <c r="L2089" s="106"/>
      <c r="M2089" s="106"/>
      <c r="N2089" s="77"/>
      <c r="O2089" s="78"/>
      <c r="P2089" s="78"/>
      <c r="Q2089" s="78"/>
      <c r="R2089" s="79"/>
      <c r="S2089" s="80"/>
      <c r="T2089" s="81"/>
      <c r="U2089" s="77"/>
      <c r="V2089" s="79"/>
      <c r="W2089" s="79"/>
      <c r="X2089" s="86"/>
      <c r="Y2089" s="83"/>
      <c r="Z2089" s="84"/>
      <c r="AA2089" s="85"/>
      <c r="AB2089" s="86"/>
    </row>
    <row r="2090" spans="2:28" x14ac:dyDescent="0.25">
      <c r="B2090" s="100" t="s">
        <v>205</v>
      </c>
      <c r="C2090" s="101"/>
      <c r="D2090" s="101"/>
      <c r="E2090" s="101"/>
      <c r="F2090" s="101"/>
      <c r="G2090" s="102"/>
      <c r="H2090" s="102" t="s">
        <v>207</v>
      </c>
      <c r="I2090" s="102" t="s">
        <v>5762</v>
      </c>
      <c r="J2090" s="102" t="s">
        <v>5763</v>
      </c>
      <c r="K2090" s="102">
        <v>43</v>
      </c>
      <c r="L2090" s="102">
        <v>11</v>
      </c>
      <c r="M2090" s="102"/>
      <c r="N2090" s="102"/>
      <c r="O2090" s="102" t="s">
        <v>424</v>
      </c>
      <c r="P2090" s="102" t="s">
        <v>315</v>
      </c>
      <c r="Q2090" s="102" t="s">
        <v>316</v>
      </c>
      <c r="R2090" s="102">
        <v>33110</v>
      </c>
      <c r="S2090" s="102"/>
      <c r="T2090" s="102">
        <v>80</v>
      </c>
      <c r="U2090" s="102"/>
      <c r="V2090" s="103"/>
      <c r="W2090" s="101"/>
      <c r="X2090" s="102"/>
      <c r="Y2090" s="101"/>
      <c r="Z2090" s="101"/>
      <c r="AA2090" s="101"/>
      <c r="AB2090" s="104"/>
    </row>
    <row r="2091" spans="2:28" x14ac:dyDescent="0.25">
      <c r="B2091" s="97">
        <v>2913</v>
      </c>
      <c r="C2091" s="97" t="s">
        <v>206</v>
      </c>
      <c r="D2091" s="98">
        <v>195</v>
      </c>
      <c r="E2091" s="99">
        <v>9</v>
      </c>
      <c r="F2091" s="97">
        <v>6</v>
      </c>
      <c r="G2091" s="97">
        <v>1</v>
      </c>
      <c r="H2091" s="105">
        <v>6</v>
      </c>
      <c r="I2091" s="105">
        <v>0</v>
      </c>
      <c r="J2091" s="105">
        <v>68</v>
      </c>
      <c r="K2091" s="95">
        <v>2468</v>
      </c>
      <c r="L2091" s="106">
        <f>T2090</f>
        <v>80</v>
      </c>
      <c r="M2091" s="106">
        <f>K2091*L2091</f>
        <v>197440</v>
      </c>
      <c r="N2091" s="77"/>
      <c r="O2091" s="78"/>
      <c r="P2091" s="78"/>
      <c r="Q2091" s="78"/>
      <c r="R2091" s="79"/>
      <c r="S2091" s="80"/>
      <c r="T2091" s="81"/>
      <c r="U2091" s="77"/>
      <c r="V2091" s="79"/>
      <c r="W2091" s="79"/>
      <c r="X2091" s="82"/>
      <c r="Y2091" s="83">
        <f>M2091</f>
        <v>197440</v>
      </c>
      <c r="Z2091" s="84"/>
      <c r="AA2091" s="87">
        <f>AB2091*M2091/100</f>
        <v>19.744</v>
      </c>
      <c r="AB2091" s="82">
        <v>0.01</v>
      </c>
    </row>
    <row r="2092" spans="2:28" x14ac:dyDescent="0.25">
      <c r="B2092" s="99"/>
      <c r="C2092" s="99"/>
      <c r="D2092" s="99"/>
      <c r="E2092" s="99"/>
      <c r="F2092" s="99"/>
      <c r="G2092" s="99"/>
      <c r="H2092" s="107"/>
      <c r="I2092" s="107"/>
      <c r="J2092" s="107"/>
      <c r="K2092" s="106"/>
      <c r="L2092" s="106"/>
      <c r="M2092" s="106"/>
      <c r="N2092" s="77"/>
      <c r="O2092" s="78"/>
      <c r="P2092" s="78"/>
      <c r="Q2092" s="78"/>
      <c r="R2092" s="79"/>
      <c r="S2092" s="80"/>
      <c r="T2092" s="81"/>
      <c r="U2092" s="77"/>
      <c r="V2092" s="79"/>
      <c r="W2092" s="79"/>
      <c r="X2092" s="86"/>
      <c r="Y2092" s="83"/>
      <c r="Z2092" s="84"/>
      <c r="AA2092" s="85"/>
      <c r="AB2092" s="86"/>
    </row>
    <row r="2093" spans="2:28" x14ac:dyDescent="0.25">
      <c r="B2093" s="100" t="s">
        <v>205</v>
      </c>
      <c r="C2093" s="101"/>
      <c r="D2093" s="101"/>
      <c r="E2093" s="101"/>
      <c r="F2093" s="101"/>
      <c r="G2093" s="102"/>
      <c r="H2093" s="102" t="s">
        <v>210</v>
      </c>
      <c r="I2093" s="102" t="s">
        <v>5764</v>
      </c>
      <c r="J2093" s="102" t="s">
        <v>5765</v>
      </c>
      <c r="K2093" s="102">
        <v>69</v>
      </c>
      <c r="L2093" s="102">
        <v>11</v>
      </c>
      <c r="M2093" s="102"/>
      <c r="N2093" s="102"/>
      <c r="O2093" s="102" t="s">
        <v>424</v>
      </c>
      <c r="P2093" s="102" t="s">
        <v>315</v>
      </c>
      <c r="Q2093" s="102" t="s">
        <v>316</v>
      </c>
      <c r="R2093" s="102">
        <v>33110</v>
      </c>
      <c r="S2093" s="102"/>
      <c r="T2093" s="102">
        <v>80</v>
      </c>
      <c r="U2093" s="102"/>
      <c r="V2093" s="103"/>
      <c r="W2093" s="101"/>
      <c r="X2093" s="102"/>
      <c r="Y2093" s="101"/>
      <c r="Z2093" s="101"/>
      <c r="AA2093" s="102" t="s">
        <v>5766</v>
      </c>
      <c r="AB2093" s="104"/>
    </row>
    <row r="2094" spans="2:28" x14ac:dyDescent="0.25">
      <c r="B2094" s="97">
        <v>2914</v>
      </c>
      <c r="C2094" s="97" t="s">
        <v>206</v>
      </c>
      <c r="D2094" s="98">
        <v>4241</v>
      </c>
      <c r="E2094" s="99">
        <v>11</v>
      </c>
      <c r="F2094" s="97">
        <v>6</v>
      </c>
      <c r="G2094" s="97">
        <v>1</v>
      </c>
      <c r="H2094" s="105">
        <v>16</v>
      </c>
      <c r="I2094" s="105">
        <v>2</v>
      </c>
      <c r="J2094" s="105">
        <v>35</v>
      </c>
      <c r="K2094" s="95">
        <v>6635</v>
      </c>
      <c r="L2094" s="106">
        <f>T2093</f>
        <v>80</v>
      </c>
      <c r="M2094" s="106">
        <f>K2094*L2094</f>
        <v>530800</v>
      </c>
      <c r="N2094" s="77"/>
      <c r="O2094" s="78"/>
      <c r="P2094" s="78"/>
      <c r="Q2094" s="78"/>
      <c r="R2094" s="79"/>
      <c r="S2094" s="80"/>
      <c r="T2094" s="81"/>
      <c r="U2094" s="77"/>
      <c r="V2094" s="79"/>
      <c r="W2094" s="79"/>
      <c r="X2094" s="82"/>
      <c r="Y2094" s="83">
        <f>M2094</f>
        <v>530800</v>
      </c>
      <c r="Z2094" s="84"/>
      <c r="AA2094" s="87">
        <f>AB2094*M2094/100</f>
        <v>53.08</v>
      </c>
      <c r="AB2094" s="82">
        <v>0.01</v>
      </c>
    </row>
    <row r="2095" spans="2:28" x14ac:dyDescent="0.25">
      <c r="B2095" s="99"/>
      <c r="C2095" s="99"/>
      <c r="D2095" s="99"/>
      <c r="E2095" s="99"/>
      <c r="F2095" s="99"/>
      <c r="G2095" s="99"/>
      <c r="H2095" s="107"/>
      <c r="I2095" s="107"/>
      <c r="J2095" s="107"/>
      <c r="K2095" s="106"/>
      <c r="L2095" s="106"/>
      <c r="M2095" s="106"/>
      <c r="N2095" s="77"/>
      <c r="O2095" s="78"/>
      <c r="P2095" s="78"/>
      <c r="Q2095" s="78"/>
      <c r="R2095" s="79"/>
      <c r="S2095" s="80"/>
      <c r="T2095" s="81"/>
      <c r="U2095" s="77"/>
      <c r="V2095" s="79"/>
      <c r="W2095" s="79"/>
      <c r="X2095" s="86"/>
      <c r="Y2095" s="83"/>
      <c r="Z2095" s="84"/>
      <c r="AA2095" s="85"/>
      <c r="AB2095" s="86"/>
    </row>
    <row r="2096" spans="2:28" x14ac:dyDescent="0.25">
      <c r="B2096" s="100" t="s">
        <v>205</v>
      </c>
      <c r="C2096" s="101"/>
      <c r="D2096" s="101"/>
      <c r="E2096" s="101"/>
      <c r="F2096" s="101"/>
      <c r="G2096" s="102"/>
      <c r="H2096" s="102" t="s">
        <v>210</v>
      </c>
      <c r="I2096" s="102" t="s">
        <v>5764</v>
      </c>
      <c r="J2096" s="102" t="s">
        <v>5765</v>
      </c>
      <c r="K2096" s="102">
        <v>69</v>
      </c>
      <c r="L2096" s="102">
        <v>11</v>
      </c>
      <c r="M2096" s="102"/>
      <c r="N2096" s="102"/>
      <c r="O2096" s="102" t="s">
        <v>424</v>
      </c>
      <c r="P2096" s="102" t="s">
        <v>315</v>
      </c>
      <c r="Q2096" s="102" t="s">
        <v>316</v>
      </c>
      <c r="R2096" s="102">
        <v>33110</v>
      </c>
      <c r="S2096" s="102"/>
      <c r="T2096" s="102">
        <v>80</v>
      </c>
      <c r="U2096" s="102"/>
      <c r="V2096" s="103"/>
      <c r="W2096" s="101"/>
      <c r="X2096" s="102"/>
      <c r="Y2096" s="101"/>
      <c r="Z2096" s="101"/>
      <c r="AA2096" s="101" t="s">
        <v>5766</v>
      </c>
      <c r="AB2096" s="104"/>
    </row>
    <row r="2097" spans="2:28" x14ac:dyDescent="0.25">
      <c r="B2097" s="97">
        <v>2915</v>
      </c>
      <c r="C2097" s="97" t="s">
        <v>206</v>
      </c>
      <c r="D2097" s="98">
        <v>4238</v>
      </c>
      <c r="E2097" s="99">
        <v>8</v>
      </c>
      <c r="F2097" s="97">
        <v>6</v>
      </c>
      <c r="G2097" s="97">
        <v>1</v>
      </c>
      <c r="H2097" s="105">
        <v>15</v>
      </c>
      <c r="I2097" s="105">
        <v>3</v>
      </c>
      <c r="J2097" s="105">
        <v>93</v>
      </c>
      <c r="K2097" s="95">
        <v>6393</v>
      </c>
      <c r="L2097" s="106">
        <f>T2096</f>
        <v>80</v>
      </c>
      <c r="M2097" s="106">
        <f>K2097*L2097</f>
        <v>511440</v>
      </c>
      <c r="N2097" s="77"/>
      <c r="O2097" s="78"/>
      <c r="P2097" s="78"/>
      <c r="Q2097" s="78"/>
      <c r="R2097" s="79"/>
      <c r="S2097" s="80"/>
      <c r="T2097" s="81"/>
      <c r="U2097" s="77"/>
      <c r="V2097" s="79"/>
      <c r="W2097" s="79"/>
      <c r="X2097" s="82"/>
      <c r="Y2097" s="83">
        <f>M2097</f>
        <v>511440</v>
      </c>
      <c r="Z2097" s="84"/>
      <c r="AA2097" s="87">
        <f>AB2097*M2097/100</f>
        <v>51.144000000000005</v>
      </c>
      <c r="AB2097" s="82">
        <v>0.01</v>
      </c>
    </row>
    <row r="2098" spans="2:28" x14ac:dyDescent="0.25">
      <c r="B2098" s="99"/>
      <c r="C2098" s="99"/>
      <c r="D2098" s="99"/>
      <c r="E2098" s="99"/>
      <c r="F2098" s="99"/>
      <c r="G2098" s="99"/>
      <c r="H2098" s="107"/>
      <c r="I2098" s="107"/>
      <c r="J2098" s="107"/>
      <c r="K2098" s="106"/>
      <c r="L2098" s="106"/>
      <c r="M2098" s="106"/>
      <c r="N2098" s="77"/>
      <c r="O2098" s="78"/>
      <c r="P2098" s="78"/>
      <c r="Q2098" s="78"/>
      <c r="R2098" s="79"/>
      <c r="S2098" s="80"/>
      <c r="T2098" s="81"/>
      <c r="U2098" s="77"/>
      <c r="V2098" s="79"/>
      <c r="W2098" s="79"/>
      <c r="X2098" s="86"/>
      <c r="Y2098" s="83"/>
      <c r="Z2098" s="84"/>
      <c r="AA2098" s="85"/>
      <c r="AB2098" s="86"/>
    </row>
    <row r="2099" spans="2:28" x14ac:dyDescent="0.25">
      <c r="B2099" s="100" t="s">
        <v>205</v>
      </c>
      <c r="C2099" s="101"/>
      <c r="D2099" s="101"/>
      <c r="E2099" s="101"/>
      <c r="F2099" s="101"/>
      <c r="G2099" s="102"/>
      <c r="H2099" s="102" t="s">
        <v>207</v>
      </c>
      <c r="I2099" s="102" t="s">
        <v>5767</v>
      </c>
      <c r="J2099" s="102" t="s">
        <v>2912</v>
      </c>
      <c r="K2099" s="102">
        <v>119</v>
      </c>
      <c r="L2099" s="102">
        <v>11</v>
      </c>
      <c r="M2099" s="102"/>
      <c r="N2099" s="102"/>
      <c r="O2099" s="102" t="s">
        <v>424</v>
      </c>
      <c r="P2099" s="102" t="s">
        <v>315</v>
      </c>
      <c r="Q2099" s="102" t="s">
        <v>316</v>
      </c>
      <c r="R2099" s="102">
        <v>33110</v>
      </c>
      <c r="S2099" s="102" t="s">
        <v>5768</v>
      </c>
      <c r="T2099" s="102">
        <v>80</v>
      </c>
      <c r="U2099" s="102"/>
      <c r="V2099" s="103"/>
      <c r="W2099" s="101"/>
      <c r="X2099" s="102"/>
      <c r="Y2099" s="101"/>
      <c r="Z2099" s="101"/>
      <c r="AA2099" s="102" t="s">
        <v>5768</v>
      </c>
      <c r="AB2099" s="104"/>
    </row>
    <row r="2100" spans="2:28" x14ac:dyDescent="0.25">
      <c r="B2100" s="97">
        <v>2916</v>
      </c>
      <c r="C2100" s="97" t="s">
        <v>206</v>
      </c>
      <c r="D2100" s="98">
        <v>4156</v>
      </c>
      <c r="E2100" s="99">
        <v>2</v>
      </c>
      <c r="F2100" s="97">
        <v>6</v>
      </c>
      <c r="G2100" s="97">
        <v>4</v>
      </c>
      <c r="H2100" s="105">
        <v>11</v>
      </c>
      <c r="I2100" s="105">
        <v>0</v>
      </c>
      <c r="J2100" s="105">
        <v>53</v>
      </c>
      <c r="K2100" s="95">
        <v>4453</v>
      </c>
      <c r="L2100" s="106">
        <f>T2099</f>
        <v>80</v>
      </c>
      <c r="M2100" s="106">
        <f>K2100*L2100</f>
        <v>356240</v>
      </c>
      <c r="N2100" s="77"/>
      <c r="O2100" s="78"/>
      <c r="P2100" s="78"/>
      <c r="Q2100" s="78"/>
      <c r="R2100" s="79"/>
      <c r="S2100" s="80"/>
      <c r="T2100" s="81"/>
      <c r="U2100" s="77"/>
      <c r="V2100" s="79"/>
      <c r="W2100" s="79"/>
      <c r="X2100" s="82"/>
      <c r="Y2100" s="83">
        <f>M2100</f>
        <v>356240</v>
      </c>
      <c r="Z2100" s="84"/>
      <c r="AA2100" s="87">
        <f>AB2100*M2100/100</f>
        <v>35.624000000000002</v>
      </c>
      <c r="AB2100" s="82">
        <v>0.01</v>
      </c>
    </row>
    <row r="2101" spans="2:28" x14ac:dyDescent="0.25">
      <c r="B2101" s="99"/>
      <c r="C2101" s="99"/>
      <c r="D2101" s="99"/>
      <c r="E2101" s="99"/>
      <c r="F2101" s="99"/>
      <c r="G2101" s="99"/>
      <c r="H2101" s="107"/>
      <c r="I2101" s="107"/>
      <c r="J2101" s="107"/>
      <c r="K2101" s="106"/>
      <c r="L2101" s="106"/>
      <c r="M2101" s="106"/>
      <c r="N2101" s="77"/>
      <c r="O2101" s="78"/>
      <c r="P2101" s="78"/>
      <c r="Q2101" s="78"/>
      <c r="R2101" s="79"/>
      <c r="S2101" s="80"/>
      <c r="T2101" s="81"/>
      <c r="U2101" s="77"/>
      <c r="V2101" s="79"/>
      <c r="W2101" s="79"/>
      <c r="X2101" s="86"/>
      <c r="Y2101" s="83"/>
      <c r="Z2101" s="84"/>
      <c r="AA2101" s="85"/>
      <c r="AB2101" s="86"/>
    </row>
    <row r="2102" spans="2:28" x14ac:dyDescent="0.25">
      <c r="B2102" s="100" t="s">
        <v>205</v>
      </c>
      <c r="C2102" s="101"/>
      <c r="D2102" s="101"/>
      <c r="E2102" s="101"/>
      <c r="F2102" s="101"/>
      <c r="G2102" s="102"/>
      <c r="H2102" s="102"/>
      <c r="I2102" s="102"/>
      <c r="J2102" s="102"/>
      <c r="K2102" s="102"/>
      <c r="L2102" s="102"/>
      <c r="M2102" s="102"/>
      <c r="N2102" s="102"/>
      <c r="O2102" s="102"/>
      <c r="P2102" s="102"/>
      <c r="Q2102" s="102"/>
      <c r="R2102" s="102"/>
      <c r="S2102" s="102"/>
      <c r="T2102" s="102">
        <v>80</v>
      </c>
      <c r="U2102" s="102"/>
      <c r="V2102" s="103"/>
      <c r="W2102" s="101"/>
      <c r="X2102" s="102"/>
      <c r="Y2102" s="101"/>
      <c r="Z2102" s="101"/>
      <c r="AA2102" s="101"/>
      <c r="AB2102" s="104"/>
    </row>
    <row r="2103" spans="2:28" x14ac:dyDescent="0.25">
      <c r="B2103" s="97"/>
      <c r="C2103" s="97"/>
      <c r="D2103" s="98"/>
      <c r="E2103" s="99"/>
      <c r="F2103" s="97"/>
      <c r="G2103" s="97"/>
      <c r="H2103" s="105"/>
      <c r="I2103" s="105"/>
      <c r="J2103" s="105"/>
      <c r="K2103" s="95"/>
      <c r="L2103" s="106">
        <f>T2102</f>
        <v>80</v>
      </c>
      <c r="M2103" s="106">
        <f>K2103*L2103</f>
        <v>0</v>
      </c>
      <c r="N2103" s="77"/>
      <c r="O2103" s="78"/>
      <c r="P2103" s="78"/>
      <c r="Q2103" s="78"/>
      <c r="R2103" s="79"/>
      <c r="S2103" s="80"/>
      <c r="T2103" s="81"/>
      <c r="U2103" s="77"/>
      <c r="V2103" s="79"/>
      <c r="W2103" s="79"/>
      <c r="X2103" s="82"/>
      <c r="Y2103" s="83">
        <f>M2103</f>
        <v>0</v>
      </c>
      <c r="Z2103" s="84"/>
      <c r="AA2103" s="87">
        <f>AB2103*M2103/100</f>
        <v>0</v>
      </c>
      <c r="AB2103" s="82">
        <v>0.01</v>
      </c>
    </row>
    <row r="2104" spans="2:28" x14ac:dyDescent="0.25">
      <c r="B2104" s="99"/>
      <c r="C2104" s="99"/>
      <c r="D2104" s="99"/>
      <c r="E2104" s="99"/>
      <c r="F2104" s="99"/>
      <c r="G2104" s="99"/>
      <c r="H2104" s="107"/>
      <c r="I2104" s="107"/>
      <c r="J2104" s="107"/>
      <c r="K2104" s="106"/>
      <c r="L2104" s="106"/>
      <c r="M2104" s="106"/>
      <c r="N2104" s="77"/>
      <c r="O2104" s="78"/>
      <c r="P2104" s="78"/>
      <c r="Q2104" s="78"/>
      <c r="R2104" s="79"/>
      <c r="S2104" s="80"/>
      <c r="T2104" s="81"/>
      <c r="U2104" s="77"/>
      <c r="V2104" s="79"/>
      <c r="W2104" s="79"/>
      <c r="X2104" s="86"/>
      <c r="Y2104" s="83"/>
      <c r="Z2104" s="84"/>
      <c r="AA2104" s="85"/>
      <c r="AB2104" s="86"/>
    </row>
    <row r="2105" spans="2:28" x14ac:dyDescent="0.25">
      <c r="B2105" s="100" t="s">
        <v>205</v>
      </c>
      <c r="C2105" s="101"/>
      <c r="D2105" s="101"/>
      <c r="E2105" s="101"/>
      <c r="F2105" s="101"/>
      <c r="G2105" s="102"/>
      <c r="H2105" s="102"/>
      <c r="I2105" s="102"/>
      <c r="J2105" s="102"/>
      <c r="K2105" s="102"/>
      <c r="L2105" s="102"/>
      <c r="M2105" s="102"/>
      <c r="N2105" s="102"/>
      <c r="O2105" s="102"/>
      <c r="P2105" s="102"/>
      <c r="Q2105" s="102"/>
      <c r="R2105" s="102"/>
      <c r="S2105" s="102"/>
      <c r="T2105" s="102">
        <v>80</v>
      </c>
      <c r="U2105" s="102"/>
      <c r="V2105" s="103"/>
      <c r="W2105" s="101"/>
      <c r="X2105" s="102"/>
      <c r="Y2105" s="101"/>
      <c r="Z2105" s="101"/>
      <c r="AA2105" s="101"/>
      <c r="AB2105" s="104"/>
    </row>
    <row r="2106" spans="2:28" x14ac:dyDescent="0.25">
      <c r="B2106" s="97"/>
      <c r="C2106" s="97"/>
      <c r="D2106" s="98"/>
      <c r="E2106" s="99"/>
      <c r="F2106" s="97"/>
      <c r="G2106" s="97"/>
      <c r="H2106" s="105"/>
      <c r="I2106" s="105"/>
      <c r="J2106" s="105"/>
      <c r="K2106" s="95"/>
      <c r="L2106" s="106">
        <f>T2105</f>
        <v>80</v>
      </c>
      <c r="M2106" s="106">
        <f>K2106*L2106</f>
        <v>0</v>
      </c>
      <c r="N2106" s="77"/>
      <c r="O2106" s="78"/>
      <c r="P2106" s="78"/>
      <c r="Q2106" s="78"/>
      <c r="R2106" s="79"/>
      <c r="S2106" s="80"/>
      <c r="T2106" s="81"/>
      <c r="U2106" s="77"/>
      <c r="V2106" s="79"/>
      <c r="W2106" s="79"/>
      <c r="X2106" s="82"/>
      <c r="Y2106" s="83">
        <f>M2106</f>
        <v>0</v>
      </c>
      <c r="Z2106" s="84"/>
      <c r="AA2106" s="87">
        <f>AB2106*M2106/100</f>
        <v>0</v>
      </c>
      <c r="AB2106" s="82">
        <v>0.01</v>
      </c>
    </row>
    <row r="2107" spans="2:28" x14ac:dyDescent="0.25">
      <c r="B2107" s="99"/>
      <c r="C2107" s="99"/>
      <c r="D2107" s="99"/>
      <c r="E2107" s="99"/>
      <c r="F2107" s="99"/>
      <c r="G2107" s="99"/>
      <c r="H2107" s="107"/>
      <c r="I2107" s="107"/>
      <c r="J2107" s="107"/>
      <c r="K2107" s="106"/>
      <c r="L2107" s="106"/>
      <c r="M2107" s="106"/>
      <c r="N2107" s="77"/>
      <c r="O2107" s="78"/>
      <c r="P2107" s="78"/>
      <c r="Q2107" s="78"/>
      <c r="R2107" s="79"/>
      <c r="S2107" s="80"/>
      <c r="T2107" s="81"/>
      <c r="U2107" s="77"/>
      <c r="V2107" s="79"/>
      <c r="W2107" s="79"/>
      <c r="X2107" s="86"/>
      <c r="Y2107" s="83"/>
      <c r="Z2107" s="84"/>
      <c r="AA2107" s="85"/>
      <c r="AB2107" s="86"/>
    </row>
    <row r="2108" spans="2:28" x14ac:dyDescent="0.25">
      <c r="B2108" s="100" t="s">
        <v>205</v>
      </c>
      <c r="C2108" s="101"/>
      <c r="D2108" s="101"/>
      <c r="E2108" s="101"/>
      <c r="F2108" s="101"/>
      <c r="G2108" s="102"/>
      <c r="H2108" s="102"/>
      <c r="I2108" s="102"/>
      <c r="J2108" s="102"/>
      <c r="K2108" s="102"/>
      <c r="L2108" s="102"/>
      <c r="M2108" s="102"/>
      <c r="N2108" s="102"/>
      <c r="O2108" s="102"/>
      <c r="P2108" s="102"/>
      <c r="Q2108" s="102"/>
      <c r="R2108" s="102"/>
      <c r="S2108" s="102"/>
      <c r="T2108" s="102">
        <v>80</v>
      </c>
      <c r="U2108" s="102"/>
      <c r="V2108" s="103"/>
      <c r="W2108" s="101"/>
      <c r="X2108" s="102"/>
      <c r="Y2108" s="101"/>
      <c r="Z2108" s="101"/>
      <c r="AA2108" s="101"/>
      <c r="AB2108" s="104"/>
    </row>
    <row r="2109" spans="2:28" x14ac:dyDescent="0.25">
      <c r="B2109" s="97"/>
      <c r="C2109" s="97"/>
      <c r="D2109" s="98"/>
      <c r="E2109" s="99"/>
      <c r="F2109" s="97"/>
      <c r="G2109" s="97"/>
      <c r="H2109" s="105"/>
      <c r="I2109" s="105"/>
      <c r="J2109" s="105"/>
      <c r="K2109" s="95"/>
      <c r="L2109" s="106">
        <f>T2108</f>
        <v>80</v>
      </c>
      <c r="M2109" s="106">
        <f>K2109*L2109</f>
        <v>0</v>
      </c>
      <c r="N2109" s="77"/>
      <c r="O2109" s="78"/>
      <c r="P2109" s="78"/>
      <c r="Q2109" s="78"/>
      <c r="R2109" s="79"/>
      <c r="S2109" s="80"/>
      <c r="T2109" s="81"/>
      <c r="U2109" s="77"/>
      <c r="V2109" s="79"/>
      <c r="W2109" s="79"/>
      <c r="X2109" s="82"/>
      <c r="Y2109" s="83">
        <f>M2109</f>
        <v>0</v>
      </c>
      <c r="Z2109" s="84"/>
      <c r="AA2109" s="87">
        <f>AB2109*M2109/100</f>
        <v>0</v>
      </c>
      <c r="AB2109" s="82">
        <v>0.01</v>
      </c>
    </row>
    <row r="2110" spans="2:28" x14ac:dyDescent="0.25">
      <c r="B2110" s="99"/>
      <c r="C2110" s="99"/>
      <c r="D2110" s="99"/>
      <c r="E2110" s="99"/>
      <c r="F2110" s="99"/>
      <c r="G2110" s="99"/>
      <c r="H2110" s="107"/>
      <c r="I2110" s="107"/>
      <c r="J2110" s="107"/>
      <c r="K2110" s="106"/>
      <c r="L2110" s="106"/>
      <c r="M2110" s="106"/>
      <c r="N2110" s="77"/>
      <c r="O2110" s="78"/>
      <c r="P2110" s="78"/>
      <c r="Q2110" s="78"/>
      <c r="R2110" s="79"/>
      <c r="S2110" s="80"/>
      <c r="T2110" s="81"/>
      <c r="U2110" s="77"/>
      <c r="V2110" s="79"/>
      <c r="W2110" s="79"/>
      <c r="X2110" s="86"/>
      <c r="Y2110" s="83"/>
      <c r="Z2110" s="84"/>
      <c r="AA2110" s="85"/>
      <c r="AB2110" s="86"/>
    </row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U767" twoDigitTextYear="1"/>
    <ignoredError sqref="AA1132 L1299" formula="1"/>
    <ignoredError sqref="D1319:F1319 AB206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21"/>
  <sheetViews>
    <sheetView workbookViewId="0">
      <selection activeCell="G22" sqref="G22"/>
    </sheetView>
  </sheetViews>
  <sheetFormatPr defaultRowHeight="14.25" x14ac:dyDescent="0.2"/>
  <cols>
    <col min="1" max="1" width="16.25" customWidth="1"/>
    <col min="2" max="2" width="11.625" customWidth="1"/>
    <col min="3" max="3" width="12.5" customWidth="1"/>
    <col min="5" max="5" width="12.625" customWidth="1"/>
    <col min="8" max="8" width="17.125" customWidth="1"/>
    <col min="11" max="11" width="36.375" bestFit="1" customWidth="1"/>
  </cols>
  <sheetData>
    <row r="1" spans="1:12" x14ac:dyDescent="0.2">
      <c r="A1" s="35">
        <v>0</v>
      </c>
      <c r="B1" s="53" t="s">
        <v>2</v>
      </c>
      <c r="C1" s="53" t="s">
        <v>24</v>
      </c>
      <c r="D1" s="51" t="s">
        <v>2</v>
      </c>
      <c r="E1" s="53"/>
      <c r="H1" s="60" t="s">
        <v>54</v>
      </c>
      <c r="J1" s="150" t="s">
        <v>146</v>
      </c>
      <c r="K1" s="150"/>
      <c r="L1" s="150"/>
    </row>
    <row r="2" spans="1:12" x14ac:dyDescent="0.2">
      <c r="A2" s="54" t="s">
        <v>55</v>
      </c>
      <c r="B2" s="53">
        <v>2</v>
      </c>
      <c r="C2" s="53">
        <v>1</v>
      </c>
      <c r="D2" s="51">
        <v>2</v>
      </c>
      <c r="E2" s="53"/>
      <c r="H2" s="54" t="s">
        <v>55</v>
      </c>
      <c r="J2" s="59">
        <v>1</v>
      </c>
      <c r="K2" s="59" t="s">
        <v>142</v>
      </c>
      <c r="L2" s="3"/>
    </row>
    <row r="3" spans="1:12" x14ac:dyDescent="0.2">
      <c r="A3" s="54" t="s">
        <v>121</v>
      </c>
      <c r="B3" s="53">
        <v>2</v>
      </c>
      <c r="C3" s="53">
        <v>1</v>
      </c>
      <c r="D3" s="51">
        <v>2</v>
      </c>
      <c r="E3" s="53"/>
      <c r="H3" s="54" t="s">
        <v>121</v>
      </c>
      <c r="J3" s="59">
        <v>2</v>
      </c>
      <c r="K3" s="59" t="s">
        <v>143</v>
      </c>
      <c r="L3" s="3"/>
    </row>
    <row r="4" spans="1:12" x14ac:dyDescent="0.2">
      <c r="A4" s="54" t="s">
        <v>62</v>
      </c>
      <c r="B4" s="53">
        <v>2</v>
      </c>
      <c r="C4" s="53">
        <v>1</v>
      </c>
      <c r="D4" s="51">
        <v>2</v>
      </c>
      <c r="E4" s="53"/>
      <c r="H4" s="54" t="s">
        <v>62</v>
      </c>
      <c r="J4" s="59">
        <v>3</v>
      </c>
      <c r="K4" s="59" t="s">
        <v>66</v>
      </c>
      <c r="L4" s="3"/>
    </row>
    <row r="5" spans="1:12" x14ac:dyDescent="0.2">
      <c r="A5" s="54" t="s">
        <v>122</v>
      </c>
      <c r="B5" s="53">
        <v>2</v>
      </c>
      <c r="C5" s="53">
        <v>1</v>
      </c>
      <c r="D5" s="51">
        <v>2</v>
      </c>
      <c r="E5" s="53"/>
      <c r="H5" s="54" t="s">
        <v>122</v>
      </c>
      <c r="J5" s="59">
        <v>4</v>
      </c>
      <c r="K5" s="59" t="s">
        <v>144</v>
      </c>
      <c r="L5" s="3"/>
    </row>
    <row r="6" spans="1:12" x14ac:dyDescent="0.2">
      <c r="A6" s="54" t="s">
        <v>56</v>
      </c>
      <c r="B6" s="53">
        <v>2</v>
      </c>
      <c r="C6" s="53">
        <v>2</v>
      </c>
      <c r="D6" s="51">
        <v>2</v>
      </c>
      <c r="E6" s="53"/>
      <c r="H6" s="54" t="s">
        <v>56</v>
      </c>
      <c r="J6" s="59">
        <v>5</v>
      </c>
      <c r="K6" s="59" t="s">
        <v>145</v>
      </c>
      <c r="L6" s="3"/>
    </row>
    <row r="7" spans="1:12" x14ac:dyDescent="0.2">
      <c r="A7" s="54" t="s">
        <v>57</v>
      </c>
      <c r="B7" s="53">
        <v>2</v>
      </c>
      <c r="C7" s="53">
        <v>2</v>
      </c>
      <c r="D7" s="51">
        <v>2</v>
      </c>
      <c r="E7" s="53"/>
      <c r="H7" s="54" t="s">
        <v>57</v>
      </c>
    </row>
    <row r="8" spans="1:12" x14ac:dyDescent="0.2">
      <c r="A8" s="54" t="s">
        <v>58</v>
      </c>
      <c r="B8" s="53">
        <v>2</v>
      </c>
      <c r="C8" s="53">
        <v>2</v>
      </c>
      <c r="D8" s="51">
        <v>2</v>
      </c>
      <c r="E8" s="53"/>
      <c r="H8" s="54" t="s">
        <v>58</v>
      </c>
    </row>
    <row r="9" spans="1:12" x14ac:dyDescent="0.2">
      <c r="A9" s="54" t="s">
        <v>123</v>
      </c>
      <c r="B9" s="53">
        <v>2</v>
      </c>
      <c r="C9" s="53">
        <v>2</v>
      </c>
      <c r="D9" s="51">
        <v>2</v>
      </c>
      <c r="E9" s="53"/>
      <c r="H9" s="54" t="s">
        <v>123</v>
      </c>
    </row>
    <row r="10" spans="1:12" x14ac:dyDescent="0.2">
      <c r="A10" s="54" t="s">
        <v>59</v>
      </c>
      <c r="B10" s="53">
        <v>2</v>
      </c>
      <c r="C10" s="53">
        <v>2</v>
      </c>
      <c r="D10" s="51">
        <v>2</v>
      </c>
      <c r="E10" s="53"/>
      <c r="H10" s="54" t="s">
        <v>59</v>
      </c>
    </row>
    <row r="11" spans="1:12" x14ac:dyDescent="0.2">
      <c r="A11" s="54" t="s">
        <v>60</v>
      </c>
      <c r="B11" s="53">
        <v>2</v>
      </c>
      <c r="C11" s="56">
        <v>2</v>
      </c>
      <c r="D11" s="51">
        <v>2</v>
      </c>
      <c r="E11" s="56"/>
      <c r="H11" s="54" t="s">
        <v>60</v>
      </c>
    </row>
    <row r="12" spans="1:12" x14ac:dyDescent="0.2">
      <c r="A12" s="54" t="s">
        <v>155</v>
      </c>
      <c r="B12" s="53">
        <v>2</v>
      </c>
      <c r="C12" s="53">
        <v>2</v>
      </c>
      <c r="D12" s="51">
        <v>2</v>
      </c>
      <c r="E12" s="53"/>
      <c r="H12" s="54" t="s">
        <v>155</v>
      </c>
    </row>
    <row r="13" spans="1:12" x14ac:dyDescent="0.2">
      <c r="A13" s="54" t="s">
        <v>61</v>
      </c>
      <c r="B13" s="53">
        <v>2</v>
      </c>
      <c r="C13" s="56">
        <v>2</v>
      </c>
      <c r="D13" s="51">
        <v>2</v>
      </c>
      <c r="E13" s="56"/>
      <c r="H13" s="54" t="s">
        <v>61</v>
      </c>
    </row>
    <row r="14" spans="1:12" x14ac:dyDescent="0.2">
      <c r="A14" s="54" t="s">
        <v>63</v>
      </c>
      <c r="B14" s="53">
        <v>2</v>
      </c>
      <c r="C14" s="56">
        <v>2</v>
      </c>
      <c r="D14" s="51">
        <v>2</v>
      </c>
      <c r="E14" s="56"/>
      <c r="H14" s="54" t="s">
        <v>63</v>
      </c>
    </row>
    <row r="15" spans="1:12" x14ac:dyDescent="0.2">
      <c r="A15" s="54" t="s">
        <v>64</v>
      </c>
      <c r="B15" s="53">
        <v>2</v>
      </c>
      <c r="C15" s="53">
        <v>2</v>
      </c>
      <c r="D15" s="51">
        <v>2</v>
      </c>
      <c r="E15" s="53"/>
      <c r="H15" s="54" t="s">
        <v>64</v>
      </c>
    </row>
    <row r="16" spans="1:12" x14ac:dyDescent="0.2">
      <c r="A16" s="54" t="s">
        <v>124</v>
      </c>
      <c r="B16" s="53">
        <v>2</v>
      </c>
      <c r="C16" s="55">
        <v>2</v>
      </c>
      <c r="D16" s="53">
        <v>2</v>
      </c>
      <c r="E16" s="55"/>
      <c r="H16" s="54" t="s">
        <v>124</v>
      </c>
    </row>
    <row r="17" spans="1:8" x14ac:dyDescent="0.2">
      <c r="A17" s="54" t="s">
        <v>125</v>
      </c>
      <c r="B17" s="53">
        <v>2</v>
      </c>
      <c r="C17" s="55">
        <v>2</v>
      </c>
      <c r="D17" s="53">
        <v>2</v>
      </c>
      <c r="E17" s="55"/>
      <c r="H17" s="54" t="s">
        <v>125</v>
      </c>
    </row>
    <row r="18" spans="1:8" x14ac:dyDescent="0.2">
      <c r="A18" s="54" t="s">
        <v>65</v>
      </c>
      <c r="B18" s="53">
        <v>2</v>
      </c>
      <c r="C18" s="55">
        <v>2</v>
      </c>
      <c r="D18" s="53">
        <v>2</v>
      </c>
      <c r="E18" s="55"/>
      <c r="H18" s="54" t="s">
        <v>65</v>
      </c>
    </row>
    <row r="19" spans="1:8" x14ac:dyDescent="0.2">
      <c r="A19" s="54" t="s">
        <v>126</v>
      </c>
      <c r="B19" s="53">
        <v>2</v>
      </c>
      <c r="C19" s="55">
        <v>2</v>
      </c>
      <c r="D19" s="53">
        <v>2</v>
      </c>
      <c r="E19" s="55"/>
      <c r="H19" s="54" t="s">
        <v>126</v>
      </c>
    </row>
    <row r="20" spans="1:8" x14ac:dyDescent="0.2">
      <c r="A20" s="54" t="s">
        <v>127</v>
      </c>
      <c r="B20" s="53">
        <v>2</v>
      </c>
      <c r="C20" s="55">
        <v>1</v>
      </c>
      <c r="D20" s="53">
        <v>2</v>
      </c>
      <c r="E20" s="55"/>
      <c r="H20" s="54" t="s">
        <v>127</v>
      </c>
    </row>
    <row r="21" spans="1:8" x14ac:dyDescent="0.2">
      <c r="A21" s="54" t="s">
        <v>66</v>
      </c>
      <c r="B21" s="53">
        <v>2</v>
      </c>
      <c r="C21" s="55">
        <v>2</v>
      </c>
      <c r="D21" s="53">
        <v>2</v>
      </c>
      <c r="E21" s="55"/>
      <c r="H21" s="54" t="s">
        <v>66</v>
      </c>
    </row>
  </sheetData>
  <mergeCells count="1">
    <mergeCell ref="J1:L1"/>
  </mergeCell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30"/>
  <sheetViews>
    <sheetView workbookViewId="0">
      <selection activeCell="I6" sqref="I6"/>
    </sheetView>
  </sheetViews>
  <sheetFormatPr defaultColWidth="9" defaultRowHeight="14.25" x14ac:dyDescent="0.2"/>
  <cols>
    <col min="1" max="1" width="11.625" style="36" customWidth="1"/>
    <col min="2" max="2" width="17.5" style="36" customWidth="1"/>
    <col min="3" max="3" width="9" style="36"/>
    <col min="4" max="4" width="23.625" style="36" bestFit="1" customWidth="1"/>
    <col min="5" max="5" width="72.875" style="36" bestFit="1" customWidth="1"/>
    <col min="6" max="16384" width="9" style="36"/>
  </cols>
  <sheetData>
    <row r="1" spans="1:6" ht="15" x14ac:dyDescent="0.2">
      <c r="A1" s="43"/>
      <c r="D1" s="43" t="s">
        <v>88</v>
      </c>
      <c r="E1" s="43" t="s">
        <v>87</v>
      </c>
    </row>
    <row r="2" spans="1:6" x14ac:dyDescent="0.2">
      <c r="A2" s="57"/>
      <c r="B2" s="58"/>
      <c r="D2" s="42"/>
      <c r="E2" s="40">
        <v>0</v>
      </c>
      <c r="F2" s="72">
        <v>100</v>
      </c>
    </row>
    <row r="3" spans="1:6" x14ac:dyDescent="0.2">
      <c r="A3" s="57"/>
      <c r="B3" s="58"/>
      <c r="D3" s="71" t="s">
        <v>117</v>
      </c>
      <c r="E3" s="38" t="s">
        <v>80</v>
      </c>
      <c r="F3" s="67">
        <v>87.5</v>
      </c>
    </row>
    <row r="4" spans="1:6" x14ac:dyDescent="0.2">
      <c r="A4" s="57"/>
      <c r="B4" s="58"/>
      <c r="D4" s="70"/>
      <c r="E4" s="38" t="s">
        <v>79</v>
      </c>
      <c r="F4" s="67">
        <v>75</v>
      </c>
    </row>
    <row r="5" spans="1:6" x14ac:dyDescent="0.2">
      <c r="A5" s="57"/>
      <c r="B5" s="58"/>
      <c r="D5" s="70"/>
      <c r="E5" s="38" t="s">
        <v>78</v>
      </c>
      <c r="F5" s="67">
        <v>62.5</v>
      </c>
    </row>
    <row r="6" spans="1:6" x14ac:dyDescent="0.2">
      <c r="A6" s="57"/>
      <c r="B6" s="58"/>
      <c r="D6" s="70"/>
      <c r="E6" s="38" t="s">
        <v>77</v>
      </c>
      <c r="F6" s="67">
        <v>53.75</v>
      </c>
    </row>
    <row r="7" spans="1:6" x14ac:dyDescent="0.2">
      <c r="A7" s="57"/>
      <c r="B7" s="58"/>
      <c r="D7" s="70"/>
      <c r="E7" s="38" t="s">
        <v>76</v>
      </c>
      <c r="F7" s="67">
        <v>46.88</v>
      </c>
    </row>
    <row r="8" spans="1:6" x14ac:dyDescent="0.2">
      <c r="A8" s="57"/>
      <c r="B8" s="58"/>
      <c r="D8" s="70"/>
      <c r="E8" s="38" t="s">
        <v>75</v>
      </c>
      <c r="F8" s="67">
        <v>41.07</v>
      </c>
    </row>
    <row r="9" spans="1:6" x14ac:dyDescent="0.2">
      <c r="A9" s="57"/>
      <c r="B9" s="58"/>
      <c r="D9" s="41"/>
      <c r="E9" s="40">
        <v>0</v>
      </c>
      <c r="F9" s="72">
        <v>100</v>
      </c>
    </row>
    <row r="10" spans="1:6" x14ac:dyDescent="0.2">
      <c r="A10" s="57"/>
      <c r="B10" s="58"/>
      <c r="D10" s="71" t="s">
        <v>116</v>
      </c>
      <c r="E10" s="38" t="s">
        <v>74</v>
      </c>
      <c r="F10" s="67">
        <v>100</v>
      </c>
    </row>
    <row r="11" spans="1:6" x14ac:dyDescent="0.2">
      <c r="A11" s="57"/>
      <c r="B11" s="58"/>
      <c r="D11" s="70"/>
      <c r="E11" s="38" t="s">
        <v>73</v>
      </c>
      <c r="F11" s="67">
        <v>100</v>
      </c>
    </row>
    <row r="12" spans="1:6" ht="14.25" customHeight="1" x14ac:dyDescent="0.2">
      <c r="A12" s="57"/>
      <c r="B12" s="58"/>
      <c r="D12" s="70"/>
      <c r="E12" s="38" t="s">
        <v>72</v>
      </c>
      <c r="F12" s="67">
        <v>95</v>
      </c>
    </row>
    <row r="13" spans="1:6" ht="14.25" customHeight="1" x14ac:dyDescent="0.2">
      <c r="A13" s="57"/>
      <c r="B13" s="58"/>
      <c r="D13" s="70"/>
      <c r="E13" s="39" t="s">
        <v>71</v>
      </c>
      <c r="F13" s="67">
        <v>65</v>
      </c>
    </row>
    <row r="14" spans="1:6" ht="14.25" customHeight="1" x14ac:dyDescent="0.2">
      <c r="A14" s="57"/>
      <c r="B14" s="58"/>
      <c r="D14" s="70"/>
      <c r="E14" s="39" t="s">
        <v>70</v>
      </c>
      <c r="F14" s="67">
        <v>35</v>
      </c>
    </row>
    <row r="15" spans="1:6" x14ac:dyDescent="0.2">
      <c r="A15" s="57"/>
      <c r="B15" s="58"/>
      <c r="D15" s="70"/>
      <c r="E15" s="39" t="s">
        <v>69</v>
      </c>
      <c r="F15" s="67">
        <v>75</v>
      </c>
    </row>
    <row r="16" spans="1:6" ht="14.25" customHeight="1" x14ac:dyDescent="0.2">
      <c r="A16" s="58"/>
      <c r="B16" s="58"/>
      <c r="D16" s="70"/>
      <c r="E16" s="39" t="s">
        <v>68</v>
      </c>
      <c r="F16" s="67">
        <v>65</v>
      </c>
    </row>
    <row r="17" spans="1:6" ht="28.5" x14ac:dyDescent="0.2">
      <c r="A17" s="58"/>
      <c r="B17" s="58"/>
      <c r="D17" s="70"/>
      <c r="E17" s="39" t="s">
        <v>67</v>
      </c>
      <c r="F17" s="67">
        <v>50</v>
      </c>
    </row>
    <row r="18" spans="1:6" x14ac:dyDescent="0.2">
      <c r="A18" s="58"/>
      <c r="B18" s="58"/>
      <c r="D18" s="42"/>
      <c r="E18" s="40">
        <v>0</v>
      </c>
      <c r="F18" s="72">
        <v>100</v>
      </c>
    </row>
    <row r="19" spans="1:6" x14ac:dyDescent="0.2">
      <c r="A19" s="58"/>
      <c r="B19" s="58"/>
      <c r="D19" s="71" t="s">
        <v>173</v>
      </c>
      <c r="E19" s="38" t="s">
        <v>174</v>
      </c>
      <c r="F19" s="73">
        <v>25</v>
      </c>
    </row>
    <row r="20" spans="1:6" x14ac:dyDescent="0.2">
      <c r="A20" s="58"/>
      <c r="B20" s="58"/>
      <c r="D20" s="42"/>
      <c r="E20" s="40">
        <v>0</v>
      </c>
      <c r="F20" s="72">
        <v>100</v>
      </c>
    </row>
    <row r="21" spans="1:6" x14ac:dyDescent="0.2">
      <c r="A21" s="58"/>
      <c r="B21" s="58"/>
      <c r="D21" s="71" t="s">
        <v>175</v>
      </c>
      <c r="E21" s="38" t="s">
        <v>86</v>
      </c>
      <c r="F21" s="73">
        <v>30</v>
      </c>
    </row>
    <row r="22" spans="1:6" x14ac:dyDescent="0.2">
      <c r="D22" s="70"/>
      <c r="E22" s="38" t="s">
        <v>85</v>
      </c>
      <c r="F22" s="73">
        <v>30</v>
      </c>
    </row>
    <row r="23" spans="1:6" x14ac:dyDescent="0.2">
      <c r="D23" s="70"/>
      <c r="E23" s="38" t="s">
        <v>84</v>
      </c>
      <c r="F23" s="73">
        <v>30</v>
      </c>
    </row>
    <row r="24" spans="1:6" x14ac:dyDescent="0.2">
      <c r="D24" s="70"/>
      <c r="E24" s="38" t="s">
        <v>83</v>
      </c>
      <c r="F24" s="73">
        <v>30</v>
      </c>
    </row>
    <row r="25" spans="1:6" x14ac:dyDescent="0.2">
      <c r="D25" s="70"/>
      <c r="E25" s="38" t="s">
        <v>82</v>
      </c>
      <c r="F25" s="73">
        <v>30</v>
      </c>
    </row>
    <row r="26" spans="1:6" x14ac:dyDescent="0.2">
      <c r="D26" s="70"/>
      <c r="E26" s="38" t="s">
        <v>81</v>
      </c>
      <c r="F26" s="73">
        <v>30</v>
      </c>
    </row>
    <row r="27" spans="1:6" x14ac:dyDescent="0.2">
      <c r="D27" s="70"/>
      <c r="E27" s="38"/>
      <c r="F27" s="37"/>
    </row>
    <row r="28" spans="1:6" x14ac:dyDescent="0.2">
      <c r="D28" s="70"/>
      <c r="E28" s="38"/>
      <c r="F28" s="37"/>
    </row>
    <row r="29" spans="1:6" x14ac:dyDescent="0.2">
      <c r="D29" s="151" t="s">
        <v>118</v>
      </c>
      <c r="E29" s="152"/>
      <c r="F29" s="153"/>
    </row>
    <row r="30" spans="1:6" x14ac:dyDescent="0.2">
      <c r="D30" s="151" t="s">
        <v>119</v>
      </c>
      <c r="E30" s="152"/>
      <c r="F30" s="153"/>
    </row>
  </sheetData>
  <mergeCells count="2">
    <mergeCell ref="D29:F29"/>
    <mergeCell ref="D30:F3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I20"/>
  <sheetViews>
    <sheetView zoomScale="85" zoomScaleNormal="85" workbookViewId="0">
      <selection activeCell="L8" sqref="L8"/>
    </sheetView>
  </sheetViews>
  <sheetFormatPr defaultColWidth="9" defaultRowHeight="14.25" x14ac:dyDescent="0.2"/>
  <cols>
    <col min="1" max="1" width="6.5" style="36" customWidth="1"/>
    <col min="2" max="2" width="34.5" style="36" customWidth="1"/>
    <col min="3" max="3" width="17.375" style="44" customWidth="1"/>
    <col min="4" max="4" width="6.5" style="36" customWidth="1"/>
    <col min="5" max="5" width="33.5" style="36" customWidth="1"/>
    <col min="6" max="6" width="18.375" style="44" customWidth="1"/>
    <col min="7" max="7" width="9" style="36"/>
    <col min="8" max="8" width="38.75" style="36" customWidth="1"/>
    <col min="9" max="16384" width="9" style="36"/>
  </cols>
  <sheetData>
    <row r="1" spans="2:9" ht="15" x14ac:dyDescent="0.2">
      <c r="B1" s="43" t="s">
        <v>172</v>
      </c>
      <c r="E1" s="43" t="s">
        <v>89</v>
      </c>
      <c r="H1" s="43" t="s">
        <v>90</v>
      </c>
    </row>
    <row r="2" spans="2:9" ht="21" customHeight="1" x14ac:dyDescent="0.2">
      <c r="B2" s="45">
        <v>0</v>
      </c>
      <c r="C2" s="46">
        <v>0</v>
      </c>
      <c r="E2" s="45">
        <v>0</v>
      </c>
      <c r="F2" s="46">
        <v>0</v>
      </c>
      <c r="H2" s="45">
        <v>0</v>
      </c>
      <c r="I2" s="47"/>
    </row>
    <row r="3" spans="2:9" ht="21.75" customHeight="1" x14ac:dyDescent="0.2">
      <c r="B3" s="48" t="s">
        <v>91</v>
      </c>
      <c r="C3" s="49">
        <v>1</v>
      </c>
      <c r="E3" s="48" t="s">
        <v>92</v>
      </c>
      <c r="F3" s="49">
        <v>1</v>
      </c>
      <c r="H3" s="48" t="s">
        <v>156</v>
      </c>
      <c r="I3" s="68">
        <v>50</v>
      </c>
    </row>
    <row r="4" spans="2:9" ht="42.75" x14ac:dyDescent="0.2">
      <c r="B4" s="39" t="s">
        <v>93</v>
      </c>
      <c r="C4" s="49">
        <v>1</v>
      </c>
      <c r="E4" s="39" t="s">
        <v>94</v>
      </c>
      <c r="F4" s="49">
        <v>1</v>
      </c>
      <c r="H4" s="38" t="s">
        <v>157</v>
      </c>
      <c r="I4" s="69">
        <v>50</v>
      </c>
    </row>
    <row r="5" spans="2:9" ht="42.75" x14ac:dyDescent="0.2">
      <c r="B5" s="50" t="s">
        <v>95</v>
      </c>
      <c r="C5" s="49">
        <v>1</v>
      </c>
      <c r="E5" s="50" t="s">
        <v>96</v>
      </c>
      <c r="F5" s="49">
        <v>1</v>
      </c>
      <c r="H5" s="48" t="s">
        <v>158</v>
      </c>
      <c r="I5" s="68">
        <v>50</v>
      </c>
    </row>
    <row r="6" spans="2:9" ht="42.75" x14ac:dyDescent="0.2">
      <c r="B6" s="39" t="s">
        <v>98</v>
      </c>
      <c r="C6" s="49">
        <v>1</v>
      </c>
      <c r="E6" s="39" t="s">
        <v>99</v>
      </c>
      <c r="F6" s="49">
        <v>1</v>
      </c>
      <c r="H6" s="38" t="s">
        <v>159</v>
      </c>
      <c r="I6" s="69">
        <v>50</v>
      </c>
    </row>
    <row r="7" spans="2:9" ht="42.75" x14ac:dyDescent="0.2">
      <c r="B7" s="50" t="s">
        <v>101</v>
      </c>
      <c r="C7" s="49">
        <v>1</v>
      </c>
      <c r="E7" s="50" t="s">
        <v>102</v>
      </c>
      <c r="F7" s="49">
        <v>1</v>
      </c>
      <c r="H7" s="48" t="s">
        <v>160</v>
      </c>
      <c r="I7" s="68">
        <v>50</v>
      </c>
    </row>
    <row r="8" spans="2:9" ht="42.75" x14ac:dyDescent="0.2">
      <c r="B8" s="39" t="s">
        <v>103</v>
      </c>
      <c r="C8" s="49">
        <v>1</v>
      </c>
      <c r="E8" s="39" t="s">
        <v>104</v>
      </c>
      <c r="F8" s="49">
        <v>1</v>
      </c>
      <c r="H8" s="38" t="s">
        <v>161</v>
      </c>
      <c r="I8" s="69">
        <v>90</v>
      </c>
    </row>
    <row r="9" spans="2:9" ht="42.75" x14ac:dyDescent="0.2">
      <c r="B9" s="50" t="s">
        <v>105</v>
      </c>
      <c r="C9" s="49">
        <v>1</v>
      </c>
      <c r="E9" s="50" t="s">
        <v>106</v>
      </c>
      <c r="F9" s="49">
        <v>1</v>
      </c>
      <c r="H9" s="48" t="s">
        <v>97</v>
      </c>
      <c r="I9" s="68">
        <v>90</v>
      </c>
    </row>
    <row r="10" spans="2:9" ht="42.75" x14ac:dyDescent="0.2">
      <c r="B10" s="39" t="s">
        <v>107</v>
      </c>
      <c r="C10" s="49">
        <v>1</v>
      </c>
      <c r="E10" s="39" t="s">
        <v>108</v>
      </c>
      <c r="F10" s="49">
        <v>1</v>
      </c>
      <c r="H10" s="38" t="s">
        <v>100</v>
      </c>
      <c r="I10" s="69">
        <v>90</v>
      </c>
    </row>
    <row r="11" spans="2:9" ht="42.75" x14ac:dyDescent="0.2">
      <c r="B11" s="50" t="s">
        <v>109</v>
      </c>
      <c r="C11" s="49">
        <v>1</v>
      </c>
      <c r="E11" s="50" t="s">
        <v>110</v>
      </c>
      <c r="F11" s="49">
        <v>1</v>
      </c>
      <c r="H11" s="48" t="s">
        <v>163</v>
      </c>
      <c r="I11" s="68">
        <v>90</v>
      </c>
    </row>
    <row r="12" spans="2:9" ht="33.75" customHeight="1" x14ac:dyDescent="0.2">
      <c r="B12" s="39" t="s">
        <v>111</v>
      </c>
      <c r="C12" s="49">
        <v>1</v>
      </c>
      <c r="E12" s="39" t="s">
        <v>112</v>
      </c>
      <c r="F12" s="49">
        <v>1</v>
      </c>
      <c r="H12" s="39" t="s">
        <v>162</v>
      </c>
      <c r="I12" s="69">
        <v>90</v>
      </c>
    </row>
    <row r="13" spans="2:9" ht="42.75" x14ac:dyDescent="0.2">
      <c r="B13" s="50" t="s">
        <v>113</v>
      </c>
      <c r="C13" s="49">
        <v>1</v>
      </c>
      <c r="E13" s="50" t="s">
        <v>114</v>
      </c>
      <c r="F13" s="49">
        <v>1</v>
      </c>
      <c r="H13" s="48" t="s">
        <v>164</v>
      </c>
      <c r="I13" s="68">
        <v>90</v>
      </c>
    </row>
    <row r="14" spans="2:9" ht="38.25" customHeight="1" x14ac:dyDescent="0.2">
      <c r="B14" s="38"/>
      <c r="C14" s="46"/>
      <c r="E14" s="38"/>
      <c r="F14" s="46"/>
      <c r="H14" s="39" t="s">
        <v>165</v>
      </c>
      <c r="I14" s="69">
        <v>90</v>
      </c>
    </row>
    <row r="15" spans="2:9" ht="23.25" customHeight="1" x14ac:dyDescent="0.2">
      <c r="H15" s="48" t="s">
        <v>166</v>
      </c>
      <c r="I15" s="68">
        <v>90</v>
      </c>
    </row>
    <row r="16" spans="2:9" ht="36.75" customHeight="1" x14ac:dyDescent="0.2">
      <c r="H16" s="39" t="s">
        <v>171</v>
      </c>
      <c r="I16" s="69">
        <v>90</v>
      </c>
    </row>
    <row r="17" spans="8:9" ht="42.75" x14ac:dyDescent="0.2">
      <c r="H17" s="50" t="s">
        <v>170</v>
      </c>
      <c r="I17" s="68">
        <v>90</v>
      </c>
    </row>
    <row r="18" spans="8:9" ht="39.75" customHeight="1" x14ac:dyDescent="0.2">
      <c r="H18" s="39" t="s">
        <v>169</v>
      </c>
      <c r="I18" s="69">
        <v>90</v>
      </c>
    </row>
    <row r="19" spans="8:9" ht="45" customHeight="1" x14ac:dyDescent="0.2">
      <c r="H19" s="50" t="s">
        <v>168</v>
      </c>
      <c r="I19" s="68">
        <v>90</v>
      </c>
    </row>
    <row r="20" spans="8:9" ht="27.75" customHeight="1" x14ac:dyDescent="0.2">
      <c r="H20" s="38" t="s">
        <v>167</v>
      </c>
      <c r="I20" s="69">
        <v>90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7"/>
  <sheetViews>
    <sheetView zoomScale="130" zoomScaleNormal="130" workbookViewId="0">
      <selection activeCell="E8" sqref="E8"/>
    </sheetView>
  </sheetViews>
  <sheetFormatPr defaultRowHeight="14.25" x14ac:dyDescent="0.2"/>
  <cols>
    <col min="1" max="2" width="13.375" customWidth="1"/>
    <col min="3" max="8" width="15.625" customWidth="1"/>
  </cols>
  <sheetData>
    <row r="1" spans="1:8" ht="102" x14ac:dyDescent="0.2">
      <c r="A1" s="3" t="s">
        <v>115</v>
      </c>
      <c r="B1" s="61"/>
      <c r="C1" s="28" t="s">
        <v>140</v>
      </c>
      <c r="D1" s="28" t="s">
        <v>152</v>
      </c>
      <c r="E1" s="28" t="s">
        <v>151</v>
      </c>
      <c r="F1" s="28" t="s">
        <v>149</v>
      </c>
      <c r="G1" s="28" t="s">
        <v>150</v>
      </c>
      <c r="H1" s="28" t="s">
        <v>141</v>
      </c>
    </row>
    <row r="2" spans="1:8" x14ac:dyDescent="0.2">
      <c r="A2" s="6">
        <v>1</v>
      </c>
      <c r="B2" s="26" t="s">
        <v>147</v>
      </c>
      <c r="C2" s="26">
        <v>50000000000</v>
      </c>
      <c r="D2" s="26">
        <v>50000000</v>
      </c>
      <c r="E2" s="26">
        <v>10000000</v>
      </c>
      <c r="F2" s="1">
        <v>0</v>
      </c>
      <c r="G2" s="1">
        <v>0</v>
      </c>
      <c r="H2" s="1">
        <v>0</v>
      </c>
    </row>
    <row r="3" spans="1:8" x14ac:dyDescent="0.2">
      <c r="A3" s="6">
        <v>2</v>
      </c>
      <c r="B3" s="6">
        <v>0</v>
      </c>
      <c r="C3" s="26">
        <v>0</v>
      </c>
      <c r="D3" s="25">
        <v>0</v>
      </c>
      <c r="E3" s="27">
        <v>0</v>
      </c>
      <c r="F3" s="1">
        <v>0</v>
      </c>
      <c r="G3" s="1">
        <v>0</v>
      </c>
      <c r="H3" s="1">
        <v>0</v>
      </c>
    </row>
    <row r="4" spans="1:8" x14ac:dyDescent="0.2">
      <c r="C4" s="26">
        <v>0</v>
      </c>
      <c r="D4" s="25">
        <v>0</v>
      </c>
      <c r="E4" s="27">
        <v>0</v>
      </c>
      <c r="F4" s="1">
        <v>0</v>
      </c>
      <c r="G4" s="1">
        <v>0</v>
      </c>
      <c r="H4" s="1">
        <v>0</v>
      </c>
    </row>
    <row r="5" spans="1:8" x14ac:dyDescent="0.2">
      <c r="C5" s="62">
        <v>1</v>
      </c>
      <c r="D5" s="1">
        <v>2</v>
      </c>
      <c r="E5" s="63">
        <v>2</v>
      </c>
      <c r="F5" s="64">
        <v>2</v>
      </c>
      <c r="G5" s="64">
        <v>3</v>
      </c>
      <c r="H5" s="64">
        <v>4</v>
      </c>
    </row>
    <row r="6" spans="1:8" x14ac:dyDescent="0.2">
      <c r="A6" s="52" t="s">
        <v>24</v>
      </c>
    </row>
    <row r="7" spans="1:8" x14ac:dyDescent="0.2">
      <c r="A7" s="52" t="s">
        <v>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40"/>
  <sheetViews>
    <sheetView topLeftCell="A7" zoomScale="85" zoomScaleNormal="85" workbookViewId="0">
      <selection activeCell="H13" sqref="H13:H15"/>
    </sheetView>
  </sheetViews>
  <sheetFormatPr defaultColWidth="9" defaultRowHeight="14.25" x14ac:dyDescent="0.2"/>
  <cols>
    <col min="1" max="1" width="17.625" style="3" customWidth="1"/>
    <col min="2" max="2" width="66.875" style="3" customWidth="1"/>
    <col min="3" max="3" width="10.25" style="3" customWidth="1"/>
    <col min="4" max="4" width="8.625" style="3" customWidth="1"/>
    <col min="5" max="5" width="9.375" style="3" customWidth="1"/>
    <col min="6" max="6" width="8.25" style="3" customWidth="1"/>
    <col min="7" max="7" width="8.5" style="3" customWidth="1"/>
    <col min="8" max="8" width="14.375" style="3" customWidth="1"/>
    <col min="9" max="12" width="12.125" style="3" hidden="1" customWidth="1"/>
    <col min="13" max="13" width="15.375" style="31" customWidth="1"/>
    <col min="14" max="14" width="15.125" style="31" bestFit="1" customWidth="1"/>
    <col min="15" max="15" width="19.25" style="31" customWidth="1"/>
    <col min="16" max="16" width="19.75" style="31" customWidth="1"/>
    <col min="17" max="16384" width="9" style="3"/>
  </cols>
  <sheetData>
    <row r="1" spans="1:16" ht="14.25" customHeight="1" x14ac:dyDescent="0.2">
      <c r="A1" s="13" t="s">
        <v>6</v>
      </c>
      <c r="B1" s="21"/>
      <c r="C1" s="21"/>
      <c r="D1" s="21"/>
      <c r="E1" s="21"/>
      <c r="F1" s="21"/>
      <c r="G1" s="21"/>
      <c r="H1" s="21"/>
    </row>
    <row r="2" spans="1:16" ht="14.25" customHeight="1" x14ac:dyDescent="0.2">
      <c r="A2" s="22"/>
      <c r="B2" s="22"/>
      <c r="C2" s="22"/>
      <c r="D2" s="22"/>
      <c r="E2" s="22"/>
      <c r="F2" s="22"/>
      <c r="G2" s="22"/>
      <c r="H2" s="22"/>
    </row>
    <row r="3" spans="1:16" x14ac:dyDescent="0.2">
      <c r="A3" s="20" t="s">
        <v>7</v>
      </c>
      <c r="B3" s="20"/>
      <c r="C3" s="7" t="s">
        <v>8</v>
      </c>
      <c r="D3" s="7" t="s">
        <v>9</v>
      </c>
      <c r="E3" s="7" t="s">
        <v>10</v>
      </c>
      <c r="F3" s="7" t="s">
        <v>12</v>
      </c>
      <c r="G3" s="7" t="s">
        <v>13</v>
      </c>
      <c r="H3" s="30" t="s">
        <v>14</v>
      </c>
    </row>
    <row r="4" spans="1:16" x14ac:dyDescent="0.2">
      <c r="A4" s="20"/>
      <c r="B4" s="20"/>
      <c r="C4" s="2">
        <v>1</v>
      </c>
      <c r="D4" s="17">
        <v>2</v>
      </c>
      <c r="E4" s="17">
        <v>3</v>
      </c>
      <c r="F4" s="17">
        <v>4</v>
      </c>
      <c r="G4" s="17">
        <v>5</v>
      </c>
      <c r="H4" s="29">
        <v>6</v>
      </c>
      <c r="I4" s="4">
        <v>7</v>
      </c>
      <c r="J4" s="4">
        <v>8</v>
      </c>
      <c r="K4" s="4">
        <v>9</v>
      </c>
      <c r="L4" s="4">
        <v>10</v>
      </c>
      <c r="M4" s="31">
        <v>2</v>
      </c>
      <c r="N4" s="31">
        <v>3</v>
      </c>
      <c r="O4" s="31">
        <v>4</v>
      </c>
      <c r="P4" s="31">
        <v>5</v>
      </c>
    </row>
    <row r="5" spans="1:16" x14ac:dyDescent="0.2">
      <c r="A5" s="18"/>
      <c r="B5" s="18"/>
      <c r="C5" s="6"/>
      <c r="D5" s="6"/>
      <c r="E5" s="6"/>
      <c r="F5" s="6"/>
      <c r="G5" s="6"/>
      <c r="H5" s="6"/>
      <c r="I5" s="4"/>
      <c r="J5" s="4"/>
      <c r="K5" s="4"/>
      <c r="L5" s="4"/>
    </row>
    <row r="6" spans="1:16" x14ac:dyDescent="0.2">
      <c r="A6" s="23"/>
      <c r="B6" s="18"/>
      <c r="C6" s="6"/>
      <c r="D6" s="6"/>
      <c r="E6" s="6"/>
      <c r="F6" s="6"/>
      <c r="G6" s="6"/>
      <c r="H6" s="16" t="s">
        <v>26</v>
      </c>
      <c r="I6" s="4"/>
      <c r="J6" s="4"/>
      <c r="K6" s="4"/>
      <c r="L6" s="4"/>
      <c r="M6" s="32"/>
      <c r="N6" s="32"/>
      <c r="O6" s="32"/>
      <c r="P6" s="32"/>
    </row>
    <row r="7" spans="1:16" x14ac:dyDescent="0.2">
      <c r="A7" s="23" t="s">
        <v>27</v>
      </c>
      <c r="B7" s="23" t="s">
        <v>11</v>
      </c>
      <c r="C7" s="23">
        <v>0.01</v>
      </c>
      <c r="D7" s="23"/>
      <c r="E7" s="23"/>
      <c r="F7" s="23"/>
      <c r="G7" s="23"/>
      <c r="H7" s="11">
        <v>75000000</v>
      </c>
      <c r="I7" s="11">
        <v>75000000</v>
      </c>
      <c r="J7" s="11">
        <v>75000000</v>
      </c>
      <c r="K7" s="11">
        <v>75000000</v>
      </c>
      <c r="L7" s="11">
        <v>75000000</v>
      </c>
      <c r="M7" s="33"/>
      <c r="N7" s="32"/>
      <c r="O7" s="32"/>
      <c r="P7" s="32"/>
    </row>
    <row r="8" spans="1:16" x14ac:dyDescent="0.2">
      <c r="A8" s="23" t="s">
        <v>28</v>
      </c>
      <c r="B8" s="23" t="s">
        <v>11</v>
      </c>
      <c r="C8" s="23">
        <v>0.01</v>
      </c>
      <c r="D8" s="24">
        <v>0.03</v>
      </c>
      <c r="E8" s="24"/>
      <c r="F8" s="24"/>
      <c r="G8" s="24"/>
      <c r="H8" s="11">
        <v>75000000</v>
      </c>
      <c r="I8" s="11">
        <v>100000000</v>
      </c>
      <c r="J8" s="11">
        <v>100000000</v>
      </c>
      <c r="K8" s="11">
        <v>100000000</v>
      </c>
      <c r="L8" s="11">
        <v>100000000</v>
      </c>
      <c r="M8" s="34">
        <f>I8-H8</f>
        <v>25000000</v>
      </c>
      <c r="N8" s="34"/>
      <c r="O8" s="34"/>
      <c r="P8" s="34"/>
    </row>
    <row r="9" spans="1:16" x14ac:dyDescent="0.2">
      <c r="A9" s="23" t="s">
        <v>29</v>
      </c>
      <c r="B9" s="23" t="s">
        <v>11</v>
      </c>
      <c r="C9" s="23">
        <v>0.01</v>
      </c>
      <c r="D9" s="24">
        <v>0.03</v>
      </c>
      <c r="E9" s="24">
        <v>0.05</v>
      </c>
      <c r="F9" s="24"/>
      <c r="G9" s="24"/>
      <c r="H9" s="11">
        <v>75000000</v>
      </c>
      <c r="I9" s="11">
        <v>100000000</v>
      </c>
      <c r="J9" s="11">
        <v>500000000</v>
      </c>
      <c r="K9" s="11">
        <v>500000000</v>
      </c>
      <c r="L9" s="11">
        <v>500000000</v>
      </c>
      <c r="M9" s="34">
        <f>I9-H9</f>
        <v>25000000</v>
      </c>
      <c r="N9" s="34">
        <f>J9-I9</f>
        <v>400000000</v>
      </c>
      <c r="O9" s="34"/>
      <c r="P9" s="34"/>
    </row>
    <row r="10" spans="1:16" x14ac:dyDescent="0.2">
      <c r="A10" s="23" t="s">
        <v>30</v>
      </c>
      <c r="B10" s="23" t="s">
        <v>11</v>
      </c>
      <c r="C10" s="23">
        <v>0.01</v>
      </c>
      <c r="D10" s="24">
        <v>0.03</v>
      </c>
      <c r="E10" s="24">
        <v>0.05</v>
      </c>
      <c r="F10" s="24">
        <v>7.0000000000000007E-2</v>
      </c>
      <c r="G10" s="24"/>
      <c r="H10" s="11">
        <v>75000000</v>
      </c>
      <c r="I10" s="11">
        <v>100000000</v>
      </c>
      <c r="J10" s="11">
        <v>500000000</v>
      </c>
      <c r="K10" s="11">
        <v>1000000000</v>
      </c>
      <c r="L10" s="11">
        <v>1000000000</v>
      </c>
      <c r="M10" s="34">
        <f>I10-H10</f>
        <v>25000000</v>
      </c>
      <c r="N10" s="34">
        <f>J10-I10</f>
        <v>400000000</v>
      </c>
      <c r="O10" s="34">
        <f>K10-J10</f>
        <v>500000000</v>
      </c>
      <c r="P10" s="34"/>
    </row>
    <row r="11" spans="1:16" x14ac:dyDescent="0.2">
      <c r="A11" s="23" t="s">
        <v>31</v>
      </c>
      <c r="B11" s="23" t="s">
        <v>11</v>
      </c>
      <c r="C11" s="23">
        <v>0.01</v>
      </c>
      <c r="D11" s="24">
        <v>0.03</v>
      </c>
      <c r="E11" s="24">
        <v>0.05</v>
      </c>
      <c r="F11" s="24">
        <v>7.0000000000000007E-2</v>
      </c>
      <c r="G11" s="24">
        <v>0.1</v>
      </c>
      <c r="H11" s="11">
        <v>75000000</v>
      </c>
      <c r="I11" s="11">
        <v>100000000</v>
      </c>
      <c r="J11" s="11">
        <v>500000000</v>
      </c>
      <c r="K11" s="11">
        <v>1000000000</v>
      </c>
      <c r="L11" s="11">
        <v>1000000001</v>
      </c>
      <c r="M11" s="34">
        <f>I11-H11</f>
        <v>25000000</v>
      </c>
      <c r="N11" s="34">
        <f>J11-I11</f>
        <v>400000000</v>
      </c>
      <c r="O11" s="34">
        <f>K11-J11</f>
        <v>500000000</v>
      </c>
      <c r="P11" s="34">
        <v>500000000000</v>
      </c>
    </row>
    <row r="12" spans="1:16" x14ac:dyDescent="0.2">
      <c r="A12" s="23"/>
      <c r="B12" s="23"/>
      <c r="C12" s="24"/>
      <c r="D12" s="24"/>
      <c r="E12" s="24"/>
      <c r="F12" s="24"/>
      <c r="G12" s="24"/>
      <c r="H12" s="11"/>
      <c r="I12" s="4"/>
      <c r="J12" s="4"/>
      <c r="K12" s="4"/>
      <c r="L12" s="4"/>
      <c r="M12" s="34"/>
      <c r="N12" s="34"/>
      <c r="O12" s="34"/>
      <c r="P12" s="34"/>
    </row>
    <row r="13" spans="1:16" x14ac:dyDescent="0.2">
      <c r="A13" s="23" t="s">
        <v>32</v>
      </c>
      <c r="B13" s="23" t="s">
        <v>20</v>
      </c>
      <c r="C13" s="24">
        <v>0.03</v>
      </c>
      <c r="D13" s="24"/>
      <c r="E13" s="24"/>
      <c r="F13" s="24"/>
      <c r="G13" s="24"/>
      <c r="H13" s="74">
        <v>25000000</v>
      </c>
      <c r="I13" s="16">
        <v>25000000</v>
      </c>
      <c r="J13" s="16">
        <v>25000000</v>
      </c>
      <c r="K13" s="4"/>
      <c r="L13" s="4"/>
      <c r="M13" s="34"/>
      <c r="N13" s="34"/>
      <c r="O13" s="34"/>
      <c r="P13" s="34"/>
    </row>
    <row r="14" spans="1:16" x14ac:dyDescent="0.2">
      <c r="A14" s="23" t="s">
        <v>39</v>
      </c>
      <c r="B14" s="23" t="s">
        <v>20</v>
      </c>
      <c r="C14" s="24">
        <v>0.03</v>
      </c>
      <c r="D14" s="24">
        <v>0.05</v>
      </c>
      <c r="E14" s="24"/>
      <c r="F14" s="24"/>
      <c r="G14" s="24"/>
      <c r="H14" s="74">
        <v>25000000</v>
      </c>
      <c r="I14" s="11">
        <v>50000000</v>
      </c>
      <c r="J14" s="11">
        <v>50000000</v>
      </c>
      <c r="K14" s="4"/>
      <c r="L14" s="4"/>
      <c r="M14" s="34">
        <f>I14-H14</f>
        <v>25000000</v>
      </c>
      <c r="N14" s="34"/>
      <c r="O14" s="34"/>
      <c r="P14" s="34"/>
    </row>
    <row r="15" spans="1:16" x14ac:dyDescent="0.2">
      <c r="A15" s="23" t="s">
        <v>33</v>
      </c>
      <c r="B15" s="23" t="s">
        <v>20</v>
      </c>
      <c r="C15" s="24">
        <v>0.03</v>
      </c>
      <c r="D15" s="24">
        <v>0.05</v>
      </c>
      <c r="E15" s="24">
        <v>0.1</v>
      </c>
      <c r="F15" s="24"/>
      <c r="G15" s="24"/>
      <c r="H15" s="74">
        <v>25000000</v>
      </c>
      <c r="I15" s="11">
        <v>50000000</v>
      </c>
      <c r="J15" s="11">
        <v>50000000</v>
      </c>
      <c r="K15" s="4"/>
      <c r="L15" s="4"/>
      <c r="M15" s="34">
        <v>25000000</v>
      </c>
      <c r="N15" s="34">
        <v>500000000</v>
      </c>
      <c r="O15" s="34"/>
      <c r="P15" s="34"/>
    </row>
    <row r="16" spans="1:16" x14ac:dyDescent="0.2">
      <c r="A16" s="23"/>
      <c r="B16" s="23"/>
      <c r="C16" s="24"/>
      <c r="D16" s="24"/>
      <c r="E16" s="24"/>
      <c r="F16" s="24"/>
      <c r="G16" s="24"/>
      <c r="H16" s="11"/>
      <c r="I16" s="4"/>
      <c r="J16" s="4"/>
      <c r="K16" s="4"/>
      <c r="L16" s="4"/>
      <c r="M16" s="34"/>
      <c r="N16" s="34"/>
      <c r="O16" s="34"/>
      <c r="P16" s="34"/>
    </row>
    <row r="17" spans="1:16" x14ac:dyDescent="0.2">
      <c r="A17" s="23" t="s">
        <v>35</v>
      </c>
      <c r="B17" s="23" t="s">
        <v>21</v>
      </c>
      <c r="C17" s="24">
        <v>0.02</v>
      </c>
      <c r="D17" s="24"/>
      <c r="E17" s="24"/>
      <c r="F17" s="24"/>
      <c r="G17" s="24"/>
      <c r="H17" s="11">
        <v>40000000</v>
      </c>
      <c r="I17" s="4"/>
      <c r="J17" s="4"/>
      <c r="K17" s="4"/>
      <c r="L17" s="4"/>
      <c r="M17" s="34"/>
      <c r="N17" s="34"/>
      <c r="O17" s="34"/>
      <c r="P17" s="34"/>
    </row>
    <row r="18" spans="1:16" x14ac:dyDescent="0.2">
      <c r="A18" s="23" t="s">
        <v>40</v>
      </c>
      <c r="B18" s="23" t="s">
        <v>21</v>
      </c>
      <c r="C18" s="24">
        <v>0.02</v>
      </c>
      <c r="D18" s="24">
        <v>0.03</v>
      </c>
      <c r="E18" s="24"/>
      <c r="F18" s="24"/>
      <c r="G18" s="24"/>
      <c r="H18" s="11">
        <v>40000000</v>
      </c>
      <c r="I18" s="11">
        <v>60000000</v>
      </c>
      <c r="J18" s="4"/>
      <c r="K18" s="4"/>
      <c r="L18" s="4"/>
      <c r="M18" s="34">
        <f>I18-H18</f>
        <v>20000000</v>
      </c>
      <c r="N18" s="34"/>
      <c r="O18" s="34"/>
      <c r="P18" s="34"/>
    </row>
    <row r="19" spans="1:16" x14ac:dyDescent="0.2">
      <c r="A19" s="23" t="s">
        <v>41</v>
      </c>
      <c r="B19" s="23" t="s">
        <v>21</v>
      </c>
      <c r="C19" s="24">
        <v>0.02</v>
      </c>
      <c r="D19" s="24">
        <v>0.03</v>
      </c>
      <c r="E19" s="24">
        <v>0.05</v>
      </c>
      <c r="F19" s="24"/>
      <c r="G19" s="24"/>
      <c r="H19" s="11">
        <v>40000000</v>
      </c>
      <c r="I19" s="11">
        <v>60000000</v>
      </c>
      <c r="J19" s="11">
        <v>90000000</v>
      </c>
      <c r="K19" s="4"/>
      <c r="L19" s="4"/>
      <c r="M19" s="34">
        <f>I19-H19</f>
        <v>20000000</v>
      </c>
      <c r="N19" s="34">
        <f>J19-I19</f>
        <v>30000000</v>
      </c>
      <c r="O19" s="34"/>
      <c r="P19" s="34"/>
    </row>
    <row r="20" spans="1:16" x14ac:dyDescent="0.2">
      <c r="A20" s="23" t="s">
        <v>36</v>
      </c>
      <c r="B20" s="23" t="s">
        <v>21</v>
      </c>
      <c r="C20" s="24">
        <v>0.02</v>
      </c>
      <c r="D20" s="24">
        <v>0.03</v>
      </c>
      <c r="E20" s="24">
        <v>0.05</v>
      </c>
      <c r="F20" s="24">
        <v>0.1</v>
      </c>
      <c r="G20" s="24"/>
      <c r="H20" s="11">
        <v>40000000</v>
      </c>
      <c r="I20" s="11">
        <v>60000000</v>
      </c>
      <c r="J20" s="11">
        <v>90000000</v>
      </c>
      <c r="K20" s="11">
        <v>90000001</v>
      </c>
      <c r="L20" s="4"/>
      <c r="M20" s="34">
        <f>I20-H20</f>
        <v>20000000</v>
      </c>
      <c r="N20" s="34">
        <f>J20-I20</f>
        <v>30000000</v>
      </c>
      <c r="O20" s="34">
        <v>1000000000</v>
      </c>
      <c r="P20" s="34"/>
    </row>
    <row r="21" spans="1:16" x14ac:dyDescent="0.2">
      <c r="A21" s="23"/>
      <c r="B21" s="23"/>
      <c r="C21" s="24"/>
      <c r="D21" s="24"/>
      <c r="E21" s="24"/>
      <c r="F21" s="24"/>
      <c r="G21" s="24"/>
      <c r="H21" s="11"/>
      <c r="I21" s="4"/>
      <c r="J21" s="4"/>
      <c r="K21" s="4"/>
      <c r="L21" s="4"/>
      <c r="M21" s="34"/>
      <c r="N21" s="34"/>
      <c r="O21" s="34"/>
      <c r="P21" s="34"/>
    </row>
    <row r="22" spans="1:16" ht="22.5" x14ac:dyDescent="0.2">
      <c r="A22" s="24" t="s">
        <v>37</v>
      </c>
      <c r="B22" s="65" t="s">
        <v>153</v>
      </c>
      <c r="C22" s="24">
        <v>0.02</v>
      </c>
      <c r="D22" s="24"/>
      <c r="E22" s="24"/>
      <c r="F22" s="24"/>
      <c r="G22" s="24"/>
      <c r="H22" s="9">
        <v>50000000</v>
      </c>
      <c r="I22" s="4"/>
      <c r="J22" s="4"/>
      <c r="K22" s="4"/>
      <c r="L22" s="4"/>
      <c r="M22" s="34"/>
      <c r="N22" s="34"/>
      <c r="O22" s="34"/>
      <c r="P22" s="34"/>
    </row>
    <row r="23" spans="1:16" ht="22.5" x14ac:dyDescent="0.2">
      <c r="A23" s="24" t="s">
        <v>42</v>
      </c>
      <c r="B23" s="65" t="s">
        <v>153</v>
      </c>
      <c r="C23" s="24">
        <v>0.02</v>
      </c>
      <c r="D23" s="24">
        <v>0.03</v>
      </c>
      <c r="E23" s="24"/>
      <c r="F23" s="24"/>
      <c r="G23" s="24"/>
      <c r="H23" s="9">
        <v>50000000</v>
      </c>
      <c r="I23" s="9">
        <v>75000000</v>
      </c>
      <c r="J23" s="4"/>
      <c r="K23" s="4"/>
      <c r="L23" s="4"/>
      <c r="M23" s="34">
        <f>I23-H23</f>
        <v>25000000</v>
      </c>
      <c r="N23" s="34"/>
      <c r="O23" s="34"/>
      <c r="P23" s="34"/>
    </row>
    <row r="24" spans="1:16" ht="22.5" x14ac:dyDescent="0.2">
      <c r="A24" s="24" t="s">
        <v>43</v>
      </c>
      <c r="B24" s="65" t="s">
        <v>153</v>
      </c>
      <c r="C24" s="24">
        <v>0.02</v>
      </c>
      <c r="D24" s="24">
        <v>0.03</v>
      </c>
      <c r="E24" s="24">
        <v>0.05</v>
      </c>
      <c r="F24" s="24"/>
      <c r="G24" s="24"/>
      <c r="H24" s="9">
        <v>50000000</v>
      </c>
      <c r="I24" s="9">
        <v>75000000</v>
      </c>
      <c r="J24" s="9">
        <v>100000000</v>
      </c>
      <c r="K24" s="4"/>
      <c r="L24" s="4"/>
      <c r="M24" s="34">
        <f>I24-H24</f>
        <v>25000000</v>
      </c>
      <c r="N24" s="34">
        <f>J24-I24</f>
        <v>25000000</v>
      </c>
      <c r="O24" s="34"/>
      <c r="P24" s="34"/>
    </row>
    <row r="25" spans="1:16" ht="22.5" x14ac:dyDescent="0.2">
      <c r="A25" s="24" t="s">
        <v>38</v>
      </c>
      <c r="B25" s="65" t="s">
        <v>153</v>
      </c>
      <c r="C25" s="24">
        <v>0.02</v>
      </c>
      <c r="D25" s="24">
        <v>0.03</v>
      </c>
      <c r="E25" s="24">
        <v>0.05</v>
      </c>
      <c r="F25" s="24">
        <v>0.1</v>
      </c>
      <c r="G25" s="24"/>
      <c r="H25" s="9">
        <v>50000000</v>
      </c>
      <c r="I25" s="9">
        <v>75000000</v>
      </c>
      <c r="J25" s="9">
        <v>100000000</v>
      </c>
      <c r="K25" s="9">
        <v>100000001</v>
      </c>
      <c r="L25" s="4"/>
      <c r="M25" s="34">
        <f>I25-H25</f>
        <v>25000000</v>
      </c>
      <c r="N25" s="34">
        <f>J25-I25</f>
        <v>25000000</v>
      </c>
      <c r="O25" s="34">
        <v>1000000000</v>
      </c>
      <c r="P25" s="34"/>
    </row>
    <row r="26" spans="1:16" x14ac:dyDescent="0.2">
      <c r="A26" s="24"/>
      <c r="B26" s="24"/>
      <c r="C26" s="24"/>
      <c r="D26" s="24"/>
      <c r="E26" s="24"/>
      <c r="F26" s="24"/>
      <c r="G26" s="24"/>
      <c r="H26" s="9"/>
      <c r="I26" s="4"/>
      <c r="J26" s="4"/>
      <c r="K26" s="4"/>
      <c r="L26" s="4"/>
      <c r="M26" s="34"/>
      <c r="N26" s="34"/>
      <c r="O26" s="34"/>
      <c r="P26" s="34"/>
    </row>
    <row r="27" spans="1:16" ht="22.5" x14ac:dyDescent="0.2">
      <c r="A27" s="23" t="s">
        <v>44</v>
      </c>
      <c r="B27" s="66" t="s">
        <v>154</v>
      </c>
      <c r="C27" s="24">
        <v>0.3</v>
      </c>
      <c r="D27" s="24"/>
      <c r="E27" s="24"/>
      <c r="F27" s="24"/>
      <c r="G27" s="24"/>
      <c r="H27" s="11">
        <v>50000000</v>
      </c>
      <c r="I27" s="4"/>
      <c r="J27" s="4"/>
      <c r="K27" s="4"/>
      <c r="L27" s="4"/>
      <c r="M27" s="34"/>
      <c r="N27" s="34"/>
      <c r="O27" s="34"/>
      <c r="P27" s="34"/>
    </row>
    <row r="28" spans="1:16" ht="22.5" x14ac:dyDescent="0.2">
      <c r="A28" s="24" t="s">
        <v>45</v>
      </c>
      <c r="B28" s="66" t="s">
        <v>154</v>
      </c>
      <c r="C28" s="24">
        <v>0.3</v>
      </c>
      <c r="D28" s="24">
        <v>0.4</v>
      </c>
      <c r="E28" s="24"/>
      <c r="F28" s="24"/>
      <c r="G28" s="24"/>
      <c r="H28" s="11">
        <v>50000000</v>
      </c>
      <c r="I28" s="9">
        <v>200000000</v>
      </c>
      <c r="J28" s="4"/>
      <c r="K28" s="4"/>
      <c r="L28" s="4"/>
      <c r="M28" s="34">
        <f>I28-H28</f>
        <v>150000000</v>
      </c>
      <c r="N28" s="34"/>
      <c r="O28" s="34"/>
      <c r="P28" s="34"/>
    </row>
    <row r="29" spans="1:16" ht="22.5" x14ac:dyDescent="0.2">
      <c r="A29" s="23" t="s">
        <v>46</v>
      </c>
      <c r="B29" s="66" t="s">
        <v>154</v>
      </c>
      <c r="C29" s="24">
        <v>0.3</v>
      </c>
      <c r="D29" s="24">
        <v>0.4</v>
      </c>
      <c r="E29" s="24">
        <v>0.5</v>
      </c>
      <c r="F29" s="24"/>
      <c r="G29" s="24"/>
      <c r="H29" s="11">
        <v>50000000</v>
      </c>
      <c r="I29" s="9">
        <v>200000000</v>
      </c>
      <c r="J29" s="11">
        <v>1000000000</v>
      </c>
      <c r="K29" s="4"/>
      <c r="L29" s="4"/>
      <c r="M29" s="34">
        <f>I29-H29</f>
        <v>150000000</v>
      </c>
      <c r="N29" s="34">
        <f>J29-I29</f>
        <v>800000000</v>
      </c>
      <c r="O29" s="34"/>
      <c r="P29" s="34"/>
    </row>
    <row r="30" spans="1:16" ht="22.5" x14ac:dyDescent="0.2">
      <c r="A30" s="23" t="s">
        <v>47</v>
      </c>
      <c r="B30" s="66" t="s">
        <v>154</v>
      </c>
      <c r="C30" s="24">
        <v>0.3</v>
      </c>
      <c r="D30" s="24">
        <v>0.4</v>
      </c>
      <c r="E30" s="24">
        <v>0.5</v>
      </c>
      <c r="F30" s="24">
        <v>0.6</v>
      </c>
      <c r="G30" s="24"/>
      <c r="H30" s="11">
        <v>50000000</v>
      </c>
      <c r="I30" s="9">
        <v>200000000</v>
      </c>
      <c r="J30" s="11">
        <v>1000000000</v>
      </c>
      <c r="K30" s="11">
        <v>5000000000</v>
      </c>
      <c r="L30" s="4"/>
      <c r="M30" s="34">
        <f>I30-H30</f>
        <v>150000000</v>
      </c>
      <c r="N30" s="34">
        <f>J30-I30</f>
        <v>800000000</v>
      </c>
      <c r="O30" s="34">
        <f>K30-J30</f>
        <v>4000000000</v>
      </c>
      <c r="P30" s="34"/>
    </row>
    <row r="31" spans="1:16" ht="22.5" x14ac:dyDescent="0.2">
      <c r="A31" s="23" t="s">
        <v>48</v>
      </c>
      <c r="B31" s="66" t="s">
        <v>154</v>
      </c>
      <c r="C31" s="24">
        <v>0.3</v>
      </c>
      <c r="D31" s="24">
        <v>0.4</v>
      </c>
      <c r="E31" s="24">
        <v>0.5</v>
      </c>
      <c r="F31" s="24">
        <v>0.6</v>
      </c>
      <c r="G31" s="24">
        <v>0.7</v>
      </c>
      <c r="H31" s="11">
        <v>50000000</v>
      </c>
      <c r="I31" s="9">
        <v>200000000</v>
      </c>
      <c r="J31" s="11">
        <v>1000000000</v>
      </c>
      <c r="K31" s="11">
        <v>5000000000</v>
      </c>
      <c r="L31" s="11">
        <v>5000000001</v>
      </c>
      <c r="M31" s="34">
        <f>I31-H31</f>
        <v>150000000</v>
      </c>
      <c r="N31" s="34">
        <f>J31-I31</f>
        <v>800000000</v>
      </c>
      <c r="O31" s="34">
        <f>K31-J31</f>
        <v>4000000000</v>
      </c>
      <c r="P31" s="34">
        <v>500000000000</v>
      </c>
    </row>
    <row r="32" spans="1:16" x14ac:dyDescent="0.2">
      <c r="A32" s="23"/>
      <c r="B32" s="23"/>
      <c r="C32" s="24"/>
      <c r="D32" s="24"/>
      <c r="E32" s="24"/>
      <c r="F32" s="24"/>
      <c r="G32" s="24"/>
      <c r="H32" s="11"/>
      <c r="I32" s="4"/>
      <c r="J32" s="4"/>
      <c r="K32" s="4"/>
      <c r="L32" s="4"/>
      <c r="M32" s="34"/>
      <c r="N32" s="34"/>
      <c r="O32" s="34"/>
      <c r="P32" s="34"/>
    </row>
    <row r="33" spans="1:16" x14ac:dyDescent="0.2">
      <c r="A33" s="23" t="s">
        <v>49</v>
      </c>
      <c r="B33" s="23" t="s">
        <v>22</v>
      </c>
      <c r="C33" s="24">
        <v>0.3</v>
      </c>
      <c r="D33" s="24"/>
      <c r="E33" s="24"/>
      <c r="F33" s="24"/>
      <c r="G33" s="24"/>
      <c r="H33" s="11">
        <v>50000000</v>
      </c>
      <c r="I33" s="4"/>
      <c r="J33" s="4"/>
      <c r="K33" s="4"/>
      <c r="L33" s="4"/>
      <c r="M33" s="34"/>
      <c r="N33" s="34"/>
      <c r="O33" s="34"/>
      <c r="P33" s="34"/>
    </row>
    <row r="34" spans="1:16" x14ac:dyDescent="0.2">
      <c r="A34" s="24" t="s">
        <v>50</v>
      </c>
      <c r="B34" s="23" t="s">
        <v>22</v>
      </c>
      <c r="C34" s="24">
        <v>0.3</v>
      </c>
      <c r="D34" s="24">
        <v>0.4</v>
      </c>
      <c r="E34" s="24"/>
      <c r="F34" s="24"/>
      <c r="G34" s="24"/>
      <c r="H34" s="11">
        <v>50000000</v>
      </c>
      <c r="I34" s="9">
        <v>200000000</v>
      </c>
      <c r="J34" s="4"/>
      <c r="K34" s="4"/>
      <c r="L34" s="4"/>
      <c r="M34" s="34">
        <f>I34-H34</f>
        <v>150000000</v>
      </c>
      <c r="N34" s="34"/>
      <c r="O34" s="34"/>
      <c r="P34" s="34"/>
    </row>
    <row r="35" spans="1:16" x14ac:dyDescent="0.2">
      <c r="A35" s="23" t="s">
        <v>51</v>
      </c>
      <c r="B35" s="23" t="s">
        <v>22</v>
      </c>
      <c r="C35" s="24">
        <v>0.3</v>
      </c>
      <c r="D35" s="24">
        <v>0.4</v>
      </c>
      <c r="E35" s="24">
        <v>0.5</v>
      </c>
      <c r="F35" s="24"/>
      <c r="G35" s="24"/>
      <c r="H35" s="11">
        <v>50000000</v>
      </c>
      <c r="I35" s="9">
        <v>200000000</v>
      </c>
      <c r="J35" s="11">
        <v>1000000000</v>
      </c>
      <c r="K35" s="4"/>
      <c r="L35" s="4"/>
      <c r="M35" s="34">
        <f>I35-H35</f>
        <v>150000000</v>
      </c>
      <c r="N35" s="34">
        <f>J35-I35</f>
        <v>800000000</v>
      </c>
      <c r="O35" s="34"/>
      <c r="P35" s="34"/>
    </row>
    <row r="36" spans="1:16" x14ac:dyDescent="0.2">
      <c r="A36" s="23" t="s">
        <v>52</v>
      </c>
      <c r="B36" s="23" t="s">
        <v>22</v>
      </c>
      <c r="C36" s="24">
        <v>0.3</v>
      </c>
      <c r="D36" s="24">
        <v>0.4</v>
      </c>
      <c r="E36" s="24">
        <v>0.5</v>
      </c>
      <c r="F36" s="24">
        <v>0.6</v>
      </c>
      <c r="G36" s="24"/>
      <c r="H36" s="11">
        <v>50000000</v>
      </c>
      <c r="I36" s="9">
        <v>200000000</v>
      </c>
      <c r="J36" s="11">
        <v>1000000000</v>
      </c>
      <c r="K36" s="11">
        <v>5000000000</v>
      </c>
      <c r="L36" s="4"/>
      <c r="M36" s="34">
        <f>I36-H36</f>
        <v>150000000</v>
      </c>
      <c r="N36" s="34">
        <f>J36-I36</f>
        <v>800000000</v>
      </c>
      <c r="O36" s="34">
        <f>K36-J36</f>
        <v>4000000000</v>
      </c>
      <c r="P36" s="34"/>
    </row>
    <row r="37" spans="1:16" x14ac:dyDescent="0.2">
      <c r="A37" s="19" t="s">
        <v>53</v>
      </c>
      <c r="B37" s="23" t="s">
        <v>22</v>
      </c>
      <c r="C37" s="24">
        <v>0.3</v>
      </c>
      <c r="D37" s="24">
        <v>0.4</v>
      </c>
      <c r="E37" s="24">
        <v>0.5</v>
      </c>
      <c r="F37" s="24">
        <v>0.6</v>
      </c>
      <c r="G37" s="24">
        <v>0.7</v>
      </c>
      <c r="H37" s="11">
        <v>50000000</v>
      </c>
      <c r="I37" s="9">
        <v>200000000</v>
      </c>
      <c r="J37" s="11">
        <v>1000000000</v>
      </c>
      <c r="K37" s="11">
        <v>5000000000</v>
      </c>
      <c r="L37" s="11" t="s">
        <v>34</v>
      </c>
      <c r="M37" s="34">
        <f>I37-H37</f>
        <v>150000000</v>
      </c>
      <c r="N37" s="34">
        <f>J37-I37</f>
        <v>800000000</v>
      </c>
      <c r="O37" s="34">
        <f>K37-J37</f>
        <v>4000000000</v>
      </c>
      <c r="P37" s="34">
        <v>500000000000</v>
      </c>
    </row>
    <row r="38" spans="1:16" x14ac:dyDescent="0.2">
      <c r="A38" s="7"/>
      <c r="B38" s="7"/>
      <c r="C38" s="12"/>
      <c r="D38" s="12"/>
      <c r="E38" s="12"/>
      <c r="F38" s="12"/>
      <c r="G38" s="12"/>
      <c r="H38" s="8"/>
      <c r="I38" s="4"/>
      <c r="J38" s="4"/>
      <c r="K38" s="4"/>
      <c r="L38" s="4"/>
      <c r="M38" s="32"/>
      <c r="N38" s="32"/>
      <c r="O38" s="32"/>
      <c r="P38" s="32"/>
    </row>
    <row r="40" spans="1:16" x14ac:dyDescent="0.2">
      <c r="A40" s="10"/>
      <c r="B40" s="10"/>
      <c r="H40" s="10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8"/>
  <sheetViews>
    <sheetView workbookViewId="0">
      <selection activeCell="B11" sqref="B11"/>
    </sheetView>
  </sheetViews>
  <sheetFormatPr defaultRowHeight="14.25" x14ac:dyDescent="0.2"/>
  <cols>
    <col min="3" max="3" width="30" customWidth="1"/>
  </cols>
  <sheetData>
    <row r="1" spans="1:3" x14ac:dyDescent="0.2">
      <c r="A1" s="154" t="s">
        <v>15</v>
      </c>
      <c r="B1" s="154" t="s">
        <v>19</v>
      </c>
    </row>
    <row r="2" spans="1:3" x14ac:dyDescent="0.2">
      <c r="A2" s="155"/>
      <c r="B2" s="155"/>
    </row>
    <row r="3" spans="1:3" x14ac:dyDescent="0.2">
      <c r="A3" s="156"/>
      <c r="B3" s="156"/>
    </row>
    <row r="4" spans="1:3" ht="28.5" x14ac:dyDescent="0.2">
      <c r="A4" s="5" t="s">
        <v>23</v>
      </c>
      <c r="B4" s="5"/>
    </row>
    <row r="5" spans="1:3" x14ac:dyDescent="0.2">
      <c r="A5" s="4">
        <v>1</v>
      </c>
      <c r="B5" s="15">
        <v>0.25</v>
      </c>
      <c r="C5" s="14" t="s">
        <v>17</v>
      </c>
    </row>
    <row r="6" spans="1:3" x14ac:dyDescent="0.2">
      <c r="A6" s="4">
        <v>2</v>
      </c>
      <c r="B6" s="15">
        <v>0.5</v>
      </c>
      <c r="C6" s="14" t="s">
        <v>18</v>
      </c>
    </row>
    <row r="7" spans="1:3" x14ac:dyDescent="0.2">
      <c r="A7" s="4">
        <v>3</v>
      </c>
      <c r="B7" s="15">
        <v>0.75</v>
      </c>
      <c r="C7" t="s">
        <v>16</v>
      </c>
    </row>
    <row r="8" spans="1:3" x14ac:dyDescent="0.2">
      <c r="A8" s="4">
        <v>4</v>
      </c>
      <c r="B8" s="15">
        <v>1</v>
      </c>
    </row>
  </sheetData>
  <mergeCells count="2">
    <mergeCell ref="A1:A3"/>
    <mergeCell ref="B1:B3"/>
  </mergeCells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G455"/>
  <sheetViews>
    <sheetView topLeftCell="A424" zoomScale="80" zoomScaleNormal="80" workbookViewId="0">
      <selection activeCell="H447" sqref="H447:T447"/>
    </sheetView>
  </sheetViews>
  <sheetFormatPr defaultColWidth="13" defaultRowHeight="15.75" x14ac:dyDescent="0.25"/>
  <cols>
    <col min="1" max="1" width="34.125" style="75" customWidth="1"/>
    <col min="2" max="2" width="5.375" style="88" customWidth="1"/>
    <col min="3" max="3" width="5.625" style="88" customWidth="1"/>
    <col min="4" max="4" width="5.7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125" style="75" customWidth="1"/>
    <col min="25" max="25" width="10.875" style="89" customWidth="1"/>
    <col min="26" max="26" width="6.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207</v>
      </c>
      <c r="I9" s="102" t="s">
        <v>938</v>
      </c>
      <c r="J9" s="102" t="s">
        <v>939</v>
      </c>
      <c r="K9" s="102">
        <v>86</v>
      </c>
      <c r="L9" s="102">
        <v>2</v>
      </c>
      <c r="M9" s="102"/>
      <c r="N9" s="102"/>
      <c r="O9" s="102" t="s">
        <v>208</v>
      </c>
      <c r="P9" s="102" t="s">
        <v>209</v>
      </c>
      <c r="Q9" s="102" t="s">
        <v>139</v>
      </c>
      <c r="R9" s="102">
        <v>34160</v>
      </c>
      <c r="S9" s="102" t="s">
        <v>236</v>
      </c>
      <c r="T9" s="102">
        <v>80</v>
      </c>
      <c r="U9" s="102" t="s">
        <v>940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308</v>
      </c>
      <c r="C10" s="97" t="s">
        <v>55</v>
      </c>
      <c r="D10" s="98">
        <v>6046</v>
      </c>
      <c r="E10" s="99">
        <v>126</v>
      </c>
      <c r="F10" s="97">
        <v>7</v>
      </c>
      <c r="G10" s="97">
        <v>1</v>
      </c>
      <c r="H10" s="105">
        <v>3</v>
      </c>
      <c r="I10" s="105">
        <v>3</v>
      </c>
      <c r="J10" s="105">
        <v>38</v>
      </c>
      <c r="K10" s="95">
        <v>1538</v>
      </c>
      <c r="L10" s="106">
        <f>T9</f>
        <v>80</v>
      </c>
      <c r="M10" s="106">
        <f>K10*L10</f>
        <v>123040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123040</v>
      </c>
      <c r="Z10" s="84"/>
      <c r="AA10" s="87">
        <f>AB10*M10/100</f>
        <v>12.304</v>
      </c>
      <c r="AB10" s="110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207</v>
      </c>
      <c r="I12" s="102" t="s">
        <v>938</v>
      </c>
      <c r="J12" s="102" t="s">
        <v>939</v>
      </c>
      <c r="K12" s="102">
        <v>86</v>
      </c>
      <c r="L12" s="102">
        <v>2</v>
      </c>
      <c r="M12" s="102"/>
      <c r="N12" s="102"/>
      <c r="O12" s="102" t="s">
        <v>208</v>
      </c>
      <c r="P12" s="102" t="s">
        <v>209</v>
      </c>
      <c r="Q12" s="102" t="s">
        <v>139</v>
      </c>
      <c r="R12" s="102">
        <v>34160</v>
      </c>
      <c r="S12" s="102" t="s">
        <v>236</v>
      </c>
      <c r="T12" s="102">
        <v>80</v>
      </c>
      <c r="U12" s="102" t="s">
        <v>947</v>
      </c>
      <c r="V12" s="103"/>
      <c r="W12" s="101"/>
      <c r="X12" s="102"/>
      <c r="Y12" s="101"/>
      <c r="Z12" s="101"/>
      <c r="AA12" s="101"/>
      <c r="AB12" s="104"/>
    </row>
    <row r="13" spans="2:33" ht="16.5" customHeight="1" x14ac:dyDescent="0.25">
      <c r="B13" s="97">
        <v>313</v>
      </c>
      <c r="C13" s="97" t="s">
        <v>55</v>
      </c>
      <c r="D13" s="98">
        <v>6051</v>
      </c>
      <c r="E13" s="99">
        <v>131</v>
      </c>
      <c r="F13" s="97">
        <v>7</v>
      </c>
      <c r="G13" s="97">
        <v>1</v>
      </c>
      <c r="H13" s="105">
        <v>4</v>
      </c>
      <c r="I13" s="105">
        <v>1</v>
      </c>
      <c r="J13" s="105">
        <v>78</v>
      </c>
      <c r="K13" s="95">
        <v>1778</v>
      </c>
      <c r="L13" s="106">
        <f>T12</f>
        <v>80</v>
      </c>
      <c r="M13" s="106">
        <f>K13*L13</f>
        <v>142240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142240</v>
      </c>
      <c r="Z13" s="84"/>
      <c r="AA13" s="87">
        <f>AB13*M13/100</f>
        <v>14.224</v>
      </c>
      <c r="AB13" s="110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207</v>
      </c>
      <c r="I15" s="102" t="s">
        <v>956</v>
      </c>
      <c r="J15" s="102" t="s">
        <v>800</v>
      </c>
      <c r="K15" s="102">
        <v>63</v>
      </c>
      <c r="L15" s="102">
        <v>2</v>
      </c>
      <c r="M15" s="102"/>
      <c r="N15" s="102"/>
      <c r="O15" s="102" t="s">
        <v>208</v>
      </c>
      <c r="P15" s="102" t="s">
        <v>209</v>
      </c>
      <c r="Q15" s="102" t="s">
        <v>139</v>
      </c>
      <c r="R15" s="102">
        <v>34160</v>
      </c>
      <c r="S15" s="102" t="s">
        <v>236</v>
      </c>
      <c r="T15" s="102">
        <v>130</v>
      </c>
      <c r="U15" s="102" t="s">
        <v>957</v>
      </c>
      <c r="V15" s="103"/>
      <c r="W15" s="101"/>
      <c r="X15" s="102"/>
      <c r="Y15" s="101"/>
      <c r="Z15" s="101"/>
      <c r="AA15" s="101"/>
      <c r="AB15" s="104"/>
    </row>
    <row r="16" spans="2:33" ht="16.5" customHeight="1" x14ac:dyDescent="0.25">
      <c r="B16" s="97">
        <v>319</v>
      </c>
      <c r="C16" s="97" t="s">
        <v>55</v>
      </c>
      <c r="D16" s="98">
        <v>6006</v>
      </c>
      <c r="E16" s="99">
        <v>137</v>
      </c>
      <c r="F16" s="97">
        <v>7</v>
      </c>
      <c r="G16" s="97">
        <v>1</v>
      </c>
      <c r="H16" s="105">
        <v>4</v>
      </c>
      <c r="I16" s="105">
        <v>1</v>
      </c>
      <c r="J16" s="105">
        <v>71</v>
      </c>
      <c r="K16" s="95">
        <v>1771</v>
      </c>
      <c r="L16" s="106">
        <f>T15</f>
        <v>130</v>
      </c>
      <c r="M16" s="106">
        <f>K16*L16</f>
        <v>230230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230230</v>
      </c>
      <c r="Z16" s="84"/>
      <c r="AA16" s="87">
        <f>AB16*M16/100</f>
        <v>23.023000000000003</v>
      </c>
      <c r="AB16" s="110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207</v>
      </c>
      <c r="I18" s="102" t="s">
        <v>1312</v>
      </c>
      <c r="J18" s="102" t="s">
        <v>1313</v>
      </c>
      <c r="K18" s="102">
        <v>50</v>
      </c>
      <c r="L18" s="102">
        <v>2</v>
      </c>
      <c r="M18" s="102"/>
      <c r="N18" s="102"/>
      <c r="O18" s="102" t="s">
        <v>208</v>
      </c>
      <c r="P18" s="102" t="s">
        <v>209</v>
      </c>
      <c r="Q18" s="102" t="s">
        <v>139</v>
      </c>
      <c r="R18" s="102">
        <v>34160</v>
      </c>
      <c r="S18" s="102"/>
      <c r="T18" s="102">
        <v>100</v>
      </c>
      <c r="U18" s="102" t="s">
        <v>1315</v>
      </c>
      <c r="V18" s="103"/>
      <c r="W18" s="101"/>
      <c r="X18" s="102" t="s">
        <v>212</v>
      </c>
      <c r="Y18" s="101" t="s">
        <v>1311</v>
      </c>
      <c r="Z18" s="101"/>
      <c r="AA18" s="102" t="s">
        <v>1314</v>
      </c>
      <c r="AB18" s="104"/>
    </row>
    <row r="19" spans="2:28" ht="16.5" customHeight="1" x14ac:dyDescent="0.25">
      <c r="B19" s="97">
        <v>470</v>
      </c>
      <c r="C19" s="97" t="s">
        <v>55</v>
      </c>
      <c r="D19" s="98">
        <v>5495</v>
      </c>
      <c r="E19" s="99">
        <v>4</v>
      </c>
      <c r="F19" s="97">
        <v>8</v>
      </c>
      <c r="G19" s="97"/>
      <c r="H19" s="105">
        <v>4</v>
      </c>
      <c r="I19" s="105">
        <v>2</v>
      </c>
      <c r="J19" s="105">
        <v>92</v>
      </c>
      <c r="K19" s="95">
        <v>1892</v>
      </c>
      <c r="L19" s="106">
        <f>T18</f>
        <v>100</v>
      </c>
      <c r="M19" s="106">
        <f>K19*L19</f>
        <v>189200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189200</v>
      </c>
      <c r="Z19" s="84"/>
      <c r="AA19" s="87">
        <f>AB19*M19/100</f>
        <v>18.920000000000002</v>
      </c>
      <c r="AB19" s="110">
        <v>0.01</v>
      </c>
    </row>
    <row r="20" spans="2:28" ht="16.5" customHeight="1" x14ac:dyDescent="0.25">
      <c r="B20" s="97"/>
      <c r="C20" s="97"/>
      <c r="D20" s="98"/>
      <c r="E20" s="99"/>
      <c r="F20" s="97"/>
      <c r="G20" s="97"/>
      <c r="H20" s="105"/>
      <c r="I20" s="105"/>
      <c r="J20" s="105"/>
      <c r="K20" s="95">
        <v>18</v>
      </c>
      <c r="L20" s="106">
        <f>T18</f>
        <v>100</v>
      </c>
      <c r="M20" s="106">
        <f>K20*L20</f>
        <v>1800</v>
      </c>
      <c r="N20" s="77"/>
      <c r="O20" s="78" t="s">
        <v>203</v>
      </c>
      <c r="P20" s="78" t="s">
        <v>5</v>
      </c>
      <c r="Q20" s="78" t="s">
        <v>143</v>
      </c>
      <c r="R20" s="79">
        <v>72</v>
      </c>
      <c r="S20" s="80"/>
      <c r="T20" s="81">
        <v>8050</v>
      </c>
      <c r="U20" s="96" t="s">
        <v>375</v>
      </c>
      <c r="V20" s="79">
        <f>R20*T20*36/100</f>
        <v>208656</v>
      </c>
      <c r="W20" s="79">
        <f>R20*T20-V20</f>
        <v>370944</v>
      </c>
      <c r="X20" s="82">
        <f>M20+W20</f>
        <v>372744</v>
      </c>
      <c r="Y20" s="83">
        <f>M20</f>
        <v>1800</v>
      </c>
      <c r="Z20" s="84"/>
      <c r="AA20" s="87">
        <f>AB20*M20/100</f>
        <v>0.36</v>
      </c>
      <c r="AB20" s="86">
        <v>0.02</v>
      </c>
    </row>
    <row r="21" spans="2:28" ht="16.5" customHeight="1" x14ac:dyDescent="0.25">
      <c r="B21" s="99"/>
      <c r="C21" s="99"/>
      <c r="D21" s="99"/>
      <c r="E21" s="99"/>
      <c r="F21" s="99"/>
      <c r="G21" s="99"/>
      <c r="H21" s="107">
        <v>4</v>
      </c>
      <c r="I21" s="107">
        <v>3</v>
      </c>
      <c r="J21" s="107">
        <v>10</v>
      </c>
      <c r="K21" s="106">
        <v>1910</v>
      </c>
      <c r="L21" s="106"/>
      <c r="M21" s="106"/>
      <c r="N21" s="77"/>
      <c r="O21" s="78"/>
      <c r="P21" s="78"/>
      <c r="Q21" s="78"/>
      <c r="R21" s="79"/>
      <c r="S21" s="80"/>
      <c r="T21" s="81"/>
      <c r="U21" s="77"/>
      <c r="V21" s="79"/>
      <c r="W21" s="79"/>
      <c r="X21" s="86"/>
      <c r="Y21" s="83"/>
      <c r="Z21" s="84"/>
      <c r="AA21" s="87">
        <f>SUM(AA19:AA20)</f>
        <v>19.28</v>
      </c>
      <c r="AB21" s="86"/>
    </row>
    <row r="22" spans="2:28" ht="16.5" customHeight="1" x14ac:dyDescent="0.25">
      <c r="B22" s="100" t="s">
        <v>205</v>
      </c>
      <c r="C22" s="101"/>
      <c r="D22" s="101"/>
      <c r="E22" s="101"/>
      <c r="F22" s="101"/>
      <c r="G22" s="102"/>
      <c r="H22" s="102" t="s">
        <v>207</v>
      </c>
      <c r="I22" s="102" t="s">
        <v>1325</v>
      </c>
      <c r="J22" s="102" t="s">
        <v>1326</v>
      </c>
      <c r="K22" s="102">
        <v>84</v>
      </c>
      <c r="L22" s="102">
        <v>2</v>
      </c>
      <c r="M22" s="102"/>
      <c r="N22" s="102"/>
      <c r="O22" s="102" t="s">
        <v>208</v>
      </c>
      <c r="P22" s="102" t="s">
        <v>209</v>
      </c>
      <c r="Q22" s="102" t="s">
        <v>139</v>
      </c>
      <c r="R22" s="102">
        <v>34160</v>
      </c>
      <c r="S22" s="102" t="s">
        <v>236</v>
      </c>
      <c r="T22" s="102">
        <v>250</v>
      </c>
      <c r="U22" s="102" t="s">
        <v>1327</v>
      </c>
      <c r="V22" s="103"/>
      <c r="W22" s="101"/>
      <c r="X22" s="102"/>
      <c r="Y22" s="101"/>
      <c r="Z22" s="101"/>
      <c r="AA22" s="101"/>
      <c r="AB22" s="104"/>
    </row>
    <row r="23" spans="2:28" ht="16.5" customHeight="1" x14ac:dyDescent="0.25">
      <c r="B23" s="97">
        <v>474</v>
      </c>
      <c r="C23" s="97" t="s">
        <v>55</v>
      </c>
      <c r="D23" s="98">
        <v>5097</v>
      </c>
      <c r="E23" s="99">
        <v>14</v>
      </c>
      <c r="F23" s="97">
        <v>2</v>
      </c>
      <c r="G23" s="97">
        <v>2</v>
      </c>
      <c r="H23" s="105">
        <v>0</v>
      </c>
      <c r="I23" s="105">
        <v>0</v>
      </c>
      <c r="J23" s="105">
        <v>74</v>
      </c>
      <c r="K23" s="95">
        <v>74</v>
      </c>
      <c r="L23" s="106">
        <f>T22</f>
        <v>250</v>
      </c>
      <c r="M23" s="106">
        <f>K23*L23</f>
        <v>18500</v>
      </c>
      <c r="N23" s="77"/>
      <c r="O23" s="78" t="s">
        <v>203</v>
      </c>
      <c r="P23" s="78" t="s">
        <v>211</v>
      </c>
      <c r="Q23" s="78" t="s">
        <v>143</v>
      </c>
      <c r="R23" s="79">
        <v>135</v>
      </c>
      <c r="S23" s="80"/>
      <c r="T23" s="81">
        <v>7450</v>
      </c>
      <c r="U23" s="96" t="s">
        <v>1328</v>
      </c>
      <c r="V23" s="79">
        <f>R23*T23*42/100</f>
        <v>422415</v>
      </c>
      <c r="W23" s="79">
        <f>R23*T23-V23</f>
        <v>583335</v>
      </c>
      <c r="X23" s="82">
        <f>M23+W23</f>
        <v>601835</v>
      </c>
      <c r="Y23" s="83">
        <f>M23</f>
        <v>18500</v>
      </c>
      <c r="Z23" s="84"/>
      <c r="AA23" s="87">
        <f>AB23*M23/100</f>
        <v>3.7</v>
      </c>
      <c r="AB23" s="86">
        <v>0.02</v>
      </c>
    </row>
    <row r="24" spans="2:28" ht="16.5" customHeight="1" x14ac:dyDescent="0.25">
      <c r="B24" s="99"/>
      <c r="C24" s="99"/>
      <c r="D24" s="99"/>
      <c r="E24" s="99"/>
      <c r="F24" s="99"/>
      <c r="G24" s="99"/>
      <c r="H24" s="107"/>
      <c r="I24" s="107"/>
      <c r="J24" s="107"/>
      <c r="K24" s="106"/>
      <c r="L24" s="106"/>
      <c r="M24" s="106"/>
      <c r="N24" s="77"/>
      <c r="O24" s="78"/>
      <c r="P24" s="78"/>
      <c r="Q24" s="78"/>
      <c r="R24" s="79"/>
      <c r="S24" s="80"/>
      <c r="T24" s="81"/>
      <c r="U24" s="77"/>
      <c r="V24" s="79"/>
      <c r="W24" s="79"/>
      <c r="X24" s="86"/>
      <c r="Y24" s="83"/>
      <c r="Z24" s="84"/>
      <c r="AA24" s="85"/>
      <c r="AB24" s="86"/>
    </row>
    <row r="25" spans="2:28" ht="16.5" customHeight="1" x14ac:dyDescent="0.25">
      <c r="B25" s="100" t="s">
        <v>205</v>
      </c>
      <c r="C25" s="101"/>
      <c r="D25" s="101"/>
      <c r="E25" s="101"/>
      <c r="F25" s="101"/>
      <c r="G25" s="102"/>
      <c r="H25" s="102" t="s">
        <v>210</v>
      </c>
      <c r="I25" s="102" t="s">
        <v>1329</v>
      </c>
      <c r="J25" s="102" t="s">
        <v>1330</v>
      </c>
      <c r="K25" s="102">
        <v>41</v>
      </c>
      <c r="L25" s="102">
        <v>2</v>
      </c>
      <c r="M25" s="102"/>
      <c r="N25" s="102"/>
      <c r="O25" s="102" t="s">
        <v>208</v>
      </c>
      <c r="P25" s="102" t="s">
        <v>209</v>
      </c>
      <c r="Q25" s="102" t="s">
        <v>139</v>
      </c>
      <c r="R25" s="102">
        <v>34160</v>
      </c>
      <c r="S25" s="102" t="s">
        <v>236</v>
      </c>
      <c r="T25" s="102">
        <v>250</v>
      </c>
      <c r="U25" s="102" t="s">
        <v>1331</v>
      </c>
      <c r="V25" s="103"/>
      <c r="W25" s="101"/>
      <c r="X25" s="102"/>
      <c r="Y25" s="101"/>
      <c r="Z25" s="101"/>
      <c r="AA25" s="101"/>
      <c r="AB25" s="104"/>
    </row>
    <row r="26" spans="2:28" ht="16.5" customHeight="1" x14ac:dyDescent="0.25">
      <c r="B26" s="97">
        <v>475</v>
      </c>
      <c r="C26" s="97" t="s">
        <v>55</v>
      </c>
      <c r="D26" s="98">
        <v>5098</v>
      </c>
      <c r="E26" s="99">
        <v>15</v>
      </c>
      <c r="F26" s="97">
        <v>2</v>
      </c>
      <c r="G26" s="97">
        <v>2</v>
      </c>
      <c r="H26" s="105">
        <v>0</v>
      </c>
      <c r="I26" s="105">
        <v>1</v>
      </c>
      <c r="J26" s="105">
        <v>68</v>
      </c>
      <c r="K26" s="95">
        <v>168</v>
      </c>
      <c r="L26" s="106">
        <f>T25</f>
        <v>250</v>
      </c>
      <c r="M26" s="106">
        <f>K26*L26</f>
        <v>42000</v>
      </c>
      <c r="N26" s="77"/>
      <c r="O26" s="78" t="s">
        <v>203</v>
      </c>
      <c r="P26" s="78" t="s">
        <v>5</v>
      </c>
      <c r="Q26" s="78" t="s">
        <v>143</v>
      </c>
      <c r="R26" s="79">
        <v>135</v>
      </c>
      <c r="S26" s="80"/>
      <c r="T26" s="81">
        <v>8050</v>
      </c>
      <c r="U26" s="96" t="s">
        <v>220</v>
      </c>
      <c r="V26" s="79">
        <f>R26*T26*6/100</f>
        <v>65205</v>
      </c>
      <c r="W26" s="79">
        <f>R26*T26-V26</f>
        <v>1021545</v>
      </c>
      <c r="X26" s="82">
        <f>M26+W26</f>
        <v>1063545</v>
      </c>
      <c r="Y26" s="83">
        <f>M26</f>
        <v>42000</v>
      </c>
      <c r="Z26" s="84"/>
      <c r="AA26" s="87">
        <f>AB26*M26/100</f>
        <v>8.4</v>
      </c>
      <c r="AB26" s="86">
        <v>0.02</v>
      </c>
    </row>
    <row r="27" spans="2:28" ht="16.5" customHeight="1" x14ac:dyDescent="0.25">
      <c r="B27" s="99"/>
      <c r="C27" s="99"/>
      <c r="D27" s="99"/>
      <c r="E27" s="99"/>
      <c r="F27" s="99"/>
      <c r="G27" s="99"/>
      <c r="H27" s="107"/>
      <c r="I27" s="107"/>
      <c r="J27" s="107"/>
      <c r="K27" s="106"/>
      <c r="L27" s="106"/>
      <c r="M27" s="106"/>
      <c r="N27" s="77"/>
      <c r="O27" s="78"/>
      <c r="P27" s="78"/>
      <c r="Q27" s="78"/>
      <c r="R27" s="79"/>
      <c r="S27" s="80"/>
      <c r="T27" s="81"/>
      <c r="U27" s="77"/>
      <c r="V27" s="79"/>
      <c r="W27" s="79"/>
      <c r="X27" s="86"/>
      <c r="Y27" s="83"/>
      <c r="Z27" s="84"/>
      <c r="AA27" s="85"/>
      <c r="AB27" s="86"/>
    </row>
    <row r="28" spans="2:28" ht="16.5" customHeight="1" x14ac:dyDescent="0.25">
      <c r="B28" s="100" t="s">
        <v>205</v>
      </c>
      <c r="C28" s="101"/>
      <c r="D28" s="101"/>
      <c r="E28" s="101"/>
      <c r="F28" s="101"/>
      <c r="G28" s="102"/>
      <c r="H28" s="102" t="s">
        <v>207</v>
      </c>
      <c r="I28" s="102" t="s">
        <v>2014</v>
      </c>
      <c r="J28" s="102" t="s">
        <v>2015</v>
      </c>
      <c r="K28" s="102">
        <v>81</v>
      </c>
      <c r="L28" s="102">
        <v>2</v>
      </c>
      <c r="M28" s="102"/>
      <c r="N28" s="102"/>
      <c r="O28" s="102" t="s">
        <v>208</v>
      </c>
      <c r="P28" s="102" t="s">
        <v>209</v>
      </c>
      <c r="Q28" s="102" t="s">
        <v>139</v>
      </c>
      <c r="R28" s="102">
        <v>34160</v>
      </c>
      <c r="S28" s="102" t="s">
        <v>236</v>
      </c>
      <c r="T28" s="102">
        <v>250</v>
      </c>
      <c r="U28" s="102" t="s">
        <v>2016</v>
      </c>
      <c r="V28" s="103"/>
      <c r="W28" s="101"/>
      <c r="X28" s="102"/>
      <c r="Y28" s="101"/>
      <c r="Z28" s="101"/>
      <c r="AA28" s="101"/>
      <c r="AB28" s="104"/>
    </row>
    <row r="29" spans="2:28" ht="16.5" customHeight="1" x14ac:dyDescent="0.25">
      <c r="B29" s="97">
        <v>776</v>
      </c>
      <c r="C29" s="97" t="s">
        <v>55</v>
      </c>
      <c r="D29" s="98">
        <v>5140</v>
      </c>
      <c r="E29" s="99">
        <v>193</v>
      </c>
      <c r="F29" s="97">
        <v>2</v>
      </c>
      <c r="G29" s="97">
        <v>1</v>
      </c>
      <c r="H29" s="105">
        <v>0</v>
      </c>
      <c r="I29" s="105">
        <v>1</v>
      </c>
      <c r="J29" s="105">
        <v>20</v>
      </c>
      <c r="K29" s="95">
        <v>120</v>
      </c>
      <c r="L29" s="106">
        <f>T28</f>
        <v>250</v>
      </c>
      <c r="M29" s="106">
        <f>K29*L29</f>
        <v>30000</v>
      </c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2"/>
      <c r="Y29" s="83">
        <f>M29</f>
        <v>30000</v>
      </c>
      <c r="Z29" s="84"/>
      <c r="AA29" s="87">
        <f>AB29*M29/100</f>
        <v>3</v>
      </c>
      <c r="AB29" s="110">
        <v>0.01</v>
      </c>
    </row>
    <row r="30" spans="2:28" ht="16.5" customHeight="1" x14ac:dyDescent="0.25">
      <c r="B30" s="99"/>
      <c r="C30" s="99"/>
      <c r="D30" s="99"/>
      <c r="E30" s="99"/>
      <c r="F30" s="99"/>
      <c r="G30" s="99"/>
      <c r="H30" s="107"/>
      <c r="I30" s="107"/>
      <c r="J30" s="107"/>
      <c r="K30" s="106"/>
      <c r="L30" s="106"/>
      <c r="M30" s="106"/>
      <c r="N30" s="77"/>
      <c r="O30" s="78"/>
      <c r="P30" s="78"/>
      <c r="Q30" s="78"/>
      <c r="R30" s="79"/>
      <c r="S30" s="80"/>
      <c r="T30" s="81"/>
      <c r="U30" s="77"/>
      <c r="V30" s="79"/>
      <c r="W30" s="79"/>
      <c r="X30" s="86"/>
      <c r="Y30" s="83"/>
      <c r="Z30" s="84"/>
      <c r="AA30" s="85"/>
      <c r="AB30" s="86"/>
    </row>
    <row r="31" spans="2:28" ht="16.5" customHeight="1" x14ac:dyDescent="0.25">
      <c r="B31" s="100" t="s">
        <v>205</v>
      </c>
      <c r="C31" s="101"/>
      <c r="D31" s="101"/>
      <c r="E31" s="101"/>
      <c r="F31" s="101"/>
      <c r="G31" s="102"/>
      <c r="H31" s="102" t="s">
        <v>210</v>
      </c>
      <c r="I31" s="102" t="s">
        <v>2017</v>
      </c>
      <c r="J31" s="102" t="s">
        <v>2018</v>
      </c>
      <c r="K31" s="102">
        <v>37</v>
      </c>
      <c r="L31" s="102">
        <v>2</v>
      </c>
      <c r="M31" s="102"/>
      <c r="N31" s="102"/>
      <c r="O31" s="102" t="s">
        <v>208</v>
      </c>
      <c r="P31" s="102" t="s">
        <v>209</v>
      </c>
      <c r="Q31" s="102" t="s">
        <v>139</v>
      </c>
      <c r="R31" s="102">
        <v>34160</v>
      </c>
      <c r="S31" s="102" t="s">
        <v>236</v>
      </c>
      <c r="T31" s="102">
        <v>200</v>
      </c>
      <c r="U31" s="102" t="s">
        <v>2019</v>
      </c>
      <c r="V31" s="103"/>
      <c r="W31" s="101"/>
      <c r="X31" s="102"/>
      <c r="Y31" s="101"/>
      <c r="Z31" s="101"/>
      <c r="AA31" s="101"/>
      <c r="AB31" s="104"/>
    </row>
    <row r="32" spans="2:28" ht="16.5" customHeight="1" x14ac:dyDescent="0.25">
      <c r="B32" s="97">
        <v>777</v>
      </c>
      <c r="C32" s="97" t="s">
        <v>55</v>
      </c>
      <c r="D32" s="98">
        <v>5099</v>
      </c>
      <c r="E32" s="99">
        <v>194</v>
      </c>
      <c r="F32" s="97">
        <v>2</v>
      </c>
      <c r="G32" s="97">
        <v>2</v>
      </c>
      <c r="H32" s="105">
        <v>0</v>
      </c>
      <c r="I32" s="105">
        <v>1</v>
      </c>
      <c r="J32" s="105">
        <v>29</v>
      </c>
      <c r="K32" s="95">
        <v>129</v>
      </c>
      <c r="L32" s="106">
        <f>T31</f>
        <v>200</v>
      </c>
      <c r="M32" s="106">
        <f>K32*L32</f>
        <v>25800</v>
      </c>
      <c r="N32" s="77"/>
      <c r="O32" s="78" t="s">
        <v>203</v>
      </c>
      <c r="P32" s="78" t="s">
        <v>211</v>
      </c>
      <c r="Q32" s="78" t="s">
        <v>143</v>
      </c>
      <c r="R32" s="79">
        <v>153</v>
      </c>
      <c r="S32" s="80"/>
      <c r="T32" s="81">
        <v>7450</v>
      </c>
      <c r="U32" s="96" t="s">
        <v>1234</v>
      </c>
      <c r="V32" s="79">
        <f>R32*T32*85/100</f>
        <v>968872.5</v>
      </c>
      <c r="W32" s="79">
        <f>R32*T32-V32</f>
        <v>170977.5</v>
      </c>
      <c r="X32" s="82">
        <f>M32+W32</f>
        <v>196777.5</v>
      </c>
      <c r="Y32" s="83">
        <f>M32</f>
        <v>25800</v>
      </c>
      <c r="Z32" s="84"/>
      <c r="AA32" s="87">
        <f>AB32*M32/100</f>
        <v>5.16</v>
      </c>
      <c r="AB32" s="86">
        <v>0.02</v>
      </c>
    </row>
    <row r="33" spans="2:28" ht="16.5" customHeight="1" x14ac:dyDescent="0.25">
      <c r="B33" s="99"/>
      <c r="C33" s="99"/>
      <c r="D33" s="99"/>
      <c r="E33" s="99"/>
      <c r="F33" s="99"/>
      <c r="G33" s="99"/>
      <c r="H33" s="107"/>
      <c r="I33" s="107"/>
      <c r="J33" s="107"/>
      <c r="K33" s="106"/>
      <c r="L33" s="106"/>
      <c r="M33" s="106"/>
      <c r="N33" s="77"/>
      <c r="O33" s="78"/>
      <c r="P33" s="78"/>
      <c r="Q33" s="78"/>
      <c r="R33" s="79"/>
      <c r="S33" s="80"/>
      <c r="T33" s="81"/>
      <c r="U33" s="77"/>
      <c r="V33" s="79"/>
      <c r="W33" s="79"/>
      <c r="X33" s="86"/>
      <c r="Y33" s="83"/>
      <c r="Z33" s="84"/>
      <c r="AA33" s="85"/>
      <c r="AB33" s="86"/>
    </row>
    <row r="34" spans="2:28" ht="16.5" customHeight="1" x14ac:dyDescent="0.25">
      <c r="B34" s="100" t="s">
        <v>205</v>
      </c>
      <c r="C34" s="101"/>
      <c r="D34" s="101"/>
      <c r="E34" s="101"/>
      <c r="F34" s="101"/>
      <c r="G34" s="102"/>
      <c r="H34" s="102" t="s">
        <v>210</v>
      </c>
      <c r="I34" s="102" t="s">
        <v>2017</v>
      </c>
      <c r="J34" s="102" t="s">
        <v>2018</v>
      </c>
      <c r="K34" s="102">
        <v>37</v>
      </c>
      <c r="L34" s="102">
        <v>2</v>
      </c>
      <c r="M34" s="102"/>
      <c r="N34" s="102"/>
      <c r="O34" s="102" t="s">
        <v>208</v>
      </c>
      <c r="P34" s="102" t="s">
        <v>209</v>
      </c>
      <c r="Q34" s="102" t="s">
        <v>139</v>
      </c>
      <c r="R34" s="102">
        <v>34160</v>
      </c>
      <c r="S34" s="102" t="s">
        <v>236</v>
      </c>
      <c r="T34" s="102">
        <v>250</v>
      </c>
      <c r="U34" s="102" t="s">
        <v>2020</v>
      </c>
      <c r="V34" s="103"/>
      <c r="W34" s="101"/>
      <c r="X34" s="102"/>
      <c r="Y34" s="101"/>
      <c r="Z34" s="101"/>
      <c r="AA34" s="101"/>
      <c r="AB34" s="104"/>
    </row>
    <row r="35" spans="2:28" ht="16.5" customHeight="1" x14ac:dyDescent="0.25">
      <c r="B35" s="97">
        <v>778</v>
      </c>
      <c r="C35" s="97" t="s">
        <v>55</v>
      </c>
      <c r="D35" s="98">
        <v>5100</v>
      </c>
      <c r="E35" s="99">
        <v>195</v>
      </c>
      <c r="F35" s="97">
        <v>2</v>
      </c>
      <c r="G35" s="97">
        <v>1</v>
      </c>
      <c r="H35" s="105">
        <v>0</v>
      </c>
      <c r="I35" s="105">
        <v>1</v>
      </c>
      <c r="J35" s="105">
        <v>30</v>
      </c>
      <c r="K35" s="95">
        <v>130</v>
      </c>
      <c r="L35" s="106">
        <f>T34</f>
        <v>250</v>
      </c>
      <c r="M35" s="106">
        <f>K35*L35</f>
        <v>32500</v>
      </c>
      <c r="N35" s="77"/>
      <c r="O35" s="78"/>
      <c r="P35" s="78"/>
      <c r="Q35" s="78"/>
      <c r="R35" s="79"/>
      <c r="S35" s="80"/>
      <c r="T35" s="81"/>
      <c r="U35" s="77"/>
      <c r="V35" s="79"/>
      <c r="W35" s="79"/>
      <c r="X35" s="82"/>
      <c r="Y35" s="83">
        <f>M35</f>
        <v>32500</v>
      </c>
      <c r="Z35" s="84"/>
      <c r="AA35" s="87">
        <f>AB35*M35/100</f>
        <v>3.25</v>
      </c>
      <c r="AB35" s="110">
        <v>0.01</v>
      </c>
    </row>
    <row r="36" spans="2:28" ht="16.5" customHeight="1" x14ac:dyDescent="0.25">
      <c r="B36" s="99"/>
      <c r="C36" s="99"/>
      <c r="D36" s="99"/>
      <c r="E36" s="99"/>
      <c r="F36" s="99"/>
      <c r="G36" s="99"/>
      <c r="H36" s="107"/>
      <c r="I36" s="107"/>
      <c r="J36" s="107"/>
      <c r="K36" s="106"/>
      <c r="L36" s="106"/>
      <c r="M36" s="106"/>
      <c r="N36" s="77"/>
      <c r="O36" s="78"/>
      <c r="P36" s="78"/>
      <c r="Q36" s="78"/>
      <c r="R36" s="79"/>
      <c r="S36" s="80"/>
      <c r="T36" s="81"/>
      <c r="U36" s="77"/>
      <c r="V36" s="79"/>
      <c r="W36" s="79"/>
      <c r="X36" s="86"/>
      <c r="Y36" s="83"/>
      <c r="Z36" s="84"/>
      <c r="AA36" s="85"/>
      <c r="AB36" s="86"/>
    </row>
    <row r="37" spans="2:28" ht="16.5" customHeight="1" x14ac:dyDescent="0.25">
      <c r="B37" s="100" t="s">
        <v>205</v>
      </c>
      <c r="C37" s="101"/>
      <c r="D37" s="101"/>
      <c r="E37" s="101"/>
      <c r="F37" s="101"/>
      <c r="G37" s="102"/>
      <c r="H37" s="102" t="s">
        <v>207</v>
      </c>
      <c r="I37" s="102" t="s">
        <v>1664</v>
      </c>
      <c r="J37" s="102" t="s">
        <v>2021</v>
      </c>
      <c r="K37" s="102">
        <v>83</v>
      </c>
      <c r="L37" s="102">
        <v>2</v>
      </c>
      <c r="M37" s="102"/>
      <c r="N37" s="102"/>
      <c r="O37" s="102" t="s">
        <v>208</v>
      </c>
      <c r="P37" s="102" t="s">
        <v>209</v>
      </c>
      <c r="Q37" s="102" t="s">
        <v>139</v>
      </c>
      <c r="R37" s="102">
        <v>34160</v>
      </c>
      <c r="S37" s="102"/>
      <c r="T37" s="102">
        <v>200</v>
      </c>
      <c r="U37" s="102" t="s">
        <v>2023</v>
      </c>
      <c r="V37" s="103"/>
      <c r="W37" s="101"/>
      <c r="X37" s="102"/>
      <c r="Y37" s="101"/>
      <c r="Z37" s="101"/>
      <c r="AA37" s="102" t="s">
        <v>2022</v>
      </c>
      <c r="AB37" s="104"/>
    </row>
    <row r="38" spans="2:28" ht="16.5" customHeight="1" x14ac:dyDescent="0.25">
      <c r="B38" s="97">
        <v>779</v>
      </c>
      <c r="C38" s="97" t="s">
        <v>55</v>
      </c>
      <c r="D38" s="98">
        <v>5101</v>
      </c>
      <c r="E38" s="99">
        <v>196</v>
      </c>
      <c r="F38" s="97">
        <v>2</v>
      </c>
      <c r="G38" s="97">
        <v>2</v>
      </c>
      <c r="H38" s="105">
        <v>0</v>
      </c>
      <c r="I38" s="105">
        <v>0</v>
      </c>
      <c r="J38" s="105">
        <v>94</v>
      </c>
      <c r="K38" s="95">
        <v>94</v>
      </c>
      <c r="L38" s="106">
        <f>T37</f>
        <v>200</v>
      </c>
      <c r="M38" s="106">
        <f>K38*L38</f>
        <v>18800</v>
      </c>
      <c r="N38" s="77"/>
      <c r="O38" s="78" t="s">
        <v>203</v>
      </c>
      <c r="P38" s="78" t="s">
        <v>5</v>
      </c>
      <c r="Q38" s="78" t="s">
        <v>143</v>
      </c>
      <c r="R38" s="79">
        <v>54</v>
      </c>
      <c r="S38" s="80"/>
      <c r="T38" s="81">
        <v>8050</v>
      </c>
      <c r="U38" s="96" t="s">
        <v>1334</v>
      </c>
      <c r="V38" s="79">
        <f>R38*T38*16/100</f>
        <v>69552</v>
      </c>
      <c r="W38" s="79">
        <f>R38*T38-V38</f>
        <v>365148</v>
      </c>
      <c r="X38" s="82">
        <f>M38+W38</f>
        <v>383948</v>
      </c>
      <c r="Y38" s="83">
        <f>M38</f>
        <v>18800</v>
      </c>
      <c r="Z38" s="84"/>
      <c r="AA38" s="87">
        <f>AB38*M38/100</f>
        <v>3.76</v>
      </c>
      <c r="AB38" s="86">
        <v>0.02</v>
      </c>
    </row>
    <row r="39" spans="2:28" ht="16.5" customHeight="1" x14ac:dyDescent="0.25">
      <c r="B39" s="97"/>
      <c r="C39" s="97"/>
      <c r="D39" s="98"/>
      <c r="E39" s="99"/>
      <c r="F39" s="97"/>
      <c r="G39" s="97"/>
      <c r="H39" s="105"/>
      <c r="I39" s="105"/>
      <c r="J39" s="105"/>
      <c r="K39" s="95"/>
      <c r="L39" s="106"/>
      <c r="M39" s="106"/>
      <c r="N39" s="77"/>
      <c r="O39" s="78"/>
      <c r="P39" s="78"/>
      <c r="Q39" s="78"/>
      <c r="R39" s="79"/>
      <c r="S39" s="80"/>
      <c r="T39" s="81"/>
      <c r="U39" s="96"/>
      <c r="V39" s="79"/>
      <c r="W39" s="79"/>
      <c r="X39" s="82"/>
      <c r="Y39" s="83"/>
      <c r="Z39" s="84"/>
      <c r="AA39" s="87"/>
      <c r="AB39" s="86"/>
    </row>
    <row r="40" spans="2:28" ht="16.5" customHeight="1" x14ac:dyDescent="0.25">
      <c r="B40" s="99"/>
      <c r="C40" s="99"/>
      <c r="D40" s="99"/>
      <c r="E40" s="99"/>
      <c r="F40" s="99"/>
      <c r="G40" s="99"/>
      <c r="H40" s="107"/>
      <c r="I40" s="107"/>
      <c r="J40" s="107"/>
      <c r="K40" s="106"/>
      <c r="L40" s="106"/>
      <c r="M40" s="106"/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6"/>
      <c r="Y40" s="83"/>
      <c r="Z40" s="84"/>
      <c r="AA40" s="85"/>
      <c r="AB40" s="86"/>
    </row>
    <row r="41" spans="2:28" ht="16.5" customHeight="1" x14ac:dyDescent="0.25">
      <c r="B41" s="100" t="s">
        <v>205</v>
      </c>
      <c r="C41" s="101"/>
      <c r="D41" s="101"/>
      <c r="E41" s="101"/>
      <c r="F41" s="101"/>
      <c r="G41" s="102"/>
      <c r="H41" s="102" t="s">
        <v>207</v>
      </c>
      <c r="I41" s="102" t="s">
        <v>1664</v>
      </c>
      <c r="J41" s="102" t="s">
        <v>2021</v>
      </c>
      <c r="K41" s="102">
        <v>83</v>
      </c>
      <c r="L41" s="102">
        <v>2</v>
      </c>
      <c r="M41" s="102"/>
      <c r="N41" s="102"/>
      <c r="O41" s="102" t="s">
        <v>208</v>
      </c>
      <c r="P41" s="102" t="s">
        <v>209</v>
      </c>
      <c r="Q41" s="102" t="s">
        <v>139</v>
      </c>
      <c r="R41" s="102">
        <v>34160</v>
      </c>
      <c r="S41" s="102"/>
      <c r="T41" s="102">
        <v>250</v>
      </c>
      <c r="U41" s="102" t="s">
        <v>2024</v>
      </c>
      <c r="V41" s="103"/>
      <c r="W41" s="101"/>
      <c r="X41" s="102"/>
      <c r="Y41" s="101"/>
      <c r="Z41" s="101"/>
      <c r="AA41" s="102" t="s">
        <v>2022</v>
      </c>
      <c r="AB41" s="104"/>
    </row>
    <row r="42" spans="2:28" ht="16.5" customHeight="1" x14ac:dyDescent="0.25">
      <c r="B42" s="97">
        <v>780</v>
      </c>
      <c r="C42" s="97" t="s">
        <v>55</v>
      </c>
      <c r="D42" s="98">
        <v>5102</v>
      </c>
      <c r="E42" s="99">
        <v>197</v>
      </c>
      <c r="F42" s="97">
        <v>2</v>
      </c>
      <c r="G42" s="97">
        <v>1</v>
      </c>
      <c r="H42" s="105">
        <v>0</v>
      </c>
      <c r="I42" s="105">
        <v>0</v>
      </c>
      <c r="J42" s="105">
        <v>72</v>
      </c>
      <c r="K42" s="95">
        <v>72</v>
      </c>
      <c r="L42" s="106">
        <f>T41</f>
        <v>250</v>
      </c>
      <c r="M42" s="106">
        <f>K42*L42</f>
        <v>18000</v>
      </c>
      <c r="N42" s="77"/>
      <c r="O42" s="78"/>
      <c r="P42" s="78"/>
      <c r="Q42" s="78"/>
      <c r="R42" s="79"/>
      <c r="S42" s="80"/>
      <c r="T42" s="81"/>
      <c r="U42" s="77"/>
      <c r="V42" s="79"/>
      <c r="W42" s="79"/>
      <c r="X42" s="82"/>
      <c r="Y42" s="83">
        <f>M42</f>
        <v>18000</v>
      </c>
      <c r="Z42" s="84"/>
      <c r="AA42" s="87">
        <f>AB42*M42/100</f>
        <v>1.8</v>
      </c>
      <c r="AB42" s="110">
        <v>0.01</v>
      </c>
    </row>
    <row r="43" spans="2:28" ht="16.5" customHeight="1" x14ac:dyDescent="0.25">
      <c r="B43" s="97"/>
      <c r="C43" s="97"/>
      <c r="D43" s="98"/>
      <c r="E43" s="99"/>
      <c r="F43" s="97"/>
      <c r="G43" s="97"/>
      <c r="H43" s="105"/>
      <c r="I43" s="105"/>
      <c r="J43" s="105"/>
      <c r="K43" s="95"/>
      <c r="L43" s="106"/>
      <c r="M43" s="106"/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/>
      <c r="Z43" s="84"/>
      <c r="AA43" s="87"/>
      <c r="AB43" s="110"/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207</v>
      </c>
      <c r="I45" s="102" t="s">
        <v>2029</v>
      </c>
      <c r="J45" s="102" t="s">
        <v>1814</v>
      </c>
      <c r="K45" s="102">
        <v>198</v>
      </c>
      <c r="L45" s="102">
        <v>2</v>
      </c>
      <c r="M45" s="102"/>
      <c r="N45" s="102"/>
      <c r="O45" s="102" t="s">
        <v>208</v>
      </c>
      <c r="P45" s="102" t="s">
        <v>209</v>
      </c>
      <c r="Q45" s="102" t="s">
        <v>139</v>
      </c>
      <c r="R45" s="102">
        <v>34160</v>
      </c>
      <c r="S45" s="102" t="s">
        <v>236</v>
      </c>
      <c r="T45" s="102">
        <v>250</v>
      </c>
      <c r="U45" s="102" t="s">
        <v>2030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782</v>
      </c>
      <c r="C46" s="97" t="s">
        <v>55</v>
      </c>
      <c r="D46" s="98">
        <v>5103</v>
      </c>
      <c r="E46" s="99">
        <v>199</v>
      </c>
      <c r="F46" s="97">
        <v>2</v>
      </c>
      <c r="G46" s="97">
        <v>2</v>
      </c>
      <c r="H46" s="105">
        <v>0</v>
      </c>
      <c r="I46" s="105">
        <v>1</v>
      </c>
      <c r="J46" s="105">
        <v>71</v>
      </c>
      <c r="K46" s="95">
        <v>171</v>
      </c>
      <c r="L46" s="106">
        <f>T45</f>
        <v>250</v>
      </c>
      <c r="M46" s="106">
        <f>K46*L46</f>
        <v>42750</v>
      </c>
      <c r="N46" s="77"/>
      <c r="O46" s="78" t="s">
        <v>203</v>
      </c>
      <c r="P46" s="78" t="s">
        <v>5</v>
      </c>
      <c r="Q46" s="78" t="s">
        <v>143</v>
      </c>
      <c r="R46" s="79">
        <v>162</v>
      </c>
      <c r="S46" s="80"/>
      <c r="T46" s="81">
        <v>8050</v>
      </c>
      <c r="U46" s="96" t="s">
        <v>1334</v>
      </c>
      <c r="V46" s="79">
        <f>R46*T46*16/100</f>
        <v>208656</v>
      </c>
      <c r="W46" s="79">
        <f>R46*T46-V46</f>
        <v>1095444</v>
      </c>
      <c r="X46" s="82">
        <f>M46+W46</f>
        <v>1138194</v>
      </c>
      <c r="Y46" s="83">
        <f>M46</f>
        <v>42750</v>
      </c>
      <c r="Z46" s="84"/>
      <c r="AA46" s="87">
        <f>AB46*M46/100</f>
        <v>8.5500000000000007</v>
      </c>
      <c r="AB46" s="86">
        <v>0.02</v>
      </c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210</v>
      </c>
      <c r="I48" s="102" t="s">
        <v>2031</v>
      </c>
      <c r="J48" s="102" t="s">
        <v>2032</v>
      </c>
      <c r="K48" s="102">
        <v>32</v>
      </c>
      <c r="L48" s="102">
        <v>2</v>
      </c>
      <c r="M48" s="102"/>
      <c r="N48" s="102"/>
      <c r="O48" s="102" t="s">
        <v>208</v>
      </c>
      <c r="P48" s="102" t="s">
        <v>209</v>
      </c>
      <c r="Q48" s="102" t="s">
        <v>139</v>
      </c>
      <c r="R48" s="102">
        <v>34160</v>
      </c>
      <c r="S48" s="102" t="s">
        <v>236</v>
      </c>
      <c r="T48" s="102">
        <v>250</v>
      </c>
      <c r="U48" s="102" t="s">
        <v>2033</v>
      </c>
      <c r="V48" s="103"/>
      <c r="W48" s="101"/>
      <c r="X48" s="102"/>
      <c r="Y48" s="101"/>
      <c r="Z48" s="101"/>
      <c r="AA48" s="101"/>
      <c r="AB48" s="104"/>
    </row>
    <row r="49" spans="2:28" ht="16.5" customHeight="1" x14ac:dyDescent="0.25">
      <c r="B49" s="97">
        <v>783</v>
      </c>
      <c r="C49" s="97" t="s">
        <v>55</v>
      </c>
      <c r="D49" s="98">
        <v>5104</v>
      </c>
      <c r="E49" s="99">
        <v>200</v>
      </c>
      <c r="F49" s="97">
        <v>2</v>
      </c>
      <c r="G49" s="97">
        <v>2</v>
      </c>
      <c r="H49" s="105">
        <v>0</v>
      </c>
      <c r="I49" s="105">
        <v>1</v>
      </c>
      <c r="J49" s="105">
        <v>0</v>
      </c>
      <c r="K49" s="95">
        <v>100</v>
      </c>
      <c r="L49" s="106">
        <f>T48</f>
        <v>250</v>
      </c>
      <c r="M49" s="106">
        <f>K49*L49</f>
        <v>25000</v>
      </c>
      <c r="N49" s="77"/>
      <c r="O49" s="78" t="s">
        <v>2034</v>
      </c>
      <c r="P49" s="78" t="s">
        <v>211</v>
      </c>
      <c r="Q49" s="78" t="s">
        <v>143</v>
      </c>
      <c r="R49" s="79">
        <v>135</v>
      </c>
      <c r="S49" s="80"/>
      <c r="T49" s="81">
        <v>7450</v>
      </c>
      <c r="U49" s="96" t="s">
        <v>406</v>
      </c>
      <c r="V49" s="79">
        <f>R49*T49*85/100</f>
        <v>854887.5</v>
      </c>
      <c r="W49" s="79">
        <f>R49*T49-V49</f>
        <v>150862.5</v>
      </c>
      <c r="X49" s="82">
        <f>M49+W49</f>
        <v>175862.5</v>
      </c>
      <c r="Y49" s="83">
        <f>M49</f>
        <v>25000</v>
      </c>
      <c r="Z49" s="84"/>
      <c r="AA49" s="87">
        <f>AB49*M49/100</f>
        <v>5</v>
      </c>
      <c r="AB49" s="86">
        <v>0.02</v>
      </c>
    </row>
    <row r="50" spans="2:28" ht="16.5" customHeight="1" x14ac:dyDescent="0.25">
      <c r="B50" s="97"/>
      <c r="C50" s="97"/>
      <c r="D50" s="98" t="s">
        <v>2035</v>
      </c>
      <c r="E50" s="99"/>
      <c r="F50" s="97"/>
      <c r="G50" s="97"/>
      <c r="H50" s="105"/>
      <c r="I50" s="105"/>
      <c r="J50" s="105"/>
      <c r="K50" s="95">
        <v>55</v>
      </c>
      <c r="L50" s="106">
        <f>T48</f>
        <v>250</v>
      </c>
      <c r="M50" s="106">
        <f>K50*L50</f>
        <v>13750</v>
      </c>
      <c r="N50" s="77"/>
      <c r="O50" s="78" t="s">
        <v>203</v>
      </c>
      <c r="P50" s="78" t="s">
        <v>25</v>
      </c>
      <c r="Q50" s="78" t="s">
        <v>143</v>
      </c>
      <c r="R50" s="79">
        <v>36</v>
      </c>
      <c r="S50" s="80"/>
      <c r="T50" s="81">
        <v>7650</v>
      </c>
      <c r="U50" s="96" t="s">
        <v>1778</v>
      </c>
      <c r="V50" s="79">
        <f>R50*T50*15/100</f>
        <v>41310</v>
      </c>
      <c r="W50" s="79">
        <f>R50*T50-V50</f>
        <v>234090</v>
      </c>
      <c r="X50" s="82">
        <f>M50+W50</f>
        <v>247840</v>
      </c>
      <c r="Y50" s="83">
        <f>M50</f>
        <v>13750</v>
      </c>
      <c r="Z50" s="84"/>
      <c r="AA50" s="87">
        <f>AB50*M50/100</f>
        <v>2.75</v>
      </c>
      <c r="AB50" s="86">
        <v>0.02</v>
      </c>
    </row>
    <row r="51" spans="2:28" ht="16.5" customHeight="1" x14ac:dyDescent="0.25">
      <c r="B51" s="97"/>
      <c r="C51" s="97"/>
      <c r="D51" s="98"/>
      <c r="E51" s="99"/>
      <c r="F51" s="97"/>
      <c r="G51" s="97"/>
      <c r="H51" s="105">
        <v>0</v>
      </c>
      <c r="I51" s="105">
        <v>1</v>
      </c>
      <c r="J51" s="105">
        <v>55</v>
      </c>
      <c r="K51" s="95">
        <v>155</v>
      </c>
      <c r="L51" s="106"/>
      <c r="M51" s="106"/>
      <c r="N51" s="77"/>
      <c r="O51" s="78"/>
      <c r="P51" s="78"/>
      <c r="Q51" s="78"/>
      <c r="R51" s="79"/>
      <c r="S51" s="80"/>
      <c r="T51" s="81"/>
      <c r="U51" s="77"/>
      <c r="V51" s="79"/>
      <c r="W51" s="79"/>
      <c r="X51" s="82"/>
      <c r="Y51" s="83"/>
      <c r="Z51" s="84"/>
      <c r="AA51" s="87">
        <f>SUM(AA49:AA50)</f>
        <v>7.75</v>
      </c>
      <c r="AB51" s="82"/>
    </row>
    <row r="52" spans="2:28" ht="16.5" customHeight="1" x14ac:dyDescent="0.25">
      <c r="B52" s="99"/>
      <c r="C52" s="99"/>
      <c r="D52" s="99"/>
      <c r="E52" s="99"/>
      <c r="F52" s="99"/>
      <c r="G52" s="99"/>
      <c r="H52" s="107"/>
      <c r="I52" s="107"/>
      <c r="J52" s="107"/>
      <c r="K52" s="106"/>
      <c r="L52" s="106"/>
      <c r="M52" s="106"/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6"/>
      <c r="Y52" s="83"/>
      <c r="Z52" s="84"/>
      <c r="AA52" s="85"/>
      <c r="AB52" s="86"/>
    </row>
    <row r="53" spans="2:28" ht="16.5" customHeight="1" x14ac:dyDescent="0.25">
      <c r="B53" s="100" t="s">
        <v>205</v>
      </c>
      <c r="C53" s="101"/>
      <c r="D53" s="101"/>
      <c r="E53" s="101"/>
      <c r="F53" s="101"/>
      <c r="G53" s="102"/>
      <c r="H53" s="102" t="s">
        <v>210</v>
      </c>
      <c r="I53" s="102" t="s">
        <v>412</v>
      </c>
      <c r="J53" s="102" t="s">
        <v>2036</v>
      </c>
      <c r="K53" s="102">
        <v>29</v>
      </c>
      <c r="L53" s="102">
        <v>2</v>
      </c>
      <c r="M53" s="102"/>
      <c r="N53" s="102"/>
      <c r="O53" s="102" t="s">
        <v>208</v>
      </c>
      <c r="P53" s="102" t="s">
        <v>209</v>
      </c>
      <c r="Q53" s="102" t="s">
        <v>139</v>
      </c>
      <c r="R53" s="102">
        <v>34160</v>
      </c>
      <c r="S53" s="102" t="s">
        <v>236</v>
      </c>
      <c r="T53" s="102">
        <v>200</v>
      </c>
      <c r="U53" s="102" t="s">
        <v>2037</v>
      </c>
      <c r="V53" s="103"/>
      <c r="W53" s="101"/>
      <c r="X53" s="102"/>
      <c r="Y53" s="101"/>
      <c r="Z53" s="101"/>
      <c r="AA53" s="101"/>
      <c r="AB53" s="104"/>
    </row>
    <row r="54" spans="2:28" ht="16.5" customHeight="1" x14ac:dyDescent="0.25">
      <c r="B54" s="97">
        <v>784</v>
      </c>
      <c r="C54" s="97" t="s">
        <v>55</v>
      </c>
      <c r="D54" s="98">
        <v>5109</v>
      </c>
      <c r="E54" s="99">
        <v>201</v>
      </c>
      <c r="F54" s="97">
        <v>2</v>
      </c>
      <c r="G54" s="97">
        <v>2</v>
      </c>
      <c r="H54" s="105">
        <v>0</v>
      </c>
      <c r="I54" s="105">
        <v>3</v>
      </c>
      <c r="J54" s="105">
        <v>75</v>
      </c>
      <c r="K54" s="95">
        <v>375</v>
      </c>
      <c r="L54" s="106">
        <f>T53</f>
        <v>200</v>
      </c>
      <c r="M54" s="106">
        <f>K54*L54</f>
        <v>75000</v>
      </c>
      <c r="N54" s="77"/>
      <c r="O54" s="78" t="s">
        <v>203</v>
      </c>
      <c r="P54" s="78" t="s">
        <v>211</v>
      </c>
      <c r="Q54" s="78" t="s">
        <v>143</v>
      </c>
      <c r="R54" s="79">
        <v>216</v>
      </c>
      <c r="S54" s="80"/>
      <c r="T54" s="81">
        <v>7450</v>
      </c>
      <c r="U54" s="96" t="s">
        <v>411</v>
      </c>
      <c r="V54" s="79">
        <f>R54*T54*85/100</f>
        <v>1367820</v>
      </c>
      <c r="W54" s="79">
        <f>R54*T54-V54</f>
        <v>241380</v>
      </c>
      <c r="X54" s="82">
        <f>M54+W54</f>
        <v>316380</v>
      </c>
      <c r="Y54" s="83">
        <f>M54</f>
        <v>75000</v>
      </c>
      <c r="Z54" s="84"/>
      <c r="AA54" s="87">
        <f>AB54*M54/100</f>
        <v>15</v>
      </c>
      <c r="AB54" s="86">
        <v>0.02</v>
      </c>
    </row>
    <row r="55" spans="2:28" ht="16.5" customHeight="1" x14ac:dyDescent="0.25">
      <c r="B55" s="97"/>
      <c r="C55" s="97"/>
      <c r="D55" s="98"/>
      <c r="E55" s="99"/>
      <c r="F55" s="97"/>
      <c r="G55" s="97"/>
      <c r="H55" s="105"/>
      <c r="I55" s="105">
        <v>1</v>
      </c>
      <c r="J55" s="105">
        <v>0</v>
      </c>
      <c r="K55" s="95">
        <v>100</v>
      </c>
      <c r="L55" s="106">
        <f>T53</f>
        <v>200</v>
      </c>
      <c r="M55" s="106">
        <f>K55*L55</f>
        <v>20000</v>
      </c>
      <c r="N55" s="77"/>
      <c r="O55" s="78" t="s">
        <v>120</v>
      </c>
      <c r="P55" s="78" t="s">
        <v>5</v>
      </c>
      <c r="Q55" s="78"/>
      <c r="R55" s="79">
        <v>27</v>
      </c>
      <c r="S55" s="80"/>
      <c r="T55" s="81">
        <v>2600</v>
      </c>
      <c r="U55" s="96" t="s">
        <v>2038</v>
      </c>
      <c r="V55" s="79">
        <f>R55*T55*56/100</f>
        <v>39312</v>
      </c>
      <c r="W55" s="79">
        <f>R55*T55-V55</f>
        <v>30888</v>
      </c>
      <c r="X55" s="82">
        <f>M55+W55</f>
        <v>50888</v>
      </c>
      <c r="Y55" s="83">
        <f>M55</f>
        <v>20000</v>
      </c>
      <c r="Z55" s="84"/>
      <c r="AA55" s="87">
        <f>AB55*M55/100</f>
        <v>4</v>
      </c>
      <c r="AB55" s="86">
        <v>0.02</v>
      </c>
    </row>
    <row r="56" spans="2:28" ht="16.5" customHeight="1" x14ac:dyDescent="0.25">
      <c r="B56" s="97"/>
      <c r="C56" s="97"/>
      <c r="D56" s="98"/>
      <c r="E56" s="99"/>
      <c r="F56" s="97"/>
      <c r="G56" s="97"/>
      <c r="H56" s="105">
        <v>1</v>
      </c>
      <c r="I56" s="105">
        <v>0</v>
      </c>
      <c r="J56" s="105">
        <v>75</v>
      </c>
      <c r="K56" s="95">
        <v>475</v>
      </c>
      <c r="L56" s="106"/>
      <c r="M56" s="106"/>
      <c r="N56" s="77"/>
      <c r="O56" s="78"/>
      <c r="P56" s="78"/>
      <c r="Q56" s="78"/>
      <c r="R56" s="79"/>
      <c r="S56" s="80"/>
      <c r="T56" s="81"/>
      <c r="U56" s="77"/>
      <c r="V56" s="79"/>
      <c r="W56" s="79"/>
      <c r="X56" s="82"/>
      <c r="Y56" s="83"/>
      <c r="Z56" s="84"/>
      <c r="AA56" s="87">
        <f>SUM(AA54:AA55)</f>
        <v>19</v>
      </c>
      <c r="AB56" s="82"/>
    </row>
    <row r="57" spans="2:28" ht="16.5" customHeight="1" x14ac:dyDescent="0.25">
      <c r="B57" s="99"/>
      <c r="C57" s="99"/>
      <c r="D57" s="99"/>
      <c r="E57" s="99"/>
      <c r="F57" s="99"/>
      <c r="G57" s="99"/>
      <c r="H57" s="107"/>
      <c r="I57" s="107"/>
      <c r="J57" s="107"/>
      <c r="K57" s="106"/>
      <c r="L57" s="106"/>
      <c r="M57" s="106"/>
      <c r="N57" s="77"/>
      <c r="O57" s="78"/>
      <c r="P57" s="78"/>
      <c r="Q57" s="78"/>
      <c r="R57" s="79"/>
      <c r="S57" s="80"/>
      <c r="T57" s="81"/>
      <c r="U57" s="77"/>
      <c r="V57" s="79"/>
      <c r="W57" s="79"/>
      <c r="X57" s="86"/>
      <c r="Y57" s="83"/>
      <c r="Z57" s="84"/>
      <c r="AA57" s="85"/>
      <c r="AB57" s="86"/>
    </row>
    <row r="58" spans="2:28" ht="16.5" customHeight="1" x14ac:dyDescent="0.25">
      <c r="B58" s="100" t="s">
        <v>205</v>
      </c>
      <c r="C58" s="101"/>
      <c r="D58" s="101"/>
      <c r="E58" s="101"/>
      <c r="F58" s="101"/>
      <c r="G58" s="102"/>
      <c r="H58" s="102" t="s">
        <v>207</v>
      </c>
      <c r="I58" s="102" t="s">
        <v>1555</v>
      </c>
      <c r="J58" s="102" t="s">
        <v>2039</v>
      </c>
      <c r="K58" s="102">
        <v>22</v>
      </c>
      <c r="L58" s="102">
        <v>2</v>
      </c>
      <c r="M58" s="102"/>
      <c r="N58" s="102"/>
      <c r="O58" s="102" t="s">
        <v>208</v>
      </c>
      <c r="P58" s="102" t="s">
        <v>209</v>
      </c>
      <c r="Q58" s="102" t="s">
        <v>139</v>
      </c>
      <c r="R58" s="102">
        <v>34160</v>
      </c>
      <c r="S58" s="102" t="s">
        <v>236</v>
      </c>
      <c r="T58" s="102">
        <v>200</v>
      </c>
      <c r="U58" s="102" t="s">
        <v>2040</v>
      </c>
      <c r="V58" s="103"/>
      <c r="W58" s="101"/>
      <c r="X58" s="102"/>
      <c r="Y58" s="101"/>
      <c r="Z58" s="101"/>
      <c r="AA58" s="101"/>
      <c r="AB58" s="104"/>
    </row>
    <row r="59" spans="2:28" ht="16.5" customHeight="1" x14ac:dyDescent="0.25">
      <c r="B59" s="97">
        <v>785</v>
      </c>
      <c r="C59" s="97" t="s">
        <v>55</v>
      </c>
      <c r="D59" s="98">
        <v>5110</v>
      </c>
      <c r="E59" s="99">
        <v>202</v>
      </c>
      <c r="F59" s="97">
        <v>2</v>
      </c>
      <c r="G59" s="97">
        <v>2</v>
      </c>
      <c r="H59" s="105">
        <v>0</v>
      </c>
      <c r="I59" s="105">
        <v>0</v>
      </c>
      <c r="J59" s="105">
        <v>88</v>
      </c>
      <c r="K59" s="95">
        <v>88</v>
      </c>
      <c r="L59" s="106">
        <f>T58</f>
        <v>200</v>
      </c>
      <c r="M59" s="106">
        <f>K59*L59</f>
        <v>17600</v>
      </c>
      <c r="N59" s="77"/>
      <c r="O59" s="78" t="s">
        <v>203</v>
      </c>
      <c r="P59" s="78" t="s">
        <v>211</v>
      </c>
      <c r="Q59" s="78" t="s">
        <v>143</v>
      </c>
      <c r="R59" s="79">
        <v>135</v>
      </c>
      <c r="S59" s="80"/>
      <c r="T59" s="81">
        <v>7450</v>
      </c>
      <c r="U59" s="96" t="s">
        <v>1773</v>
      </c>
      <c r="V59" s="79">
        <f>R59*T59*55/100</f>
        <v>553162.5</v>
      </c>
      <c r="W59" s="79">
        <f>R59*T59-V59</f>
        <v>452587.5</v>
      </c>
      <c r="X59" s="82">
        <f>M59+W59</f>
        <v>470187.5</v>
      </c>
      <c r="Y59" s="83">
        <f>M59</f>
        <v>17600</v>
      </c>
      <c r="Z59" s="84"/>
      <c r="AA59" s="87">
        <f>AB59*M59/100</f>
        <v>3.52</v>
      </c>
      <c r="AB59" s="86">
        <v>0.02</v>
      </c>
    </row>
    <row r="60" spans="2:28" ht="16.5" customHeight="1" x14ac:dyDescent="0.25">
      <c r="B60" s="99"/>
      <c r="C60" s="99"/>
      <c r="D60" s="99"/>
      <c r="E60" s="99"/>
      <c r="F60" s="99"/>
      <c r="G60" s="99"/>
      <c r="H60" s="107"/>
      <c r="I60" s="107"/>
      <c r="J60" s="107"/>
      <c r="K60" s="106"/>
      <c r="L60" s="106"/>
      <c r="M60" s="106"/>
      <c r="N60" s="77"/>
      <c r="O60" s="78"/>
      <c r="P60" s="78"/>
      <c r="Q60" s="78"/>
      <c r="R60" s="79"/>
      <c r="S60" s="80"/>
      <c r="T60" s="81"/>
      <c r="U60" s="77"/>
      <c r="V60" s="79"/>
      <c r="W60" s="79"/>
      <c r="X60" s="86"/>
      <c r="Y60" s="83"/>
      <c r="Z60" s="84"/>
      <c r="AA60" s="85"/>
      <c r="AB60" s="86"/>
    </row>
    <row r="61" spans="2:28" ht="16.5" customHeight="1" x14ac:dyDescent="0.25">
      <c r="B61" s="100" t="s">
        <v>205</v>
      </c>
      <c r="C61" s="101"/>
      <c r="D61" s="101"/>
      <c r="E61" s="101"/>
      <c r="F61" s="101"/>
      <c r="G61" s="102"/>
      <c r="H61" s="102" t="s">
        <v>210</v>
      </c>
      <c r="I61" s="102" t="s">
        <v>2041</v>
      </c>
      <c r="J61" s="102" t="s">
        <v>2015</v>
      </c>
      <c r="K61" s="102">
        <v>81</v>
      </c>
      <c r="L61" s="102">
        <v>2</v>
      </c>
      <c r="M61" s="102"/>
      <c r="N61" s="102"/>
      <c r="O61" s="102" t="s">
        <v>208</v>
      </c>
      <c r="P61" s="102" t="s">
        <v>209</v>
      </c>
      <c r="Q61" s="102" t="s">
        <v>139</v>
      </c>
      <c r="R61" s="102">
        <v>34160</v>
      </c>
      <c r="S61" s="102" t="s">
        <v>236</v>
      </c>
      <c r="T61" s="102">
        <v>200</v>
      </c>
      <c r="U61" s="102" t="s">
        <v>2042</v>
      </c>
      <c r="V61" s="103"/>
      <c r="W61" s="101"/>
      <c r="X61" s="102"/>
      <c r="Y61" s="101"/>
      <c r="Z61" s="101"/>
      <c r="AA61" s="101"/>
      <c r="AB61" s="104"/>
    </row>
    <row r="62" spans="2:28" ht="16.5" customHeight="1" x14ac:dyDescent="0.25">
      <c r="B62" s="97">
        <v>786</v>
      </c>
      <c r="C62" s="97" t="s">
        <v>55</v>
      </c>
      <c r="D62" s="98">
        <v>5111</v>
      </c>
      <c r="E62" s="99">
        <v>203</v>
      </c>
      <c r="F62" s="97">
        <v>2</v>
      </c>
      <c r="G62" s="97"/>
      <c r="H62" s="105">
        <v>0</v>
      </c>
      <c r="I62" s="105">
        <v>1</v>
      </c>
      <c r="J62" s="105">
        <v>0</v>
      </c>
      <c r="K62" s="95">
        <v>100</v>
      </c>
      <c r="L62" s="106">
        <f>T61</f>
        <v>200</v>
      </c>
      <c r="M62" s="106">
        <f>K62*L62</f>
        <v>20000</v>
      </c>
      <c r="N62" s="77"/>
      <c r="O62" s="78" t="s">
        <v>203</v>
      </c>
      <c r="P62" s="78" t="s">
        <v>211</v>
      </c>
      <c r="Q62" s="78" t="s">
        <v>143</v>
      </c>
      <c r="R62" s="79">
        <v>72</v>
      </c>
      <c r="S62" s="80"/>
      <c r="T62" s="81">
        <v>8050</v>
      </c>
      <c r="U62" s="96" t="s">
        <v>411</v>
      </c>
      <c r="V62" s="79">
        <f>R62*T62*85/100</f>
        <v>492660</v>
      </c>
      <c r="W62" s="79">
        <f>R62*T62-V62</f>
        <v>86940</v>
      </c>
      <c r="X62" s="82">
        <f>M62+W62</f>
        <v>106940</v>
      </c>
      <c r="Y62" s="83">
        <f>M62</f>
        <v>20000</v>
      </c>
      <c r="Z62" s="84"/>
      <c r="AA62" s="87">
        <f>AB62*M62/100</f>
        <v>4</v>
      </c>
      <c r="AB62" s="86">
        <v>0.02</v>
      </c>
    </row>
    <row r="63" spans="2:28" ht="16.5" customHeight="1" x14ac:dyDescent="0.25">
      <c r="B63" s="97"/>
      <c r="C63" s="97"/>
      <c r="D63" s="98"/>
      <c r="E63" s="99"/>
      <c r="F63" s="97"/>
      <c r="G63" s="97"/>
      <c r="H63" s="105"/>
      <c r="I63" s="105"/>
      <c r="J63" s="105">
        <v>28</v>
      </c>
      <c r="K63" s="95">
        <v>28</v>
      </c>
      <c r="L63" s="106">
        <f>T61</f>
        <v>200</v>
      </c>
      <c r="M63" s="106">
        <f>K63*L63</f>
        <v>5600</v>
      </c>
      <c r="N63" s="77"/>
      <c r="O63" s="78" t="s">
        <v>215</v>
      </c>
      <c r="P63" s="78" t="s">
        <v>5</v>
      </c>
      <c r="Q63" s="78"/>
      <c r="R63" s="79">
        <v>72</v>
      </c>
      <c r="S63" s="80"/>
      <c r="T63" s="81">
        <v>7350</v>
      </c>
      <c r="U63" s="96" t="s">
        <v>1270</v>
      </c>
      <c r="V63" s="79">
        <f>R63*T63*8/100</f>
        <v>42336</v>
      </c>
      <c r="W63" s="79">
        <f>R63*T63-V63</f>
        <v>486864</v>
      </c>
      <c r="X63" s="82">
        <f>M63+W63</f>
        <v>492464</v>
      </c>
      <c r="Y63" s="83">
        <f>M63</f>
        <v>5600</v>
      </c>
      <c r="Z63" s="84"/>
      <c r="AA63" s="87">
        <f>X63*AB63/100</f>
        <v>1477.3919999999998</v>
      </c>
      <c r="AB63" s="86">
        <v>0.3</v>
      </c>
    </row>
    <row r="64" spans="2:28" ht="16.5" customHeight="1" x14ac:dyDescent="0.25">
      <c r="B64" s="97"/>
      <c r="C64" s="97"/>
      <c r="D64" s="98"/>
      <c r="E64" s="99"/>
      <c r="F64" s="97"/>
      <c r="G64" s="97"/>
      <c r="H64" s="105">
        <v>0</v>
      </c>
      <c r="I64" s="105">
        <v>1</v>
      </c>
      <c r="J64" s="105">
        <v>28</v>
      </c>
      <c r="K64" s="95">
        <v>128</v>
      </c>
      <c r="L64" s="106"/>
      <c r="M64" s="106"/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2"/>
      <c r="Y64" s="83"/>
      <c r="Z64" s="84"/>
      <c r="AA64" s="87">
        <f>SUM(AA62:AA63)</f>
        <v>1481.3919999999998</v>
      </c>
      <c r="AB64" s="82"/>
    </row>
    <row r="65" spans="2:28" ht="16.5" customHeight="1" x14ac:dyDescent="0.25">
      <c r="B65" s="99"/>
      <c r="C65" s="99"/>
      <c r="D65" s="99"/>
      <c r="E65" s="99"/>
      <c r="F65" s="99"/>
      <c r="G65" s="99"/>
      <c r="H65" s="107"/>
      <c r="I65" s="107"/>
      <c r="J65" s="107"/>
      <c r="K65" s="106"/>
      <c r="L65" s="106"/>
      <c r="M65" s="106"/>
      <c r="N65" s="77"/>
      <c r="O65" s="78"/>
      <c r="P65" s="78"/>
      <c r="Q65" s="78"/>
      <c r="R65" s="79"/>
      <c r="S65" s="80"/>
      <c r="T65" s="81"/>
      <c r="U65" s="77"/>
      <c r="V65" s="79"/>
      <c r="W65" s="79"/>
      <c r="X65" s="86"/>
      <c r="Y65" s="83"/>
      <c r="Z65" s="84"/>
      <c r="AA65" s="85"/>
      <c r="AB65" s="86"/>
    </row>
    <row r="66" spans="2:28" ht="16.5" customHeight="1" x14ac:dyDescent="0.25">
      <c r="B66" s="100" t="s">
        <v>205</v>
      </c>
      <c r="C66" s="101"/>
      <c r="D66" s="101"/>
      <c r="E66" s="101"/>
      <c r="F66" s="101"/>
      <c r="G66" s="102"/>
      <c r="H66" s="102" t="s">
        <v>210</v>
      </c>
      <c r="I66" s="102" t="s">
        <v>2043</v>
      </c>
      <c r="J66" s="102" t="s">
        <v>2044</v>
      </c>
      <c r="K66" s="102">
        <v>58</v>
      </c>
      <c r="L66" s="102">
        <v>2</v>
      </c>
      <c r="M66" s="102"/>
      <c r="N66" s="102"/>
      <c r="O66" s="102" t="s">
        <v>208</v>
      </c>
      <c r="P66" s="102" t="s">
        <v>209</v>
      </c>
      <c r="Q66" s="102" t="s">
        <v>139</v>
      </c>
      <c r="R66" s="102">
        <v>34160</v>
      </c>
      <c r="S66" s="102" t="s">
        <v>236</v>
      </c>
      <c r="T66" s="102">
        <v>200</v>
      </c>
      <c r="U66" s="102" t="s">
        <v>2045</v>
      </c>
      <c r="V66" s="103"/>
      <c r="W66" s="101"/>
      <c r="X66" s="102"/>
      <c r="Y66" s="101"/>
      <c r="Z66" s="101"/>
      <c r="AA66" s="101"/>
      <c r="AB66" s="104"/>
    </row>
    <row r="67" spans="2:28" ht="16.5" customHeight="1" x14ac:dyDescent="0.25">
      <c r="B67" s="97">
        <v>787</v>
      </c>
      <c r="C67" s="97" t="s">
        <v>55</v>
      </c>
      <c r="D67" s="98">
        <v>5112</v>
      </c>
      <c r="E67" s="99">
        <v>204</v>
      </c>
      <c r="F67" s="97">
        <v>2</v>
      </c>
      <c r="G67" s="97">
        <v>2</v>
      </c>
      <c r="H67" s="105">
        <v>0</v>
      </c>
      <c r="I67" s="105">
        <v>1</v>
      </c>
      <c r="J67" s="105">
        <v>4</v>
      </c>
      <c r="K67" s="95">
        <v>104</v>
      </c>
      <c r="L67" s="106">
        <f>T66</f>
        <v>200</v>
      </c>
      <c r="M67" s="106">
        <f>K67*L67</f>
        <v>20800</v>
      </c>
      <c r="N67" s="77"/>
      <c r="O67" s="78" t="s">
        <v>203</v>
      </c>
      <c r="P67" s="78" t="s">
        <v>211</v>
      </c>
      <c r="Q67" s="78" t="s">
        <v>143</v>
      </c>
      <c r="R67" s="79">
        <v>144</v>
      </c>
      <c r="S67" s="80"/>
      <c r="T67" s="81">
        <v>7450</v>
      </c>
      <c r="U67" s="96" t="s">
        <v>388</v>
      </c>
      <c r="V67" s="79">
        <f>R67*T67*26/100</f>
        <v>278928</v>
      </c>
      <c r="W67" s="79">
        <f>R67*T67-V67</f>
        <v>793872</v>
      </c>
      <c r="X67" s="82">
        <f>M67+W67</f>
        <v>814672</v>
      </c>
      <c r="Y67" s="83">
        <f>M67</f>
        <v>20800</v>
      </c>
      <c r="Z67" s="84"/>
      <c r="AA67" s="87">
        <f>AB67*M67/100</f>
        <v>4.16</v>
      </c>
      <c r="AB67" s="86">
        <v>0.02</v>
      </c>
    </row>
    <row r="68" spans="2:28" ht="16.5" customHeight="1" x14ac:dyDescent="0.25">
      <c r="B68" s="99"/>
      <c r="C68" s="99"/>
      <c r="D68" s="99"/>
      <c r="E68" s="99"/>
      <c r="F68" s="99"/>
      <c r="G68" s="99"/>
      <c r="H68" s="107"/>
      <c r="I68" s="107"/>
      <c r="J68" s="107"/>
      <c r="K68" s="106"/>
      <c r="L68" s="106"/>
      <c r="M68" s="106"/>
      <c r="N68" s="77"/>
      <c r="O68" s="78"/>
      <c r="P68" s="78"/>
      <c r="Q68" s="78"/>
      <c r="R68" s="79"/>
      <c r="S68" s="80"/>
      <c r="T68" s="81"/>
      <c r="U68" s="77"/>
      <c r="V68" s="79"/>
      <c r="W68" s="79"/>
      <c r="X68" s="86"/>
      <c r="Y68" s="83"/>
      <c r="Z68" s="84"/>
      <c r="AA68" s="85"/>
      <c r="AB68" s="86"/>
    </row>
    <row r="69" spans="2:28" ht="16.5" customHeight="1" x14ac:dyDescent="0.25">
      <c r="B69" s="100" t="s">
        <v>205</v>
      </c>
      <c r="C69" s="101"/>
      <c r="D69" s="101"/>
      <c r="E69" s="101"/>
      <c r="F69" s="101"/>
      <c r="G69" s="102"/>
      <c r="H69" s="102" t="s">
        <v>210</v>
      </c>
      <c r="I69" s="102" t="s">
        <v>2046</v>
      </c>
      <c r="J69" s="102" t="s">
        <v>1814</v>
      </c>
      <c r="K69" s="102">
        <v>16</v>
      </c>
      <c r="L69" s="102">
        <v>2</v>
      </c>
      <c r="M69" s="102"/>
      <c r="N69" s="102"/>
      <c r="O69" s="102" t="s">
        <v>208</v>
      </c>
      <c r="P69" s="102" t="s">
        <v>209</v>
      </c>
      <c r="Q69" s="102" t="s">
        <v>139</v>
      </c>
      <c r="R69" s="102">
        <v>34160</v>
      </c>
      <c r="S69" s="102" t="s">
        <v>236</v>
      </c>
      <c r="T69" s="102">
        <v>250</v>
      </c>
      <c r="U69" s="102" t="s">
        <v>2030</v>
      </c>
      <c r="V69" s="103"/>
      <c r="W69" s="101"/>
      <c r="X69" s="102"/>
      <c r="Y69" s="101"/>
      <c r="Z69" s="101"/>
      <c r="AA69" s="101"/>
      <c r="AB69" s="104"/>
    </row>
    <row r="70" spans="2:28" ht="16.5" customHeight="1" x14ac:dyDescent="0.25">
      <c r="B70" s="97">
        <v>788</v>
      </c>
      <c r="C70" s="97" t="s">
        <v>55</v>
      </c>
      <c r="D70" s="98">
        <v>5113</v>
      </c>
      <c r="E70" s="99">
        <v>205</v>
      </c>
      <c r="F70" s="97">
        <v>2</v>
      </c>
      <c r="G70" s="97"/>
      <c r="H70" s="105">
        <v>0</v>
      </c>
      <c r="I70" s="105">
        <v>3</v>
      </c>
      <c r="J70" s="105">
        <v>58</v>
      </c>
      <c r="K70" s="95">
        <v>358</v>
      </c>
      <c r="L70" s="106">
        <f>T69</f>
        <v>250</v>
      </c>
      <c r="M70" s="106">
        <f>K70*L70</f>
        <v>89500</v>
      </c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2"/>
      <c r="Y70" s="83">
        <f>M70</f>
        <v>89500</v>
      </c>
      <c r="Z70" s="84"/>
      <c r="AA70" s="87">
        <f>AB70*M70/100</f>
        <v>8.9499999999999993</v>
      </c>
      <c r="AB70" s="110">
        <v>0.01</v>
      </c>
    </row>
    <row r="71" spans="2:28" ht="16.5" customHeight="1" x14ac:dyDescent="0.25">
      <c r="B71" s="99"/>
      <c r="C71" s="99"/>
      <c r="D71" s="99"/>
      <c r="E71" s="99"/>
      <c r="F71" s="99"/>
      <c r="G71" s="99"/>
      <c r="H71" s="107"/>
      <c r="I71" s="107"/>
      <c r="J71" s="107"/>
      <c r="K71" s="106"/>
      <c r="L71" s="106"/>
      <c r="M71" s="106"/>
      <c r="N71" s="77"/>
      <c r="O71" s="78"/>
      <c r="P71" s="78"/>
      <c r="Q71" s="78"/>
      <c r="R71" s="79"/>
      <c r="S71" s="80"/>
      <c r="T71" s="81"/>
      <c r="U71" s="77"/>
      <c r="V71" s="79"/>
      <c r="W71" s="79"/>
      <c r="X71" s="86"/>
      <c r="Y71" s="83"/>
      <c r="Z71" s="84"/>
      <c r="AA71" s="85"/>
      <c r="AB71" s="86"/>
    </row>
    <row r="72" spans="2:28" ht="16.5" customHeight="1" x14ac:dyDescent="0.25">
      <c r="B72" s="100" t="s">
        <v>205</v>
      </c>
      <c r="C72" s="101"/>
      <c r="D72" s="101"/>
      <c r="E72" s="101"/>
      <c r="F72" s="101"/>
      <c r="G72" s="102"/>
      <c r="H72" s="102" t="s">
        <v>207</v>
      </c>
      <c r="I72" s="102" t="s">
        <v>2047</v>
      </c>
      <c r="J72" s="102" t="s">
        <v>1662</v>
      </c>
      <c r="K72" s="102">
        <v>14</v>
      </c>
      <c r="L72" s="102">
        <v>2</v>
      </c>
      <c r="M72" s="102"/>
      <c r="N72" s="102"/>
      <c r="O72" s="102" t="s">
        <v>208</v>
      </c>
      <c r="P72" s="102" t="s">
        <v>209</v>
      </c>
      <c r="Q72" s="102" t="s">
        <v>139</v>
      </c>
      <c r="R72" s="102">
        <v>34160</v>
      </c>
      <c r="S72" s="102" t="s">
        <v>236</v>
      </c>
      <c r="T72" s="102">
        <v>250</v>
      </c>
      <c r="U72" s="102" t="s">
        <v>2048</v>
      </c>
      <c r="V72" s="103"/>
      <c r="W72" s="101"/>
      <c r="X72" s="102"/>
      <c r="Y72" s="101"/>
      <c r="Z72" s="101"/>
      <c r="AA72" s="101"/>
      <c r="AB72" s="104"/>
    </row>
    <row r="73" spans="2:28" ht="16.5" customHeight="1" x14ac:dyDescent="0.25">
      <c r="B73" s="97">
        <v>789</v>
      </c>
      <c r="C73" s="97" t="s">
        <v>55</v>
      </c>
      <c r="D73" s="98">
        <v>5114</v>
      </c>
      <c r="E73" s="99">
        <v>206</v>
      </c>
      <c r="F73" s="97">
        <v>2</v>
      </c>
      <c r="G73" s="97">
        <v>2</v>
      </c>
      <c r="H73" s="105">
        <v>1</v>
      </c>
      <c r="I73" s="105">
        <v>1</v>
      </c>
      <c r="J73" s="105">
        <v>40</v>
      </c>
      <c r="K73" s="95">
        <v>540</v>
      </c>
      <c r="L73" s="106">
        <f>T72</f>
        <v>250</v>
      </c>
      <c r="M73" s="106">
        <f>K73*L73</f>
        <v>135000</v>
      </c>
      <c r="N73" s="77"/>
      <c r="O73" s="78" t="s">
        <v>203</v>
      </c>
      <c r="P73" s="78" t="s">
        <v>25</v>
      </c>
      <c r="Q73" s="78" t="s">
        <v>143</v>
      </c>
      <c r="R73" s="79">
        <v>108</v>
      </c>
      <c r="S73" s="80"/>
      <c r="T73" s="81">
        <v>7650</v>
      </c>
      <c r="U73" s="96" t="s">
        <v>1342</v>
      </c>
      <c r="V73" s="79">
        <f>R73*T73*93/100</f>
        <v>768366</v>
      </c>
      <c r="W73" s="79">
        <f>R73*T73-V73</f>
        <v>57834</v>
      </c>
      <c r="X73" s="82">
        <f>M73+W73</f>
        <v>192834</v>
      </c>
      <c r="Y73" s="83">
        <f>M73</f>
        <v>135000</v>
      </c>
      <c r="Z73" s="84"/>
      <c r="AA73" s="87">
        <f>AB73*M73/100</f>
        <v>27</v>
      </c>
      <c r="AB73" s="86">
        <v>0.02</v>
      </c>
    </row>
    <row r="74" spans="2:28" ht="16.5" customHeight="1" x14ac:dyDescent="0.25">
      <c r="B74" s="99"/>
      <c r="C74" s="99"/>
      <c r="D74" s="99"/>
      <c r="E74" s="99"/>
      <c r="F74" s="99"/>
      <c r="G74" s="99"/>
      <c r="H74" s="107"/>
      <c r="I74" s="107"/>
      <c r="J74" s="107"/>
      <c r="K74" s="106"/>
      <c r="L74" s="106"/>
      <c r="M74" s="106"/>
      <c r="N74" s="77"/>
      <c r="O74" s="78"/>
      <c r="P74" s="78"/>
      <c r="Q74" s="78"/>
      <c r="R74" s="79"/>
      <c r="S74" s="80"/>
      <c r="T74" s="81"/>
      <c r="U74" s="77"/>
      <c r="V74" s="79"/>
      <c r="W74" s="79"/>
      <c r="X74" s="86"/>
      <c r="Y74" s="83"/>
      <c r="Z74" s="84"/>
      <c r="AA74" s="85"/>
      <c r="AB74" s="86"/>
    </row>
    <row r="75" spans="2:28" ht="16.5" customHeight="1" x14ac:dyDescent="0.25">
      <c r="B75" s="100" t="s">
        <v>205</v>
      </c>
      <c r="C75" s="101"/>
      <c r="D75" s="101"/>
      <c r="E75" s="101"/>
      <c r="F75" s="101"/>
      <c r="G75" s="102"/>
      <c r="H75" s="102" t="s">
        <v>210</v>
      </c>
      <c r="I75" s="102" t="s">
        <v>2049</v>
      </c>
      <c r="J75" s="102" t="s">
        <v>2050</v>
      </c>
      <c r="K75" s="102">
        <v>11</v>
      </c>
      <c r="L75" s="102">
        <v>2</v>
      </c>
      <c r="M75" s="102"/>
      <c r="N75" s="102"/>
      <c r="O75" s="102" t="s">
        <v>208</v>
      </c>
      <c r="P75" s="102" t="s">
        <v>209</v>
      </c>
      <c r="Q75" s="102" t="s">
        <v>139</v>
      </c>
      <c r="R75" s="102">
        <v>34160</v>
      </c>
      <c r="S75" s="102" t="s">
        <v>236</v>
      </c>
      <c r="T75" s="102">
        <v>250</v>
      </c>
      <c r="U75" s="102" t="s">
        <v>2051</v>
      </c>
      <c r="V75" s="103"/>
      <c r="W75" s="101"/>
      <c r="X75" s="102"/>
      <c r="Y75" s="101"/>
      <c r="Z75" s="101"/>
      <c r="AA75" s="101"/>
      <c r="AB75" s="104"/>
    </row>
    <row r="76" spans="2:28" ht="16.5" customHeight="1" x14ac:dyDescent="0.25">
      <c r="B76" s="97">
        <v>790</v>
      </c>
      <c r="C76" s="97" t="s">
        <v>55</v>
      </c>
      <c r="D76" s="98">
        <v>5117</v>
      </c>
      <c r="E76" s="99">
        <v>207</v>
      </c>
      <c r="F76" s="97">
        <v>2</v>
      </c>
      <c r="G76" s="97">
        <v>2</v>
      </c>
      <c r="H76" s="105">
        <v>0</v>
      </c>
      <c r="I76" s="105">
        <v>1</v>
      </c>
      <c r="J76" s="105">
        <v>91</v>
      </c>
      <c r="K76" s="95">
        <v>191</v>
      </c>
      <c r="L76" s="106">
        <f>T75</f>
        <v>250</v>
      </c>
      <c r="M76" s="106">
        <f>K76*L76</f>
        <v>47750</v>
      </c>
      <c r="N76" s="77"/>
      <c r="O76" s="78" t="s">
        <v>203</v>
      </c>
      <c r="P76" s="78" t="s">
        <v>211</v>
      </c>
      <c r="Q76" s="78" t="s">
        <v>143</v>
      </c>
      <c r="R76" s="79">
        <v>135</v>
      </c>
      <c r="S76" s="80"/>
      <c r="T76" s="81">
        <v>7450</v>
      </c>
      <c r="U76" s="96" t="s">
        <v>406</v>
      </c>
      <c r="V76" s="79">
        <f>R76*T76*85/100</f>
        <v>854887.5</v>
      </c>
      <c r="W76" s="79">
        <f>R76*T76-V76</f>
        <v>150862.5</v>
      </c>
      <c r="X76" s="82">
        <f>M76+W76</f>
        <v>198612.5</v>
      </c>
      <c r="Y76" s="83">
        <f>M76</f>
        <v>47750</v>
      </c>
      <c r="Z76" s="84"/>
      <c r="AA76" s="87">
        <f>AB76*M76/100</f>
        <v>9.5500000000000007</v>
      </c>
      <c r="AB76" s="86">
        <v>0.02</v>
      </c>
    </row>
    <row r="77" spans="2:28" ht="16.5" customHeight="1" x14ac:dyDescent="0.25">
      <c r="B77" s="99"/>
      <c r="C77" s="99"/>
      <c r="D77" s="99"/>
      <c r="E77" s="99"/>
      <c r="F77" s="99"/>
      <c r="G77" s="99"/>
      <c r="H77" s="107"/>
      <c r="I77" s="107"/>
      <c r="J77" s="107"/>
      <c r="K77" s="106"/>
      <c r="L77" s="106"/>
      <c r="M77" s="106"/>
      <c r="N77" s="77"/>
      <c r="O77" s="78"/>
      <c r="P77" s="78"/>
      <c r="Q77" s="78"/>
      <c r="R77" s="79"/>
      <c r="S77" s="80"/>
      <c r="T77" s="81"/>
      <c r="U77" s="77"/>
      <c r="V77" s="79"/>
      <c r="W77" s="79"/>
      <c r="X77" s="86"/>
      <c r="Y77" s="83"/>
      <c r="Z77" s="84"/>
      <c r="AA77" s="85"/>
      <c r="AB77" s="86"/>
    </row>
    <row r="78" spans="2:28" ht="16.5" customHeight="1" x14ac:dyDescent="0.25">
      <c r="B78" s="100" t="s">
        <v>205</v>
      </c>
      <c r="C78" s="101"/>
      <c r="D78" s="101"/>
      <c r="E78" s="101"/>
      <c r="F78" s="101"/>
      <c r="G78" s="102"/>
      <c r="H78" s="102" t="s">
        <v>210</v>
      </c>
      <c r="I78" s="102" t="s">
        <v>2049</v>
      </c>
      <c r="J78" s="102" t="s">
        <v>2050</v>
      </c>
      <c r="K78" s="102">
        <v>11</v>
      </c>
      <c r="L78" s="102">
        <v>2</v>
      </c>
      <c r="M78" s="102"/>
      <c r="N78" s="102"/>
      <c r="O78" s="102" t="s">
        <v>208</v>
      </c>
      <c r="P78" s="102" t="s">
        <v>209</v>
      </c>
      <c r="Q78" s="102" t="s">
        <v>139</v>
      </c>
      <c r="R78" s="102">
        <v>34160</v>
      </c>
      <c r="S78" s="102" t="s">
        <v>236</v>
      </c>
      <c r="T78" s="102">
        <v>250</v>
      </c>
      <c r="U78" s="102" t="s">
        <v>2052</v>
      </c>
      <c r="V78" s="103"/>
      <c r="W78" s="101"/>
      <c r="X78" s="102"/>
      <c r="Y78" s="101"/>
      <c r="Z78" s="101"/>
      <c r="AA78" s="101"/>
      <c r="AB78" s="104"/>
    </row>
    <row r="79" spans="2:28" ht="16.5" customHeight="1" x14ac:dyDescent="0.25">
      <c r="B79" s="97">
        <v>791</v>
      </c>
      <c r="C79" s="97" t="s">
        <v>55</v>
      </c>
      <c r="D79" s="98">
        <v>5118</v>
      </c>
      <c r="E79" s="99">
        <v>208</v>
      </c>
      <c r="F79" s="97">
        <v>2</v>
      </c>
      <c r="G79" s="97">
        <v>2</v>
      </c>
      <c r="H79" s="105">
        <v>0</v>
      </c>
      <c r="I79" s="105">
        <v>1</v>
      </c>
      <c r="J79" s="105">
        <v>70</v>
      </c>
      <c r="K79" s="95">
        <v>170</v>
      </c>
      <c r="L79" s="106">
        <f>T78</f>
        <v>250</v>
      </c>
      <c r="M79" s="106">
        <f>K79*L79</f>
        <v>42500</v>
      </c>
      <c r="N79" s="77"/>
      <c r="O79" s="78" t="s">
        <v>203</v>
      </c>
      <c r="P79" s="78" t="s">
        <v>5</v>
      </c>
      <c r="Q79" s="78" t="s">
        <v>143</v>
      </c>
      <c r="R79" s="79">
        <v>54</v>
      </c>
      <c r="S79" s="80"/>
      <c r="T79" s="81">
        <v>8050</v>
      </c>
      <c r="U79" s="96" t="s">
        <v>228</v>
      </c>
      <c r="V79" s="79">
        <f>R79*T79*14/100</f>
        <v>60858</v>
      </c>
      <c r="W79" s="79">
        <f>R79*T79-V79</f>
        <v>373842</v>
      </c>
      <c r="X79" s="82">
        <f>M79+W79</f>
        <v>416342</v>
      </c>
      <c r="Y79" s="83">
        <f>M79</f>
        <v>42500</v>
      </c>
      <c r="Z79" s="84"/>
      <c r="AA79" s="87">
        <f>AB79*M79/100</f>
        <v>8.5</v>
      </c>
      <c r="AB79" s="86">
        <v>0.02</v>
      </c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210</v>
      </c>
      <c r="I81" s="102" t="s">
        <v>2053</v>
      </c>
      <c r="J81" s="102" t="s">
        <v>2054</v>
      </c>
      <c r="K81" s="102">
        <v>91</v>
      </c>
      <c r="L81" s="102">
        <v>2</v>
      </c>
      <c r="M81" s="102"/>
      <c r="N81" s="102"/>
      <c r="O81" s="102" t="s">
        <v>208</v>
      </c>
      <c r="P81" s="102" t="s">
        <v>209</v>
      </c>
      <c r="Q81" s="102" t="s">
        <v>139</v>
      </c>
      <c r="R81" s="102">
        <v>34160</v>
      </c>
      <c r="S81" s="102" t="s">
        <v>236</v>
      </c>
      <c r="T81" s="102">
        <v>200</v>
      </c>
      <c r="U81" s="102" t="s">
        <v>2055</v>
      </c>
      <c r="V81" s="103"/>
      <c r="W81" s="101"/>
      <c r="X81" s="102"/>
      <c r="Y81" s="101"/>
      <c r="Z81" s="101"/>
      <c r="AA81" s="101"/>
      <c r="AB81" s="104"/>
    </row>
    <row r="82" spans="2:28" ht="16.5" customHeight="1" x14ac:dyDescent="0.25">
      <c r="B82" s="97">
        <v>792</v>
      </c>
      <c r="C82" s="97" t="s">
        <v>55</v>
      </c>
      <c r="D82" s="98">
        <v>5115</v>
      </c>
      <c r="E82" s="99">
        <v>209</v>
      </c>
      <c r="F82" s="97">
        <v>2</v>
      </c>
      <c r="G82" s="97"/>
      <c r="H82" s="105">
        <v>0</v>
      </c>
      <c r="I82" s="105">
        <v>1</v>
      </c>
      <c r="J82" s="105">
        <v>0</v>
      </c>
      <c r="K82" s="95">
        <v>100</v>
      </c>
      <c r="L82" s="106">
        <f>T81</f>
        <v>200</v>
      </c>
      <c r="M82" s="106">
        <f>K82*L82</f>
        <v>20000</v>
      </c>
      <c r="N82" s="77"/>
      <c r="O82" s="78" t="s">
        <v>203</v>
      </c>
      <c r="P82" s="78" t="s">
        <v>211</v>
      </c>
      <c r="Q82" s="78" t="s">
        <v>143</v>
      </c>
      <c r="R82" s="79">
        <v>108</v>
      </c>
      <c r="S82" s="80"/>
      <c r="T82" s="81">
        <v>7450</v>
      </c>
      <c r="U82" s="96" t="s">
        <v>1269</v>
      </c>
      <c r="V82" s="79">
        <f>R82*T82*65/100</f>
        <v>522990</v>
      </c>
      <c r="W82" s="79">
        <f>R82*T82-V82</f>
        <v>281610</v>
      </c>
      <c r="X82" s="82">
        <f>M82+W82</f>
        <v>301610</v>
      </c>
      <c r="Y82" s="83">
        <f>M82</f>
        <v>20000</v>
      </c>
      <c r="Z82" s="84"/>
      <c r="AA82" s="87">
        <f>AB82*M82/100</f>
        <v>4</v>
      </c>
      <c r="AB82" s="86">
        <v>0.02</v>
      </c>
    </row>
    <row r="83" spans="2:28" ht="16.5" customHeight="1" x14ac:dyDescent="0.25">
      <c r="B83" s="97"/>
      <c r="C83" s="97"/>
      <c r="D83" s="98"/>
      <c r="E83" s="99"/>
      <c r="F83" s="97"/>
      <c r="G83" s="97"/>
      <c r="H83" s="105"/>
      <c r="I83" s="105"/>
      <c r="J83" s="105">
        <v>70</v>
      </c>
      <c r="K83" s="95">
        <v>70</v>
      </c>
      <c r="L83" s="106">
        <f>T81</f>
        <v>200</v>
      </c>
      <c r="M83" s="106">
        <f>K83*L83</f>
        <v>14000</v>
      </c>
      <c r="N83" s="77"/>
      <c r="O83" s="78" t="s">
        <v>120</v>
      </c>
      <c r="P83" s="78" t="s">
        <v>5</v>
      </c>
      <c r="Q83" s="78"/>
      <c r="R83" s="79">
        <v>18</v>
      </c>
      <c r="S83" s="80"/>
      <c r="T83" s="81">
        <v>2600</v>
      </c>
      <c r="U83" s="96" t="s">
        <v>2007</v>
      </c>
      <c r="V83" s="79">
        <f>R83*T83*20/100</f>
        <v>9360</v>
      </c>
      <c r="W83" s="79">
        <f>R83*T83-V83</f>
        <v>37440</v>
      </c>
      <c r="X83" s="82">
        <f>M83+W83</f>
        <v>51440</v>
      </c>
      <c r="Y83" s="83">
        <f>M83</f>
        <v>14000</v>
      </c>
      <c r="Z83" s="84"/>
      <c r="AA83" s="87">
        <f>AB83*M83/100</f>
        <v>2.8</v>
      </c>
      <c r="AB83" s="86">
        <v>0.02</v>
      </c>
    </row>
    <row r="84" spans="2:28" ht="16.5" customHeight="1" x14ac:dyDescent="0.25">
      <c r="B84" s="97"/>
      <c r="C84" s="97"/>
      <c r="D84" s="98"/>
      <c r="E84" s="99"/>
      <c r="F84" s="97"/>
      <c r="G84" s="97"/>
      <c r="H84" s="105">
        <v>0</v>
      </c>
      <c r="I84" s="105">
        <v>1</v>
      </c>
      <c r="J84" s="105">
        <v>70</v>
      </c>
      <c r="K84" s="95">
        <v>170</v>
      </c>
      <c r="L84" s="106"/>
      <c r="M84" s="106"/>
      <c r="N84" s="77"/>
      <c r="O84" s="78"/>
      <c r="P84" s="78"/>
      <c r="Q84" s="78"/>
      <c r="R84" s="79"/>
      <c r="S84" s="80"/>
      <c r="T84" s="81"/>
      <c r="U84" s="77"/>
      <c r="V84" s="79"/>
      <c r="W84" s="79"/>
      <c r="X84" s="82"/>
      <c r="Y84" s="83"/>
      <c r="Z84" s="84"/>
      <c r="AA84" s="87">
        <f>SUM(AA82:AA83)</f>
        <v>6.8</v>
      </c>
      <c r="AB84" s="82"/>
    </row>
    <row r="85" spans="2:28" ht="16.5" customHeight="1" x14ac:dyDescent="0.25">
      <c r="B85" s="99"/>
      <c r="C85" s="99"/>
      <c r="D85" s="99"/>
      <c r="E85" s="99"/>
      <c r="F85" s="99"/>
      <c r="G85" s="99"/>
      <c r="H85" s="107"/>
      <c r="I85" s="107"/>
      <c r="J85" s="107"/>
      <c r="K85" s="106"/>
      <c r="L85" s="106"/>
      <c r="M85" s="106"/>
      <c r="N85" s="77"/>
      <c r="O85" s="78"/>
      <c r="P85" s="78"/>
      <c r="Q85" s="78"/>
      <c r="R85" s="79"/>
      <c r="S85" s="80"/>
      <c r="T85" s="81"/>
      <c r="U85" s="77"/>
      <c r="V85" s="79"/>
      <c r="W85" s="79"/>
      <c r="X85" s="86"/>
      <c r="Y85" s="83"/>
      <c r="Z85" s="84"/>
      <c r="AA85" s="85"/>
      <c r="AB85" s="86"/>
    </row>
    <row r="86" spans="2:28" ht="16.5" customHeight="1" x14ac:dyDescent="0.25">
      <c r="B86" s="100" t="s">
        <v>205</v>
      </c>
      <c r="C86" s="101"/>
      <c r="D86" s="101"/>
      <c r="E86" s="101"/>
      <c r="F86" s="101"/>
      <c r="G86" s="102"/>
      <c r="H86" s="102" t="s">
        <v>301</v>
      </c>
      <c r="I86" s="102" t="s">
        <v>2056</v>
      </c>
      <c r="J86" s="102" t="s">
        <v>2057</v>
      </c>
      <c r="K86" s="102">
        <v>17</v>
      </c>
      <c r="L86" s="102">
        <v>2</v>
      </c>
      <c r="M86" s="102"/>
      <c r="N86" s="102"/>
      <c r="O86" s="102" t="s">
        <v>208</v>
      </c>
      <c r="P86" s="102" t="s">
        <v>209</v>
      </c>
      <c r="Q86" s="102" t="s">
        <v>139</v>
      </c>
      <c r="R86" s="102">
        <v>34160</v>
      </c>
      <c r="S86" s="102" t="s">
        <v>236</v>
      </c>
      <c r="T86" s="102">
        <v>200</v>
      </c>
      <c r="U86" s="102" t="s">
        <v>2055</v>
      </c>
      <c r="V86" s="103"/>
      <c r="W86" s="101"/>
      <c r="X86" s="102" t="s">
        <v>212</v>
      </c>
      <c r="Y86" s="101" t="s">
        <v>2058</v>
      </c>
      <c r="Z86" s="101"/>
      <c r="AA86" s="101"/>
      <c r="AB86" s="104"/>
    </row>
    <row r="87" spans="2:28" ht="16.5" customHeight="1" x14ac:dyDescent="0.25">
      <c r="B87" s="97">
        <v>793</v>
      </c>
      <c r="C87" s="97" t="s">
        <v>55</v>
      </c>
      <c r="D87" s="98">
        <v>5116</v>
      </c>
      <c r="E87" s="99">
        <v>210</v>
      </c>
      <c r="F87" s="97">
        <v>2</v>
      </c>
      <c r="G87" s="97">
        <v>2</v>
      </c>
      <c r="H87" s="105">
        <v>0</v>
      </c>
      <c r="I87" s="105">
        <v>2</v>
      </c>
      <c r="J87" s="105">
        <v>40</v>
      </c>
      <c r="K87" s="95">
        <v>240</v>
      </c>
      <c r="L87" s="106">
        <f>T86</f>
        <v>200</v>
      </c>
      <c r="M87" s="106">
        <f>K87*L87</f>
        <v>48000</v>
      </c>
      <c r="N87" s="77"/>
      <c r="O87" s="78" t="s">
        <v>203</v>
      </c>
      <c r="P87" s="78" t="s">
        <v>211</v>
      </c>
      <c r="Q87" s="78" t="s">
        <v>143</v>
      </c>
      <c r="R87" s="79">
        <v>120</v>
      </c>
      <c r="S87" s="80"/>
      <c r="T87" s="81">
        <v>7450</v>
      </c>
      <c r="U87" s="96" t="s">
        <v>411</v>
      </c>
      <c r="V87" s="79">
        <f>R87*T87*85/100</f>
        <v>759900</v>
      </c>
      <c r="W87" s="79">
        <f>R87*T87-V87</f>
        <v>134100</v>
      </c>
      <c r="X87" s="82">
        <f>M87+W87</f>
        <v>182100</v>
      </c>
      <c r="Y87" s="83">
        <f>M87</f>
        <v>48000</v>
      </c>
      <c r="Z87" s="84"/>
      <c r="AA87" s="87">
        <f>AB87*M87/100</f>
        <v>9.6</v>
      </c>
      <c r="AB87" s="86">
        <v>0.02</v>
      </c>
    </row>
    <row r="88" spans="2:28" ht="16.5" customHeight="1" x14ac:dyDescent="0.25">
      <c r="B88" s="99"/>
      <c r="C88" s="99"/>
      <c r="D88" s="99"/>
      <c r="E88" s="99"/>
      <c r="F88" s="99"/>
      <c r="G88" s="99"/>
      <c r="H88" s="107"/>
      <c r="I88" s="107"/>
      <c r="J88" s="107"/>
      <c r="K88" s="106"/>
      <c r="L88" s="106"/>
      <c r="M88" s="106"/>
      <c r="N88" s="77"/>
      <c r="O88" s="78"/>
      <c r="P88" s="78"/>
      <c r="Q88" s="78"/>
      <c r="R88" s="79"/>
      <c r="S88" s="80"/>
      <c r="T88" s="81"/>
      <c r="U88" s="77"/>
      <c r="V88" s="79"/>
      <c r="W88" s="79"/>
      <c r="X88" s="86"/>
      <c r="Y88" s="83"/>
      <c r="Z88" s="84"/>
      <c r="AA88" s="85"/>
      <c r="AB88" s="86"/>
    </row>
    <row r="89" spans="2:28" ht="16.5" customHeight="1" x14ac:dyDescent="0.25">
      <c r="B89" s="100" t="s">
        <v>205</v>
      </c>
      <c r="C89" s="101"/>
      <c r="D89" s="101"/>
      <c r="E89" s="101"/>
      <c r="F89" s="101"/>
      <c r="G89" s="102"/>
      <c r="H89" s="102" t="s">
        <v>301</v>
      </c>
      <c r="I89" s="102" t="s">
        <v>2064</v>
      </c>
      <c r="J89" s="102" t="s">
        <v>1447</v>
      </c>
      <c r="K89" s="102">
        <v>57</v>
      </c>
      <c r="L89" s="102">
        <v>2</v>
      </c>
      <c r="M89" s="102"/>
      <c r="N89" s="102"/>
      <c r="O89" s="102" t="s">
        <v>208</v>
      </c>
      <c r="P89" s="102" t="s">
        <v>209</v>
      </c>
      <c r="Q89" s="102" t="s">
        <v>139</v>
      </c>
      <c r="R89" s="102">
        <v>34160</v>
      </c>
      <c r="S89" s="102" t="s">
        <v>236</v>
      </c>
      <c r="T89" s="102">
        <v>200</v>
      </c>
      <c r="U89" s="102" t="s">
        <v>2065</v>
      </c>
      <c r="V89" s="103"/>
      <c r="W89" s="101"/>
      <c r="X89" s="102"/>
      <c r="Y89" s="101"/>
      <c r="Z89" s="101"/>
      <c r="AA89" s="101"/>
      <c r="AB89" s="104"/>
    </row>
    <row r="90" spans="2:28" ht="16.5" customHeight="1" x14ac:dyDescent="0.25">
      <c r="B90" s="97">
        <v>795</v>
      </c>
      <c r="C90" s="97" t="s">
        <v>55</v>
      </c>
      <c r="D90" s="98">
        <v>5133</v>
      </c>
      <c r="E90" s="99">
        <v>212</v>
      </c>
      <c r="F90" s="97">
        <v>2</v>
      </c>
      <c r="G90" s="97">
        <v>1</v>
      </c>
      <c r="H90" s="105">
        <v>0</v>
      </c>
      <c r="I90" s="105">
        <v>1</v>
      </c>
      <c r="J90" s="105">
        <v>9</v>
      </c>
      <c r="K90" s="95">
        <v>109</v>
      </c>
      <c r="L90" s="106">
        <f>T89</f>
        <v>200</v>
      </c>
      <c r="M90" s="106">
        <f>K90*L90</f>
        <v>21800</v>
      </c>
      <c r="N90" s="77"/>
      <c r="O90" s="78"/>
      <c r="P90" s="78"/>
      <c r="Q90" s="78"/>
      <c r="R90" s="79"/>
      <c r="S90" s="80"/>
      <c r="T90" s="81"/>
      <c r="U90" s="77"/>
      <c r="V90" s="79"/>
      <c r="W90" s="79"/>
      <c r="X90" s="82"/>
      <c r="Y90" s="83">
        <f>M90</f>
        <v>21800</v>
      </c>
      <c r="Z90" s="84"/>
      <c r="AA90" s="87">
        <f>AB90*M90/100</f>
        <v>2.1800000000000002</v>
      </c>
      <c r="AB90" s="110">
        <v>0.01</v>
      </c>
    </row>
    <row r="91" spans="2:28" ht="16.5" customHeight="1" x14ac:dyDescent="0.25">
      <c r="B91" s="99"/>
      <c r="C91" s="99"/>
      <c r="D91" s="99"/>
      <c r="E91" s="99"/>
      <c r="F91" s="99"/>
      <c r="G91" s="99"/>
      <c r="H91" s="107"/>
      <c r="I91" s="107"/>
      <c r="J91" s="107"/>
      <c r="K91" s="106"/>
      <c r="L91" s="106"/>
      <c r="M91" s="106"/>
      <c r="N91" s="77"/>
      <c r="O91" s="78"/>
      <c r="P91" s="78"/>
      <c r="Q91" s="78"/>
      <c r="R91" s="79"/>
      <c r="S91" s="80"/>
      <c r="T91" s="81"/>
      <c r="U91" s="77"/>
      <c r="V91" s="79"/>
      <c r="W91" s="79"/>
      <c r="X91" s="86"/>
      <c r="Y91" s="83"/>
      <c r="Z91" s="84"/>
      <c r="AA91" s="85"/>
      <c r="AB91" s="86"/>
    </row>
    <row r="92" spans="2:28" ht="16.5" customHeight="1" x14ac:dyDescent="0.25">
      <c r="B92" s="100" t="s">
        <v>205</v>
      </c>
      <c r="C92" s="101"/>
      <c r="D92" s="101"/>
      <c r="E92" s="101"/>
      <c r="F92" s="101"/>
      <c r="G92" s="102"/>
      <c r="H92" s="102" t="s">
        <v>210</v>
      </c>
      <c r="I92" s="102" t="s">
        <v>710</v>
      </c>
      <c r="J92" s="102" t="s">
        <v>1814</v>
      </c>
      <c r="K92" s="102">
        <v>23</v>
      </c>
      <c r="L92" s="102">
        <v>2</v>
      </c>
      <c r="M92" s="102"/>
      <c r="N92" s="102"/>
      <c r="O92" s="102" t="s">
        <v>208</v>
      </c>
      <c r="P92" s="102" t="s">
        <v>209</v>
      </c>
      <c r="Q92" s="102" t="s">
        <v>139</v>
      </c>
      <c r="R92" s="102">
        <v>34160</v>
      </c>
      <c r="S92" s="102" t="s">
        <v>236</v>
      </c>
      <c r="T92" s="102">
        <v>200</v>
      </c>
      <c r="U92" s="102" t="s">
        <v>2067</v>
      </c>
      <c r="V92" s="103"/>
      <c r="W92" s="101"/>
      <c r="X92" s="102" t="s">
        <v>212</v>
      </c>
      <c r="Y92" s="101" t="s">
        <v>2068</v>
      </c>
      <c r="Z92" s="101"/>
      <c r="AA92" s="101"/>
      <c r="AB92" s="104"/>
    </row>
    <row r="93" spans="2:28" ht="16.5" customHeight="1" x14ac:dyDescent="0.25">
      <c r="B93" s="97">
        <v>797</v>
      </c>
      <c r="C93" s="97" t="s">
        <v>55</v>
      </c>
      <c r="D93" s="98">
        <v>5135</v>
      </c>
      <c r="E93" s="99">
        <v>214</v>
      </c>
      <c r="F93" s="97">
        <v>2</v>
      </c>
      <c r="G93" s="97">
        <v>2</v>
      </c>
      <c r="H93" s="105">
        <v>0</v>
      </c>
      <c r="I93" s="105">
        <v>1</v>
      </c>
      <c r="J93" s="105">
        <v>34</v>
      </c>
      <c r="K93" s="95">
        <v>134</v>
      </c>
      <c r="L93" s="106">
        <f>T92</f>
        <v>200</v>
      </c>
      <c r="M93" s="106">
        <f>K93*L93</f>
        <v>26800</v>
      </c>
      <c r="N93" s="77"/>
      <c r="O93" s="78" t="s">
        <v>203</v>
      </c>
      <c r="P93" s="78" t="s">
        <v>25</v>
      </c>
      <c r="Q93" s="78" t="s">
        <v>143</v>
      </c>
      <c r="R93" s="79">
        <v>162</v>
      </c>
      <c r="S93" s="80"/>
      <c r="T93" s="81">
        <v>7650</v>
      </c>
      <c r="U93" s="96" t="s">
        <v>2069</v>
      </c>
      <c r="V93" s="79">
        <f>R93*T93*93/100</f>
        <v>1152549</v>
      </c>
      <c r="W93" s="79">
        <f>R93*T93-V93</f>
        <v>86751</v>
      </c>
      <c r="X93" s="82">
        <f>M93+W93</f>
        <v>113551</v>
      </c>
      <c r="Y93" s="83">
        <f>M93</f>
        <v>26800</v>
      </c>
      <c r="Z93" s="84"/>
      <c r="AA93" s="87">
        <f>AB93*M93/100</f>
        <v>5.36</v>
      </c>
      <c r="AB93" s="86">
        <v>0.02</v>
      </c>
    </row>
    <row r="94" spans="2:28" ht="16.5" customHeight="1" x14ac:dyDescent="0.25">
      <c r="B94" s="99"/>
      <c r="C94" s="99"/>
      <c r="D94" s="99"/>
      <c r="E94" s="99"/>
      <c r="F94" s="99"/>
      <c r="G94" s="99"/>
      <c r="H94" s="107"/>
      <c r="I94" s="107"/>
      <c r="J94" s="107"/>
      <c r="K94" s="106"/>
      <c r="L94" s="106"/>
      <c r="M94" s="106"/>
      <c r="N94" s="77"/>
      <c r="O94" s="78"/>
      <c r="P94" s="78"/>
      <c r="Q94" s="78"/>
      <c r="R94" s="79"/>
      <c r="S94" s="80"/>
      <c r="T94" s="81"/>
      <c r="U94" s="77"/>
      <c r="V94" s="79"/>
      <c r="W94" s="79"/>
      <c r="X94" s="86"/>
      <c r="Y94" s="83"/>
      <c r="Z94" s="84"/>
      <c r="AA94" s="85"/>
      <c r="AB94" s="86"/>
    </row>
    <row r="95" spans="2:28" ht="16.5" customHeight="1" x14ac:dyDescent="0.25">
      <c r="B95" s="100" t="s">
        <v>205</v>
      </c>
      <c r="C95" s="101"/>
      <c r="D95" s="101"/>
      <c r="E95" s="101"/>
      <c r="F95" s="101"/>
      <c r="G95" s="102"/>
      <c r="H95" s="102" t="s">
        <v>301</v>
      </c>
      <c r="I95" s="102" t="s">
        <v>2070</v>
      </c>
      <c r="J95" s="102" t="s">
        <v>2044</v>
      </c>
      <c r="K95" s="102">
        <v>44</v>
      </c>
      <c r="L95" s="102">
        <v>2</v>
      </c>
      <c r="M95" s="102"/>
      <c r="N95" s="102"/>
      <c r="O95" s="102" t="s">
        <v>208</v>
      </c>
      <c r="P95" s="102" t="s">
        <v>209</v>
      </c>
      <c r="Q95" s="102" t="s">
        <v>139</v>
      </c>
      <c r="R95" s="102">
        <v>34160</v>
      </c>
      <c r="S95" s="102" t="s">
        <v>236</v>
      </c>
      <c r="T95" s="102">
        <v>200</v>
      </c>
      <c r="U95" s="102" t="s">
        <v>2071</v>
      </c>
      <c r="V95" s="103"/>
      <c r="W95" s="101"/>
      <c r="X95" s="102"/>
      <c r="Y95" s="101"/>
      <c r="Z95" s="101"/>
      <c r="AA95" s="101"/>
      <c r="AB95" s="104"/>
    </row>
    <row r="96" spans="2:28" ht="16.5" customHeight="1" x14ac:dyDescent="0.25">
      <c r="B96" s="97">
        <v>798</v>
      </c>
      <c r="C96" s="97" t="s">
        <v>55</v>
      </c>
      <c r="D96" s="98">
        <v>5332</v>
      </c>
      <c r="E96" s="99">
        <v>215</v>
      </c>
      <c r="F96" s="97">
        <v>2</v>
      </c>
      <c r="G96" s="97">
        <v>2</v>
      </c>
      <c r="H96" s="105">
        <v>0</v>
      </c>
      <c r="I96" s="105">
        <v>0</v>
      </c>
      <c r="J96" s="105">
        <v>95</v>
      </c>
      <c r="K96" s="95">
        <v>95</v>
      </c>
      <c r="L96" s="106">
        <f>T95</f>
        <v>200</v>
      </c>
      <c r="M96" s="106">
        <f>K96*L96</f>
        <v>19000</v>
      </c>
      <c r="N96" s="77"/>
      <c r="O96" s="78" t="s">
        <v>203</v>
      </c>
      <c r="P96" s="78" t="s">
        <v>211</v>
      </c>
      <c r="Q96" s="78" t="s">
        <v>143</v>
      </c>
      <c r="R96" s="79">
        <v>72</v>
      </c>
      <c r="S96" s="80"/>
      <c r="T96" s="81">
        <v>7450</v>
      </c>
      <c r="U96" s="96" t="s">
        <v>1191</v>
      </c>
      <c r="V96" s="79">
        <f>R96*T96*85/100</f>
        <v>455940</v>
      </c>
      <c r="W96" s="79">
        <f>R96*T96-V96</f>
        <v>80460</v>
      </c>
      <c r="X96" s="82">
        <f>M96+W96</f>
        <v>99460</v>
      </c>
      <c r="Y96" s="83">
        <f>M96</f>
        <v>19000</v>
      </c>
      <c r="Z96" s="84"/>
      <c r="AA96" s="87">
        <f>AB96*M96/100</f>
        <v>3.8</v>
      </c>
      <c r="AB96" s="86">
        <v>0.02</v>
      </c>
    </row>
    <row r="97" spans="2:28" ht="16.5" customHeight="1" x14ac:dyDescent="0.25">
      <c r="B97" s="99"/>
      <c r="C97" s="99"/>
      <c r="D97" s="99"/>
      <c r="E97" s="99"/>
      <c r="F97" s="99"/>
      <c r="G97" s="99"/>
      <c r="H97" s="107"/>
      <c r="I97" s="107"/>
      <c r="J97" s="107"/>
      <c r="K97" s="106"/>
      <c r="L97" s="106"/>
      <c r="M97" s="106"/>
      <c r="N97" s="77"/>
      <c r="O97" s="78"/>
      <c r="P97" s="78"/>
      <c r="Q97" s="78"/>
      <c r="R97" s="79"/>
      <c r="S97" s="80"/>
      <c r="T97" s="81"/>
      <c r="U97" s="77"/>
      <c r="V97" s="79"/>
      <c r="W97" s="79"/>
      <c r="X97" s="86"/>
      <c r="Y97" s="83"/>
      <c r="Z97" s="84"/>
      <c r="AA97" s="85"/>
      <c r="AB97" s="86"/>
    </row>
    <row r="98" spans="2:28" ht="16.5" customHeight="1" x14ac:dyDescent="0.25">
      <c r="B98" s="100" t="s">
        <v>205</v>
      </c>
      <c r="C98" s="101"/>
      <c r="D98" s="101"/>
      <c r="E98" s="101"/>
      <c r="F98" s="101"/>
      <c r="G98" s="102"/>
      <c r="H98" s="102" t="s">
        <v>207</v>
      </c>
      <c r="I98" s="102" t="s">
        <v>2072</v>
      </c>
      <c r="J98" s="102" t="s">
        <v>2073</v>
      </c>
      <c r="K98" s="102">
        <v>44</v>
      </c>
      <c r="L98" s="102">
        <v>2</v>
      </c>
      <c r="M98" s="102"/>
      <c r="N98" s="102"/>
      <c r="O98" s="102" t="s">
        <v>208</v>
      </c>
      <c r="P98" s="102" t="s">
        <v>209</v>
      </c>
      <c r="Q98" s="102" t="s">
        <v>139</v>
      </c>
      <c r="R98" s="102">
        <v>34160</v>
      </c>
      <c r="S98" s="102" t="s">
        <v>236</v>
      </c>
      <c r="T98" s="102">
        <v>200</v>
      </c>
      <c r="U98" s="102" t="s">
        <v>2074</v>
      </c>
      <c r="V98" s="103"/>
      <c r="W98" s="101"/>
      <c r="X98" s="102"/>
      <c r="Y98" s="101"/>
      <c r="Z98" s="101"/>
      <c r="AA98" s="101"/>
      <c r="AB98" s="104"/>
    </row>
    <row r="99" spans="2:28" ht="16.5" customHeight="1" x14ac:dyDescent="0.25">
      <c r="B99" s="97">
        <v>799</v>
      </c>
      <c r="C99" s="97" t="s">
        <v>55</v>
      </c>
      <c r="D99" s="98">
        <v>5333</v>
      </c>
      <c r="E99" s="99">
        <v>216</v>
      </c>
      <c r="F99" s="97">
        <v>2</v>
      </c>
      <c r="G99" s="97">
        <v>1</v>
      </c>
      <c r="H99" s="105">
        <v>0</v>
      </c>
      <c r="I99" s="105">
        <v>1</v>
      </c>
      <c r="J99" s="105">
        <v>48</v>
      </c>
      <c r="K99" s="95">
        <v>148</v>
      </c>
      <c r="L99" s="106">
        <f>T98</f>
        <v>200</v>
      </c>
      <c r="M99" s="106">
        <f>K99*L99</f>
        <v>29600</v>
      </c>
      <c r="N99" s="77"/>
      <c r="O99" s="78"/>
      <c r="P99" s="78"/>
      <c r="Q99" s="78"/>
      <c r="R99" s="79"/>
      <c r="S99" s="80"/>
      <c r="T99" s="81"/>
      <c r="U99" s="77"/>
      <c r="V99" s="79"/>
      <c r="W99" s="79"/>
      <c r="X99" s="82"/>
      <c r="Y99" s="83">
        <f>M99</f>
        <v>29600</v>
      </c>
      <c r="Z99" s="84"/>
      <c r="AA99" s="87">
        <f>AB99*M99/100</f>
        <v>2.96</v>
      </c>
      <c r="AB99" s="110">
        <v>0.01</v>
      </c>
    </row>
    <row r="100" spans="2:28" ht="16.5" customHeight="1" x14ac:dyDescent="0.25">
      <c r="B100" s="99"/>
      <c r="C100" s="99"/>
      <c r="D100" s="99"/>
      <c r="E100" s="99"/>
      <c r="F100" s="99"/>
      <c r="G100" s="99"/>
      <c r="H100" s="107"/>
      <c r="I100" s="107"/>
      <c r="J100" s="107"/>
      <c r="K100" s="106"/>
      <c r="L100" s="106"/>
      <c r="M100" s="106"/>
      <c r="N100" s="77"/>
      <c r="O100" s="78"/>
      <c r="P100" s="78"/>
      <c r="Q100" s="78"/>
      <c r="R100" s="79"/>
      <c r="S100" s="80"/>
      <c r="T100" s="81"/>
      <c r="U100" s="77"/>
      <c r="V100" s="79"/>
      <c r="W100" s="79"/>
      <c r="X100" s="86"/>
      <c r="Y100" s="83"/>
      <c r="Z100" s="84"/>
      <c r="AA100" s="85"/>
      <c r="AB100" s="86"/>
    </row>
    <row r="101" spans="2:28" ht="16.5" customHeight="1" x14ac:dyDescent="0.25">
      <c r="B101" s="100" t="s">
        <v>205</v>
      </c>
      <c r="C101" s="101"/>
      <c r="D101" s="101"/>
      <c r="E101" s="101"/>
      <c r="F101" s="101"/>
      <c r="G101" s="102"/>
      <c r="H101" s="102" t="s">
        <v>207</v>
      </c>
      <c r="I101" s="102" t="s">
        <v>2072</v>
      </c>
      <c r="J101" s="102" t="s">
        <v>2073</v>
      </c>
      <c r="K101" s="102">
        <v>44</v>
      </c>
      <c r="L101" s="102">
        <v>2</v>
      </c>
      <c r="M101" s="102"/>
      <c r="N101" s="102"/>
      <c r="O101" s="102" t="s">
        <v>208</v>
      </c>
      <c r="P101" s="102" t="s">
        <v>209</v>
      </c>
      <c r="Q101" s="102" t="s">
        <v>139</v>
      </c>
      <c r="R101" s="102">
        <v>34160</v>
      </c>
      <c r="S101" s="102" t="s">
        <v>236</v>
      </c>
      <c r="T101" s="102">
        <v>80</v>
      </c>
      <c r="U101" s="102" t="s">
        <v>2075</v>
      </c>
      <c r="V101" s="103"/>
      <c r="W101" s="101"/>
      <c r="X101" s="102"/>
      <c r="Y101" s="101"/>
      <c r="Z101" s="101"/>
      <c r="AA101" s="101"/>
      <c r="AB101" s="104"/>
    </row>
    <row r="102" spans="2:28" ht="16.5" customHeight="1" x14ac:dyDescent="0.25">
      <c r="B102" s="97">
        <v>800</v>
      </c>
      <c r="C102" s="97" t="s">
        <v>55</v>
      </c>
      <c r="D102" s="98">
        <v>5334</v>
      </c>
      <c r="E102" s="99">
        <v>217</v>
      </c>
      <c r="F102" s="97">
        <v>2</v>
      </c>
      <c r="G102" s="97">
        <v>1</v>
      </c>
      <c r="H102" s="105">
        <v>0</v>
      </c>
      <c r="I102" s="105">
        <v>1</v>
      </c>
      <c r="J102" s="105">
        <v>20</v>
      </c>
      <c r="K102" s="95">
        <v>120</v>
      </c>
      <c r="L102" s="106">
        <f>T101</f>
        <v>80</v>
      </c>
      <c r="M102" s="106">
        <f>K102*L102</f>
        <v>9600</v>
      </c>
      <c r="N102" s="77"/>
      <c r="O102" s="78"/>
      <c r="P102" s="78"/>
      <c r="Q102" s="78"/>
      <c r="R102" s="79"/>
      <c r="S102" s="80"/>
      <c r="T102" s="81"/>
      <c r="U102" s="77"/>
      <c r="V102" s="79"/>
      <c r="W102" s="79"/>
      <c r="X102" s="82"/>
      <c r="Y102" s="83">
        <f>M102</f>
        <v>9600</v>
      </c>
      <c r="Z102" s="84"/>
      <c r="AA102" s="87">
        <f>AB102*M102/100</f>
        <v>0.96</v>
      </c>
      <c r="AB102" s="110">
        <v>0.01</v>
      </c>
    </row>
    <row r="103" spans="2:28" ht="16.5" customHeight="1" x14ac:dyDescent="0.25">
      <c r="B103" s="99"/>
      <c r="C103" s="99"/>
      <c r="D103" s="99"/>
      <c r="E103" s="99"/>
      <c r="F103" s="99"/>
      <c r="G103" s="99"/>
      <c r="H103" s="107"/>
      <c r="I103" s="107"/>
      <c r="J103" s="107"/>
      <c r="K103" s="106"/>
      <c r="L103" s="106"/>
      <c r="M103" s="106"/>
      <c r="N103" s="77"/>
      <c r="O103" s="78"/>
      <c r="P103" s="78"/>
      <c r="Q103" s="78"/>
      <c r="R103" s="79"/>
      <c r="S103" s="80"/>
      <c r="T103" s="81"/>
      <c r="U103" s="77"/>
      <c r="V103" s="79"/>
      <c r="W103" s="79"/>
      <c r="X103" s="86"/>
      <c r="Y103" s="83"/>
      <c r="Z103" s="84"/>
      <c r="AA103" s="85"/>
      <c r="AB103" s="86"/>
    </row>
    <row r="104" spans="2:28" ht="16.5" customHeight="1" x14ac:dyDescent="0.25">
      <c r="B104" s="100" t="s">
        <v>205</v>
      </c>
      <c r="C104" s="101"/>
      <c r="D104" s="101"/>
      <c r="E104" s="101"/>
      <c r="F104" s="101"/>
      <c r="G104" s="102"/>
      <c r="H104" s="102" t="s">
        <v>210</v>
      </c>
      <c r="I104" s="102" t="s">
        <v>2076</v>
      </c>
      <c r="J104" s="102" t="s">
        <v>2044</v>
      </c>
      <c r="K104" s="102">
        <v>78</v>
      </c>
      <c r="L104" s="102">
        <v>2</v>
      </c>
      <c r="M104" s="102"/>
      <c r="N104" s="102"/>
      <c r="O104" s="102" t="s">
        <v>208</v>
      </c>
      <c r="P104" s="102" t="s">
        <v>209</v>
      </c>
      <c r="Q104" s="102" t="s">
        <v>139</v>
      </c>
      <c r="R104" s="102">
        <v>34160</v>
      </c>
      <c r="S104" s="102"/>
      <c r="T104" s="102">
        <v>250</v>
      </c>
      <c r="U104" s="102" t="s">
        <v>2078</v>
      </c>
      <c r="V104" s="103"/>
      <c r="W104" s="101"/>
      <c r="X104" s="102"/>
      <c r="Y104" s="101"/>
      <c r="Z104" s="101"/>
      <c r="AA104" s="102" t="s">
        <v>2077</v>
      </c>
      <c r="AB104" s="104"/>
    </row>
    <row r="105" spans="2:28" ht="16.5" customHeight="1" x14ac:dyDescent="0.25">
      <c r="B105" s="97">
        <v>801</v>
      </c>
      <c r="C105" s="97" t="s">
        <v>55</v>
      </c>
      <c r="D105" s="98">
        <v>5136</v>
      </c>
      <c r="E105" s="99">
        <v>218</v>
      </c>
      <c r="F105" s="97">
        <v>2</v>
      </c>
      <c r="G105" s="97">
        <v>1</v>
      </c>
      <c r="H105" s="105">
        <v>0</v>
      </c>
      <c r="I105" s="105">
        <v>1</v>
      </c>
      <c r="J105" s="105">
        <v>87</v>
      </c>
      <c r="K105" s="95">
        <v>187</v>
      </c>
      <c r="L105" s="106">
        <f>T104</f>
        <v>250</v>
      </c>
      <c r="M105" s="106">
        <f>K105*L105</f>
        <v>46750</v>
      </c>
      <c r="N105" s="77"/>
      <c r="O105" s="78"/>
      <c r="P105" s="78"/>
      <c r="Q105" s="78"/>
      <c r="R105" s="79"/>
      <c r="S105" s="80"/>
      <c r="T105" s="81"/>
      <c r="U105" s="77"/>
      <c r="V105" s="79"/>
      <c r="W105" s="79"/>
      <c r="X105" s="82"/>
      <c r="Y105" s="83">
        <f>M105</f>
        <v>46750</v>
      </c>
      <c r="Z105" s="84"/>
      <c r="AA105" s="87">
        <f>AB105*M105/100</f>
        <v>4.6749999999999998</v>
      </c>
      <c r="AB105" s="110">
        <v>0.01</v>
      </c>
    </row>
    <row r="106" spans="2:28" ht="16.5" customHeight="1" x14ac:dyDescent="0.25">
      <c r="B106" s="99"/>
      <c r="C106" s="99"/>
      <c r="D106" s="99"/>
      <c r="E106" s="99"/>
      <c r="F106" s="99"/>
      <c r="G106" s="99"/>
      <c r="H106" s="107"/>
      <c r="I106" s="107"/>
      <c r="J106" s="107"/>
      <c r="K106" s="106"/>
      <c r="L106" s="106"/>
      <c r="M106" s="106"/>
      <c r="N106" s="77"/>
      <c r="O106" s="78"/>
      <c r="P106" s="78"/>
      <c r="Q106" s="78"/>
      <c r="R106" s="79"/>
      <c r="S106" s="80"/>
      <c r="T106" s="81"/>
      <c r="U106" s="77"/>
      <c r="V106" s="79"/>
      <c r="W106" s="79"/>
      <c r="X106" s="86"/>
      <c r="Y106" s="83"/>
      <c r="Z106" s="84"/>
      <c r="AA106" s="85"/>
      <c r="AB106" s="86"/>
    </row>
    <row r="107" spans="2:28" ht="16.5" customHeight="1" x14ac:dyDescent="0.25">
      <c r="B107" s="100" t="s">
        <v>205</v>
      </c>
      <c r="C107" s="101"/>
      <c r="D107" s="101"/>
      <c r="E107" s="101"/>
      <c r="F107" s="101"/>
      <c r="G107" s="102"/>
      <c r="H107" s="102" t="s">
        <v>210</v>
      </c>
      <c r="I107" s="102" t="s">
        <v>2076</v>
      </c>
      <c r="J107" s="102" t="s">
        <v>2044</v>
      </c>
      <c r="K107" s="102">
        <v>78</v>
      </c>
      <c r="L107" s="102">
        <v>2</v>
      </c>
      <c r="M107" s="102"/>
      <c r="N107" s="102"/>
      <c r="O107" s="102" t="s">
        <v>208</v>
      </c>
      <c r="P107" s="102" t="s">
        <v>209</v>
      </c>
      <c r="Q107" s="102" t="s">
        <v>139</v>
      </c>
      <c r="R107" s="102">
        <v>34160</v>
      </c>
      <c r="S107" s="102"/>
      <c r="T107" s="102">
        <v>250</v>
      </c>
      <c r="U107" s="102" t="s">
        <v>2079</v>
      </c>
      <c r="V107" s="103"/>
      <c r="W107" s="101"/>
      <c r="X107" s="102"/>
      <c r="Y107" s="101"/>
      <c r="Z107" s="101"/>
      <c r="AA107" s="101"/>
      <c r="AB107" s="104"/>
    </row>
    <row r="108" spans="2:28" ht="16.5" customHeight="1" x14ac:dyDescent="0.25">
      <c r="B108" s="97">
        <v>802</v>
      </c>
      <c r="C108" s="97" t="s">
        <v>55</v>
      </c>
      <c r="D108" s="98">
        <v>5137</v>
      </c>
      <c r="E108" s="99">
        <v>219</v>
      </c>
      <c r="F108" s="97">
        <v>2</v>
      </c>
      <c r="G108" s="97">
        <v>1</v>
      </c>
      <c r="H108" s="105">
        <v>0</v>
      </c>
      <c r="I108" s="105">
        <v>0</v>
      </c>
      <c r="J108" s="105">
        <v>50</v>
      </c>
      <c r="K108" s="95">
        <v>50</v>
      </c>
      <c r="L108" s="106">
        <f>T107</f>
        <v>250</v>
      </c>
      <c r="M108" s="106">
        <f>K108*L108</f>
        <v>12500</v>
      </c>
      <c r="N108" s="77"/>
      <c r="O108" s="78"/>
      <c r="P108" s="78"/>
      <c r="Q108" s="78"/>
      <c r="R108" s="79"/>
      <c r="S108" s="80"/>
      <c r="T108" s="81"/>
      <c r="U108" s="77"/>
      <c r="V108" s="79"/>
      <c r="W108" s="79"/>
      <c r="X108" s="82"/>
      <c r="Y108" s="83">
        <f>M108</f>
        <v>12500</v>
      </c>
      <c r="Z108" s="84"/>
      <c r="AA108" s="87">
        <f>AB108*M108/100</f>
        <v>1.25</v>
      </c>
      <c r="AB108" s="110">
        <v>0.01</v>
      </c>
    </row>
    <row r="109" spans="2:28" ht="16.5" customHeight="1" x14ac:dyDescent="0.25">
      <c r="B109" s="99"/>
      <c r="C109" s="99"/>
      <c r="D109" s="99"/>
      <c r="E109" s="99"/>
      <c r="F109" s="99"/>
      <c r="G109" s="99"/>
      <c r="H109" s="107"/>
      <c r="I109" s="107"/>
      <c r="J109" s="107"/>
      <c r="K109" s="106"/>
      <c r="L109" s="106"/>
      <c r="M109" s="106"/>
      <c r="N109" s="77"/>
      <c r="O109" s="78"/>
      <c r="P109" s="78"/>
      <c r="Q109" s="78"/>
      <c r="R109" s="79"/>
      <c r="S109" s="80"/>
      <c r="T109" s="81"/>
      <c r="U109" s="77"/>
      <c r="V109" s="79"/>
      <c r="W109" s="79"/>
      <c r="X109" s="86"/>
      <c r="Y109" s="83"/>
      <c r="Z109" s="84"/>
      <c r="AA109" s="85"/>
      <c r="AB109" s="86"/>
    </row>
    <row r="110" spans="2:28" ht="16.5" customHeight="1" x14ac:dyDescent="0.25">
      <c r="B110" s="100" t="s">
        <v>205</v>
      </c>
      <c r="C110" s="101"/>
      <c r="D110" s="101"/>
      <c r="E110" s="101"/>
      <c r="F110" s="101"/>
      <c r="G110" s="102"/>
      <c r="H110" s="102" t="s">
        <v>210</v>
      </c>
      <c r="I110" s="102" t="s">
        <v>822</v>
      </c>
      <c r="J110" s="102" t="s">
        <v>1103</v>
      </c>
      <c r="K110" s="102">
        <v>47</v>
      </c>
      <c r="L110" s="102">
        <v>2</v>
      </c>
      <c r="M110" s="102"/>
      <c r="N110" s="102"/>
      <c r="O110" s="102" t="s">
        <v>208</v>
      </c>
      <c r="P110" s="102" t="s">
        <v>209</v>
      </c>
      <c r="Q110" s="102" t="s">
        <v>139</v>
      </c>
      <c r="R110" s="102">
        <v>34160</v>
      </c>
      <c r="S110" s="102" t="s">
        <v>236</v>
      </c>
      <c r="T110" s="102">
        <v>250</v>
      </c>
      <c r="U110" s="102" t="s">
        <v>2080</v>
      </c>
      <c r="V110" s="103"/>
      <c r="W110" s="101"/>
      <c r="X110" s="102"/>
      <c r="Y110" s="101"/>
      <c r="Z110" s="101"/>
      <c r="AA110" s="101"/>
      <c r="AB110" s="104"/>
    </row>
    <row r="111" spans="2:28" ht="16.5" customHeight="1" x14ac:dyDescent="0.25">
      <c r="B111" s="97">
        <v>803</v>
      </c>
      <c r="C111" s="97" t="s">
        <v>55</v>
      </c>
      <c r="D111" s="98">
        <v>5138</v>
      </c>
      <c r="E111" s="99">
        <v>220</v>
      </c>
      <c r="F111" s="97">
        <v>2</v>
      </c>
      <c r="G111" s="97">
        <v>2</v>
      </c>
      <c r="H111" s="105">
        <v>0</v>
      </c>
      <c r="I111" s="105">
        <v>2</v>
      </c>
      <c r="J111" s="105">
        <v>51</v>
      </c>
      <c r="K111" s="95">
        <v>251</v>
      </c>
      <c r="L111" s="106">
        <f>T110</f>
        <v>250</v>
      </c>
      <c r="M111" s="106">
        <f>K111*L111</f>
        <v>62750</v>
      </c>
      <c r="N111" s="77"/>
      <c r="O111" s="78" t="s">
        <v>203</v>
      </c>
      <c r="P111" s="78" t="s">
        <v>5</v>
      </c>
      <c r="Q111" s="78" t="s">
        <v>143</v>
      </c>
      <c r="R111" s="79">
        <v>108</v>
      </c>
      <c r="S111" s="80"/>
      <c r="T111" s="81">
        <v>8050</v>
      </c>
      <c r="U111" s="96" t="s">
        <v>1270</v>
      </c>
      <c r="V111" s="79">
        <f>R111*T111*8/100</f>
        <v>69552</v>
      </c>
      <c r="W111" s="79">
        <f>R111*T111-V111</f>
        <v>799848</v>
      </c>
      <c r="X111" s="82">
        <f>M111+W111</f>
        <v>862598</v>
      </c>
      <c r="Y111" s="83">
        <f>M111</f>
        <v>62750</v>
      </c>
      <c r="Z111" s="84"/>
      <c r="AA111" s="87">
        <f>AB111*M111/100</f>
        <v>12.55</v>
      </c>
      <c r="AB111" s="86">
        <v>0.02</v>
      </c>
    </row>
    <row r="112" spans="2:28" ht="16.5" customHeight="1" x14ac:dyDescent="0.25">
      <c r="B112" s="99"/>
      <c r="C112" s="99"/>
      <c r="D112" s="99"/>
      <c r="E112" s="99"/>
      <c r="F112" s="99"/>
      <c r="G112" s="99"/>
      <c r="H112" s="107"/>
      <c r="I112" s="107"/>
      <c r="J112" s="107"/>
      <c r="K112" s="106"/>
      <c r="L112" s="106"/>
      <c r="M112" s="106"/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6"/>
      <c r="Y112" s="83"/>
      <c r="Z112" s="84"/>
      <c r="AA112" s="85"/>
      <c r="AB112" s="86"/>
    </row>
    <row r="113" spans="2:28" ht="16.5" customHeight="1" x14ac:dyDescent="0.25">
      <c r="B113" s="100" t="s">
        <v>205</v>
      </c>
      <c r="C113" s="101"/>
      <c r="D113" s="101"/>
      <c r="E113" s="101"/>
      <c r="F113" s="101"/>
      <c r="G113" s="102"/>
      <c r="H113" s="102" t="s">
        <v>207</v>
      </c>
      <c r="I113" s="102" t="s">
        <v>2081</v>
      </c>
      <c r="J113" s="102" t="s">
        <v>2082</v>
      </c>
      <c r="K113" s="102">
        <v>1</v>
      </c>
      <c r="L113" s="102">
        <v>2</v>
      </c>
      <c r="M113" s="102"/>
      <c r="N113" s="102"/>
      <c r="O113" s="102" t="s">
        <v>208</v>
      </c>
      <c r="P113" s="102" t="s">
        <v>209</v>
      </c>
      <c r="Q113" s="102" t="s">
        <v>139</v>
      </c>
      <c r="R113" s="102">
        <v>34160</v>
      </c>
      <c r="S113" s="102" t="s">
        <v>236</v>
      </c>
      <c r="T113" s="102">
        <v>180</v>
      </c>
      <c r="U113" s="102" t="s">
        <v>2083</v>
      </c>
      <c r="V113" s="103"/>
      <c r="W113" s="101"/>
      <c r="X113" s="102"/>
      <c r="Y113" s="101"/>
      <c r="Z113" s="101"/>
      <c r="AA113" s="101"/>
      <c r="AB113" s="104"/>
    </row>
    <row r="114" spans="2:28" ht="16.5" customHeight="1" x14ac:dyDescent="0.25">
      <c r="B114" s="97">
        <v>804</v>
      </c>
      <c r="C114" s="97" t="s">
        <v>55</v>
      </c>
      <c r="D114" s="98">
        <v>5139</v>
      </c>
      <c r="E114" s="99">
        <v>221</v>
      </c>
      <c r="F114" s="97">
        <v>2</v>
      </c>
      <c r="G114" s="97">
        <v>2</v>
      </c>
      <c r="H114" s="105">
        <v>0</v>
      </c>
      <c r="I114" s="105">
        <v>2</v>
      </c>
      <c r="J114" s="105">
        <v>13</v>
      </c>
      <c r="K114" s="95">
        <v>213</v>
      </c>
      <c r="L114" s="106">
        <f>T113</f>
        <v>180</v>
      </c>
      <c r="M114" s="106">
        <f>K114*L114</f>
        <v>38340</v>
      </c>
      <c r="N114" s="77"/>
      <c r="O114" s="78" t="s">
        <v>203</v>
      </c>
      <c r="P114" s="78" t="s">
        <v>5</v>
      </c>
      <c r="Q114" s="78" t="s">
        <v>143</v>
      </c>
      <c r="R114" s="79">
        <v>120</v>
      </c>
      <c r="S114" s="80"/>
      <c r="T114" s="81">
        <v>8050</v>
      </c>
      <c r="U114" s="96" t="s">
        <v>1334</v>
      </c>
      <c r="V114" s="79">
        <f>R114*T114*16/100</f>
        <v>154560</v>
      </c>
      <c r="W114" s="79">
        <f>R114*T114-V114</f>
        <v>811440</v>
      </c>
      <c r="X114" s="82">
        <f>M114+W114</f>
        <v>849780</v>
      </c>
      <c r="Y114" s="83">
        <f>M114</f>
        <v>38340</v>
      </c>
      <c r="Z114" s="84"/>
      <c r="AA114" s="87">
        <f>AB114*M114/100</f>
        <v>7.668000000000001</v>
      </c>
      <c r="AB114" s="86">
        <v>0.02</v>
      </c>
    </row>
    <row r="115" spans="2:28" ht="16.5" customHeight="1" x14ac:dyDescent="0.25">
      <c r="B115" s="97"/>
      <c r="C115" s="97"/>
      <c r="D115" s="98"/>
      <c r="E115" s="99"/>
      <c r="F115" s="97"/>
      <c r="G115" s="97"/>
      <c r="H115" s="105"/>
      <c r="I115" s="105">
        <v>2</v>
      </c>
      <c r="J115" s="105">
        <v>0</v>
      </c>
      <c r="K115" s="95">
        <v>200</v>
      </c>
      <c r="L115" s="106">
        <f>T113</f>
        <v>180</v>
      </c>
      <c r="M115" s="106">
        <f>K115*L115</f>
        <v>36000</v>
      </c>
      <c r="N115" s="77"/>
      <c r="O115" s="78" t="s">
        <v>203</v>
      </c>
      <c r="P115" s="78" t="s">
        <v>211</v>
      </c>
      <c r="Q115" s="78" t="s">
        <v>143</v>
      </c>
      <c r="R115" s="79">
        <v>108</v>
      </c>
      <c r="S115" s="80"/>
      <c r="T115" s="81">
        <v>7450</v>
      </c>
      <c r="U115" s="96" t="s">
        <v>1207</v>
      </c>
      <c r="V115" s="79">
        <f>R115*T115*85/100</f>
        <v>683910</v>
      </c>
      <c r="W115" s="79">
        <f>R115*T115-V115</f>
        <v>120690</v>
      </c>
      <c r="X115" s="82">
        <f>M115+W115</f>
        <v>156690</v>
      </c>
      <c r="Y115" s="83">
        <f>M115</f>
        <v>36000</v>
      </c>
      <c r="Z115" s="84"/>
      <c r="AA115" s="87">
        <f>AB115*M115/100</f>
        <v>7.2</v>
      </c>
      <c r="AB115" s="86">
        <v>0.02</v>
      </c>
    </row>
    <row r="116" spans="2:28" ht="16.5" customHeight="1" x14ac:dyDescent="0.25">
      <c r="B116" s="97"/>
      <c r="C116" s="97"/>
      <c r="D116" s="98"/>
      <c r="E116" s="99"/>
      <c r="F116" s="97"/>
      <c r="G116" s="97"/>
      <c r="H116" s="105">
        <v>1</v>
      </c>
      <c r="I116" s="105">
        <v>1</v>
      </c>
      <c r="J116" s="105">
        <v>13</v>
      </c>
      <c r="K116" s="95">
        <v>513</v>
      </c>
      <c r="L116" s="106"/>
      <c r="M116" s="106"/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6"/>
      <c r="Y116" s="83"/>
      <c r="Z116" s="84"/>
      <c r="AA116" s="87">
        <f>SUM(AA114:AA115)</f>
        <v>14.868000000000002</v>
      </c>
      <c r="AB116" s="86"/>
    </row>
    <row r="117" spans="2:28" ht="16.5" customHeight="1" x14ac:dyDescent="0.25">
      <c r="B117" s="100" t="s">
        <v>205</v>
      </c>
      <c r="C117" s="101"/>
      <c r="D117" s="101"/>
      <c r="E117" s="101"/>
      <c r="F117" s="101"/>
      <c r="G117" s="102"/>
      <c r="H117" s="102" t="s">
        <v>210</v>
      </c>
      <c r="I117" s="102" t="s">
        <v>1515</v>
      </c>
      <c r="J117" s="102" t="s">
        <v>2084</v>
      </c>
      <c r="K117" s="102">
        <v>6</v>
      </c>
      <c r="L117" s="102">
        <v>2</v>
      </c>
      <c r="M117" s="102"/>
      <c r="N117" s="102"/>
      <c r="O117" s="102" t="s">
        <v>208</v>
      </c>
      <c r="P117" s="102" t="s">
        <v>209</v>
      </c>
      <c r="Q117" s="102" t="s">
        <v>139</v>
      </c>
      <c r="R117" s="102">
        <v>34160</v>
      </c>
      <c r="S117" s="102" t="s">
        <v>236</v>
      </c>
      <c r="T117" s="102">
        <v>250</v>
      </c>
      <c r="U117" s="102" t="s">
        <v>2085</v>
      </c>
      <c r="V117" s="103"/>
      <c r="W117" s="101"/>
      <c r="X117" s="102"/>
      <c r="Y117" s="101"/>
      <c r="Z117" s="101"/>
      <c r="AA117" s="101"/>
      <c r="AB117" s="104"/>
    </row>
    <row r="118" spans="2:28" ht="16.5" customHeight="1" x14ac:dyDescent="0.25">
      <c r="B118" s="97">
        <v>805</v>
      </c>
      <c r="C118" s="97" t="s">
        <v>55</v>
      </c>
      <c r="D118" s="98">
        <v>5141</v>
      </c>
      <c r="E118" s="99">
        <v>222</v>
      </c>
      <c r="F118" s="97">
        <v>2</v>
      </c>
      <c r="G118" s="97">
        <v>1</v>
      </c>
      <c r="H118" s="105">
        <v>0</v>
      </c>
      <c r="I118" s="105">
        <v>1</v>
      </c>
      <c r="J118" s="105">
        <v>68</v>
      </c>
      <c r="K118" s="95">
        <v>168</v>
      </c>
      <c r="L118" s="106">
        <f>T117</f>
        <v>250</v>
      </c>
      <c r="M118" s="106">
        <f>K118*L118</f>
        <v>42000</v>
      </c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>
        <f>M118</f>
        <v>42000</v>
      </c>
      <c r="Z118" s="84"/>
      <c r="AA118" s="87">
        <f>AB118*M118/100</f>
        <v>4.2</v>
      </c>
      <c r="AB118" s="110">
        <v>0.01</v>
      </c>
    </row>
    <row r="119" spans="2:28" ht="16.5" customHeight="1" x14ac:dyDescent="0.25">
      <c r="B119" s="99"/>
      <c r="C119" s="99"/>
      <c r="D119" s="99"/>
      <c r="E119" s="99"/>
      <c r="F119" s="99"/>
      <c r="G119" s="99"/>
      <c r="H119" s="107"/>
      <c r="I119" s="107"/>
      <c r="J119" s="107"/>
      <c r="K119" s="106"/>
      <c r="L119" s="106"/>
      <c r="M119" s="106"/>
      <c r="N119" s="77"/>
      <c r="O119" s="78"/>
      <c r="P119" s="78"/>
      <c r="Q119" s="78"/>
      <c r="R119" s="79"/>
      <c r="S119" s="80"/>
      <c r="T119" s="81"/>
      <c r="U119" s="77"/>
      <c r="V119" s="79"/>
      <c r="W119" s="79"/>
      <c r="X119" s="86"/>
      <c r="Y119" s="83"/>
      <c r="Z119" s="84"/>
      <c r="AA119" s="85"/>
      <c r="AB119" s="86"/>
    </row>
    <row r="120" spans="2:28" ht="16.5" customHeight="1" x14ac:dyDescent="0.25">
      <c r="B120" s="100" t="s">
        <v>205</v>
      </c>
      <c r="C120" s="101"/>
      <c r="D120" s="101"/>
      <c r="E120" s="101"/>
      <c r="F120" s="101"/>
      <c r="G120" s="102"/>
      <c r="H120" s="102" t="s">
        <v>210</v>
      </c>
      <c r="I120" s="102" t="s">
        <v>2086</v>
      </c>
      <c r="J120" s="102" t="s">
        <v>2087</v>
      </c>
      <c r="K120" s="102">
        <v>26</v>
      </c>
      <c r="L120" s="102">
        <v>2</v>
      </c>
      <c r="M120" s="102"/>
      <c r="N120" s="102"/>
      <c r="O120" s="102" t="s">
        <v>208</v>
      </c>
      <c r="P120" s="102" t="s">
        <v>209</v>
      </c>
      <c r="Q120" s="102" t="s">
        <v>139</v>
      </c>
      <c r="R120" s="102">
        <v>34160</v>
      </c>
      <c r="S120" s="102" t="s">
        <v>236</v>
      </c>
      <c r="T120" s="102">
        <v>250</v>
      </c>
      <c r="U120" s="102" t="s">
        <v>2088</v>
      </c>
      <c r="V120" s="103"/>
      <c r="W120" s="101"/>
      <c r="X120" s="102"/>
      <c r="Y120" s="101"/>
      <c r="Z120" s="101"/>
      <c r="AA120" s="101"/>
      <c r="AB120" s="104"/>
    </row>
    <row r="121" spans="2:28" ht="16.5" customHeight="1" x14ac:dyDescent="0.25">
      <c r="B121" s="97">
        <v>806</v>
      </c>
      <c r="C121" s="97" t="s">
        <v>55</v>
      </c>
      <c r="D121" s="98">
        <v>5142</v>
      </c>
      <c r="E121" s="99">
        <v>223</v>
      </c>
      <c r="F121" s="97">
        <v>2</v>
      </c>
      <c r="G121" s="97">
        <v>2</v>
      </c>
      <c r="H121" s="105">
        <v>0</v>
      </c>
      <c r="I121" s="105">
        <v>3</v>
      </c>
      <c r="J121" s="105">
        <v>16</v>
      </c>
      <c r="K121" s="95">
        <v>316</v>
      </c>
      <c r="L121" s="106">
        <f>T120</f>
        <v>250</v>
      </c>
      <c r="M121" s="106">
        <f>K121*L121</f>
        <v>79000</v>
      </c>
      <c r="N121" s="77"/>
      <c r="O121" s="78" t="s">
        <v>203</v>
      </c>
      <c r="P121" s="78" t="s">
        <v>211</v>
      </c>
      <c r="Q121" s="78" t="s">
        <v>143</v>
      </c>
      <c r="R121" s="79">
        <v>180</v>
      </c>
      <c r="S121" s="80"/>
      <c r="T121" s="81">
        <v>7450</v>
      </c>
      <c r="U121" s="96" t="s">
        <v>411</v>
      </c>
      <c r="V121" s="79">
        <f>R121*T121*85/100</f>
        <v>1139850</v>
      </c>
      <c r="W121" s="79">
        <f>R121*T121-V121</f>
        <v>201150</v>
      </c>
      <c r="X121" s="82">
        <f>M121+W121</f>
        <v>280150</v>
      </c>
      <c r="Y121" s="83">
        <f>M121</f>
        <v>79000</v>
      </c>
      <c r="Z121" s="84"/>
      <c r="AA121" s="87">
        <f>AB121*M121/100</f>
        <v>15.8</v>
      </c>
      <c r="AB121" s="86">
        <v>0.02</v>
      </c>
    </row>
    <row r="122" spans="2:28" ht="16.5" customHeight="1" x14ac:dyDescent="0.25">
      <c r="B122" s="99"/>
      <c r="C122" s="99"/>
      <c r="D122" s="99"/>
      <c r="E122" s="99"/>
      <c r="F122" s="99"/>
      <c r="G122" s="99"/>
      <c r="H122" s="107"/>
      <c r="I122" s="107"/>
      <c r="J122" s="107"/>
      <c r="K122" s="106"/>
      <c r="L122" s="106"/>
      <c r="M122" s="106"/>
      <c r="N122" s="77"/>
      <c r="O122" s="78"/>
      <c r="P122" s="78"/>
      <c r="Q122" s="78"/>
      <c r="R122" s="79"/>
      <c r="S122" s="80"/>
      <c r="T122" s="81"/>
      <c r="U122" s="77"/>
      <c r="V122" s="79"/>
      <c r="W122" s="79"/>
      <c r="X122" s="86"/>
      <c r="Y122" s="83"/>
      <c r="Z122" s="84"/>
      <c r="AA122" s="85"/>
      <c r="AB122" s="86"/>
    </row>
    <row r="123" spans="2:28" ht="16.5" customHeight="1" x14ac:dyDescent="0.25">
      <c r="B123" s="100" t="s">
        <v>205</v>
      </c>
      <c r="C123" s="101"/>
      <c r="D123" s="101"/>
      <c r="E123" s="101"/>
      <c r="F123" s="101"/>
      <c r="G123" s="102"/>
      <c r="H123" s="102" t="s">
        <v>207</v>
      </c>
      <c r="I123" s="102" t="s">
        <v>2089</v>
      </c>
      <c r="J123" s="102" t="s">
        <v>2090</v>
      </c>
      <c r="K123" s="102">
        <v>44</v>
      </c>
      <c r="L123" s="102">
        <v>2</v>
      </c>
      <c r="M123" s="102"/>
      <c r="N123" s="102"/>
      <c r="O123" s="102" t="s">
        <v>208</v>
      </c>
      <c r="P123" s="102" t="s">
        <v>209</v>
      </c>
      <c r="Q123" s="102" t="s">
        <v>139</v>
      </c>
      <c r="R123" s="102">
        <v>34160</v>
      </c>
      <c r="S123" s="102" t="s">
        <v>236</v>
      </c>
      <c r="T123" s="102">
        <v>250</v>
      </c>
      <c r="U123" s="102" t="s">
        <v>2091</v>
      </c>
      <c r="V123" s="103"/>
      <c r="W123" s="101"/>
      <c r="X123" s="102"/>
      <c r="Y123" s="101"/>
      <c r="Z123" s="101"/>
      <c r="AA123" s="101"/>
      <c r="AB123" s="104"/>
    </row>
    <row r="124" spans="2:28" ht="16.5" customHeight="1" x14ac:dyDescent="0.25">
      <c r="B124" s="97">
        <v>807</v>
      </c>
      <c r="C124" s="97" t="s">
        <v>55</v>
      </c>
      <c r="D124" s="98">
        <v>5105</v>
      </c>
      <c r="E124" s="99">
        <v>224</v>
      </c>
      <c r="F124" s="97">
        <v>2</v>
      </c>
      <c r="G124" s="97"/>
      <c r="H124" s="105">
        <v>0</v>
      </c>
      <c r="I124" s="105">
        <v>1</v>
      </c>
      <c r="J124" s="105">
        <v>0</v>
      </c>
      <c r="K124" s="95">
        <v>100</v>
      </c>
      <c r="L124" s="106">
        <f>T123</f>
        <v>250</v>
      </c>
      <c r="M124" s="106">
        <f>K124*L124</f>
        <v>25000</v>
      </c>
      <c r="N124" s="77"/>
      <c r="O124" s="78" t="s">
        <v>203</v>
      </c>
      <c r="P124" s="78" t="s">
        <v>211</v>
      </c>
      <c r="Q124" s="78" t="s">
        <v>143</v>
      </c>
      <c r="R124" s="79">
        <v>72</v>
      </c>
      <c r="S124" s="80"/>
      <c r="T124" s="81">
        <v>7450</v>
      </c>
      <c r="U124" s="96" t="s">
        <v>1207</v>
      </c>
      <c r="V124" s="79">
        <f>R124*T124*85/100</f>
        <v>455940</v>
      </c>
      <c r="W124" s="79">
        <f>R124*T124-V124</f>
        <v>80460</v>
      </c>
      <c r="X124" s="82">
        <f>M124+W124</f>
        <v>105460</v>
      </c>
      <c r="Y124" s="83">
        <f>M124</f>
        <v>25000</v>
      </c>
      <c r="Z124" s="84"/>
      <c r="AA124" s="87">
        <f>AB124*M124/100</f>
        <v>5</v>
      </c>
      <c r="AB124" s="86">
        <v>0.02</v>
      </c>
    </row>
    <row r="125" spans="2:28" ht="16.5" customHeight="1" x14ac:dyDescent="0.25">
      <c r="B125" s="97"/>
      <c r="C125" s="97"/>
      <c r="D125" s="98"/>
      <c r="E125" s="99"/>
      <c r="F125" s="97"/>
      <c r="G125" s="97"/>
      <c r="H125" s="105"/>
      <c r="I125" s="105">
        <v>1</v>
      </c>
      <c r="J125" s="105">
        <v>0</v>
      </c>
      <c r="K125" s="95">
        <v>100</v>
      </c>
      <c r="L125" s="106">
        <f>T123</f>
        <v>250</v>
      </c>
      <c r="M125" s="106">
        <f>K125*L125</f>
        <v>25000</v>
      </c>
      <c r="N125" s="77"/>
      <c r="O125" s="78" t="s">
        <v>203</v>
      </c>
      <c r="P125" s="78" t="s">
        <v>25</v>
      </c>
      <c r="Q125" s="78" t="s">
        <v>143</v>
      </c>
      <c r="R125" s="79">
        <v>36</v>
      </c>
      <c r="S125" s="80"/>
      <c r="T125" s="81">
        <v>7650</v>
      </c>
      <c r="U125" s="96" t="s">
        <v>2092</v>
      </c>
      <c r="V125" s="79">
        <f>R125*T125*25/100</f>
        <v>68850</v>
      </c>
      <c r="W125" s="79">
        <f>R125*T125-V125</f>
        <v>206550</v>
      </c>
      <c r="X125" s="82">
        <f>M125+W125</f>
        <v>231550</v>
      </c>
      <c r="Y125" s="83">
        <f>M125</f>
        <v>25000</v>
      </c>
      <c r="Z125" s="84"/>
      <c r="AA125" s="87">
        <f>AB125*M125/100</f>
        <v>5</v>
      </c>
      <c r="AB125" s="86">
        <v>0.02</v>
      </c>
    </row>
    <row r="126" spans="2:28" ht="16.5" customHeight="1" x14ac:dyDescent="0.25">
      <c r="B126" s="97"/>
      <c r="C126" s="97"/>
      <c r="D126" s="98"/>
      <c r="E126" s="99"/>
      <c r="F126" s="97"/>
      <c r="G126" s="97"/>
      <c r="H126" s="105"/>
      <c r="I126" s="105"/>
      <c r="J126" s="105">
        <v>83</v>
      </c>
      <c r="K126" s="95">
        <v>83</v>
      </c>
      <c r="L126" s="106">
        <f>T123</f>
        <v>250</v>
      </c>
      <c r="M126" s="106">
        <f>K126*L126</f>
        <v>20750</v>
      </c>
      <c r="N126" s="77"/>
      <c r="O126" s="78" t="s">
        <v>203</v>
      </c>
      <c r="P126" s="78" t="s">
        <v>5</v>
      </c>
      <c r="Q126" s="78" t="s">
        <v>143</v>
      </c>
      <c r="R126" s="79">
        <v>72</v>
      </c>
      <c r="S126" s="80"/>
      <c r="T126" s="81">
        <v>8050</v>
      </c>
      <c r="U126" s="96" t="s">
        <v>2093</v>
      </c>
      <c r="V126" s="79">
        <f>R126*T126*76/100</f>
        <v>440496</v>
      </c>
      <c r="W126" s="79">
        <f>R126*T126-V126</f>
        <v>139104</v>
      </c>
      <c r="X126" s="82">
        <f>M126+W126</f>
        <v>159854</v>
      </c>
      <c r="Y126" s="83">
        <f>M126</f>
        <v>20750</v>
      </c>
      <c r="Z126" s="84"/>
      <c r="AA126" s="87">
        <f>AB126*M126/100</f>
        <v>4.1500000000000004</v>
      </c>
      <c r="AB126" s="86">
        <v>0.02</v>
      </c>
    </row>
    <row r="127" spans="2:28" ht="16.5" customHeight="1" x14ac:dyDescent="0.25">
      <c r="B127" s="97"/>
      <c r="C127" s="97"/>
      <c r="D127" s="98"/>
      <c r="E127" s="99"/>
      <c r="F127" s="97"/>
      <c r="G127" s="97"/>
      <c r="H127" s="105">
        <v>0</v>
      </c>
      <c r="I127" s="105">
        <v>2</v>
      </c>
      <c r="J127" s="105">
        <v>83</v>
      </c>
      <c r="K127" s="95">
        <v>283</v>
      </c>
      <c r="L127" s="106"/>
      <c r="M127" s="106"/>
      <c r="N127" s="77"/>
      <c r="O127" s="78"/>
      <c r="P127" s="78"/>
      <c r="Q127" s="78"/>
      <c r="R127" s="79"/>
      <c r="S127" s="80"/>
      <c r="T127" s="81"/>
      <c r="U127" s="77"/>
      <c r="V127" s="79"/>
      <c r="W127" s="79"/>
      <c r="X127" s="82"/>
      <c r="Y127" s="83"/>
      <c r="Z127" s="84"/>
      <c r="AA127" s="87">
        <f>SUM(AA124:AA126)</f>
        <v>14.15</v>
      </c>
      <c r="AB127" s="82"/>
    </row>
    <row r="128" spans="2:28" ht="16.5" customHeight="1" x14ac:dyDescent="0.25">
      <c r="B128" s="99"/>
      <c r="C128" s="99"/>
      <c r="D128" s="99"/>
      <c r="E128" s="99"/>
      <c r="F128" s="99"/>
      <c r="G128" s="99"/>
      <c r="H128" s="107"/>
      <c r="I128" s="107"/>
      <c r="J128" s="107"/>
      <c r="K128" s="106"/>
      <c r="L128" s="106"/>
      <c r="M128" s="106"/>
      <c r="N128" s="77"/>
      <c r="O128" s="78"/>
      <c r="P128" s="78"/>
      <c r="Q128" s="78"/>
      <c r="R128" s="79"/>
      <c r="S128" s="80"/>
      <c r="T128" s="81"/>
      <c r="U128" s="77"/>
      <c r="V128" s="79"/>
      <c r="W128" s="79"/>
      <c r="X128" s="86"/>
      <c r="Y128" s="83"/>
      <c r="Z128" s="84"/>
      <c r="AA128" s="85"/>
      <c r="AB128" s="86"/>
    </row>
    <row r="129" spans="2:28" ht="16.5" customHeight="1" x14ac:dyDescent="0.25">
      <c r="B129" s="100" t="s">
        <v>205</v>
      </c>
      <c r="C129" s="101"/>
      <c r="D129" s="101"/>
      <c r="E129" s="101"/>
      <c r="F129" s="101"/>
      <c r="G129" s="102"/>
      <c r="H129" s="102" t="s">
        <v>210</v>
      </c>
      <c r="I129" s="102" t="s">
        <v>2094</v>
      </c>
      <c r="J129" s="102" t="s">
        <v>2095</v>
      </c>
      <c r="K129" s="102">
        <v>19</v>
      </c>
      <c r="L129" s="102">
        <v>2</v>
      </c>
      <c r="M129" s="102"/>
      <c r="N129" s="102"/>
      <c r="O129" s="102" t="s">
        <v>208</v>
      </c>
      <c r="P129" s="102" t="s">
        <v>209</v>
      </c>
      <c r="Q129" s="102" t="s">
        <v>139</v>
      </c>
      <c r="R129" s="102">
        <v>34160</v>
      </c>
      <c r="S129" s="102" t="s">
        <v>236</v>
      </c>
      <c r="T129" s="102">
        <v>250</v>
      </c>
      <c r="U129" s="102" t="s">
        <v>2096</v>
      </c>
      <c r="V129" s="103"/>
      <c r="W129" s="101"/>
      <c r="X129" s="102"/>
      <c r="Y129" s="101"/>
      <c r="Z129" s="101"/>
      <c r="AA129" s="101"/>
      <c r="AB129" s="104"/>
    </row>
    <row r="130" spans="2:28" ht="16.5" customHeight="1" x14ac:dyDescent="0.25">
      <c r="B130" s="97">
        <v>808</v>
      </c>
      <c r="C130" s="97" t="s">
        <v>55</v>
      </c>
      <c r="D130" s="98">
        <v>5106</v>
      </c>
      <c r="E130" s="99">
        <v>225</v>
      </c>
      <c r="F130" s="97">
        <v>2</v>
      </c>
      <c r="G130" s="97">
        <v>1</v>
      </c>
      <c r="H130" s="105">
        <v>0</v>
      </c>
      <c r="I130" s="105">
        <v>1</v>
      </c>
      <c r="J130" s="105">
        <v>91</v>
      </c>
      <c r="K130" s="95">
        <v>191</v>
      </c>
      <c r="L130" s="106">
        <f>T129</f>
        <v>250</v>
      </c>
      <c r="M130" s="106">
        <f>K130*L130</f>
        <v>47750</v>
      </c>
      <c r="N130" s="77"/>
      <c r="O130" s="78"/>
      <c r="P130" s="78"/>
      <c r="Q130" s="78"/>
      <c r="R130" s="79"/>
      <c r="S130" s="80"/>
      <c r="T130" s="81"/>
      <c r="U130" s="77"/>
      <c r="V130" s="79"/>
      <c r="W130" s="79"/>
      <c r="X130" s="82"/>
      <c r="Y130" s="83">
        <f>M130</f>
        <v>47750</v>
      </c>
      <c r="Z130" s="84"/>
      <c r="AA130" s="87">
        <f>AB130*M130/100</f>
        <v>4.7750000000000004</v>
      </c>
      <c r="AB130" s="110">
        <v>0.01</v>
      </c>
    </row>
    <row r="131" spans="2:28" ht="16.5" customHeight="1" x14ac:dyDescent="0.25">
      <c r="B131" s="99"/>
      <c r="C131" s="99"/>
      <c r="D131" s="99"/>
      <c r="E131" s="99"/>
      <c r="F131" s="99"/>
      <c r="G131" s="99"/>
      <c r="H131" s="107"/>
      <c r="I131" s="107"/>
      <c r="J131" s="107"/>
      <c r="K131" s="106"/>
      <c r="L131" s="106"/>
      <c r="M131" s="106"/>
      <c r="N131" s="77"/>
      <c r="O131" s="78"/>
      <c r="P131" s="78"/>
      <c r="Q131" s="78"/>
      <c r="R131" s="79"/>
      <c r="S131" s="80"/>
      <c r="T131" s="81"/>
      <c r="U131" s="77"/>
      <c r="V131" s="79"/>
      <c r="W131" s="79"/>
      <c r="X131" s="86"/>
      <c r="Y131" s="83"/>
      <c r="Z131" s="84"/>
      <c r="AA131" s="85"/>
      <c r="AB131" s="86"/>
    </row>
    <row r="132" spans="2:28" ht="16.5" customHeight="1" x14ac:dyDescent="0.25">
      <c r="B132" s="100" t="s">
        <v>205</v>
      </c>
      <c r="C132" s="101"/>
      <c r="D132" s="101"/>
      <c r="E132" s="101"/>
      <c r="F132" s="101"/>
      <c r="G132" s="102"/>
      <c r="H132" s="102" t="s">
        <v>210</v>
      </c>
      <c r="I132" s="102" t="s">
        <v>973</v>
      </c>
      <c r="J132" s="102" t="s">
        <v>2090</v>
      </c>
      <c r="K132" s="102">
        <v>55</v>
      </c>
      <c r="L132" s="102">
        <v>2</v>
      </c>
      <c r="M132" s="102"/>
      <c r="N132" s="102"/>
      <c r="O132" s="102" t="s">
        <v>208</v>
      </c>
      <c r="P132" s="102" t="s">
        <v>209</v>
      </c>
      <c r="Q132" s="102" t="s">
        <v>139</v>
      </c>
      <c r="R132" s="102">
        <v>34160</v>
      </c>
      <c r="S132" s="102" t="s">
        <v>236</v>
      </c>
      <c r="T132" s="102">
        <v>200</v>
      </c>
      <c r="U132" s="102" t="s">
        <v>2097</v>
      </c>
      <c r="V132" s="103"/>
      <c r="W132" s="101"/>
      <c r="X132" s="102"/>
      <c r="Y132" s="101"/>
      <c r="Z132" s="101"/>
      <c r="AA132" s="101"/>
      <c r="AB132" s="104"/>
    </row>
    <row r="133" spans="2:28" ht="16.5" customHeight="1" x14ac:dyDescent="0.25">
      <c r="B133" s="97">
        <v>809</v>
      </c>
      <c r="C133" s="97" t="s">
        <v>55</v>
      </c>
      <c r="D133" s="98">
        <v>5107</v>
      </c>
      <c r="E133" s="99">
        <v>226</v>
      </c>
      <c r="F133" s="97">
        <v>2</v>
      </c>
      <c r="G133" s="97">
        <v>2</v>
      </c>
      <c r="H133" s="105">
        <v>0</v>
      </c>
      <c r="I133" s="105">
        <v>0</v>
      </c>
      <c r="J133" s="105">
        <v>98</v>
      </c>
      <c r="K133" s="95">
        <v>98</v>
      </c>
      <c r="L133" s="106">
        <f>T132</f>
        <v>200</v>
      </c>
      <c r="M133" s="106">
        <f>K133*L133</f>
        <v>19600</v>
      </c>
      <c r="N133" s="77"/>
      <c r="O133" s="78" t="s">
        <v>203</v>
      </c>
      <c r="P133" s="78" t="s">
        <v>5</v>
      </c>
      <c r="Q133" s="78" t="s">
        <v>143</v>
      </c>
      <c r="R133" s="79">
        <v>60</v>
      </c>
      <c r="S133" s="80"/>
      <c r="T133" s="81">
        <v>8050</v>
      </c>
      <c r="U133" s="96" t="s">
        <v>1114</v>
      </c>
      <c r="V133" s="79">
        <f>R133*T133*5/100</f>
        <v>24150</v>
      </c>
      <c r="W133" s="79">
        <f>R133*T133-V133</f>
        <v>458850</v>
      </c>
      <c r="X133" s="82">
        <f>M133+W133</f>
        <v>478450</v>
      </c>
      <c r="Y133" s="83">
        <f>M133</f>
        <v>19600</v>
      </c>
      <c r="Z133" s="84"/>
      <c r="AA133" s="87">
        <f>AB133*M133/100</f>
        <v>3.92</v>
      </c>
      <c r="AB133" s="86">
        <v>0.02</v>
      </c>
    </row>
    <row r="134" spans="2:28" ht="16.5" customHeight="1" x14ac:dyDescent="0.25">
      <c r="B134" s="99"/>
      <c r="C134" s="99"/>
      <c r="D134" s="99"/>
      <c r="E134" s="99"/>
      <c r="F134" s="99"/>
      <c r="G134" s="99"/>
      <c r="H134" s="107"/>
      <c r="I134" s="107"/>
      <c r="J134" s="107"/>
      <c r="K134" s="106"/>
      <c r="L134" s="106"/>
      <c r="M134" s="106"/>
      <c r="N134" s="77"/>
      <c r="O134" s="78"/>
      <c r="P134" s="78"/>
      <c r="Q134" s="78"/>
      <c r="R134" s="79"/>
      <c r="S134" s="80"/>
      <c r="T134" s="81"/>
      <c r="U134" s="77"/>
      <c r="V134" s="79"/>
      <c r="W134" s="79"/>
      <c r="X134" s="86"/>
      <c r="Y134" s="83"/>
      <c r="Z134" s="84"/>
      <c r="AA134" s="85"/>
      <c r="AB134" s="86"/>
    </row>
    <row r="135" spans="2:28" ht="16.5" customHeight="1" x14ac:dyDescent="0.25">
      <c r="B135" s="100" t="s">
        <v>205</v>
      </c>
      <c r="C135" s="101"/>
      <c r="D135" s="101"/>
      <c r="E135" s="101"/>
      <c r="F135" s="101"/>
      <c r="G135" s="102"/>
      <c r="H135" s="102" t="s">
        <v>210</v>
      </c>
      <c r="I135" s="102" t="s">
        <v>973</v>
      </c>
      <c r="J135" s="102" t="s">
        <v>2018</v>
      </c>
      <c r="K135" s="102">
        <v>30</v>
      </c>
      <c r="L135" s="102">
        <v>2</v>
      </c>
      <c r="M135" s="102"/>
      <c r="N135" s="102"/>
      <c r="O135" s="102" t="s">
        <v>208</v>
      </c>
      <c r="P135" s="102" t="s">
        <v>209</v>
      </c>
      <c r="Q135" s="102" t="s">
        <v>139</v>
      </c>
      <c r="R135" s="102">
        <v>34160</v>
      </c>
      <c r="S135" s="102" t="s">
        <v>236</v>
      </c>
      <c r="T135" s="102">
        <v>250</v>
      </c>
      <c r="U135" s="102" t="s">
        <v>2098</v>
      </c>
      <c r="V135" s="103"/>
      <c r="W135" s="101"/>
      <c r="X135" s="102"/>
      <c r="Y135" s="101"/>
      <c r="Z135" s="101"/>
      <c r="AA135" s="101"/>
      <c r="AB135" s="104"/>
    </row>
    <row r="136" spans="2:28" ht="16.5" customHeight="1" x14ac:dyDescent="0.25">
      <c r="B136" s="97">
        <v>810</v>
      </c>
      <c r="C136" s="97" t="s">
        <v>55</v>
      </c>
      <c r="D136" s="98">
        <v>5108</v>
      </c>
      <c r="E136" s="99">
        <v>227</v>
      </c>
      <c r="F136" s="97">
        <v>2</v>
      </c>
      <c r="G136" s="97">
        <v>2</v>
      </c>
      <c r="H136" s="105">
        <v>0</v>
      </c>
      <c r="I136" s="105">
        <v>1</v>
      </c>
      <c r="J136" s="105">
        <v>0</v>
      </c>
      <c r="K136" s="95">
        <v>100</v>
      </c>
      <c r="L136" s="106">
        <f>T135</f>
        <v>250</v>
      </c>
      <c r="M136" s="106">
        <f>K136*L136</f>
        <v>25000</v>
      </c>
      <c r="N136" s="77"/>
      <c r="O136" s="78" t="s">
        <v>203</v>
      </c>
      <c r="P136" s="78" t="s">
        <v>211</v>
      </c>
      <c r="Q136" s="78" t="s">
        <v>143</v>
      </c>
      <c r="R136" s="79">
        <v>162</v>
      </c>
      <c r="S136" s="80"/>
      <c r="T136" s="81">
        <v>7450</v>
      </c>
      <c r="U136" s="96" t="s">
        <v>1144</v>
      </c>
      <c r="V136" s="79">
        <f>R136*T136*38/100</f>
        <v>458622</v>
      </c>
      <c r="W136" s="79">
        <f>R136*T136-V136</f>
        <v>748278</v>
      </c>
      <c r="X136" s="82">
        <f>M136+W136</f>
        <v>773278</v>
      </c>
      <c r="Y136" s="83">
        <f>M136</f>
        <v>25000</v>
      </c>
      <c r="Z136" s="84"/>
      <c r="AA136" s="87">
        <f>AB136*M136/100</f>
        <v>5</v>
      </c>
      <c r="AB136" s="86">
        <v>0.02</v>
      </c>
    </row>
    <row r="137" spans="2:28" ht="16.5" customHeight="1" x14ac:dyDescent="0.25">
      <c r="B137" s="99"/>
      <c r="C137" s="99"/>
      <c r="D137" s="99"/>
      <c r="E137" s="99"/>
      <c r="F137" s="99"/>
      <c r="G137" s="99"/>
      <c r="H137" s="107"/>
      <c r="I137" s="107"/>
      <c r="J137" s="107"/>
      <c r="K137" s="106"/>
      <c r="L137" s="106"/>
      <c r="M137" s="106"/>
      <c r="N137" s="77"/>
      <c r="O137" s="78"/>
      <c r="P137" s="78"/>
      <c r="Q137" s="78"/>
      <c r="R137" s="79"/>
      <c r="S137" s="80"/>
      <c r="T137" s="81"/>
      <c r="U137" s="77"/>
      <c r="V137" s="79"/>
      <c r="W137" s="79"/>
      <c r="X137" s="86"/>
      <c r="Y137" s="83"/>
      <c r="Z137" s="84"/>
      <c r="AA137" s="85"/>
      <c r="AB137" s="86"/>
    </row>
    <row r="138" spans="2:28" ht="16.5" customHeight="1" x14ac:dyDescent="0.25">
      <c r="B138" s="100" t="s">
        <v>205</v>
      </c>
      <c r="C138" s="101"/>
      <c r="D138" s="101"/>
      <c r="E138" s="101"/>
      <c r="F138" s="101"/>
      <c r="G138" s="102"/>
      <c r="H138" s="102" t="s">
        <v>207</v>
      </c>
      <c r="I138" s="102" t="s">
        <v>2005</v>
      </c>
      <c r="J138" s="102" t="s">
        <v>1930</v>
      </c>
      <c r="K138" s="102">
        <v>83</v>
      </c>
      <c r="L138" s="102">
        <v>2</v>
      </c>
      <c r="M138" s="102"/>
      <c r="N138" s="102"/>
      <c r="O138" s="102" t="s">
        <v>208</v>
      </c>
      <c r="P138" s="102" t="s">
        <v>209</v>
      </c>
      <c r="Q138" s="102" t="s">
        <v>139</v>
      </c>
      <c r="R138" s="102">
        <v>34160</v>
      </c>
      <c r="S138" s="102" t="s">
        <v>236</v>
      </c>
      <c r="T138" s="102">
        <v>200</v>
      </c>
      <c r="U138" s="102" t="s">
        <v>2099</v>
      </c>
      <c r="V138" s="103"/>
      <c r="W138" s="101"/>
      <c r="X138" s="102"/>
      <c r="Y138" s="101"/>
      <c r="Z138" s="101"/>
      <c r="AA138" s="101"/>
      <c r="AB138" s="104"/>
    </row>
    <row r="139" spans="2:28" ht="16.5" customHeight="1" x14ac:dyDescent="0.25">
      <c r="B139" s="97">
        <v>811</v>
      </c>
      <c r="C139" s="97" t="s">
        <v>55</v>
      </c>
      <c r="D139" s="98">
        <v>5145</v>
      </c>
      <c r="E139" s="99">
        <v>228</v>
      </c>
      <c r="F139" s="97">
        <v>2</v>
      </c>
      <c r="G139" s="97"/>
      <c r="H139" s="105">
        <v>0</v>
      </c>
      <c r="I139" s="105">
        <v>1</v>
      </c>
      <c r="J139" s="105">
        <v>0</v>
      </c>
      <c r="K139" s="95">
        <v>100</v>
      </c>
      <c r="L139" s="106">
        <f>T138</f>
        <v>200</v>
      </c>
      <c r="M139" s="106">
        <f>K139*L139</f>
        <v>20000</v>
      </c>
      <c r="N139" s="77"/>
      <c r="O139" s="78" t="s">
        <v>203</v>
      </c>
      <c r="P139" s="78" t="s">
        <v>211</v>
      </c>
      <c r="Q139" s="78" t="s">
        <v>143</v>
      </c>
      <c r="R139" s="79">
        <v>120</v>
      </c>
      <c r="S139" s="80"/>
      <c r="T139" s="81">
        <v>7450</v>
      </c>
      <c r="U139" s="96" t="s">
        <v>1207</v>
      </c>
      <c r="V139" s="79">
        <f>R139*T139*85/100</f>
        <v>759900</v>
      </c>
      <c r="W139" s="79">
        <f>R139*T139-V139</f>
        <v>134100</v>
      </c>
      <c r="X139" s="82">
        <f>M139+W139</f>
        <v>154100</v>
      </c>
      <c r="Y139" s="83">
        <f>M139</f>
        <v>20000</v>
      </c>
      <c r="Z139" s="84"/>
      <c r="AA139" s="87">
        <f>AB139*M139/100</f>
        <v>4</v>
      </c>
      <c r="AB139" s="86">
        <v>0.02</v>
      </c>
    </row>
    <row r="140" spans="2:28" ht="16.5" customHeight="1" x14ac:dyDescent="0.25">
      <c r="B140" s="97"/>
      <c r="C140" s="97"/>
      <c r="D140" s="98"/>
      <c r="E140" s="99"/>
      <c r="F140" s="97"/>
      <c r="G140" s="97"/>
      <c r="H140" s="105"/>
      <c r="I140" s="105"/>
      <c r="J140" s="105">
        <v>42</v>
      </c>
      <c r="K140" s="95">
        <v>42</v>
      </c>
      <c r="L140" s="106">
        <f>T138</f>
        <v>200</v>
      </c>
      <c r="M140" s="106">
        <f>K140*L140</f>
        <v>8400</v>
      </c>
      <c r="N140" s="77"/>
      <c r="O140" s="78" t="s">
        <v>120</v>
      </c>
      <c r="P140" s="78" t="s">
        <v>5</v>
      </c>
      <c r="Q140" s="78"/>
      <c r="R140" s="79">
        <v>18</v>
      </c>
      <c r="S140" s="80"/>
      <c r="T140" s="81">
        <v>2600</v>
      </c>
      <c r="U140" s="96" t="s">
        <v>2093</v>
      </c>
      <c r="V140" s="79">
        <f>R140*T140*76/100</f>
        <v>35568</v>
      </c>
      <c r="W140" s="79">
        <f>R140*T140-V140</f>
        <v>11232</v>
      </c>
      <c r="X140" s="82">
        <f>M140+W140</f>
        <v>19632</v>
      </c>
      <c r="Y140" s="83">
        <f>M140</f>
        <v>8400</v>
      </c>
      <c r="Z140" s="84"/>
      <c r="AA140" s="87">
        <f>AB140*M140/100</f>
        <v>1.68</v>
      </c>
      <c r="AB140" s="86">
        <v>0.02</v>
      </c>
    </row>
    <row r="141" spans="2:28" ht="16.5" customHeight="1" x14ac:dyDescent="0.25">
      <c r="B141" s="97"/>
      <c r="C141" s="97"/>
      <c r="D141" s="98"/>
      <c r="E141" s="99"/>
      <c r="F141" s="97"/>
      <c r="G141" s="97"/>
      <c r="H141" s="105">
        <v>0</v>
      </c>
      <c r="I141" s="105">
        <v>1</v>
      </c>
      <c r="J141" s="105">
        <v>42</v>
      </c>
      <c r="K141" s="95">
        <v>142</v>
      </c>
      <c r="L141" s="106"/>
      <c r="M141" s="106"/>
      <c r="N141" s="77"/>
      <c r="O141" s="78"/>
      <c r="P141" s="78"/>
      <c r="Q141" s="78"/>
      <c r="R141" s="79"/>
      <c r="S141" s="80"/>
      <c r="T141" s="81"/>
      <c r="U141" s="77"/>
      <c r="V141" s="79"/>
      <c r="W141" s="79"/>
      <c r="X141" s="82"/>
      <c r="Y141" s="83"/>
      <c r="Z141" s="84"/>
      <c r="AA141" s="87">
        <f>SUM(AA139:AA140)</f>
        <v>5.68</v>
      </c>
      <c r="AB141" s="82"/>
    </row>
    <row r="142" spans="2:28" ht="16.5" customHeight="1" x14ac:dyDescent="0.25">
      <c r="B142" s="99"/>
      <c r="C142" s="99"/>
      <c r="D142" s="99"/>
      <c r="E142" s="99"/>
      <c r="F142" s="99"/>
      <c r="G142" s="99"/>
      <c r="H142" s="107"/>
      <c r="I142" s="107"/>
      <c r="J142" s="107"/>
      <c r="K142" s="106"/>
      <c r="L142" s="106"/>
      <c r="M142" s="106"/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6"/>
      <c r="Y142" s="83"/>
      <c r="Z142" s="84"/>
      <c r="AA142" s="85"/>
      <c r="AB142" s="86"/>
    </row>
    <row r="143" spans="2:28" ht="16.5" customHeight="1" x14ac:dyDescent="0.25">
      <c r="B143" s="100" t="s">
        <v>205</v>
      </c>
      <c r="C143" s="101"/>
      <c r="D143" s="101"/>
      <c r="E143" s="101"/>
      <c r="F143" s="101"/>
      <c r="G143" s="102"/>
      <c r="H143" s="102" t="s">
        <v>207</v>
      </c>
      <c r="I143" s="102" t="s">
        <v>2100</v>
      </c>
      <c r="J143" s="102" t="s">
        <v>1404</v>
      </c>
      <c r="K143" s="102">
        <v>56</v>
      </c>
      <c r="L143" s="102">
        <v>2</v>
      </c>
      <c r="M143" s="102"/>
      <c r="N143" s="102"/>
      <c r="O143" s="102" t="s">
        <v>208</v>
      </c>
      <c r="P143" s="102" t="s">
        <v>209</v>
      </c>
      <c r="Q143" s="102" t="s">
        <v>139</v>
      </c>
      <c r="R143" s="102">
        <v>34160</v>
      </c>
      <c r="S143" s="102" t="s">
        <v>236</v>
      </c>
      <c r="T143" s="102">
        <v>200</v>
      </c>
      <c r="U143" s="102" t="s">
        <v>2101</v>
      </c>
      <c r="V143" s="103"/>
      <c r="W143" s="101"/>
      <c r="X143" s="102"/>
      <c r="Y143" s="101"/>
      <c r="Z143" s="101"/>
      <c r="AA143" s="101"/>
      <c r="AB143" s="104"/>
    </row>
    <row r="144" spans="2:28" ht="16.5" customHeight="1" x14ac:dyDescent="0.25">
      <c r="B144" s="97">
        <v>812</v>
      </c>
      <c r="C144" s="97" t="s">
        <v>55</v>
      </c>
      <c r="D144" s="98">
        <v>5119</v>
      </c>
      <c r="E144" s="99">
        <v>229</v>
      </c>
      <c r="F144" s="97">
        <v>2</v>
      </c>
      <c r="G144" s="97">
        <v>1</v>
      </c>
      <c r="H144" s="105">
        <v>0</v>
      </c>
      <c r="I144" s="105">
        <v>1</v>
      </c>
      <c r="J144" s="105">
        <v>28</v>
      </c>
      <c r="K144" s="95">
        <v>128</v>
      </c>
      <c r="L144" s="106">
        <f>T143</f>
        <v>200</v>
      </c>
      <c r="M144" s="106">
        <f>K144*L144</f>
        <v>25600</v>
      </c>
      <c r="N144" s="77"/>
      <c r="O144" s="78"/>
      <c r="P144" s="78"/>
      <c r="Q144" s="78"/>
      <c r="R144" s="79"/>
      <c r="S144" s="80"/>
      <c r="T144" s="81"/>
      <c r="U144" s="77"/>
      <c r="V144" s="79"/>
      <c r="W144" s="79"/>
      <c r="X144" s="82"/>
      <c r="Y144" s="83">
        <f>M144</f>
        <v>25600</v>
      </c>
      <c r="Z144" s="84"/>
      <c r="AA144" s="87">
        <f>AB144*M144/100</f>
        <v>2.56</v>
      </c>
      <c r="AB144" s="110">
        <v>0.01</v>
      </c>
    </row>
    <row r="145" spans="2:28" ht="16.5" customHeight="1" x14ac:dyDescent="0.25">
      <c r="B145" s="99"/>
      <c r="C145" s="99"/>
      <c r="D145" s="99"/>
      <c r="E145" s="99"/>
      <c r="F145" s="99"/>
      <c r="G145" s="99"/>
      <c r="H145" s="107"/>
      <c r="I145" s="107"/>
      <c r="J145" s="107"/>
      <c r="K145" s="106"/>
      <c r="L145" s="106"/>
      <c r="M145" s="106"/>
      <c r="N145" s="77"/>
      <c r="O145" s="78"/>
      <c r="P145" s="78"/>
      <c r="Q145" s="78"/>
      <c r="R145" s="79"/>
      <c r="S145" s="80"/>
      <c r="T145" s="81"/>
      <c r="U145" s="77"/>
      <c r="V145" s="79"/>
      <c r="W145" s="79"/>
      <c r="X145" s="86"/>
      <c r="Y145" s="83"/>
      <c r="Z145" s="84"/>
      <c r="AA145" s="85"/>
      <c r="AB145" s="86"/>
    </row>
    <row r="146" spans="2:28" ht="16.5" customHeight="1" x14ac:dyDescent="0.25">
      <c r="B146" s="100" t="s">
        <v>205</v>
      </c>
      <c r="C146" s="101"/>
      <c r="D146" s="101"/>
      <c r="E146" s="101"/>
      <c r="F146" s="101"/>
      <c r="G146" s="102"/>
      <c r="H146" s="102" t="s">
        <v>207</v>
      </c>
      <c r="I146" s="102" t="s">
        <v>2100</v>
      </c>
      <c r="J146" s="102" t="s">
        <v>1404</v>
      </c>
      <c r="K146" s="102">
        <v>56</v>
      </c>
      <c r="L146" s="102">
        <v>2</v>
      </c>
      <c r="M146" s="102"/>
      <c r="N146" s="102"/>
      <c r="O146" s="102" t="s">
        <v>208</v>
      </c>
      <c r="P146" s="102" t="s">
        <v>209</v>
      </c>
      <c r="Q146" s="102" t="s">
        <v>139</v>
      </c>
      <c r="R146" s="102">
        <v>34160</v>
      </c>
      <c r="S146" s="102" t="s">
        <v>236</v>
      </c>
      <c r="T146" s="102">
        <v>250</v>
      </c>
      <c r="U146" s="102" t="s">
        <v>2102</v>
      </c>
      <c r="V146" s="103"/>
      <c r="W146" s="101"/>
      <c r="X146" s="102"/>
      <c r="Y146" s="101"/>
      <c r="Z146" s="101"/>
      <c r="AA146" s="101"/>
      <c r="AB146" s="104"/>
    </row>
    <row r="147" spans="2:28" ht="16.5" customHeight="1" x14ac:dyDescent="0.25">
      <c r="B147" s="97">
        <v>813</v>
      </c>
      <c r="C147" s="97" t="s">
        <v>55</v>
      </c>
      <c r="D147" s="98">
        <v>5120</v>
      </c>
      <c r="E147" s="99">
        <v>230</v>
      </c>
      <c r="F147" s="97">
        <v>2</v>
      </c>
      <c r="G147" s="97">
        <v>1</v>
      </c>
      <c r="H147" s="105">
        <v>0</v>
      </c>
      <c r="I147" s="105">
        <v>1</v>
      </c>
      <c r="J147" s="105">
        <v>93</v>
      </c>
      <c r="K147" s="95">
        <v>193</v>
      </c>
      <c r="L147" s="106">
        <f>T146</f>
        <v>250</v>
      </c>
      <c r="M147" s="106">
        <f>K147*L147</f>
        <v>48250</v>
      </c>
      <c r="N147" s="77"/>
      <c r="O147" s="78"/>
      <c r="P147" s="78"/>
      <c r="Q147" s="78"/>
      <c r="R147" s="79"/>
      <c r="S147" s="80"/>
      <c r="T147" s="81"/>
      <c r="U147" s="77"/>
      <c r="V147" s="79"/>
      <c r="W147" s="79"/>
      <c r="X147" s="82"/>
      <c r="Y147" s="83">
        <f>M147</f>
        <v>48250</v>
      </c>
      <c r="Z147" s="84"/>
      <c r="AA147" s="87">
        <f>AB147*M147/100</f>
        <v>4.8250000000000002</v>
      </c>
      <c r="AB147" s="110">
        <v>0.01</v>
      </c>
    </row>
    <row r="148" spans="2:28" ht="16.5" customHeight="1" x14ac:dyDescent="0.25">
      <c r="B148" s="97"/>
      <c r="C148" s="97"/>
      <c r="D148" s="98"/>
      <c r="E148" s="99"/>
      <c r="F148" s="97"/>
      <c r="G148" s="97"/>
      <c r="H148" s="105"/>
      <c r="I148" s="105"/>
      <c r="J148" s="105"/>
      <c r="K148" s="95"/>
      <c r="L148" s="106"/>
      <c r="M148" s="106"/>
      <c r="N148" s="77"/>
      <c r="O148" s="78"/>
      <c r="P148" s="78"/>
      <c r="Q148" s="78"/>
      <c r="R148" s="79"/>
      <c r="S148" s="80"/>
      <c r="T148" s="81"/>
      <c r="U148" s="77"/>
      <c r="V148" s="79"/>
      <c r="W148" s="79"/>
      <c r="X148" s="82"/>
      <c r="Y148" s="83"/>
      <c r="Z148" s="84"/>
      <c r="AA148" s="87"/>
      <c r="AB148" s="110"/>
    </row>
    <row r="149" spans="2:28" ht="16.5" customHeight="1" x14ac:dyDescent="0.25">
      <c r="B149" s="99"/>
      <c r="C149" s="99"/>
      <c r="D149" s="99"/>
      <c r="E149" s="99"/>
      <c r="F149" s="99"/>
      <c r="G149" s="99"/>
      <c r="H149" s="107"/>
      <c r="I149" s="107"/>
      <c r="J149" s="107"/>
      <c r="K149" s="106"/>
      <c r="L149" s="106"/>
      <c r="M149" s="106"/>
      <c r="N149" s="77"/>
      <c r="O149" s="78"/>
      <c r="P149" s="78"/>
      <c r="Q149" s="78"/>
      <c r="R149" s="79"/>
      <c r="S149" s="80"/>
      <c r="T149" s="81"/>
      <c r="U149" s="77"/>
      <c r="V149" s="79"/>
      <c r="W149" s="79"/>
      <c r="X149" s="86"/>
      <c r="Y149" s="83"/>
      <c r="Z149" s="84"/>
      <c r="AA149" s="85"/>
      <c r="AB149" s="86"/>
    </row>
    <row r="150" spans="2:28" ht="16.5" customHeight="1" x14ac:dyDescent="0.25">
      <c r="B150" s="100" t="s">
        <v>205</v>
      </c>
      <c r="C150" s="101"/>
      <c r="D150" s="101"/>
      <c r="E150" s="101"/>
      <c r="F150" s="101"/>
      <c r="G150" s="102"/>
      <c r="H150" s="102" t="s">
        <v>207</v>
      </c>
      <c r="I150" s="102" t="s">
        <v>2103</v>
      </c>
      <c r="J150" s="102" t="s">
        <v>1330</v>
      </c>
      <c r="K150" s="102">
        <v>12</v>
      </c>
      <c r="L150" s="102">
        <v>2</v>
      </c>
      <c r="M150" s="102"/>
      <c r="N150" s="102"/>
      <c r="O150" s="102" t="s">
        <v>208</v>
      </c>
      <c r="P150" s="102" t="s">
        <v>209</v>
      </c>
      <c r="Q150" s="102" t="s">
        <v>139</v>
      </c>
      <c r="R150" s="102">
        <v>34160</v>
      </c>
      <c r="S150" s="102" t="s">
        <v>236</v>
      </c>
      <c r="T150" s="102">
        <v>250</v>
      </c>
      <c r="U150" s="102" t="s">
        <v>2104</v>
      </c>
      <c r="V150" s="103"/>
      <c r="W150" s="101"/>
      <c r="X150" s="102"/>
      <c r="Y150" s="101"/>
      <c r="Z150" s="101"/>
      <c r="AA150" s="101"/>
      <c r="AB150" s="104"/>
    </row>
    <row r="151" spans="2:28" ht="16.5" customHeight="1" x14ac:dyDescent="0.25">
      <c r="B151" s="97">
        <v>814</v>
      </c>
      <c r="C151" s="97" t="s">
        <v>55</v>
      </c>
      <c r="D151" s="98">
        <v>5121</v>
      </c>
      <c r="E151" s="99">
        <v>231</v>
      </c>
      <c r="F151" s="97">
        <v>2</v>
      </c>
      <c r="G151" s="97">
        <v>2</v>
      </c>
      <c r="H151" s="105">
        <v>0</v>
      </c>
      <c r="I151" s="105">
        <v>1</v>
      </c>
      <c r="J151" s="105">
        <v>30</v>
      </c>
      <c r="K151" s="95">
        <v>130</v>
      </c>
      <c r="L151" s="106">
        <f>T150</f>
        <v>250</v>
      </c>
      <c r="M151" s="106">
        <f>K151*L151</f>
        <v>32500</v>
      </c>
      <c r="N151" s="77"/>
      <c r="O151" s="78" t="s">
        <v>203</v>
      </c>
      <c r="P151" s="78" t="s">
        <v>211</v>
      </c>
      <c r="Q151" s="78" t="s">
        <v>143</v>
      </c>
      <c r="R151" s="79">
        <v>108</v>
      </c>
      <c r="S151" s="80"/>
      <c r="T151" s="81">
        <v>7450</v>
      </c>
      <c r="U151" s="96" t="s">
        <v>1158</v>
      </c>
      <c r="V151" s="79">
        <f>R151*T151*85/100</f>
        <v>683910</v>
      </c>
      <c r="W151" s="79">
        <f>R151*T151-V151</f>
        <v>120690</v>
      </c>
      <c r="X151" s="82">
        <f>M151+W151</f>
        <v>153190</v>
      </c>
      <c r="Y151" s="83">
        <f>M151</f>
        <v>32500</v>
      </c>
      <c r="Z151" s="84"/>
      <c r="AA151" s="87">
        <f>AB151*M151/100</f>
        <v>6.5</v>
      </c>
      <c r="AB151" s="86">
        <v>0.02</v>
      </c>
    </row>
    <row r="152" spans="2:28" ht="16.5" customHeight="1" x14ac:dyDescent="0.25">
      <c r="B152" s="97"/>
      <c r="C152" s="97"/>
      <c r="D152" s="98"/>
      <c r="E152" s="99"/>
      <c r="F152" s="97"/>
      <c r="G152" s="97"/>
      <c r="H152" s="105"/>
      <c r="I152" s="105"/>
      <c r="J152" s="105"/>
      <c r="K152" s="95"/>
      <c r="L152" s="106"/>
      <c r="M152" s="106"/>
      <c r="N152" s="77"/>
      <c r="O152" s="78"/>
      <c r="P152" s="78"/>
      <c r="Q152" s="78"/>
      <c r="R152" s="79"/>
      <c r="S152" s="80"/>
      <c r="T152" s="81"/>
      <c r="U152" s="96"/>
      <c r="V152" s="79"/>
      <c r="W152" s="79"/>
      <c r="X152" s="82"/>
      <c r="Y152" s="83"/>
      <c r="Z152" s="84"/>
      <c r="AA152" s="87"/>
      <c r="AB152" s="86"/>
    </row>
    <row r="153" spans="2:28" ht="16.5" customHeight="1" x14ac:dyDescent="0.25">
      <c r="B153" s="100" t="s">
        <v>205</v>
      </c>
      <c r="C153" s="101"/>
      <c r="D153" s="101"/>
      <c r="E153" s="101"/>
      <c r="F153" s="101"/>
      <c r="G153" s="102"/>
      <c r="H153" s="102" t="s">
        <v>210</v>
      </c>
      <c r="I153" s="102" t="s">
        <v>2105</v>
      </c>
      <c r="J153" s="102" t="s">
        <v>2106</v>
      </c>
      <c r="K153" s="102">
        <v>131</v>
      </c>
      <c r="L153" s="102">
        <v>2</v>
      </c>
      <c r="M153" s="102"/>
      <c r="N153" s="102"/>
      <c r="O153" s="102" t="s">
        <v>208</v>
      </c>
      <c r="P153" s="102" t="s">
        <v>209</v>
      </c>
      <c r="Q153" s="102" t="s">
        <v>139</v>
      </c>
      <c r="R153" s="102">
        <v>34160</v>
      </c>
      <c r="S153" s="102" t="s">
        <v>236</v>
      </c>
      <c r="T153" s="102">
        <v>200</v>
      </c>
      <c r="U153" s="102" t="s">
        <v>2107</v>
      </c>
      <c r="V153" s="103"/>
      <c r="W153" s="101"/>
      <c r="X153" s="102"/>
      <c r="Y153" s="101"/>
      <c r="Z153" s="101"/>
      <c r="AA153" s="101"/>
      <c r="AB153" s="104"/>
    </row>
    <row r="154" spans="2:28" ht="16.5" customHeight="1" x14ac:dyDescent="0.25">
      <c r="B154" s="97">
        <v>815</v>
      </c>
      <c r="C154" s="97" t="s">
        <v>55</v>
      </c>
      <c r="D154" s="98">
        <v>5122</v>
      </c>
      <c r="E154" s="99">
        <v>232</v>
      </c>
      <c r="F154" s="97">
        <v>2</v>
      </c>
      <c r="G154" s="97">
        <v>2</v>
      </c>
      <c r="H154" s="105">
        <v>0</v>
      </c>
      <c r="I154" s="105">
        <v>1</v>
      </c>
      <c r="J154" s="105">
        <v>27</v>
      </c>
      <c r="K154" s="95">
        <v>127</v>
      </c>
      <c r="L154" s="106">
        <f>T153</f>
        <v>200</v>
      </c>
      <c r="M154" s="106">
        <f>K154*L154</f>
        <v>25400</v>
      </c>
      <c r="N154" s="77"/>
      <c r="O154" s="78" t="s">
        <v>203</v>
      </c>
      <c r="P154" s="78" t="s">
        <v>5</v>
      </c>
      <c r="Q154" s="78" t="s">
        <v>143</v>
      </c>
      <c r="R154" s="79">
        <v>135</v>
      </c>
      <c r="S154" s="80"/>
      <c r="T154" s="81">
        <v>8050</v>
      </c>
      <c r="U154" s="96" t="s">
        <v>2093</v>
      </c>
      <c r="V154" s="79">
        <f>R154*T154*76/100</f>
        <v>825930</v>
      </c>
      <c r="W154" s="79">
        <f>R154*T154-V154</f>
        <v>260820</v>
      </c>
      <c r="X154" s="82">
        <f>M154+W154</f>
        <v>286220</v>
      </c>
      <c r="Y154" s="83">
        <f>M154</f>
        <v>25400</v>
      </c>
      <c r="Z154" s="84"/>
      <c r="AA154" s="87">
        <f>AB154*M154/100</f>
        <v>5.08</v>
      </c>
      <c r="AB154" s="86">
        <v>0.02</v>
      </c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210</v>
      </c>
      <c r="I156" s="102" t="s">
        <v>2108</v>
      </c>
      <c r="J156" s="102" t="s">
        <v>1330</v>
      </c>
      <c r="K156" s="102" t="s">
        <v>2109</v>
      </c>
      <c r="L156" s="102">
        <v>2</v>
      </c>
      <c r="M156" s="102"/>
      <c r="N156" s="102"/>
      <c r="O156" s="102" t="s">
        <v>208</v>
      </c>
      <c r="P156" s="102" t="s">
        <v>209</v>
      </c>
      <c r="Q156" s="102" t="s">
        <v>139</v>
      </c>
      <c r="R156" s="102">
        <v>34160</v>
      </c>
      <c r="S156" s="102" t="s">
        <v>236</v>
      </c>
      <c r="T156" s="102">
        <v>200</v>
      </c>
      <c r="U156" s="102" t="s">
        <v>2110</v>
      </c>
      <c r="V156" s="103"/>
      <c r="W156" s="101"/>
      <c r="X156" s="102" t="s">
        <v>212</v>
      </c>
      <c r="Y156" s="101" t="s">
        <v>2111</v>
      </c>
      <c r="Z156" s="101"/>
      <c r="AA156" s="101"/>
      <c r="AB156" s="104"/>
    </row>
    <row r="157" spans="2:28" ht="16.5" customHeight="1" x14ac:dyDescent="0.25">
      <c r="B157" s="97">
        <v>816</v>
      </c>
      <c r="C157" s="97" t="s">
        <v>55</v>
      </c>
      <c r="D157" s="98">
        <v>5123</v>
      </c>
      <c r="E157" s="99">
        <v>233</v>
      </c>
      <c r="F157" s="97">
        <v>2</v>
      </c>
      <c r="G157" s="97">
        <v>2</v>
      </c>
      <c r="H157" s="105">
        <v>0</v>
      </c>
      <c r="I157" s="105">
        <v>2</v>
      </c>
      <c r="J157" s="105">
        <v>0</v>
      </c>
      <c r="K157" s="95">
        <v>200</v>
      </c>
      <c r="L157" s="106">
        <f>T156</f>
        <v>200</v>
      </c>
      <c r="M157" s="106">
        <f>K157*L157</f>
        <v>40000</v>
      </c>
      <c r="N157" s="77"/>
      <c r="O157" s="78" t="s">
        <v>203</v>
      </c>
      <c r="P157" s="78" t="s">
        <v>211</v>
      </c>
      <c r="Q157" s="78" t="s">
        <v>143</v>
      </c>
      <c r="R157" s="79">
        <v>162</v>
      </c>
      <c r="S157" s="80"/>
      <c r="T157" s="81">
        <v>7450</v>
      </c>
      <c r="U157" s="96" t="s">
        <v>1207</v>
      </c>
      <c r="V157" s="79">
        <f>R157*T157*85/100</f>
        <v>1025865</v>
      </c>
      <c r="W157" s="79">
        <f>R157*T157-V157</f>
        <v>181035</v>
      </c>
      <c r="X157" s="82">
        <f>M157+W157</f>
        <v>221035</v>
      </c>
      <c r="Y157" s="83">
        <f>M157</f>
        <v>40000</v>
      </c>
      <c r="Z157" s="84"/>
      <c r="AA157" s="87">
        <f>AB157*M157/100</f>
        <v>8</v>
      </c>
      <c r="AB157" s="86">
        <v>0.02</v>
      </c>
    </row>
    <row r="158" spans="2:28" ht="16.5" customHeight="1" x14ac:dyDescent="0.25">
      <c r="B158" s="97"/>
      <c r="C158" s="97"/>
      <c r="D158" s="98"/>
      <c r="E158" s="99"/>
      <c r="F158" s="97"/>
      <c r="G158" s="97"/>
      <c r="H158" s="105"/>
      <c r="I158" s="105"/>
      <c r="J158" s="105">
        <v>83</v>
      </c>
      <c r="K158" s="95">
        <v>83</v>
      </c>
      <c r="L158" s="106">
        <f>T156</f>
        <v>200</v>
      </c>
      <c r="M158" s="106">
        <f>K158*L158</f>
        <v>16600</v>
      </c>
      <c r="N158" s="77"/>
      <c r="O158" s="78" t="s">
        <v>120</v>
      </c>
      <c r="P158" s="78" t="s">
        <v>5</v>
      </c>
      <c r="Q158" s="78"/>
      <c r="R158" s="79">
        <v>18</v>
      </c>
      <c r="S158" s="80"/>
      <c r="T158" s="81">
        <v>2600</v>
      </c>
      <c r="U158" s="96" t="s">
        <v>231</v>
      </c>
      <c r="V158" s="79">
        <f>R158*T158*34/100</f>
        <v>15912</v>
      </c>
      <c r="W158" s="79">
        <f>R158*T158-V158</f>
        <v>30888</v>
      </c>
      <c r="X158" s="82">
        <f>M158+W158</f>
        <v>47488</v>
      </c>
      <c r="Y158" s="83">
        <f>M158</f>
        <v>16600</v>
      </c>
      <c r="Z158" s="84"/>
      <c r="AA158" s="87">
        <f>AB158*M158/100</f>
        <v>3.32</v>
      </c>
      <c r="AB158" s="86">
        <v>0.02</v>
      </c>
    </row>
    <row r="159" spans="2:28" ht="16.5" customHeight="1" x14ac:dyDescent="0.25">
      <c r="B159" s="97"/>
      <c r="C159" s="97"/>
      <c r="D159" s="98"/>
      <c r="E159" s="99"/>
      <c r="F159" s="97"/>
      <c r="G159" s="97"/>
      <c r="H159" s="105">
        <v>0</v>
      </c>
      <c r="I159" s="105">
        <v>2</v>
      </c>
      <c r="J159" s="105">
        <v>83</v>
      </c>
      <c r="K159" s="95">
        <v>283</v>
      </c>
      <c r="L159" s="106"/>
      <c r="M159" s="106"/>
      <c r="N159" s="77"/>
      <c r="O159" s="78"/>
      <c r="P159" s="78"/>
      <c r="Q159" s="78"/>
      <c r="R159" s="79"/>
      <c r="S159" s="80"/>
      <c r="T159" s="81"/>
      <c r="U159" s="77"/>
      <c r="V159" s="79"/>
      <c r="W159" s="79"/>
      <c r="X159" s="82"/>
      <c r="Y159" s="83"/>
      <c r="Z159" s="84"/>
      <c r="AA159" s="87">
        <f>SUM(AA157:AA158)</f>
        <v>11.32</v>
      </c>
      <c r="AB159" s="82"/>
    </row>
    <row r="160" spans="2:28" ht="16.5" customHeight="1" x14ac:dyDescent="0.25">
      <c r="B160" s="99"/>
      <c r="C160" s="99"/>
      <c r="D160" s="99"/>
      <c r="E160" s="99"/>
      <c r="F160" s="99"/>
      <c r="G160" s="99"/>
      <c r="H160" s="107"/>
      <c r="I160" s="107"/>
      <c r="J160" s="107"/>
      <c r="K160" s="106"/>
      <c r="L160" s="106"/>
      <c r="M160" s="106"/>
      <c r="N160" s="77"/>
      <c r="O160" s="78"/>
      <c r="P160" s="78"/>
      <c r="Q160" s="78"/>
      <c r="R160" s="79"/>
      <c r="S160" s="80"/>
      <c r="T160" s="81"/>
      <c r="U160" s="77"/>
      <c r="V160" s="79"/>
      <c r="W160" s="79"/>
      <c r="X160" s="86"/>
      <c r="Y160" s="83"/>
      <c r="Z160" s="84"/>
      <c r="AA160" s="85"/>
      <c r="AB160" s="86"/>
    </row>
    <row r="161" spans="2:28" ht="16.5" customHeight="1" x14ac:dyDescent="0.25">
      <c r="B161" s="100" t="s">
        <v>205</v>
      </c>
      <c r="C161" s="101"/>
      <c r="D161" s="101"/>
      <c r="E161" s="101"/>
      <c r="F161" s="101"/>
      <c r="G161" s="102"/>
      <c r="H161" s="102" t="s">
        <v>207</v>
      </c>
      <c r="I161" s="102" t="s">
        <v>2112</v>
      </c>
      <c r="J161" s="102" t="s">
        <v>2113</v>
      </c>
      <c r="K161" s="102">
        <v>7</v>
      </c>
      <c r="L161" s="102">
        <v>2</v>
      </c>
      <c r="M161" s="102"/>
      <c r="N161" s="102"/>
      <c r="O161" s="102" t="s">
        <v>208</v>
      </c>
      <c r="P161" s="102" t="s">
        <v>209</v>
      </c>
      <c r="Q161" s="102" t="s">
        <v>139</v>
      </c>
      <c r="R161" s="102">
        <v>34160</v>
      </c>
      <c r="S161" s="102" t="s">
        <v>236</v>
      </c>
      <c r="T161" s="102">
        <v>200</v>
      </c>
      <c r="U161" s="102" t="s">
        <v>2114</v>
      </c>
      <c r="V161" s="103"/>
      <c r="W161" s="101"/>
      <c r="X161" s="102"/>
      <c r="Y161" s="101"/>
      <c r="Z161" s="101"/>
      <c r="AA161" s="101"/>
      <c r="AB161" s="104"/>
    </row>
    <row r="162" spans="2:28" ht="16.5" customHeight="1" x14ac:dyDescent="0.25">
      <c r="B162" s="97">
        <v>817</v>
      </c>
      <c r="C162" s="97" t="s">
        <v>55</v>
      </c>
      <c r="D162" s="98">
        <v>5124</v>
      </c>
      <c r="E162" s="99">
        <v>234</v>
      </c>
      <c r="F162" s="97">
        <v>2</v>
      </c>
      <c r="G162" s="97">
        <v>1</v>
      </c>
      <c r="H162" s="105">
        <v>0</v>
      </c>
      <c r="I162" s="105">
        <v>1</v>
      </c>
      <c r="J162" s="105">
        <v>62</v>
      </c>
      <c r="K162" s="95">
        <v>162</v>
      </c>
      <c r="L162" s="106">
        <f>T161</f>
        <v>200</v>
      </c>
      <c r="M162" s="106">
        <f>K162*L162</f>
        <v>32400</v>
      </c>
      <c r="N162" s="77"/>
      <c r="O162" s="78"/>
      <c r="P162" s="78"/>
      <c r="Q162" s="78"/>
      <c r="R162" s="79"/>
      <c r="S162" s="80"/>
      <c r="T162" s="81"/>
      <c r="U162" s="77"/>
      <c r="V162" s="79"/>
      <c r="W162" s="79"/>
      <c r="X162" s="82"/>
      <c r="Y162" s="83">
        <f>M162</f>
        <v>32400</v>
      </c>
      <c r="Z162" s="84"/>
      <c r="AA162" s="87">
        <f>AB162*M162/100</f>
        <v>3.24</v>
      </c>
      <c r="AB162" s="110">
        <v>0.01</v>
      </c>
    </row>
    <row r="163" spans="2:28" ht="16.5" customHeight="1" x14ac:dyDescent="0.25">
      <c r="B163" s="99"/>
      <c r="C163" s="99"/>
      <c r="D163" s="99"/>
      <c r="E163" s="99"/>
      <c r="F163" s="99"/>
      <c r="G163" s="99"/>
      <c r="H163" s="107"/>
      <c r="I163" s="107"/>
      <c r="J163" s="107"/>
      <c r="K163" s="106"/>
      <c r="L163" s="106"/>
      <c r="M163" s="106"/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6"/>
      <c r="Y163" s="83"/>
      <c r="Z163" s="84"/>
      <c r="AA163" s="85"/>
      <c r="AB163" s="86"/>
    </row>
    <row r="164" spans="2:28" ht="16.5" customHeight="1" x14ac:dyDescent="0.25">
      <c r="B164" s="100" t="s">
        <v>205</v>
      </c>
      <c r="C164" s="101"/>
      <c r="D164" s="101"/>
      <c r="E164" s="101"/>
      <c r="F164" s="101"/>
      <c r="G164" s="102"/>
      <c r="H164" s="102" t="s">
        <v>207</v>
      </c>
      <c r="I164" s="102" t="s">
        <v>1502</v>
      </c>
      <c r="J164" s="102" t="s">
        <v>1330</v>
      </c>
      <c r="K164" s="102">
        <v>5</v>
      </c>
      <c r="L164" s="102">
        <v>2</v>
      </c>
      <c r="M164" s="102"/>
      <c r="N164" s="102"/>
      <c r="O164" s="102" t="s">
        <v>208</v>
      </c>
      <c r="P164" s="102" t="s">
        <v>209</v>
      </c>
      <c r="Q164" s="102" t="s">
        <v>139</v>
      </c>
      <c r="R164" s="102">
        <v>34160</v>
      </c>
      <c r="S164" s="102" t="s">
        <v>236</v>
      </c>
      <c r="T164" s="102">
        <v>200</v>
      </c>
      <c r="U164" s="102" t="s">
        <v>2115</v>
      </c>
      <c r="V164" s="103"/>
      <c r="W164" s="101"/>
      <c r="X164" s="102" t="s">
        <v>212</v>
      </c>
      <c r="Y164" s="101" t="s">
        <v>2116</v>
      </c>
      <c r="Z164" s="101"/>
      <c r="AA164" s="101"/>
      <c r="AB164" s="104"/>
    </row>
    <row r="165" spans="2:28" ht="16.5" customHeight="1" x14ac:dyDescent="0.25">
      <c r="B165" s="97">
        <v>818</v>
      </c>
      <c r="C165" s="97" t="s">
        <v>55</v>
      </c>
      <c r="D165" s="98">
        <v>5125</v>
      </c>
      <c r="E165" s="99">
        <v>235</v>
      </c>
      <c r="F165" s="97">
        <v>2</v>
      </c>
      <c r="G165" s="97">
        <v>2</v>
      </c>
      <c r="H165" s="105">
        <v>0</v>
      </c>
      <c r="I165" s="105">
        <v>1</v>
      </c>
      <c r="J165" s="105">
        <v>30</v>
      </c>
      <c r="K165" s="95">
        <v>130</v>
      </c>
      <c r="L165" s="106">
        <f>T164</f>
        <v>200</v>
      </c>
      <c r="M165" s="106">
        <f>K165*L165</f>
        <v>26000</v>
      </c>
      <c r="N165" s="77"/>
      <c r="O165" s="78" t="s">
        <v>203</v>
      </c>
      <c r="P165" s="78" t="s">
        <v>211</v>
      </c>
      <c r="Q165" s="78" t="s">
        <v>143</v>
      </c>
      <c r="R165" s="79">
        <v>162</v>
      </c>
      <c r="S165" s="80"/>
      <c r="T165" s="81">
        <v>7450</v>
      </c>
      <c r="U165" s="96" t="s">
        <v>411</v>
      </c>
      <c r="V165" s="79">
        <f>R165*T165*85/100</f>
        <v>1025865</v>
      </c>
      <c r="W165" s="79">
        <f>R165*T165-V165</f>
        <v>181035</v>
      </c>
      <c r="X165" s="82">
        <f>M165+W165</f>
        <v>207035</v>
      </c>
      <c r="Y165" s="83">
        <f>M165</f>
        <v>26000</v>
      </c>
      <c r="Z165" s="84"/>
      <c r="AA165" s="87">
        <f>AB165*M165/100</f>
        <v>5.2</v>
      </c>
      <c r="AB165" s="86">
        <v>0.02</v>
      </c>
    </row>
    <row r="166" spans="2:28" ht="16.5" customHeight="1" x14ac:dyDescent="0.25">
      <c r="B166" s="99"/>
      <c r="C166" s="99"/>
      <c r="D166" s="99"/>
      <c r="E166" s="99"/>
      <c r="F166" s="99"/>
      <c r="G166" s="99"/>
      <c r="H166" s="107"/>
      <c r="I166" s="107"/>
      <c r="J166" s="107"/>
      <c r="K166" s="106"/>
      <c r="L166" s="106"/>
      <c r="M166" s="106"/>
      <c r="N166" s="77"/>
      <c r="O166" s="78"/>
      <c r="P166" s="78"/>
      <c r="Q166" s="78"/>
      <c r="R166" s="79"/>
      <c r="S166" s="80"/>
      <c r="T166" s="81"/>
      <c r="U166" s="77"/>
      <c r="V166" s="79"/>
      <c r="W166" s="79"/>
      <c r="X166" s="86"/>
      <c r="Y166" s="83"/>
      <c r="Z166" s="84"/>
      <c r="AA166" s="85"/>
      <c r="AB166" s="86"/>
    </row>
    <row r="167" spans="2:28" ht="16.5" customHeight="1" x14ac:dyDescent="0.25">
      <c r="B167" s="100" t="s">
        <v>205</v>
      </c>
      <c r="C167" s="101"/>
      <c r="D167" s="101"/>
      <c r="E167" s="101"/>
      <c r="F167" s="101"/>
      <c r="G167" s="102"/>
      <c r="H167" s="102" t="s">
        <v>207</v>
      </c>
      <c r="I167" s="102" t="s">
        <v>2117</v>
      </c>
      <c r="J167" s="102" t="s">
        <v>2082</v>
      </c>
      <c r="K167" s="102">
        <v>5</v>
      </c>
      <c r="L167" s="102">
        <v>2</v>
      </c>
      <c r="M167" s="102"/>
      <c r="N167" s="102"/>
      <c r="O167" s="102" t="s">
        <v>208</v>
      </c>
      <c r="P167" s="102" t="s">
        <v>209</v>
      </c>
      <c r="Q167" s="102" t="s">
        <v>139</v>
      </c>
      <c r="R167" s="102">
        <v>34160</v>
      </c>
      <c r="S167" s="102" t="s">
        <v>236</v>
      </c>
      <c r="T167" s="102">
        <v>200</v>
      </c>
      <c r="U167" s="102" t="s">
        <v>2118</v>
      </c>
      <c r="V167" s="103"/>
      <c r="W167" s="101"/>
      <c r="X167" s="102" t="s">
        <v>212</v>
      </c>
      <c r="Y167" s="101" t="s">
        <v>2119</v>
      </c>
      <c r="Z167" s="101"/>
      <c r="AA167" s="101"/>
      <c r="AB167" s="104"/>
    </row>
    <row r="168" spans="2:28" ht="16.5" customHeight="1" x14ac:dyDescent="0.25">
      <c r="B168" s="97">
        <v>819</v>
      </c>
      <c r="C168" s="97" t="s">
        <v>55</v>
      </c>
      <c r="D168" s="98">
        <v>5126</v>
      </c>
      <c r="E168" s="99">
        <v>236</v>
      </c>
      <c r="F168" s="97">
        <v>2</v>
      </c>
      <c r="G168" s="97">
        <v>2</v>
      </c>
      <c r="H168" s="105">
        <v>0</v>
      </c>
      <c r="I168" s="105">
        <v>1</v>
      </c>
      <c r="J168" s="105">
        <v>50</v>
      </c>
      <c r="K168" s="95">
        <v>150</v>
      </c>
      <c r="L168" s="106">
        <f>T167</f>
        <v>200</v>
      </c>
      <c r="M168" s="106">
        <f>K168*L168</f>
        <v>30000</v>
      </c>
      <c r="N168" s="77"/>
      <c r="O168" s="78" t="s">
        <v>203</v>
      </c>
      <c r="P168" s="78" t="s">
        <v>5</v>
      </c>
      <c r="Q168" s="78" t="s">
        <v>143</v>
      </c>
      <c r="R168" s="79">
        <v>36</v>
      </c>
      <c r="S168" s="80"/>
      <c r="T168" s="81">
        <v>8050</v>
      </c>
      <c r="U168" s="96" t="s">
        <v>1063</v>
      </c>
      <c r="V168" s="79">
        <f>R168*T168*10/100</f>
        <v>28980</v>
      </c>
      <c r="W168" s="79">
        <f>R168*T168-V168</f>
        <v>260820</v>
      </c>
      <c r="X168" s="82">
        <f>M168+W168</f>
        <v>290820</v>
      </c>
      <c r="Y168" s="83">
        <f>M168</f>
        <v>30000</v>
      </c>
      <c r="Z168" s="84"/>
      <c r="AA168" s="87">
        <f>AB168*M168/100</f>
        <v>6</v>
      </c>
      <c r="AB168" s="86">
        <v>0.02</v>
      </c>
    </row>
    <row r="169" spans="2:28" ht="16.5" customHeight="1" x14ac:dyDescent="0.25">
      <c r="B169" s="99"/>
      <c r="C169" s="99"/>
      <c r="D169" s="99"/>
      <c r="E169" s="99"/>
      <c r="F169" s="99"/>
      <c r="G169" s="99"/>
      <c r="H169" s="107"/>
      <c r="I169" s="107"/>
      <c r="J169" s="107"/>
      <c r="K169" s="106"/>
      <c r="L169" s="106"/>
      <c r="M169" s="106"/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6"/>
      <c r="Y169" s="83"/>
      <c r="Z169" s="84"/>
      <c r="AA169" s="85"/>
      <c r="AB169" s="86"/>
    </row>
    <row r="170" spans="2:28" ht="16.5" customHeight="1" x14ac:dyDescent="0.25">
      <c r="B170" s="100" t="s">
        <v>205</v>
      </c>
      <c r="C170" s="101"/>
      <c r="D170" s="101"/>
      <c r="E170" s="101"/>
      <c r="F170" s="101"/>
      <c r="G170" s="102"/>
      <c r="H170" s="102" t="s">
        <v>210</v>
      </c>
      <c r="I170" s="102" t="s">
        <v>234</v>
      </c>
      <c r="J170" s="102" t="s">
        <v>2122</v>
      </c>
      <c r="K170" s="102">
        <v>44</v>
      </c>
      <c r="L170" s="102">
        <v>2</v>
      </c>
      <c r="M170" s="102"/>
      <c r="N170" s="102"/>
      <c r="O170" s="102" t="s">
        <v>208</v>
      </c>
      <c r="P170" s="102" t="s">
        <v>209</v>
      </c>
      <c r="Q170" s="102" t="s">
        <v>139</v>
      </c>
      <c r="R170" s="102">
        <v>34160</v>
      </c>
      <c r="S170" s="102"/>
      <c r="T170" s="102">
        <v>250</v>
      </c>
      <c r="U170" s="102"/>
      <c r="V170" s="103"/>
      <c r="W170" s="101"/>
      <c r="X170" s="102" t="s">
        <v>212</v>
      </c>
      <c r="Y170" s="101" t="s">
        <v>2121</v>
      </c>
      <c r="Z170" s="101"/>
      <c r="AA170" s="101"/>
      <c r="AB170" s="104"/>
    </row>
    <row r="171" spans="2:28" ht="16.5" customHeight="1" x14ac:dyDescent="0.25">
      <c r="B171" s="97">
        <v>820</v>
      </c>
      <c r="C171" s="97" t="s">
        <v>55</v>
      </c>
      <c r="D171" s="98">
        <v>5127</v>
      </c>
      <c r="E171" s="99">
        <v>237</v>
      </c>
      <c r="F171" s="97">
        <v>2</v>
      </c>
      <c r="G171" s="97">
        <v>2</v>
      </c>
      <c r="H171" s="105">
        <v>1</v>
      </c>
      <c r="I171" s="105">
        <v>2</v>
      </c>
      <c r="J171" s="105">
        <v>0</v>
      </c>
      <c r="K171" s="95">
        <v>200</v>
      </c>
      <c r="L171" s="106">
        <f>T170</f>
        <v>250</v>
      </c>
      <c r="M171" s="106">
        <f>K171*L171</f>
        <v>50000</v>
      </c>
      <c r="N171" s="77"/>
      <c r="O171" s="78" t="s">
        <v>203</v>
      </c>
      <c r="P171" s="78" t="s">
        <v>5</v>
      </c>
      <c r="Q171" s="78" t="s">
        <v>143</v>
      </c>
      <c r="R171" s="79">
        <v>126</v>
      </c>
      <c r="S171" s="80"/>
      <c r="T171" s="81">
        <v>8050</v>
      </c>
      <c r="U171" s="96" t="s">
        <v>2120</v>
      </c>
      <c r="V171" s="79">
        <f>R171*T171*36/100</f>
        <v>365148</v>
      </c>
      <c r="W171" s="79">
        <f>R171*T171-V171</f>
        <v>649152</v>
      </c>
      <c r="X171" s="82">
        <f>M171+W171</f>
        <v>699152</v>
      </c>
      <c r="Y171" s="83">
        <f>M171</f>
        <v>50000</v>
      </c>
      <c r="Z171" s="84"/>
      <c r="AA171" s="87">
        <f>AB171*M171/100</f>
        <v>10</v>
      </c>
      <c r="AB171" s="86">
        <v>0.02</v>
      </c>
    </row>
    <row r="172" spans="2:28" ht="16.5" customHeight="1" x14ac:dyDescent="0.25">
      <c r="B172" s="97"/>
      <c r="C172" s="108" t="s">
        <v>2123</v>
      </c>
      <c r="D172" s="98"/>
      <c r="E172" s="99"/>
      <c r="F172" s="97"/>
      <c r="G172" s="97"/>
      <c r="H172" s="105"/>
      <c r="I172" s="105">
        <v>1</v>
      </c>
      <c r="J172" s="105">
        <v>85</v>
      </c>
      <c r="K172" s="95">
        <v>185</v>
      </c>
      <c r="L172" s="106">
        <f>T170</f>
        <v>250</v>
      </c>
      <c r="M172" s="106">
        <f>K172*L172</f>
        <v>46250</v>
      </c>
      <c r="N172" s="77"/>
      <c r="O172" s="78" t="s">
        <v>203</v>
      </c>
      <c r="P172" s="78" t="s">
        <v>211</v>
      </c>
      <c r="Q172" s="78" t="s">
        <v>143</v>
      </c>
      <c r="R172" s="79">
        <v>162</v>
      </c>
      <c r="S172" s="80"/>
      <c r="T172" s="81">
        <v>7450</v>
      </c>
      <c r="U172" s="96" t="s">
        <v>1269</v>
      </c>
      <c r="V172" s="79">
        <f>R172*T172*65/100</f>
        <v>784485</v>
      </c>
      <c r="W172" s="79">
        <f>R172*T172-V172</f>
        <v>422415</v>
      </c>
      <c r="X172" s="82">
        <f>M172+W172</f>
        <v>468665</v>
      </c>
      <c r="Y172" s="83">
        <f>M172</f>
        <v>46250</v>
      </c>
      <c r="Z172" s="84"/>
      <c r="AA172" s="87">
        <f>AB172*M172/100</f>
        <v>9.25</v>
      </c>
      <c r="AB172" s="86">
        <v>0.02</v>
      </c>
    </row>
    <row r="173" spans="2:28" ht="16.5" customHeight="1" x14ac:dyDescent="0.25">
      <c r="B173" s="97"/>
      <c r="C173" s="108" t="s">
        <v>2124</v>
      </c>
      <c r="D173" s="98"/>
      <c r="E173" s="99"/>
      <c r="F173" s="97"/>
      <c r="G173" s="97"/>
      <c r="H173" s="105"/>
      <c r="I173" s="105">
        <v>1</v>
      </c>
      <c r="J173" s="105">
        <v>0</v>
      </c>
      <c r="K173" s="95">
        <v>100</v>
      </c>
      <c r="L173" s="106">
        <f>T170</f>
        <v>250</v>
      </c>
      <c r="M173" s="106">
        <f>K173*L173</f>
        <v>25000</v>
      </c>
      <c r="N173" s="77"/>
      <c r="O173" s="78" t="s">
        <v>203</v>
      </c>
      <c r="P173" s="78" t="s">
        <v>5</v>
      </c>
      <c r="Q173" s="78" t="s">
        <v>143</v>
      </c>
      <c r="R173" s="79">
        <v>90</v>
      </c>
      <c r="S173" s="80"/>
      <c r="T173" s="81">
        <v>8050</v>
      </c>
      <c r="U173" s="96" t="s">
        <v>1334</v>
      </c>
      <c r="V173" s="79">
        <f>R173*T173*16/100</f>
        <v>115920</v>
      </c>
      <c r="W173" s="79">
        <f>R173*T173-V173</f>
        <v>608580</v>
      </c>
      <c r="X173" s="82">
        <f>M173+W173</f>
        <v>633580</v>
      </c>
      <c r="Y173" s="83">
        <f>M173</f>
        <v>25000</v>
      </c>
      <c r="Z173" s="84"/>
      <c r="AA173" s="87">
        <f>AB173*M173/100</f>
        <v>5</v>
      </c>
      <c r="AB173" s="86">
        <v>0.02</v>
      </c>
    </row>
    <row r="174" spans="2:28" ht="16.5" customHeight="1" x14ac:dyDescent="0.25">
      <c r="B174" s="97"/>
      <c r="C174" s="97"/>
      <c r="D174" s="98"/>
      <c r="E174" s="99"/>
      <c r="F174" s="97"/>
      <c r="G174" s="97"/>
      <c r="H174" s="105">
        <v>1</v>
      </c>
      <c r="I174" s="105">
        <v>0</v>
      </c>
      <c r="J174" s="105">
        <v>85</v>
      </c>
      <c r="K174" s="95">
        <v>485</v>
      </c>
      <c r="L174" s="106"/>
      <c r="M174" s="106"/>
      <c r="N174" s="77"/>
      <c r="O174" s="78"/>
      <c r="P174" s="78"/>
      <c r="Q174" s="78"/>
      <c r="R174" s="79"/>
      <c r="S174" s="80"/>
      <c r="T174" s="81"/>
      <c r="U174" s="77"/>
      <c r="V174" s="79"/>
      <c r="W174" s="79"/>
      <c r="X174" s="82"/>
      <c r="Y174" s="83"/>
      <c r="Z174" s="84"/>
      <c r="AA174" s="87">
        <f>SUM(AA171:AA173)</f>
        <v>24.25</v>
      </c>
      <c r="AB174" s="82"/>
    </row>
    <row r="175" spans="2:28" ht="16.5" customHeight="1" x14ac:dyDescent="0.25">
      <c r="B175" s="99"/>
      <c r="C175" s="99"/>
      <c r="D175" s="99"/>
      <c r="E175" s="99"/>
      <c r="F175" s="99"/>
      <c r="G175" s="99"/>
      <c r="H175" s="107"/>
      <c r="I175" s="107"/>
      <c r="J175" s="107"/>
      <c r="K175" s="106"/>
      <c r="L175" s="106"/>
      <c r="M175" s="106"/>
      <c r="N175" s="77"/>
      <c r="O175" s="78"/>
      <c r="P175" s="78"/>
      <c r="Q175" s="78"/>
      <c r="R175" s="79"/>
      <c r="S175" s="80"/>
      <c r="T175" s="81"/>
      <c r="U175" s="77"/>
      <c r="V175" s="79"/>
      <c r="W175" s="79"/>
      <c r="X175" s="86"/>
      <c r="Y175" s="83"/>
      <c r="Z175" s="84"/>
      <c r="AA175" s="85"/>
      <c r="AB175" s="86"/>
    </row>
    <row r="176" spans="2:28" ht="16.5" customHeight="1" x14ac:dyDescent="0.25">
      <c r="B176" s="100" t="s">
        <v>205</v>
      </c>
      <c r="C176" s="101"/>
      <c r="D176" s="101"/>
      <c r="E176" s="101"/>
      <c r="F176" s="101"/>
      <c r="G176" s="102"/>
      <c r="H176" s="102" t="s">
        <v>210</v>
      </c>
      <c r="I176" s="102" t="s">
        <v>2125</v>
      </c>
      <c r="J176" s="102" t="s">
        <v>2126</v>
      </c>
      <c r="K176" s="102">
        <v>52</v>
      </c>
      <c r="L176" s="102">
        <v>2</v>
      </c>
      <c r="M176" s="102"/>
      <c r="N176" s="102"/>
      <c r="O176" s="102" t="s">
        <v>208</v>
      </c>
      <c r="P176" s="102" t="s">
        <v>209</v>
      </c>
      <c r="Q176" s="102" t="s">
        <v>139</v>
      </c>
      <c r="R176" s="102">
        <v>34160</v>
      </c>
      <c r="S176" s="102" t="s">
        <v>236</v>
      </c>
      <c r="T176" s="102">
        <v>250</v>
      </c>
      <c r="U176" s="102" t="s">
        <v>2127</v>
      </c>
      <c r="V176" s="103"/>
      <c r="W176" s="101"/>
      <c r="X176" s="102"/>
      <c r="Y176" s="101"/>
      <c r="Z176" s="101"/>
      <c r="AA176" s="101"/>
      <c r="AB176" s="104"/>
    </row>
    <row r="177" spans="2:28" ht="16.5" customHeight="1" x14ac:dyDescent="0.25">
      <c r="B177" s="97">
        <v>821</v>
      </c>
      <c r="C177" s="97" t="s">
        <v>55</v>
      </c>
      <c r="D177" s="98">
        <v>5128</v>
      </c>
      <c r="E177" s="99">
        <v>238</v>
      </c>
      <c r="F177" s="97">
        <v>2</v>
      </c>
      <c r="G177" s="97">
        <v>2</v>
      </c>
      <c r="H177" s="105">
        <v>0</v>
      </c>
      <c r="I177" s="105">
        <v>1</v>
      </c>
      <c r="J177" s="105">
        <v>20</v>
      </c>
      <c r="K177" s="95">
        <v>120</v>
      </c>
      <c r="L177" s="106">
        <f>T176</f>
        <v>250</v>
      </c>
      <c r="M177" s="106">
        <f>K177*L177</f>
        <v>30000</v>
      </c>
      <c r="N177" s="77"/>
      <c r="O177" s="78" t="s">
        <v>203</v>
      </c>
      <c r="P177" s="78" t="s">
        <v>5</v>
      </c>
      <c r="Q177" s="78" t="s">
        <v>143</v>
      </c>
      <c r="R177" s="79">
        <v>72</v>
      </c>
      <c r="S177" s="80"/>
      <c r="T177" s="81">
        <v>8050</v>
      </c>
      <c r="U177" s="96" t="s">
        <v>1334</v>
      </c>
      <c r="V177" s="79">
        <f>R177*T177*16/100</f>
        <v>92736</v>
      </c>
      <c r="W177" s="79">
        <f>R177*T177-V177</f>
        <v>486864</v>
      </c>
      <c r="X177" s="82">
        <f>M177+W177</f>
        <v>516864</v>
      </c>
      <c r="Y177" s="83">
        <f>M177</f>
        <v>30000</v>
      </c>
      <c r="Z177" s="84"/>
      <c r="AA177" s="87">
        <f>AB177*M177/100</f>
        <v>6</v>
      </c>
      <c r="AB177" s="86">
        <v>0.02</v>
      </c>
    </row>
    <row r="178" spans="2:28" ht="16.5" customHeight="1" x14ac:dyDescent="0.25">
      <c r="B178" s="97"/>
      <c r="C178" s="97"/>
      <c r="D178" s="98"/>
      <c r="E178" s="99"/>
      <c r="F178" s="97"/>
      <c r="G178" s="97"/>
      <c r="H178" s="105"/>
      <c r="I178" s="105"/>
      <c r="J178" s="105"/>
      <c r="K178" s="95"/>
      <c r="L178" s="106"/>
      <c r="M178" s="106"/>
      <c r="N178" s="77"/>
      <c r="O178" s="78"/>
      <c r="P178" s="78"/>
      <c r="Q178" s="78"/>
      <c r="R178" s="79"/>
      <c r="S178" s="80"/>
      <c r="T178" s="81"/>
      <c r="U178" s="96"/>
      <c r="V178" s="79"/>
      <c r="W178" s="79"/>
      <c r="X178" s="82"/>
      <c r="Y178" s="83"/>
      <c r="Z178" s="84"/>
      <c r="AA178" s="87"/>
      <c r="AB178" s="86"/>
    </row>
    <row r="179" spans="2:28" ht="16.5" customHeight="1" x14ac:dyDescent="0.25">
      <c r="B179" s="99"/>
      <c r="C179" s="99"/>
      <c r="D179" s="99"/>
      <c r="E179" s="99"/>
      <c r="F179" s="99"/>
      <c r="G179" s="99"/>
      <c r="H179" s="107"/>
      <c r="I179" s="107"/>
      <c r="J179" s="107"/>
      <c r="K179" s="106"/>
      <c r="L179" s="106"/>
      <c r="M179" s="106"/>
      <c r="N179" s="77"/>
      <c r="O179" s="78"/>
      <c r="P179" s="78"/>
      <c r="Q179" s="78"/>
      <c r="R179" s="79"/>
      <c r="S179" s="80"/>
      <c r="T179" s="81"/>
      <c r="U179" s="77"/>
      <c r="V179" s="79"/>
      <c r="W179" s="79"/>
      <c r="X179" s="86"/>
      <c r="Y179" s="83"/>
      <c r="Z179" s="84"/>
      <c r="AA179" s="85"/>
      <c r="AB179" s="86"/>
    </row>
    <row r="180" spans="2:28" ht="16.5" customHeight="1" x14ac:dyDescent="0.25">
      <c r="B180" s="100" t="s">
        <v>205</v>
      </c>
      <c r="C180" s="101"/>
      <c r="D180" s="101"/>
      <c r="E180" s="101"/>
      <c r="F180" s="101"/>
      <c r="G180" s="102"/>
      <c r="H180" s="102" t="s">
        <v>207</v>
      </c>
      <c r="I180" s="102" t="s">
        <v>2112</v>
      </c>
      <c r="J180" s="102" t="s">
        <v>2113</v>
      </c>
      <c r="K180" s="102">
        <v>7</v>
      </c>
      <c r="L180" s="102">
        <v>2</v>
      </c>
      <c r="M180" s="102"/>
      <c r="N180" s="102"/>
      <c r="O180" s="102" t="s">
        <v>208</v>
      </c>
      <c r="P180" s="102" t="s">
        <v>209</v>
      </c>
      <c r="Q180" s="102" t="s">
        <v>139</v>
      </c>
      <c r="R180" s="102">
        <v>34160</v>
      </c>
      <c r="S180" s="102" t="s">
        <v>236</v>
      </c>
      <c r="T180" s="102">
        <v>250</v>
      </c>
      <c r="U180" s="102" t="s">
        <v>2128</v>
      </c>
      <c r="V180" s="103"/>
      <c r="W180" s="101"/>
      <c r="X180" s="102"/>
      <c r="Y180" s="101"/>
      <c r="Z180" s="101"/>
      <c r="AA180" s="101"/>
      <c r="AB180" s="104"/>
    </row>
    <row r="181" spans="2:28" ht="16.5" customHeight="1" x14ac:dyDescent="0.25">
      <c r="B181" s="97">
        <v>822</v>
      </c>
      <c r="C181" s="97" t="s">
        <v>55</v>
      </c>
      <c r="D181" s="98">
        <v>5129</v>
      </c>
      <c r="E181" s="99">
        <v>239</v>
      </c>
      <c r="F181" s="97">
        <v>2</v>
      </c>
      <c r="G181" s="97">
        <v>1</v>
      </c>
      <c r="H181" s="105">
        <v>0</v>
      </c>
      <c r="I181" s="105">
        <v>1</v>
      </c>
      <c r="J181" s="105">
        <v>14</v>
      </c>
      <c r="K181" s="95">
        <v>114</v>
      </c>
      <c r="L181" s="106">
        <f>T180</f>
        <v>250</v>
      </c>
      <c r="M181" s="106">
        <f>K181*L181</f>
        <v>28500</v>
      </c>
      <c r="N181" s="77"/>
      <c r="O181" s="78"/>
      <c r="P181" s="78"/>
      <c r="Q181" s="78"/>
      <c r="R181" s="79"/>
      <c r="S181" s="80"/>
      <c r="T181" s="81"/>
      <c r="U181" s="77"/>
      <c r="V181" s="79"/>
      <c r="W181" s="79"/>
      <c r="X181" s="82"/>
      <c r="Y181" s="83">
        <f>M181</f>
        <v>28500</v>
      </c>
      <c r="Z181" s="84"/>
      <c r="AA181" s="87">
        <f>AB181*M181/100</f>
        <v>2.85</v>
      </c>
      <c r="AB181" s="110">
        <v>0.01</v>
      </c>
    </row>
    <row r="182" spans="2:28" ht="16.5" customHeight="1" x14ac:dyDescent="0.25">
      <c r="B182" s="97"/>
      <c r="C182" s="97"/>
      <c r="D182" s="98"/>
      <c r="E182" s="99"/>
      <c r="F182" s="97"/>
      <c r="G182" s="97"/>
      <c r="H182" s="105"/>
      <c r="I182" s="105"/>
      <c r="J182" s="105"/>
      <c r="K182" s="95"/>
      <c r="L182" s="106"/>
      <c r="M182" s="106"/>
      <c r="N182" s="77"/>
      <c r="O182" s="78"/>
      <c r="P182" s="78"/>
      <c r="Q182" s="78"/>
      <c r="R182" s="79"/>
      <c r="S182" s="80"/>
      <c r="T182" s="81"/>
      <c r="U182" s="77"/>
      <c r="V182" s="79"/>
      <c r="W182" s="79"/>
      <c r="X182" s="82"/>
      <c r="Y182" s="83"/>
      <c r="Z182" s="84"/>
      <c r="AA182" s="87"/>
      <c r="AB182" s="110"/>
    </row>
    <row r="183" spans="2:28" ht="16.5" customHeight="1" x14ac:dyDescent="0.25">
      <c r="B183" s="99"/>
      <c r="C183" s="99"/>
      <c r="D183" s="99"/>
      <c r="E183" s="99"/>
      <c r="F183" s="99"/>
      <c r="G183" s="99"/>
      <c r="H183" s="107"/>
      <c r="I183" s="107"/>
      <c r="J183" s="107"/>
      <c r="K183" s="106"/>
      <c r="L183" s="106"/>
      <c r="M183" s="106"/>
      <c r="N183" s="77"/>
      <c r="O183" s="78"/>
      <c r="P183" s="78"/>
      <c r="Q183" s="78"/>
      <c r="R183" s="79"/>
      <c r="S183" s="80"/>
      <c r="T183" s="81"/>
      <c r="U183" s="77"/>
      <c r="V183" s="79"/>
      <c r="W183" s="79"/>
      <c r="X183" s="86"/>
      <c r="Y183" s="83"/>
      <c r="Z183" s="84"/>
      <c r="AA183" s="85"/>
      <c r="AB183" s="86"/>
    </row>
    <row r="184" spans="2:28" ht="16.5" customHeight="1" x14ac:dyDescent="0.25">
      <c r="B184" s="100" t="s">
        <v>205</v>
      </c>
      <c r="C184" s="101"/>
      <c r="D184" s="101"/>
      <c r="E184" s="101"/>
      <c r="F184" s="101"/>
      <c r="G184" s="102"/>
      <c r="H184" s="102" t="s">
        <v>210</v>
      </c>
      <c r="I184" s="102" t="s">
        <v>2129</v>
      </c>
      <c r="J184" s="102" t="s">
        <v>2090</v>
      </c>
      <c r="K184" s="102">
        <v>4</v>
      </c>
      <c r="L184" s="102">
        <v>2</v>
      </c>
      <c r="M184" s="102"/>
      <c r="N184" s="102"/>
      <c r="O184" s="102" t="s">
        <v>208</v>
      </c>
      <c r="P184" s="102" t="s">
        <v>209</v>
      </c>
      <c r="Q184" s="102" t="s">
        <v>139</v>
      </c>
      <c r="R184" s="102">
        <v>34160</v>
      </c>
      <c r="S184" s="102" t="s">
        <v>236</v>
      </c>
      <c r="T184" s="102">
        <v>250</v>
      </c>
      <c r="U184" s="102" t="s">
        <v>2130</v>
      </c>
      <c r="V184" s="103"/>
      <c r="W184" s="101"/>
      <c r="X184" s="102"/>
      <c r="Y184" s="101"/>
      <c r="Z184" s="101"/>
      <c r="AA184" s="101"/>
      <c r="AB184" s="104"/>
    </row>
    <row r="185" spans="2:28" ht="16.5" customHeight="1" x14ac:dyDescent="0.25">
      <c r="B185" s="97">
        <v>823</v>
      </c>
      <c r="C185" s="97" t="s">
        <v>55</v>
      </c>
      <c r="D185" s="98">
        <v>5130</v>
      </c>
      <c r="E185" s="99">
        <v>240</v>
      </c>
      <c r="F185" s="97">
        <v>2</v>
      </c>
      <c r="G185" s="97">
        <v>2</v>
      </c>
      <c r="H185" s="105">
        <v>0</v>
      </c>
      <c r="I185" s="105">
        <v>2</v>
      </c>
      <c r="J185" s="105">
        <v>59</v>
      </c>
      <c r="K185" s="95">
        <v>259</v>
      </c>
      <c r="L185" s="106">
        <f>T184</f>
        <v>250</v>
      </c>
      <c r="M185" s="106">
        <f>K185*L185</f>
        <v>64750</v>
      </c>
      <c r="N185" s="77"/>
      <c r="O185" s="78" t="s">
        <v>203</v>
      </c>
      <c r="P185" s="78" t="s">
        <v>5</v>
      </c>
      <c r="Q185" s="78" t="s">
        <v>143</v>
      </c>
      <c r="R185" s="79">
        <v>72</v>
      </c>
      <c r="S185" s="80"/>
      <c r="T185" s="81">
        <v>8050</v>
      </c>
      <c r="U185" s="96" t="s">
        <v>375</v>
      </c>
      <c r="V185" s="79">
        <f>R185*T185*36/100</f>
        <v>208656</v>
      </c>
      <c r="W185" s="79">
        <f>R185*T185-V185</f>
        <v>370944</v>
      </c>
      <c r="X185" s="82">
        <f>M185+W185</f>
        <v>435694</v>
      </c>
      <c r="Y185" s="83">
        <f>M185</f>
        <v>64750</v>
      </c>
      <c r="Z185" s="84"/>
      <c r="AA185" s="87">
        <f>AB185*M185/100</f>
        <v>12.95</v>
      </c>
      <c r="AB185" s="86">
        <v>0.02</v>
      </c>
    </row>
    <row r="186" spans="2:28" ht="16.5" customHeight="1" x14ac:dyDescent="0.25">
      <c r="B186" s="97"/>
      <c r="C186" s="97"/>
      <c r="D186" s="98"/>
      <c r="E186" s="99"/>
      <c r="F186" s="97"/>
      <c r="G186" s="97"/>
      <c r="H186" s="105"/>
      <c r="I186" s="105">
        <v>2</v>
      </c>
      <c r="J186" s="105">
        <v>0</v>
      </c>
      <c r="K186" s="95">
        <v>200</v>
      </c>
      <c r="L186" s="106">
        <f>T184</f>
        <v>250</v>
      </c>
      <c r="M186" s="106">
        <f>K186*L186</f>
        <v>50000</v>
      </c>
      <c r="N186" s="77"/>
      <c r="O186" s="78" t="s">
        <v>203</v>
      </c>
      <c r="P186" s="78" t="s">
        <v>5</v>
      </c>
      <c r="Q186" s="78" t="s">
        <v>143</v>
      </c>
      <c r="R186" s="79">
        <v>54</v>
      </c>
      <c r="S186" s="80"/>
      <c r="T186" s="81">
        <v>8050</v>
      </c>
      <c r="U186" s="96" t="s">
        <v>375</v>
      </c>
      <c r="V186" s="79">
        <f>R186*T186*36/100</f>
        <v>156492</v>
      </c>
      <c r="W186" s="79">
        <f>R186*T186-V186</f>
        <v>278208</v>
      </c>
      <c r="X186" s="82">
        <f>M186+W186</f>
        <v>328208</v>
      </c>
      <c r="Y186" s="83">
        <f>M186</f>
        <v>50000</v>
      </c>
      <c r="Z186" s="84"/>
      <c r="AA186" s="87">
        <f>AB186*M186/100</f>
        <v>10</v>
      </c>
      <c r="AB186" s="86">
        <v>0.02</v>
      </c>
    </row>
    <row r="187" spans="2:28" ht="16.5" customHeight="1" x14ac:dyDescent="0.25">
      <c r="B187" s="97"/>
      <c r="C187" s="97"/>
      <c r="D187" s="98"/>
      <c r="E187" s="99"/>
      <c r="F187" s="97"/>
      <c r="G187" s="97"/>
      <c r="H187" s="105">
        <v>1</v>
      </c>
      <c r="I187" s="105">
        <v>0</v>
      </c>
      <c r="J187" s="105">
        <v>59</v>
      </c>
      <c r="K187" s="95">
        <v>459</v>
      </c>
      <c r="L187" s="106"/>
      <c r="M187" s="106"/>
      <c r="N187" s="77"/>
      <c r="O187" s="78"/>
      <c r="P187" s="78"/>
      <c r="Q187" s="78"/>
      <c r="R187" s="79"/>
      <c r="S187" s="80"/>
      <c r="T187" s="81"/>
      <c r="U187" s="96"/>
      <c r="V187" s="79"/>
      <c r="W187" s="79"/>
      <c r="X187" s="82"/>
      <c r="Y187" s="83"/>
      <c r="Z187" s="84"/>
      <c r="AA187" s="87">
        <f>SUM(AA185:AA186)</f>
        <v>22.95</v>
      </c>
      <c r="AB187" s="86"/>
    </row>
    <row r="188" spans="2:28" ht="16.5" customHeight="1" x14ac:dyDescent="0.25">
      <c r="B188" s="99"/>
      <c r="C188" s="99"/>
      <c r="D188" s="99"/>
      <c r="E188" s="99"/>
      <c r="F188" s="99"/>
      <c r="G188" s="99"/>
      <c r="H188" s="107"/>
      <c r="I188" s="107"/>
      <c r="J188" s="107"/>
      <c r="K188" s="106"/>
      <c r="L188" s="106"/>
      <c r="M188" s="106"/>
      <c r="N188" s="77"/>
      <c r="O188" s="78"/>
      <c r="P188" s="78"/>
      <c r="Q188" s="78"/>
      <c r="R188" s="79"/>
      <c r="S188" s="80"/>
      <c r="T188" s="81"/>
      <c r="U188" s="77"/>
      <c r="V188" s="79"/>
      <c r="W188" s="79"/>
      <c r="X188" s="86"/>
      <c r="Y188" s="83"/>
      <c r="Z188" s="84"/>
      <c r="AA188" s="85"/>
      <c r="AB188" s="86"/>
    </row>
    <row r="189" spans="2:28" ht="16.5" customHeight="1" x14ac:dyDescent="0.25">
      <c r="B189" s="100" t="s">
        <v>205</v>
      </c>
      <c r="C189" s="101"/>
      <c r="D189" s="101"/>
      <c r="E189" s="101"/>
      <c r="F189" s="101"/>
      <c r="G189" s="102"/>
      <c r="H189" s="102" t="s">
        <v>210</v>
      </c>
      <c r="I189" s="102" t="s">
        <v>555</v>
      </c>
      <c r="J189" s="102" t="s">
        <v>1590</v>
      </c>
      <c r="K189" s="102">
        <v>6</v>
      </c>
      <c r="L189" s="102">
        <v>2</v>
      </c>
      <c r="M189" s="102"/>
      <c r="N189" s="102"/>
      <c r="O189" s="102" t="s">
        <v>208</v>
      </c>
      <c r="P189" s="102" t="s">
        <v>209</v>
      </c>
      <c r="Q189" s="102" t="s">
        <v>139</v>
      </c>
      <c r="R189" s="102">
        <v>34160</v>
      </c>
      <c r="S189" s="102" t="s">
        <v>236</v>
      </c>
      <c r="T189" s="102">
        <v>200</v>
      </c>
      <c r="U189" s="102" t="s">
        <v>2131</v>
      </c>
      <c r="V189" s="103"/>
      <c r="W189" s="101"/>
      <c r="X189" s="102"/>
      <c r="Y189" s="101"/>
      <c r="Z189" s="101"/>
      <c r="AA189" s="101"/>
      <c r="AB189" s="104"/>
    </row>
    <row r="190" spans="2:28" ht="16.5" customHeight="1" x14ac:dyDescent="0.25">
      <c r="B190" s="97">
        <v>824</v>
      </c>
      <c r="C190" s="97" t="s">
        <v>55</v>
      </c>
      <c r="D190" s="98">
        <v>5131</v>
      </c>
      <c r="E190" s="99">
        <v>241</v>
      </c>
      <c r="F190" s="97">
        <v>2</v>
      </c>
      <c r="G190" s="97">
        <v>2</v>
      </c>
      <c r="H190" s="105">
        <v>0</v>
      </c>
      <c r="I190" s="105">
        <v>2</v>
      </c>
      <c r="J190" s="105">
        <v>0</v>
      </c>
      <c r="K190" s="95">
        <v>200</v>
      </c>
      <c r="L190" s="106">
        <f>T189</f>
        <v>200</v>
      </c>
      <c r="M190" s="106">
        <f>K190*L190</f>
        <v>40000</v>
      </c>
      <c r="N190" s="77"/>
      <c r="O190" s="78" t="s">
        <v>203</v>
      </c>
      <c r="P190" s="78" t="s">
        <v>211</v>
      </c>
      <c r="Q190" s="78" t="s">
        <v>143</v>
      </c>
      <c r="R190" s="79">
        <v>144</v>
      </c>
      <c r="S190" s="80"/>
      <c r="T190" s="81">
        <v>7450</v>
      </c>
      <c r="U190" s="96" t="s">
        <v>1207</v>
      </c>
      <c r="V190" s="79">
        <f>R190*T190*85/100</f>
        <v>911880</v>
      </c>
      <c r="W190" s="79">
        <f>R190*T190-V190</f>
        <v>160920</v>
      </c>
      <c r="X190" s="82">
        <f>M190+W190</f>
        <v>200920</v>
      </c>
      <c r="Y190" s="83">
        <f>M190</f>
        <v>40000</v>
      </c>
      <c r="Z190" s="84"/>
      <c r="AA190" s="87">
        <f>AB190*M190/100</f>
        <v>8</v>
      </c>
      <c r="AB190" s="86">
        <v>0.02</v>
      </c>
    </row>
    <row r="191" spans="2:28" ht="16.5" customHeight="1" x14ac:dyDescent="0.25">
      <c r="B191" s="97"/>
      <c r="C191" s="97"/>
      <c r="D191" s="98"/>
      <c r="E191" s="99"/>
      <c r="F191" s="97"/>
      <c r="G191" s="97"/>
      <c r="H191" s="105"/>
      <c r="I191" s="105"/>
      <c r="J191" s="105">
        <v>82</v>
      </c>
      <c r="K191" s="95">
        <v>82</v>
      </c>
      <c r="L191" s="106">
        <f>T189</f>
        <v>200</v>
      </c>
      <c r="M191" s="106">
        <f>K191*L191</f>
        <v>16400</v>
      </c>
      <c r="N191" s="77"/>
      <c r="O191" s="78" t="s">
        <v>120</v>
      </c>
      <c r="P191" s="78" t="s">
        <v>5</v>
      </c>
      <c r="Q191" s="78"/>
      <c r="R191" s="79">
        <v>54</v>
      </c>
      <c r="S191" s="80"/>
      <c r="T191" s="81">
        <v>2600</v>
      </c>
      <c r="U191" s="96" t="s">
        <v>2093</v>
      </c>
      <c r="V191" s="79">
        <f>R191*T191*76/100</f>
        <v>106704</v>
      </c>
      <c r="W191" s="79">
        <f>R191*T191-V191</f>
        <v>33696</v>
      </c>
      <c r="X191" s="82">
        <f>M191+W191</f>
        <v>50096</v>
      </c>
      <c r="Y191" s="83">
        <f>M191</f>
        <v>16400</v>
      </c>
      <c r="Z191" s="84"/>
      <c r="AA191" s="87">
        <f>AB191*M191/100</f>
        <v>3.28</v>
      </c>
      <c r="AB191" s="86">
        <v>0.02</v>
      </c>
    </row>
    <row r="192" spans="2:28" ht="16.5" customHeight="1" x14ac:dyDescent="0.25">
      <c r="B192" s="97"/>
      <c r="C192" s="97"/>
      <c r="D192" s="98"/>
      <c r="E192" s="99"/>
      <c r="F192" s="97"/>
      <c r="G192" s="97"/>
      <c r="H192" s="105">
        <v>0</v>
      </c>
      <c r="I192" s="105">
        <v>2</v>
      </c>
      <c r="J192" s="105">
        <v>82</v>
      </c>
      <c r="K192" s="95">
        <v>282</v>
      </c>
      <c r="L192" s="106"/>
      <c r="M192" s="106"/>
      <c r="N192" s="77"/>
      <c r="O192" s="78"/>
      <c r="P192" s="78"/>
      <c r="Q192" s="78"/>
      <c r="R192" s="79"/>
      <c r="S192" s="80"/>
      <c r="T192" s="81"/>
      <c r="U192" s="77"/>
      <c r="V192" s="79"/>
      <c r="W192" s="79"/>
      <c r="X192" s="82"/>
      <c r="Y192" s="83"/>
      <c r="Z192" s="84"/>
      <c r="AA192" s="87">
        <f>SUM(AA190:AA191)</f>
        <v>11.28</v>
      </c>
      <c r="AB192" s="82"/>
    </row>
    <row r="193" spans="2:28" ht="16.5" customHeight="1" x14ac:dyDescent="0.25">
      <c r="B193" s="99"/>
      <c r="C193" s="99"/>
      <c r="D193" s="99"/>
      <c r="E193" s="99"/>
      <c r="F193" s="99"/>
      <c r="G193" s="99"/>
      <c r="H193" s="107"/>
      <c r="I193" s="107"/>
      <c r="J193" s="107"/>
      <c r="K193" s="106"/>
      <c r="L193" s="106"/>
      <c r="M193" s="106"/>
      <c r="N193" s="77"/>
      <c r="O193" s="78"/>
      <c r="P193" s="78"/>
      <c r="Q193" s="78"/>
      <c r="R193" s="79"/>
      <c r="S193" s="80"/>
      <c r="T193" s="81"/>
      <c r="U193" s="77"/>
      <c r="V193" s="79"/>
      <c r="W193" s="79"/>
      <c r="X193" s="86"/>
      <c r="Y193" s="83"/>
      <c r="Z193" s="84"/>
      <c r="AA193" s="85"/>
      <c r="AB193" s="86"/>
    </row>
    <row r="194" spans="2:28" ht="16.5" customHeight="1" x14ac:dyDescent="0.25">
      <c r="B194" s="100" t="s">
        <v>205</v>
      </c>
      <c r="C194" s="101"/>
      <c r="D194" s="101"/>
      <c r="E194" s="101"/>
      <c r="F194" s="101"/>
      <c r="G194" s="102"/>
      <c r="H194" s="102" t="s">
        <v>210</v>
      </c>
      <c r="I194" s="102" t="s">
        <v>2132</v>
      </c>
      <c r="J194" s="102" t="s">
        <v>743</v>
      </c>
      <c r="K194" s="102">
        <v>24</v>
      </c>
      <c r="L194" s="102">
        <v>2</v>
      </c>
      <c r="M194" s="102"/>
      <c r="N194" s="102"/>
      <c r="O194" s="102" t="s">
        <v>208</v>
      </c>
      <c r="P194" s="102" t="s">
        <v>209</v>
      </c>
      <c r="Q194" s="102" t="s">
        <v>139</v>
      </c>
      <c r="R194" s="102">
        <v>34160</v>
      </c>
      <c r="S194" s="102" t="s">
        <v>236</v>
      </c>
      <c r="T194" s="102">
        <v>200</v>
      </c>
      <c r="U194" s="102" t="s">
        <v>2128</v>
      </c>
      <c r="V194" s="103"/>
      <c r="W194" s="101"/>
      <c r="X194" s="102"/>
      <c r="Y194" s="101"/>
      <c r="Z194" s="101"/>
      <c r="AA194" s="101"/>
      <c r="AB194" s="104"/>
    </row>
    <row r="195" spans="2:28" ht="16.5" customHeight="1" x14ac:dyDescent="0.25">
      <c r="B195" s="97">
        <v>825</v>
      </c>
      <c r="C195" s="97" t="s">
        <v>55</v>
      </c>
      <c r="D195" s="98">
        <v>5143</v>
      </c>
      <c r="E195" s="99">
        <v>242</v>
      </c>
      <c r="F195" s="97">
        <v>2</v>
      </c>
      <c r="G195" s="97">
        <v>2</v>
      </c>
      <c r="H195" s="105">
        <v>1</v>
      </c>
      <c r="I195" s="105">
        <v>3</v>
      </c>
      <c r="J195" s="105">
        <v>26</v>
      </c>
      <c r="K195" s="95">
        <v>700</v>
      </c>
      <c r="L195" s="106">
        <f>T194</f>
        <v>200</v>
      </c>
      <c r="M195" s="106">
        <f>K195*L195</f>
        <v>140000</v>
      </c>
      <c r="N195" s="77"/>
      <c r="O195" s="78" t="s">
        <v>203</v>
      </c>
      <c r="P195" s="78" t="s">
        <v>211</v>
      </c>
      <c r="Q195" s="78" t="s">
        <v>143</v>
      </c>
      <c r="R195" s="79">
        <v>72</v>
      </c>
      <c r="S195" s="80"/>
      <c r="T195" s="81">
        <v>7450</v>
      </c>
      <c r="U195" s="96" t="s">
        <v>1207</v>
      </c>
      <c r="V195" s="79">
        <f>R195*T195*85/100</f>
        <v>455940</v>
      </c>
      <c r="W195" s="79">
        <f>R195*T195-V195</f>
        <v>80460</v>
      </c>
      <c r="X195" s="82">
        <f>M195+W195</f>
        <v>220460</v>
      </c>
      <c r="Y195" s="83">
        <f>M195</f>
        <v>140000</v>
      </c>
      <c r="Z195" s="84"/>
      <c r="AA195" s="87">
        <f>AB195*M195/100</f>
        <v>28</v>
      </c>
      <c r="AB195" s="86">
        <v>0.02</v>
      </c>
    </row>
    <row r="196" spans="2:28" ht="16.5" customHeight="1" x14ac:dyDescent="0.25">
      <c r="B196" s="97"/>
      <c r="C196" s="97"/>
      <c r="D196" s="98"/>
      <c r="E196" s="99"/>
      <c r="F196" s="97"/>
      <c r="G196" s="97"/>
      <c r="H196" s="105"/>
      <c r="I196" s="105"/>
      <c r="J196" s="105"/>
      <c r="K196" s="95">
        <v>26</v>
      </c>
      <c r="L196" s="106">
        <f>T194</f>
        <v>200</v>
      </c>
      <c r="M196" s="106">
        <f>K196*L196</f>
        <v>5200</v>
      </c>
      <c r="N196" s="77"/>
      <c r="O196" s="78" t="s">
        <v>120</v>
      </c>
      <c r="P196" s="78" t="s">
        <v>5</v>
      </c>
      <c r="Q196" s="78"/>
      <c r="R196" s="79">
        <v>18</v>
      </c>
      <c r="S196" s="80"/>
      <c r="T196" s="81">
        <v>2600</v>
      </c>
      <c r="U196" s="96" t="s">
        <v>2093</v>
      </c>
      <c r="V196" s="79">
        <f>R196*T196*76/100</f>
        <v>35568</v>
      </c>
      <c r="W196" s="79">
        <f>R196*T196-V196</f>
        <v>11232</v>
      </c>
      <c r="X196" s="82">
        <f>M196+W196</f>
        <v>16432</v>
      </c>
      <c r="Y196" s="83">
        <f>M196</f>
        <v>5200</v>
      </c>
      <c r="Z196" s="84"/>
      <c r="AA196" s="87">
        <f>AB196*M196/100</f>
        <v>1.04</v>
      </c>
      <c r="AB196" s="86">
        <v>0.02</v>
      </c>
    </row>
    <row r="197" spans="2:28" ht="16.5" customHeight="1" x14ac:dyDescent="0.25">
      <c r="B197" s="97"/>
      <c r="C197" s="97"/>
      <c r="D197" s="98"/>
      <c r="E197" s="99"/>
      <c r="F197" s="97"/>
      <c r="G197" s="97"/>
      <c r="H197" s="105">
        <v>1</v>
      </c>
      <c r="I197" s="105">
        <v>3</v>
      </c>
      <c r="J197" s="105">
        <v>26</v>
      </c>
      <c r="K197" s="95">
        <v>726</v>
      </c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2"/>
      <c r="Y197" s="83"/>
      <c r="Z197" s="84"/>
      <c r="AA197" s="87">
        <f>SUM(AA195:AA196)</f>
        <v>29.04</v>
      </c>
      <c r="AB197" s="82"/>
    </row>
    <row r="198" spans="2:28" ht="16.5" customHeight="1" x14ac:dyDescent="0.25">
      <c r="B198" s="99"/>
      <c r="C198" s="99"/>
      <c r="D198" s="99"/>
      <c r="E198" s="99"/>
      <c r="F198" s="99"/>
      <c r="G198" s="99"/>
      <c r="H198" s="107"/>
      <c r="I198" s="107"/>
      <c r="J198" s="107"/>
      <c r="K198" s="106"/>
      <c r="L198" s="106"/>
      <c r="M198" s="106"/>
      <c r="N198" s="77"/>
      <c r="O198" s="78"/>
      <c r="P198" s="78"/>
      <c r="Q198" s="78"/>
      <c r="R198" s="79"/>
      <c r="S198" s="80"/>
      <c r="T198" s="81"/>
      <c r="U198" s="77"/>
      <c r="V198" s="79"/>
      <c r="W198" s="79"/>
      <c r="X198" s="86"/>
      <c r="Y198" s="83"/>
      <c r="Z198" s="84"/>
      <c r="AA198" s="85"/>
      <c r="AB198" s="86"/>
    </row>
    <row r="199" spans="2:28" ht="16.5" customHeight="1" x14ac:dyDescent="0.25">
      <c r="B199" s="100" t="s">
        <v>205</v>
      </c>
      <c r="C199" s="101"/>
      <c r="D199" s="101"/>
      <c r="E199" s="101"/>
      <c r="F199" s="101"/>
      <c r="G199" s="102"/>
      <c r="H199" s="102" t="s">
        <v>207</v>
      </c>
      <c r="I199" s="102" t="s">
        <v>2143</v>
      </c>
      <c r="J199" s="102" t="s">
        <v>2044</v>
      </c>
      <c r="K199" s="102">
        <v>27</v>
      </c>
      <c r="L199" s="102">
        <v>2</v>
      </c>
      <c r="M199" s="102"/>
      <c r="N199" s="102"/>
      <c r="O199" s="102" t="s">
        <v>208</v>
      </c>
      <c r="P199" s="102" t="s">
        <v>209</v>
      </c>
      <c r="Q199" s="102" t="s">
        <v>139</v>
      </c>
      <c r="R199" s="102">
        <v>34160</v>
      </c>
      <c r="S199" s="102" t="s">
        <v>236</v>
      </c>
      <c r="T199" s="102">
        <v>110</v>
      </c>
      <c r="U199" s="102" t="s">
        <v>2144</v>
      </c>
      <c r="V199" s="103"/>
      <c r="W199" s="101"/>
      <c r="X199" s="102"/>
      <c r="Y199" s="101"/>
      <c r="Z199" s="101"/>
      <c r="AA199" s="101"/>
      <c r="AB199" s="104"/>
    </row>
    <row r="200" spans="2:28" ht="16.5" customHeight="1" x14ac:dyDescent="0.25">
      <c r="B200" s="97">
        <v>831</v>
      </c>
      <c r="C200" s="97" t="s">
        <v>55</v>
      </c>
      <c r="D200" s="98">
        <v>5608</v>
      </c>
      <c r="E200" s="99">
        <v>338</v>
      </c>
      <c r="F200" s="97">
        <v>2</v>
      </c>
      <c r="G200" s="97">
        <v>1</v>
      </c>
      <c r="H200" s="105">
        <v>28</v>
      </c>
      <c r="I200" s="105">
        <v>0</v>
      </c>
      <c r="J200" s="105">
        <v>10</v>
      </c>
      <c r="K200" s="95">
        <v>11210</v>
      </c>
      <c r="L200" s="106">
        <f>T199</f>
        <v>110</v>
      </c>
      <c r="M200" s="106">
        <f>K200*L200</f>
        <v>1233100</v>
      </c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2"/>
      <c r="Y200" s="83">
        <f>M200</f>
        <v>1233100</v>
      </c>
      <c r="Z200" s="84"/>
      <c r="AA200" s="87">
        <f>AB200*M200/100</f>
        <v>123.31</v>
      </c>
      <c r="AB200" s="110">
        <v>0.01</v>
      </c>
    </row>
    <row r="201" spans="2:28" ht="16.5" customHeight="1" x14ac:dyDescent="0.25">
      <c r="B201" s="99"/>
      <c r="C201" s="99"/>
      <c r="D201" s="99"/>
      <c r="E201" s="99"/>
      <c r="F201" s="99"/>
      <c r="G201" s="99"/>
      <c r="H201" s="107"/>
      <c r="I201" s="107"/>
      <c r="J201" s="107"/>
      <c r="K201" s="106"/>
      <c r="L201" s="106"/>
      <c r="M201" s="106"/>
      <c r="N201" s="77"/>
      <c r="O201" s="78"/>
      <c r="P201" s="78"/>
      <c r="Q201" s="78"/>
      <c r="R201" s="79"/>
      <c r="S201" s="80"/>
      <c r="T201" s="81"/>
      <c r="U201" s="77"/>
      <c r="V201" s="79"/>
      <c r="W201" s="79"/>
      <c r="X201" s="86"/>
      <c r="Y201" s="83"/>
      <c r="Z201" s="84"/>
      <c r="AA201" s="85"/>
      <c r="AB201" s="86"/>
    </row>
    <row r="202" spans="2:28" ht="16.5" customHeight="1" x14ac:dyDescent="0.25">
      <c r="B202" s="100" t="s">
        <v>205</v>
      </c>
      <c r="C202" s="101"/>
      <c r="D202" s="101"/>
      <c r="E202" s="101"/>
      <c r="F202" s="101"/>
      <c r="G202" s="102"/>
      <c r="H202" s="102" t="s">
        <v>210</v>
      </c>
      <c r="I202" s="102" t="s">
        <v>2145</v>
      </c>
      <c r="J202" s="102" t="s">
        <v>2146</v>
      </c>
      <c r="K202" s="102">
        <v>111</v>
      </c>
      <c r="L202" s="102">
        <v>2</v>
      </c>
      <c r="M202" s="102"/>
      <c r="N202" s="102"/>
      <c r="O202" s="102" t="s">
        <v>208</v>
      </c>
      <c r="P202" s="102" t="s">
        <v>209</v>
      </c>
      <c r="Q202" s="102" t="s">
        <v>139</v>
      </c>
      <c r="R202" s="102">
        <v>34160</v>
      </c>
      <c r="S202" s="102" t="s">
        <v>236</v>
      </c>
      <c r="T202" s="102">
        <v>110</v>
      </c>
      <c r="U202" s="102" t="s">
        <v>2147</v>
      </c>
      <c r="V202" s="103"/>
      <c r="W202" s="101"/>
      <c r="X202" s="102"/>
      <c r="Y202" s="101"/>
      <c r="Z202" s="101"/>
      <c r="AA202" s="101"/>
      <c r="AB202" s="104"/>
    </row>
    <row r="203" spans="2:28" ht="16.5" customHeight="1" x14ac:dyDescent="0.25">
      <c r="B203" s="97">
        <v>832</v>
      </c>
      <c r="C203" s="97" t="s">
        <v>55</v>
      </c>
      <c r="D203" s="98">
        <v>5609</v>
      </c>
      <c r="E203" s="99">
        <v>339</v>
      </c>
      <c r="F203" s="97">
        <v>2</v>
      </c>
      <c r="G203" s="97">
        <v>1</v>
      </c>
      <c r="H203" s="105">
        <v>7</v>
      </c>
      <c r="I203" s="105">
        <v>2</v>
      </c>
      <c r="J203" s="105">
        <v>66</v>
      </c>
      <c r="K203" s="95">
        <v>3066</v>
      </c>
      <c r="L203" s="106">
        <f>T202</f>
        <v>110</v>
      </c>
      <c r="M203" s="106">
        <f>K203*L203</f>
        <v>337260</v>
      </c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2"/>
      <c r="Y203" s="83">
        <f>M203</f>
        <v>337260</v>
      </c>
      <c r="Z203" s="84"/>
      <c r="AA203" s="87">
        <f>AB203*M203/100</f>
        <v>33.725999999999999</v>
      </c>
      <c r="AB203" s="110">
        <v>0.01</v>
      </c>
    </row>
    <row r="204" spans="2:28" ht="16.5" customHeight="1" x14ac:dyDescent="0.25">
      <c r="B204" s="99"/>
      <c r="C204" s="99"/>
      <c r="D204" s="99"/>
      <c r="E204" s="99"/>
      <c r="F204" s="99"/>
      <c r="G204" s="99"/>
      <c r="H204" s="107"/>
      <c r="I204" s="107"/>
      <c r="J204" s="107"/>
      <c r="K204" s="106"/>
      <c r="L204" s="106"/>
      <c r="M204" s="106"/>
      <c r="N204" s="77"/>
      <c r="O204" s="78"/>
      <c r="P204" s="78"/>
      <c r="Q204" s="78"/>
      <c r="R204" s="79"/>
      <c r="S204" s="80"/>
      <c r="T204" s="81"/>
      <c r="U204" s="77"/>
      <c r="V204" s="79"/>
      <c r="W204" s="79"/>
      <c r="X204" s="86"/>
      <c r="Y204" s="83"/>
      <c r="Z204" s="84"/>
      <c r="AA204" s="85"/>
      <c r="AB204" s="86"/>
    </row>
    <row r="205" spans="2:28" ht="16.5" customHeight="1" x14ac:dyDescent="0.25">
      <c r="B205" s="100" t="s">
        <v>205</v>
      </c>
      <c r="C205" s="101"/>
      <c r="D205" s="101"/>
      <c r="E205" s="101"/>
      <c r="F205" s="101"/>
      <c r="G205" s="102"/>
      <c r="H205" s="102" t="s">
        <v>207</v>
      </c>
      <c r="I205" s="102" t="s">
        <v>2148</v>
      </c>
      <c r="J205" s="102" t="s">
        <v>668</v>
      </c>
      <c r="K205" s="102">
        <v>23</v>
      </c>
      <c r="L205" s="102">
        <v>2</v>
      </c>
      <c r="M205" s="102"/>
      <c r="N205" s="102"/>
      <c r="O205" s="102" t="s">
        <v>208</v>
      </c>
      <c r="P205" s="102" t="s">
        <v>209</v>
      </c>
      <c r="Q205" s="102" t="s">
        <v>139</v>
      </c>
      <c r="R205" s="102">
        <v>34160</v>
      </c>
      <c r="S205" s="102" t="s">
        <v>236</v>
      </c>
      <c r="T205" s="102">
        <v>200</v>
      </c>
      <c r="U205" s="102" t="s">
        <v>2149</v>
      </c>
      <c r="V205" s="103"/>
      <c r="W205" s="101"/>
      <c r="X205" s="102"/>
      <c r="Y205" s="101"/>
      <c r="Z205" s="101"/>
      <c r="AA205" s="101"/>
      <c r="AB205" s="104"/>
    </row>
    <row r="206" spans="2:28" ht="16.5" customHeight="1" x14ac:dyDescent="0.25">
      <c r="B206" s="97">
        <v>833</v>
      </c>
      <c r="C206" s="97" t="s">
        <v>55</v>
      </c>
      <c r="D206" s="98">
        <v>5610</v>
      </c>
      <c r="E206" s="99">
        <v>340</v>
      </c>
      <c r="F206" s="97">
        <v>2</v>
      </c>
      <c r="G206" s="97">
        <v>1</v>
      </c>
      <c r="H206" s="105">
        <v>35</v>
      </c>
      <c r="I206" s="105">
        <v>0</v>
      </c>
      <c r="J206" s="105">
        <v>27</v>
      </c>
      <c r="K206" s="95">
        <v>14027</v>
      </c>
      <c r="L206" s="106">
        <f>T205</f>
        <v>200</v>
      </c>
      <c r="M206" s="106">
        <f>K206*L206</f>
        <v>2805400</v>
      </c>
      <c r="N206" s="77"/>
      <c r="O206" s="78"/>
      <c r="P206" s="78"/>
      <c r="Q206" s="78"/>
      <c r="R206" s="79"/>
      <c r="S206" s="80"/>
      <c r="T206" s="81"/>
      <c r="U206" s="77"/>
      <c r="V206" s="79"/>
      <c r="W206" s="79"/>
      <c r="X206" s="82"/>
      <c r="Y206" s="83">
        <f>M206</f>
        <v>2805400</v>
      </c>
      <c r="Z206" s="84"/>
      <c r="AA206" s="87">
        <f>AB206*M206/100</f>
        <v>280.54000000000002</v>
      </c>
      <c r="AB206" s="110">
        <v>0.01</v>
      </c>
    </row>
    <row r="207" spans="2:28" ht="16.5" customHeight="1" x14ac:dyDescent="0.25">
      <c r="B207" s="99"/>
      <c r="C207" s="99"/>
      <c r="D207" s="99"/>
      <c r="E207" s="99"/>
      <c r="F207" s="99"/>
      <c r="G207" s="99"/>
      <c r="H207" s="107"/>
      <c r="I207" s="107"/>
      <c r="J207" s="107"/>
      <c r="K207" s="106"/>
      <c r="L207" s="106"/>
      <c r="M207" s="106"/>
      <c r="N207" s="77"/>
      <c r="O207" s="78"/>
      <c r="P207" s="78"/>
      <c r="Q207" s="78"/>
      <c r="R207" s="79"/>
      <c r="S207" s="80"/>
      <c r="T207" s="81"/>
      <c r="U207" s="77"/>
      <c r="V207" s="79"/>
      <c r="W207" s="79"/>
      <c r="X207" s="86"/>
      <c r="Y207" s="83"/>
      <c r="Z207" s="84"/>
      <c r="AA207" s="85"/>
      <c r="AB207" s="86"/>
    </row>
    <row r="208" spans="2:28" ht="16.5" customHeight="1" x14ac:dyDescent="0.25">
      <c r="B208" s="100" t="s">
        <v>205</v>
      </c>
      <c r="C208" s="101"/>
      <c r="D208" s="101"/>
      <c r="E208" s="101"/>
      <c r="F208" s="101"/>
      <c r="G208" s="102"/>
      <c r="H208" s="102" t="s">
        <v>207</v>
      </c>
      <c r="I208" s="102" t="s">
        <v>2148</v>
      </c>
      <c r="J208" s="102" t="s">
        <v>668</v>
      </c>
      <c r="K208" s="102">
        <v>23</v>
      </c>
      <c r="L208" s="102">
        <v>2</v>
      </c>
      <c r="M208" s="102"/>
      <c r="N208" s="102"/>
      <c r="O208" s="102" t="s">
        <v>208</v>
      </c>
      <c r="P208" s="102" t="s">
        <v>209</v>
      </c>
      <c r="Q208" s="102" t="s">
        <v>139</v>
      </c>
      <c r="R208" s="102">
        <v>34160</v>
      </c>
      <c r="S208" s="102"/>
      <c r="T208" s="102">
        <v>200</v>
      </c>
      <c r="U208" s="102" t="s">
        <v>2149</v>
      </c>
      <c r="V208" s="103"/>
      <c r="W208" s="101"/>
      <c r="X208" s="102"/>
      <c r="Y208" s="101"/>
      <c r="Z208" s="101"/>
      <c r="AA208" s="101"/>
      <c r="AB208" s="104"/>
    </row>
    <row r="209" spans="2:28" ht="16.5" customHeight="1" x14ac:dyDescent="0.25">
      <c r="B209" s="97">
        <v>834</v>
      </c>
      <c r="C209" s="97" t="s">
        <v>55</v>
      </c>
      <c r="D209" s="98">
        <v>5611</v>
      </c>
      <c r="E209" s="99">
        <v>341</v>
      </c>
      <c r="F209" s="97">
        <v>2</v>
      </c>
      <c r="G209" s="97">
        <v>1</v>
      </c>
      <c r="H209" s="105">
        <v>0</v>
      </c>
      <c r="I209" s="105">
        <v>0</v>
      </c>
      <c r="J209" s="105">
        <v>57</v>
      </c>
      <c r="K209" s="95">
        <v>57</v>
      </c>
      <c r="L209" s="106">
        <f>T208</f>
        <v>200</v>
      </c>
      <c r="M209" s="106">
        <f>K209*L209</f>
        <v>11400</v>
      </c>
      <c r="N209" s="77"/>
      <c r="O209" s="78"/>
      <c r="P209" s="78"/>
      <c r="Q209" s="78"/>
      <c r="R209" s="79"/>
      <c r="S209" s="80"/>
      <c r="T209" s="81"/>
      <c r="U209" s="77"/>
      <c r="V209" s="79"/>
      <c r="W209" s="79"/>
      <c r="X209" s="82"/>
      <c r="Y209" s="83">
        <f>M209</f>
        <v>11400</v>
      </c>
      <c r="Z209" s="84"/>
      <c r="AA209" s="87">
        <f>AB209*M209/100</f>
        <v>1.1399999999999999</v>
      </c>
      <c r="AB209" s="110">
        <v>0.01</v>
      </c>
    </row>
    <row r="210" spans="2:28" ht="16.5" customHeight="1" x14ac:dyDescent="0.25">
      <c r="B210" s="99"/>
      <c r="C210" s="99"/>
      <c r="D210" s="99"/>
      <c r="E210" s="99"/>
      <c r="F210" s="99"/>
      <c r="G210" s="99"/>
      <c r="H210" s="107"/>
      <c r="I210" s="107"/>
      <c r="J210" s="107"/>
      <c r="K210" s="106"/>
      <c r="L210" s="106"/>
      <c r="M210" s="106"/>
      <c r="N210" s="77"/>
      <c r="O210" s="78"/>
      <c r="P210" s="78"/>
      <c r="Q210" s="78"/>
      <c r="R210" s="79"/>
      <c r="S210" s="80"/>
      <c r="T210" s="81"/>
      <c r="U210" s="77"/>
      <c r="V210" s="79"/>
      <c r="W210" s="79"/>
      <c r="X210" s="86"/>
      <c r="Y210" s="83"/>
      <c r="Z210" s="84"/>
      <c r="AA210" s="85"/>
      <c r="AB210" s="86"/>
    </row>
    <row r="211" spans="2:28" ht="16.5" customHeight="1" x14ac:dyDescent="0.25">
      <c r="B211" s="100" t="s">
        <v>205</v>
      </c>
      <c r="C211" s="101"/>
      <c r="D211" s="101"/>
      <c r="E211" s="101"/>
      <c r="F211" s="101"/>
      <c r="G211" s="102"/>
      <c r="H211" s="102" t="s">
        <v>210</v>
      </c>
      <c r="I211" s="102" t="s">
        <v>2150</v>
      </c>
      <c r="J211" s="102" t="s">
        <v>1814</v>
      </c>
      <c r="K211" s="102">
        <v>21</v>
      </c>
      <c r="L211" s="102">
        <v>2</v>
      </c>
      <c r="M211" s="102"/>
      <c r="N211" s="102"/>
      <c r="O211" s="102" t="s">
        <v>208</v>
      </c>
      <c r="P211" s="102" t="s">
        <v>209</v>
      </c>
      <c r="Q211" s="102" t="s">
        <v>139</v>
      </c>
      <c r="R211" s="102">
        <v>34160</v>
      </c>
      <c r="S211" s="102" t="s">
        <v>236</v>
      </c>
      <c r="T211" s="102">
        <v>100</v>
      </c>
      <c r="U211" s="102" t="s">
        <v>2151</v>
      </c>
      <c r="V211" s="103"/>
      <c r="W211" s="101"/>
      <c r="X211" s="102"/>
      <c r="Y211" s="101"/>
      <c r="Z211" s="101"/>
      <c r="AA211" s="101"/>
      <c r="AB211" s="104"/>
    </row>
    <row r="212" spans="2:28" ht="16.5" customHeight="1" x14ac:dyDescent="0.25">
      <c r="B212" s="97">
        <v>835</v>
      </c>
      <c r="C212" s="97" t="s">
        <v>55</v>
      </c>
      <c r="D212" s="98">
        <v>5625</v>
      </c>
      <c r="E212" s="99">
        <v>342</v>
      </c>
      <c r="F212" s="97">
        <v>2</v>
      </c>
      <c r="G212" s="97">
        <v>1</v>
      </c>
      <c r="H212" s="105">
        <v>7</v>
      </c>
      <c r="I212" s="105">
        <v>0</v>
      </c>
      <c r="J212" s="105">
        <v>79</v>
      </c>
      <c r="K212" s="95">
        <v>2879</v>
      </c>
      <c r="L212" s="106">
        <f>T211</f>
        <v>100</v>
      </c>
      <c r="M212" s="106">
        <f>K212*L212</f>
        <v>287900</v>
      </c>
      <c r="N212" s="77"/>
      <c r="O212" s="78"/>
      <c r="P212" s="78"/>
      <c r="Q212" s="78"/>
      <c r="R212" s="79"/>
      <c r="S212" s="80"/>
      <c r="T212" s="81"/>
      <c r="U212" s="77"/>
      <c r="V212" s="79"/>
      <c r="W212" s="79"/>
      <c r="X212" s="82"/>
      <c r="Y212" s="83">
        <f>M212</f>
        <v>287900</v>
      </c>
      <c r="Z212" s="84"/>
      <c r="AA212" s="87">
        <f>AB212*M212/100</f>
        <v>28.79</v>
      </c>
      <c r="AB212" s="110">
        <v>0.01</v>
      </c>
    </row>
    <row r="213" spans="2:28" ht="16.5" customHeight="1" x14ac:dyDescent="0.25">
      <c r="B213" s="99"/>
      <c r="C213" s="99"/>
      <c r="D213" s="99"/>
      <c r="E213" s="99"/>
      <c r="F213" s="99"/>
      <c r="G213" s="99"/>
      <c r="H213" s="107"/>
      <c r="I213" s="107"/>
      <c r="J213" s="107"/>
      <c r="K213" s="106"/>
      <c r="L213" s="106"/>
      <c r="M213" s="106"/>
      <c r="N213" s="77"/>
      <c r="O213" s="78"/>
      <c r="P213" s="78"/>
      <c r="Q213" s="78"/>
      <c r="R213" s="79"/>
      <c r="S213" s="80"/>
      <c r="T213" s="81"/>
      <c r="U213" s="77"/>
      <c r="V213" s="79"/>
      <c r="W213" s="79"/>
      <c r="X213" s="86"/>
      <c r="Y213" s="83"/>
      <c r="Z213" s="84"/>
      <c r="AA213" s="85"/>
      <c r="AB213" s="86"/>
    </row>
    <row r="214" spans="2:28" ht="16.5" customHeight="1" x14ac:dyDescent="0.25">
      <c r="B214" s="100" t="s">
        <v>205</v>
      </c>
      <c r="C214" s="101"/>
      <c r="D214" s="101"/>
      <c r="E214" s="101"/>
      <c r="F214" s="101"/>
      <c r="G214" s="102"/>
      <c r="H214" s="102" t="s">
        <v>210</v>
      </c>
      <c r="I214" s="102" t="s">
        <v>660</v>
      </c>
      <c r="J214" s="102" t="s">
        <v>2152</v>
      </c>
      <c r="K214" s="102">
        <v>46</v>
      </c>
      <c r="L214" s="102">
        <v>2</v>
      </c>
      <c r="M214" s="102"/>
      <c r="N214" s="102"/>
      <c r="O214" s="102" t="s">
        <v>208</v>
      </c>
      <c r="P214" s="102" t="s">
        <v>209</v>
      </c>
      <c r="Q214" s="102" t="s">
        <v>139</v>
      </c>
      <c r="R214" s="102">
        <v>34160</v>
      </c>
      <c r="S214" s="102" t="s">
        <v>236</v>
      </c>
      <c r="T214" s="102">
        <v>200</v>
      </c>
      <c r="U214" s="102" t="s">
        <v>2153</v>
      </c>
      <c r="V214" s="103"/>
      <c r="W214" s="101"/>
      <c r="X214" s="102"/>
      <c r="Y214" s="101"/>
      <c r="Z214" s="101"/>
      <c r="AA214" s="101"/>
      <c r="AB214" s="104"/>
    </row>
    <row r="215" spans="2:28" ht="16.5" customHeight="1" x14ac:dyDescent="0.25">
      <c r="B215" s="97">
        <v>836</v>
      </c>
      <c r="C215" s="97" t="s">
        <v>55</v>
      </c>
      <c r="D215" s="98">
        <v>5626</v>
      </c>
      <c r="E215" s="99">
        <v>343</v>
      </c>
      <c r="F215" s="97">
        <v>2</v>
      </c>
      <c r="G215" s="97">
        <v>1</v>
      </c>
      <c r="H215" s="105">
        <v>4</v>
      </c>
      <c r="I215" s="105">
        <v>2</v>
      </c>
      <c r="J215" s="105">
        <v>0</v>
      </c>
      <c r="K215" s="95">
        <v>1873</v>
      </c>
      <c r="L215" s="106">
        <f>T214</f>
        <v>200</v>
      </c>
      <c r="M215" s="106">
        <f>K215*L215</f>
        <v>374600</v>
      </c>
      <c r="N215" s="77"/>
      <c r="O215" s="78"/>
      <c r="P215" s="78"/>
      <c r="Q215" s="78"/>
      <c r="R215" s="79"/>
      <c r="S215" s="80"/>
      <c r="T215" s="81"/>
      <c r="U215" s="77"/>
      <c r="V215" s="79"/>
      <c r="W215" s="79"/>
      <c r="X215" s="82"/>
      <c r="Y215" s="83">
        <f>M215</f>
        <v>374600</v>
      </c>
      <c r="Z215" s="84"/>
      <c r="AA215" s="87">
        <f>AB215*M215/100</f>
        <v>37.46</v>
      </c>
      <c r="AB215" s="110">
        <v>0.01</v>
      </c>
    </row>
    <row r="216" spans="2:28" ht="16.5" customHeight="1" x14ac:dyDescent="0.25">
      <c r="B216" s="97"/>
      <c r="C216" s="97"/>
      <c r="D216" s="98"/>
      <c r="E216" s="99"/>
      <c r="F216" s="97"/>
      <c r="G216" s="97">
        <v>2</v>
      </c>
      <c r="H216" s="105"/>
      <c r="I216" s="105"/>
      <c r="J216" s="105">
        <v>73</v>
      </c>
      <c r="K216" s="95">
        <v>73</v>
      </c>
      <c r="L216" s="106">
        <f>T214</f>
        <v>200</v>
      </c>
      <c r="M216" s="106">
        <f>K216*L216</f>
        <v>14600</v>
      </c>
      <c r="N216" s="77"/>
      <c r="O216" s="78" t="s">
        <v>203</v>
      </c>
      <c r="P216" s="78" t="s">
        <v>211</v>
      </c>
      <c r="Q216" s="78" t="s">
        <v>143</v>
      </c>
      <c r="R216" s="79">
        <v>108</v>
      </c>
      <c r="S216" s="80"/>
      <c r="T216" s="81">
        <v>7450</v>
      </c>
      <c r="U216" s="96" t="s">
        <v>406</v>
      </c>
      <c r="V216" s="79">
        <f>R216*T216*85/100</f>
        <v>683910</v>
      </c>
      <c r="W216" s="79">
        <f>R216*T216-V216</f>
        <v>120690</v>
      </c>
      <c r="X216" s="82">
        <f>M216+W216</f>
        <v>135290</v>
      </c>
      <c r="Y216" s="83">
        <f>M216</f>
        <v>14600</v>
      </c>
      <c r="Z216" s="84"/>
      <c r="AA216" s="87">
        <f>AB216*M216/100</f>
        <v>2.92</v>
      </c>
      <c r="AB216" s="86">
        <v>0.02</v>
      </c>
    </row>
    <row r="217" spans="2:28" ht="16.5" customHeight="1" x14ac:dyDescent="0.25">
      <c r="B217" s="97"/>
      <c r="C217" s="97"/>
      <c r="D217" s="98"/>
      <c r="E217" s="99"/>
      <c r="F217" s="97"/>
      <c r="G217" s="97"/>
      <c r="H217" s="105">
        <v>4</v>
      </c>
      <c r="I217" s="105">
        <v>2</v>
      </c>
      <c r="J217" s="105">
        <v>73</v>
      </c>
      <c r="K217" s="95">
        <v>1873</v>
      </c>
      <c r="L217" s="106"/>
      <c r="M217" s="106"/>
      <c r="N217" s="77"/>
      <c r="O217" s="78"/>
      <c r="P217" s="78"/>
      <c r="Q217" s="78"/>
      <c r="R217" s="79"/>
      <c r="S217" s="80"/>
      <c r="T217" s="81"/>
      <c r="U217" s="77"/>
      <c r="V217" s="79"/>
      <c r="W217" s="79"/>
      <c r="X217" s="82"/>
      <c r="Y217" s="83"/>
      <c r="Z217" s="84"/>
      <c r="AA217" s="87">
        <f>SUM(AA215:AA216)</f>
        <v>40.380000000000003</v>
      </c>
      <c r="AB217" s="82"/>
    </row>
    <row r="218" spans="2:28" ht="16.5" customHeight="1" x14ac:dyDescent="0.25">
      <c r="B218" s="99"/>
      <c r="C218" s="99"/>
      <c r="D218" s="99"/>
      <c r="E218" s="99"/>
      <c r="F218" s="99"/>
      <c r="G218" s="99"/>
      <c r="H218" s="107"/>
      <c r="I218" s="107"/>
      <c r="J218" s="107"/>
      <c r="K218" s="106"/>
      <c r="L218" s="106"/>
      <c r="M218" s="106"/>
      <c r="N218" s="77"/>
      <c r="O218" s="78"/>
      <c r="P218" s="78"/>
      <c r="Q218" s="78"/>
      <c r="R218" s="79"/>
      <c r="S218" s="80"/>
      <c r="T218" s="81"/>
      <c r="U218" s="77"/>
      <c r="V218" s="79"/>
      <c r="W218" s="79"/>
      <c r="X218" s="86"/>
      <c r="Y218" s="83"/>
      <c r="Z218" s="84"/>
      <c r="AA218" s="85"/>
      <c r="AB218" s="86"/>
    </row>
    <row r="219" spans="2:28" ht="16.5" customHeight="1" x14ac:dyDescent="0.25">
      <c r="B219" s="100" t="s">
        <v>205</v>
      </c>
      <c r="C219" s="101"/>
      <c r="D219" s="101"/>
      <c r="E219" s="101"/>
      <c r="F219" s="101"/>
      <c r="G219" s="102"/>
      <c r="H219" s="102" t="s">
        <v>210</v>
      </c>
      <c r="I219" s="102" t="s">
        <v>2154</v>
      </c>
      <c r="J219" s="102" t="s">
        <v>1330</v>
      </c>
      <c r="K219" s="102">
        <v>93</v>
      </c>
      <c r="L219" s="102">
        <v>2</v>
      </c>
      <c r="M219" s="102"/>
      <c r="N219" s="102"/>
      <c r="O219" s="102" t="s">
        <v>208</v>
      </c>
      <c r="P219" s="102" t="s">
        <v>209</v>
      </c>
      <c r="Q219" s="102" t="s">
        <v>139</v>
      </c>
      <c r="R219" s="102">
        <v>34160</v>
      </c>
      <c r="S219" s="102" t="s">
        <v>236</v>
      </c>
      <c r="T219" s="102">
        <v>100</v>
      </c>
      <c r="U219" s="102" t="s">
        <v>2155</v>
      </c>
      <c r="V219" s="103"/>
      <c r="W219" s="101"/>
      <c r="X219" s="102"/>
      <c r="Y219" s="101"/>
      <c r="Z219" s="101"/>
      <c r="AA219" s="101"/>
      <c r="AB219" s="104"/>
    </row>
    <row r="220" spans="2:28" ht="16.5" customHeight="1" x14ac:dyDescent="0.25">
      <c r="B220" s="97">
        <v>837</v>
      </c>
      <c r="C220" s="97" t="s">
        <v>55</v>
      </c>
      <c r="D220" s="98">
        <v>5627</v>
      </c>
      <c r="E220" s="99">
        <v>344</v>
      </c>
      <c r="F220" s="97">
        <v>2</v>
      </c>
      <c r="G220" s="97"/>
      <c r="H220" s="105">
        <v>4</v>
      </c>
      <c r="I220" s="105">
        <v>2</v>
      </c>
      <c r="J220" s="105">
        <v>62</v>
      </c>
      <c r="K220" s="95">
        <v>1880</v>
      </c>
      <c r="L220" s="106">
        <f>T219</f>
        <v>100</v>
      </c>
      <c r="M220" s="106">
        <f>K220*L220</f>
        <v>188000</v>
      </c>
      <c r="N220" s="77"/>
      <c r="O220" s="78" t="s">
        <v>203</v>
      </c>
      <c r="P220" s="78" t="s">
        <v>5</v>
      </c>
      <c r="Q220" s="78" t="s">
        <v>143</v>
      </c>
      <c r="R220" s="79">
        <v>72</v>
      </c>
      <c r="S220" s="80"/>
      <c r="T220" s="81">
        <v>8050</v>
      </c>
      <c r="U220" s="96" t="s">
        <v>220</v>
      </c>
      <c r="V220" s="79">
        <f>R220*T220*6/100</f>
        <v>34776</v>
      </c>
      <c r="W220" s="79">
        <f>R220*T220-V220</f>
        <v>544824</v>
      </c>
      <c r="X220" s="82">
        <f>M220+W220</f>
        <v>732824</v>
      </c>
      <c r="Y220" s="83">
        <f>M220</f>
        <v>188000</v>
      </c>
      <c r="Z220" s="84"/>
      <c r="AA220" s="87">
        <f>AB220*M220/100</f>
        <v>37.6</v>
      </c>
      <c r="AB220" s="86">
        <v>0.02</v>
      </c>
    </row>
    <row r="221" spans="2:28" ht="16.5" customHeight="1" x14ac:dyDescent="0.25">
      <c r="B221" s="97"/>
      <c r="C221" s="97"/>
      <c r="D221" s="98"/>
      <c r="E221" s="99"/>
      <c r="F221" s="97"/>
      <c r="G221" s="97"/>
      <c r="H221" s="105"/>
      <c r="I221" s="105"/>
      <c r="J221" s="105"/>
      <c r="K221" s="95">
        <v>9</v>
      </c>
      <c r="L221" s="106">
        <f>T219</f>
        <v>100</v>
      </c>
      <c r="M221" s="106">
        <f>K221*L221</f>
        <v>900</v>
      </c>
      <c r="N221" s="77"/>
      <c r="O221" s="78" t="s">
        <v>215</v>
      </c>
      <c r="P221" s="78" t="s">
        <v>5</v>
      </c>
      <c r="Q221" s="78"/>
      <c r="R221" s="79">
        <v>36</v>
      </c>
      <c r="S221" s="80"/>
      <c r="T221" s="81">
        <v>7350</v>
      </c>
      <c r="U221" s="96" t="s">
        <v>220</v>
      </c>
      <c r="V221" s="79">
        <f>R221*T221*6/100</f>
        <v>15876</v>
      </c>
      <c r="W221" s="79">
        <f>R221*T221-V221</f>
        <v>248724</v>
      </c>
      <c r="X221" s="82">
        <f>M221+W221</f>
        <v>249624</v>
      </c>
      <c r="Y221" s="83">
        <f>M221</f>
        <v>900</v>
      </c>
      <c r="Z221" s="84"/>
      <c r="AA221" s="87">
        <f>X221*AB221/100</f>
        <v>748.87199999999996</v>
      </c>
      <c r="AB221" s="86">
        <v>0.3</v>
      </c>
    </row>
    <row r="222" spans="2:28" ht="16.5" customHeight="1" x14ac:dyDescent="0.25">
      <c r="B222" s="97"/>
      <c r="C222" s="97"/>
      <c r="D222" s="98"/>
      <c r="E222" s="99"/>
      <c r="F222" s="97"/>
      <c r="G222" s="97"/>
      <c r="H222" s="105">
        <v>4</v>
      </c>
      <c r="I222" s="105">
        <v>2</v>
      </c>
      <c r="J222" s="105">
        <v>71</v>
      </c>
      <c r="K222" s="95">
        <v>1889</v>
      </c>
      <c r="L222" s="106"/>
      <c r="M222" s="106"/>
      <c r="N222" s="77"/>
      <c r="O222" s="78"/>
      <c r="P222" s="78"/>
      <c r="Q222" s="78"/>
      <c r="R222" s="79"/>
      <c r="S222" s="80"/>
      <c r="T222" s="81"/>
      <c r="U222" s="77"/>
      <c r="V222" s="79"/>
      <c r="W222" s="79"/>
      <c r="X222" s="82"/>
      <c r="Y222" s="83"/>
      <c r="Z222" s="84"/>
      <c r="AA222" s="87">
        <f>SUM(AA220:AA221)</f>
        <v>786.47199999999998</v>
      </c>
      <c r="AB222" s="82"/>
    </row>
    <row r="223" spans="2:28" ht="16.5" customHeight="1" x14ac:dyDescent="0.25">
      <c r="B223" s="97"/>
      <c r="C223" s="97"/>
      <c r="D223" s="98"/>
      <c r="E223" s="99"/>
      <c r="F223" s="97"/>
      <c r="G223" s="97"/>
      <c r="H223" s="105"/>
      <c r="I223" s="105"/>
      <c r="J223" s="105"/>
      <c r="K223" s="95"/>
      <c r="L223" s="106"/>
      <c r="M223" s="106"/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/>
      <c r="Z223" s="84"/>
      <c r="AA223" s="87"/>
      <c r="AB223" s="82"/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210</v>
      </c>
      <c r="I225" s="102" t="s">
        <v>2156</v>
      </c>
      <c r="J225" s="102" t="s">
        <v>2157</v>
      </c>
      <c r="K225" s="102">
        <v>54</v>
      </c>
      <c r="L225" s="102">
        <v>2</v>
      </c>
      <c r="M225" s="102"/>
      <c r="N225" s="102"/>
      <c r="O225" s="102" t="s">
        <v>208</v>
      </c>
      <c r="P225" s="102" t="s">
        <v>209</v>
      </c>
      <c r="Q225" s="102" t="s">
        <v>139</v>
      </c>
      <c r="R225" s="102">
        <v>34160</v>
      </c>
      <c r="S225" s="102" t="s">
        <v>236</v>
      </c>
      <c r="T225" s="102">
        <v>100</v>
      </c>
      <c r="U225" s="102" t="s">
        <v>2158</v>
      </c>
      <c r="V225" s="103"/>
      <c r="W225" s="101"/>
      <c r="X225" s="102"/>
      <c r="Y225" s="101"/>
      <c r="Z225" s="101"/>
      <c r="AA225" s="101"/>
      <c r="AB225" s="104"/>
    </row>
    <row r="226" spans="2:28" ht="16.5" customHeight="1" x14ac:dyDescent="0.25">
      <c r="B226" s="97">
        <v>838</v>
      </c>
      <c r="C226" s="97" t="s">
        <v>55</v>
      </c>
      <c r="D226" s="98">
        <v>5628</v>
      </c>
      <c r="E226" s="99">
        <v>345</v>
      </c>
      <c r="F226" s="97">
        <v>2</v>
      </c>
      <c r="G226" s="97">
        <v>1</v>
      </c>
      <c r="H226" s="105">
        <v>4</v>
      </c>
      <c r="I226" s="105">
        <v>2</v>
      </c>
      <c r="J226" s="105">
        <v>59</v>
      </c>
      <c r="K226" s="95">
        <v>1859</v>
      </c>
      <c r="L226" s="106">
        <f>T225</f>
        <v>100</v>
      </c>
      <c r="M226" s="106">
        <f>K226*L226</f>
        <v>185900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185900</v>
      </c>
      <c r="Z226" s="84"/>
      <c r="AA226" s="87">
        <f>AB226*M226/100</f>
        <v>18.59</v>
      </c>
      <c r="AB226" s="110">
        <v>0.01</v>
      </c>
    </row>
    <row r="227" spans="2:28" ht="16.5" customHeight="1" x14ac:dyDescent="0.25">
      <c r="B227" s="99"/>
      <c r="C227" s="99"/>
      <c r="D227" s="99"/>
      <c r="E227" s="99"/>
      <c r="F227" s="99"/>
      <c r="G227" s="99"/>
      <c r="H227" s="107"/>
      <c r="I227" s="107"/>
      <c r="J227" s="107"/>
      <c r="K227" s="106"/>
      <c r="L227" s="106"/>
      <c r="M227" s="106"/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6"/>
      <c r="Y227" s="83"/>
      <c r="Z227" s="84"/>
      <c r="AA227" s="85"/>
      <c r="AB227" s="86"/>
    </row>
    <row r="228" spans="2:28" ht="16.5" customHeight="1" x14ac:dyDescent="0.25">
      <c r="B228" s="100" t="s">
        <v>205</v>
      </c>
      <c r="C228" s="101"/>
      <c r="D228" s="101"/>
      <c r="E228" s="101"/>
      <c r="F228" s="101"/>
      <c r="G228" s="102"/>
      <c r="H228" s="102" t="s">
        <v>210</v>
      </c>
      <c r="I228" s="102" t="s">
        <v>2159</v>
      </c>
      <c r="J228" s="102" t="s">
        <v>2054</v>
      </c>
      <c r="K228" s="102">
        <v>45</v>
      </c>
      <c r="L228" s="102">
        <v>2</v>
      </c>
      <c r="M228" s="102"/>
      <c r="N228" s="102"/>
      <c r="O228" s="102" t="s">
        <v>208</v>
      </c>
      <c r="P228" s="102" t="s">
        <v>209</v>
      </c>
      <c r="Q228" s="102" t="s">
        <v>139</v>
      </c>
      <c r="R228" s="102">
        <v>34160</v>
      </c>
      <c r="S228" s="102" t="s">
        <v>236</v>
      </c>
      <c r="T228" s="102">
        <v>100</v>
      </c>
      <c r="U228" s="102" t="s">
        <v>2160</v>
      </c>
      <c r="V228" s="103"/>
      <c r="W228" s="101"/>
      <c r="X228" s="102"/>
      <c r="Y228" s="101"/>
      <c r="Z228" s="101"/>
      <c r="AA228" s="101"/>
      <c r="AB228" s="104"/>
    </row>
    <row r="229" spans="2:28" ht="16.5" customHeight="1" x14ac:dyDescent="0.25">
      <c r="B229" s="97">
        <v>839</v>
      </c>
      <c r="C229" s="97" t="s">
        <v>55</v>
      </c>
      <c r="D229" s="98">
        <v>5629</v>
      </c>
      <c r="E229" s="99">
        <v>346</v>
      </c>
      <c r="F229" s="97">
        <v>2</v>
      </c>
      <c r="G229" s="97"/>
      <c r="H229" s="105">
        <v>4</v>
      </c>
      <c r="I229" s="105">
        <v>0</v>
      </c>
      <c r="J229" s="105">
        <v>18</v>
      </c>
      <c r="K229" s="95">
        <v>1618</v>
      </c>
      <c r="L229" s="106">
        <f>T228</f>
        <v>100</v>
      </c>
      <c r="M229" s="106">
        <f>K229*L229</f>
        <v>161800</v>
      </c>
      <c r="N229" s="77"/>
      <c r="O229" s="78"/>
      <c r="P229" s="78"/>
      <c r="Q229" s="78"/>
      <c r="R229" s="79"/>
      <c r="S229" s="80"/>
      <c r="T229" s="81"/>
      <c r="U229" s="77"/>
      <c r="V229" s="79"/>
      <c r="W229" s="79"/>
      <c r="X229" s="82"/>
      <c r="Y229" s="83">
        <f>M229</f>
        <v>161800</v>
      </c>
      <c r="Z229" s="84"/>
      <c r="AA229" s="87">
        <f>AB229*M229/100</f>
        <v>16.18</v>
      </c>
      <c r="AB229" s="110">
        <v>0.01</v>
      </c>
    </row>
    <row r="230" spans="2:28" ht="16.5" customHeight="1" x14ac:dyDescent="0.25">
      <c r="B230" s="97"/>
      <c r="C230" s="97"/>
      <c r="D230" s="98"/>
      <c r="E230" s="99"/>
      <c r="F230" s="97"/>
      <c r="G230" s="97"/>
      <c r="H230" s="105"/>
      <c r="I230" s="105">
        <v>1</v>
      </c>
      <c r="J230" s="105">
        <v>0</v>
      </c>
      <c r="K230" s="95">
        <v>100</v>
      </c>
      <c r="L230" s="106">
        <f>T228</f>
        <v>100</v>
      </c>
      <c r="M230" s="106">
        <f>K230*L230</f>
        <v>10000</v>
      </c>
      <c r="N230" s="77"/>
      <c r="O230" s="78" t="s">
        <v>203</v>
      </c>
      <c r="P230" s="78" t="s">
        <v>211</v>
      </c>
      <c r="Q230" s="78" t="s">
        <v>143</v>
      </c>
      <c r="R230" s="79">
        <v>81</v>
      </c>
      <c r="S230" s="80"/>
      <c r="T230" s="81">
        <v>7450</v>
      </c>
      <c r="U230" s="96" t="s">
        <v>2161</v>
      </c>
      <c r="V230" s="79">
        <f>R230*T230*22/100</f>
        <v>132759</v>
      </c>
      <c r="W230" s="79">
        <f>R230*T230-V230</f>
        <v>470691</v>
      </c>
      <c r="X230" s="82">
        <f>M230+W230</f>
        <v>480691</v>
      </c>
      <c r="Y230" s="83">
        <f>M230</f>
        <v>10000</v>
      </c>
      <c r="Z230" s="84"/>
      <c r="AA230" s="87">
        <f>AB230*M230/100</f>
        <v>2</v>
      </c>
      <c r="AB230" s="86">
        <v>0.02</v>
      </c>
    </row>
    <row r="231" spans="2:28" ht="16.5" customHeight="1" x14ac:dyDescent="0.25">
      <c r="B231" s="97"/>
      <c r="C231" s="97"/>
      <c r="D231" s="98"/>
      <c r="E231" s="99"/>
      <c r="F231" s="97"/>
      <c r="G231" s="97"/>
      <c r="H231" s="105">
        <v>4</v>
      </c>
      <c r="I231" s="105">
        <v>1</v>
      </c>
      <c r="J231" s="105">
        <v>18</v>
      </c>
      <c r="K231" s="95">
        <v>1718</v>
      </c>
      <c r="L231" s="106"/>
      <c r="M231" s="106"/>
      <c r="N231" s="77"/>
      <c r="O231" s="78"/>
      <c r="P231" s="78"/>
      <c r="Q231" s="78"/>
      <c r="R231" s="79"/>
      <c r="S231" s="80"/>
      <c r="T231" s="81"/>
      <c r="U231" s="77"/>
      <c r="V231" s="79"/>
      <c r="W231" s="79"/>
      <c r="X231" s="82"/>
      <c r="Y231" s="83"/>
      <c r="Z231" s="84"/>
      <c r="AA231" s="87">
        <f>SUM(AA229:AA230)</f>
        <v>18.18</v>
      </c>
      <c r="AB231" s="82"/>
    </row>
    <row r="232" spans="2:28" ht="16.5" customHeight="1" x14ac:dyDescent="0.25">
      <c r="B232" s="99"/>
      <c r="C232" s="99"/>
      <c r="D232" s="99"/>
      <c r="E232" s="99"/>
      <c r="F232" s="99"/>
      <c r="G232" s="99"/>
      <c r="H232" s="107"/>
      <c r="I232" s="107"/>
      <c r="J232" s="107"/>
      <c r="K232" s="106"/>
      <c r="L232" s="106"/>
      <c r="M232" s="106"/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6"/>
      <c r="Y232" s="83"/>
      <c r="Z232" s="84"/>
      <c r="AA232" s="85"/>
      <c r="AB232" s="86"/>
    </row>
    <row r="233" spans="2:28" ht="16.5" customHeight="1" x14ac:dyDescent="0.25">
      <c r="B233" s="100" t="s">
        <v>205</v>
      </c>
      <c r="C233" s="101"/>
      <c r="D233" s="101"/>
      <c r="E233" s="101"/>
      <c r="F233" s="101"/>
      <c r="G233" s="102"/>
      <c r="H233" s="102" t="s">
        <v>210</v>
      </c>
      <c r="I233" s="102" t="s">
        <v>2156</v>
      </c>
      <c r="J233" s="102" t="s">
        <v>2157</v>
      </c>
      <c r="K233" s="102">
        <v>54</v>
      </c>
      <c r="L233" s="102">
        <v>2</v>
      </c>
      <c r="M233" s="102"/>
      <c r="N233" s="102"/>
      <c r="O233" s="102" t="s">
        <v>208</v>
      </c>
      <c r="P233" s="102" t="s">
        <v>209</v>
      </c>
      <c r="Q233" s="102" t="s">
        <v>139</v>
      </c>
      <c r="R233" s="102">
        <v>34160</v>
      </c>
      <c r="S233" s="102" t="s">
        <v>236</v>
      </c>
      <c r="T233" s="102">
        <v>100</v>
      </c>
      <c r="U233" s="102" t="s">
        <v>2158</v>
      </c>
      <c r="V233" s="103"/>
      <c r="W233" s="101"/>
      <c r="X233" s="102"/>
      <c r="Y233" s="101"/>
      <c r="Z233" s="101"/>
      <c r="AA233" s="101"/>
      <c r="AB233" s="104"/>
    </row>
    <row r="234" spans="2:28" ht="16.5" customHeight="1" x14ac:dyDescent="0.25">
      <c r="B234" s="97">
        <v>840</v>
      </c>
      <c r="C234" s="97" t="s">
        <v>55</v>
      </c>
      <c r="D234" s="98">
        <v>5630</v>
      </c>
      <c r="E234" s="99">
        <v>347</v>
      </c>
      <c r="F234" s="97">
        <v>2</v>
      </c>
      <c r="G234" s="97"/>
      <c r="H234" s="105">
        <v>4</v>
      </c>
      <c r="I234" s="105">
        <v>0</v>
      </c>
      <c r="J234" s="105">
        <v>0</v>
      </c>
      <c r="K234" s="95">
        <v>1600</v>
      </c>
      <c r="L234" s="106">
        <f>T233</f>
        <v>100</v>
      </c>
      <c r="M234" s="106">
        <f>K234*L234</f>
        <v>160000</v>
      </c>
      <c r="N234" s="77"/>
      <c r="O234" s="78"/>
      <c r="P234" s="78"/>
      <c r="Q234" s="78"/>
      <c r="R234" s="79"/>
      <c r="S234" s="80"/>
      <c r="T234" s="81"/>
      <c r="U234" s="77"/>
      <c r="V234" s="79"/>
      <c r="W234" s="79"/>
      <c r="X234" s="82"/>
      <c r="Y234" s="83">
        <f>M234</f>
        <v>160000</v>
      </c>
      <c r="Z234" s="84"/>
      <c r="AA234" s="87">
        <f>AB234*M234/100</f>
        <v>16</v>
      </c>
      <c r="AB234" s="110">
        <v>0.01</v>
      </c>
    </row>
    <row r="235" spans="2:28" ht="16.5" customHeight="1" x14ac:dyDescent="0.25">
      <c r="B235" s="97"/>
      <c r="C235" s="97"/>
      <c r="D235" s="98"/>
      <c r="E235" s="99"/>
      <c r="F235" s="97"/>
      <c r="G235" s="97"/>
      <c r="H235" s="105"/>
      <c r="I235" s="105"/>
      <c r="J235" s="105">
        <v>57</v>
      </c>
      <c r="K235" s="95">
        <v>57</v>
      </c>
      <c r="L235" s="106">
        <f>T233</f>
        <v>100</v>
      </c>
      <c r="M235" s="106">
        <f>K235*L235</f>
        <v>5700</v>
      </c>
      <c r="N235" s="77"/>
      <c r="O235" s="78" t="s">
        <v>203</v>
      </c>
      <c r="P235" s="78" t="s">
        <v>211</v>
      </c>
      <c r="Q235" s="78" t="s">
        <v>143</v>
      </c>
      <c r="R235" s="79">
        <v>162</v>
      </c>
      <c r="S235" s="80"/>
      <c r="T235" s="81">
        <v>7450</v>
      </c>
      <c r="U235" s="96" t="s">
        <v>1158</v>
      </c>
      <c r="V235" s="79">
        <f>R235*T235*85/100</f>
        <v>1025865</v>
      </c>
      <c r="W235" s="79">
        <f>R235*T235-V235</f>
        <v>181035</v>
      </c>
      <c r="X235" s="82">
        <f>M235+W235</f>
        <v>186735</v>
      </c>
      <c r="Y235" s="83">
        <f>M235</f>
        <v>5700</v>
      </c>
      <c r="Z235" s="84"/>
      <c r="AA235" s="87">
        <f>AB235*M235/100</f>
        <v>1.1399999999999999</v>
      </c>
      <c r="AB235" s="86">
        <v>0.02</v>
      </c>
    </row>
    <row r="236" spans="2:28" ht="16.5" customHeight="1" x14ac:dyDescent="0.25">
      <c r="B236" s="97"/>
      <c r="C236" s="108" t="s">
        <v>2162</v>
      </c>
      <c r="D236" s="98"/>
      <c r="E236" s="99"/>
      <c r="F236" s="97"/>
      <c r="G236" s="97"/>
      <c r="H236" s="105"/>
      <c r="I236" s="105"/>
      <c r="J236" s="105">
        <v>57</v>
      </c>
      <c r="K236" s="95">
        <v>57</v>
      </c>
      <c r="L236" s="106">
        <f>T233</f>
        <v>100</v>
      </c>
      <c r="M236" s="106">
        <f>K236*L236</f>
        <v>5700</v>
      </c>
      <c r="N236" s="77"/>
      <c r="O236" s="78" t="s">
        <v>203</v>
      </c>
      <c r="P236" s="78" t="s">
        <v>211</v>
      </c>
      <c r="Q236" s="78" t="s">
        <v>143</v>
      </c>
      <c r="R236" s="79">
        <v>90</v>
      </c>
      <c r="S236" s="80"/>
      <c r="T236" s="81">
        <v>7450</v>
      </c>
      <c r="U236" s="96" t="s">
        <v>1158</v>
      </c>
      <c r="V236" s="79">
        <f>R236*T236*85/100</f>
        <v>569925</v>
      </c>
      <c r="W236" s="79">
        <f>R236*T236-V236</f>
        <v>100575</v>
      </c>
      <c r="X236" s="82">
        <f>M236+W236</f>
        <v>106275</v>
      </c>
      <c r="Y236" s="83">
        <f>M236</f>
        <v>5700</v>
      </c>
      <c r="Z236" s="84"/>
      <c r="AA236" s="87">
        <f>AB236*M236/100</f>
        <v>1.1399999999999999</v>
      </c>
      <c r="AB236" s="86">
        <v>0.02</v>
      </c>
    </row>
    <row r="237" spans="2:28" ht="16.5" customHeight="1" x14ac:dyDescent="0.25">
      <c r="B237" s="97"/>
      <c r="C237" s="97"/>
      <c r="D237" s="98"/>
      <c r="E237" s="99"/>
      <c r="F237" s="97"/>
      <c r="G237" s="97"/>
      <c r="H237" s="105">
        <v>4</v>
      </c>
      <c r="I237" s="105">
        <v>1</v>
      </c>
      <c r="J237" s="105">
        <v>14</v>
      </c>
      <c r="K237" s="95">
        <v>1714</v>
      </c>
      <c r="L237" s="106"/>
      <c r="M237" s="106"/>
      <c r="N237" s="77"/>
      <c r="O237" s="78"/>
      <c r="P237" s="78"/>
      <c r="Q237" s="78"/>
      <c r="R237" s="79"/>
      <c r="S237" s="80"/>
      <c r="T237" s="81"/>
      <c r="U237" s="77"/>
      <c r="V237" s="79"/>
      <c r="W237" s="79"/>
      <c r="X237" s="82"/>
      <c r="Y237" s="83"/>
      <c r="Z237" s="84"/>
      <c r="AA237" s="87">
        <f>SUM(AA234:AA236)</f>
        <v>18.28</v>
      </c>
      <c r="AB237" s="82"/>
    </row>
    <row r="238" spans="2:28" ht="16.5" customHeight="1" x14ac:dyDescent="0.25">
      <c r="B238" s="99"/>
      <c r="C238" s="99"/>
      <c r="D238" s="99"/>
      <c r="E238" s="99"/>
      <c r="F238" s="99"/>
      <c r="G238" s="99"/>
      <c r="H238" s="107"/>
      <c r="I238" s="107"/>
      <c r="J238" s="107"/>
      <c r="K238" s="106"/>
      <c r="L238" s="106"/>
      <c r="M238" s="106"/>
      <c r="N238" s="77"/>
      <c r="O238" s="78"/>
      <c r="P238" s="78"/>
      <c r="Q238" s="78"/>
      <c r="R238" s="79"/>
      <c r="S238" s="80"/>
      <c r="T238" s="81"/>
      <c r="U238" s="77"/>
      <c r="V238" s="79"/>
      <c r="W238" s="79"/>
      <c r="X238" s="86"/>
      <c r="Y238" s="83"/>
      <c r="Z238" s="84"/>
      <c r="AA238" s="85"/>
      <c r="AB238" s="86"/>
    </row>
    <row r="239" spans="2:28" ht="16.5" customHeight="1" x14ac:dyDescent="0.25">
      <c r="B239" s="100" t="s">
        <v>205</v>
      </c>
      <c r="C239" s="101"/>
      <c r="D239" s="101"/>
      <c r="E239" s="101"/>
      <c r="F239" s="101"/>
      <c r="G239" s="102"/>
      <c r="H239" s="102" t="s">
        <v>207</v>
      </c>
      <c r="I239" s="102" t="s">
        <v>811</v>
      </c>
      <c r="J239" s="102" t="s">
        <v>1814</v>
      </c>
      <c r="K239" s="102">
        <v>45</v>
      </c>
      <c r="L239" s="102">
        <v>2</v>
      </c>
      <c r="M239" s="102"/>
      <c r="N239" s="102"/>
      <c r="O239" s="102" t="s">
        <v>208</v>
      </c>
      <c r="P239" s="102" t="s">
        <v>209</v>
      </c>
      <c r="Q239" s="102" t="s">
        <v>139</v>
      </c>
      <c r="R239" s="102">
        <v>34160</v>
      </c>
      <c r="S239" s="102" t="s">
        <v>236</v>
      </c>
      <c r="T239" s="102">
        <v>100</v>
      </c>
      <c r="U239" s="102" t="s">
        <v>2151</v>
      </c>
      <c r="V239" s="103"/>
      <c r="W239" s="101"/>
      <c r="X239" s="102" t="s">
        <v>212</v>
      </c>
      <c r="Y239" s="101" t="s">
        <v>2163</v>
      </c>
      <c r="Z239" s="101"/>
      <c r="AA239" s="101"/>
      <c r="AB239" s="104"/>
    </row>
    <row r="240" spans="2:28" ht="16.5" customHeight="1" x14ac:dyDescent="0.25">
      <c r="B240" s="97">
        <v>841</v>
      </c>
      <c r="C240" s="97" t="s">
        <v>55</v>
      </c>
      <c r="D240" s="98">
        <v>5631</v>
      </c>
      <c r="E240" s="99">
        <v>348</v>
      </c>
      <c r="F240" s="97">
        <v>2</v>
      </c>
      <c r="G240" s="97"/>
      <c r="H240" s="105">
        <v>4</v>
      </c>
      <c r="I240" s="105">
        <v>0</v>
      </c>
      <c r="J240" s="105">
        <v>0</v>
      </c>
      <c r="K240" s="95">
        <v>1600</v>
      </c>
      <c r="L240" s="106">
        <f>T239</f>
        <v>100</v>
      </c>
      <c r="M240" s="106">
        <f>K240*L240</f>
        <v>160000</v>
      </c>
      <c r="N240" s="77"/>
      <c r="O240" s="78"/>
      <c r="P240" s="78"/>
      <c r="Q240" s="78"/>
      <c r="R240" s="79"/>
      <c r="S240" s="80"/>
      <c r="T240" s="81"/>
      <c r="U240" s="77"/>
      <c r="V240" s="79"/>
      <c r="W240" s="79"/>
      <c r="X240" s="82"/>
      <c r="Y240" s="83">
        <f>M240</f>
        <v>160000</v>
      </c>
      <c r="Z240" s="84"/>
      <c r="AA240" s="87">
        <f>AB240*M240/100</f>
        <v>16</v>
      </c>
      <c r="AB240" s="110">
        <v>0.01</v>
      </c>
    </row>
    <row r="241" spans="2:28" ht="16.5" customHeight="1" x14ac:dyDescent="0.25">
      <c r="B241" s="97"/>
      <c r="C241" s="97"/>
      <c r="D241" s="98"/>
      <c r="E241" s="99"/>
      <c r="F241" s="97"/>
      <c r="G241" s="97"/>
      <c r="H241" s="105"/>
      <c r="I241" s="105"/>
      <c r="J241" s="105">
        <v>83</v>
      </c>
      <c r="K241" s="95">
        <v>83</v>
      </c>
      <c r="L241" s="106">
        <f>T239</f>
        <v>100</v>
      </c>
      <c r="M241" s="106">
        <f>K241*L241</f>
        <v>8300</v>
      </c>
      <c r="N241" s="77"/>
      <c r="O241" s="78" t="s">
        <v>203</v>
      </c>
      <c r="P241" s="78" t="s">
        <v>5</v>
      </c>
      <c r="Q241" s="78" t="s">
        <v>143</v>
      </c>
      <c r="R241" s="79">
        <v>108</v>
      </c>
      <c r="S241" s="80"/>
      <c r="T241" s="81">
        <v>8050</v>
      </c>
      <c r="U241" s="96" t="s">
        <v>1334</v>
      </c>
      <c r="V241" s="79">
        <f>R241*T241*16/100</f>
        <v>139104</v>
      </c>
      <c r="W241" s="79">
        <f>R241*T241-V241</f>
        <v>730296</v>
      </c>
      <c r="X241" s="82">
        <f>M241+W241</f>
        <v>738596</v>
      </c>
      <c r="Y241" s="83">
        <f>M241</f>
        <v>8300</v>
      </c>
      <c r="Z241" s="84"/>
      <c r="AA241" s="87">
        <f>AB241*M241/100</f>
        <v>1.66</v>
      </c>
      <c r="AB241" s="86">
        <v>0.02</v>
      </c>
    </row>
    <row r="242" spans="2:28" ht="16.5" customHeight="1" x14ac:dyDescent="0.25">
      <c r="B242" s="97"/>
      <c r="C242" s="97"/>
      <c r="D242" s="98"/>
      <c r="E242" s="99"/>
      <c r="F242" s="97"/>
      <c r="G242" s="97"/>
      <c r="H242" s="105">
        <v>4</v>
      </c>
      <c r="I242" s="105">
        <v>0</v>
      </c>
      <c r="J242" s="105">
        <v>83</v>
      </c>
      <c r="K242" s="95">
        <v>1683</v>
      </c>
      <c r="L242" s="106"/>
      <c r="M242" s="106"/>
      <c r="N242" s="77"/>
      <c r="O242" s="78"/>
      <c r="P242" s="78"/>
      <c r="Q242" s="78"/>
      <c r="R242" s="79"/>
      <c r="S242" s="80"/>
      <c r="T242" s="81"/>
      <c r="U242" s="77"/>
      <c r="V242" s="79"/>
      <c r="W242" s="79"/>
      <c r="X242" s="82"/>
      <c r="Y242" s="83"/>
      <c r="Z242" s="84"/>
      <c r="AA242" s="87">
        <f>SUM(AA240:AA241)</f>
        <v>17.66</v>
      </c>
      <c r="AB242" s="82"/>
    </row>
    <row r="243" spans="2:28" ht="16.5" customHeight="1" x14ac:dyDescent="0.25">
      <c r="B243" s="99"/>
      <c r="C243" s="99"/>
      <c r="D243" s="99"/>
      <c r="E243" s="99"/>
      <c r="F243" s="99"/>
      <c r="G243" s="99"/>
      <c r="H243" s="107"/>
      <c r="I243" s="107"/>
      <c r="J243" s="107"/>
      <c r="K243" s="106"/>
      <c r="L243" s="106"/>
      <c r="M243" s="106"/>
      <c r="N243" s="77"/>
      <c r="O243" s="78"/>
      <c r="P243" s="78"/>
      <c r="Q243" s="78"/>
      <c r="R243" s="79"/>
      <c r="S243" s="80"/>
      <c r="T243" s="81"/>
      <c r="U243" s="77"/>
      <c r="V243" s="79"/>
      <c r="W243" s="79"/>
      <c r="X243" s="86"/>
      <c r="Y243" s="83"/>
      <c r="Z243" s="84"/>
      <c r="AA243" s="85"/>
      <c r="AB243" s="86"/>
    </row>
    <row r="244" spans="2:28" ht="16.5" customHeight="1" x14ac:dyDescent="0.25">
      <c r="B244" s="100" t="s">
        <v>205</v>
      </c>
      <c r="C244" s="101"/>
      <c r="D244" s="101"/>
      <c r="E244" s="101"/>
      <c r="F244" s="101"/>
      <c r="G244" s="102"/>
      <c r="H244" s="102" t="s">
        <v>207</v>
      </c>
      <c r="I244" s="102" t="s">
        <v>2169</v>
      </c>
      <c r="J244" s="102" t="s">
        <v>1814</v>
      </c>
      <c r="K244" s="102">
        <v>27</v>
      </c>
      <c r="L244" s="102">
        <v>2</v>
      </c>
      <c r="M244" s="102"/>
      <c r="N244" s="102"/>
      <c r="O244" s="102" t="s">
        <v>208</v>
      </c>
      <c r="P244" s="102" t="s">
        <v>209</v>
      </c>
      <c r="Q244" s="102" t="s">
        <v>139</v>
      </c>
      <c r="R244" s="102">
        <v>34160</v>
      </c>
      <c r="S244" s="102" t="s">
        <v>236</v>
      </c>
      <c r="T244" s="102">
        <v>100</v>
      </c>
      <c r="U244" s="102" t="s">
        <v>2170</v>
      </c>
      <c r="V244" s="103"/>
      <c r="W244" s="101"/>
      <c r="X244" s="102"/>
      <c r="Y244" s="101"/>
      <c r="Z244" s="101"/>
      <c r="AA244" s="101"/>
      <c r="AB244" s="104"/>
    </row>
    <row r="245" spans="2:28" ht="16.5" customHeight="1" x14ac:dyDescent="0.25">
      <c r="B245" s="97">
        <v>845</v>
      </c>
      <c r="C245" s="97" t="s">
        <v>55</v>
      </c>
      <c r="D245" s="98">
        <v>5616</v>
      </c>
      <c r="E245" s="99">
        <v>353</v>
      </c>
      <c r="F245" s="97">
        <v>2</v>
      </c>
      <c r="G245" s="97"/>
      <c r="H245" s="105">
        <v>2</v>
      </c>
      <c r="I245" s="105">
        <v>1</v>
      </c>
      <c r="J245" s="105">
        <v>79</v>
      </c>
      <c r="K245" s="95">
        <v>979</v>
      </c>
      <c r="L245" s="106">
        <f>T244</f>
        <v>100</v>
      </c>
      <c r="M245" s="106">
        <f>K245*L245</f>
        <v>97900</v>
      </c>
      <c r="N245" s="77"/>
      <c r="O245" s="78"/>
      <c r="P245" s="78"/>
      <c r="Q245" s="78"/>
      <c r="R245" s="79"/>
      <c r="S245" s="80"/>
      <c r="T245" s="81"/>
      <c r="U245" s="77"/>
      <c r="V245" s="79"/>
      <c r="W245" s="79"/>
      <c r="X245" s="82"/>
      <c r="Y245" s="83">
        <f>M245</f>
        <v>97900</v>
      </c>
      <c r="Z245" s="84"/>
      <c r="AA245" s="87">
        <f>AB245*M245/100</f>
        <v>9.7899999999999991</v>
      </c>
      <c r="AB245" s="110">
        <v>0.01</v>
      </c>
    </row>
    <row r="246" spans="2:28" ht="16.5" customHeight="1" x14ac:dyDescent="0.25">
      <c r="B246" s="97"/>
      <c r="C246" s="97"/>
      <c r="D246" s="98"/>
      <c r="E246" s="99"/>
      <c r="F246" s="97"/>
      <c r="G246" s="97"/>
      <c r="H246" s="105"/>
      <c r="I246" s="105"/>
      <c r="J246" s="105"/>
      <c r="K246" s="95">
        <v>100</v>
      </c>
      <c r="L246" s="106">
        <f>T244</f>
        <v>100</v>
      </c>
      <c r="M246" s="106">
        <f>K246*L246</f>
        <v>10000</v>
      </c>
      <c r="N246" s="77"/>
      <c r="O246" s="78" t="s">
        <v>203</v>
      </c>
      <c r="P246" s="78" t="s">
        <v>211</v>
      </c>
      <c r="Q246" s="78" t="s">
        <v>143</v>
      </c>
      <c r="R246" s="79">
        <v>162</v>
      </c>
      <c r="S246" s="80"/>
      <c r="T246" s="81">
        <v>7450</v>
      </c>
      <c r="U246" s="96" t="s">
        <v>406</v>
      </c>
      <c r="V246" s="79">
        <f>R246*T246*85/100</f>
        <v>1025865</v>
      </c>
      <c r="W246" s="79">
        <f>R246*T246-V246</f>
        <v>181035</v>
      </c>
      <c r="X246" s="82">
        <f>M246+W246</f>
        <v>191035</v>
      </c>
      <c r="Y246" s="83">
        <f>M246</f>
        <v>10000</v>
      </c>
      <c r="Z246" s="84"/>
      <c r="AA246" s="87">
        <f>AB246*M246/100</f>
        <v>2</v>
      </c>
      <c r="AB246" s="86">
        <v>0.02</v>
      </c>
    </row>
    <row r="247" spans="2:28" ht="16.5" customHeight="1" x14ac:dyDescent="0.25">
      <c r="B247" s="97"/>
      <c r="C247" s="97"/>
      <c r="D247" s="98"/>
      <c r="E247" s="99"/>
      <c r="F247" s="97"/>
      <c r="G247" s="97"/>
      <c r="H247" s="105"/>
      <c r="I247" s="105"/>
      <c r="J247" s="105"/>
      <c r="K247" s="95">
        <v>100</v>
      </c>
      <c r="L247" s="106">
        <f>T244</f>
        <v>100</v>
      </c>
      <c r="M247" s="106">
        <f>K247*L247</f>
        <v>10000</v>
      </c>
      <c r="N247" s="77"/>
      <c r="O247" s="78" t="s">
        <v>203</v>
      </c>
      <c r="P247" s="78" t="s">
        <v>5</v>
      </c>
      <c r="Q247" s="78" t="s">
        <v>143</v>
      </c>
      <c r="R247" s="79">
        <v>72</v>
      </c>
      <c r="S247" s="80"/>
      <c r="T247" s="81">
        <v>8050</v>
      </c>
      <c r="U247" s="96" t="s">
        <v>388</v>
      </c>
      <c r="V247" s="79">
        <f>R247*T247*26/100</f>
        <v>150696</v>
      </c>
      <c r="W247" s="79">
        <f>R247*T247-V247</f>
        <v>428904</v>
      </c>
      <c r="X247" s="82">
        <f>M247+W247</f>
        <v>438904</v>
      </c>
      <c r="Y247" s="83">
        <f>M247</f>
        <v>10000</v>
      </c>
      <c r="Z247" s="84"/>
      <c r="AA247" s="87">
        <f>AB247*M247/100</f>
        <v>2</v>
      </c>
      <c r="AB247" s="86">
        <v>0.02</v>
      </c>
    </row>
    <row r="248" spans="2:28" ht="16.5" customHeight="1" x14ac:dyDescent="0.25">
      <c r="B248" s="97"/>
      <c r="C248" s="97"/>
      <c r="D248" s="98"/>
      <c r="E248" s="99"/>
      <c r="F248" s="97"/>
      <c r="G248" s="97"/>
      <c r="H248" s="105">
        <v>2</v>
      </c>
      <c r="I248" s="105">
        <v>3</v>
      </c>
      <c r="J248" s="105">
        <v>79</v>
      </c>
      <c r="K248" s="95">
        <v>1179</v>
      </c>
      <c r="L248" s="106"/>
      <c r="M248" s="106"/>
      <c r="N248" s="77"/>
      <c r="O248" s="78"/>
      <c r="P248" s="78"/>
      <c r="Q248" s="78"/>
      <c r="R248" s="79"/>
      <c r="S248" s="80"/>
      <c r="T248" s="81"/>
      <c r="U248" s="77"/>
      <c r="V248" s="79"/>
      <c r="W248" s="79"/>
      <c r="X248" s="82"/>
      <c r="Y248" s="83"/>
      <c r="Z248" s="84"/>
      <c r="AA248" s="87">
        <f>SUM(AA245:AA247)</f>
        <v>13.79</v>
      </c>
      <c r="AB248" s="82"/>
    </row>
    <row r="249" spans="2:28" ht="16.5" customHeight="1" x14ac:dyDescent="0.25">
      <c r="B249" s="99"/>
      <c r="C249" s="99"/>
      <c r="D249" s="99"/>
      <c r="E249" s="99"/>
      <c r="F249" s="99"/>
      <c r="G249" s="99"/>
      <c r="H249" s="107"/>
      <c r="I249" s="107"/>
      <c r="J249" s="107"/>
      <c r="K249" s="106"/>
      <c r="L249" s="106"/>
      <c r="M249" s="106"/>
      <c r="N249" s="77"/>
      <c r="O249" s="78"/>
      <c r="P249" s="78"/>
      <c r="Q249" s="78"/>
      <c r="R249" s="79"/>
      <c r="S249" s="80"/>
      <c r="T249" s="81"/>
      <c r="U249" s="77"/>
      <c r="V249" s="79"/>
      <c r="W249" s="79"/>
      <c r="X249" s="86"/>
      <c r="Y249" s="83"/>
      <c r="Z249" s="84"/>
      <c r="AA249" s="85"/>
      <c r="AB249" s="86"/>
    </row>
    <row r="250" spans="2:28" ht="16.5" customHeight="1" x14ac:dyDescent="0.25">
      <c r="B250" s="100" t="s">
        <v>205</v>
      </c>
      <c r="C250" s="101"/>
      <c r="D250" s="101"/>
      <c r="E250" s="101"/>
      <c r="F250" s="101"/>
      <c r="G250" s="102"/>
      <c r="H250" s="102" t="s">
        <v>210</v>
      </c>
      <c r="I250" s="102" t="s">
        <v>2086</v>
      </c>
      <c r="J250" s="102" t="s">
        <v>2087</v>
      </c>
      <c r="K250" s="102">
        <v>26</v>
      </c>
      <c r="L250" s="102">
        <v>2</v>
      </c>
      <c r="M250" s="102"/>
      <c r="N250" s="102"/>
      <c r="O250" s="102" t="s">
        <v>208</v>
      </c>
      <c r="P250" s="102" t="s">
        <v>209</v>
      </c>
      <c r="Q250" s="102" t="s">
        <v>139</v>
      </c>
      <c r="R250" s="102">
        <v>34160</v>
      </c>
      <c r="S250" s="102" t="s">
        <v>236</v>
      </c>
      <c r="T250" s="102">
        <v>110</v>
      </c>
      <c r="U250" s="102" t="s">
        <v>2171</v>
      </c>
      <c r="V250" s="103"/>
      <c r="W250" s="101"/>
      <c r="X250" s="102"/>
      <c r="Y250" s="101"/>
      <c r="Z250" s="101"/>
      <c r="AA250" s="101"/>
      <c r="AB250" s="104"/>
    </row>
    <row r="251" spans="2:28" ht="16.5" customHeight="1" x14ac:dyDescent="0.25">
      <c r="B251" s="97">
        <v>846</v>
      </c>
      <c r="C251" s="97" t="s">
        <v>55</v>
      </c>
      <c r="D251" s="98">
        <v>5619</v>
      </c>
      <c r="E251" s="99">
        <v>356</v>
      </c>
      <c r="F251" s="97">
        <v>2</v>
      </c>
      <c r="G251" s="97">
        <v>1</v>
      </c>
      <c r="H251" s="105">
        <v>11</v>
      </c>
      <c r="I251" s="105">
        <v>2</v>
      </c>
      <c r="J251" s="105">
        <v>7</v>
      </c>
      <c r="K251" s="95">
        <v>4607</v>
      </c>
      <c r="L251" s="106">
        <f>T250</f>
        <v>110</v>
      </c>
      <c r="M251" s="106">
        <f>K251*L251</f>
        <v>506770</v>
      </c>
      <c r="N251" s="77"/>
      <c r="O251" s="78"/>
      <c r="P251" s="78"/>
      <c r="Q251" s="78"/>
      <c r="R251" s="79"/>
      <c r="S251" s="80"/>
      <c r="T251" s="81"/>
      <c r="U251" s="77"/>
      <c r="V251" s="79"/>
      <c r="W251" s="79"/>
      <c r="X251" s="82"/>
      <c r="Y251" s="83">
        <f>M251</f>
        <v>506770</v>
      </c>
      <c r="Z251" s="84"/>
      <c r="AA251" s="87">
        <f>AB251*M251/100</f>
        <v>50.677</v>
      </c>
      <c r="AB251" s="110">
        <v>0.01</v>
      </c>
    </row>
    <row r="252" spans="2:28" ht="16.5" customHeight="1" x14ac:dyDescent="0.25">
      <c r="B252" s="99"/>
      <c r="C252" s="99"/>
      <c r="D252" s="99"/>
      <c r="E252" s="99"/>
      <c r="F252" s="99"/>
      <c r="G252" s="99"/>
      <c r="H252" s="107"/>
      <c r="I252" s="107"/>
      <c r="J252" s="107"/>
      <c r="K252" s="106"/>
      <c r="L252" s="106"/>
      <c r="M252" s="106"/>
      <c r="N252" s="77"/>
      <c r="O252" s="78"/>
      <c r="P252" s="78"/>
      <c r="Q252" s="78"/>
      <c r="R252" s="79"/>
      <c r="S252" s="80"/>
      <c r="T252" s="81"/>
      <c r="U252" s="77"/>
      <c r="V252" s="79"/>
      <c r="W252" s="79"/>
      <c r="X252" s="86"/>
      <c r="Y252" s="83"/>
      <c r="Z252" s="84"/>
      <c r="AA252" s="85"/>
      <c r="AB252" s="86"/>
    </row>
    <row r="253" spans="2:28" ht="16.5" customHeight="1" x14ac:dyDescent="0.25">
      <c r="B253" s="100" t="s">
        <v>205</v>
      </c>
      <c r="C253" s="101"/>
      <c r="D253" s="101"/>
      <c r="E253" s="101"/>
      <c r="F253" s="101"/>
      <c r="G253" s="102"/>
      <c r="H253" s="102" t="s">
        <v>207</v>
      </c>
      <c r="I253" s="102" t="s">
        <v>2081</v>
      </c>
      <c r="J253" s="102" t="s">
        <v>2082</v>
      </c>
      <c r="K253" s="102">
        <v>1</v>
      </c>
      <c r="L253" s="102">
        <v>2</v>
      </c>
      <c r="M253" s="102"/>
      <c r="N253" s="102"/>
      <c r="O253" s="102" t="s">
        <v>208</v>
      </c>
      <c r="P253" s="102" t="s">
        <v>209</v>
      </c>
      <c r="Q253" s="102" t="s">
        <v>139</v>
      </c>
      <c r="R253" s="102">
        <v>34160</v>
      </c>
      <c r="S253" s="102" t="s">
        <v>236</v>
      </c>
      <c r="T253" s="102">
        <v>100</v>
      </c>
      <c r="U253" s="102" t="s">
        <v>2172</v>
      </c>
      <c r="V253" s="103"/>
      <c r="W253" s="101"/>
      <c r="X253" s="102"/>
      <c r="Y253" s="101"/>
      <c r="Z253" s="101"/>
      <c r="AA253" s="101"/>
      <c r="AB253" s="104"/>
    </row>
    <row r="254" spans="2:28" ht="16.5" customHeight="1" x14ac:dyDescent="0.25">
      <c r="B254" s="97">
        <v>847</v>
      </c>
      <c r="C254" s="97" t="s">
        <v>55</v>
      </c>
      <c r="D254" s="98">
        <v>5620</v>
      </c>
      <c r="E254" s="99">
        <v>357</v>
      </c>
      <c r="F254" s="97">
        <v>2</v>
      </c>
      <c r="G254" s="97">
        <v>1</v>
      </c>
      <c r="H254" s="105">
        <v>5</v>
      </c>
      <c r="I254" s="105">
        <v>0</v>
      </c>
      <c r="J254" s="105">
        <v>28</v>
      </c>
      <c r="K254" s="95">
        <v>2028</v>
      </c>
      <c r="L254" s="106">
        <f>T253</f>
        <v>100</v>
      </c>
      <c r="M254" s="106">
        <f>K254*L254</f>
        <v>202800</v>
      </c>
      <c r="N254" s="77"/>
      <c r="O254" s="78"/>
      <c r="P254" s="78"/>
      <c r="Q254" s="78"/>
      <c r="R254" s="79"/>
      <c r="S254" s="80"/>
      <c r="T254" s="81"/>
      <c r="U254" s="77"/>
      <c r="V254" s="79"/>
      <c r="W254" s="79"/>
      <c r="X254" s="82"/>
      <c r="Y254" s="83">
        <f>M254</f>
        <v>202800</v>
      </c>
      <c r="Z254" s="84"/>
      <c r="AA254" s="87">
        <f>AB254*M254/100</f>
        <v>20.28</v>
      </c>
      <c r="AB254" s="110">
        <v>0.01</v>
      </c>
    </row>
    <row r="255" spans="2:28" ht="16.5" customHeight="1" x14ac:dyDescent="0.25">
      <c r="B255" s="97"/>
      <c r="C255" s="97"/>
      <c r="D255" s="98"/>
      <c r="E255" s="99"/>
      <c r="F255" s="97"/>
      <c r="G255" s="97"/>
      <c r="H255" s="105"/>
      <c r="I255" s="105"/>
      <c r="J255" s="105"/>
      <c r="K255" s="95"/>
      <c r="L255" s="106"/>
      <c r="M255" s="106"/>
      <c r="N255" s="77"/>
      <c r="O255" s="78"/>
      <c r="P255" s="78"/>
      <c r="Q255" s="78"/>
      <c r="R255" s="79"/>
      <c r="S255" s="80"/>
      <c r="T255" s="81"/>
      <c r="U255" s="77"/>
      <c r="V255" s="79"/>
      <c r="W255" s="79"/>
      <c r="X255" s="82"/>
      <c r="Y255" s="83"/>
      <c r="Z255" s="84"/>
      <c r="AA255" s="87"/>
      <c r="AB255" s="110"/>
    </row>
    <row r="256" spans="2:28" ht="16.5" customHeight="1" x14ac:dyDescent="0.25">
      <c r="B256" s="99"/>
      <c r="C256" s="99"/>
      <c r="D256" s="99"/>
      <c r="E256" s="99"/>
      <c r="F256" s="99"/>
      <c r="G256" s="99"/>
      <c r="H256" s="107"/>
      <c r="I256" s="107"/>
      <c r="J256" s="107"/>
      <c r="K256" s="106"/>
      <c r="L256" s="106"/>
      <c r="M256" s="106"/>
      <c r="N256" s="77"/>
      <c r="O256" s="78"/>
      <c r="P256" s="78"/>
      <c r="Q256" s="78"/>
      <c r="R256" s="79"/>
      <c r="S256" s="80"/>
      <c r="T256" s="81"/>
      <c r="U256" s="77"/>
      <c r="V256" s="79"/>
      <c r="W256" s="79"/>
      <c r="X256" s="86"/>
      <c r="Y256" s="83"/>
      <c r="Z256" s="84"/>
      <c r="AA256" s="85"/>
      <c r="AB256" s="86"/>
    </row>
    <row r="257" spans="2:28" ht="16.5" customHeight="1" x14ac:dyDescent="0.25">
      <c r="B257" s="100" t="s">
        <v>205</v>
      </c>
      <c r="C257" s="101"/>
      <c r="D257" s="101"/>
      <c r="E257" s="101"/>
      <c r="F257" s="101"/>
      <c r="G257" s="102"/>
      <c r="H257" s="102" t="s">
        <v>207</v>
      </c>
      <c r="I257" s="102" t="s">
        <v>2081</v>
      </c>
      <c r="J257" s="102" t="s">
        <v>2082</v>
      </c>
      <c r="K257" s="102">
        <v>1</v>
      </c>
      <c r="L257" s="102">
        <v>2</v>
      </c>
      <c r="M257" s="102"/>
      <c r="N257" s="102"/>
      <c r="O257" s="102" t="s">
        <v>208</v>
      </c>
      <c r="P257" s="102" t="s">
        <v>209</v>
      </c>
      <c r="Q257" s="102" t="s">
        <v>139</v>
      </c>
      <c r="R257" s="102">
        <v>34160</v>
      </c>
      <c r="S257" s="102" t="s">
        <v>236</v>
      </c>
      <c r="T257" s="102">
        <v>100</v>
      </c>
      <c r="U257" s="102" t="s">
        <v>2173</v>
      </c>
      <c r="V257" s="103"/>
      <c r="W257" s="101"/>
      <c r="X257" s="102"/>
      <c r="Y257" s="101"/>
      <c r="Z257" s="101"/>
      <c r="AA257" s="101"/>
      <c r="AB257" s="104"/>
    </row>
    <row r="258" spans="2:28" ht="16.5" customHeight="1" x14ac:dyDescent="0.25">
      <c r="B258" s="97">
        <v>848</v>
      </c>
      <c r="C258" s="97" t="s">
        <v>55</v>
      </c>
      <c r="D258" s="98">
        <v>5621</v>
      </c>
      <c r="E258" s="99">
        <v>358</v>
      </c>
      <c r="F258" s="97">
        <v>2</v>
      </c>
      <c r="G258" s="97">
        <v>1</v>
      </c>
      <c r="H258" s="105">
        <v>9</v>
      </c>
      <c r="I258" s="105">
        <v>2</v>
      </c>
      <c r="J258" s="105">
        <v>7</v>
      </c>
      <c r="K258" s="95">
        <v>3807</v>
      </c>
      <c r="L258" s="106">
        <f>T257</f>
        <v>100</v>
      </c>
      <c r="M258" s="106">
        <f>K258*L258</f>
        <v>380700</v>
      </c>
      <c r="N258" s="77"/>
      <c r="O258" s="78"/>
      <c r="P258" s="78"/>
      <c r="Q258" s="78"/>
      <c r="R258" s="79"/>
      <c r="S258" s="80"/>
      <c r="T258" s="81"/>
      <c r="U258" s="77"/>
      <c r="V258" s="79"/>
      <c r="W258" s="79"/>
      <c r="X258" s="82"/>
      <c r="Y258" s="83">
        <f>M258</f>
        <v>380700</v>
      </c>
      <c r="Z258" s="84"/>
      <c r="AA258" s="87">
        <f>AB258*M258/100</f>
        <v>38.07</v>
      </c>
      <c r="AB258" s="110">
        <v>0.01</v>
      </c>
    </row>
    <row r="259" spans="2:28" ht="16.5" customHeight="1" x14ac:dyDescent="0.25">
      <c r="B259" s="97"/>
      <c r="C259" s="97"/>
      <c r="D259" s="98"/>
      <c r="E259" s="99"/>
      <c r="F259" s="97"/>
      <c r="G259" s="97"/>
      <c r="H259" s="105"/>
      <c r="I259" s="105"/>
      <c r="J259" s="105"/>
      <c r="K259" s="95"/>
      <c r="L259" s="106"/>
      <c r="M259" s="106"/>
      <c r="N259" s="77"/>
      <c r="O259" s="78"/>
      <c r="P259" s="78"/>
      <c r="Q259" s="78"/>
      <c r="R259" s="79"/>
      <c r="S259" s="80"/>
      <c r="T259" s="81"/>
      <c r="U259" s="77"/>
      <c r="V259" s="79"/>
      <c r="W259" s="79"/>
      <c r="X259" s="82"/>
      <c r="Y259" s="83"/>
      <c r="Z259" s="84"/>
      <c r="AA259" s="87"/>
      <c r="AB259" s="110"/>
    </row>
    <row r="260" spans="2:28" ht="16.5" customHeight="1" x14ac:dyDescent="0.25">
      <c r="B260" s="99"/>
      <c r="C260" s="99"/>
      <c r="D260" s="99"/>
      <c r="E260" s="99"/>
      <c r="F260" s="99"/>
      <c r="G260" s="99"/>
      <c r="H260" s="107"/>
      <c r="I260" s="107"/>
      <c r="J260" s="107"/>
      <c r="K260" s="106"/>
      <c r="L260" s="106"/>
      <c r="M260" s="106"/>
      <c r="N260" s="77"/>
      <c r="O260" s="78"/>
      <c r="P260" s="78"/>
      <c r="Q260" s="78"/>
      <c r="R260" s="79"/>
      <c r="S260" s="80"/>
      <c r="T260" s="81"/>
      <c r="U260" s="77"/>
      <c r="V260" s="79"/>
      <c r="W260" s="79"/>
      <c r="X260" s="86"/>
      <c r="Y260" s="83"/>
      <c r="Z260" s="84"/>
      <c r="AA260" s="85"/>
      <c r="AB260" s="86"/>
    </row>
    <row r="261" spans="2:28" ht="16.5" customHeight="1" x14ac:dyDescent="0.25">
      <c r="B261" s="100" t="s">
        <v>205</v>
      </c>
      <c r="C261" s="101"/>
      <c r="D261" s="101"/>
      <c r="E261" s="101"/>
      <c r="F261" s="101"/>
      <c r="G261" s="102"/>
      <c r="H261" s="102" t="s">
        <v>207</v>
      </c>
      <c r="I261" s="102" t="s">
        <v>2081</v>
      </c>
      <c r="J261" s="102" t="s">
        <v>2082</v>
      </c>
      <c r="K261" s="102">
        <v>1</v>
      </c>
      <c r="L261" s="102">
        <v>2</v>
      </c>
      <c r="M261" s="102"/>
      <c r="N261" s="102"/>
      <c r="O261" s="102" t="s">
        <v>208</v>
      </c>
      <c r="P261" s="102" t="s">
        <v>209</v>
      </c>
      <c r="Q261" s="102" t="s">
        <v>139</v>
      </c>
      <c r="R261" s="102">
        <v>34160</v>
      </c>
      <c r="S261" s="102" t="s">
        <v>236</v>
      </c>
      <c r="T261" s="102">
        <v>100</v>
      </c>
      <c r="U261" s="102" t="s">
        <v>2174</v>
      </c>
      <c r="V261" s="103"/>
      <c r="W261" s="101"/>
      <c r="X261" s="102"/>
      <c r="Y261" s="101"/>
      <c r="Z261" s="101"/>
      <c r="AA261" s="101"/>
      <c r="AB261" s="104"/>
    </row>
    <row r="262" spans="2:28" ht="16.5" customHeight="1" x14ac:dyDescent="0.25">
      <c r="B262" s="97">
        <v>849</v>
      </c>
      <c r="C262" s="97" t="s">
        <v>55</v>
      </c>
      <c r="D262" s="98">
        <v>5622</v>
      </c>
      <c r="E262" s="99">
        <v>359</v>
      </c>
      <c r="F262" s="97">
        <v>2</v>
      </c>
      <c r="G262" s="97">
        <v>1</v>
      </c>
      <c r="H262" s="105">
        <v>7</v>
      </c>
      <c r="I262" s="105">
        <v>1</v>
      </c>
      <c r="J262" s="105">
        <v>42</v>
      </c>
      <c r="K262" s="95">
        <v>2942</v>
      </c>
      <c r="L262" s="106">
        <f>T261</f>
        <v>100</v>
      </c>
      <c r="M262" s="106">
        <f>K262*L262</f>
        <v>294200</v>
      </c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2"/>
      <c r="Y262" s="83">
        <f>M262</f>
        <v>294200</v>
      </c>
      <c r="Z262" s="84"/>
      <c r="AA262" s="87">
        <f>AB262*M262/100</f>
        <v>29.42</v>
      </c>
      <c r="AB262" s="110">
        <v>0.01</v>
      </c>
    </row>
    <row r="263" spans="2:28" ht="16.5" customHeight="1" x14ac:dyDescent="0.25">
      <c r="B263" s="99"/>
      <c r="C263" s="99"/>
      <c r="D263" s="99"/>
      <c r="E263" s="99"/>
      <c r="F263" s="99"/>
      <c r="G263" s="99"/>
      <c r="H263" s="107"/>
      <c r="I263" s="107"/>
      <c r="J263" s="107"/>
      <c r="K263" s="106"/>
      <c r="L263" s="106"/>
      <c r="M263" s="106"/>
      <c r="N263" s="77"/>
      <c r="O263" s="78"/>
      <c r="P263" s="78"/>
      <c r="Q263" s="78"/>
      <c r="R263" s="79"/>
      <c r="S263" s="80"/>
      <c r="T263" s="81"/>
      <c r="U263" s="77"/>
      <c r="V263" s="79"/>
      <c r="W263" s="79"/>
      <c r="X263" s="86"/>
      <c r="Y263" s="83"/>
      <c r="Z263" s="84"/>
      <c r="AA263" s="85"/>
      <c r="AB263" s="86"/>
    </row>
    <row r="264" spans="2:28" ht="16.5" customHeight="1" x14ac:dyDescent="0.25">
      <c r="B264" s="100" t="s">
        <v>205</v>
      </c>
      <c r="C264" s="101"/>
      <c r="D264" s="101"/>
      <c r="E264" s="101"/>
      <c r="F264" s="101"/>
      <c r="G264" s="102"/>
      <c r="H264" s="102" t="s">
        <v>301</v>
      </c>
      <c r="I264" s="102" t="s">
        <v>1301</v>
      </c>
      <c r="J264" s="102" t="s">
        <v>2082</v>
      </c>
      <c r="K264" s="102">
        <v>69</v>
      </c>
      <c r="L264" s="102">
        <v>2</v>
      </c>
      <c r="M264" s="102"/>
      <c r="N264" s="102"/>
      <c r="O264" s="102" t="s">
        <v>208</v>
      </c>
      <c r="P264" s="102" t="s">
        <v>209</v>
      </c>
      <c r="Q264" s="102" t="s">
        <v>139</v>
      </c>
      <c r="R264" s="102">
        <v>34160</v>
      </c>
      <c r="S264" s="102" t="s">
        <v>236</v>
      </c>
      <c r="T264" s="102">
        <v>100</v>
      </c>
      <c r="U264" s="102" t="s">
        <v>2088</v>
      </c>
      <c r="V264" s="103"/>
      <c r="W264" s="101"/>
      <c r="X264" s="102"/>
      <c r="Y264" s="101"/>
      <c r="Z264" s="101"/>
      <c r="AA264" s="101"/>
      <c r="AB264" s="104"/>
    </row>
    <row r="265" spans="2:28" ht="16.5" customHeight="1" x14ac:dyDescent="0.25">
      <c r="B265" s="97">
        <v>850</v>
      </c>
      <c r="C265" s="97" t="s">
        <v>55</v>
      </c>
      <c r="D265" s="98">
        <v>5623</v>
      </c>
      <c r="E265" s="99">
        <v>360</v>
      </c>
      <c r="F265" s="97">
        <v>2</v>
      </c>
      <c r="G265" s="97"/>
      <c r="H265" s="105">
        <v>8</v>
      </c>
      <c r="I265" s="105">
        <v>0</v>
      </c>
      <c r="J265" s="105">
        <v>0</v>
      </c>
      <c r="K265" s="95">
        <v>3200</v>
      </c>
      <c r="L265" s="106">
        <f>T264</f>
        <v>100</v>
      </c>
      <c r="M265" s="106">
        <f>K265*L265</f>
        <v>320000</v>
      </c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2"/>
      <c r="Y265" s="83">
        <f>M265</f>
        <v>320000</v>
      </c>
      <c r="Z265" s="84"/>
      <c r="AA265" s="87">
        <f>AB265*M265/100</f>
        <v>32</v>
      </c>
      <c r="AB265" s="110">
        <v>0.01</v>
      </c>
    </row>
    <row r="266" spans="2:28" ht="16.5" customHeight="1" x14ac:dyDescent="0.25">
      <c r="B266" s="97"/>
      <c r="C266" s="97"/>
      <c r="D266" s="98"/>
      <c r="E266" s="99"/>
      <c r="F266" s="97"/>
      <c r="G266" s="97"/>
      <c r="H266" s="105"/>
      <c r="I266" s="105"/>
      <c r="J266" s="105"/>
      <c r="K266" s="95">
        <v>89</v>
      </c>
      <c r="L266" s="106">
        <f>T264</f>
        <v>100</v>
      </c>
      <c r="M266" s="106">
        <f>K266*L266</f>
        <v>8900</v>
      </c>
      <c r="N266" s="77"/>
      <c r="O266" s="78" t="s">
        <v>203</v>
      </c>
      <c r="P266" s="78" t="s">
        <v>5</v>
      </c>
      <c r="Q266" s="78" t="s">
        <v>143</v>
      </c>
      <c r="R266" s="79">
        <v>120</v>
      </c>
      <c r="S266" s="80"/>
      <c r="T266" s="81">
        <v>8050</v>
      </c>
      <c r="U266" s="96" t="s">
        <v>375</v>
      </c>
      <c r="V266" s="79">
        <f>R266*T266*36/100</f>
        <v>347760</v>
      </c>
      <c r="W266" s="79">
        <f>R266*T266-V266</f>
        <v>618240</v>
      </c>
      <c r="X266" s="82">
        <f>M266+W266</f>
        <v>627140</v>
      </c>
      <c r="Y266" s="83">
        <f>M266</f>
        <v>8900</v>
      </c>
      <c r="Z266" s="84"/>
      <c r="AA266" s="87">
        <f>AB266*M266/100</f>
        <v>1.78</v>
      </c>
      <c r="AB266" s="86">
        <v>0.02</v>
      </c>
    </row>
    <row r="267" spans="2:28" ht="16.5" customHeight="1" x14ac:dyDescent="0.25">
      <c r="B267" s="97"/>
      <c r="C267" s="97"/>
      <c r="D267" s="98"/>
      <c r="E267" s="99"/>
      <c r="F267" s="97"/>
      <c r="G267" s="97"/>
      <c r="H267" s="105">
        <v>8</v>
      </c>
      <c r="I267" s="105">
        <v>0</v>
      </c>
      <c r="J267" s="105">
        <v>89</v>
      </c>
      <c r="K267" s="95">
        <v>3289</v>
      </c>
      <c r="L267" s="106"/>
      <c r="M267" s="106"/>
      <c r="N267" s="77"/>
      <c r="O267" s="78"/>
      <c r="P267" s="78"/>
      <c r="Q267" s="78"/>
      <c r="R267" s="79"/>
      <c r="S267" s="80"/>
      <c r="T267" s="81"/>
      <c r="U267" s="77"/>
      <c r="V267" s="79"/>
      <c r="W267" s="79"/>
      <c r="X267" s="82"/>
      <c r="Y267" s="83"/>
      <c r="Z267" s="84"/>
      <c r="AA267" s="87">
        <f>SUM(AA265:AA266)</f>
        <v>33.78</v>
      </c>
      <c r="AB267" s="82"/>
    </row>
    <row r="268" spans="2:28" ht="16.5" customHeight="1" x14ac:dyDescent="0.25">
      <c r="B268" s="99"/>
      <c r="C268" s="99"/>
      <c r="D268" s="99"/>
      <c r="E268" s="99"/>
      <c r="F268" s="99"/>
      <c r="G268" s="99"/>
      <c r="H268" s="107"/>
      <c r="I268" s="107"/>
      <c r="J268" s="107"/>
      <c r="K268" s="106"/>
      <c r="L268" s="106"/>
      <c r="M268" s="106"/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6"/>
      <c r="Y268" s="83"/>
      <c r="Z268" s="84"/>
      <c r="AA268" s="85"/>
      <c r="AB268" s="86"/>
    </row>
    <row r="269" spans="2:28" ht="16.5" customHeight="1" x14ac:dyDescent="0.25">
      <c r="B269" s="100" t="s">
        <v>205</v>
      </c>
      <c r="C269" s="101"/>
      <c r="D269" s="101"/>
      <c r="E269" s="101"/>
      <c r="F269" s="101"/>
      <c r="G269" s="102"/>
      <c r="H269" s="102" t="s">
        <v>210</v>
      </c>
      <c r="I269" s="102" t="s">
        <v>2086</v>
      </c>
      <c r="J269" s="102" t="s">
        <v>2087</v>
      </c>
      <c r="K269" s="102">
        <v>26</v>
      </c>
      <c r="L269" s="102">
        <v>2</v>
      </c>
      <c r="M269" s="102"/>
      <c r="N269" s="102"/>
      <c r="O269" s="102" t="s">
        <v>208</v>
      </c>
      <c r="P269" s="102" t="s">
        <v>209</v>
      </c>
      <c r="Q269" s="102" t="s">
        <v>139</v>
      </c>
      <c r="R269" s="102">
        <v>34160</v>
      </c>
      <c r="S269" s="102" t="s">
        <v>236</v>
      </c>
      <c r="T269" s="102">
        <v>250</v>
      </c>
      <c r="U269" s="102" t="s">
        <v>2175</v>
      </c>
      <c r="V269" s="103"/>
      <c r="W269" s="101"/>
      <c r="X269" s="102"/>
      <c r="Y269" s="101"/>
      <c r="Z269" s="101"/>
      <c r="AA269" s="101"/>
      <c r="AB269" s="104"/>
    </row>
    <row r="270" spans="2:28" ht="16.5" customHeight="1" x14ac:dyDescent="0.25">
      <c r="B270" s="97">
        <v>851</v>
      </c>
      <c r="C270" s="97" t="s">
        <v>55</v>
      </c>
      <c r="D270" s="98">
        <v>5624</v>
      </c>
      <c r="E270" s="99">
        <v>361</v>
      </c>
      <c r="F270" s="97">
        <v>2</v>
      </c>
      <c r="G270" s="97">
        <v>1</v>
      </c>
      <c r="H270" s="105">
        <v>4</v>
      </c>
      <c r="I270" s="105">
        <v>3</v>
      </c>
      <c r="J270" s="105">
        <v>16</v>
      </c>
      <c r="K270" s="95">
        <v>1916</v>
      </c>
      <c r="L270" s="106">
        <f>T269</f>
        <v>250</v>
      </c>
      <c r="M270" s="106">
        <f>K270*L270</f>
        <v>479000</v>
      </c>
      <c r="N270" s="77"/>
      <c r="O270" s="78"/>
      <c r="P270" s="78"/>
      <c r="Q270" s="78"/>
      <c r="R270" s="79"/>
      <c r="S270" s="80"/>
      <c r="T270" s="81"/>
      <c r="U270" s="77"/>
      <c r="V270" s="79"/>
      <c r="W270" s="79"/>
      <c r="X270" s="82"/>
      <c r="Y270" s="83">
        <f>M270</f>
        <v>479000</v>
      </c>
      <c r="Z270" s="84"/>
      <c r="AA270" s="87">
        <f>AB270*M270/100</f>
        <v>47.9</v>
      </c>
      <c r="AB270" s="110">
        <v>0.01</v>
      </c>
    </row>
    <row r="271" spans="2:28" ht="16.5" customHeight="1" x14ac:dyDescent="0.25">
      <c r="B271" s="99"/>
      <c r="C271" s="99"/>
      <c r="D271" s="99"/>
      <c r="E271" s="99"/>
      <c r="F271" s="99"/>
      <c r="G271" s="99"/>
      <c r="H271" s="107"/>
      <c r="I271" s="107"/>
      <c r="J271" s="107"/>
      <c r="K271" s="106"/>
      <c r="L271" s="106"/>
      <c r="M271" s="106"/>
      <c r="N271" s="77"/>
      <c r="O271" s="78"/>
      <c r="P271" s="78"/>
      <c r="Q271" s="78"/>
      <c r="R271" s="79"/>
      <c r="S271" s="80"/>
      <c r="T271" s="81"/>
      <c r="U271" s="77"/>
      <c r="V271" s="79"/>
      <c r="W271" s="79"/>
      <c r="X271" s="86"/>
      <c r="Y271" s="83"/>
      <c r="Z271" s="84"/>
      <c r="AA271" s="85"/>
      <c r="AB271" s="86"/>
    </row>
    <row r="272" spans="2:28" ht="16.5" customHeight="1" x14ac:dyDescent="0.25">
      <c r="B272" s="100" t="s">
        <v>205</v>
      </c>
      <c r="C272" s="101"/>
      <c r="D272" s="101"/>
      <c r="E272" s="101"/>
      <c r="F272" s="101"/>
      <c r="G272" s="102"/>
      <c r="H272" s="102" t="s">
        <v>210</v>
      </c>
      <c r="I272" s="102" t="s">
        <v>2194</v>
      </c>
      <c r="J272" s="102" t="s">
        <v>2195</v>
      </c>
      <c r="K272" s="102">
        <v>10</v>
      </c>
      <c r="L272" s="102">
        <v>2</v>
      </c>
      <c r="M272" s="102"/>
      <c r="N272" s="102"/>
      <c r="O272" s="102" t="s">
        <v>208</v>
      </c>
      <c r="P272" s="102" t="s">
        <v>209</v>
      </c>
      <c r="Q272" s="102" t="s">
        <v>139</v>
      </c>
      <c r="R272" s="102">
        <v>34160</v>
      </c>
      <c r="S272" s="102" t="s">
        <v>236</v>
      </c>
      <c r="T272" s="102">
        <v>200</v>
      </c>
      <c r="U272" s="102" t="s">
        <v>2196</v>
      </c>
      <c r="V272" s="103"/>
      <c r="W272" s="101"/>
      <c r="X272" s="102"/>
      <c r="Y272" s="101"/>
      <c r="Z272" s="101"/>
      <c r="AA272" s="101"/>
      <c r="AB272" s="104"/>
    </row>
    <row r="273" spans="2:28" ht="16.5" customHeight="1" x14ac:dyDescent="0.25">
      <c r="B273" s="97">
        <v>864</v>
      </c>
      <c r="C273" s="97" t="s">
        <v>55</v>
      </c>
      <c r="D273" s="98">
        <v>6393</v>
      </c>
      <c r="E273" s="99">
        <v>375</v>
      </c>
      <c r="F273" s="97">
        <v>2</v>
      </c>
      <c r="G273" s="97">
        <v>1</v>
      </c>
      <c r="H273" s="105">
        <v>0</v>
      </c>
      <c r="I273" s="105">
        <v>1</v>
      </c>
      <c r="J273" s="105">
        <v>68</v>
      </c>
      <c r="K273" s="95">
        <v>168</v>
      </c>
      <c r="L273" s="106">
        <f>T272</f>
        <v>200</v>
      </c>
      <c r="M273" s="106">
        <f>K273*L273</f>
        <v>33600</v>
      </c>
      <c r="N273" s="77"/>
      <c r="O273" s="78"/>
      <c r="P273" s="78"/>
      <c r="Q273" s="78"/>
      <c r="R273" s="79"/>
      <c r="S273" s="80"/>
      <c r="T273" s="81"/>
      <c r="U273" s="77"/>
      <c r="V273" s="79"/>
      <c r="W273" s="79"/>
      <c r="X273" s="82"/>
      <c r="Y273" s="83">
        <f>M273</f>
        <v>33600</v>
      </c>
      <c r="Z273" s="84"/>
      <c r="AA273" s="87">
        <f>AB273*M273/100</f>
        <v>3.36</v>
      </c>
      <c r="AB273" s="110">
        <v>0.01</v>
      </c>
    </row>
    <row r="274" spans="2:28" ht="16.5" customHeight="1" x14ac:dyDescent="0.25">
      <c r="B274" s="99"/>
      <c r="C274" s="99"/>
      <c r="D274" s="99"/>
      <c r="E274" s="99"/>
      <c r="F274" s="99"/>
      <c r="G274" s="99"/>
      <c r="H274" s="107"/>
      <c r="I274" s="107"/>
      <c r="J274" s="107"/>
      <c r="K274" s="106"/>
      <c r="L274" s="106"/>
      <c r="M274" s="106"/>
      <c r="N274" s="77"/>
      <c r="O274" s="78"/>
      <c r="P274" s="78"/>
      <c r="Q274" s="78"/>
      <c r="R274" s="79"/>
      <c r="S274" s="80"/>
      <c r="T274" s="81"/>
      <c r="U274" s="77"/>
      <c r="V274" s="79"/>
      <c r="W274" s="79"/>
      <c r="X274" s="86"/>
      <c r="Y274" s="83"/>
      <c r="Z274" s="84"/>
      <c r="AA274" s="85"/>
      <c r="AB274" s="86"/>
    </row>
    <row r="275" spans="2:28" ht="16.5" customHeight="1" x14ac:dyDescent="0.25">
      <c r="B275" s="100" t="s">
        <v>205</v>
      </c>
      <c r="C275" s="101"/>
      <c r="D275" s="101"/>
      <c r="E275" s="101"/>
      <c r="F275" s="101"/>
      <c r="G275" s="102"/>
      <c r="H275" s="102" t="s">
        <v>301</v>
      </c>
      <c r="I275" s="102" t="s">
        <v>2201</v>
      </c>
      <c r="J275" s="102" t="s">
        <v>2202</v>
      </c>
      <c r="K275" s="102">
        <v>89</v>
      </c>
      <c r="L275" s="102">
        <v>2</v>
      </c>
      <c r="M275" s="102"/>
      <c r="N275" s="102"/>
      <c r="O275" s="102" t="s">
        <v>208</v>
      </c>
      <c r="P275" s="102" t="s">
        <v>209</v>
      </c>
      <c r="Q275" s="102" t="s">
        <v>139</v>
      </c>
      <c r="R275" s="102">
        <v>34160</v>
      </c>
      <c r="S275" s="102" t="s">
        <v>236</v>
      </c>
      <c r="T275" s="102">
        <v>80</v>
      </c>
      <c r="U275" s="102" t="s">
        <v>2203</v>
      </c>
      <c r="V275" s="103"/>
      <c r="W275" s="101"/>
      <c r="X275" s="102"/>
      <c r="Y275" s="101"/>
      <c r="Z275" s="101"/>
      <c r="AA275" s="101"/>
      <c r="AB275" s="104"/>
    </row>
    <row r="276" spans="2:28" ht="16.5" customHeight="1" x14ac:dyDescent="0.25">
      <c r="B276" s="97">
        <v>866</v>
      </c>
      <c r="C276" s="97" t="s">
        <v>55</v>
      </c>
      <c r="D276" s="98">
        <v>7168</v>
      </c>
      <c r="E276" s="99">
        <v>396</v>
      </c>
      <c r="F276" s="97">
        <v>2</v>
      </c>
      <c r="G276" s="97">
        <v>2</v>
      </c>
      <c r="H276" s="105">
        <v>0</v>
      </c>
      <c r="I276" s="105">
        <v>1</v>
      </c>
      <c r="J276" s="105">
        <v>97</v>
      </c>
      <c r="K276" s="95">
        <v>197</v>
      </c>
      <c r="L276" s="106">
        <f>T275</f>
        <v>80</v>
      </c>
      <c r="M276" s="106">
        <f>K276*L276</f>
        <v>15760</v>
      </c>
      <c r="N276" s="77"/>
      <c r="O276" s="78" t="s">
        <v>203</v>
      </c>
      <c r="P276" s="78" t="s">
        <v>211</v>
      </c>
      <c r="Q276" s="78" t="s">
        <v>143</v>
      </c>
      <c r="R276" s="79">
        <v>300</v>
      </c>
      <c r="S276" s="80"/>
      <c r="T276" s="81">
        <v>7450</v>
      </c>
      <c r="U276" s="96" t="s">
        <v>1334</v>
      </c>
      <c r="V276" s="79">
        <f>R276*T276*16/100</f>
        <v>357600</v>
      </c>
      <c r="W276" s="79">
        <f>R276*T276-V276</f>
        <v>1877400</v>
      </c>
      <c r="X276" s="82">
        <f>M276+W276</f>
        <v>1893160</v>
      </c>
      <c r="Y276" s="83">
        <f>M276</f>
        <v>15760</v>
      </c>
      <c r="Z276" s="84"/>
      <c r="AA276" s="87">
        <f>AB276*M276/100</f>
        <v>3.1519999999999997</v>
      </c>
      <c r="AB276" s="86">
        <v>0.02</v>
      </c>
    </row>
    <row r="277" spans="2:28" ht="16.5" customHeight="1" x14ac:dyDescent="0.25">
      <c r="B277" s="99"/>
      <c r="C277" s="99"/>
      <c r="D277" s="99"/>
      <c r="E277" s="99"/>
      <c r="F277" s="99"/>
      <c r="G277" s="99"/>
      <c r="H277" s="107"/>
      <c r="I277" s="107"/>
      <c r="J277" s="107"/>
      <c r="K277" s="106"/>
      <c r="L277" s="106"/>
      <c r="M277" s="106"/>
      <c r="N277" s="77"/>
      <c r="O277" s="78"/>
      <c r="P277" s="78"/>
      <c r="Q277" s="78"/>
      <c r="R277" s="79"/>
      <c r="S277" s="80"/>
      <c r="T277" s="81"/>
      <c r="U277" s="77"/>
      <c r="V277" s="79"/>
      <c r="W277" s="79"/>
      <c r="X277" s="86"/>
      <c r="Y277" s="83"/>
      <c r="Z277" s="84"/>
      <c r="AA277" s="85"/>
      <c r="AB277" s="86"/>
    </row>
    <row r="278" spans="2:28" ht="16.5" customHeight="1" x14ac:dyDescent="0.25">
      <c r="B278" s="100" t="s">
        <v>205</v>
      </c>
      <c r="C278" s="101"/>
      <c r="D278" s="101"/>
      <c r="E278" s="101"/>
      <c r="F278" s="101"/>
      <c r="G278" s="102"/>
      <c r="H278" s="102" t="s">
        <v>210</v>
      </c>
      <c r="I278" s="102" t="s">
        <v>2145</v>
      </c>
      <c r="J278" s="102" t="s">
        <v>2146</v>
      </c>
      <c r="K278" s="102">
        <v>111</v>
      </c>
      <c r="L278" s="102">
        <v>2</v>
      </c>
      <c r="M278" s="102"/>
      <c r="N278" s="102"/>
      <c r="O278" s="102" t="s">
        <v>208</v>
      </c>
      <c r="P278" s="102" t="s">
        <v>209</v>
      </c>
      <c r="Q278" s="102" t="s">
        <v>139</v>
      </c>
      <c r="R278" s="102">
        <v>34160</v>
      </c>
      <c r="S278" s="102" t="s">
        <v>236</v>
      </c>
      <c r="T278" s="102">
        <v>110</v>
      </c>
      <c r="U278" s="102" t="s">
        <v>2147</v>
      </c>
      <c r="V278" s="103"/>
      <c r="W278" s="101"/>
      <c r="X278" s="102"/>
      <c r="Y278" s="101"/>
      <c r="Z278" s="101"/>
      <c r="AA278" s="101"/>
      <c r="AB278" s="104"/>
    </row>
    <row r="279" spans="2:28" ht="16.5" customHeight="1" x14ac:dyDescent="0.25">
      <c r="B279" s="97">
        <v>871</v>
      </c>
      <c r="C279" s="97" t="s">
        <v>55</v>
      </c>
      <c r="D279" s="98">
        <v>5609</v>
      </c>
      <c r="E279" s="99">
        <v>337</v>
      </c>
      <c r="F279" s="97">
        <v>2</v>
      </c>
      <c r="G279" s="97">
        <v>1</v>
      </c>
      <c r="H279" s="105">
        <v>7</v>
      </c>
      <c r="I279" s="105">
        <v>2</v>
      </c>
      <c r="J279" s="105">
        <v>66</v>
      </c>
      <c r="K279" s="95">
        <v>3066</v>
      </c>
      <c r="L279" s="106">
        <f>T278</f>
        <v>110</v>
      </c>
      <c r="M279" s="106">
        <f>K279*L279</f>
        <v>337260</v>
      </c>
      <c r="N279" s="77"/>
      <c r="O279" s="78"/>
      <c r="P279" s="78"/>
      <c r="Q279" s="78"/>
      <c r="R279" s="79"/>
      <c r="S279" s="80"/>
      <c r="T279" s="81"/>
      <c r="U279" s="77"/>
      <c r="V279" s="79"/>
      <c r="W279" s="79"/>
      <c r="X279" s="82"/>
      <c r="Y279" s="83">
        <f>M279</f>
        <v>337260</v>
      </c>
      <c r="Z279" s="84"/>
      <c r="AA279" s="87">
        <f>AB279*M279/100</f>
        <v>33.725999999999999</v>
      </c>
      <c r="AB279" s="110">
        <v>0.01</v>
      </c>
    </row>
    <row r="280" spans="2:28" ht="16.5" customHeight="1" x14ac:dyDescent="0.25">
      <c r="B280" s="99"/>
      <c r="C280" s="99"/>
      <c r="D280" s="99"/>
      <c r="E280" s="99"/>
      <c r="F280" s="99"/>
      <c r="G280" s="99"/>
      <c r="H280" s="107"/>
      <c r="I280" s="107"/>
      <c r="J280" s="107"/>
      <c r="K280" s="106"/>
      <c r="L280" s="106"/>
      <c r="M280" s="106"/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6"/>
      <c r="Y280" s="83"/>
      <c r="Z280" s="84"/>
      <c r="AA280" s="85"/>
      <c r="AB280" s="86"/>
    </row>
    <row r="281" spans="2:28" ht="16.5" customHeight="1" x14ac:dyDescent="0.25">
      <c r="B281" s="100" t="s">
        <v>205</v>
      </c>
      <c r="C281" s="101"/>
      <c r="D281" s="101"/>
      <c r="E281" s="101"/>
      <c r="F281" s="101"/>
      <c r="G281" s="102"/>
      <c r="H281" s="102" t="s">
        <v>207</v>
      </c>
      <c r="I281" s="102" t="s">
        <v>811</v>
      </c>
      <c r="J281" s="102" t="s">
        <v>1814</v>
      </c>
      <c r="K281" s="102">
        <v>21</v>
      </c>
      <c r="L281" s="102">
        <v>2</v>
      </c>
      <c r="M281" s="102"/>
      <c r="N281" s="102"/>
      <c r="O281" s="102" t="s">
        <v>208</v>
      </c>
      <c r="P281" s="102" t="s">
        <v>209</v>
      </c>
      <c r="Q281" s="102" t="s">
        <v>139</v>
      </c>
      <c r="R281" s="102">
        <v>34160</v>
      </c>
      <c r="S281" s="102" t="s">
        <v>236</v>
      </c>
      <c r="T281" s="102">
        <v>100</v>
      </c>
      <c r="U281" s="102" t="s">
        <v>2212</v>
      </c>
      <c r="V281" s="103"/>
      <c r="W281" s="101"/>
      <c r="X281" s="102"/>
      <c r="Y281" s="101"/>
      <c r="Z281" s="101"/>
      <c r="AA281" s="101"/>
      <c r="AB281" s="104"/>
    </row>
    <row r="282" spans="2:28" ht="16.5" customHeight="1" x14ac:dyDescent="0.25">
      <c r="B282" s="97">
        <v>872</v>
      </c>
      <c r="C282" s="97" t="s">
        <v>55</v>
      </c>
      <c r="D282" s="98">
        <v>5625</v>
      </c>
      <c r="E282" s="99">
        <v>346</v>
      </c>
      <c r="F282" s="97">
        <v>2</v>
      </c>
      <c r="G282" s="97">
        <v>1</v>
      </c>
      <c r="H282" s="105">
        <v>4</v>
      </c>
      <c r="I282" s="105">
        <v>1</v>
      </c>
      <c r="J282" s="105">
        <v>18</v>
      </c>
      <c r="K282" s="95">
        <v>1718</v>
      </c>
      <c r="L282" s="106">
        <f>T281</f>
        <v>100</v>
      </c>
      <c r="M282" s="106">
        <f>K282*L282</f>
        <v>171800</v>
      </c>
      <c r="N282" s="77"/>
      <c r="O282" s="78"/>
      <c r="P282" s="78"/>
      <c r="Q282" s="78"/>
      <c r="R282" s="79"/>
      <c r="S282" s="80"/>
      <c r="T282" s="81"/>
      <c r="U282" s="77"/>
      <c r="V282" s="79"/>
      <c r="W282" s="79"/>
      <c r="X282" s="82"/>
      <c r="Y282" s="83">
        <f>M282</f>
        <v>171800</v>
      </c>
      <c r="Z282" s="84"/>
      <c r="AA282" s="87">
        <f>AB282*M282/100</f>
        <v>17.18</v>
      </c>
      <c r="AB282" s="110">
        <v>0.01</v>
      </c>
    </row>
    <row r="283" spans="2:28" ht="16.5" customHeight="1" x14ac:dyDescent="0.25">
      <c r="B283" s="99"/>
      <c r="C283" s="99"/>
      <c r="D283" s="99"/>
      <c r="E283" s="99"/>
      <c r="F283" s="99"/>
      <c r="G283" s="99"/>
      <c r="H283" s="107"/>
      <c r="I283" s="107"/>
      <c r="J283" s="107"/>
      <c r="K283" s="106"/>
      <c r="L283" s="106"/>
      <c r="M283" s="106"/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6"/>
      <c r="Y283" s="83"/>
      <c r="Z283" s="84"/>
      <c r="AA283" s="85"/>
      <c r="AB283" s="86"/>
    </row>
    <row r="284" spans="2:28" ht="16.5" customHeight="1" x14ac:dyDescent="0.25">
      <c r="B284" s="100" t="s">
        <v>205</v>
      </c>
      <c r="C284" s="101"/>
      <c r="D284" s="101"/>
      <c r="E284" s="101"/>
      <c r="F284" s="101"/>
      <c r="G284" s="102"/>
      <c r="H284" s="102" t="s">
        <v>210</v>
      </c>
      <c r="I284" s="102" t="s">
        <v>2150</v>
      </c>
      <c r="J284" s="102" t="s">
        <v>1814</v>
      </c>
      <c r="K284" s="102">
        <v>21</v>
      </c>
      <c r="L284" s="102">
        <v>2</v>
      </c>
      <c r="M284" s="102"/>
      <c r="N284" s="102"/>
      <c r="O284" s="102" t="s">
        <v>208</v>
      </c>
      <c r="P284" s="102" t="s">
        <v>209</v>
      </c>
      <c r="Q284" s="102" t="s">
        <v>139</v>
      </c>
      <c r="R284" s="102">
        <v>34160</v>
      </c>
      <c r="S284" s="102"/>
      <c r="T284" s="102">
        <v>100</v>
      </c>
      <c r="U284" s="102"/>
      <c r="V284" s="103"/>
      <c r="W284" s="101"/>
      <c r="X284" s="102"/>
      <c r="Y284" s="101"/>
      <c r="Z284" s="101"/>
      <c r="AA284" s="101"/>
      <c r="AB284" s="104"/>
    </row>
    <row r="285" spans="2:28" ht="16.5" customHeight="1" x14ac:dyDescent="0.25">
      <c r="B285" s="97">
        <v>873</v>
      </c>
      <c r="C285" s="97" t="s">
        <v>55</v>
      </c>
      <c r="D285" s="98">
        <v>5625</v>
      </c>
      <c r="E285" s="99">
        <v>348</v>
      </c>
      <c r="F285" s="97">
        <v>2</v>
      </c>
      <c r="G285" s="97">
        <v>1</v>
      </c>
      <c r="H285" s="105">
        <v>4</v>
      </c>
      <c r="I285" s="105">
        <v>0</v>
      </c>
      <c r="J285" s="105">
        <v>83</v>
      </c>
      <c r="K285" s="95">
        <v>1683</v>
      </c>
      <c r="L285" s="106">
        <f>T284</f>
        <v>100</v>
      </c>
      <c r="M285" s="106">
        <f>K285*L285</f>
        <v>168300</v>
      </c>
      <c r="N285" s="77"/>
      <c r="O285" s="78"/>
      <c r="P285" s="78"/>
      <c r="Q285" s="78"/>
      <c r="R285" s="79"/>
      <c r="S285" s="80"/>
      <c r="T285" s="81"/>
      <c r="U285" s="77"/>
      <c r="V285" s="79"/>
      <c r="W285" s="79"/>
      <c r="X285" s="82"/>
      <c r="Y285" s="83">
        <f>M285</f>
        <v>168300</v>
      </c>
      <c r="Z285" s="84"/>
      <c r="AA285" s="87">
        <f>AB285*M285/100</f>
        <v>16.829999999999998</v>
      </c>
      <c r="AB285" s="110">
        <v>0.01</v>
      </c>
    </row>
    <row r="286" spans="2:28" ht="16.5" customHeight="1" x14ac:dyDescent="0.25">
      <c r="B286" s="99"/>
      <c r="C286" s="99"/>
      <c r="D286" s="99"/>
      <c r="E286" s="99"/>
      <c r="F286" s="99"/>
      <c r="G286" s="99"/>
      <c r="H286" s="107"/>
      <c r="I286" s="107"/>
      <c r="J286" s="107"/>
      <c r="K286" s="106"/>
      <c r="L286" s="106"/>
      <c r="M286" s="106"/>
      <c r="N286" s="77"/>
      <c r="O286" s="78"/>
      <c r="P286" s="78"/>
      <c r="Q286" s="78"/>
      <c r="R286" s="79"/>
      <c r="S286" s="80"/>
      <c r="T286" s="81"/>
      <c r="U286" s="77"/>
      <c r="V286" s="79"/>
      <c r="W286" s="79"/>
      <c r="X286" s="86"/>
      <c r="Y286" s="83"/>
      <c r="Z286" s="84"/>
      <c r="AA286" s="85"/>
      <c r="AB286" s="86"/>
    </row>
    <row r="287" spans="2:28" ht="16.5" customHeight="1" x14ac:dyDescent="0.25">
      <c r="B287" s="100" t="s">
        <v>205</v>
      </c>
      <c r="C287" s="101"/>
      <c r="D287" s="101"/>
      <c r="E287" s="101"/>
      <c r="F287" s="101"/>
      <c r="G287" s="102"/>
      <c r="H287" s="102" t="s">
        <v>210</v>
      </c>
      <c r="I287" s="102" t="s">
        <v>2213</v>
      </c>
      <c r="J287" s="102" t="s">
        <v>2214</v>
      </c>
      <c r="K287" s="102"/>
      <c r="L287" s="102"/>
      <c r="M287" s="102"/>
      <c r="N287" s="102"/>
      <c r="O287" s="102"/>
      <c r="P287" s="102"/>
      <c r="Q287" s="102"/>
      <c r="R287" s="102"/>
      <c r="S287" s="102"/>
      <c r="T287" s="102">
        <v>190</v>
      </c>
      <c r="U287" s="102" t="s">
        <v>2215</v>
      </c>
      <c r="V287" s="103"/>
      <c r="W287" s="101"/>
      <c r="X287" s="102"/>
      <c r="Y287" s="101"/>
      <c r="Z287" s="101"/>
      <c r="AA287" s="101"/>
      <c r="AB287" s="104"/>
    </row>
    <row r="288" spans="2:28" ht="16.5" customHeight="1" x14ac:dyDescent="0.25">
      <c r="B288" s="97">
        <v>874</v>
      </c>
      <c r="C288" s="97" t="s">
        <v>55</v>
      </c>
      <c r="D288" s="98">
        <v>6394</v>
      </c>
      <c r="E288" s="99">
        <v>376</v>
      </c>
      <c r="F288" s="97">
        <v>2</v>
      </c>
      <c r="G288" s="97">
        <v>1</v>
      </c>
      <c r="H288" s="105">
        <v>5</v>
      </c>
      <c r="I288" s="105">
        <v>2</v>
      </c>
      <c r="J288" s="105">
        <v>31</v>
      </c>
      <c r="K288" s="95">
        <v>2231</v>
      </c>
      <c r="L288" s="106">
        <f>T287</f>
        <v>190</v>
      </c>
      <c r="M288" s="106">
        <f>K288*L288</f>
        <v>423890</v>
      </c>
      <c r="N288" s="77"/>
      <c r="O288" s="78"/>
      <c r="P288" s="78"/>
      <c r="Q288" s="78"/>
      <c r="R288" s="79"/>
      <c r="S288" s="80"/>
      <c r="T288" s="81"/>
      <c r="U288" s="77"/>
      <c r="V288" s="79"/>
      <c r="W288" s="79"/>
      <c r="X288" s="82"/>
      <c r="Y288" s="83">
        <f>M288</f>
        <v>423890</v>
      </c>
      <c r="Z288" s="84"/>
      <c r="AA288" s="87">
        <f>AB288*M288/100</f>
        <v>42.388999999999996</v>
      </c>
      <c r="AB288" s="110">
        <v>0.01</v>
      </c>
    </row>
    <row r="289" spans="2:28" ht="16.5" customHeight="1" x14ac:dyDescent="0.25">
      <c r="B289" s="99"/>
      <c r="C289" s="99"/>
      <c r="D289" s="99"/>
      <c r="E289" s="99"/>
      <c r="F289" s="99"/>
      <c r="G289" s="99"/>
      <c r="H289" s="107"/>
      <c r="I289" s="107"/>
      <c r="J289" s="107"/>
      <c r="K289" s="106"/>
      <c r="L289" s="106"/>
      <c r="M289" s="106"/>
      <c r="N289" s="77"/>
      <c r="O289" s="78"/>
      <c r="P289" s="78"/>
      <c r="Q289" s="78"/>
      <c r="R289" s="79"/>
      <c r="S289" s="80"/>
      <c r="T289" s="81"/>
      <c r="U289" s="77"/>
      <c r="V289" s="79"/>
      <c r="W289" s="79"/>
      <c r="X289" s="86"/>
      <c r="Y289" s="83"/>
      <c r="Z289" s="84"/>
      <c r="AA289" s="85"/>
      <c r="AB289" s="86"/>
    </row>
    <row r="290" spans="2:28" ht="16.5" customHeight="1" x14ac:dyDescent="0.25">
      <c r="B290" s="100" t="s">
        <v>205</v>
      </c>
      <c r="C290" s="101"/>
      <c r="D290" s="101"/>
      <c r="E290" s="101"/>
      <c r="F290" s="101"/>
      <c r="G290" s="102"/>
      <c r="H290" s="102" t="s">
        <v>301</v>
      </c>
      <c r="I290" s="102" t="s">
        <v>2216</v>
      </c>
      <c r="J290" s="102" t="s">
        <v>1326</v>
      </c>
      <c r="K290" s="102"/>
      <c r="L290" s="102"/>
      <c r="M290" s="102"/>
      <c r="N290" s="102"/>
      <c r="O290" s="102"/>
      <c r="P290" s="102"/>
      <c r="Q290" s="102"/>
      <c r="R290" s="102"/>
      <c r="S290" s="102"/>
      <c r="T290" s="102">
        <v>100</v>
      </c>
      <c r="U290" s="102" t="s">
        <v>2217</v>
      </c>
      <c r="V290" s="103"/>
      <c r="W290" s="101"/>
      <c r="X290" s="102"/>
      <c r="Y290" s="101"/>
      <c r="Z290" s="101"/>
      <c r="AA290" s="101"/>
      <c r="AB290" s="104"/>
    </row>
    <row r="291" spans="2:28" ht="16.5" customHeight="1" x14ac:dyDescent="0.25">
      <c r="B291" s="97">
        <v>875</v>
      </c>
      <c r="C291" s="97" t="s">
        <v>55</v>
      </c>
      <c r="D291" s="98">
        <v>7033</v>
      </c>
      <c r="E291" s="99">
        <v>395</v>
      </c>
      <c r="F291" s="97">
        <v>2</v>
      </c>
      <c r="G291" s="97">
        <v>1</v>
      </c>
      <c r="H291" s="105">
        <v>5</v>
      </c>
      <c r="I291" s="105">
        <v>3</v>
      </c>
      <c r="J291" s="105">
        <v>32</v>
      </c>
      <c r="K291" s="95">
        <v>2332</v>
      </c>
      <c r="L291" s="106">
        <f>T290</f>
        <v>100</v>
      </c>
      <c r="M291" s="106">
        <f>K291*L291</f>
        <v>233200</v>
      </c>
      <c r="N291" s="77"/>
      <c r="O291" s="78"/>
      <c r="P291" s="78"/>
      <c r="Q291" s="78"/>
      <c r="R291" s="79"/>
      <c r="S291" s="80"/>
      <c r="T291" s="81"/>
      <c r="U291" s="77"/>
      <c r="V291" s="79"/>
      <c r="W291" s="79"/>
      <c r="X291" s="82"/>
      <c r="Y291" s="83">
        <f>M291</f>
        <v>233200</v>
      </c>
      <c r="Z291" s="84"/>
      <c r="AA291" s="87">
        <f>AB291*M291/100</f>
        <v>23.32</v>
      </c>
      <c r="AB291" s="110">
        <v>0.01</v>
      </c>
    </row>
    <row r="292" spans="2:28" ht="16.5" customHeight="1" x14ac:dyDescent="0.25">
      <c r="B292" s="99"/>
      <c r="C292" s="99"/>
      <c r="D292" s="99"/>
      <c r="E292" s="99"/>
      <c r="F292" s="99"/>
      <c r="G292" s="99"/>
      <c r="H292" s="107"/>
      <c r="I292" s="107"/>
      <c r="J292" s="107"/>
      <c r="K292" s="106"/>
      <c r="L292" s="106"/>
      <c r="M292" s="106"/>
      <c r="N292" s="77"/>
      <c r="O292" s="78"/>
      <c r="P292" s="78"/>
      <c r="Q292" s="78"/>
      <c r="R292" s="79"/>
      <c r="S292" s="80"/>
      <c r="T292" s="81"/>
      <c r="U292" s="77"/>
      <c r="V292" s="79"/>
      <c r="W292" s="79"/>
      <c r="X292" s="86"/>
      <c r="Y292" s="83"/>
      <c r="Z292" s="84"/>
      <c r="AA292" s="85"/>
      <c r="AB292" s="86"/>
    </row>
    <row r="293" spans="2:28" ht="16.5" customHeight="1" x14ac:dyDescent="0.25">
      <c r="B293" s="100" t="s">
        <v>205</v>
      </c>
      <c r="C293" s="101"/>
      <c r="D293" s="101"/>
      <c r="E293" s="101"/>
      <c r="F293" s="101"/>
      <c r="G293" s="102"/>
      <c r="H293" s="102" t="s">
        <v>207</v>
      </c>
      <c r="I293" s="102" t="s">
        <v>2072</v>
      </c>
      <c r="J293" s="102" t="s">
        <v>2073</v>
      </c>
      <c r="K293" s="102">
        <v>44</v>
      </c>
      <c r="L293" s="102">
        <v>2</v>
      </c>
      <c r="M293" s="102"/>
      <c r="N293" s="102"/>
      <c r="O293" s="102" t="s">
        <v>208</v>
      </c>
      <c r="P293" s="102" t="s">
        <v>209</v>
      </c>
      <c r="Q293" s="102" t="s">
        <v>139</v>
      </c>
      <c r="R293" s="102">
        <v>34160</v>
      </c>
      <c r="S293" s="102" t="s">
        <v>236</v>
      </c>
      <c r="T293" s="102">
        <v>80</v>
      </c>
      <c r="U293" s="102" t="s">
        <v>2075</v>
      </c>
      <c r="V293" s="103"/>
      <c r="W293" s="101"/>
      <c r="X293" s="102"/>
      <c r="Y293" s="101"/>
      <c r="Z293" s="101"/>
      <c r="AA293" s="101"/>
      <c r="AB293" s="104"/>
    </row>
    <row r="294" spans="2:28" ht="16.5" customHeight="1" x14ac:dyDescent="0.25">
      <c r="B294" s="97">
        <v>876</v>
      </c>
      <c r="C294" s="97" t="s">
        <v>55</v>
      </c>
      <c r="D294" s="98">
        <v>5334</v>
      </c>
      <c r="E294" s="99">
        <v>217</v>
      </c>
      <c r="F294" s="97">
        <v>2</v>
      </c>
      <c r="G294" s="97">
        <v>1</v>
      </c>
      <c r="H294" s="105">
        <v>0</v>
      </c>
      <c r="I294" s="105">
        <v>1</v>
      </c>
      <c r="J294" s="105">
        <v>20</v>
      </c>
      <c r="K294" s="95">
        <v>120</v>
      </c>
      <c r="L294" s="106">
        <f>T293</f>
        <v>80</v>
      </c>
      <c r="M294" s="106">
        <f>K294*L294</f>
        <v>9600</v>
      </c>
      <c r="N294" s="77"/>
      <c r="O294" s="78"/>
      <c r="P294" s="78"/>
      <c r="Q294" s="78"/>
      <c r="R294" s="79"/>
      <c r="S294" s="80"/>
      <c r="T294" s="81"/>
      <c r="U294" s="77"/>
      <c r="V294" s="79"/>
      <c r="W294" s="79"/>
      <c r="X294" s="82"/>
      <c r="Y294" s="83">
        <f>M294</f>
        <v>9600</v>
      </c>
      <c r="Z294" s="84"/>
      <c r="AA294" s="87">
        <f>AB294*M294/100</f>
        <v>0.96</v>
      </c>
      <c r="AB294" s="110">
        <v>0.01</v>
      </c>
    </row>
    <row r="295" spans="2:28" ht="16.5" customHeight="1" x14ac:dyDescent="0.25">
      <c r="B295" s="97"/>
      <c r="C295" s="97"/>
      <c r="D295" s="98"/>
      <c r="E295" s="99"/>
      <c r="F295" s="97"/>
      <c r="G295" s="97"/>
      <c r="H295" s="105"/>
      <c r="I295" s="105"/>
      <c r="J295" s="105"/>
      <c r="K295" s="95"/>
      <c r="L295" s="106"/>
      <c r="M295" s="106"/>
      <c r="N295" s="77"/>
      <c r="O295" s="78"/>
      <c r="P295" s="78"/>
      <c r="Q295" s="78"/>
      <c r="R295" s="79"/>
      <c r="S295" s="80"/>
      <c r="T295" s="81"/>
      <c r="U295" s="77"/>
      <c r="V295" s="79"/>
      <c r="W295" s="79"/>
      <c r="X295" s="82"/>
      <c r="Y295" s="83"/>
      <c r="Z295" s="84"/>
      <c r="AA295" s="87"/>
      <c r="AB295" s="110"/>
    </row>
    <row r="296" spans="2:28" ht="16.5" customHeight="1" x14ac:dyDescent="0.25">
      <c r="B296" s="99"/>
      <c r="C296" s="99"/>
      <c r="D296" s="99"/>
      <c r="E296" s="99"/>
      <c r="F296" s="99"/>
      <c r="G296" s="99"/>
      <c r="H296" s="107"/>
      <c r="I296" s="107"/>
      <c r="J296" s="107"/>
      <c r="K296" s="106"/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6"/>
      <c r="Y296" s="83"/>
      <c r="Z296" s="84"/>
      <c r="AA296" s="85"/>
      <c r="AB296" s="86"/>
    </row>
    <row r="297" spans="2:28" ht="16.5" customHeight="1" x14ac:dyDescent="0.25">
      <c r="B297" s="100" t="s">
        <v>205</v>
      </c>
      <c r="C297" s="101"/>
      <c r="D297" s="101"/>
      <c r="E297" s="101"/>
      <c r="F297" s="101"/>
      <c r="G297" s="102"/>
      <c r="H297" s="102" t="s">
        <v>210</v>
      </c>
      <c r="I297" s="102" t="s">
        <v>2194</v>
      </c>
      <c r="J297" s="102" t="s">
        <v>2195</v>
      </c>
      <c r="K297" s="102">
        <v>10</v>
      </c>
      <c r="L297" s="102">
        <v>2</v>
      </c>
      <c r="M297" s="102"/>
      <c r="N297" s="102"/>
      <c r="O297" s="102" t="s">
        <v>208</v>
      </c>
      <c r="P297" s="102" t="s">
        <v>209</v>
      </c>
      <c r="Q297" s="102" t="s">
        <v>139</v>
      </c>
      <c r="R297" s="102">
        <v>34160</v>
      </c>
      <c r="S297" s="102" t="s">
        <v>236</v>
      </c>
      <c r="T297" s="102">
        <v>100</v>
      </c>
      <c r="U297" s="102" t="s">
        <v>2246</v>
      </c>
      <c r="V297" s="103"/>
      <c r="W297" s="101"/>
      <c r="X297" s="102"/>
      <c r="Y297" s="101"/>
      <c r="Z297" s="101"/>
      <c r="AA297" s="101"/>
      <c r="AB297" s="104"/>
    </row>
    <row r="298" spans="2:28" ht="16.5" customHeight="1" x14ac:dyDescent="0.25">
      <c r="B298" s="97">
        <v>901</v>
      </c>
      <c r="C298" s="97" t="s">
        <v>55</v>
      </c>
      <c r="D298" s="98">
        <v>5617</v>
      </c>
      <c r="E298" s="99">
        <v>354</v>
      </c>
      <c r="F298" s="97">
        <v>2</v>
      </c>
      <c r="G298" s="97"/>
      <c r="H298" s="105">
        <v>9</v>
      </c>
      <c r="I298" s="105">
        <v>3</v>
      </c>
      <c r="J298" s="105">
        <v>32</v>
      </c>
      <c r="K298" s="95">
        <v>3832</v>
      </c>
      <c r="L298" s="106">
        <f>T297</f>
        <v>100</v>
      </c>
      <c r="M298" s="106">
        <f>K298*L298</f>
        <v>383200</v>
      </c>
      <c r="N298" s="77"/>
      <c r="O298" s="78"/>
      <c r="P298" s="78"/>
      <c r="Q298" s="78"/>
      <c r="R298" s="79"/>
      <c r="S298" s="80"/>
      <c r="T298" s="81"/>
      <c r="U298" s="77"/>
      <c r="V298" s="79"/>
      <c r="W298" s="79"/>
      <c r="X298" s="82"/>
      <c r="Y298" s="83">
        <f>M298</f>
        <v>383200</v>
      </c>
      <c r="Z298" s="84"/>
      <c r="AA298" s="87">
        <f>AB298*M298/100</f>
        <v>38.32</v>
      </c>
      <c r="AB298" s="110">
        <v>0.01</v>
      </c>
    </row>
    <row r="299" spans="2:28" ht="16.5" customHeight="1" x14ac:dyDescent="0.25">
      <c r="B299" s="97"/>
      <c r="C299" s="97"/>
      <c r="D299" s="98"/>
      <c r="E299" s="99"/>
      <c r="F299" s="97"/>
      <c r="G299" s="97"/>
      <c r="H299" s="105"/>
      <c r="I299" s="105"/>
      <c r="J299" s="105"/>
      <c r="K299" s="95">
        <v>100</v>
      </c>
      <c r="L299" s="106">
        <f>T297</f>
        <v>100</v>
      </c>
      <c r="M299" s="106">
        <f>K299*L299</f>
        <v>10000</v>
      </c>
      <c r="N299" s="77"/>
      <c r="O299" s="78" t="s">
        <v>203</v>
      </c>
      <c r="P299" s="78" t="s">
        <v>211</v>
      </c>
      <c r="Q299" s="78" t="s">
        <v>143</v>
      </c>
      <c r="R299" s="79">
        <v>72</v>
      </c>
      <c r="S299" s="80"/>
      <c r="T299" s="81">
        <v>7450</v>
      </c>
      <c r="U299" s="96" t="s">
        <v>1269</v>
      </c>
      <c r="V299" s="79">
        <f>R299*T299*65/100</f>
        <v>348660</v>
      </c>
      <c r="W299" s="79">
        <f>R299*T299-V299</f>
        <v>187740</v>
      </c>
      <c r="X299" s="82">
        <f>M299+W299</f>
        <v>197740</v>
      </c>
      <c r="Y299" s="83">
        <f>M299</f>
        <v>10000</v>
      </c>
      <c r="Z299" s="84"/>
      <c r="AA299" s="87">
        <f>AB299*M299/100</f>
        <v>2</v>
      </c>
      <c r="AB299" s="86">
        <v>0.02</v>
      </c>
    </row>
    <row r="300" spans="2:28" ht="16.5" customHeight="1" x14ac:dyDescent="0.25">
      <c r="B300" s="97"/>
      <c r="C300" s="97"/>
      <c r="D300" s="98"/>
      <c r="E300" s="99"/>
      <c r="F300" s="97"/>
      <c r="G300" s="97"/>
      <c r="H300" s="105">
        <v>9</v>
      </c>
      <c r="I300" s="105">
        <v>3</v>
      </c>
      <c r="J300" s="105">
        <v>32</v>
      </c>
      <c r="K300" s="95">
        <v>3932</v>
      </c>
      <c r="L300" s="106"/>
      <c r="M300" s="106"/>
      <c r="N300" s="77"/>
      <c r="O300" s="78"/>
      <c r="P300" s="78"/>
      <c r="Q300" s="78"/>
      <c r="R300" s="79"/>
      <c r="S300" s="80"/>
      <c r="T300" s="81"/>
      <c r="U300" s="77"/>
      <c r="V300" s="79"/>
      <c r="W300" s="79"/>
      <c r="X300" s="82"/>
      <c r="Y300" s="83"/>
      <c r="Z300" s="84"/>
      <c r="AA300" s="87">
        <f>SUM(AA298:AA299)</f>
        <v>40.32</v>
      </c>
      <c r="AB300" s="82"/>
    </row>
    <row r="301" spans="2:28" ht="16.5" customHeight="1" x14ac:dyDescent="0.25">
      <c r="B301" s="99"/>
      <c r="C301" s="99"/>
      <c r="D301" s="99"/>
      <c r="E301" s="99"/>
      <c r="F301" s="99"/>
      <c r="G301" s="99"/>
      <c r="H301" s="107"/>
      <c r="I301" s="107"/>
      <c r="J301" s="107"/>
      <c r="K301" s="106"/>
      <c r="L301" s="106"/>
      <c r="M301" s="106"/>
      <c r="N301" s="77"/>
      <c r="O301" s="78"/>
      <c r="P301" s="78"/>
      <c r="Q301" s="78"/>
      <c r="R301" s="79"/>
      <c r="S301" s="80"/>
      <c r="T301" s="81"/>
      <c r="U301" s="77"/>
      <c r="V301" s="79"/>
      <c r="W301" s="79"/>
      <c r="X301" s="86"/>
      <c r="Y301" s="83"/>
      <c r="Z301" s="84"/>
      <c r="AA301" s="85"/>
      <c r="AB301" s="86"/>
    </row>
    <row r="302" spans="2:28" ht="16.5" customHeight="1" x14ac:dyDescent="0.25">
      <c r="B302" s="100" t="s">
        <v>205</v>
      </c>
      <c r="C302" s="101"/>
      <c r="D302" s="101"/>
      <c r="E302" s="101"/>
      <c r="F302" s="101"/>
      <c r="G302" s="102"/>
      <c r="H302" s="102" t="s">
        <v>207</v>
      </c>
      <c r="I302" s="102" t="s">
        <v>1555</v>
      </c>
      <c r="J302" s="102" t="s">
        <v>2039</v>
      </c>
      <c r="K302" s="102">
        <v>22</v>
      </c>
      <c r="L302" s="102">
        <v>2</v>
      </c>
      <c r="M302" s="102"/>
      <c r="N302" s="102"/>
      <c r="O302" s="102" t="s">
        <v>208</v>
      </c>
      <c r="P302" s="102" t="s">
        <v>209</v>
      </c>
      <c r="Q302" s="102" t="s">
        <v>139</v>
      </c>
      <c r="R302" s="102">
        <v>34160</v>
      </c>
      <c r="S302" s="102"/>
      <c r="T302" s="102">
        <v>80</v>
      </c>
      <c r="U302" s="102"/>
      <c r="V302" s="103"/>
      <c r="W302" s="101"/>
      <c r="X302" s="102"/>
      <c r="Y302" s="101"/>
      <c r="Z302" s="101"/>
      <c r="AA302" s="101"/>
      <c r="AB302" s="104"/>
    </row>
    <row r="303" spans="2:28" ht="16.5" customHeight="1" x14ac:dyDescent="0.25">
      <c r="B303" s="97">
        <v>1426</v>
      </c>
      <c r="C303" s="97" t="s">
        <v>206</v>
      </c>
      <c r="D303" s="128">
        <v>136876</v>
      </c>
      <c r="E303" s="99">
        <v>4</v>
      </c>
      <c r="F303" s="97"/>
      <c r="G303" s="97">
        <v>1</v>
      </c>
      <c r="H303" s="105">
        <v>6</v>
      </c>
      <c r="I303" s="105">
        <v>1</v>
      </c>
      <c r="J303" s="105">
        <v>4</v>
      </c>
      <c r="K303" s="95">
        <v>2504</v>
      </c>
      <c r="L303" s="106">
        <f>T302</f>
        <v>80</v>
      </c>
      <c r="M303" s="106">
        <f>K303*L303</f>
        <v>200320</v>
      </c>
      <c r="N303" s="77"/>
      <c r="O303" s="78"/>
      <c r="P303" s="78"/>
      <c r="Q303" s="78"/>
      <c r="R303" s="79"/>
      <c r="S303" s="80"/>
      <c r="T303" s="81"/>
      <c r="U303" s="77"/>
      <c r="V303" s="79"/>
      <c r="W303" s="79"/>
      <c r="X303" s="82"/>
      <c r="Y303" s="83">
        <f>M303</f>
        <v>200320</v>
      </c>
      <c r="Z303" s="84"/>
      <c r="AA303" s="87">
        <f>AB303*M303/100</f>
        <v>20.032</v>
      </c>
      <c r="AB303" s="110">
        <v>0.01</v>
      </c>
    </row>
    <row r="304" spans="2:28" ht="16.5" customHeight="1" x14ac:dyDescent="0.25">
      <c r="B304" s="99"/>
      <c r="C304" s="99"/>
      <c r="D304" s="99"/>
      <c r="E304" s="99"/>
      <c r="F304" s="99"/>
      <c r="G304" s="99"/>
      <c r="H304" s="107"/>
      <c r="I304" s="107"/>
      <c r="J304" s="107"/>
      <c r="K304" s="106"/>
      <c r="L304" s="106"/>
      <c r="M304" s="106"/>
      <c r="N304" s="77"/>
      <c r="O304" s="78"/>
      <c r="P304" s="78"/>
      <c r="Q304" s="78"/>
      <c r="R304" s="79"/>
      <c r="S304" s="80"/>
      <c r="T304" s="81"/>
      <c r="U304" s="77"/>
      <c r="V304" s="79"/>
      <c r="W304" s="79"/>
      <c r="X304" s="86"/>
      <c r="Y304" s="83"/>
      <c r="Z304" s="84"/>
      <c r="AA304" s="85"/>
      <c r="AB304" s="86"/>
    </row>
    <row r="305" spans="2:28" ht="16.5" customHeight="1" x14ac:dyDescent="0.25">
      <c r="B305" s="100" t="s">
        <v>205</v>
      </c>
      <c r="C305" s="101"/>
      <c r="D305" s="101"/>
      <c r="E305" s="101"/>
      <c r="F305" s="101"/>
      <c r="G305" s="102"/>
      <c r="H305" s="102" t="s">
        <v>210</v>
      </c>
      <c r="I305" s="102" t="s">
        <v>1319</v>
      </c>
      <c r="J305" s="102" t="s">
        <v>3002</v>
      </c>
      <c r="K305" s="102">
        <v>120</v>
      </c>
      <c r="L305" s="102">
        <v>2</v>
      </c>
      <c r="M305" s="102"/>
      <c r="N305" s="102"/>
      <c r="O305" s="102" t="s">
        <v>208</v>
      </c>
      <c r="P305" s="102" t="s">
        <v>209</v>
      </c>
      <c r="Q305" s="102" t="s">
        <v>139</v>
      </c>
      <c r="R305" s="102">
        <v>34160</v>
      </c>
      <c r="S305" s="102"/>
      <c r="T305" s="102">
        <v>80</v>
      </c>
      <c r="U305" s="102" t="s">
        <v>3003</v>
      </c>
      <c r="V305" s="103"/>
      <c r="W305" s="101"/>
      <c r="X305" s="102"/>
      <c r="Y305" s="101"/>
      <c r="Z305" s="101"/>
      <c r="AA305" s="101"/>
      <c r="AB305" s="104"/>
    </row>
    <row r="306" spans="2:28" ht="16.5" customHeight="1" x14ac:dyDescent="0.25">
      <c r="B306" s="97">
        <v>1427</v>
      </c>
      <c r="C306" s="97" t="s">
        <v>206</v>
      </c>
      <c r="D306" s="98">
        <v>7809</v>
      </c>
      <c r="E306" s="99">
        <v>10</v>
      </c>
      <c r="F306" s="97"/>
      <c r="G306" s="97"/>
      <c r="H306" s="105">
        <v>11</v>
      </c>
      <c r="I306" s="105">
        <v>0</v>
      </c>
      <c r="J306" s="105">
        <v>42</v>
      </c>
      <c r="K306" s="95">
        <v>4442</v>
      </c>
      <c r="L306" s="106">
        <f>T305</f>
        <v>80</v>
      </c>
      <c r="M306" s="106">
        <f>K306*L306</f>
        <v>355360</v>
      </c>
      <c r="N306" s="77"/>
      <c r="O306" s="78"/>
      <c r="P306" s="78"/>
      <c r="Q306" s="78"/>
      <c r="R306" s="79"/>
      <c r="S306" s="80"/>
      <c r="T306" s="81"/>
      <c r="U306" s="77"/>
      <c r="V306" s="79"/>
      <c r="W306" s="79"/>
      <c r="X306" s="82"/>
      <c r="Y306" s="83">
        <f>M306</f>
        <v>355360</v>
      </c>
      <c r="Z306" s="84"/>
      <c r="AA306" s="87">
        <f>AB306*M306/100</f>
        <v>35.536000000000001</v>
      </c>
      <c r="AB306" s="110">
        <v>0.01</v>
      </c>
    </row>
    <row r="307" spans="2:28" ht="16.5" customHeight="1" x14ac:dyDescent="0.25">
      <c r="B307" s="97"/>
      <c r="C307" s="97"/>
      <c r="D307" s="98"/>
      <c r="E307" s="99"/>
      <c r="F307" s="97"/>
      <c r="G307" s="97"/>
      <c r="H307" s="105"/>
      <c r="I307" s="105"/>
      <c r="J307" s="105"/>
      <c r="K307" s="95">
        <v>100</v>
      </c>
      <c r="L307" s="106">
        <f>T305</f>
        <v>80</v>
      </c>
      <c r="M307" s="106">
        <f>K307*L307</f>
        <v>8000</v>
      </c>
      <c r="N307" s="77"/>
      <c r="O307" s="78" t="s">
        <v>203</v>
      </c>
      <c r="P307" s="78" t="s">
        <v>5</v>
      </c>
      <c r="Q307" s="78" t="s">
        <v>143</v>
      </c>
      <c r="R307" s="79">
        <v>96</v>
      </c>
      <c r="S307" s="80"/>
      <c r="T307" s="81">
        <v>8050</v>
      </c>
      <c r="U307" s="96" t="s">
        <v>375</v>
      </c>
      <c r="V307" s="79">
        <f>R307*T307*36/100</f>
        <v>278208</v>
      </c>
      <c r="W307" s="79">
        <f>R307*T307-V307</f>
        <v>494592</v>
      </c>
      <c r="X307" s="82">
        <f>M307+W307</f>
        <v>502592</v>
      </c>
      <c r="Y307" s="83">
        <f>M307</f>
        <v>8000</v>
      </c>
      <c r="Z307" s="84"/>
      <c r="AA307" s="87">
        <f>AB307*M307/100</f>
        <v>1.6</v>
      </c>
      <c r="AB307" s="86">
        <v>0.02</v>
      </c>
    </row>
    <row r="308" spans="2:28" ht="16.5" customHeight="1" x14ac:dyDescent="0.25">
      <c r="B308" s="97"/>
      <c r="C308" s="97"/>
      <c r="D308" s="98"/>
      <c r="E308" s="99"/>
      <c r="F308" s="97"/>
      <c r="G308" s="97"/>
      <c r="H308" s="105"/>
      <c r="I308" s="105"/>
      <c r="J308" s="105"/>
      <c r="K308" s="95">
        <v>6</v>
      </c>
      <c r="L308" s="106">
        <f>T305</f>
        <v>80</v>
      </c>
      <c r="M308" s="106">
        <f>K308*L308</f>
        <v>480</v>
      </c>
      <c r="N308" s="77"/>
      <c r="O308" s="78" t="s">
        <v>215</v>
      </c>
      <c r="P308" s="78" t="s">
        <v>5</v>
      </c>
      <c r="Q308" s="78"/>
      <c r="R308" s="79">
        <v>24</v>
      </c>
      <c r="S308" s="80"/>
      <c r="T308" s="81">
        <v>7350</v>
      </c>
      <c r="U308" s="96" t="s">
        <v>228</v>
      </c>
      <c r="V308" s="79">
        <f>R308*T308*14/100</f>
        <v>24696</v>
      </c>
      <c r="W308" s="79">
        <f>R308*T308-V308</f>
        <v>151704</v>
      </c>
      <c r="X308" s="82">
        <f>M308+W308</f>
        <v>152184</v>
      </c>
      <c r="Y308" s="83">
        <f>M308</f>
        <v>480</v>
      </c>
      <c r="Z308" s="84"/>
      <c r="AA308" s="87">
        <f>X308*AB308/100</f>
        <v>456.55199999999996</v>
      </c>
      <c r="AB308" s="86">
        <v>0.3</v>
      </c>
    </row>
    <row r="309" spans="2:28" ht="16.5" customHeight="1" x14ac:dyDescent="0.25">
      <c r="B309" s="97"/>
      <c r="C309" s="97"/>
      <c r="D309" s="98"/>
      <c r="E309" s="99"/>
      <c r="F309" s="97"/>
      <c r="G309" s="97"/>
      <c r="H309" s="105">
        <v>11</v>
      </c>
      <c r="I309" s="105">
        <v>1</v>
      </c>
      <c r="J309" s="105">
        <v>48</v>
      </c>
      <c r="K309" s="95">
        <v>4548</v>
      </c>
      <c r="L309" s="106"/>
      <c r="M309" s="106"/>
      <c r="N309" s="77"/>
      <c r="O309" s="78"/>
      <c r="P309" s="78"/>
      <c r="Q309" s="78"/>
      <c r="R309" s="79"/>
      <c r="S309" s="80"/>
      <c r="T309" s="81"/>
      <c r="U309" s="77"/>
      <c r="V309" s="79"/>
      <c r="W309" s="79"/>
      <c r="X309" s="82"/>
      <c r="Y309" s="83"/>
      <c r="Z309" s="84"/>
      <c r="AA309" s="87">
        <f>SUM(AA306:AA308)</f>
        <v>493.68799999999999</v>
      </c>
      <c r="AB309" s="82"/>
    </row>
    <row r="310" spans="2:28" ht="16.5" customHeight="1" x14ac:dyDescent="0.25">
      <c r="B310" s="99"/>
      <c r="C310" s="99"/>
      <c r="D310" s="99"/>
      <c r="E310" s="99"/>
      <c r="F310" s="99"/>
      <c r="G310" s="99"/>
      <c r="H310" s="107"/>
      <c r="I310" s="107"/>
      <c r="J310" s="107"/>
      <c r="K310" s="106"/>
      <c r="L310" s="106"/>
      <c r="M310" s="106"/>
      <c r="N310" s="77"/>
      <c r="O310" s="78"/>
      <c r="P310" s="78"/>
      <c r="Q310" s="78"/>
      <c r="R310" s="79"/>
      <c r="S310" s="80"/>
      <c r="T310" s="81"/>
      <c r="U310" s="77"/>
      <c r="V310" s="79"/>
      <c r="W310" s="79"/>
      <c r="X310" s="86"/>
      <c r="Y310" s="83"/>
      <c r="Z310" s="84"/>
      <c r="AA310" s="85"/>
      <c r="AB310" s="86"/>
    </row>
    <row r="311" spans="2:28" ht="16.5" customHeight="1" x14ac:dyDescent="0.25">
      <c r="B311" s="100" t="s">
        <v>205</v>
      </c>
      <c r="C311" s="101"/>
      <c r="D311" s="101"/>
      <c r="E311" s="101"/>
      <c r="F311" s="101"/>
      <c r="G311" s="102"/>
      <c r="H311" s="102" t="s">
        <v>207</v>
      </c>
      <c r="I311" s="102" t="s">
        <v>3004</v>
      </c>
      <c r="J311" s="102" t="s">
        <v>1330</v>
      </c>
      <c r="K311" s="102">
        <v>15</v>
      </c>
      <c r="L311" s="102">
        <v>2</v>
      </c>
      <c r="M311" s="102"/>
      <c r="N311" s="102"/>
      <c r="O311" s="102" t="s">
        <v>208</v>
      </c>
      <c r="P311" s="102" t="s">
        <v>209</v>
      </c>
      <c r="Q311" s="102" t="s">
        <v>139</v>
      </c>
      <c r="R311" s="102">
        <v>34160</v>
      </c>
      <c r="S311" s="102"/>
      <c r="T311" s="102">
        <v>80</v>
      </c>
      <c r="U311" s="102"/>
      <c r="V311" s="103"/>
      <c r="W311" s="101"/>
      <c r="X311" s="102"/>
      <c r="Y311" s="101"/>
      <c r="Z311" s="101"/>
      <c r="AA311" s="102" t="s">
        <v>3005</v>
      </c>
      <c r="AB311" s="104"/>
    </row>
    <row r="312" spans="2:28" ht="16.5" customHeight="1" x14ac:dyDescent="0.25">
      <c r="B312" s="97">
        <v>1428</v>
      </c>
      <c r="C312" s="97" t="s">
        <v>206</v>
      </c>
      <c r="D312" s="98">
        <v>55597</v>
      </c>
      <c r="E312" s="99">
        <v>1</v>
      </c>
      <c r="F312" s="97"/>
      <c r="G312" s="97">
        <v>1</v>
      </c>
      <c r="H312" s="105">
        <v>11</v>
      </c>
      <c r="I312" s="105">
        <v>2</v>
      </c>
      <c r="J312" s="105">
        <v>50</v>
      </c>
      <c r="K312" s="95">
        <v>4650</v>
      </c>
      <c r="L312" s="106">
        <f>T311</f>
        <v>80</v>
      </c>
      <c r="M312" s="106">
        <f>K312*L312</f>
        <v>372000</v>
      </c>
      <c r="N312" s="77"/>
      <c r="O312" s="78"/>
      <c r="P312" s="78"/>
      <c r="Q312" s="78"/>
      <c r="R312" s="79"/>
      <c r="S312" s="80"/>
      <c r="T312" s="81"/>
      <c r="U312" s="77"/>
      <c r="V312" s="79"/>
      <c r="W312" s="79"/>
      <c r="X312" s="82"/>
      <c r="Y312" s="83">
        <f>M312</f>
        <v>372000</v>
      </c>
      <c r="Z312" s="84"/>
      <c r="AA312" s="87">
        <f>AB312*M312/100</f>
        <v>37.200000000000003</v>
      </c>
      <c r="AB312" s="110">
        <v>0.01</v>
      </c>
    </row>
    <row r="313" spans="2:28" ht="16.5" customHeight="1" x14ac:dyDescent="0.25">
      <c r="B313" s="99"/>
      <c r="C313" s="99"/>
      <c r="D313" s="99"/>
      <c r="E313" s="99"/>
      <c r="F313" s="99"/>
      <c r="G313" s="99"/>
      <c r="H313" s="107"/>
      <c r="I313" s="107"/>
      <c r="J313" s="107"/>
      <c r="K313" s="106"/>
      <c r="L313" s="106"/>
      <c r="M313" s="106"/>
      <c r="N313" s="77"/>
      <c r="O313" s="78"/>
      <c r="P313" s="78"/>
      <c r="Q313" s="78"/>
      <c r="R313" s="79"/>
      <c r="S313" s="80"/>
      <c r="T313" s="81"/>
      <c r="U313" s="77"/>
      <c r="V313" s="79"/>
      <c r="W313" s="79"/>
      <c r="X313" s="86"/>
      <c r="Y313" s="83"/>
      <c r="Z313" s="84"/>
      <c r="AA313" s="85"/>
      <c r="AB313" s="86"/>
    </row>
    <row r="314" spans="2:28" ht="16.5" customHeight="1" x14ac:dyDescent="0.25">
      <c r="B314" s="100" t="s">
        <v>205</v>
      </c>
      <c r="C314" s="101"/>
      <c r="D314" s="101"/>
      <c r="E314" s="101"/>
      <c r="F314" s="101"/>
      <c r="G314" s="102"/>
      <c r="H314" s="102" t="s">
        <v>207</v>
      </c>
      <c r="I314" s="102" t="s">
        <v>3014</v>
      </c>
      <c r="J314" s="102" t="s">
        <v>1814</v>
      </c>
      <c r="K314" s="102">
        <v>2</v>
      </c>
      <c r="L314" s="102">
        <v>2</v>
      </c>
      <c r="M314" s="102"/>
      <c r="N314" s="102"/>
      <c r="O314" s="102" t="s">
        <v>208</v>
      </c>
      <c r="P314" s="102" t="s">
        <v>209</v>
      </c>
      <c r="Q314" s="102" t="s">
        <v>139</v>
      </c>
      <c r="R314" s="102">
        <v>34160</v>
      </c>
      <c r="S314" s="102"/>
      <c r="T314" s="102">
        <v>80</v>
      </c>
      <c r="U314" s="102" t="s">
        <v>3015</v>
      </c>
      <c r="V314" s="103"/>
      <c r="W314" s="101"/>
      <c r="X314" s="102"/>
      <c r="Y314" s="101"/>
      <c r="Z314" s="101"/>
      <c r="AA314" s="101"/>
      <c r="AB314" s="104"/>
    </row>
    <row r="315" spans="2:28" ht="16.5" customHeight="1" x14ac:dyDescent="0.25">
      <c r="B315" s="97">
        <v>1437</v>
      </c>
      <c r="C315" s="97" t="s">
        <v>206</v>
      </c>
      <c r="D315" s="98">
        <v>772</v>
      </c>
      <c r="E315" s="99">
        <v>1</v>
      </c>
      <c r="F315" s="97">
        <v>6</v>
      </c>
      <c r="G315" s="97">
        <v>1</v>
      </c>
      <c r="H315" s="105">
        <v>15</v>
      </c>
      <c r="I315" s="105">
        <v>0</v>
      </c>
      <c r="J315" s="105">
        <v>50</v>
      </c>
      <c r="K315" s="95">
        <v>6050</v>
      </c>
      <c r="L315" s="106">
        <f>T314</f>
        <v>80</v>
      </c>
      <c r="M315" s="106">
        <f>K315*L315</f>
        <v>484000</v>
      </c>
      <c r="N315" s="77"/>
      <c r="O315" s="78"/>
      <c r="P315" s="78"/>
      <c r="Q315" s="78"/>
      <c r="R315" s="79"/>
      <c r="S315" s="80"/>
      <c r="T315" s="81"/>
      <c r="U315" s="77"/>
      <c r="V315" s="79"/>
      <c r="W315" s="79"/>
      <c r="X315" s="82"/>
      <c r="Y315" s="83">
        <f>M315</f>
        <v>484000</v>
      </c>
      <c r="Z315" s="84"/>
      <c r="AA315" s="87">
        <f>AB315*M315/100</f>
        <v>48.4</v>
      </c>
      <c r="AB315" s="110">
        <v>0.01</v>
      </c>
    </row>
    <row r="316" spans="2:28" ht="16.5" customHeight="1" x14ac:dyDescent="0.25">
      <c r="B316" s="99"/>
      <c r="C316" s="99"/>
      <c r="D316" s="99"/>
      <c r="E316" s="99"/>
      <c r="F316" s="99"/>
      <c r="G316" s="99"/>
      <c r="H316" s="107"/>
      <c r="I316" s="107"/>
      <c r="J316" s="107"/>
      <c r="K316" s="106"/>
      <c r="L316" s="106"/>
      <c r="M316" s="106"/>
      <c r="N316" s="77"/>
      <c r="O316" s="78"/>
      <c r="P316" s="78"/>
      <c r="Q316" s="78"/>
      <c r="R316" s="79"/>
      <c r="S316" s="80"/>
      <c r="T316" s="81"/>
      <c r="U316" s="77"/>
      <c r="V316" s="79"/>
      <c r="W316" s="79"/>
      <c r="X316" s="86"/>
      <c r="Y316" s="83"/>
      <c r="Z316" s="84"/>
      <c r="AA316" s="85"/>
      <c r="AB316" s="86"/>
    </row>
    <row r="317" spans="2:28" ht="16.5" customHeight="1" x14ac:dyDescent="0.25">
      <c r="B317" s="100" t="s">
        <v>205</v>
      </c>
      <c r="C317" s="101"/>
      <c r="D317" s="101"/>
      <c r="E317" s="101"/>
      <c r="F317" s="101"/>
      <c r="G317" s="102"/>
      <c r="H317" s="102" t="s">
        <v>210</v>
      </c>
      <c r="I317" s="102" t="s">
        <v>2154</v>
      </c>
      <c r="J317" s="102" t="s">
        <v>1330</v>
      </c>
      <c r="K317" s="102">
        <v>93</v>
      </c>
      <c r="L317" s="102">
        <v>2</v>
      </c>
      <c r="M317" s="102"/>
      <c r="N317" s="102"/>
      <c r="O317" s="102" t="s">
        <v>208</v>
      </c>
      <c r="P317" s="102" t="s">
        <v>209</v>
      </c>
      <c r="Q317" s="102" t="s">
        <v>139</v>
      </c>
      <c r="R317" s="102">
        <v>34160</v>
      </c>
      <c r="S317" s="102"/>
      <c r="T317" s="102">
        <v>80</v>
      </c>
      <c r="U317" s="102"/>
      <c r="V317" s="103"/>
      <c r="W317" s="101"/>
      <c r="X317" s="102"/>
      <c r="Y317" s="101"/>
      <c r="Z317" s="101"/>
      <c r="AA317" s="101"/>
      <c r="AB317" s="104"/>
    </row>
    <row r="318" spans="2:28" ht="16.5" customHeight="1" x14ac:dyDescent="0.25">
      <c r="B318" s="97">
        <v>1438</v>
      </c>
      <c r="C318" s="97" t="s">
        <v>206</v>
      </c>
      <c r="D318" s="98">
        <v>755</v>
      </c>
      <c r="E318" s="99">
        <v>9</v>
      </c>
      <c r="F318" s="97">
        <v>6</v>
      </c>
      <c r="G318" s="97">
        <v>1</v>
      </c>
      <c r="H318" s="105">
        <v>10</v>
      </c>
      <c r="I318" s="105">
        <v>3</v>
      </c>
      <c r="J318" s="105">
        <v>33</v>
      </c>
      <c r="K318" s="95">
        <v>4333</v>
      </c>
      <c r="L318" s="106">
        <f>T317</f>
        <v>80</v>
      </c>
      <c r="M318" s="106">
        <f>K318*L318</f>
        <v>346640</v>
      </c>
      <c r="N318" s="77"/>
      <c r="O318" s="78"/>
      <c r="P318" s="78"/>
      <c r="Q318" s="78"/>
      <c r="R318" s="79"/>
      <c r="S318" s="80"/>
      <c r="T318" s="81"/>
      <c r="U318" s="77"/>
      <c r="V318" s="79"/>
      <c r="W318" s="79"/>
      <c r="X318" s="82"/>
      <c r="Y318" s="83">
        <f>M318</f>
        <v>346640</v>
      </c>
      <c r="Z318" s="84"/>
      <c r="AA318" s="87">
        <f>AB318*M318/100</f>
        <v>34.664000000000001</v>
      </c>
      <c r="AB318" s="110">
        <v>0.01</v>
      </c>
    </row>
    <row r="319" spans="2:28" ht="16.5" customHeight="1" x14ac:dyDescent="0.25">
      <c r="B319" s="99"/>
      <c r="C319" s="99"/>
      <c r="D319" s="99"/>
      <c r="E319" s="99"/>
      <c r="F319" s="99"/>
      <c r="G319" s="99"/>
      <c r="H319" s="107"/>
      <c r="I319" s="107"/>
      <c r="J319" s="107"/>
      <c r="K319" s="106"/>
      <c r="L319" s="106"/>
      <c r="M319" s="106"/>
      <c r="N319" s="77"/>
      <c r="O319" s="78"/>
      <c r="P319" s="78"/>
      <c r="Q319" s="78"/>
      <c r="R319" s="79"/>
      <c r="S319" s="80"/>
      <c r="T319" s="81"/>
      <c r="U319" s="77"/>
      <c r="V319" s="79"/>
      <c r="W319" s="79"/>
      <c r="X319" s="86"/>
      <c r="Y319" s="83"/>
      <c r="Z319" s="84"/>
      <c r="AA319" s="85"/>
      <c r="AB319" s="86"/>
    </row>
    <row r="320" spans="2:28" ht="16.5" customHeight="1" x14ac:dyDescent="0.25">
      <c r="B320" s="100" t="s">
        <v>205</v>
      </c>
      <c r="C320" s="101"/>
      <c r="D320" s="101"/>
      <c r="E320" s="101"/>
      <c r="F320" s="101"/>
      <c r="G320" s="102"/>
      <c r="H320" s="102" t="s">
        <v>210</v>
      </c>
      <c r="I320" s="102" t="s">
        <v>3020</v>
      </c>
      <c r="J320" s="102" t="s">
        <v>1330</v>
      </c>
      <c r="K320" s="102">
        <v>5</v>
      </c>
      <c r="L320" s="102">
        <v>2</v>
      </c>
      <c r="M320" s="102"/>
      <c r="N320" s="102"/>
      <c r="O320" s="102" t="s">
        <v>208</v>
      </c>
      <c r="P320" s="102" t="s">
        <v>209</v>
      </c>
      <c r="Q320" s="102" t="s">
        <v>139</v>
      </c>
      <c r="R320" s="102">
        <v>34160</v>
      </c>
      <c r="S320" s="102"/>
      <c r="T320" s="102">
        <v>80</v>
      </c>
      <c r="U320" s="102"/>
      <c r="V320" s="103"/>
      <c r="W320" s="101"/>
      <c r="X320" s="102"/>
      <c r="Y320" s="101"/>
      <c r="Z320" s="101"/>
      <c r="AA320" s="101"/>
      <c r="AB320" s="104"/>
    </row>
    <row r="321" spans="2:28" ht="16.5" customHeight="1" x14ac:dyDescent="0.25">
      <c r="B321" s="97">
        <v>1441</v>
      </c>
      <c r="C321" s="97" t="s">
        <v>206</v>
      </c>
      <c r="D321" s="98">
        <v>786</v>
      </c>
      <c r="E321" s="99">
        <v>9</v>
      </c>
      <c r="F321" s="97"/>
      <c r="G321" s="97">
        <v>1</v>
      </c>
      <c r="H321" s="105">
        <v>40</v>
      </c>
      <c r="I321" s="105">
        <v>0</v>
      </c>
      <c r="J321" s="105">
        <v>70</v>
      </c>
      <c r="K321" s="95">
        <v>16070</v>
      </c>
      <c r="L321" s="106">
        <f>T320</f>
        <v>80</v>
      </c>
      <c r="M321" s="106">
        <f>K321*L321</f>
        <v>1285600</v>
      </c>
      <c r="N321" s="77"/>
      <c r="O321" s="78"/>
      <c r="P321" s="78"/>
      <c r="Q321" s="78"/>
      <c r="R321" s="79"/>
      <c r="S321" s="80"/>
      <c r="T321" s="81"/>
      <c r="U321" s="77"/>
      <c r="V321" s="79"/>
      <c r="W321" s="79"/>
      <c r="X321" s="82"/>
      <c r="Y321" s="83">
        <f>M321</f>
        <v>1285600</v>
      </c>
      <c r="Z321" s="84"/>
      <c r="AA321" s="87">
        <f>AB321*M321/100</f>
        <v>128.56</v>
      </c>
      <c r="AB321" s="110">
        <v>0.01</v>
      </c>
    </row>
    <row r="322" spans="2:28" ht="16.5" customHeight="1" x14ac:dyDescent="0.25">
      <c r="B322" s="99"/>
      <c r="C322" s="99"/>
      <c r="D322" s="99"/>
      <c r="E322" s="99"/>
      <c r="F322" s="99"/>
      <c r="G322" s="99"/>
      <c r="H322" s="107"/>
      <c r="I322" s="107"/>
      <c r="J322" s="107"/>
      <c r="K322" s="106"/>
      <c r="L322" s="106"/>
      <c r="M322" s="106"/>
      <c r="N322" s="77"/>
      <c r="O322" s="78"/>
      <c r="P322" s="78"/>
      <c r="Q322" s="78"/>
      <c r="R322" s="79"/>
      <c r="S322" s="80"/>
      <c r="T322" s="81"/>
      <c r="U322" s="77"/>
      <c r="V322" s="79"/>
      <c r="W322" s="79"/>
      <c r="X322" s="86"/>
      <c r="Y322" s="83"/>
      <c r="Z322" s="84"/>
      <c r="AA322" s="85"/>
      <c r="AB322" s="86"/>
    </row>
    <row r="323" spans="2:28" ht="16.5" customHeight="1" x14ac:dyDescent="0.25">
      <c r="B323" s="100" t="s">
        <v>205</v>
      </c>
      <c r="C323" s="101"/>
      <c r="D323" s="101"/>
      <c r="E323" s="101"/>
      <c r="F323" s="101"/>
      <c r="G323" s="102"/>
      <c r="H323" s="102" t="s">
        <v>207</v>
      </c>
      <c r="I323" s="102" t="s">
        <v>3004</v>
      </c>
      <c r="J323" s="102" t="s">
        <v>1330</v>
      </c>
      <c r="K323" s="102">
        <v>15</v>
      </c>
      <c r="L323" s="102">
        <v>2</v>
      </c>
      <c r="M323" s="102"/>
      <c r="N323" s="102"/>
      <c r="O323" s="102" t="s">
        <v>208</v>
      </c>
      <c r="P323" s="102" t="s">
        <v>209</v>
      </c>
      <c r="Q323" s="102" t="s">
        <v>139</v>
      </c>
      <c r="R323" s="102">
        <v>34160</v>
      </c>
      <c r="S323" s="102"/>
      <c r="T323" s="102">
        <v>80</v>
      </c>
      <c r="U323" s="102"/>
      <c r="V323" s="103"/>
      <c r="W323" s="101"/>
      <c r="X323" s="102"/>
      <c r="Y323" s="101"/>
      <c r="Z323" s="101"/>
      <c r="AA323" s="102" t="s">
        <v>3005</v>
      </c>
      <c r="AB323" s="104"/>
    </row>
    <row r="324" spans="2:28" ht="16.5" customHeight="1" x14ac:dyDescent="0.25">
      <c r="B324" s="97">
        <v>1658</v>
      </c>
      <c r="C324" s="97" t="s">
        <v>206</v>
      </c>
      <c r="D324" s="98" t="s">
        <v>3635</v>
      </c>
      <c r="E324" s="99" t="s">
        <v>223</v>
      </c>
      <c r="F324" s="97" t="s">
        <v>223</v>
      </c>
      <c r="G324" s="97">
        <v>1</v>
      </c>
      <c r="H324" s="105">
        <v>6</v>
      </c>
      <c r="I324" s="105">
        <v>3</v>
      </c>
      <c r="J324" s="105">
        <v>34</v>
      </c>
      <c r="K324" s="95">
        <v>2734</v>
      </c>
      <c r="L324" s="106">
        <f>T323</f>
        <v>80</v>
      </c>
      <c r="M324" s="106">
        <f>K324*L324</f>
        <v>218720</v>
      </c>
      <c r="N324" s="77"/>
      <c r="O324" s="78"/>
      <c r="P324" s="78"/>
      <c r="Q324" s="78"/>
      <c r="R324" s="79"/>
      <c r="S324" s="80"/>
      <c r="T324" s="81"/>
      <c r="U324" s="77"/>
      <c r="V324" s="79"/>
      <c r="W324" s="79"/>
      <c r="X324" s="82"/>
      <c r="Y324" s="83">
        <f>M324</f>
        <v>218720</v>
      </c>
      <c r="Z324" s="84"/>
      <c r="AA324" s="87">
        <f>AB324*M324/100</f>
        <v>21.872</v>
      </c>
      <c r="AB324" s="110">
        <v>0.01</v>
      </c>
    </row>
    <row r="325" spans="2:28" ht="16.5" customHeight="1" x14ac:dyDescent="0.25">
      <c r="B325" s="99"/>
      <c r="C325" s="99"/>
      <c r="D325" s="99"/>
      <c r="E325" s="99"/>
      <c r="F325" s="99"/>
      <c r="G325" s="99"/>
      <c r="H325" s="107"/>
      <c r="I325" s="107"/>
      <c r="J325" s="107"/>
      <c r="K325" s="106"/>
      <c r="L325" s="106"/>
      <c r="M325" s="106"/>
      <c r="N325" s="77"/>
      <c r="O325" s="78"/>
      <c r="P325" s="78"/>
      <c r="Q325" s="78"/>
      <c r="R325" s="79"/>
      <c r="S325" s="80"/>
      <c r="T325" s="81"/>
      <c r="U325" s="77"/>
      <c r="V325" s="79"/>
      <c r="W325" s="79"/>
      <c r="X325" s="86"/>
      <c r="Y325" s="83"/>
      <c r="Z325" s="84"/>
      <c r="AA325" s="85"/>
      <c r="AB325" s="86"/>
    </row>
    <row r="326" spans="2:28" ht="16.5" customHeight="1" x14ac:dyDescent="0.25">
      <c r="B326" s="100" t="s">
        <v>205</v>
      </c>
      <c r="C326" s="101"/>
      <c r="D326" s="101"/>
      <c r="E326" s="101"/>
      <c r="F326" s="101"/>
      <c r="G326" s="102"/>
      <c r="H326" s="102" t="s">
        <v>213</v>
      </c>
      <c r="I326" s="102" t="s">
        <v>3811</v>
      </c>
      <c r="J326" s="102" t="s">
        <v>2044</v>
      </c>
      <c r="K326" s="102" t="s">
        <v>3812</v>
      </c>
      <c r="L326" s="102">
        <v>2</v>
      </c>
      <c r="M326" s="102"/>
      <c r="N326" s="102"/>
      <c r="O326" s="102" t="s">
        <v>208</v>
      </c>
      <c r="P326" s="102" t="s">
        <v>209</v>
      </c>
      <c r="Q326" s="102" t="s">
        <v>139</v>
      </c>
      <c r="R326" s="102">
        <v>34160</v>
      </c>
      <c r="S326" s="102"/>
      <c r="T326" s="102">
        <v>80</v>
      </c>
      <c r="U326" s="102"/>
      <c r="V326" s="103"/>
      <c r="W326" s="101"/>
      <c r="X326" s="102"/>
      <c r="Y326" s="101"/>
      <c r="Z326" s="101"/>
      <c r="AA326" s="102" t="s">
        <v>3813</v>
      </c>
      <c r="AB326" s="104"/>
    </row>
    <row r="327" spans="2:28" ht="16.5" customHeight="1" x14ac:dyDescent="0.25">
      <c r="B327" s="97">
        <v>1722</v>
      </c>
      <c r="C327" s="97" t="s">
        <v>206</v>
      </c>
      <c r="D327" s="98" t="s">
        <v>3810</v>
      </c>
      <c r="E327" s="99" t="s">
        <v>3134</v>
      </c>
      <c r="F327" s="97" t="s">
        <v>223</v>
      </c>
      <c r="G327" s="97">
        <v>1</v>
      </c>
      <c r="H327" s="105">
        <v>10</v>
      </c>
      <c r="I327" s="105">
        <v>0</v>
      </c>
      <c r="J327" s="105">
        <v>57</v>
      </c>
      <c r="K327" s="95">
        <v>4057</v>
      </c>
      <c r="L327" s="106">
        <f>T326</f>
        <v>80</v>
      </c>
      <c r="M327" s="106">
        <f>K327*L327</f>
        <v>324560</v>
      </c>
      <c r="N327" s="77"/>
      <c r="O327" s="78"/>
      <c r="P327" s="78"/>
      <c r="Q327" s="78"/>
      <c r="R327" s="79"/>
      <c r="S327" s="80"/>
      <c r="T327" s="81"/>
      <c r="U327" s="77"/>
      <c r="V327" s="79"/>
      <c r="W327" s="79"/>
      <c r="X327" s="82"/>
      <c r="Y327" s="83">
        <f>M327</f>
        <v>324560</v>
      </c>
      <c r="Z327" s="84"/>
      <c r="AA327" s="87">
        <f>AB327*M327/100</f>
        <v>32.455999999999996</v>
      </c>
      <c r="AB327" s="110">
        <v>0.01</v>
      </c>
    </row>
    <row r="328" spans="2:28" ht="16.5" customHeight="1" x14ac:dyDescent="0.25">
      <c r="B328" s="99"/>
      <c r="C328" s="99"/>
      <c r="D328" s="99"/>
      <c r="E328" s="99"/>
      <c r="F328" s="99"/>
      <c r="G328" s="99"/>
      <c r="H328" s="107"/>
      <c r="I328" s="107"/>
      <c r="J328" s="107"/>
      <c r="K328" s="106"/>
      <c r="L328" s="106"/>
      <c r="M328" s="106"/>
      <c r="N328" s="77"/>
      <c r="O328" s="78"/>
      <c r="P328" s="78"/>
      <c r="Q328" s="78"/>
      <c r="R328" s="79"/>
      <c r="S328" s="80"/>
      <c r="T328" s="81"/>
      <c r="U328" s="77"/>
      <c r="V328" s="79"/>
      <c r="W328" s="79"/>
      <c r="X328" s="86"/>
      <c r="Y328" s="83"/>
      <c r="Z328" s="84"/>
      <c r="AA328" s="85"/>
      <c r="AB328" s="86"/>
    </row>
    <row r="329" spans="2:28" ht="16.5" customHeight="1" x14ac:dyDescent="0.25">
      <c r="B329" s="100" t="s">
        <v>205</v>
      </c>
      <c r="C329" s="101"/>
      <c r="D329" s="101"/>
      <c r="E329" s="101"/>
      <c r="F329" s="101"/>
      <c r="G329" s="102"/>
      <c r="H329" s="102" t="s">
        <v>210</v>
      </c>
      <c r="I329" s="102" t="s">
        <v>2031</v>
      </c>
      <c r="J329" s="102" t="s">
        <v>2032</v>
      </c>
      <c r="K329" s="102">
        <v>32</v>
      </c>
      <c r="L329" s="102">
        <v>2</v>
      </c>
      <c r="M329" s="102"/>
      <c r="N329" s="102"/>
      <c r="O329" s="102" t="s">
        <v>208</v>
      </c>
      <c r="P329" s="102" t="s">
        <v>209</v>
      </c>
      <c r="Q329" s="102" t="s">
        <v>139</v>
      </c>
      <c r="R329" s="102">
        <v>34160</v>
      </c>
      <c r="S329" s="102"/>
      <c r="T329" s="102">
        <v>80</v>
      </c>
      <c r="U329" s="102"/>
      <c r="V329" s="103"/>
      <c r="W329" s="101"/>
      <c r="X329" s="102" t="s">
        <v>212</v>
      </c>
      <c r="Y329" s="101" t="s">
        <v>3840</v>
      </c>
      <c r="Z329" s="101"/>
      <c r="AA329" s="101"/>
      <c r="AB329" s="104"/>
    </row>
    <row r="330" spans="2:28" ht="16.5" customHeight="1" x14ac:dyDescent="0.25">
      <c r="B330" s="97">
        <v>1732</v>
      </c>
      <c r="C330" s="97" t="s">
        <v>206</v>
      </c>
      <c r="D330" s="98" t="s">
        <v>3839</v>
      </c>
      <c r="E330" s="99" t="s">
        <v>3074</v>
      </c>
      <c r="F330" s="97" t="s">
        <v>223</v>
      </c>
      <c r="G330" s="97">
        <v>1</v>
      </c>
      <c r="H330" s="105">
        <v>31</v>
      </c>
      <c r="I330" s="105">
        <v>2</v>
      </c>
      <c r="J330" s="105">
        <v>43</v>
      </c>
      <c r="K330" s="95">
        <v>12643</v>
      </c>
      <c r="L330" s="106">
        <f>T329</f>
        <v>80</v>
      </c>
      <c r="M330" s="106">
        <f>K330*L330</f>
        <v>1011440</v>
      </c>
      <c r="N330" s="77"/>
      <c r="O330" s="78"/>
      <c r="P330" s="78"/>
      <c r="Q330" s="78"/>
      <c r="R330" s="79"/>
      <c r="S330" s="80"/>
      <c r="T330" s="81"/>
      <c r="U330" s="77"/>
      <c r="V330" s="79"/>
      <c r="W330" s="79"/>
      <c r="X330" s="82"/>
      <c r="Y330" s="83">
        <f>M330</f>
        <v>1011440</v>
      </c>
      <c r="Z330" s="84"/>
      <c r="AA330" s="87">
        <f>AB330*M330/100</f>
        <v>101.14399999999999</v>
      </c>
      <c r="AB330" s="110">
        <v>0.01</v>
      </c>
    </row>
    <row r="331" spans="2:28" ht="16.5" customHeight="1" x14ac:dyDescent="0.25">
      <c r="B331" s="97"/>
      <c r="C331" s="97"/>
      <c r="D331" s="98"/>
      <c r="E331" s="99"/>
      <c r="F331" s="97"/>
      <c r="G331" s="97"/>
      <c r="H331" s="105"/>
      <c r="I331" s="105"/>
      <c r="J331" s="105"/>
      <c r="K331" s="95"/>
      <c r="L331" s="106"/>
      <c r="M331" s="106"/>
      <c r="N331" s="77"/>
      <c r="O331" s="78"/>
      <c r="P331" s="78"/>
      <c r="Q331" s="78"/>
      <c r="R331" s="79"/>
      <c r="S331" s="80"/>
      <c r="T331" s="81"/>
      <c r="U331" s="77"/>
      <c r="V331" s="79"/>
      <c r="W331" s="79"/>
      <c r="X331" s="82"/>
      <c r="Y331" s="83"/>
      <c r="Z331" s="84"/>
      <c r="AA331" s="87"/>
      <c r="AB331" s="110"/>
    </row>
    <row r="332" spans="2:28" ht="16.5" customHeight="1" x14ac:dyDescent="0.25">
      <c r="B332" s="99"/>
      <c r="C332" s="99"/>
      <c r="D332" s="99"/>
      <c r="E332" s="99"/>
      <c r="F332" s="99"/>
      <c r="G332" s="99"/>
      <c r="H332" s="107"/>
      <c r="I332" s="107"/>
      <c r="J332" s="107"/>
      <c r="K332" s="106"/>
      <c r="L332" s="106"/>
      <c r="M332" s="106"/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6"/>
      <c r="Y332" s="83"/>
      <c r="Z332" s="84"/>
      <c r="AA332" s="85"/>
      <c r="AB332" s="86"/>
    </row>
    <row r="333" spans="2:28" ht="16.5" customHeight="1" x14ac:dyDescent="0.25">
      <c r="B333" s="100" t="s">
        <v>205</v>
      </c>
      <c r="C333" s="101"/>
      <c r="D333" s="101"/>
      <c r="E333" s="101"/>
      <c r="F333" s="101"/>
      <c r="G333" s="102"/>
      <c r="H333" s="102" t="s">
        <v>207</v>
      </c>
      <c r="I333" s="102" t="s">
        <v>3854</v>
      </c>
      <c r="J333" s="102" t="s">
        <v>743</v>
      </c>
      <c r="K333" s="102">
        <v>12</v>
      </c>
      <c r="L333" s="102">
        <v>2</v>
      </c>
      <c r="M333" s="102"/>
      <c r="N333" s="102"/>
      <c r="O333" s="102" t="s">
        <v>208</v>
      </c>
      <c r="P333" s="102" t="s">
        <v>209</v>
      </c>
      <c r="Q333" s="102" t="s">
        <v>139</v>
      </c>
      <c r="R333" s="102">
        <v>34160</v>
      </c>
      <c r="S333" s="102"/>
      <c r="T333" s="102">
        <v>80</v>
      </c>
      <c r="U333" s="102"/>
      <c r="V333" s="103"/>
      <c r="W333" s="101"/>
      <c r="X333" s="102" t="s">
        <v>212</v>
      </c>
      <c r="Y333" s="101" t="s">
        <v>3855</v>
      </c>
      <c r="Z333" s="101"/>
      <c r="AA333" s="101"/>
      <c r="AB333" s="104"/>
    </row>
    <row r="334" spans="2:28" ht="16.5" customHeight="1" x14ac:dyDescent="0.25">
      <c r="B334" s="97">
        <v>1737</v>
      </c>
      <c r="C334" s="97" t="s">
        <v>206</v>
      </c>
      <c r="D334" s="98" t="s">
        <v>3853</v>
      </c>
      <c r="E334" s="99" t="s">
        <v>3138</v>
      </c>
      <c r="F334" s="97" t="s">
        <v>223</v>
      </c>
      <c r="G334" s="97">
        <v>1</v>
      </c>
      <c r="H334" s="105">
        <v>11</v>
      </c>
      <c r="I334" s="105">
        <v>3</v>
      </c>
      <c r="J334" s="105">
        <v>64</v>
      </c>
      <c r="K334" s="95">
        <v>4764</v>
      </c>
      <c r="L334" s="106">
        <f>T333</f>
        <v>80</v>
      </c>
      <c r="M334" s="106">
        <f>K334*L334</f>
        <v>381120</v>
      </c>
      <c r="N334" s="77"/>
      <c r="O334" s="78"/>
      <c r="P334" s="78"/>
      <c r="Q334" s="78"/>
      <c r="R334" s="79"/>
      <c r="S334" s="80"/>
      <c r="T334" s="81"/>
      <c r="U334" s="77"/>
      <c r="V334" s="79"/>
      <c r="W334" s="79"/>
      <c r="X334" s="82"/>
      <c r="Y334" s="83">
        <f>M334</f>
        <v>381120</v>
      </c>
      <c r="Z334" s="84"/>
      <c r="AA334" s="87">
        <f>AB334*M334/100</f>
        <v>38.112000000000002</v>
      </c>
      <c r="AB334" s="110">
        <v>0.01</v>
      </c>
    </row>
    <row r="335" spans="2:28" ht="16.5" customHeight="1" x14ac:dyDescent="0.25">
      <c r="B335" s="99"/>
      <c r="C335" s="99"/>
      <c r="D335" s="99"/>
      <c r="E335" s="99"/>
      <c r="F335" s="99"/>
      <c r="G335" s="99"/>
      <c r="H335" s="107"/>
      <c r="I335" s="107"/>
      <c r="J335" s="107"/>
      <c r="K335" s="106"/>
      <c r="L335" s="106"/>
      <c r="M335" s="106"/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6"/>
      <c r="Y335" s="83"/>
      <c r="Z335" s="84"/>
      <c r="AA335" s="85"/>
      <c r="AB335" s="86"/>
    </row>
    <row r="336" spans="2:28" ht="16.5" customHeight="1" x14ac:dyDescent="0.25">
      <c r="B336" s="100" t="s">
        <v>205</v>
      </c>
      <c r="C336" s="101"/>
      <c r="D336" s="101"/>
      <c r="E336" s="101"/>
      <c r="F336" s="101"/>
      <c r="G336" s="102"/>
      <c r="H336" s="102" t="s">
        <v>210</v>
      </c>
      <c r="I336" s="102" t="s">
        <v>2989</v>
      </c>
      <c r="J336" s="102" t="s">
        <v>1330</v>
      </c>
      <c r="K336" s="102" t="s">
        <v>2109</v>
      </c>
      <c r="L336" s="102">
        <v>2</v>
      </c>
      <c r="M336" s="102"/>
      <c r="N336" s="102"/>
      <c r="O336" s="102" t="s">
        <v>208</v>
      </c>
      <c r="P336" s="102" t="s">
        <v>209</v>
      </c>
      <c r="Q336" s="102" t="s">
        <v>139</v>
      </c>
      <c r="R336" s="102">
        <v>34160</v>
      </c>
      <c r="S336" s="102"/>
      <c r="T336" s="102">
        <v>80</v>
      </c>
      <c r="U336" s="102"/>
      <c r="V336" s="103"/>
      <c r="W336" s="101"/>
      <c r="X336" s="102"/>
      <c r="Y336" s="101"/>
      <c r="Z336" s="101"/>
      <c r="AA336" s="101"/>
      <c r="AB336" s="104"/>
    </row>
    <row r="337" spans="2:28" ht="16.5" customHeight="1" x14ac:dyDescent="0.25">
      <c r="B337" s="97">
        <v>1738</v>
      </c>
      <c r="C337" s="97" t="s">
        <v>206</v>
      </c>
      <c r="D337" s="98" t="s">
        <v>3856</v>
      </c>
      <c r="E337" s="99" t="s">
        <v>3074</v>
      </c>
      <c r="F337" s="97" t="s">
        <v>223</v>
      </c>
      <c r="G337" s="97">
        <v>1</v>
      </c>
      <c r="H337" s="105">
        <v>15</v>
      </c>
      <c r="I337" s="105">
        <v>3</v>
      </c>
      <c r="J337" s="105">
        <v>91</v>
      </c>
      <c r="K337" s="95">
        <v>6391</v>
      </c>
      <c r="L337" s="106">
        <f>T336</f>
        <v>80</v>
      </c>
      <c r="M337" s="106">
        <f>K337*L337</f>
        <v>511280</v>
      </c>
      <c r="N337" s="77"/>
      <c r="O337" s="78"/>
      <c r="P337" s="78"/>
      <c r="Q337" s="78"/>
      <c r="R337" s="79"/>
      <c r="S337" s="80"/>
      <c r="T337" s="81"/>
      <c r="U337" s="77"/>
      <c r="V337" s="79"/>
      <c r="W337" s="79"/>
      <c r="X337" s="82"/>
      <c r="Y337" s="83">
        <f>M337</f>
        <v>511280</v>
      </c>
      <c r="Z337" s="84"/>
      <c r="AA337" s="87">
        <f>AB337*M337/100</f>
        <v>51.128</v>
      </c>
      <c r="AB337" s="110">
        <v>0.01</v>
      </c>
    </row>
    <row r="338" spans="2:28" ht="16.5" customHeight="1" x14ac:dyDescent="0.25">
      <c r="B338" s="99"/>
      <c r="C338" s="99"/>
      <c r="D338" s="99"/>
      <c r="E338" s="99"/>
      <c r="F338" s="99"/>
      <c r="G338" s="99"/>
      <c r="H338" s="107"/>
      <c r="I338" s="107"/>
      <c r="J338" s="107"/>
      <c r="K338" s="106"/>
      <c r="L338" s="106"/>
      <c r="M338" s="106"/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6"/>
      <c r="Y338" s="83"/>
      <c r="Z338" s="84"/>
      <c r="AA338" s="85"/>
      <c r="AB338" s="86"/>
    </row>
    <row r="339" spans="2:28" ht="16.5" customHeight="1" x14ac:dyDescent="0.25">
      <c r="B339" s="100" t="s">
        <v>205</v>
      </c>
      <c r="C339" s="101"/>
      <c r="D339" s="101"/>
      <c r="E339" s="101"/>
      <c r="F339" s="101"/>
      <c r="G339" s="102"/>
      <c r="H339" s="102" t="s">
        <v>213</v>
      </c>
      <c r="I339" s="102" t="s">
        <v>3858</v>
      </c>
      <c r="J339" s="102" t="s">
        <v>1662</v>
      </c>
      <c r="K339" s="102" t="s">
        <v>3859</v>
      </c>
      <c r="L339" s="102">
        <v>2</v>
      </c>
      <c r="M339" s="102"/>
      <c r="N339" s="102"/>
      <c r="O339" s="102" t="s">
        <v>208</v>
      </c>
      <c r="P339" s="102" t="s">
        <v>209</v>
      </c>
      <c r="Q339" s="102" t="s">
        <v>139</v>
      </c>
      <c r="R339" s="102">
        <v>34160</v>
      </c>
      <c r="S339" s="102"/>
      <c r="T339" s="102">
        <v>80</v>
      </c>
      <c r="U339" s="102"/>
      <c r="V339" s="103"/>
      <c r="W339" s="101"/>
      <c r="X339" s="102"/>
      <c r="Y339" s="101"/>
      <c r="Z339" s="101"/>
      <c r="AA339" s="101"/>
      <c r="AB339" s="104"/>
    </row>
    <row r="340" spans="2:28" ht="16.5" customHeight="1" x14ac:dyDescent="0.25">
      <c r="B340" s="97">
        <v>1739</v>
      </c>
      <c r="C340" s="97" t="s">
        <v>206</v>
      </c>
      <c r="D340" s="98" t="s">
        <v>3857</v>
      </c>
      <c r="E340" s="99" t="s">
        <v>3079</v>
      </c>
      <c r="F340" s="97" t="s">
        <v>223</v>
      </c>
      <c r="G340" s="97">
        <v>1</v>
      </c>
      <c r="H340" s="105">
        <v>5</v>
      </c>
      <c r="I340" s="105">
        <v>0</v>
      </c>
      <c r="J340" s="105">
        <v>0</v>
      </c>
      <c r="K340" s="95">
        <v>2000</v>
      </c>
      <c r="L340" s="106">
        <f>T339</f>
        <v>80</v>
      </c>
      <c r="M340" s="106">
        <f>K340*L340</f>
        <v>160000</v>
      </c>
      <c r="N340" s="77"/>
      <c r="O340" s="78"/>
      <c r="P340" s="78"/>
      <c r="Q340" s="78"/>
      <c r="R340" s="79"/>
      <c r="S340" s="80"/>
      <c r="T340" s="81"/>
      <c r="U340" s="77"/>
      <c r="V340" s="79"/>
      <c r="W340" s="79"/>
      <c r="X340" s="82"/>
      <c r="Y340" s="83">
        <f>M340</f>
        <v>160000</v>
      </c>
      <c r="Z340" s="84"/>
      <c r="AA340" s="87">
        <f>AB340*M340/100</f>
        <v>16</v>
      </c>
      <c r="AB340" s="110">
        <v>0.01</v>
      </c>
    </row>
    <row r="341" spans="2:28" ht="16.5" customHeight="1" x14ac:dyDescent="0.25">
      <c r="B341" s="99"/>
      <c r="C341" s="99"/>
      <c r="D341" s="99"/>
      <c r="E341" s="99"/>
      <c r="F341" s="99"/>
      <c r="G341" s="99"/>
      <c r="H341" s="107"/>
      <c r="I341" s="107"/>
      <c r="J341" s="107"/>
      <c r="K341" s="106"/>
      <c r="L341" s="106"/>
      <c r="M341" s="106"/>
      <c r="N341" s="77"/>
      <c r="O341" s="78"/>
      <c r="P341" s="78"/>
      <c r="Q341" s="78"/>
      <c r="R341" s="79"/>
      <c r="S341" s="80"/>
      <c r="T341" s="81"/>
      <c r="U341" s="77"/>
      <c r="V341" s="79"/>
      <c r="W341" s="79"/>
      <c r="X341" s="86"/>
      <c r="Y341" s="83"/>
      <c r="Z341" s="84"/>
      <c r="AA341" s="85"/>
      <c r="AB341" s="86"/>
    </row>
    <row r="342" spans="2:28" ht="16.5" customHeight="1" x14ac:dyDescent="0.25">
      <c r="B342" s="100" t="s">
        <v>205</v>
      </c>
      <c r="C342" s="101"/>
      <c r="D342" s="101"/>
      <c r="E342" s="101"/>
      <c r="F342" s="101"/>
      <c r="G342" s="102"/>
      <c r="H342" s="102" t="s">
        <v>207</v>
      </c>
      <c r="I342" s="102" t="s">
        <v>635</v>
      </c>
      <c r="J342" s="102" t="s">
        <v>1662</v>
      </c>
      <c r="K342" s="102" t="s">
        <v>3859</v>
      </c>
      <c r="L342" s="102">
        <v>2</v>
      </c>
      <c r="M342" s="102"/>
      <c r="N342" s="102"/>
      <c r="O342" s="102" t="s">
        <v>208</v>
      </c>
      <c r="P342" s="102" t="s">
        <v>209</v>
      </c>
      <c r="Q342" s="102" t="s">
        <v>139</v>
      </c>
      <c r="R342" s="102">
        <v>34160</v>
      </c>
      <c r="S342" s="102"/>
      <c r="T342" s="102">
        <v>80</v>
      </c>
      <c r="U342" s="102"/>
      <c r="V342" s="103"/>
      <c r="W342" s="101"/>
      <c r="X342" s="102"/>
      <c r="Y342" s="101"/>
      <c r="Z342" s="101"/>
      <c r="AA342" s="101"/>
      <c r="AB342" s="104"/>
    </row>
    <row r="343" spans="2:28" ht="16.5" customHeight="1" x14ac:dyDescent="0.25">
      <c r="B343" s="97">
        <v>1740</v>
      </c>
      <c r="C343" s="97" t="s">
        <v>206</v>
      </c>
      <c r="D343" s="98" t="s">
        <v>3860</v>
      </c>
      <c r="E343" s="99" t="s">
        <v>3038</v>
      </c>
      <c r="F343" s="97" t="s">
        <v>223</v>
      </c>
      <c r="G343" s="97">
        <v>1</v>
      </c>
      <c r="H343" s="105">
        <v>11</v>
      </c>
      <c r="I343" s="105">
        <v>0</v>
      </c>
      <c r="J343" s="105">
        <v>0</v>
      </c>
      <c r="K343" s="95">
        <v>4400</v>
      </c>
      <c r="L343" s="106">
        <f>T342</f>
        <v>80</v>
      </c>
      <c r="M343" s="106">
        <f>K343*L343</f>
        <v>352000</v>
      </c>
      <c r="N343" s="77"/>
      <c r="O343" s="78"/>
      <c r="P343" s="78"/>
      <c r="Q343" s="78"/>
      <c r="R343" s="79"/>
      <c r="S343" s="80"/>
      <c r="T343" s="81"/>
      <c r="U343" s="77"/>
      <c r="V343" s="79"/>
      <c r="W343" s="79"/>
      <c r="X343" s="82"/>
      <c r="Y343" s="83">
        <f>M343</f>
        <v>352000</v>
      </c>
      <c r="Z343" s="84"/>
      <c r="AA343" s="87">
        <f>AB343*M343/100</f>
        <v>35.200000000000003</v>
      </c>
      <c r="AB343" s="110">
        <v>0.01</v>
      </c>
    </row>
    <row r="344" spans="2:28" ht="16.5" customHeight="1" x14ac:dyDescent="0.25">
      <c r="B344" s="99"/>
      <c r="C344" s="99"/>
      <c r="D344" s="99"/>
      <c r="E344" s="99"/>
      <c r="F344" s="99"/>
      <c r="G344" s="99"/>
      <c r="H344" s="107"/>
      <c r="I344" s="107"/>
      <c r="J344" s="107"/>
      <c r="K344" s="106"/>
      <c r="L344" s="106"/>
      <c r="M344" s="106"/>
      <c r="N344" s="77"/>
      <c r="O344" s="78"/>
      <c r="P344" s="78"/>
      <c r="Q344" s="78"/>
      <c r="R344" s="79"/>
      <c r="S344" s="80"/>
      <c r="T344" s="81"/>
      <c r="U344" s="77"/>
      <c r="V344" s="79"/>
      <c r="W344" s="79"/>
      <c r="X344" s="86"/>
      <c r="Y344" s="83"/>
      <c r="Z344" s="84"/>
      <c r="AA344" s="85"/>
      <c r="AB344" s="86"/>
    </row>
    <row r="345" spans="2:28" ht="16.5" customHeight="1" x14ac:dyDescent="0.25">
      <c r="B345" s="100" t="s">
        <v>205</v>
      </c>
      <c r="C345" s="101"/>
      <c r="D345" s="101"/>
      <c r="E345" s="101"/>
      <c r="F345" s="101"/>
      <c r="G345" s="102"/>
      <c r="H345" s="102" t="s">
        <v>210</v>
      </c>
      <c r="I345" s="102" t="s">
        <v>3141</v>
      </c>
      <c r="J345" s="102" t="s">
        <v>3862</v>
      </c>
      <c r="K345" s="102" t="s">
        <v>3863</v>
      </c>
      <c r="L345" s="102">
        <v>2</v>
      </c>
      <c r="M345" s="102"/>
      <c r="N345" s="102"/>
      <c r="O345" s="102" t="s">
        <v>208</v>
      </c>
      <c r="P345" s="102" t="s">
        <v>209</v>
      </c>
      <c r="Q345" s="102" t="s">
        <v>139</v>
      </c>
      <c r="R345" s="102">
        <v>34160</v>
      </c>
      <c r="S345" s="102"/>
      <c r="T345" s="102">
        <v>80</v>
      </c>
      <c r="U345" s="102"/>
      <c r="V345" s="103"/>
      <c r="W345" s="101"/>
      <c r="X345" s="102"/>
      <c r="Y345" s="101"/>
      <c r="Z345" s="101"/>
      <c r="AA345" s="101"/>
      <c r="AB345" s="104"/>
    </row>
    <row r="346" spans="2:28" ht="16.5" customHeight="1" x14ac:dyDescent="0.25">
      <c r="B346" s="97">
        <v>1741</v>
      </c>
      <c r="C346" s="97" t="s">
        <v>206</v>
      </c>
      <c r="D346" s="98" t="s">
        <v>3861</v>
      </c>
      <c r="E346" s="99" t="s">
        <v>3308</v>
      </c>
      <c r="F346" s="97" t="s">
        <v>223</v>
      </c>
      <c r="G346" s="97">
        <v>1</v>
      </c>
      <c r="H346" s="105">
        <v>8</v>
      </c>
      <c r="I346" s="105">
        <v>1</v>
      </c>
      <c r="J346" s="105">
        <v>11</v>
      </c>
      <c r="K346" s="95">
        <v>3311</v>
      </c>
      <c r="L346" s="106">
        <f>T345</f>
        <v>80</v>
      </c>
      <c r="M346" s="106">
        <f>K346*L346</f>
        <v>264880</v>
      </c>
      <c r="N346" s="77"/>
      <c r="O346" s="78"/>
      <c r="P346" s="78"/>
      <c r="Q346" s="78"/>
      <c r="R346" s="79"/>
      <c r="S346" s="80"/>
      <c r="T346" s="81"/>
      <c r="U346" s="77"/>
      <c r="V346" s="79"/>
      <c r="W346" s="79"/>
      <c r="X346" s="82"/>
      <c r="Y346" s="83">
        <f>M346</f>
        <v>264880</v>
      </c>
      <c r="Z346" s="84"/>
      <c r="AA346" s="87">
        <f>AB346*M346/100</f>
        <v>26.488000000000003</v>
      </c>
      <c r="AB346" s="110">
        <v>0.01</v>
      </c>
    </row>
    <row r="347" spans="2:28" ht="16.5" customHeight="1" x14ac:dyDescent="0.25">
      <c r="B347" s="99"/>
      <c r="C347" s="99"/>
      <c r="D347" s="99"/>
      <c r="E347" s="99"/>
      <c r="F347" s="99"/>
      <c r="G347" s="99"/>
      <c r="H347" s="107"/>
      <c r="I347" s="107"/>
      <c r="J347" s="107"/>
      <c r="K347" s="106"/>
      <c r="L347" s="106"/>
      <c r="M347" s="106"/>
      <c r="N347" s="77"/>
      <c r="O347" s="78"/>
      <c r="P347" s="78"/>
      <c r="Q347" s="78"/>
      <c r="R347" s="79"/>
      <c r="S347" s="80"/>
      <c r="T347" s="81"/>
      <c r="U347" s="77"/>
      <c r="V347" s="79"/>
      <c r="W347" s="79"/>
      <c r="X347" s="86"/>
      <c r="Y347" s="83"/>
      <c r="Z347" s="84"/>
      <c r="AA347" s="85"/>
      <c r="AB347" s="86"/>
    </row>
    <row r="348" spans="2:28" ht="16.5" customHeight="1" x14ac:dyDescent="0.25">
      <c r="B348" s="100" t="s">
        <v>205</v>
      </c>
      <c r="C348" s="101"/>
      <c r="D348" s="101"/>
      <c r="E348" s="101"/>
      <c r="F348" s="101"/>
      <c r="G348" s="102"/>
      <c r="H348" s="102" t="s">
        <v>210</v>
      </c>
      <c r="I348" s="102" t="s">
        <v>557</v>
      </c>
      <c r="J348" s="102" t="s">
        <v>2021</v>
      </c>
      <c r="K348" s="102" t="s">
        <v>3869</v>
      </c>
      <c r="L348" s="102">
        <v>2</v>
      </c>
      <c r="M348" s="102"/>
      <c r="N348" s="102"/>
      <c r="O348" s="102" t="s">
        <v>208</v>
      </c>
      <c r="P348" s="102" t="s">
        <v>209</v>
      </c>
      <c r="Q348" s="102" t="s">
        <v>139</v>
      </c>
      <c r="R348" s="102">
        <v>34160</v>
      </c>
      <c r="S348" s="102"/>
      <c r="T348" s="102">
        <v>80</v>
      </c>
      <c r="U348" s="102"/>
      <c r="V348" s="103"/>
      <c r="W348" s="101"/>
      <c r="X348" s="102"/>
      <c r="Y348" s="101"/>
      <c r="Z348" s="101"/>
      <c r="AA348" s="101"/>
      <c r="AB348" s="104"/>
    </row>
    <row r="349" spans="2:28" ht="16.5" customHeight="1" x14ac:dyDescent="0.25">
      <c r="B349" s="97">
        <v>1744</v>
      </c>
      <c r="C349" s="97" t="s">
        <v>206</v>
      </c>
      <c r="D349" s="98" t="s">
        <v>3868</v>
      </c>
      <c r="E349" s="99" t="s">
        <v>3058</v>
      </c>
      <c r="F349" s="97" t="s">
        <v>223</v>
      </c>
      <c r="G349" s="97">
        <v>1</v>
      </c>
      <c r="H349" s="105">
        <v>20</v>
      </c>
      <c r="I349" s="105">
        <v>2</v>
      </c>
      <c r="J349" s="105">
        <v>13</v>
      </c>
      <c r="K349" s="95">
        <v>8213</v>
      </c>
      <c r="L349" s="106">
        <f>T348</f>
        <v>80</v>
      </c>
      <c r="M349" s="106">
        <f>K349*L349</f>
        <v>657040</v>
      </c>
      <c r="N349" s="77"/>
      <c r="O349" s="78"/>
      <c r="P349" s="78"/>
      <c r="Q349" s="78"/>
      <c r="R349" s="79"/>
      <c r="S349" s="80"/>
      <c r="T349" s="81"/>
      <c r="U349" s="77"/>
      <c r="V349" s="79"/>
      <c r="W349" s="79"/>
      <c r="X349" s="82"/>
      <c r="Y349" s="83">
        <f>M349</f>
        <v>657040</v>
      </c>
      <c r="Z349" s="84"/>
      <c r="AA349" s="87">
        <f>AB349*M349/100</f>
        <v>65.704000000000008</v>
      </c>
      <c r="AB349" s="110">
        <v>0.01</v>
      </c>
    </row>
    <row r="350" spans="2:28" ht="16.5" customHeight="1" x14ac:dyDescent="0.25">
      <c r="B350" s="99"/>
      <c r="C350" s="99"/>
      <c r="D350" s="99"/>
      <c r="E350" s="99"/>
      <c r="F350" s="99"/>
      <c r="G350" s="99"/>
      <c r="H350" s="107"/>
      <c r="I350" s="107"/>
      <c r="J350" s="107"/>
      <c r="K350" s="106"/>
      <c r="L350" s="106"/>
      <c r="M350" s="106"/>
      <c r="N350" s="77"/>
      <c r="O350" s="78"/>
      <c r="P350" s="78"/>
      <c r="Q350" s="78"/>
      <c r="R350" s="79"/>
      <c r="S350" s="80"/>
      <c r="T350" s="81"/>
      <c r="U350" s="77"/>
      <c r="V350" s="79"/>
      <c r="W350" s="79"/>
      <c r="X350" s="86"/>
      <c r="Y350" s="83"/>
      <c r="Z350" s="84"/>
      <c r="AA350" s="85"/>
      <c r="AB350" s="86"/>
    </row>
    <row r="351" spans="2:28" ht="16.5" customHeight="1" x14ac:dyDescent="0.25">
      <c r="B351" s="100" t="s">
        <v>205</v>
      </c>
      <c r="C351" s="101"/>
      <c r="D351" s="101"/>
      <c r="E351" s="101"/>
      <c r="F351" s="101"/>
      <c r="G351" s="102"/>
      <c r="H351" s="102" t="s">
        <v>210</v>
      </c>
      <c r="I351" s="102" t="s">
        <v>2477</v>
      </c>
      <c r="J351" s="102" t="s">
        <v>2044</v>
      </c>
      <c r="K351" s="102" t="s">
        <v>3880</v>
      </c>
      <c r="L351" s="102">
        <v>2</v>
      </c>
      <c r="M351" s="102"/>
      <c r="N351" s="102"/>
      <c r="O351" s="102" t="s">
        <v>208</v>
      </c>
      <c r="P351" s="102" t="s">
        <v>209</v>
      </c>
      <c r="Q351" s="102" t="s">
        <v>139</v>
      </c>
      <c r="R351" s="102">
        <v>34160</v>
      </c>
      <c r="S351" s="102"/>
      <c r="T351" s="102">
        <v>80</v>
      </c>
      <c r="U351" s="102"/>
      <c r="V351" s="103"/>
      <c r="W351" s="101"/>
      <c r="X351" s="102" t="s">
        <v>212</v>
      </c>
      <c r="Y351" s="101" t="s">
        <v>3881</v>
      </c>
      <c r="Z351" s="101"/>
      <c r="AA351" s="101"/>
      <c r="AB351" s="104"/>
    </row>
    <row r="352" spans="2:28" ht="16.5" customHeight="1" x14ac:dyDescent="0.25">
      <c r="B352" s="97">
        <v>1747</v>
      </c>
      <c r="C352" s="97" t="s">
        <v>206</v>
      </c>
      <c r="D352" s="98" t="s">
        <v>3879</v>
      </c>
      <c r="E352" s="99" t="s">
        <v>3140</v>
      </c>
      <c r="F352" s="97" t="s">
        <v>223</v>
      </c>
      <c r="G352" s="97">
        <v>1</v>
      </c>
      <c r="H352" s="105">
        <v>12</v>
      </c>
      <c r="I352" s="105">
        <v>2</v>
      </c>
      <c r="J352" s="105">
        <v>68</v>
      </c>
      <c r="K352" s="95">
        <v>5068</v>
      </c>
      <c r="L352" s="106">
        <f>T351</f>
        <v>80</v>
      </c>
      <c r="M352" s="106">
        <f>K352*L352</f>
        <v>405440</v>
      </c>
      <c r="N352" s="77"/>
      <c r="O352" s="78"/>
      <c r="P352" s="78"/>
      <c r="Q352" s="78"/>
      <c r="R352" s="79"/>
      <c r="S352" s="80"/>
      <c r="T352" s="81"/>
      <c r="U352" s="77"/>
      <c r="V352" s="79"/>
      <c r="W352" s="79"/>
      <c r="X352" s="82"/>
      <c r="Y352" s="83">
        <f>M352</f>
        <v>405440</v>
      </c>
      <c r="Z352" s="84"/>
      <c r="AA352" s="87">
        <f>AB352*M352/100</f>
        <v>40.544000000000004</v>
      </c>
      <c r="AB352" s="110">
        <v>0.01</v>
      </c>
    </row>
    <row r="353" spans="2:28" ht="16.5" customHeight="1" x14ac:dyDescent="0.25">
      <c r="B353" s="99"/>
      <c r="C353" s="99"/>
      <c r="D353" s="99"/>
      <c r="E353" s="99"/>
      <c r="F353" s="99"/>
      <c r="G353" s="99"/>
      <c r="H353" s="107"/>
      <c r="I353" s="107"/>
      <c r="J353" s="107"/>
      <c r="K353" s="106"/>
      <c r="L353" s="106"/>
      <c r="M353" s="106"/>
      <c r="N353" s="77"/>
      <c r="O353" s="78"/>
      <c r="P353" s="78"/>
      <c r="Q353" s="78"/>
      <c r="R353" s="79"/>
      <c r="S353" s="80"/>
      <c r="T353" s="81"/>
      <c r="U353" s="77"/>
      <c r="V353" s="79"/>
      <c r="W353" s="79"/>
      <c r="X353" s="86"/>
      <c r="Y353" s="83"/>
      <c r="Z353" s="84"/>
      <c r="AA353" s="85"/>
      <c r="AB353" s="86"/>
    </row>
    <row r="354" spans="2:28" ht="16.5" customHeight="1" x14ac:dyDescent="0.25">
      <c r="B354" s="100" t="s">
        <v>205</v>
      </c>
      <c r="C354" s="101"/>
      <c r="D354" s="101"/>
      <c r="E354" s="101"/>
      <c r="F354" s="101"/>
      <c r="G354" s="102"/>
      <c r="H354" s="102" t="s">
        <v>207</v>
      </c>
      <c r="I354" s="102" t="s">
        <v>2809</v>
      </c>
      <c r="J354" s="102" t="s">
        <v>2044</v>
      </c>
      <c r="K354" s="102" t="s">
        <v>3660</v>
      </c>
      <c r="L354" s="102">
        <v>2</v>
      </c>
      <c r="M354" s="102"/>
      <c r="N354" s="102"/>
      <c r="O354" s="102" t="s">
        <v>208</v>
      </c>
      <c r="P354" s="102" t="s">
        <v>209</v>
      </c>
      <c r="Q354" s="102" t="s">
        <v>139</v>
      </c>
      <c r="R354" s="102">
        <v>34160</v>
      </c>
      <c r="S354" s="102"/>
      <c r="T354" s="102">
        <v>80</v>
      </c>
      <c r="U354" s="102"/>
      <c r="V354" s="103"/>
      <c r="W354" s="101"/>
      <c r="X354" s="102"/>
      <c r="Y354" s="101"/>
      <c r="Z354" s="101"/>
      <c r="AA354" s="101"/>
      <c r="AB354" s="104"/>
    </row>
    <row r="355" spans="2:28" ht="16.5" customHeight="1" x14ac:dyDescent="0.25">
      <c r="B355" s="97">
        <v>1748</v>
      </c>
      <c r="C355" s="97" t="s">
        <v>206</v>
      </c>
      <c r="D355" s="98" t="s">
        <v>3882</v>
      </c>
      <c r="E355" s="99" t="s">
        <v>3461</v>
      </c>
      <c r="F355" s="97" t="s">
        <v>223</v>
      </c>
      <c r="G355" s="97">
        <v>1</v>
      </c>
      <c r="H355" s="105">
        <v>9</v>
      </c>
      <c r="I355" s="105">
        <v>2</v>
      </c>
      <c r="J355" s="105">
        <v>54</v>
      </c>
      <c r="K355" s="95">
        <v>3854</v>
      </c>
      <c r="L355" s="106">
        <f>T354</f>
        <v>80</v>
      </c>
      <c r="M355" s="106">
        <f>K355*L355</f>
        <v>308320</v>
      </c>
      <c r="N355" s="77"/>
      <c r="O355" s="78"/>
      <c r="P355" s="78"/>
      <c r="Q355" s="78"/>
      <c r="R355" s="79"/>
      <c r="S355" s="80"/>
      <c r="T355" s="81"/>
      <c r="U355" s="77"/>
      <c r="V355" s="79"/>
      <c r="W355" s="79"/>
      <c r="X355" s="82"/>
      <c r="Y355" s="83">
        <f>M355</f>
        <v>308320</v>
      </c>
      <c r="Z355" s="84"/>
      <c r="AA355" s="87">
        <f>AB355*M355/100</f>
        <v>30.832000000000004</v>
      </c>
      <c r="AB355" s="110">
        <v>0.01</v>
      </c>
    </row>
    <row r="356" spans="2:28" ht="16.5" customHeight="1" x14ac:dyDescent="0.25">
      <c r="B356" s="99"/>
      <c r="C356" s="99"/>
      <c r="D356" s="99"/>
      <c r="E356" s="99"/>
      <c r="F356" s="99"/>
      <c r="G356" s="99"/>
      <c r="H356" s="107"/>
      <c r="I356" s="107"/>
      <c r="J356" s="107"/>
      <c r="K356" s="106"/>
      <c r="L356" s="106"/>
      <c r="M356" s="106"/>
      <c r="N356" s="77"/>
      <c r="O356" s="78"/>
      <c r="P356" s="78"/>
      <c r="Q356" s="78"/>
      <c r="R356" s="79"/>
      <c r="S356" s="80"/>
      <c r="T356" s="81"/>
      <c r="U356" s="77"/>
      <c r="V356" s="79"/>
      <c r="W356" s="79"/>
      <c r="X356" s="86"/>
      <c r="Y356" s="83"/>
      <c r="Z356" s="84"/>
      <c r="AA356" s="85"/>
      <c r="AB356" s="86"/>
    </row>
    <row r="357" spans="2:28" ht="16.5" customHeight="1" x14ac:dyDescent="0.25">
      <c r="B357" s="100" t="s">
        <v>205</v>
      </c>
      <c r="C357" s="101"/>
      <c r="D357" s="101"/>
      <c r="E357" s="101"/>
      <c r="F357" s="101"/>
      <c r="G357" s="102"/>
      <c r="H357" s="102" t="s">
        <v>207</v>
      </c>
      <c r="I357" s="102" t="s">
        <v>3884</v>
      </c>
      <c r="J357" s="102" t="s">
        <v>2044</v>
      </c>
      <c r="K357" s="102" t="s">
        <v>3885</v>
      </c>
      <c r="L357" s="102">
        <v>2</v>
      </c>
      <c r="M357" s="102"/>
      <c r="N357" s="102"/>
      <c r="O357" s="102" t="s">
        <v>208</v>
      </c>
      <c r="P357" s="102" t="s">
        <v>209</v>
      </c>
      <c r="Q357" s="102" t="s">
        <v>139</v>
      </c>
      <c r="R357" s="102">
        <v>34160</v>
      </c>
      <c r="S357" s="102"/>
      <c r="T357" s="102">
        <v>80</v>
      </c>
      <c r="U357" s="102"/>
      <c r="V357" s="103"/>
      <c r="W357" s="101"/>
      <c r="X357" s="102"/>
      <c r="Y357" s="101"/>
      <c r="Z357" s="101"/>
      <c r="AA357" s="101"/>
      <c r="AB357" s="104"/>
    </row>
    <row r="358" spans="2:28" ht="16.5" customHeight="1" x14ac:dyDescent="0.25">
      <c r="B358" s="97">
        <v>1749</v>
      </c>
      <c r="C358" s="97" t="s">
        <v>206</v>
      </c>
      <c r="D358" s="98" t="s">
        <v>3883</v>
      </c>
      <c r="E358" s="99" t="s">
        <v>3403</v>
      </c>
      <c r="F358" s="97" t="s">
        <v>223</v>
      </c>
      <c r="G358" s="97">
        <v>1</v>
      </c>
      <c r="H358" s="105">
        <v>10</v>
      </c>
      <c r="I358" s="105">
        <v>0</v>
      </c>
      <c r="J358" s="105">
        <v>74</v>
      </c>
      <c r="K358" s="95">
        <v>4074</v>
      </c>
      <c r="L358" s="106">
        <f>T357</f>
        <v>80</v>
      </c>
      <c r="M358" s="106">
        <f>K358*L358</f>
        <v>325920</v>
      </c>
      <c r="N358" s="77"/>
      <c r="O358" s="78"/>
      <c r="P358" s="78"/>
      <c r="Q358" s="78"/>
      <c r="R358" s="79"/>
      <c r="S358" s="80"/>
      <c r="T358" s="81"/>
      <c r="U358" s="77"/>
      <c r="V358" s="79"/>
      <c r="W358" s="79"/>
      <c r="X358" s="82"/>
      <c r="Y358" s="83">
        <f>M358</f>
        <v>325920</v>
      </c>
      <c r="Z358" s="84"/>
      <c r="AA358" s="87">
        <f>AB358*M358/100</f>
        <v>32.592000000000006</v>
      </c>
      <c r="AB358" s="110">
        <v>0.01</v>
      </c>
    </row>
    <row r="359" spans="2:28" ht="16.5" customHeight="1" x14ac:dyDescent="0.25">
      <c r="B359" s="99"/>
      <c r="C359" s="99"/>
      <c r="D359" s="99"/>
      <c r="E359" s="99"/>
      <c r="F359" s="99"/>
      <c r="G359" s="99"/>
      <c r="H359" s="107"/>
      <c r="I359" s="107"/>
      <c r="J359" s="107"/>
      <c r="K359" s="106"/>
      <c r="L359" s="106"/>
      <c r="M359" s="106"/>
      <c r="N359" s="77"/>
      <c r="O359" s="78"/>
      <c r="P359" s="78"/>
      <c r="Q359" s="78"/>
      <c r="R359" s="79"/>
      <c r="S359" s="80"/>
      <c r="T359" s="81"/>
      <c r="U359" s="77"/>
      <c r="V359" s="79"/>
      <c r="W359" s="79"/>
      <c r="X359" s="86"/>
      <c r="Y359" s="83"/>
      <c r="Z359" s="84"/>
      <c r="AA359" s="85"/>
      <c r="AB359" s="86"/>
    </row>
    <row r="360" spans="2:28" ht="16.5" customHeight="1" x14ac:dyDescent="0.25">
      <c r="B360" s="100" t="s">
        <v>205</v>
      </c>
      <c r="C360" s="101"/>
      <c r="D360" s="101"/>
      <c r="E360" s="101"/>
      <c r="F360" s="101"/>
      <c r="G360" s="102"/>
      <c r="H360" s="102" t="s">
        <v>210</v>
      </c>
      <c r="I360" s="102" t="s">
        <v>2076</v>
      </c>
      <c r="J360" s="102" t="s">
        <v>2036</v>
      </c>
      <c r="K360" s="102" t="s">
        <v>3904</v>
      </c>
      <c r="L360" s="102">
        <v>2</v>
      </c>
      <c r="M360" s="102"/>
      <c r="N360" s="102"/>
      <c r="O360" s="102" t="s">
        <v>208</v>
      </c>
      <c r="P360" s="102" t="s">
        <v>209</v>
      </c>
      <c r="Q360" s="102" t="s">
        <v>139</v>
      </c>
      <c r="R360" s="102">
        <v>34160</v>
      </c>
      <c r="S360" s="102"/>
      <c r="T360" s="102">
        <v>250</v>
      </c>
      <c r="U360" s="102" t="s">
        <v>3906</v>
      </c>
      <c r="V360" s="103"/>
      <c r="W360" s="101"/>
      <c r="X360" s="102"/>
      <c r="Y360" s="101" t="s">
        <v>2077</v>
      </c>
      <c r="Z360" s="101"/>
      <c r="AA360" s="102" t="s">
        <v>3905</v>
      </c>
      <c r="AB360" s="104"/>
    </row>
    <row r="361" spans="2:28" ht="16.5" customHeight="1" x14ac:dyDescent="0.25">
      <c r="B361" s="97">
        <v>1756</v>
      </c>
      <c r="C361" s="97" t="s">
        <v>206</v>
      </c>
      <c r="D361" s="98" t="s">
        <v>3903</v>
      </c>
      <c r="E361" s="99" t="s">
        <v>3062</v>
      </c>
      <c r="F361" s="97" t="s">
        <v>223</v>
      </c>
      <c r="G361" s="97"/>
      <c r="H361" s="105">
        <v>39</v>
      </c>
      <c r="I361" s="105">
        <v>0</v>
      </c>
      <c r="J361" s="105">
        <v>37</v>
      </c>
      <c r="K361" s="95">
        <v>15637</v>
      </c>
      <c r="L361" s="106">
        <f>T360</f>
        <v>250</v>
      </c>
      <c r="M361" s="106">
        <f>K361*L361</f>
        <v>3909250</v>
      </c>
      <c r="N361" s="77"/>
      <c r="O361" s="78"/>
      <c r="P361" s="78"/>
      <c r="Q361" s="78"/>
      <c r="R361" s="79"/>
      <c r="S361" s="80"/>
      <c r="T361" s="81"/>
      <c r="U361" s="77"/>
      <c r="V361" s="79"/>
      <c r="W361" s="79"/>
      <c r="X361" s="82"/>
      <c r="Y361" s="83">
        <f>M361</f>
        <v>3909250</v>
      </c>
      <c r="Z361" s="84"/>
      <c r="AA361" s="87">
        <f>AB361*M361/100</f>
        <v>390.92500000000001</v>
      </c>
      <c r="AB361" s="110">
        <v>0.01</v>
      </c>
    </row>
    <row r="362" spans="2:28" ht="16.5" customHeight="1" x14ac:dyDescent="0.25">
      <c r="B362" s="97"/>
      <c r="C362" s="97"/>
      <c r="D362" s="98"/>
      <c r="E362" s="99"/>
      <c r="F362" s="97"/>
      <c r="G362" s="97"/>
      <c r="H362" s="105"/>
      <c r="I362" s="105"/>
      <c r="J362" s="105"/>
      <c r="K362" s="95">
        <v>200</v>
      </c>
      <c r="L362" s="106">
        <f>T360</f>
        <v>250</v>
      </c>
      <c r="M362" s="106">
        <f>K362*L362</f>
        <v>50000</v>
      </c>
      <c r="N362" s="77"/>
      <c r="O362" s="78" t="s">
        <v>203</v>
      </c>
      <c r="P362" s="78" t="s">
        <v>211</v>
      </c>
      <c r="Q362" s="78" t="s">
        <v>143</v>
      </c>
      <c r="R362" s="79">
        <v>168</v>
      </c>
      <c r="S362" s="80"/>
      <c r="T362" s="81">
        <v>7450</v>
      </c>
      <c r="U362" s="96" t="s">
        <v>406</v>
      </c>
      <c r="V362" s="79">
        <f>R362*T362*85/100</f>
        <v>1063860</v>
      </c>
      <c r="W362" s="79">
        <f>R362*T362-V362</f>
        <v>187740</v>
      </c>
      <c r="X362" s="82">
        <f>M362+W362</f>
        <v>237740</v>
      </c>
      <c r="Y362" s="83">
        <f>M362</f>
        <v>50000</v>
      </c>
      <c r="Z362" s="84"/>
      <c r="AA362" s="87">
        <f>AB362*M362/100</f>
        <v>10</v>
      </c>
      <c r="AB362" s="86">
        <v>0.02</v>
      </c>
    </row>
    <row r="363" spans="2:28" ht="16.5" customHeight="1" x14ac:dyDescent="0.25">
      <c r="B363" s="97"/>
      <c r="C363" s="97"/>
      <c r="D363" s="98"/>
      <c r="E363" s="99"/>
      <c r="F363" s="97"/>
      <c r="G363" s="97"/>
      <c r="H363" s="105"/>
      <c r="I363" s="105"/>
      <c r="J363" s="105"/>
      <c r="K363" s="95">
        <v>100</v>
      </c>
      <c r="L363" s="106">
        <f>T360</f>
        <v>250</v>
      </c>
      <c r="M363" s="106">
        <f>K363*L363</f>
        <v>25000</v>
      </c>
      <c r="N363" s="77"/>
      <c r="O363" s="78" t="s">
        <v>203</v>
      </c>
      <c r="P363" s="78" t="s">
        <v>5</v>
      </c>
      <c r="Q363" s="78" t="s">
        <v>143</v>
      </c>
      <c r="R363" s="79">
        <v>72</v>
      </c>
      <c r="S363" s="80"/>
      <c r="T363" s="81">
        <v>8050</v>
      </c>
      <c r="U363" s="96" t="s">
        <v>3907</v>
      </c>
      <c r="V363" s="79">
        <f>R363*T363*13/100</f>
        <v>75348</v>
      </c>
      <c r="W363" s="79">
        <f>R363*T363-V363</f>
        <v>504252</v>
      </c>
      <c r="X363" s="82">
        <f>M363+W363</f>
        <v>529252</v>
      </c>
      <c r="Y363" s="83">
        <f>M363</f>
        <v>25000</v>
      </c>
      <c r="Z363" s="84"/>
      <c r="AA363" s="87">
        <f>AB363*M363/100</f>
        <v>5</v>
      </c>
      <c r="AB363" s="86">
        <v>0.02</v>
      </c>
    </row>
    <row r="364" spans="2:28" ht="16.5" customHeight="1" x14ac:dyDescent="0.25">
      <c r="B364" s="97"/>
      <c r="C364" s="97"/>
      <c r="D364" s="98"/>
      <c r="E364" s="99"/>
      <c r="F364" s="97"/>
      <c r="G364" s="97"/>
      <c r="H364" s="105">
        <v>39</v>
      </c>
      <c r="I364" s="105">
        <v>3</v>
      </c>
      <c r="J364" s="105">
        <v>37</v>
      </c>
      <c r="K364" s="95">
        <v>15937</v>
      </c>
      <c r="L364" s="106"/>
      <c r="M364" s="106"/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2"/>
      <c r="Y364" s="83"/>
      <c r="Z364" s="84"/>
      <c r="AA364" s="87"/>
      <c r="AB364" s="82"/>
    </row>
    <row r="365" spans="2:28" ht="16.5" customHeight="1" x14ac:dyDescent="0.25">
      <c r="B365" s="99"/>
      <c r="C365" s="99"/>
      <c r="D365" s="99"/>
      <c r="E365" s="99"/>
      <c r="F365" s="99"/>
      <c r="G365" s="99"/>
      <c r="H365" s="107"/>
      <c r="I365" s="107"/>
      <c r="J365" s="107"/>
      <c r="K365" s="106"/>
      <c r="L365" s="106"/>
      <c r="M365" s="106"/>
      <c r="N365" s="77"/>
      <c r="O365" s="78"/>
      <c r="P365" s="78"/>
      <c r="Q365" s="78"/>
      <c r="R365" s="79"/>
      <c r="S365" s="80"/>
      <c r="T365" s="81"/>
      <c r="U365" s="77"/>
      <c r="V365" s="79"/>
      <c r="W365" s="79"/>
      <c r="X365" s="86"/>
      <c r="Y365" s="83"/>
      <c r="Z365" s="84"/>
      <c r="AA365" s="85"/>
      <c r="AB365" s="86"/>
    </row>
    <row r="366" spans="2:28" ht="16.5" customHeight="1" x14ac:dyDescent="0.25">
      <c r="B366" s="100" t="s">
        <v>205</v>
      </c>
      <c r="C366" s="101"/>
      <c r="D366" s="101"/>
      <c r="E366" s="101"/>
      <c r="F366" s="101"/>
      <c r="G366" s="102"/>
      <c r="H366" s="102" t="s">
        <v>207</v>
      </c>
      <c r="I366" s="102" t="s">
        <v>4220</v>
      </c>
      <c r="J366" s="102" t="s">
        <v>1662</v>
      </c>
      <c r="K366" s="102" t="s">
        <v>3859</v>
      </c>
      <c r="L366" s="102">
        <v>2</v>
      </c>
      <c r="M366" s="102"/>
      <c r="N366" s="102"/>
      <c r="O366" s="102" t="s">
        <v>208</v>
      </c>
      <c r="P366" s="102" t="s">
        <v>209</v>
      </c>
      <c r="Q366" s="102" t="s">
        <v>139</v>
      </c>
      <c r="R366" s="102">
        <v>34160</v>
      </c>
      <c r="S366" s="102"/>
      <c r="T366" s="102">
        <v>80</v>
      </c>
      <c r="U366" s="102"/>
      <c r="V366" s="103"/>
      <c r="W366" s="101"/>
      <c r="X366" s="102"/>
      <c r="Y366" s="101"/>
      <c r="Z366" s="101"/>
      <c r="AA366" s="101"/>
      <c r="AB366" s="104"/>
    </row>
    <row r="367" spans="2:28" ht="16.5" customHeight="1" x14ac:dyDescent="0.25">
      <c r="B367" s="97">
        <v>1869</v>
      </c>
      <c r="C367" s="97" t="s">
        <v>206</v>
      </c>
      <c r="D367" s="98" t="s">
        <v>4219</v>
      </c>
      <c r="E367" s="99" t="s">
        <v>3051</v>
      </c>
      <c r="F367" s="97" t="s">
        <v>223</v>
      </c>
      <c r="G367" s="97">
        <v>1</v>
      </c>
      <c r="H367" s="105">
        <v>5</v>
      </c>
      <c r="I367" s="105">
        <v>0</v>
      </c>
      <c r="J367" s="105">
        <v>0</v>
      </c>
      <c r="K367" s="95">
        <v>2000</v>
      </c>
      <c r="L367" s="106">
        <f>T366</f>
        <v>80</v>
      </c>
      <c r="M367" s="106">
        <f>K367*L367</f>
        <v>160000</v>
      </c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2"/>
      <c r="Y367" s="83">
        <f>M367</f>
        <v>160000</v>
      </c>
      <c r="Z367" s="84"/>
      <c r="AA367" s="87">
        <f>AB367*M367/100</f>
        <v>16</v>
      </c>
      <c r="AB367" s="110">
        <v>0.01</v>
      </c>
    </row>
    <row r="368" spans="2:28" ht="16.5" customHeight="1" x14ac:dyDescent="0.25">
      <c r="B368" s="99"/>
      <c r="C368" s="99"/>
      <c r="D368" s="99"/>
      <c r="E368" s="99"/>
      <c r="F368" s="99"/>
      <c r="G368" s="99"/>
      <c r="H368" s="107"/>
      <c r="I368" s="107"/>
      <c r="J368" s="107"/>
      <c r="K368" s="106"/>
      <c r="L368" s="106"/>
      <c r="M368" s="106"/>
      <c r="N368" s="77"/>
      <c r="O368" s="78"/>
      <c r="P368" s="78"/>
      <c r="Q368" s="78"/>
      <c r="R368" s="79"/>
      <c r="S368" s="80"/>
      <c r="T368" s="81"/>
      <c r="U368" s="77"/>
      <c r="V368" s="79"/>
      <c r="W368" s="79"/>
      <c r="X368" s="86"/>
      <c r="Y368" s="83"/>
      <c r="Z368" s="84"/>
      <c r="AA368" s="85"/>
      <c r="AB368" s="86"/>
    </row>
    <row r="369" spans="2:28" ht="16.5" customHeight="1" x14ac:dyDescent="0.25">
      <c r="B369" s="100" t="s">
        <v>205</v>
      </c>
      <c r="C369" s="101"/>
      <c r="D369" s="101"/>
      <c r="E369" s="101"/>
      <c r="F369" s="101"/>
      <c r="G369" s="102"/>
      <c r="H369" s="102" t="s">
        <v>213</v>
      </c>
      <c r="I369" s="102" t="s">
        <v>2984</v>
      </c>
      <c r="J369" s="102" t="s">
        <v>1662</v>
      </c>
      <c r="K369" s="102" t="s">
        <v>3134</v>
      </c>
      <c r="L369" s="102">
        <v>2</v>
      </c>
      <c r="M369" s="102"/>
      <c r="N369" s="102"/>
      <c r="O369" s="102" t="s">
        <v>208</v>
      </c>
      <c r="P369" s="102" t="s">
        <v>209</v>
      </c>
      <c r="Q369" s="102" t="s">
        <v>139</v>
      </c>
      <c r="R369" s="102">
        <v>34160</v>
      </c>
      <c r="S369" s="102"/>
      <c r="T369" s="102">
        <v>80</v>
      </c>
      <c r="U369" s="102"/>
      <c r="V369" s="103"/>
      <c r="W369" s="101"/>
      <c r="X369" s="102"/>
      <c r="Y369" s="101"/>
      <c r="Z369" s="101"/>
      <c r="AA369" s="101"/>
      <c r="AB369" s="104"/>
    </row>
    <row r="370" spans="2:28" ht="16.5" customHeight="1" x14ac:dyDescent="0.25">
      <c r="B370" s="97">
        <v>1915</v>
      </c>
      <c r="C370" s="97" t="s">
        <v>206</v>
      </c>
      <c r="D370" s="98" t="s">
        <v>4339</v>
      </c>
      <c r="E370" s="99" t="s">
        <v>3062</v>
      </c>
      <c r="F370" s="97" t="s">
        <v>223</v>
      </c>
      <c r="G370" s="97">
        <v>1</v>
      </c>
      <c r="H370" s="105">
        <v>5</v>
      </c>
      <c r="I370" s="105">
        <v>0</v>
      </c>
      <c r="J370" s="105">
        <v>0</v>
      </c>
      <c r="K370" s="95">
        <v>2000</v>
      </c>
      <c r="L370" s="106">
        <f>T369</f>
        <v>80</v>
      </c>
      <c r="M370" s="106">
        <f>K370*L370</f>
        <v>160000</v>
      </c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2"/>
      <c r="Y370" s="83">
        <f>M370</f>
        <v>160000</v>
      </c>
      <c r="Z370" s="84"/>
      <c r="AA370" s="87">
        <f>AB370*M370/100</f>
        <v>16</v>
      </c>
      <c r="AB370" s="110">
        <v>0.01</v>
      </c>
    </row>
    <row r="371" spans="2:28" ht="16.5" customHeight="1" x14ac:dyDescent="0.25">
      <c r="B371" s="99"/>
      <c r="C371" s="99"/>
      <c r="D371" s="99"/>
      <c r="E371" s="99"/>
      <c r="F371" s="99"/>
      <c r="G371" s="99"/>
      <c r="H371" s="107"/>
      <c r="I371" s="107"/>
      <c r="J371" s="107"/>
      <c r="K371" s="106"/>
      <c r="L371" s="106"/>
      <c r="M371" s="106"/>
      <c r="N371" s="77"/>
      <c r="O371" s="78"/>
      <c r="P371" s="78"/>
      <c r="Q371" s="78"/>
      <c r="R371" s="79"/>
      <c r="S371" s="80"/>
      <c r="T371" s="81"/>
      <c r="U371" s="77"/>
      <c r="V371" s="79"/>
      <c r="W371" s="79"/>
      <c r="X371" s="86"/>
      <c r="Y371" s="83"/>
      <c r="Z371" s="84"/>
      <c r="AA371" s="85"/>
      <c r="AB371" s="86"/>
    </row>
    <row r="372" spans="2:28" ht="16.5" customHeight="1" x14ac:dyDescent="0.25">
      <c r="B372" s="100" t="s">
        <v>205</v>
      </c>
      <c r="C372" s="101"/>
      <c r="D372" s="101"/>
      <c r="E372" s="101"/>
      <c r="F372" s="101"/>
      <c r="G372" s="102"/>
      <c r="H372" s="102" t="s">
        <v>210</v>
      </c>
      <c r="I372" s="102" t="s">
        <v>4425</v>
      </c>
      <c r="J372" s="102" t="s">
        <v>2090</v>
      </c>
      <c r="K372" s="102" t="s">
        <v>4426</v>
      </c>
      <c r="L372" s="102">
        <v>2</v>
      </c>
      <c r="M372" s="102"/>
      <c r="N372" s="102"/>
      <c r="O372" s="102" t="s">
        <v>208</v>
      </c>
      <c r="P372" s="102" t="s">
        <v>209</v>
      </c>
      <c r="Q372" s="102" t="s">
        <v>139</v>
      </c>
      <c r="R372" s="102">
        <v>34160</v>
      </c>
      <c r="S372" s="102"/>
      <c r="T372" s="102">
        <v>80</v>
      </c>
      <c r="U372" s="102" t="s">
        <v>4427</v>
      </c>
      <c r="V372" s="103"/>
      <c r="W372" s="101"/>
      <c r="X372" s="102"/>
      <c r="Y372" s="101"/>
      <c r="Z372" s="101"/>
      <c r="AA372" s="101"/>
      <c r="AB372" s="104"/>
    </row>
    <row r="373" spans="2:28" ht="16.5" customHeight="1" x14ac:dyDescent="0.25">
      <c r="B373" s="97">
        <v>1943</v>
      </c>
      <c r="C373" s="97" t="s">
        <v>206</v>
      </c>
      <c r="D373" s="98" t="s">
        <v>4424</v>
      </c>
      <c r="E373" s="99" t="s">
        <v>3482</v>
      </c>
      <c r="F373" s="97" t="s">
        <v>223</v>
      </c>
      <c r="G373" s="97">
        <v>1</v>
      </c>
      <c r="H373" s="105">
        <v>1</v>
      </c>
      <c r="I373" s="105">
        <v>0</v>
      </c>
      <c r="J373" s="105">
        <v>21</v>
      </c>
      <c r="K373" s="95">
        <v>421</v>
      </c>
      <c r="L373" s="106">
        <f>T372</f>
        <v>80</v>
      </c>
      <c r="M373" s="106">
        <f>K373*L373</f>
        <v>33680</v>
      </c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2"/>
      <c r="Y373" s="83">
        <f>M373</f>
        <v>33680</v>
      </c>
      <c r="Z373" s="84"/>
      <c r="AA373" s="87">
        <f>AB373*M373/100</f>
        <v>3.3680000000000003</v>
      </c>
      <c r="AB373" s="110">
        <v>0.01</v>
      </c>
    </row>
    <row r="374" spans="2:28" ht="16.5" customHeight="1" x14ac:dyDescent="0.25">
      <c r="B374" s="99"/>
      <c r="C374" s="99"/>
      <c r="D374" s="99"/>
      <c r="E374" s="99"/>
      <c r="F374" s="99"/>
      <c r="G374" s="99"/>
      <c r="H374" s="107"/>
      <c r="I374" s="107"/>
      <c r="J374" s="107"/>
      <c r="K374" s="106"/>
      <c r="L374" s="106"/>
      <c r="M374" s="106"/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6"/>
      <c r="Y374" s="83"/>
      <c r="Z374" s="84"/>
      <c r="AA374" s="85"/>
      <c r="AB374" s="86"/>
    </row>
    <row r="375" spans="2:28" ht="16.5" customHeight="1" x14ac:dyDescent="0.25">
      <c r="B375" s="100" t="s">
        <v>205</v>
      </c>
      <c r="C375" s="101"/>
      <c r="D375" s="101"/>
      <c r="E375" s="101"/>
      <c r="F375" s="101"/>
      <c r="G375" s="102"/>
      <c r="H375" s="102" t="s">
        <v>210</v>
      </c>
      <c r="I375" s="102" t="s">
        <v>928</v>
      </c>
      <c r="J375" s="102" t="s">
        <v>2090</v>
      </c>
      <c r="K375" s="102" t="s">
        <v>3138</v>
      </c>
      <c r="L375" s="102">
        <v>2</v>
      </c>
      <c r="M375" s="102"/>
      <c r="N375" s="102"/>
      <c r="O375" s="102" t="s">
        <v>208</v>
      </c>
      <c r="P375" s="102" t="s">
        <v>209</v>
      </c>
      <c r="Q375" s="102" t="s">
        <v>139</v>
      </c>
      <c r="R375" s="102">
        <v>34160</v>
      </c>
      <c r="S375" s="102"/>
      <c r="T375" s="102">
        <v>80</v>
      </c>
      <c r="U375" s="102" t="s">
        <v>4943</v>
      </c>
      <c r="V375" s="103"/>
      <c r="W375" s="101"/>
      <c r="X375" s="102"/>
      <c r="Y375" s="101"/>
      <c r="Z375" s="101"/>
      <c r="AA375" s="101"/>
      <c r="AB375" s="104"/>
    </row>
    <row r="376" spans="2:28" ht="16.5" customHeight="1" x14ac:dyDescent="0.25">
      <c r="B376" s="97">
        <v>2111</v>
      </c>
      <c r="C376" s="97" t="s">
        <v>206</v>
      </c>
      <c r="D376" s="98" t="s">
        <v>4942</v>
      </c>
      <c r="E376" s="99" t="s">
        <v>3138</v>
      </c>
      <c r="F376" s="97" t="s">
        <v>223</v>
      </c>
      <c r="G376" s="97">
        <v>1</v>
      </c>
      <c r="H376" s="105">
        <v>7</v>
      </c>
      <c r="I376" s="105">
        <v>1</v>
      </c>
      <c r="J376" s="105">
        <v>15</v>
      </c>
      <c r="K376" s="95">
        <v>2915</v>
      </c>
      <c r="L376" s="106">
        <f>T375</f>
        <v>80</v>
      </c>
      <c r="M376" s="106">
        <f>K376*L376</f>
        <v>233200</v>
      </c>
      <c r="N376" s="77"/>
      <c r="O376" s="78"/>
      <c r="P376" s="78"/>
      <c r="Q376" s="78"/>
      <c r="R376" s="79"/>
      <c r="S376" s="80"/>
      <c r="T376" s="81"/>
      <c r="U376" s="77"/>
      <c r="V376" s="79"/>
      <c r="W376" s="79"/>
      <c r="X376" s="82"/>
      <c r="Y376" s="83">
        <f>M376</f>
        <v>233200</v>
      </c>
      <c r="Z376" s="84"/>
      <c r="AA376" s="87">
        <f>AB376*M376/100</f>
        <v>23.32</v>
      </c>
      <c r="AB376" s="110">
        <v>0.01</v>
      </c>
    </row>
    <row r="377" spans="2:28" ht="16.5" customHeight="1" x14ac:dyDescent="0.25">
      <c r="B377" s="99"/>
      <c r="C377" s="99"/>
      <c r="D377" s="99"/>
      <c r="E377" s="99"/>
      <c r="F377" s="99"/>
      <c r="G377" s="99"/>
      <c r="H377" s="107"/>
      <c r="I377" s="107"/>
      <c r="J377" s="107"/>
      <c r="K377" s="106"/>
      <c r="L377" s="106"/>
      <c r="M377" s="106"/>
      <c r="N377" s="77"/>
      <c r="O377" s="78"/>
      <c r="P377" s="78"/>
      <c r="Q377" s="78"/>
      <c r="R377" s="79"/>
      <c r="S377" s="80"/>
      <c r="T377" s="81"/>
      <c r="U377" s="77"/>
      <c r="V377" s="79"/>
      <c r="W377" s="79"/>
      <c r="X377" s="86"/>
      <c r="Y377" s="83"/>
      <c r="Z377" s="84"/>
      <c r="AA377" s="85"/>
      <c r="AB377" s="86"/>
    </row>
    <row r="378" spans="2:28" ht="16.5" customHeight="1" x14ac:dyDescent="0.25">
      <c r="B378" s="100" t="s">
        <v>205</v>
      </c>
      <c r="C378" s="101"/>
      <c r="D378" s="101"/>
      <c r="E378" s="101"/>
      <c r="F378" s="101"/>
      <c r="G378" s="102"/>
      <c r="H378" s="102" t="s">
        <v>210</v>
      </c>
      <c r="I378" s="102" t="s">
        <v>928</v>
      </c>
      <c r="J378" s="102" t="s">
        <v>1330</v>
      </c>
      <c r="K378" s="102" t="s">
        <v>3138</v>
      </c>
      <c r="L378" s="102">
        <v>2</v>
      </c>
      <c r="M378" s="102"/>
      <c r="N378" s="102"/>
      <c r="O378" s="102" t="s">
        <v>208</v>
      </c>
      <c r="P378" s="102" t="s">
        <v>209</v>
      </c>
      <c r="Q378" s="102" t="s">
        <v>139</v>
      </c>
      <c r="R378" s="102">
        <v>34160</v>
      </c>
      <c r="S378" s="102"/>
      <c r="T378" s="102">
        <v>80</v>
      </c>
      <c r="U378" s="102"/>
      <c r="V378" s="103"/>
      <c r="W378" s="101"/>
      <c r="X378" s="102"/>
      <c r="Y378" s="101"/>
      <c r="Z378" s="101"/>
      <c r="AA378" s="101"/>
      <c r="AB378" s="104"/>
    </row>
    <row r="379" spans="2:28" ht="16.5" customHeight="1" x14ac:dyDescent="0.25">
      <c r="B379" s="97">
        <v>2124</v>
      </c>
      <c r="C379" s="97" t="s">
        <v>206</v>
      </c>
      <c r="D379" s="98" t="s">
        <v>4972</v>
      </c>
      <c r="E379" s="99" t="s">
        <v>3036</v>
      </c>
      <c r="F379" s="97" t="s">
        <v>223</v>
      </c>
      <c r="G379" s="97"/>
      <c r="H379" s="105">
        <v>6</v>
      </c>
      <c r="I379" s="105">
        <v>3</v>
      </c>
      <c r="J379" s="105">
        <v>19</v>
      </c>
      <c r="K379" s="95">
        <v>2719</v>
      </c>
      <c r="L379" s="106">
        <f>T378</f>
        <v>80</v>
      </c>
      <c r="M379" s="106">
        <f>K379*L379</f>
        <v>217520</v>
      </c>
      <c r="N379" s="77"/>
      <c r="O379" s="78"/>
      <c r="P379" s="78"/>
      <c r="Q379" s="78"/>
      <c r="R379" s="79"/>
      <c r="S379" s="80"/>
      <c r="T379" s="81"/>
      <c r="U379" s="77"/>
      <c r="V379" s="79"/>
      <c r="W379" s="79"/>
      <c r="X379" s="82"/>
      <c r="Y379" s="83">
        <f>M379</f>
        <v>217520</v>
      </c>
      <c r="Z379" s="84"/>
      <c r="AA379" s="87">
        <f>AB379*M379/100</f>
        <v>21.751999999999999</v>
      </c>
      <c r="AB379" s="110">
        <v>0.01</v>
      </c>
    </row>
    <row r="380" spans="2:28" ht="16.5" customHeight="1" x14ac:dyDescent="0.25">
      <c r="B380" s="97"/>
      <c r="C380" s="97"/>
      <c r="D380" s="98"/>
      <c r="E380" s="99"/>
      <c r="F380" s="97"/>
      <c r="G380" s="97"/>
      <c r="H380" s="105"/>
      <c r="I380" s="105"/>
      <c r="J380" s="105"/>
      <c r="K380" s="95">
        <v>100</v>
      </c>
      <c r="L380" s="106">
        <f>T378</f>
        <v>80</v>
      </c>
      <c r="M380" s="106">
        <f>K380*L380</f>
        <v>8000</v>
      </c>
      <c r="N380" s="77"/>
      <c r="O380" s="78" t="s">
        <v>203</v>
      </c>
      <c r="P380" s="78" t="s">
        <v>5</v>
      </c>
      <c r="Q380" s="78" t="s">
        <v>143</v>
      </c>
      <c r="R380" s="79">
        <v>108</v>
      </c>
      <c r="S380" s="80"/>
      <c r="T380" s="81">
        <v>8050</v>
      </c>
      <c r="U380" s="96" t="s">
        <v>1209</v>
      </c>
      <c r="V380" s="79">
        <f>R380*T380*9/100</f>
        <v>78246</v>
      </c>
      <c r="W380" s="79">
        <f>R380*T380-V380</f>
        <v>791154</v>
      </c>
      <c r="X380" s="82">
        <f>M380+W380</f>
        <v>799154</v>
      </c>
      <c r="Y380" s="83">
        <f>M380</f>
        <v>8000</v>
      </c>
      <c r="Z380" s="84"/>
      <c r="AA380" s="87">
        <f>AB380*M380/100</f>
        <v>1.6</v>
      </c>
      <c r="AB380" s="86">
        <v>0.02</v>
      </c>
    </row>
    <row r="381" spans="2:28" ht="16.5" customHeight="1" x14ac:dyDescent="0.25">
      <c r="B381" s="97"/>
      <c r="C381" s="97"/>
      <c r="D381" s="98"/>
      <c r="E381" s="99"/>
      <c r="F381" s="97"/>
      <c r="G381" s="97"/>
      <c r="H381" s="105">
        <v>7</v>
      </c>
      <c r="I381" s="105">
        <v>0</v>
      </c>
      <c r="J381" s="105">
        <v>19</v>
      </c>
      <c r="K381" s="95">
        <v>2819</v>
      </c>
      <c r="L381" s="106"/>
      <c r="M381" s="106"/>
      <c r="N381" s="77"/>
      <c r="O381" s="78"/>
      <c r="P381" s="78"/>
      <c r="Q381" s="78"/>
      <c r="R381" s="79"/>
      <c r="S381" s="80"/>
      <c r="T381" s="81"/>
      <c r="U381" s="77"/>
      <c r="V381" s="79"/>
      <c r="W381" s="79"/>
      <c r="X381" s="82"/>
      <c r="Y381" s="83"/>
      <c r="Z381" s="84"/>
      <c r="AA381" s="87"/>
      <c r="AB381" s="82"/>
    </row>
    <row r="382" spans="2:28" ht="16.5" customHeight="1" x14ac:dyDescent="0.25">
      <c r="B382" s="99"/>
      <c r="C382" s="99"/>
      <c r="D382" s="99"/>
      <c r="E382" s="99"/>
      <c r="F382" s="99"/>
      <c r="G382" s="99"/>
      <c r="H382" s="107"/>
      <c r="I382" s="107"/>
      <c r="J382" s="107"/>
      <c r="K382" s="106"/>
      <c r="L382" s="106"/>
      <c r="M382" s="106"/>
      <c r="N382" s="77"/>
      <c r="O382" s="78"/>
      <c r="P382" s="78"/>
      <c r="Q382" s="78"/>
      <c r="R382" s="79"/>
      <c r="S382" s="80"/>
      <c r="T382" s="81"/>
      <c r="U382" s="77"/>
      <c r="V382" s="79"/>
      <c r="W382" s="79"/>
      <c r="X382" s="86"/>
      <c r="Y382" s="83"/>
      <c r="Z382" s="84"/>
      <c r="AA382" s="85"/>
      <c r="AB382" s="86"/>
    </row>
    <row r="383" spans="2:28" ht="16.5" customHeight="1" x14ac:dyDescent="0.25">
      <c r="B383" s="100" t="s">
        <v>205</v>
      </c>
      <c r="C383" s="101"/>
      <c r="D383" s="101"/>
      <c r="E383" s="101"/>
      <c r="F383" s="101"/>
      <c r="G383" s="102"/>
      <c r="H383" s="102" t="s">
        <v>207</v>
      </c>
      <c r="I383" s="102" t="s">
        <v>1079</v>
      </c>
      <c r="J383" s="102" t="s">
        <v>743</v>
      </c>
      <c r="K383" s="102" t="s">
        <v>3369</v>
      </c>
      <c r="L383" s="102">
        <v>2</v>
      </c>
      <c r="M383" s="102"/>
      <c r="N383" s="102"/>
      <c r="O383" s="102" t="s">
        <v>208</v>
      </c>
      <c r="P383" s="102" t="s">
        <v>209</v>
      </c>
      <c r="Q383" s="102" t="s">
        <v>139</v>
      </c>
      <c r="R383" s="102">
        <v>34160</v>
      </c>
      <c r="S383" s="102"/>
      <c r="T383" s="102">
        <v>80</v>
      </c>
      <c r="U383" s="102"/>
      <c r="V383" s="103"/>
      <c r="W383" s="101"/>
      <c r="X383" s="102"/>
      <c r="Y383" s="101"/>
      <c r="Z383" s="101"/>
      <c r="AA383" s="101"/>
      <c r="AB383" s="104"/>
    </row>
    <row r="384" spans="2:28" ht="16.5" customHeight="1" x14ac:dyDescent="0.25">
      <c r="B384" s="97">
        <v>2128</v>
      </c>
      <c r="C384" s="97" t="s">
        <v>206</v>
      </c>
      <c r="D384" s="98" t="s">
        <v>4979</v>
      </c>
      <c r="E384" s="99" t="s">
        <v>3038</v>
      </c>
      <c r="F384" s="97" t="s">
        <v>223</v>
      </c>
      <c r="G384" s="97"/>
      <c r="H384" s="105">
        <v>17</v>
      </c>
      <c r="I384" s="105">
        <v>3</v>
      </c>
      <c r="J384" s="105">
        <v>75</v>
      </c>
      <c r="K384" s="95">
        <v>7175</v>
      </c>
      <c r="L384" s="106">
        <f>T383</f>
        <v>80</v>
      </c>
      <c r="M384" s="106">
        <f>K384*L384</f>
        <v>574000</v>
      </c>
      <c r="N384" s="77"/>
      <c r="O384" s="78"/>
      <c r="P384" s="78"/>
      <c r="Q384" s="78"/>
      <c r="R384" s="79"/>
      <c r="S384" s="80"/>
      <c r="T384" s="81"/>
      <c r="U384" s="77"/>
      <c r="V384" s="79"/>
      <c r="W384" s="79"/>
      <c r="X384" s="82"/>
      <c r="Y384" s="83">
        <f>M384</f>
        <v>574000</v>
      </c>
      <c r="Z384" s="84"/>
      <c r="AA384" s="87">
        <f>AB384*M384/100</f>
        <v>57.4</v>
      </c>
      <c r="AB384" s="110">
        <v>0.01</v>
      </c>
    </row>
    <row r="385" spans="2:28" ht="16.5" customHeight="1" x14ac:dyDescent="0.25">
      <c r="B385" s="97"/>
      <c r="C385" s="97"/>
      <c r="D385" s="98"/>
      <c r="E385" s="99"/>
      <c r="F385" s="97"/>
      <c r="G385" s="97"/>
      <c r="H385" s="105"/>
      <c r="I385" s="105"/>
      <c r="J385" s="105"/>
      <c r="K385" s="95">
        <v>100</v>
      </c>
      <c r="L385" s="106">
        <f>T383</f>
        <v>80</v>
      </c>
      <c r="M385" s="106">
        <f>K385*L385</f>
        <v>8000</v>
      </c>
      <c r="N385" s="77"/>
      <c r="O385" s="78" t="s">
        <v>203</v>
      </c>
      <c r="P385" s="78" t="s">
        <v>5</v>
      </c>
      <c r="Q385" s="78" t="s">
        <v>143</v>
      </c>
      <c r="R385" s="79">
        <v>81</v>
      </c>
      <c r="S385" s="80"/>
      <c r="T385" s="81">
        <v>8050</v>
      </c>
      <c r="U385" s="96" t="s">
        <v>220</v>
      </c>
      <c r="V385" s="79">
        <f>R385*T385*6/100</f>
        <v>39123</v>
      </c>
      <c r="W385" s="79">
        <f>R385*T385-V385</f>
        <v>612927</v>
      </c>
      <c r="X385" s="82">
        <f>M385+W385</f>
        <v>620927</v>
      </c>
      <c r="Y385" s="83">
        <f>M385</f>
        <v>8000</v>
      </c>
      <c r="Z385" s="84"/>
      <c r="AA385" s="87">
        <f>AB385*M385/100</f>
        <v>1.6</v>
      </c>
      <c r="AB385" s="86">
        <v>0.02</v>
      </c>
    </row>
    <row r="386" spans="2:28" ht="16.5" customHeight="1" x14ac:dyDescent="0.25">
      <c r="B386" s="97"/>
      <c r="C386" s="97"/>
      <c r="D386" s="98"/>
      <c r="E386" s="99"/>
      <c r="F386" s="97"/>
      <c r="G386" s="97"/>
      <c r="H386" s="105"/>
      <c r="I386" s="105"/>
      <c r="J386" s="105"/>
      <c r="K386" s="95">
        <v>100</v>
      </c>
      <c r="L386" s="106">
        <f>T383</f>
        <v>80</v>
      </c>
      <c r="M386" s="106">
        <f>K386*L386</f>
        <v>8000</v>
      </c>
      <c r="N386" s="77"/>
      <c r="O386" s="78" t="s">
        <v>203</v>
      </c>
      <c r="P386" s="78" t="s">
        <v>211</v>
      </c>
      <c r="Q386" s="78" t="s">
        <v>143</v>
      </c>
      <c r="R386" s="79">
        <v>162</v>
      </c>
      <c r="S386" s="80"/>
      <c r="T386" s="81">
        <v>7450</v>
      </c>
      <c r="U386" s="96" t="s">
        <v>406</v>
      </c>
      <c r="V386" s="79">
        <f>R386*T386*85/100</f>
        <v>1025865</v>
      </c>
      <c r="W386" s="79">
        <f>R386*T386-V386</f>
        <v>181035</v>
      </c>
      <c r="X386" s="82">
        <f>M386+W386</f>
        <v>189035</v>
      </c>
      <c r="Y386" s="83">
        <f>M386</f>
        <v>8000</v>
      </c>
      <c r="Z386" s="84"/>
      <c r="AA386" s="87">
        <f>AB386*M386/100</f>
        <v>1.6</v>
      </c>
      <c r="AB386" s="86">
        <v>0.02</v>
      </c>
    </row>
    <row r="387" spans="2:28" ht="16.5" customHeight="1" x14ac:dyDescent="0.25">
      <c r="B387" s="97"/>
      <c r="C387" s="97"/>
      <c r="D387" s="98"/>
      <c r="E387" s="99"/>
      <c r="F387" s="97"/>
      <c r="G387" s="97"/>
      <c r="H387" s="105"/>
      <c r="I387" s="105"/>
      <c r="J387" s="105"/>
      <c r="K387" s="95">
        <v>100</v>
      </c>
      <c r="L387" s="106">
        <f>T383</f>
        <v>80</v>
      </c>
      <c r="M387" s="106">
        <f>K387*L387</f>
        <v>8000</v>
      </c>
      <c r="N387" s="77"/>
      <c r="O387" s="78" t="s">
        <v>203</v>
      </c>
      <c r="P387" s="78" t="s">
        <v>211</v>
      </c>
      <c r="Q387" s="78" t="s">
        <v>143</v>
      </c>
      <c r="R387" s="79">
        <v>135</v>
      </c>
      <c r="S387" s="80"/>
      <c r="T387" s="81">
        <v>7450</v>
      </c>
      <c r="U387" s="96" t="s">
        <v>406</v>
      </c>
      <c r="V387" s="79">
        <f>R387*T387*85/100</f>
        <v>854887.5</v>
      </c>
      <c r="W387" s="79">
        <f>R387*T387-V387</f>
        <v>150862.5</v>
      </c>
      <c r="X387" s="82">
        <f>M387+W387</f>
        <v>158862.5</v>
      </c>
      <c r="Y387" s="83">
        <f>M387</f>
        <v>8000</v>
      </c>
      <c r="Z387" s="84"/>
      <c r="AA387" s="87">
        <f>AB387*M387/100</f>
        <v>1.6</v>
      </c>
      <c r="AB387" s="86">
        <v>0.02</v>
      </c>
    </row>
    <row r="388" spans="2:28" ht="16.5" customHeight="1" x14ac:dyDescent="0.25">
      <c r="B388" s="97"/>
      <c r="C388" s="97"/>
      <c r="D388" s="98"/>
      <c r="E388" s="99"/>
      <c r="F388" s="97"/>
      <c r="G388" s="97"/>
      <c r="H388" s="105">
        <v>18</v>
      </c>
      <c r="I388" s="105">
        <v>2</v>
      </c>
      <c r="J388" s="105">
        <v>75</v>
      </c>
      <c r="K388" s="95">
        <v>7475</v>
      </c>
      <c r="L388" s="106"/>
      <c r="M388" s="106"/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2"/>
      <c r="Y388" s="83"/>
      <c r="Z388" s="84"/>
      <c r="AA388" s="87"/>
      <c r="AB388" s="82"/>
    </row>
    <row r="389" spans="2:28" ht="16.5" customHeight="1" x14ac:dyDescent="0.25">
      <c r="B389" s="97"/>
      <c r="C389" s="97"/>
      <c r="D389" s="98"/>
      <c r="E389" s="99"/>
      <c r="F389" s="97"/>
      <c r="G389" s="97"/>
      <c r="H389" s="105"/>
      <c r="I389" s="105"/>
      <c r="J389" s="105"/>
      <c r="K389" s="95"/>
      <c r="L389" s="106"/>
      <c r="M389" s="106"/>
      <c r="N389" s="77"/>
      <c r="O389" s="78"/>
      <c r="P389" s="78"/>
      <c r="Q389" s="78"/>
      <c r="R389" s="79"/>
      <c r="S389" s="80"/>
      <c r="T389" s="81"/>
      <c r="U389" s="77"/>
      <c r="V389" s="79"/>
      <c r="W389" s="79"/>
      <c r="X389" s="82"/>
      <c r="Y389" s="83"/>
      <c r="Z389" s="84"/>
      <c r="AA389" s="87"/>
      <c r="AB389" s="82"/>
    </row>
    <row r="390" spans="2:28" ht="16.5" customHeight="1" x14ac:dyDescent="0.25">
      <c r="B390" s="100" t="s">
        <v>205</v>
      </c>
      <c r="C390" s="101"/>
      <c r="D390" s="101"/>
      <c r="E390" s="101"/>
      <c r="F390" s="101"/>
      <c r="G390" s="102"/>
      <c r="H390" s="102" t="s">
        <v>207</v>
      </c>
      <c r="I390" s="102" t="s">
        <v>2631</v>
      </c>
      <c r="J390" s="102" t="s">
        <v>1447</v>
      </c>
      <c r="K390" s="102">
        <v>57</v>
      </c>
      <c r="L390" s="102">
        <v>2</v>
      </c>
      <c r="M390" s="102"/>
      <c r="N390" s="102"/>
      <c r="O390" s="102" t="s">
        <v>208</v>
      </c>
      <c r="P390" s="102" t="s">
        <v>209</v>
      </c>
      <c r="Q390" s="102" t="s">
        <v>139</v>
      </c>
      <c r="R390" s="102">
        <v>34160</v>
      </c>
      <c r="S390" s="102"/>
      <c r="T390" s="102">
        <v>80</v>
      </c>
      <c r="U390" s="102"/>
      <c r="V390" s="103"/>
      <c r="W390" s="101"/>
      <c r="X390" s="102"/>
      <c r="Y390" s="101"/>
      <c r="Z390" s="101"/>
      <c r="AA390" s="101"/>
      <c r="AB390" s="104"/>
    </row>
    <row r="391" spans="2:28" ht="16.5" customHeight="1" x14ac:dyDescent="0.25">
      <c r="B391" s="97">
        <v>2133</v>
      </c>
      <c r="C391" s="97" t="s">
        <v>206</v>
      </c>
      <c r="D391" s="98" t="s">
        <v>4988</v>
      </c>
      <c r="E391" s="99" t="s">
        <v>223</v>
      </c>
      <c r="F391" s="97" t="s">
        <v>223</v>
      </c>
      <c r="G391" s="97">
        <v>1</v>
      </c>
      <c r="H391" s="105">
        <v>7</v>
      </c>
      <c r="I391" s="105">
        <v>2</v>
      </c>
      <c r="J391" s="105">
        <v>90</v>
      </c>
      <c r="K391" s="95">
        <v>3090</v>
      </c>
      <c r="L391" s="106">
        <f>T390</f>
        <v>80</v>
      </c>
      <c r="M391" s="106">
        <f>K391*L391</f>
        <v>247200</v>
      </c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2"/>
      <c r="Y391" s="83">
        <f>M391</f>
        <v>247200</v>
      </c>
      <c r="Z391" s="84"/>
      <c r="AA391" s="87">
        <f>AB391*M391/100</f>
        <v>24.72</v>
      </c>
      <c r="AB391" s="110">
        <v>0.01</v>
      </c>
    </row>
    <row r="392" spans="2:28" ht="16.5" customHeight="1" x14ac:dyDescent="0.25">
      <c r="B392" s="99"/>
      <c r="C392" s="99"/>
      <c r="D392" s="99"/>
      <c r="E392" s="99"/>
      <c r="F392" s="99"/>
      <c r="G392" s="99"/>
      <c r="H392" s="107"/>
      <c r="I392" s="107"/>
      <c r="J392" s="107"/>
      <c r="K392" s="106"/>
      <c r="L392" s="106"/>
      <c r="M392" s="106"/>
      <c r="N392" s="77"/>
      <c r="O392" s="78"/>
      <c r="P392" s="78"/>
      <c r="Q392" s="78"/>
      <c r="R392" s="79"/>
      <c r="S392" s="80"/>
      <c r="T392" s="81"/>
      <c r="U392" s="77"/>
      <c r="V392" s="79"/>
      <c r="W392" s="79"/>
      <c r="X392" s="86"/>
      <c r="Y392" s="83"/>
      <c r="Z392" s="84"/>
      <c r="AA392" s="85"/>
      <c r="AB392" s="86"/>
    </row>
    <row r="393" spans="2:28" ht="16.5" customHeight="1" x14ac:dyDescent="0.25">
      <c r="B393" s="100" t="s">
        <v>205</v>
      </c>
      <c r="C393" s="101"/>
      <c r="D393" s="101"/>
      <c r="E393" s="101"/>
      <c r="F393" s="101"/>
      <c r="G393" s="102"/>
      <c r="H393" s="102" t="s">
        <v>210</v>
      </c>
      <c r="I393" s="102" t="s">
        <v>1890</v>
      </c>
      <c r="J393" s="102" t="s">
        <v>5004</v>
      </c>
      <c r="K393" s="102">
        <v>3</v>
      </c>
      <c r="L393" s="102">
        <v>2</v>
      </c>
      <c r="M393" s="102"/>
      <c r="N393" s="102"/>
      <c r="O393" s="102" t="s">
        <v>208</v>
      </c>
      <c r="P393" s="102" t="s">
        <v>209</v>
      </c>
      <c r="Q393" s="102" t="s">
        <v>139</v>
      </c>
      <c r="R393" s="102">
        <v>34160</v>
      </c>
      <c r="S393" s="102"/>
      <c r="T393" s="102">
        <v>80</v>
      </c>
      <c r="U393" s="102" t="s">
        <v>5005</v>
      </c>
      <c r="V393" s="103"/>
      <c r="W393" s="101"/>
      <c r="X393" s="102" t="s">
        <v>212</v>
      </c>
      <c r="Y393" s="101" t="s">
        <v>5006</v>
      </c>
      <c r="Z393" s="101"/>
      <c r="AA393" s="101"/>
      <c r="AB393" s="104"/>
    </row>
    <row r="394" spans="2:28" ht="16.5" customHeight="1" x14ac:dyDescent="0.25">
      <c r="B394" s="97">
        <v>2143</v>
      </c>
      <c r="C394" s="97" t="s">
        <v>206</v>
      </c>
      <c r="D394" s="98" t="s">
        <v>5003</v>
      </c>
      <c r="E394" s="99" t="s">
        <v>3181</v>
      </c>
      <c r="F394" s="97" t="s">
        <v>223</v>
      </c>
      <c r="G394" s="97">
        <v>1</v>
      </c>
      <c r="H394" s="105">
        <v>13</v>
      </c>
      <c r="I394" s="105">
        <v>2</v>
      </c>
      <c r="J394" s="105">
        <v>46</v>
      </c>
      <c r="K394" s="95">
        <v>5446</v>
      </c>
      <c r="L394" s="106">
        <f>T393</f>
        <v>80</v>
      </c>
      <c r="M394" s="106">
        <f>K394*L394</f>
        <v>435680</v>
      </c>
      <c r="N394" s="77"/>
      <c r="O394" s="78"/>
      <c r="P394" s="78"/>
      <c r="Q394" s="78"/>
      <c r="R394" s="79"/>
      <c r="S394" s="80"/>
      <c r="T394" s="81"/>
      <c r="U394" s="77"/>
      <c r="V394" s="79"/>
      <c r="W394" s="79"/>
      <c r="X394" s="82"/>
      <c r="Y394" s="83">
        <f>M394</f>
        <v>435680</v>
      </c>
      <c r="Z394" s="84"/>
      <c r="AA394" s="87">
        <f>AB394*M394/100</f>
        <v>43.568000000000005</v>
      </c>
      <c r="AB394" s="110">
        <v>0.01</v>
      </c>
    </row>
    <row r="395" spans="2:28" ht="16.5" customHeight="1" x14ac:dyDescent="0.25">
      <c r="B395" s="99"/>
      <c r="C395" s="99"/>
      <c r="D395" s="99"/>
      <c r="E395" s="99"/>
      <c r="F395" s="99"/>
      <c r="G395" s="99"/>
      <c r="H395" s="107"/>
      <c r="I395" s="107"/>
      <c r="J395" s="107"/>
      <c r="K395" s="106"/>
      <c r="L395" s="106"/>
      <c r="M395" s="106"/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6"/>
      <c r="Y395" s="83"/>
      <c r="Z395" s="84"/>
      <c r="AA395" s="85"/>
      <c r="AB395" s="86"/>
    </row>
    <row r="396" spans="2:28" ht="16.5" customHeight="1" x14ac:dyDescent="0.25">
      <c r="B396" s="100" t="s">
        <v>205</v>
      </c>
      <c r="C396" s="101"/>
      <c r="D396" s="101"/>
      <c r="E396" s="101"/>
      <c r="F396" s="101"/>
      <c r="G396" s="102"/>
      <c r="H396" s="102" t="s">
        <v>207</v>
      </c>
      <c r="I396" s="102" t="s">
        <v>2631</v>
      </c>
      <c r="J396" s="102" t="s">
        <v>1447</v>
      </c>
      <c r="K396" s="102">
        <v>57</v>
      </c>
      <c r="L396" s="102">
        <v>2</v>
      </c>
      <c r="M396" s="102"/>
      <c r="N396" s="102"/>
      <c r="O396" s="102" t="s">
        <v>208</v>
      </c>
      <c r="P396" s="102" t="s">
        <v>209</v>
      </c>
      <c r="Q396" s="102" t="s">
        <v>139</v>
      </c>
      <c r="R396" s="102">
        <v>34160</v>
      </c>
      <c r="S396" s="102"/>
      <c r="T396" s="102">
        <v>80</v>
      </c>
      <c r="U396" s="102"/>
      <c r="V396" s="103"/>
      <c r="W396" s="101"/>
      <c r="X396" s="102"/>
      <c r="Y396" s="101"/>
      <c r="Z396" s="101"/>
      <c r="AA396" s="101"/>
      <c r="AB396" s="104"/>
    </row>
    <row r="397" spans="2:28" ht="16.5" customHeight="1" x14ac:dyDescent="0.25">
      <c r="B397" s="97">
        <v>2307</v>
      </c>
      <c r="C397" s="97" t="s">
        <v>206</v>
      </c>
      <c r="D397" s="98">
        <v>3918</v>
      </c>
      <c r="E397" s="99">
        <v>6</v>
      </c>
      <c r="F397" s="97">
        <v>6</v>
      </c>
      <c r="G397" s="97">
        <v>1</v>
      </c>
      <c r="H397" s="105">
        <v>23</v>
      </c>
      <c r="I397" s="105">
        <v>3</v>
      </c>
      <c r="J397" s="105">
        <v>76</v>
      </c>
      <c r="K397" s="95">
        <v>9576</v>
      </c>
      <c r="L397" s="106">
        <f>T396</f>
        <v>80</v>
      </c>
      <c r="M397" s="106">
        <f>K397*L397</f>
        <v>766080</v>
      </c>
      <c r="N397" s="77"/>
      <c r="O397" s="78"/>
      <c r="P397" s="78"/>
      <c r="Q397" s="78"/>
      <c r="R397" s="79"/>
      <c r="S397" s="80"/>
      <c r="T397" s="81"/>
      <c r="U397" s="77"/>
      <c r="V397" s="79"/>
      <c r="W397" s="79"/>
      <c r="X397" s="82"/>
      <c r="Y397" s="83">
        <f>M397</f>
        <v>766080</v>
      </c>
      <c r="Z397" s="84"/>
      <c r="AA397" s="87">
        <f>AB397*M397/100</f>
        <v>76.608000000000004</v>
      </c>
      <c r="AB397" s="110">
        <v>0.01</v>
      </c>
    </row>
    <row r="398" spans="2:28" ht="16.5" customHeight="1" x14ac:dyDescent="0.25">
      <c r="B398" s="99"/>
      <c r="C398" s="99"/>
      <c r="D398" s="99"/>
      <c r="E398" s="99"/>
      <c r="F398" s="99"/>
      <c r="G398" s="99"/>
      <c r="H398" s="107"/>
      <c r="I398" s="107"/>
      <c r="J398" s="107"/>
      <c r="K398" s="106"/>
      <c r="L398" s="106"/>
      <c r="M398" s="106"/>
      <c r="N398" s="77"/>
      <c r="O398" s="78"/>
      <c r="P398" s="78"/>
      <c r="Q398" s="78"/>
      <c r="R398" s="79"/>
      <c r="S398" s="80"/>
      <c r="T398" s="81"/>
      <c r="U398" s="77"/>
      <c r="V398" s="79"/>
      <c r="W398" s="79"/>
      <c r="X398" s="86"/>
      <c r="Y398" s="83"/>
      <c r="Z398" s="84"/>
      <c r="AA398" s="85"/>
      <c r="AB398" s="86"/>
    </row>
    <row r="399" spans="2:28" ht="16.5" customHeight="1" x14ac:dyDescent="0.25">
      <c r="B399" s="100" t="s">
        <v>205</v>
      </c>
      <c r="C399" s="101"/>
      <c r="D399" s="101"/>
      <c r="E399" s="101"/>
      <c r="F399" s="101"/>
      <c r="G399" s="102"/>
      <c r="H399" s="102" t="s">
        <v>210</v>
      </c>
      <c r="I399" s="102" t="s">
        <v>469</v>
      </c>
      <c r="J399" s="102" t="s">
        <v>743</v>
      </c>
      <c r="K399" s="102">
        <v>34</v>
      </c>
      <c r="L399" s="102">
        <v>2</v>
      </c>
      <c r="M399" s="102"/>
      <c r="N399" s="102"/>
      <c r="O399" s="102" t="s">
        <v>208</v>
      </c>
      <c r="P399" s="102" t="s">
        <v>209</v>
      </c>
      <c r="Q399" s="102" t="s">
        <v>139</v>
      </c>
      <c r="R399" s="102">
        <v>34160</v>
      </c>
      <c r="S399" s="102"/>
      <c r="T399" s="102">
        <v>80</v>
      </c>
      <c r="U399" s="102"/>
      <c r="V399" s="103"/>
      <c r="W399" s="101"/>
      <c r="X399" s="102"/>
      <c r="Y399" s="101"/>
      <c r="Z399" s="101"/>
      <c r="AA399" s="101"/>
      <c r="AB399" s="104"/>
    </row>
    <row r="400" spans="2:28" ht="16.5" customHeight="1" x14ac:dyDescent="0.25">
      <c r="B400" s="97">
        <v>2308</v>
      </c>
      <c r="C400" s="97" t="s">
        <v>206</v>
      </c>
      <c r="D400" s="98">
        <v>729</v>
      </c>
      <c r="E400" s="99">
        <v>3</v>
      </c>
      <c r="F400" s="97">
        <v>6</v>
      </c>
      <c r="G400" s="97">
        <v>1</v>
      </c>
      <c r="H400" s="105">
        <v>12</v>
      </c>
      <c r="I400" s="105">
        <v>3</v>
      </c>
      <c r="J400" s="105">
        <v>67</v>
      </c>
      <c r="K400" s="95">
        <v>5167</v>
      </c>
      <c r="L400" s="106">
        <f>T399</f>
        <v>80</v>
      </c>
      <c r="M400" s="106">
        <f>K400*L400</f>
        <v>413360</v>
      </c>
      <c r="N400" s="77"/>
      <c r="O400" s="78"/>
      <c r="P400" s="78"/>
      <c r="Q400" s="78"/>
      <c r="R400" s="79"/>
      <c r="S400" s="80"/>
      <c r="T400" s="81"/>
      <c r="U400" s="77"/>
      <c r="V400" s="79"/>
      <c r="W400" s="79"/>
      <c r="X400" s="82"/>
      <c r="Y400" s="83">
        <f>M400</f>
        <v>413360</v>
      </c>
      <c r="Z400" s="84"/>
      <c r="AA400" s="87">
        <f>AB400*M400/100</f>
        <v>41.336000000000006</v>
      </c>
      <c r="AB400" s="110">
        <v>0.01</v>
      </c>
    </row>
    <row r="401" spans="2:28" ht="16.5" customHeight="1" x14ac:dyDescent="0.25">
      <c r="B401" s="99"/>
      <c r="C401" s="99"/>
      <c r="D401" s="99"/>
      <c r="E401" s="99"/>
      <c r="F401" s="99"/>
      <c r="G401" s="99"/>
      <c r="H401" s="107"/>
      <c r="I401" s="107"/>
      <c r="J401" s="107"/>
      <c r="K401" s="106"/>
      <c r="L401" s="106"/>
      <c r="M401" s="106"/>
      <c r="N401" s="77"/>
      <c r="O401" s="78"/>
      <c r="P401" s="78"/>
      <c r="Q401" s="78"/>
      <c r="R401" s="79"/>
      <c r="S401" s="80"/>
      <c r="T401" s="81"/>
      <c r="U401" s="77"/>
      <c r="V401" s="79"/>
      <c r="W401" s="79"/>
      <c r="X401" s="86"/>
      <c r="Y401" s="83"/>
      <c r="Z401" s="84"/>
      <c r="AA401" s="85"/>
      <c r="AB401" s="86"/>
    </row>
    <row r="402" spans="2:28" ht="16.5" customHeight="1" x14ac:dyDescent="0.25">
      <c r="B402" s="100" t="s">
        <v>205</v>
      </c>
      <c r="C402" s="101"/>
      <c r="D402" s="101"/>
      <c r="E402" s="101"/>
      <c r="F402" s="101"/>
      <c r="G402" s="102"/>
      <c r="H402" s="102" t="s">
        <v>210</v>
      </c>
      <c r="I402" s="102" t="s">
        <v>5247</v>
      </c>
      <c r="J402" s="102" t="s">
        <v>4224</v>
      </c>
      <c r="K402" s="102">
        <v>81</v>
      </c>
      <c r="L402" s="102">
        <v>2</v>
      </c>
      <c r="M402" s="102"/>
      <c r="N402" s="102"/>
      <c r="O402" s="102" t="s">
        <v>208</v>
      </c>
      <c r="P402" s="102" t="s">
        <v>209</v>
      </c>
      <c r="Q402" s="102" t="s">
        <v>139</v>
      </c>
      <c r="R402" s="102">
        <v>34160</v>
      </c>
      <c r="S402" s="102"/>
      <c r="T402" s="102">
        <v>80</v>
      </c>
      <c r="U402" s="102"/>
      <c r="V402" s="103"/>
      <c r="W402" s="101"/>
      <c r="X402" s="102" t="s">
        <v>212</v>
      </c>
      <c r="Y402" s="101" t="s">
        <v>5248</v>
      </c>
      <c r="Z402" s="101"/>
      <c r="AA402" s="101"/>
      <c r="AB402" s="104"/>
    </row>
    <row r="403" spans="2:28" ht="16.5" customHeight="1" x14ac:dyDescent="0.25">
      <c r="B403" s="97">
        <v>2309</v>
      </c>
      <c r="C403" s="97" t="s">
        <v>206</v>
      </c>
      <c r="D403" s="98">
        <v>2121</v>
      </c>
      <c r="E403" s="99">
        <v>4</v>
      </c>
      <c r="F403" s="97">
        <v>6</v>
      </c>
      <c r="G403" s="97">
        <v>1</v>
      </c>
      <c r="H403" s="105">
        <v>18</v>
      </c>
      <c r="I403" s="105">
        <v>0</v>
      </c>
      <c r="J403" s="105">
        <v>68</v>
      </c>
      <c r="K403" s="95">
        <v>7268</v>
      </c>
      <c r="L403" s="106">
        <f>T402</f>
        <v>80</v>
      </c>
      <c r="M403" s="106">
        <f>K403*L403</f>
        <v>581440</v>
      </c>
      <c r="N403" s="77"/>
      <c r="O403" s="78"/>
      <c r="P403" s="78"/>
      <c r="Q403" s="78"/>
      <c r="R403" s="79"/>
      <c r="S403" s="80"/>
      <c r="T403" s="81"/>
      <c r="U403" s="77"/>
      <c r="V403" s="79"/>
      <c r="W403" s="79"/>
      <c r="X403" s="82"/>
      <c r="Y403" s="83">
        <f>M403</f>
        <v>581440</v>
      </c>
      <c r="Z403" s="84"/>
      <c r="AA403" s="87">
        <f>AB403*M403/100</f>
        <v>58.144000000000005</v>
      </c>
      <c r="AB403" s="110">
        <v>0.01</v>
      </c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>
      <c r="B405" s="100" t="s">
        <v>205</v>
      </c>
      <c r="C405" s="101"/>
      <c r="D405" s="101"/>
      <c r="E405" s="101"/>
      <c r="F405" s="101"/>
      <c r="G405" s="102"/>
      <c r="H405" s="102" t="s">
        <v>207</v>
      </c>
      <c r="I405" s="102" t="s">
        <v>2100</v>
      </c>
      <c r="J405" s="102" t="s">
        <v>1404</v>
      </c>
      <c r="K405" s="102">
        <v>52</v>
      </c>
      <c r="L405" s="102">
        <v>2</v>
      </c>
      <c r="M405" s="102"/>
      <c r="N405" s="102"/>
      <c r="O405" s="102" t="s">
        <v>208</v>
      </c>
      <c r="P405" s="102" t="s">
        <v>209</v>
      </c>
      <c r="Q405" s="102" t="s">
        <v>139</v>
      </c>
      <c r="R405" s="102">
        <v>34160</v>
      </c>
      <c r="S405" s="102"/>
      <c r="T405" s="102">
        <v>80</v>
      </c>
      <c r="U405" s="102"/>
      <c r="V405" s="103"/>
      <c r="W405" s="101"/>
      <c r="X405" s="102"/>
      <c r="Y405" s="101"/>
      <c r="Z405" s="101"/>
      <c r="AA405" s="101"/>
      <c r="AB405" s="104"/>
    </row>
    <row r="406" spans="2:28" ht="16.5" customHeight="1" x14ac:dyDescent="0.25">
      <c r="B406" s="97">
        <v>2320</v>
      </c>
      <c r="C406" s="97" t="s">
        <v>206</v>
      </c>
      <c r="D406" s="98">
        <v>188268</v>
      </c>
      <c r="E406" s="99"/>
      <c r="F406" s="97">
        <v>6</v>
      </c>
      <c r="G406" s="97">
        <v>1</v>
      </c>
      <c r="H406" s="105">
        <v>38</v>
      </c>
      <c r="I406" s="105">
        <v>0</v>
      </c>
      <c r="J406" s="105">
        <v>43</v>
      </c>
      <c r="K406" s="95">
        <v>15243</v>
      </c>
      <c r="L406" s="106">
        <f>T405</f>
        <v>80</v>
      </c>
      <c r="M406" s="106">
        <f>K406*L406</f>
        <v>1219440</v>
      </c>
      <c r="N406" s="77"/>
      <c r="O406" s="78"/>
      <c r="P406" s="78"/>
      <c r="Q406" s="78"/>
      <c r="R406" s="79"/>
      <c r="S406" s="80"/>
      <c r="T406" s="81"/>
      <c r="U406" s="77"/>
      <c r="V406" s="79"/>
      <c r="W406" s="79"/>
      <c r="X406" s="82"/>
      <c r="Y406" s="83">
        <f>M406</f>
        <v>1219440</v>
      </c>
      <c r="Z406" s="84"/>
      <c r="AA406" s="87">
        <f>AB406*M406/100</f>
        <v>121.944</v>
      </c>
      <c r="AB406" s="110">
        <v>0.01</v>
      </c>
    </row>
    <row r="407" spans="2:28" ht="16.5" customHeight="1" x14ac:dyDescent="0.25">
      <c r="B407" s="99"/>
      <c r="C407" s="99"/>
      <c r="D407" s="99"/>
      <c r="E407" s="99"/>
      <c r="F407" s="99"/>
      <c r="G407" s="99"/>
      <c r="H407" s="107"/>
      <c r="I407" s="107"/>
      <c r="J407" s="107"/>
      <c r="K407" s="106"/>
      <c r="L407" s="106"/>
      <c r="M407" s="106"/>
      <c r="N407" s="77"/>
      <c r="O407" s="78"/>
      <c r="P407" s="78"/>
      <c r="Q407" s="78"/>
      <c r="R407" s="79"/>
      <c r="S407" s="80"/>
      <c r="T407" s="81"/>
      <c r="U407" s="77"/>
      <c r="V407" s="79"/>
      <c r="W407" s="79"/>
      <c r="X407" s="86"/>
      <c r="Y407" s="83"/>
      <c r="Z407" s="84"/>
      <c r="AA407" s="85"/>
      <c r="AB407" s="86"/>
    </row>
    <row r="408" spans="2:28" ht="16.5" customHeight="1" x14ac:dyDescent="0.25">
      <c r="B408" s="100" t="s">
        <v>205</v>
      </c>
      <c r="C408" s="101"/>
      <c r="D408" s="101"/>
      <c r="E408" s="101"/>
      <c r="F408" s="101"/>
      <c r="G408" s="102"/>
      <c r="H408" s="102" t="s">
        <v>207</v>
      </c>
      <c r="I408" s="102" t="s">
        <v>1899</v>
      </c>
      <c r="J408" s="102" t="s">
        <v>1900</v>
      </c>
      <c r="K408" s="102">
        <v>11</v>
      </c>
      <c r="L408" s="102">
        <v>2</v>
      </c>
      <c r="M408" s="102"/>
      <c r="N408" s="102"/>
      <c r="O408" s="102" t="s">
        <v>208</v>
      </c>
      <c r="P408" s="102" t="s">
        <v>209</v>
      </c>
      <c r="Q408" s="102" t="s">
        <v>139</v>
      </c>
      <c r="R408" s="102">
        <v>34160</v>
      </c>
      <c r="S408" s="102"/>
      <c r="T408" s="102">
        <v>80</v>
      </c>
      <c r="U408" s="102"/>
      <c r="V408" s="103"/>
      <c r="W408" s="101"/>
      <c r="X408" s="102" t="s">
        <v>212</v>
      </c>
      <c r="Y408" s="101" t="s">
        <v>5254</v>
      </c>
      <c r="Z408" s="101"/>
      <c r="AA408" s="101"/>
      <c r="AB408" s="104"/>
    </row>
    <row r="409" spans="2:28" ht="16.5" customHeight="1" x14ac:dyDescent="0.25">
      <c r="B409" s="97">
        <v>2321</v>
      </c>
      <c r="C409" s="97" t="s">
        <v>206</v>
      </c>
      <c r="D409" s="98">
        <v>2118</v>
      </c>
      <c r="E409" s="99">
        <v>1</v>
      </c>
      <c r="F409" s="97">
        <v>6</v>
      </c>
      <c r="G409" s="97">
        <v>1</v>
      </c>
      <c r="H409" s="105">
        <v>11</v>
      </c>
      <c r="I409" s="105">
        <v>0</v>
      </c>
      <c r="J409" s="105">
        <v>52</v>
      </c>
      <c r="K409" s="95">
        <v>4452</v>
      </c>
      <c r="L409" s="106">
        <f>T408</f>
        <v>80</v>
      </c>
      <c r="M409" s="106">
        <f>K409*L409</f>
        <v>356160</v>
      </c>
      <c r="N409" s="77"/>
      <c r="O409" s="78"/>
      <c r="P409" s="78"/>
      <c r="Q409" s="78"/>
      <c r="R409" s="79"/>
      <c r="S409" s="80"/>
      <c r="T409" s="81"/>
      <c r="U409" s="77"/>
      <c r="V409" s="79"/>
      <c r="W409" s="79"/>
      <c r="X409" s="82"/>
      <c r="Y409" s="83">
        <f>M409</f>
        <v>356160</v>
      </c>
      <c r="Z409" s="84"/>
      <c r="AA409" s="87">
        <f>AB409*M409/100</f>
        <v>35.616</v>
      </c>
      <c r="AB409" s="110">
        <v>0.01</v>
      </c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210</v>
      </c>
      <c r="I411" s="102" t="s">
        <v>407</v>
      </c>
      <c r="J411" s="102" t="s">
        <v>2082</v>
      </c>
      <c r="K411" s="102">
        <v>83</v>
      </c>
      <c r="L411" s="102">
        <v>2</v>
      </c>
      <c r="M411" s="102"/>
      <c r="N411" s="102"/>
      <c r="O411" s="102" t="s">
        <v>208</v>
      </c>
      <c r="P411" s="102" t="s">
        <v>209</v>
      </c>
      <c r="Q411" s="102" t="s">
        <v>139</v>
      </c>
      <c r="R411" s="102">
        <v>34160</v>
      </c>
      <c r="S411" s="102"/>
      <c r="T411" s="102">
        <v>80</v>
      </c>
      <c r="U411" s="102"/>
      <c r="V411" s="103"/>
      <c r="W411" s="101"/>
      <c r="X411" s="102" t="s">
        <v>212</v>
      </c>
      <c r="Y411" s="101" t="s">
        <v>5267</v>
      </c>
      <c r="Z411" s="101"/>
      <c r="AA411" s="101"/>
      <c r="AB411" s="104"/>
    </row>
    <row r="412" spans="2:28" ht="16.5" customHeight="1" x14ac:dyDescent="0.25">
      <c r="B412" s="97">
        <v>2351</v>
      </c>
      <c r="C412" s="97" t="s">
        <v>206</v>
      </c>
      <c r="D412" s="98">
        <v>730</v>
      </c>
      <c r="E412" s="99">
        <v>4</v>
      </c>
      <c r="F412" s="97">
        <v>6</v>
      </c>
      <c r="G412" s="97">
        <v>1</v>
      </c>
      <c r="H412" s="105">
        <v>17</v>
      </c>
      <c r="I412" s="105">
        <v>1</v>
      </c>
      <c r="J412" s="105">
        <v>51</v>
      </c>
      <c r="K412" s="95">
        <v>6951</v>
      </c>
      <c r="L412" s="106">
        <f>T411</f>
        <v>80</v>
      </c>
      <c r="M412" s="106">
        <f>K412*L412</f>
        <v>556080</v>
      </c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2"/>
      <c r="Y412" s="83">
        <f>M412</f>
        <v>556080</v>
      </c>
      <c r="Z412" s="84"/>
      <c r="AA412" s="87">
        <f>AB412*M412/100</f>
        <v>55.608000000000004</v>
      </c>
      <c r="AB412" s="110">
        <v>0.01</v>
      </c>
    </row>
    <row r="413" spans="2:28" ht="16.5" customHeight="1" x14ac:dyDescent="0.25">
      <c r="B413" s="99"/>
      <c r="C413" s="99"/>
      <c r="D413" s="99"/>
      <c r="E413" s="99"/>
      <c r="F413" s="99"/>
      <c r="G413" s="99"/>
      <c r="H413" s="107"/>
      <c r="I413" s="107"/>
      <c r="J413" s="107"/>
      <c r="K413" s="106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6"/>
      <c r="Y413" s="83"/>
      <c r="Z413" s="84"/>
      <c r="AA413" s="85"/>
      <c r="AB413" s="86"/>
    </row>
    <row r="414" spans="2:28" ht="16.5" customHeight="1" x14ac:dyDescent="0.25">
      <c r="B414" s="100" t="s">
        <v>205</v>
      </c>
      <c r="C414" s="101"/>
      <c r="D414" s="101"/>
      <c r="E414" s="101"/>
      <c r="F414" s="101"/>
      <c r="G414" s="102"/>
      <c r="H414" s="102" t="s">
        <v>207</v>
      </c>
      <c r="I414" s="102" t="s">
        <v>5307</v>
      </c>
      <c r="J414" s="102" t="s">
        <v>1330</v>
      </c>
      <c r="K414" s="102">
        <v>105</v>
      </c>
      <c r="L414" s="102">
        <v>2</v>
      </c>
      <c r="M414" s="102"/>
      <c r="N414" s="102"/>
      <c r="O414" s="102" t="s">
        <v>208</v>
      </c>
      <c r="P414" s="102" t="s">
        <v>209</v>
      </c>
      <c r="Q414" s="102" t="s">
        <v>139</v>
      </c>
      <c r="R414" s="102">
        <v>34160</v>
      </c>
      <c r="S414" s="102"/>
      <c r="T414" s="102">
        <v>80</v>
      </c>
      <c r="U414" s="102"/>
      <c r="V414" s="103"/>
      <c r="W414" s="101"/>
      <c r="X414" s="102"/>
      <c r="Y414" s="101"/>
      <c r="Z414" s="101"/>
      <c r="AA414" s="101"/>
      <c r="AB414" s="104"/>
    </row>
    <row r="415" spans="2:28" ht="16.5" customHeight="1" x14ac:dyDescent="0.25">
      <c r="B415" s="97">
        <v>2414</v>
      </c>
      <c r="C415" s="97" t="s">
        <v>206</v>
      </c>
      <c r="D415" s="98">
        <v>779</v>
      </c>
      <c r="E415" s="99">
        <v>2</v>
      </c>
      <c r="F415" s="97"/>
      <c r="G415" s="97">
        <v>1</v>
      </c>
      <c r="H415" s="105">
        <v>9</v>
      </c>
      <c r="I415" s="105">
        <v>2</v>
      </c>
      <c r="J415" s="105">
        <v>71</v>
      </c>
      <c r="K415" s="95">
        <v>3871</v>
      </c>
      <c r="L415" s="106">
        <f>T414</f>
        <v>80</v>
      </c>
      <c r="M415" s="106">
        <f>K415*L415</f>
        <v>309680</v>
      </c>
      <c r="N415" s="77"/>
      <c r="O415" s="78"/>
      <c r="P415" s="78"/>
      <c r="Q415" s="78"/>
      <c r="R415" s="79"/>
      <c r="S415" s="80"/>
      <c r="T415" s="81"/>
      <c r="U415" s="77"/>
      <c r="V415" s="79"/>
      <c r="W415" s="79"/>
      <c r="X415" s="82"/>
      <c r="Y415" s="83">
        <f>M415</f>
        <v>309680</v>
      </c>
      <c r="Z415" s="84"/>
      <c r="AA415" s="87">
        <f>AB415*M415/100</f>
        <v>30.968000000000004</v>
      </c>
      <c r="AB415" s="110">
        <v>0.01</v>
      </c>
    </row>
    <row r="416" spans="2:28" ht="16.5" customHeight="1" x14ac:dyDescent="0.25">
      <c r="B416" s="99"/>
      <c r="C416" s="99"/>
      <c r="D416" s="99"/>
      <c r="E416" s="99"/>
      <c r="F416" s="99"/>
      <c r="G416" s="99"/>
      <c r="H416" s="107"/>
      <c r="I416" s="107"/>
      <c r="J416" s="107"/>
      <c r="K416" s="106"/>
      <c r="L416" s="106"/>
      <c r="M416" s="106"/>
      <c r="N416" s="77"/>
      <c r="O416" s="78"/>
      <c r="P416" s="78"/>
      <c r="Q416" s="78"/>
      <c r="R416" s="79"/>
      <c r="S416" s="80"/>
      <c r="T416" s="81"/>
      <c r="U416" s="77"/>
      <c r="V416" s="79"/>
      <c r="W416" s="79"/>
      <c r="X416" s="86"/>
      <c r="Y416" s="83"/>
      <c r="Z416" s="84"/>
      <c r="AA416" s="85"/>
      <c r="AB416" s="86"/>
    </row>
    <row r="417" spans="2:28" ht="16.5" customHeight="1" x14ac:dyDescent="0.25">
      <c r="B417" s="100" t="s">
        <v>205</v>
      </c>
      <c r="C417" s="101"/>
      <c r="D417" s="101"/>
      <c r="E417" s="101"/>
      <c r="F417" s="101"/>
      <c r="G417" s="102"/>
      <c r="H417" s="102" t="s">
        <v>210</v>
      </c>
      <c r="I417" s="102" t="s">
        <v>888</v>
      </c>
      <c r="J417" s="102" t="s">
        <v>1326</v>
      </c>
      <c r="K417" s="102">
        <v>105</v>
      </c>
      <c r="L417" s="102">
        <v>2</v>
      </c>
      <c r="M417" s="102"/>
      <c r="N417" s="102"/>
      <c r="O417" s="102" t="s">
        <v>208</v>
      </c>
      <c r="P417" s="102" t="s">
        <v>209</v>
      </c>
      <c r="Q417" s="102" t="s">
        <v>139</v>
      </c>
      <c r="R417" s="102">
        <v>34160</v>
      </c>
      <c r="S417" s="102"/>
      <c r="T417" s="102">
        <v>80</v>
      </c>
      <c r="U417" s="102"/>
      <c r="V417" s="103"/>
      <c r="W417" s="101"/>
      <c r="X417" s="102"/>
      <c r="Y417" s="101"/>
      <c r="Z417" s="101"/>
      <c r="AA417" s="101"/>
      <c r="AB417" s="104"/>
    </row>
    <row r="418" spans="2:28" ht="16.5" customHeight="1" x14ac:dyDescent="0.25">
      <c r="B418" s="97">
        <v>2415</v>
      </c>
      <c r="C418" s="97" t="s">
        <v>206</v>
      </c>
      <c r="D418" s="98">
        <v>1763</v>
      </c>
      <c r="E418" s="99">
        <v>8</v>
      </c>
      <c r="F418" s="97">
        <v>6</v>
      </c>
      <c r="G418" s="97">
        <v>1</v>
      </c>
      <c r="H418" s="105">
        <v>24</v>
      </c>
      <c r="I418" s="105">
        <v>1</v>
      </c>
      <c r="J418" s="105">
        <v>66</v>
      </c>
      <c r="K418" s="95">
        <v>9766</v>
      </c>
      <c r="L418" s="106">
        <f>T417</f>
        <v>80</v>
      </c>
      <c r="M418" s="106">
        <f>K418*L418</f>
        <v>781280</v>
      </c>
      <c r="N418" s="77"/>
      <c r="O418" s="78"/>
      <c r="P418" s="78"/>
      <c r="Q418" s="78"/>
      <c r="R418" s="79"/>
      <c r="S418" s="80"/>
      <c r="T418" s="81"/>
      <c r="U418" s="77"/>
      <c r="V418" s="79"/>
      <c r="W418" s="79"/>
      <c r="X418" s="82"/>
      <c r="Y418" s="83">
        <f>M418</f>
        <v>781280</v>
      </c>
      <c r="Z418" s="84"/>
      <c r="AA418" s="87">
        <f>AB418*M418/100</f>
        <v>78.128</v>
      </c>
      <c r="AB418" s="110">
        <v>0.01</v>
      </c>
    </row>
    <row r="419" spans="2:28" ht="16.5" customHeight="1" x14ac:dyDescent="0.25">
      <c r="B419" s="99"/>
      <c r="C419" s="99"/>
      <c r="D419" s="99"/>
      <c r="E419" s="99"/>
      <c r="F419" s="99"/>
      <c r="G419" s="99"/>
      <c r="H419" s="107"/>
      <c r="I419" s="107"/>
      <c r="J419" s="107"/>
      <c r="K419" s="106"/>
      <c r="L419" s="106"/>
      <c r="M419" s="106"/>
      <c r="N419" s="77"/>
      <c r="O419" s="78"/>
      <c r="P419" s="78"/>
      <c r="Q419" s="78"/>
      <c r="R419" s="79"/>
      <c r="S419" s="80"/>
      <c r="T419" s="81"/>
      <c r="U419" s="77"/>
      <c r="V419" s="79"/>
      <c r="W419" s="79"/>
      <c r="X419" s="86"/>
      <c r="Y419" s="83"/>
      <c r="Z419" s="84"/>
      <c r="AA419" s="85"/>
      <c r="AB419" s="86"/>
    </row>
    <row r="420" spans="2:28" ht="16.5" customHeight="1" x14ac:dyDescent="0.25">
      <c r="B420" s="100" t="s">
        <v>205</v>
      </c>
      <c r="C420" s="101"/>
      <c r="D420" s="101"/>
      <c r="E420" s="101"/>
      <c r="F420" s="101"/>
      <c r="G420" s="102"/>
      <c r="H420" s="102" t="s">
        <v>207</v>
      </c>
      <c r="I420" s="102" t="s">
        <v>592</v>
      </c>
      <c r="J420" s="102" t="s">
        <v>2044</v>
      </c>
      <c r="K420" s="102">
        <v>105</v>
      </c>
      <c r="L420" s="102">
        <v>2</v>
      </c>
      <c r="M420" s="102"/>
      <c r="N420" s="102"/>
      <c r="O420" s="102" t="s">
        <v>208</v>
      </c>
      <c r="P420" s="102" t="s">
        <v>209</v>
      </c>
      <c r="Q420" s="102" t="s">
        <v>139</v>
      </c>
      <c r="R420" s="102">
        <v>34160</v>
      </c>
      <c r="S420" s="102"/>
      <c r="T420" s="102">
        <v>80</v>
      </c>
      <c r="U420" s="102"/>
      <c r="V420" s="103"/>
      <c r="W420" s="101"/>
      <c r="X420" s="102"/>
      <c r="Y420" s="101"/>
      <c r="Z420" s="101"/>
      <c r="AA420" s="101"/>
      <c r="AB420" s="104"/>
    </row>
    <row r="421" spans="2:28" ht="16.5" customHeight="1" x14ac:dyDescent="0.25">
      <c r="B421" s="97">
        <v>2416</v>
      </c>
      <c r="C421" s="97" t="s">
        <v>206</v>
      </c>
      <c r="D421" s="98">
        <v>3468</v>
      </c>
      <c r="E421" s="99">
        <v>14</v>
      </c>
      <c r="F421" s="97">
        <v>6</v>
      </c>
      <c r="G421" s="97">
        <v>1</v>
      </c>
      <c r="H421" s="105">
        <v>10</v>
      </c>
      <c r="I421" s="105">
        <v>2</v>
      </c>
      <c r="J421" s="105">
        <v>56</v>
      </c>
      <c r="K421" s="95">
        <v>4256</v>
      </c>
      <c r="L421" s="106">
        <f>T420</f>
        <v>80</v>
      </c>
      <c r="M421" s="106">
        <f>K421*L421</f>
        <v>340480</v>
      </c>
      <c r="N421" s="77"/>
      <c r="O421" s="78"/>
      <c r="P421" s="78"/>
      <c r="Q421" s="78"/>
      <c r="R421" s="79"/>
      <c r="S421" s="80"/>
      <c r="T421" s="81"/>
      <c r="U421" s="77"/>
      <c r="V421" s="79"/>
      <c r="W421" s="79"/>
      <c r="X421" s="82"/>
      <c r="Y421" s="83">
        <f>M421</f>
        <v>340480</v>
      </c>
      <c r="Z421" s="84"/>
      <c r="AA421" s="87">
        <f>AB421*M421/100</f>
        <v>34.048000000000002</v>
      </c>
      <c r="AB421" s="110">
        <v>0.01</v>
      </c>
    </row>
    <row r="422" spans="2:28" ht="16.5" customHeight="1" x14ac:dyDescent="0.25">
      <c r="B422" s="99"/>
      <c r="C422" s="99"/>
      <c r="D422" s="99"/>
      <c r="E422" s="99"/>
      <c r="F422" s="99"/>
      <c r="G422" s="99"/>
      <c r="H422" s="107"/>
      <c r="I422" s="107"/>
      <c r="J422" s="107"/>
      <c r="K422" s="106"/>
      <c r="L422" s="106"/>
      <c r="M422" s="106"/>
      <c r="N422" s="77"/>
      <c r="O422" s="78"/>
      <c r="P422" s="78"/>
      <c r="Q422" s="78"/>
      <c r="R422" s="79"/>
      <c r="S422" s="80"/>
      <c r="T422" s="81"/>
      <c r="U422" s="77"/>
      <c r="V422" s="79"/>
      <c r="W422" s="79"/>
      <c r="X422" s="86"/>
      <c r="Y422" s="83"/>
      <c r="Z422" s="84"/>
      <c r="AA422" s="85"/>
      <c r="AB422" s="86"/>
    </row>
    <row r="423" spans="2:28" ht="16.5" customHeight="1" x14ac:dyDescent="0.25">
      <c r="B423" s="100" t="s">
        <v>205</v>
      </c>
      <c r="C423" s="101"/>
      <c r="D423" s="101"/>
      <c r="E423" s="101"/>
      <c r="F423" s="101"/>
      <c r="G423" s="102"/>
      <c r="H423" s="102" t="s">
        <v>210</v>
      </c>
      <c r="I423" s="102" t="s">
        <v>609</v>
      </c>
      <c r="J423" s="102" t="s">
        <v>1662</v>
      </c>
      <c r="K423" s="102">
        <v>14</v>
      </c>
      <c r="L423" s="102">
        <v>2</v>
      </c>
      <c r="M423" s="102"/>
      <c r="N423" s="102"/>
      <c r="O423" s="102" t="s">
        <v>208</v>
      </c>
      <c r="P423" s="102" t="s">
        <v>209</v>
      </c>
      <c r="Q423" s="102" t="s">
        <v>139</v>
      </c>
      <c r="R423" s="102">
        <v>34160</v>
      </c>
      <c r="S423" s="102"/>
      <c r="T423" s="102">
        <v>80</v>
      </c>
      <c r="U423" s="102"/>
      <c r="V423" s="103"/>
      <c r="W423" s="101"/>
      <c r="X423" s="102"/>
      <c r="Y423" s="101"/>
      <c r="Z423" s="101"/>
      <c r="AA423" s="101"/>
      <c r="AB423" s="104"/>
    </row>
    <row r="424" spans="2:28" ht="16.5" customHeight="1" x14ac:dyDescent="0.25">
      <c r="B424" s="97">
        <v>2527</v>
      </c>
      <c r="C424" s="97" t="s">
        <v>206</v>
      </c>
      <c r="D424" s="98">
        <v>1758</v>
      </c>
      <c r="E424" s="99">
        <v>9</v>
      </c>
      <c r="F424" s="97">
        <v>6</v>
      </c>
      <c r="G424" s="97">
        <v>1</v>
      </c>
      <c r="H424" s="105">
        <v>15</v>
      </c>
      <c r="I424" s="105">
        <v>1</v>
      </c>
      <c r="J424" s="105">
        <v>24</v>
      </c>
      <c r="K424" s="95">
        <v>6124</v>
      </c>
      <c r="L424" s="106">
        <f>T423</f>
        <v>80</v>
      </c>
      <c r="M424" s="106">
        <f>K424*L424</f>
        <v>489920</v>
      </c>
      <c r="N424" s="77"/>
      <c r="O424" s="78"/>
      <c r="P424" s="78"/>
      <c r="Q424" s="78"/>
      <c r="R424" s="79"/>
      <c r="S424" s="80"/>
      <c r="T424" s="81"/>
      <c r="U424" s="77"/>
      <c r="V424" s="79"/>
      <c r="W424" s="79"/>
      <c r="X424" s="82"/>
      <c r="Y424" s="83">
        <f>M424</f>
        <v>489920</v>
      </c>
      <c r="Z424" s="84"/>
      <c r="AA424" s="87">
        <f>AB424*M424/100</f>
        <v>48.991999999999997</v>
      </c>
      <c r="AB424" s="110">
        <v>0.01</v>
      </c>
    </row>
    <row r="425" spans="2:28" ht="16.5" customHeight="1" x14ac:dyDescent="0.25">
      <c r="B425" s="99"/>
      <c r="C425" s="99"/>
      <c r="D425" s="99"/>
      <c r="E425" s="99"/>
      <c r="F425" s="99"/>
      <c r="G425" s="99"/>
      <c r="H425" s="107"/>
      <c r="I425" s="107"/>
      <c r="J425" s="107"/>
      <c r="K425" s="106"/>
      <c r="L425" s="106"/>
      <c r="M425" s="106"/>
      <c r="N425" s="77"/>
      <c r="O425" s="78"/>
      <c r="P425" s="78"/>
      <c r="Q425" s="78"/>
      <c r="R425" s="79"/>
      <c r="S425" s="80"/>
      <c r="T425" s="81"/>
      <c r="U425" s="77"/>
      <c r="V425" s="79"/>
      <c r="W425" s="79"/>
      <c r="X425" s="86"/>
      <c r="Y425" s="83"/>
      <c r="Z425" s="84"/>
      <c r="AA425" s="85"/>
      <c r="AB425" s="86"/>
    </row>
    <row r="426" spans="2:28" ht="16.5" customHeight="1" x14ac:dyDescent="0.25">
      <c r="B426" s="100" t="s">
        <v>205</v>
      </c>
      <c r="C426" s="101"/>
      <c r="D426" s="101"/>
      <c r="E426" s="101"/>
      <c r="F426" s="101"/>
      <c r="G426" s="102"/>
      <c r="H426" s="102" t="s">
        <v>210</v>
      </c>
      <c r="I426" s="102" t="s">
        <v>667</v>
      </c>
      <c r="J426" s="102" t="s">
        <v>5478</v>
      </c>
      <c r="K426" s="102">
        <v>42</v>
      </c>
      <c r="L426" s="102">
        <v>2</v>
      </c>
      <c r="M426" s="102"/>
      <c r="N426" s="102"/>
      <c r="O426" s="102" t="s">
        <v>208</v>
      </c>
      <c r="P426" s="102" t="s">
        <v>209</v>
      </c>
      <c r="Q426" s="102" t="s">
        <v>139</v>
      </c>
      <c r="R426" s="102">
        <v>34160</v>
      </c>
      <c r="S426" s="102"/>
      <c r="T426" s="102">
        <v>80</v>
      </c>
      <c r="U426" s="102"/>
      <c r="V426" s="103"/>
      <c r="W426" s="101"/>
      <c r="X426" s="102"/>
      <c r="Y426" s="101"/>
      <c r="Z426" s="101"/>
      <c r="AA426" s="101"/>
      <c r="AB426" s="104"/>
    </row>
    <row r="427" spans="2:28" ht="16.5" customHeight="1" x14ac:dyDescent="0.25">
      <c r="B427" s="97">
        <v>2597</v>
      </c>
      <c r="C427" s="97" t="s">
        <v>206</v>
      </c>
      <c r="D427" s="98">
        <v>559</v>
      </c>
      <c r="E427" s="99">
        <v>6</v>
      </c>
      <c r="F427" s="97">
        <v>6</v>
      </c>
      <c r="G427" s="97">
        <v>1</v>
      </c>
      <c r="H427" s="105">
        <v>2</v>
      </c>
      <c r="I427" s="105">
        <v>0</v>
      </c>
      <c r="J427" s="105">
        <v>58</v>
      </c>
      <c r="K427" s="95">
        <v>858</v>
      </c>
      <c r="L427" s="106">
        <f>T426</f>
        <v>80</v>
      </c>
      <c r="M427" s="106">
        <f>K427*L427</f>
        <v>68640</v>
      </c>
      <c r="N427" s="77"/>
      <c r="O427" s="78"/>
      <c r="P427" s="78"/>
      <c r="Q427" s="78"/>
      <c r="R427" s="79"/>
      <c r="S427" s="80"/>
      <c r="T427" s="81"/>
      <c r="U427" s="77"/>
      <c r="V427" s="79"/>
      <c r="W427" s="79"/>
      <c r="X427" s="82"/>
      <c r="Y427" s="83">
        <f>M427</f>
        <v>68640</v>
      </c>
      <c r="Z427" s="84"/>
      <c r="AA427" s="87">
        <f>AB427*M427/100</f>
        <v>6.8639999999999999</v>
      </c>
      <c r="AB427" s="110">
        <v>0.01</v>
      </c>
    </row>
    <row r="428" spans="2:28" ht="16.5" customHeight="1" x14ac:dyDescent="0.25">
      <c r="B428" s="99"/>
      <c r="C428" s="99"/>
      <c r="D428" s="99"/>
      <c r="E428" s="99"/>
      <c r="F428" s="99"/>
      <c r="G428" s="99"/>
      <c r="H428" s="107"/>
      <c r="I428" s="107"/>
      <c r="J428" s="107"/>
      <c r="K428" s="106"/>
      <c r="L428" s="106"/>
      <c r="M428" s="106"/>
      <c r="N428" s="77"/>
      <c r="O428" s="78"/>
      <c r="P428" s="78"/>
      <c r="Q428" s="78"/>
      <c r="R428" s="79"/>
      <c r="S428" s="80"/>
      <c r="T428" s="81"/>
      <c r="U428" s="77"/>
      <c r="V428" s="79"/>
      <c r="W428" s="79"/>
      <c r="X428" s="86"/>
      <c r="Y428" s="83"/>
      <c r="Z428" s="84"/>
      <c r="AA428" s="85"/>
      <c r="AB428" s="86"/>
    </row>
    <row r="429" spans="2:28" ht="16.5" customHeight="1" x14ac:dyDescent="0.25">
      <c r="B429" s="100" t="s">
        <v>205</v>
      </c>
      <c r="C429" s="101"/>
      <c r="D429" s="101"/>
      <c r="E429" s="101"/>
      <c r="F429" s="101"/>
      <c r="G429" s="102"/>
      <c r="H429" s="102" t="s">
        <v>210</v>
      </c>
      <c r="I429" s="102" t="s">
        <v>667</v>
      </c>
      <c r="J429" s="102" t="s">
        <v>5478</v>
      </c>
      <c r="K429" s="102">
        <v>42</v>
      </c>
      <c r="L429" s="102">
        <v>2</v>
      </c>
      <c r="M429" s="102"/>
      <c r="N429" s="102"/>
      <c r="O429" s="102" t="s">
        <v>208</v>
      </c>
      <c r="P429" s="102" t="s">
        <v>209</v>
      </c>
      <c r="Q429" s="102" t="s">
        <v>139</v>
      </c>
      <c r="R429" s="102">
        <v>34160</v>
      </c>
      <c r="S429" s="102"/>
      <c r="T429" s="102">
        <v>80</v>
      </c>
      <c r="U429" s="102"/>
      <c r="V429" s="103"/>
      <c r="W429" s="101"/>
      <c r="X429" s="102"/>
      <c r="Y429" s="101"/>
      <c r="Z429" s="101"/>
      <c r="AA429" s="101"/>
      <c r="AB429" s="104"/>
    </row>
    <row r="430" spans="2:28" ht="16.5" customHeight="1" x14ac:dyDescent="0.25">
      <c r="B430" s="97">
        <v>2598</v>
      </c>
      <c r="C430" s="97" t="s">
        <v>206</v>
      </c>
      <c r="D430" s="98">
        <v>1757</v>
      </c>
      <c r="E430" s="99">
        <v>6</v>
      </c>
      <c r="F430" s="97">
        <v>6</v>
      </c>
      <c r="G430" s="97">
        <v>1</v>
      </c>
      <c r="H430" s="105">
        <v>14</v>
      </c>
      <c r="I430" s="105">
        <v>2</v>
      </c>
      <c r="J430" s="105">
        <v>41</v>
      </c>
      <c r="K430" s="95">
        <v>5841</v>
      </c>
      <c r="L430" s="106">
        <f>T429</f>
        <v>80</v>
      </c>
      <c r="M430" s="106">
        <f>K430*L430</f>
        <v>467280</v>
      </c>
      <c r="N430" s="77"/>
      <c r="O430" s="78"/>
      <c r="P430" s="78"/>
      <c r="Q430" s="78"/>
      <c r="R430" s="79"/>
      <c r="S430" s="80"/>
      <c r="T430" s="81"/>
      <c r="U430" s="77"/>
      <c r="V430" s="79"/>
      <c r="W430" s="79"/>
      <c r="X430" s="82"/>
      <c r="Y430" s="83">
        <f>M430</f>
        <v>467280</v>
      </c>
      <c r="Z430" s="84"/>
      <c r="AA430" s="87">
        <f>AB430*M430/100</f>
        <v>46.728000000000002</v>
      </c>
      <c r="AB430" s="110">
        <v>0.01</v>
      </c>
    </row>
    <row r="431" spans="2:28" ht="16.5" customHeight="1" x14ac:dyDescent="0.25">
      <c r="B431" s="99"/>
      <c r="C431" s="99"/>
      <c r="D431" s="99"/>
      <c r="E431" s="99"/>
      <c r="F431" s="99"/>
      <c r="G431" s="99"/>
      <c r="H431" s="107"/>
      <c r="I431" s="107"/>
      <c r="J431" s="107"/>
      <c r="K431" s="106"/>
      <c r="L431" s="106"/>
      <c r="M431" s="106"/>
      <c r="N431" s="77"/>
      <c r="O431" s="78"/>
      <c r="P431" s="78"/>
      <c r="Q431" s="78"/>
      <c r="R431" s="79"/>
      <c r="S431" s="80"/>
      <c r="T431" s="81"/>
      <c r="U431" s="77"/>
      <c r="V431" s="79"/>
      <c r="W431" s="79"/>
      <c r="X431" s="86"/>
      <c r="Y431" s="83"/>
      <c r="Z431" s="84"/>
      <c r="AA431" s="85"/>
      <c r="AB431" s="86"/>
    </row>
    <row r="432" spans="2:28" ht="16.5" customHeight="1" x14ac:dyDescent="0.25">
      <c r="B432" s="100" t="s">
        <v>205</v>
      </c>
      <c r="C432" s="101"/>
      <c r="D432" s="101"/>
      <c r="E432" s="101"/>
      <c r="F432" s="101"/>
      <c r="G432" s="102"/>
      <c r="H432" s="102" t="s">
        <v>207</v>
      </c>
      <c r="I432" s="102" t="s">
        <v>2047</v>
      </c>
      <c r="J432" s="102" t="s">
        <v>1662</v>
      </c>
      <c r="K432" s="102">
        <v>14</v>
      </c>
      <c r="L432" s="102">
        <v>2</v>
      </c>
      <c r="M432" s="102"/>
      <c r="N432" s="102"/>
      <c r="O432" s="102" t="s">
        <v>208</v>
      </c>
      <c r="P432" s="102" t="s">
        <v>209</v>
      </c>
      <c r="Q432" s="102" t="s">
        <v>139</v>
      </c>
      <c r="R432" s="102">
        <v>34160</v>
      </c>
      <c r="S432" s="102"/>
      <c r="T432" s="102">
        <v>80</v>
      </c>
      <c r="U432" s="102"/>
      <c r="V432" s="103"/>
      <c r="W432" s="101"/>
      <c r="X432" s="102"/>
      <c r="Y432" s="101"/>
      <c r="Z432" s="101"/>
      <c r="AA432" s="101"/>
      <c r="AB432" s="104"/>
    </row>
    <row r="433" spans="2:28" ht="16.5" customHeight="1" x14ac:dyDescent="0.25">
      <c r="B433" s="97">
        <v>2637</v>
      </c>
      <c r="C433" s="97" t="s">
        <v>206</v>
      </c>
      <c r="D433" s="98">
        <v>563</v>
      </c>
      <c r="E433" s="99">
        <v>11</v>
      </c>
      <c r="F433" s="97">
        <v>6</v>
      </c>
      <c r="G433" s="97">
        <v>1</v>
      </c>
      <c r="H433" s="105">
        <v>6</v>
      </c>
      <c r="I433" s="105">
        <v>0</v>
      </c>
      <c r="J433" s="105">
        <v>18</v>
      </c>
      <c r="K433" s="95">
        <v>2418</v>
      </c>
      <c r="L433" s="106">
        <f>T432</f>
        <v>80</v>
      </c>
      <c r="M433" s="106">
        <f>K433*L433</f>
        <v>193440</v>
      </c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2"/>
      <c r="Y433" s="83">
        <f>M433</f>
        <v>193440</v>
      </c>
      <c r="Z433" s="84"/>
      <c r="AA433" s="87">
        <f>AB433*M433/100</f>
        <v>19.344000000000001</v>
      </c>
      <c r="AB433" s="110">
        <v>0.01</v>
      </c>
    </row>
    <row r="434" spans="2:28" ht="16.5" customHeight="1" x14ac:dyDescent="0.25">
      <c r="B434" s="99"/>
      <c r="C434" s="99"/>
      <c r="D434" s="99"/>
      <c r="E434" s="99"/>
      <c r="F434" s="99"/>
      <c r="G434" s="99"/>
      <c r="H434" s="107"/>
      <c r="I434" s="107"/>
      <c r="J434" s="107"/>
      <c r="K434" s="106"/>
      <c r="L434" s="106"/>
      <c r="M434" s="106"/>
      <c r="N434" s="77"/>
      <c r="O434" s="78"/>
      <c r="P434" s="78"/>
      <c r="Q434" s="78"/>
      <c r="R434" s="79"/>
      <c r="S434" s="80"/>
      <c r="T434" s="81"/>
      <c r="U434" s="77"/>
      <c r="V434" s="79"/>
      <c r="W434" s="79"/>
      <c r="X434" s="86"/>
      <c r="Y434" s="83"/>
      <c r="Z434" s="84"/>
      <c r="AA434" s="85"/>
      <c r="AB434" s="86"/>
    </row>
    <row r="435" spans="2:28" ht="16.5" customHeight="1" x14ac:dyDescent="0.25">
      <c r="B435" s="100" t="s">
        <v>205</v>
      </c>
      <c r="C435" s="101"/>
      <c r="D435" s="101"/>
      <c r="E435" s="101"/>
      <c r="F435" s="101"/>
      <c r="G435" s="102"/>
      <c r="H435" s="102" t="s">
        <v>207</v>
      </c>
      <c r="I435" s="102" t="s">
        <v>2103</v>
      </c>
      <c r="J435" s="102" t="s">
        <v>1330</v>
      </c>
      <c r="K435" s="102">
        <v>12</v>
      </c>
      <c r="L435" s="102">
        <v>2</v>
      </c>
      <c r="M435" s="102"/>
      <c r="N435" s="102"/>
      <c r="O435" s="102" t="s">
        <v>208</v>
      </c>
      <c r="P435" s="102" t="s">
        <v>209</v>
      </c>
      <c r="Q435" s="102" t="s">
        <v>139</v>
      </c>
      <c r="R435" s="102">
        <v>34160</v>
      </c>
      <c r="S435" s="102"/>
      <c r="T435" s="102">
        <v>80</v>
      </c>
      <c r="U435" s="102"/>
      <c r="V435" s="103"/>
      <c r="W435" s="101"/>
      <c r="X435" s="102"/>
      <c r="Y435" s="101"/>
      <c r="Z435" s="101"/>
      <c r="AA435" s="101"/>
      <c r="AB435" s="104"/>
    </row>
    <row r="436" spans="2:28" ht="16.5" customHeight="1" x14ac:dyDescent="0.25">
      <c r="B436" s="97">
        <v>2780</v>
      </c>
      <c r="C436" s="97" t="s">
        <v>5597</v>
      </c>
      <c r="D436" s="98">
        <v>131</v>
      </c>
      <c r="E436" s="99"/>
      <c r="F436" s="97"/>
      <c r="G436" s="97">
        <v>1</v>
      </c>
      <c r="H436" s="105">
        <v>24</v>
      </c>
      <c r="I436" s="105">
        <v>0</v>
      </c>
      <c r="J436" s="105">
        <v>0</v>
      </c>
      <c r="K436" s="95">
        <v>9600</v>
      </c>
      <c r="L436" s="106">
        <f>T435</f>
        <v>80</v>
      </c>
      <c r="M436" s="106">
        <f>K436*L436</f>
        <v>768000</v>
      </c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2"/>
      <c r="Y436" s="83">
        <f>M436</f>
        <v>768000</v>
      </c>
      <c r="Z436" s="84"/>
      <c r="AA436" s="87">
        <f>AB436*M436/100</f>
        <v>76.8</v>
      </c>
      <c r="AB436" s="110">
        <v>0.01</v>
      </c>
    </row>
    <row r="437" spans="2:28" ht="16.5" customHeight="1" x14ac:dyDescent="0.25">
      <c r="B437" s="99"/>
      <c r="C437" s="99"/>
      <c r="D437" s="99"/>
      <c r="E437" s="99"/>
      <c r="F437" s="99"/>
      <c r="G437" s="99"/>
      <c r="H437" s="107"/>
      <c r="I437" s="107"/>
      <c r="J437" s="107"/>
      <c r="K437" s="106"/>
      <c r="L437" s="106"/>
      <c r="M437" s="106"/>
      <c r="N437" s="77"/>
      <c r="O437" s="78"/>
      <c r="P437" s="78"/>
      <c r="Q437" s="78"/>
      <c r="R437" s="79"/>
      <c r="S437" s="80"/>
      <c r="T437" s="81"/>
      <c r="U437" s="77"/>
      <c r="V437" s="79"/>
      <c r="W437" s="79"/>
      <c r="X437" s="86"/>
      <c r="Y437" s="83"/>
      <c r="Z437" s="84"/>
      <c r="AA437" s="85"/>
      <c r="AB437" s="86"/>
    </row>
    <row r="438" spans="2:28" ht="16.5" customHeight="1" x14ac:dyDescent="0.25">
      <c r="B438" s="100" t="s">
        <v>205</v>
      </c>
      <c r="C438" s="101"/>
      <c r="D438" s="101"/>
      <c r="E438" s="101"/>
      <c r="F438" s="101"/>
      <c r="G438" s="102"/>
      <c r="H438" s="102" t="s">
        <v>207</v>
      </c>
      <c r="I438" s="102" t="s">
        <v>5672</v>
      </c>
      <c r="J438" s="102" t="s">
        <v>1662</v>
      </c>
      <c r="K438" s="102">
        <v>18</v>
      </c>
      <c r="L438" s="102">
        <v>2</v>
      </c>
      <c r="M438" s="102"/>
      <c r="N438" s="102"/>
      <c r="O438" s="102" t="s">
        <v>208</v>
      </c>
      <c r="P438" s="102" t="s">
        <v>209</v>
      </c>
      <c r="Q438" s="102" t="s">
        <v>139</v>
      </c>
      <c r="R438" s="102">
        <v>34160</v>
      </c>
      <c r="S438" s="102"/>
      <c r="T438" s="102">
        <v>80</v>
      </c>
      <c r="U438" s="102" t="s">
        <v>5673</v>
      </c>
      <c r="V438" s="103"/>
      <c r="W438" s="101"/>
      <c r="X438" s="102"/>
      <c r="Y438" s="101"/>
      <c r="Z438" s="101"/>
      <c r="AA438" s="101"/>
      <c r="AB438" s="104"/>
    </row>
    <row r="439" spans="2:28" ht="16.5" customHeight="1" x14ac:dyDescent="0.25">
      <c r="B439" s="97">
        <v>2822</v>
      </c>
      <c r="C439" s="97" t="s">
        <v>5671</v>
      </c>
      <c r="D439" s="98">
        <v>154</v>
      </c>
      <c r="E439" s="99">
        <v>308</v>
      </c>
      <c r="F439" s="97"/>
      <c r="G439" s="97">
        <v>2</v>
      </c>
      <c r="H439" s="105">
        <v>0</v>
      </c>
      <c r="I439" s="105">
        <v>1</v>
      </c>
      <c r="J439" s="105">
        <v>58</v>
      </c>
      <c r="K439" s="95">
        <v>158</v>
      </c>
      <c r="L439" s="106">
        <f>T438</f>
        <v>80</v>
      </c>
      <c r="M439" s="106">
        <f>K439*L439</f>
        <v>12640</v>
      </c>
      <c r="N439" s="77"/>
      <c r="O439" s="78" t="s">
        <v>203</v>
      </c>
      <c r="P439" s="78" t="s">
        <v>211</v>
      </c>
      <c r="Q439" s="78" t="s">
        <v>143</v>
      </c>
      <c r="R439" s="79">
        <v>108</v>
      </c>
      <c r="S439" s="80"/>
      <c r="T439" s="81">
        <v>7450</v>
      </c>
      <c r="U439" s="96" t="s">
        <v>375</v>
      </c>
      <c r="V439" s="79">
        <f>R439*T439*36/100</f>
        <v>289656</v>
      </c>
      <c r="W439" s="79">
        <f>R439*T439-V439</f>
        <v>514944</v>
      </c>
      <c r="X439" s="82">
        <f>M439+W439</f>
        <v>527584</v>
      </c>
      <c r="Y439" s="83">
        <f>M439</f>
        <v>12640</v>
      </c>
      <c r="Z439" s="84"/>
      <c r="AA439" s="87">
        <f>AB439*M439/100</f>
        <v>2.528</v>
      </c>
      <c r="AB439" s="86">
        <v>0.02</v>
      </c>
    </row>
    <row r="440" spans="2:28" ht="16.5" customHeight="1" x14ac:dyDescent="0.25">
      <c r="B440" s="99"/>
      <c r="C440" s="99"/>
      <c r="D440" s="99"/>
      <c r="E440" s="99"/>
      <c r="F440" s="99"/>
      <c r="G440" s="99"/>
      <c r="H440" s="107"/>
      <c r="I440" s="107"/>
      <c r="J440" s="107"/>
      <c r="K440" s="106"/>
      <c r="L440" s="106"/>
      <c r="M440" s="106"/>
      <c r="N440" s="77"/>
      <c r="O440" s="78"/>
      <c r="P440" s="78"/>
      <c r="Q440" s="78"/>
      <c r="R440" s="79"/>
      <c r="S440" s="80"/>
      <c r="T440" s="81"/>
      <c r="U440" s="77"/>
      <c r="V440" s="79"/>
      <c r="W440" s="79"/>
      <c r="X440" s="86"/>
      <c r="Y440" s="83"/>
      <c r="Z440" s="84"/>
      <c r="AA440" s="85"/>
      <c r="AB440" s="86"/>
    </row>
    <row r="441" spans="2:28" ht="16.5" customHeight="1" x14ac:dyDescent="0.25">
      <c r="B441" s="100" t="s">
        <v>205</v>
      </c>
      <c r="C441" s="101"/>
      <c r="D441" s="101"/>
      <c r="E441" s="101"/>
      <c r="F441" s="101"/>
      <c r="G441" s="102"/>
      <c r="H441" s="102" t="s">
        <v>207</v>
      </c>
      <c r="I441" s="102" t="s">
        <v>1021</v>
      </c>
      <c r="J441" s="102" t="s">
        <v>1662</v>
      </c>
      <c r="K441" s="102">
        <v>53</v>
      </c>
      <c r="L441" s="102">
        <v>2</v>
      </c>
      <c r="M441" s="102"/>
      <c r="N441" s="102"/>
      <c r="O441" s="102" t="s">
        <v>208</v>
      </c>
      <c r="P441" s="102" t="s">
        <v>209</v>
      </c>
      <c r="Q441" s="102" t="s">
        <v>139</v>
      </c>
      <c r="R441" s="102">
        <v>34160</v>
      </c>
      <c r="S441" s="102"/>
      <c r="T441" s="102">
        <v>80</v>
      </c>
      <c r="U441" s="102" t="s">
        <v>5673</v>
      </c>
      <c r="V441" s="103"/>
      <c r="W441" s="101"/>
      <c r="X441" s="102"/>
      <c r="Y441" s="101"/>
      <c r="Z441" s="101"/>
      <c r="AA441" s="101"/>
      <c r="AB441" s="104"/>
    </row>
    <row r="442" spans="2:28" ht="16.5" customHeight="1" x14ac:dyDescent="0.25">
      <c r="B442" s="97">
        <v>2823</v>
      </c>
      <c r="C442" s="97" t="s">
        <v>5671</v>
      </c>
      <c r="D442" s="98">
        <v>152</v>
      </c>
      <c r="E442" s="99">
        <v>177</v>
      </c>
      <c r="F442" s="97"/>
      <c r="G442" s="97">
        <v>2</v>
      </c>
      <c r="H442" s="105">
        <v>0</v>
      </c>
      <c r="I442" s="105">
        <v>1</v>
      </c>
      <c r="J442" s="105">
        <v>82</v>
      </c>
      <c r="K442" s="95">
        <v>182</v>
      </c>
      <c r="L442" s="106">
        <f>T441</f>
        <v>80</v>
      </c>
      <c r="M442" s="106">
        <f>K442*L442</f>
        <v>14560</v>
      </c>
      <c r="N442" s="77"/>
      <c r="O442" s="78" t="s">
        <v>203</v>
      </c>
      <c r="P442" s="78" t="s">
        <v>5</v>
      </c>
      <c r="Q442" s="78" t="s">
        <v>143</v>
      </c>
      <c r="R442" s="79">
        <v>135</v>
      </c>
      <c r="S442" s="80"/>
      <c r="T442" s="81">
        <v>8050</v>
      </c>
      <c r="U442" s="96" t="s">
        <v>375</v>
      </c>
      <c r="V442" s="79">
        <f>R442*T442*33/100</f>
        <v>358627.5</v>
      </c>
      <c r="W442" s="79">
        <f>R442*T442-V442</f>
        <v>728122.5</v>
      </c>
      <c r="X442" s="82">
        <f>M442+W442</f>
        <v>742682.5</v>
      </c>
      <c r="Y442" s="83">
        <f>M442</f>
        <v>14560</v>
      </c>
      <c r="Z442" s="84"/>
      <c r="AA442" s="87">
        <f>AB442*M442/100</f>
        <v>2.9119999999999999</v>
      </c>
      <c r="AB442" s="86">
        <v>0.02</v>
      </c>
    </row>
    <row r="443" spans="2:28" ht="16.5" customHeight="1" x14ac:dyDescent="0.25">
      <c r="B443" s="99"/>
      <c r="C443" s="99"/>
      <c r="D443" s="99"/>
      <c r="E443" s="99"/>
      <c r="F443" s="99"/>
      <c r="G443" s="99"/>
      <c r="H443" s="107"/>
      <c r="I443" s="107"/>
      <c r="J443" s="107"/>
      <c r="K443" s="106"/>
      <c r="L443" s="106"/>
      <c r="M443" s="106"/>
      <c r="N443" s="77"/>
      <c r="O443" s="78"/>
      <c r="P443" s="78"/>
      <c r="Q443" s="78"/>
      <c r="R443" s="79"/>
      <c r="S443" s="80"/>
      <c r="T443" s="81"/>
      <c r="U443" s="77"/>
      <c r="V443" s="79"/>
      <c r="W443" s="79"/>
      <c r="X443" s="86"/>
      <c r="Y443" s="83"/>
      <c r="Z443" s="84"/>
      <c r="AA443" s="85"/>
      <c r="AB443" s="86"/>
    </row>
    <row r="444" spans="2:28" ht="16.5" customHeight="1" x14ac:dyDescent="0.25">
      <c r="B444" s="100" t="s">
        <v>205</v>
      </c>
      <c r="C444" s="101"/>
      <c r="D444" s="101"/>
      <c r="E444" s="101"/>
      <c r="F444" s="101"/>
      <c r="G444" s="102"/>
      <c r="H444" s="102" t="s">
        <v>210</v>
      </c>
      <c r="I444" s="102" t="s">
        <v>5674</v>
      </c>
      <c r="J444" s="102" t="s">
        <v>1447</v>
      </c>
      <c r="K444" s="102">
        <v>57</v>
      </c>
      <c r="L444" s="102">
        <v>2</v>
      </c>
      <c r="M444" s="102"/>
      <c r="N444" s="102"/>
      <c r="O444" s="102" t="s">
        <v>208</v>
      </c>
      <c r="P444" s="102" t="s">
        <v>209</v>
      </c>
      <c r="Q444" s="102" t="s">
        <v>139</v>
      </c>
      <c r="R444" s="102">
        <v>34160</v>
      </c>
      <c r="S444" s="102"/>
      <c r="T444" s="102">
        <v>80</v>
      </c>
      <c r="U444" s="102" t="s">
        <v>5673</v>
      </c>
      <c r="V444" s="103"/>
      <c r="W444" s="101"/>
      <c r="X444" s="102"/>
      <c r="Y444" s="101"/>
      <c r="Z444" s="101"/>
      <c r="AA444" s="101"/>
      <c r="AB444" s="104"/>
    </row>
    <row r="445" spans="2:28" ht="16.5" customHeight="1" x14ac:dyDescent="0.25">
      <c r="B445" s="97">
        <v>2824</v>
      </c>
      <c r="C445" s="97" t="s">
        <v>5671</v>
      </c>
      <c r="D445" s="98">
        <v>153</v>
      </c>
      <c r="E445" s="99">
        <v>307</v>
      </c>
      <c r="F445" s="97"/>
      <c r="G445" s="97">
        <v>2</v>
      </c>
      <c r="H445" s="105">
        <v>0</v>
      </c>
      <c r="I445" s="105">
        <v>1</v>
      </c>
      <c r="J445" s="105">
        <v>58</v>
      </c>
      <c r="K445" s="95">
        <v>158</v>
      </c>
      <c r="L445" s="106">
        <f>T444</f>
        <v>80</v>
      </c>
      <c r="M445" s="106">
        <f>K445*L445</f>
        <v>12640</v>
      </c>
      <c r="N445" s="77"/>
      <c r="O445" s="78" t="s">
        <v>203</v>
      </c>
      <c r="P445" s="78" t="s">
        <v>211</v>
      </c>
      <c r="Q445" s="78" t="s">
        <v>143</v>
      </c>
      <c r="R445" s="79">
        <v>162</v>
      </c>
      <c r="S445" s="80"/>
      <c r="T445" s="81">
        <v>7450</v>
      </c>
      <c r="U445" s="96" t="s">
        <v>375</v>
      </c>
      <c r="V445" s="79">
        <f>R445*T445*36/100</f>
        <v>434484</v>
      </c>
      <c r="W445" s="79">
        <f>R445*T445-V445</f>
        <v>772416</v>
      </c>
      <c r="X445" s="82">
        <f>M445+W445</f>
        <v>785056</v>
      </c>
      <c r="Y445" s="83">
        <f>M445</f>
        <v>12640</v>
      </c>
      <c r="Z445" s="84"/>
      <c r="AA445" s="87">
        <f>AB445*M445/100</f>
        <v>2.528</v>
      </c>
      <c r="AB445" s="86">
        <v>0.02</v>
      </c>
    </row>
    <row r="446" spans="2:28" ht="16.5" customHeight="1" x14ac:dyDescent="0.25">
      <c r="B446" s="99"/>
      <c r="C446" s="99"/>
      <c r="D446" s="99"/>
      <c r="E446" s="99"/>
      <c r="F446" s="99"/>
      <c r="G446" s="99"/>
      <c r="H446" s="107"/>
      <c r="I446" s="107"/>
      <c r="J446" s="107"/>
      <c r="K446" s="106"/>
      <c r="L446" s="106"/>
      <c r="M446" s="106"/>
      <c r="N446" s="77"/>
      <c r="O446" s="78"/>
      <c r="P446" s="78"/>
      <c r="Q446" s="78"/>
      <c r="R446" s="79"/>
      <c r="S446" s="80"/>
      <c r="T446" s="81"/>
      <c r="U446" s="77"/>
      <c r="V446" s="79"/>
      <c r="W446" s="79"/>
      <c r="X446" s="86"/>
      <c r="Y446" s="83"/>
      <c r="Z446" s="84"/>
      <c r="AA446" s="85"/>
      <c r="AB446" s="86"/>
    </row>
    <row r="447" spans="2:28" ht="16.5" customHeight="1" x14ac:dyDescent="0.25">
      <c r="B447" s="100" t="s">
        <v>205</v>
      </c>
      <c r="C447" s="101"/>
      <c r="D447" s="101"/>
      <c r="E447" s="101"/>
      <c r="F447" s="101"/>
      <c r="G447" s="102"/>
      <c r="H447" s="102" t="s">
        <v>210</v>
      </c>
      <c r="I447" s="102" t="s">
        <v>5733</v>
      </c>
      <c r="J447" s="102" t="s">
        <v>2039</v>
      </c>
      <c r="K447" s="102">
        <v>81</v>
      </c>
      <c r="L447" s="102">
        <v>2</v>
      </c>
      <c r="M447" s="102"/>
      <c r="N447" s="102"/>
      <c r="O447" s="102" t="s">
        <v>208</v>
      </c>
      <c r="P447" s="102" t="s">
        <v>209</v>
      </c>
      <c r="Q447" s="102" t="s">
        <v>139</v>
      </c>
      <c r="R447" s="102">
        <v>34160</v>
      </c>
      <c r="S447" s="102"/>
      <c r="T447" s="102">
        <v>80</v>
      </c>
      <c r="U447" s="102"/>
      <c r="V447" s="103"/>
      <c r="W447" s="101"/>
      <c r="X447" s="102"/>
      <c r="Y447" s="101"/>
      <c r="Z447" s="101"/>
      <c r="AA447" s="101"/>
      <c r="AB447" s="104"/>
    </row>
    <row r="448" spans="2:28" ht="16.5" customHeight="1" x14ac:dyDescent="0.25">
      <c r="B448" s="97">
        <v>2876</v>
      </c>
      <c r="C448" s="97" t="s">
        <v>206</v>
      </c>
      <c r="D448" s="98">
        <v>7831</v>
      </c>
      <c r="E448" s="99">
        <v>11</v>
      </c>
      <c r="F448" s="97"/>
      <c r="G448" s="97"/>
      <c r="H448" s="105">
        <v>15</v>
      </c>
      <c r="I448" s="105">
        <v>3</v>
      </c>
      <c r="J448" s="105">
        <v>53</v>
      </c>
      <c r="K448" s="95">
        <v>6353</v>
      </c>
      <c r="L448" s="106">
        <f>T447</f>
        <v>80</v>
      </c>
      <c r="M448" s="106">
        <f>K448*L448</f>
        <v>508240</v>
      </c>
      <c r="N448" s="77"/>
      <c r="O448" s="78"/>
      <c r="P448" s="78"/>
      <c r="Q448" s="78"/>
      <c r="R448" s="79"/>
      <c r="S448" s="80"/>
      <c r="T448" s="81"/>
      <c r="U448" s="77"/>
      <c r="V448" s="79"/>
      <c r="W448" s="79"/>
      <c r="X448" s="82"/>
      <c r="Y448" s="83">
        <f>M448</f>
        <v>508240</v>
      </c>
      <c r="Z448" s="84"/>
      <c r="AA448" s="87">
        <f>AB448*M448/100</f>
        <v>50.824000000000005</v>
      </c>
      <c r="AB448" s="110">
        <v>0.01</v>
      </c>
    </row>
    <row r="449" spans="2:28" ht="16.5" customHeight="1" x14ac:dyDescent="0.25">
      <c r="B449" s="99"/>
      <c r="C449" s="99"/>
      <c r="D449" s="99"/>
      <c r="E449" s="99"/>
      <c r="F449" s="99"/>
      <c r="G449" s="99"/>
      <c r="H449" s="107"/>
      <c r="I449" s="107"/>
      <c r="J449" s="107"/>
      <c r="K449" s="106"/>
      <c r="L449" s="106"/>
      <c r="M449" s="106"/>
      <c r="N449" s="77"/>
      <c r="O449" s="78"/>
      <c r="P449" s="78"/>
      <c r="Q449" s="78"/>
      <c r="R449" s="79"/>
      <c r="S449" s="80"/>
      <c r="T449" s="81"/>
      <c r="U449" s="77"/>
      <c r="V449" s="79"/>
      <c r="W449" s="79"/>
      <c r="X449" s="86"/>
      <c r="Y449" s="83"/>
      <c r="Z449" s="84"/>
      <c r="AA449" s="85"/>
      <c r="AB449" s="86"/>
    </row>
    <row r="450" spans="2:28" ht="16.5" customHeight="1" x14ac:dyDescent="0.25">
      <c r="B450" s="100" t="s">
        <v>205</v>
      </c>
      <c r="C450" s="101"/>
      <c r="D450" s="101"/>
      <c r="E450" s="101"/>
      <c r="F450" s="101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3"/>
      <c r="W450" s="101"/>
      <c r="X450" s="102"/>
      <c r="Y450" s="101"/>
      <c r="Z450" s="101"/>
      <c r="AA450" s="101"/>
      <c r="AB450" s="104"/>
    </row>
    <row r="451" spans="2:28" ht="16.5" customHeight="1" x14ac:dyDescent="0.25">
      <c r="B451" s="97"/>
      <c r="C451" s="97"/>
      <c r="D451" s="98"/>
      <c r="E451" s="99"/>
      <c r="F451" s="97"/>
      <c r="G451" s="97"/>
      <c r="H451" s="105"/>
      <c r="I451" s="105"/>
      <c r="J451" s="105"/>
      <c r="K451" s="95"/>
      <c r="L451" s="106"/>
      <c r="M451" s="106"/>
      <c r="N451" s="77"/>
      <c r="O451" s="78"/>
      <c r="P451" s="78"/>
      <c r="Q451" s="78"/>
      <c r="R451" s="79"/>
      <c r="S451" s="80"/>
      <c r="T451" s="81"/>
      <c r="U451" s="77"/>
      <c r="V451" s="79"/>
      <c r="W451" s="79"/>
      <c r="X451" s="82"/>
      <c r="Y451" s="83"/>
      <c r="Z451" s="84"/>
      <c r="AA451" s="87"/>
      <c r="AB451" s="82"/>
    </row>
    <row r="452" spans="2:28" ht="16.5" customHeight="1" x14ac:dyDescent="0.25">
      <c r="B452" s="99"/>
      <c r="C452" s="99"/>
      <c r="D452" s="99"/>
      <c r="E452" s="99"/>
      <c r="F452" s="99"/>
      <c r="G452" s="99"/>
      <c r="H452" s="107"/>
      <c r="I452" s="107"/>
      <c r="J452" s="107"/>
      <c r="K452" s="106"/>
      <c r="L452" s="106"/>
      <c r="M452" s="106"/>
      <c r="N452" s="77"/>
      <c r="O452" s="78"/>
      <c r="P452" s="78"/>
      <c r="Q452" s="78"/>
      <c r="R452" s="79"/>
      <c r="S452" s="80"/>
      <c r="T452" s="81"/>
      <c r="U452" s="77"/>
      <c r="V452" s="79"/>
      <c r="W452" s="79"/>
      <c r="X452" s="86"/>
      <c r="Y452" s="83"/>
      <c r="Z452" s="84"/>
      <c r="AA452" s="85"/>
      <c r="AB452" s="86"/>
    </row>
    <row r="453" spans="2:28" ht="16.5" customHeight="1" x14ac:dyDescent="0.25">
      <c r="B453" s="100" t="s">
        <v>205</v>
      </c>
      <c r="C453" s="101"/>
      <c r="D453" s="101"/>
      <c r="E453" s="101"/>
      <c r="F453" s="101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3"/>
      <c r="W453" s="101"/>
      <c r="X453" s="102"/>
      <c r="Y453" s="101"/>
      <c r="Z453" s="101"/>
      <c r="AA453" s="101"/>
      <c r="AB453" s="104"/>
    </row>
    <row r="454" spans="2:28" ht="16.5" customHeight="1" x14ac:dyDescent="0.25">
      <c r="B454" s="97"/>
      <c r="C454" s="97"/>
      <c r="D454" s="98"/>
      <c r="E454" s="99"/>
      <c r="F454" s="97"/>
      <c r="G454" s="97"/>
      <c r="H454" s="105"/>
      <c r="I454" s="105"/>
      <c r="J454" s="105"/>
      <c r="K454" s="95"/>
      <c r="L454" s="106"/>
      <c r="M454" s="106"/>
      <c r="N454" s="77"/>
      <c r="O454" s="78"/>
      <c r="P454" s="78"/>
      <c r="Q454" s="78"/>
      <c r="R454" s="79"/>
      <c r="S454" s="80"/>
      <c r="T454" s="81"/>
      <c r="U454" s="77"/>
      <c r="V454" s="79"/>
      <c r="W454" s="79"/>
      <c r="X454" s="82"/>
      <c r="Y454" s="83"/>
      <c r="Z454" s="84"/>
      <c r="AA454" s="87"/>
      <c r="AB454" s="82"/>
    </row>
    <row r="455" spans="2:28" ht="16.5" customHeight="1" x14ac:dyDescent="0.25">
      <c r="B455" s="99"/>
      <c r="C455" s="99"/>
      <c r="D455" s="99"/>
      <c r="E455" s="99"/>
      <c r="F455" s="99"/>
      <c r="G455" s="99"/>
      <c r="H455" s="107"/>
      <c r="I455" s="107"/>
      <c r="J455" s="107"/>
      <c r="K455" s="106"/>
      <c r="L455" s="106"/>
      <c r="M455" s="106"/>
      <c r="N455" s="77"/>
      <c r="O455" s="78"/>
      <c r="P455" s="78"/>
      <c r="Q455" s="78"/>
      <c r="R455" s="79"/>
      <c r="S455" s="80"/>
      <c r="T455" s="81"/>
      <c r="U455" s="77"/>
      <c r="V455" s="79"/>
      <c r="W455" s="79"/>
      <c r="X455" s="86"/>
      <c r="Y455" s="83"/>
      <c r="Z455" s="84"/>
      <c r="AA455" s="85"/>
      <c r="AB455" s="86"/>
    </row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U50 U308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G919"/>
  <sheetViews>
    <sheetView topLeftCell="A33" zoomScale="80" zoomScaleNormal="80" workbookViewId="0">
      <selection activeCell="H60" sqref="H60:T60"/>
    </sheetView>
  </sheetViews>
  <sheetFormatPr defaultColWidth="13" defaultRowHeight="15.75" x14ac:dyDescent="0.25"/>
  <cols>
    <col min="1" max="1" width="47.125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75" style="75" customWidth="1"/>
    <col min="25" max="25" width="9.875" style="89" customWidth="1"/>
    <col min="26" max="26" width="6.87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210</v>
      </c>
      <c r="I9" s="102" t="s">
        <v>598</v>
      </c>
      <c r="J9" s="102" t="s">
        <v>436</v>
      </c>
      <c r="K9" s="102">
        <v>42</v>
      </c>
      <c r="L9" s="102">
        <v>3</v>
      </c>
      <c r="M9" s="102"/>
      <c r="N9" s="102"/>
      <c r="O9" s="102" t="s">
        <v>208</v>
      </c>
      <c r="P9" s="102" t="s">
        <v>209</v>
      </c>
      <c r="Q9" s="102" t="s">
        <v>139</v>
      </c>
      <c r="R9" s="102">
        <v>34160</v>
      </c>
      <c r="S9" s="102" t="s">
        <v>236</v>
      </c>
      <c r="T9" s="102">
        <v>130</v>
      </c>
      <c r="U9" s="102" t="s">
        <v>599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157</v>
      </c>
      <c r="C10" s="97" t="s">
        <v>55</v>
      </c>
      <c r="D10" s="98">
        <v>37795</v>
      </c>
      <c r="E10" s="99">
        <v>134</v>
      </c>
      <c r="F10" s="97">
        <v>5</v>
      </c>
      <c r="G10" s="97">
        <v>1</v>
      </c>
      <c r="H10" s="105">
        <v>38</v>
      </c>
      <c r="I10" s="105">
        <v>1</v>
      </c>
      <c r="J10" s="105">
        <v>69</v>
      </c>
      <c r="K10" s="95">
        <v>15369</v>
      </c>
      <c r="L10" s="106">
        <f>T9</f>
        <v>130</v>
      </c>
      <c r="M10" s="106">
        <f>K10*L10</f>
        <v>1997970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1997970</v>
      </c>
      <c r="Z10" s="84"/>
      <c r="AA10" s="87">
        <f>AB10*M10/100</f>
        <v>199.797</v>
      </c>
      <c r="AB10" s="82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207</v>
      </c>
      <c r="I12" s="102" t="s">
        <v>672</v>
      </c>
      <c r="J12" s="102" t="s">
        <v>673</v>
      </c>
      <c r="K12" s="102">
        <v>48</v>
      </c>
      <c r="L12" s="102">
        <v>3</v>
      </c>
      <c r="M12" s="102"/>
      <c r="N12" s="102"/>
      <c r="O12" s="102" t="s">
        <v>208</v>
      </c>
      <c r="P12" s="102" t="s">
        <v>209</v>
      </c>
      <c r="Q12" s="102" t="s">
        <v>139</v>
      </c>
      <c r="R12" s="102">
        <v>34160</v>
      </c>
      <c r="S12" s="102" t="s">
        <v>236</v>
      </c>
      <c r="T12" s="102">
        <v>100</v>
      </c>
      <c r="U12" s="102" t="s">
        <v>674</v>
      </c>
      <c r="V12" s="103"/>
      <c r="W12" s="101"/>
      <c r="X12" s="102"/>
      <c r="Y12" s="101"/>
      <c r="Z12" s="101"/>
      <c r="AA12" s="101"/>
      <c r="AB12" s="104"/>
    </row>
    <row r="13" spans="2:33" ht="16.5" customHeight="1" x14ac:dyDescent="0.25">
      <c r="B13" s="97">
        <v>192</v>
      </c>
      <c r="C13" s="97" t="s">
        <v>55</v>
      </c>
      <c r="D13" s="98">
        <v>44192</v>
      </c>
      <c r="E13" s="99">
        <v>193</v>
      </c>
      <c r="F13" s="97">
        <v>5</v>
      </c>
      <c r="G13" s="97">
        <v>1</v>
      </c>
      <c r="H13" s="105">
        <v>18</v>
      </c>
      <c r="I13" s="105">
        <v>3</v>
      </c>
      <c r="J13" s="105">
        <v>94</v>
      </c>
      <c r="K13" s="95">
        <v>7594</v>
      </c>
      <c r="L13" s="106">
        <f>T12</f>
        <v>100</v>
      </c>
      <c r="M13" s="106">
        <f>K13*L13</f>
        <v>759400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759400</v>
      </c>
      <c r="Z13" s="84"/>
      <c r="AA13" s="87">
        <f>AB13*M13/100</f>
        <v>75.94</v>
      </c>
      <c r="AB13" s="82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301</v>
      </c>
      <c r="I15" s="102" t="s">
        <v>950</v>
      </c>
      <c r="J15" s="102" t="s">
        <v>951</v>
      </c>
      <c r="K15" s="102">
        <v>142</v>
      </c>
      <c r="L15" s="102">
        <v>3</v>
      </c>
      <c r="M15" s="102"/>
      <c r="N15" s="102"/>
      <c r="O15" s="102" t="s">
        <v>208</v>
      </c>
      <c r="P15" s="102" t="s">
        <v>209</v>
      </c>
      <c r="Q15" s="102" t="s">
        <v>139</v>
      </c>
      <c r="R15" s="102">
        <v>34160</v>
      </c>
      <c r="S15" s="102" t="s">
        <v>236</v>
      </c>
      <c r="T15" s="102">
        <v>110</v>
      </c>
      <c r="U15" s="102" t="s">
        <v>952</v>
      </c>
      <c r="V15" s="103"/>
      <c r="W15" s="101"/>
      <c r="X15" s="102"/>
      <c r="Y15" s="101"/>
      <c r="Z15" s="101"/>
      <c r="AA15" s="101"/>
      <c r="AB15" s="104"/>
    </row>
    <row r="16" spans="2:33" ht="16.5" customHeight="1" x14ac:dyDescent="0.25">
      <c r="B16" s="97">
        <v>316</v>
      </c>
      <c r="C16" s="97" t="s">
        <v>55</v>
      </c>
      <c r="D16" s="98">
        <v>6054</v>
      </c>
      <c r="E16" s="99">
        <v>134</v>
      </c>
      <c r="F16" s="97">
        <v>7</v>
      </c>
      <c r="G16" s="97">
        <v>1</v>
      </c>
      <c r="H16" s="105">
        <v>11</v>
      </c>
      <c r="I16" s="105">
        <v>0</v>
      </c>
      <c r="J16" s="105">
        <v>21</v>
      </c>
      <c r="K16" s="95">
        <v>4421</v>
      </c>
      <c r="L16" s="106">
        <f>T15</f>
        <v>110</v>
      </c>
      <c r="M16" s="106">
        <f>K16*L16</f>
        <v>486310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486310</v>
      </c>
      <c r="Z16" s="84"/>
      <c r="AA16" s="87">
        <f>AB16*M16/100</f>
        <v>48.631</v>
      </c>
      <c r="AB16" s="82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301</v>
      </c>
      <c r="I18" s="102" t="s">
        <v>950</v>
      </c>
      <c r="J18" s="102" t="s">
        <v>951</v>
      </c>
      <c r="K18" s="102">
        <v>142</v>
      </c>
      <c r="L18" s="102">
        <v>3</v>
      </c>
      <c r="M18" s="102"/>
      <c r="N18" s="102"/>
      <c r="O18" s="102" t="s">
        <v>208</v>
      </c>
      <c r="P18" s="102" t="s">
        <v>209</v>
      </c>
      <c r="Q18" s="102" t="s">
        <v>139</v>
      </c>
      <c r="R18" s="102">
        <v>34160</v>
      </c>
      <c r="S18" s="102" t="s">
        <v>236</v>
      </c>
      <c r="T18" s="102">
        <v>130</v>
      </c>
      <c r="U18" s="102" t="s">
        <v>1054</v>
      </c>
      <c r="V18" s="103"/>
      <c r="W18" s="101"/>
      <c r="X18" s="102"/>
      <c r="Y18" s="101"/>
      <c r="Z18" s="101"/>
      <c r="AA18" s="101"/>
      <c r="AB18" s="104"/>
    </row>
    <row r="19" spans="2:28" ht="16.5" customHeight="1" x14ac:dyDescent="0.25">
      <c r="B19" s="97">
        <v>361</v>
      </c>
      <c r="C19" s="97" t="s">
        <v>55</v>
      </c>
      <c r="D19" s="98">
        <v>6763</v>
      </c>
      <c r="E19" s="99">
        <v>212</v>
      </c>
      <c r="F19" s="97">
        <v>9</v>
      </c>
      <c r="G19" s="97">
        <v>1</v>
      </c>
      <c r="H19" s="105">
        <v>9</v>
      </c>
      <c r="I19" s="105">
        <v>0</v>
      </c>
      <c r="J19" s="105">
        <v>0</v>
      </c>
      <c r="K19" s="95">
        <v>3600</v>
      </c>
      <c r="L19" s="106">
        <f>T18</f>
        <v>130</v>
      </c>
      <c r="M19" s="106">
        <f>K19*L19</f>
        <v>468000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468000</v>
      </c>
      <c r="Z19" s="84"/>
      <c r="AA19" s="87">
        <f>AB19*M19/100</f>
        <v>46.8</v>
      </c>
      <c r="AB19" s="82">
        <v>0.01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207</v>
      </c>
      <c r="I21" s="102" t="s">
        <v>600</v>
      </c>
      <c r="J21" s="102" t="s">
        <v>2274</v>
      </c>
      <c r="K21" s="102">
        <v>116</v>
      </c>
      <c r="L21" s="102">
        <v>3</v>
      </c>
      <c r="M21" s="102"/>
      <c r="N21" s="102"/>
      <c r="O21" s="102" t="s">
        <v>208</v>
      </c>
      <c r="P21" s="102" t="s">
        <v>209</v>
      </c>
      <c r="Q21" s="102" t="s">
        <v>139</v>
      </c>
      <c r="R21" s="102">
        <v>34160</v>
      </c>
      <c r="S21" s="102"/>
      <c r="T21" s="102">
        <v>100</v>
      </c>
      <c r="U21" s="102"/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929</v>
      </c>
      <c r="C22" s="97" t="s">
        <v>55</v>
      </c>
      <c r="D22" s="98">
        <v>6113</v>
      </c>
      <c r="E22" s="99">
        <v>41</v>
      </c>
      <c r="F22" s="97">
        <v>8</v>
      </c>
      <c r="G22" s="97">
        <v>1</v>
      </c>
      <c r="H22" s="105">
        <v>5</v>
      </c>
      <c r="I22" s="105">
        <v>0</v>
      </c>
      <c r="J22" s="105">
        <v>76</v>
      </c>
      <c r="K22" s="95">
        <v>2076</v>
      </c>
      <c r="L22" s="106">
        <f>T21</f>
        <v>100</v>
      </c>
      <c r="M22" s="106">
        <f>K22*L22</f>
        <v>207600</v>
      </c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2"/>
      <c r="Y22" s="83">
        <f>M22</f>
        <v>207600</v>
      </c>
      <c r="Z22" s="84"/>
      <c r="AA22" s="87">
        <f>AB22*M22/100</f>
        <v>20.76</v>
      </c>
      <c r="AB22" s="82">
        <v>0.01</v>
      </c>
    </row>
    <row r="23" spans="2:28" ht="16.5" customHeight="1" x14ac:dyDescent="0.25">
      <c r="B23" s="99"/>
      <c r="C23" s="99"/>
      <c r="D23" s="99"/>
      <c r="E23" s="99"/>
      <c r="F23" s="99"/>
      <c r="G23" s="99"/>
      <c r="H23" s="107"/>
      <c r="I23" s="107"/>
      <c r="J23" s="107"/>
      <c r="K23" s="106"/>
      <c r="L23" s="106"/>
      <c r="M23" s="106"/>
      <c r="N23" s="77"/>
      <c r="O23" s="78"/>
      <c r="P23" s="78"/>
      <c r="Q23" s="78"/>
      <c r="R23" s="79"/>
      <c r="S23" s="80"/>
      <c r="T23" s="81"/>
      <c r="U23" s="77"/>
      <c r="V23" s="79"/>
      <c r="W23" s="79"/>
      <c r="X23" s="86"/>
      <c r="Y23" s="83"/>
      <c r="Z23" s="84"/>
      <c r="AA23" s="85"/>
      <c r="AB23" s="86"/>
    </row>
    <row r="24" spans="2:28" ht="16.5" customHeight="1" x14ac:dyDescent="0.25">
      <c r="B24" s="100" t="s">
        <v>205</v>
      </c>
      <c r="C24" s="101"/>
      <c r="D24" s="101"/>
      <c r="E24" s="101"/>
      <c r="F24" s="101"/>
      <c r="G24" s="102"/>
      <c r="H24" s="102" t="s">
        <v>207</v>
      </c>
      <c r="I24" s="102" t="s">
        <v>2322</v>
      </c>
      <c r="J24" s="102" t="s">
        <v>310</v>
      </c>
      <c r="K24" s="102">
        <v>21</v>
      </c>
      <c r="L24" s="102">
        <v>3</v>
      </c>
      <c r="M24" s="102"/>
      <c r="N24" s="102"/>
      <c r="O24" s="102" t="s">
        <v>208</v>
      </c>
      <c r="P24" s="102" t="s">
        <v>209</v>
      </c>
      <c r="Q24" s="102" t="s">
        <v>139</v>
      </c>
      <c r="R24" s="102">
        <v>34160</v>
      </c>
      <c r="S24" s="102"/>
      <c r="T24" s="102">
        <v>80</v>
      </c>
      <c r="U24" s="102" t="s">
        <v>2323</v>
      </c>
      <c r="V24" s="103"/>
      <c r="W24" s="101"/>
      <c r="X24" s="102"/>
      <c r="Y24" s="101"/>
      <c r="Z24" s="101"/>
      <c r="AA24" s="101"/>
      <c r="AB24" s="104"/>
    </row>
    <row r="25" spans="2:28" ht="16.5" customHeight="1" x14ac:dyDescent="0.25">
      <c r="B25" s="97">
        <v>979</v>
      </c>
      <c r="C25" s="97" t="s">
        <v>206</v>
      </c>
      <c r="D25" s="98">
        <v>6860</v>
      </c>
      <c r="E25" s="99">
        <v>103</v>
      </c>
      <c r="F25" s="97">
        <v>6</v>
      </c>
      <c r="G25" s="97">
        <v>2</v>
      </c>
      <c r="H25" s="105">
        <v>0</v>
      </c>
      <c r="I25" s="105">
        <v>1</v>
      </c>
      <c r="J25" s="105">
        <v>79</v>
      </c>
      <c r="K25" s="95">
        <v>179</v>
      </c>
      <c r="L25" s="106">
        <f>T24</f>
        <v>80</v>
      </c>
      <c r="M25" s="106">
        <f>K25*L25</f>
        <v>14320</v>
      </c>
      <c r="N25" s="77"/>
      <c r="O25" s="78" t="s">
        <v>203</v>
      </c>
      <c r="P25" s="78" t="s">
        <v>211</v>
      </c>
      <c r="Q25" s="78" t="s">
        <v>143</v>
      </c>
      <c r="R25" s="79">
        <v>135</v>
      </c>
      <c r="S25" s="80"/>
      <c r="T25" s="81">
        <v>7450</v>
      </c>
      <c r="U25" s="96" t="s">
        <v>1207</v>
      </c>
      <c r="V25" s="79">
        <f>R25*T25*85/100</f>
        <v>854887.5</v>
      </c>
      <c r="W25" s="79">
        <f>R25*T25-V25</f>
        <v>150862.5</v>
      </c>
      <c r="X25" s="82">
        <f>M25+W25</f>
        <v>165182.5</v>
      </c>
      <c r="Y25" s="83">
        <f>M25</f>
        <v>14320</v>
      </c>
      <c r="Z25" s="84"/>
      <c r="AA25" s="87">
        <f>AB25*M25/100</f>
        <v>2.8640000000000003</v>
      </c>
      <c r="AB25" s="86">
        <v>0.02</v>
      </c>
    </row>
    <row r="26" spans="2:28" ht="16.5" customHeight="1" x14ac:dyDescent="0.25">
      <c r="B26" s="99"/>
      <c r="C26" s="99"/>
      <c r="D26" s="99"/>
      <c r="E26" s="99"/>
      <c r="F26" s="99"/>
      <c r="G26" s="99"/>
      <c r="H26" s="107"/>
      <c r="I26" s="107"/>
      <c r="J26" s="107"/>
      <c r="K26" s="106"/>
      <c r="L26" s="106"/>
      <c r="M26" s="106"/>
      <c r="N26" s="77"/>
      <c r="O26" s="78"/>
      <c r="P26" s="78"/>
      <c r="Q26" s="78"/>
      <c r="R26" s="79"/>
      <c r="S26" s="80"/>
      <c r="T26" s="81"/>
      <c r="U26" s="77"/>
      <c r="V26" s="79"/>
      <c r="W26" s="79"/>
      <c r="X26" s="86"/>
      <c r="Y26" s="83"/>
      <c r="Z26" s="84"/>
      <c r="AA26" s="85"/>
      <c r="AB26" s="86"/>
    </row>
    <row r="27" spans="2:28" ht="16.5" customHeight="1" x14ac:dyDescent="0.25">
      <c r="B27" s="100" t="s">
        <v>205</v>
      </c>
      <c r="C27" s="101"/>
      <c r="D27" s="101"/>
      <c r="E27" s="101"/>
      <c r="F27" s="101"/>
      <c r="G27" s="102"/>
      <c r="H27" s="102" t="s">
        <v>210</v>
      </c>
      <c r="I27" s="102" t="s">
        <v>2324</v>
      </c>
      <c r="J27" s="102" t="s">
        <v>596</v>
      </c>
      <c r="K27" s="102">
        <v>5</v>
      </c>
      <c r="L27" s="102">
        <v>3</v>
      </c>
      <c r="M27" s="102"/>
      <c r="N27" s="102"/>
      <c r="O27" s="102" t="s">
        <v>208</v>
      </c>
      <c r="P27" s="102" t="s">
        <v>209</v>
      </c>
      <c r="Q27" s="102" t="s">
        <v>139</v>
      </c>
      <c r="R27" s="102">
        <v>34160</v>
      </c>
      <c r="S27" s="102"/>
      <c r="T27" s="102">
        <v>80</v>
      </c>
      <c r="U27" s="102" t="s">
        <v>2325</v>
      </c>
      <c r="V27" s="103"/>
      <c r="W27" s="101"/>
      <c r="X27" s="102"/>
      <c r="Y27" s="101"/>
      <c r="Z27" s="101"/>
      <c r="AA27" s="101"/>
      <c r="AB27" s="104"/>
    </row>
    <row r="28" spans="2:28" ht="16.5" customHeight="1" x14ac:dyDescent="0.25">
      <c r="B28" s="97">
        <v>980</v>
      </c>
      <c r="C28" s="97" t="s">
        <v>206</v>
      </c>
      <c r="D28" s="98">
        <v>6207</v>
      </c>
      <c r="E28" s="99">
        <v>106</v>
      </c>
      <c r="F28" s="97">
        <v>6</v>
      </c>
      <c r="G28" s="97">
        <v>1</v>
      </c>
      <c r="H28" s="105">
        <v>0</v>
      </c>
      <c r="I28" s="105">
        <v>1</v>
      </c>
      <c r="J28" s="105">
        <v>13</v>
      </c>
      <c r="K28" s="95">
        <v>113</v>
      </c>
      <c r="L28" s="106">
        <f>T27</f>
        <v>80</v>
      </c>
      <c r="M28" s="106">
        <f>K28*L28</f>
        <v>9040</v>
      </c>
      <c r="N28" s="77"/>
      <c r="O28" s="78"/>
      <c r="P28" s="78"/>
      <c r="Q28" s="78"/>
      <c r="R28" s="79"/>
      <c r="S28" s="80"/>
      <c r="T28" s="81"/>
      <c r="U28" s="77"/>
      <c r="V28" s="79"/>
      <c r="W28" s="79"/>
      <c r="X28" s="82"/>
      <c r="Y28" s="83">
        <f>M28</f>
        <v>9040</v>
      </c>
      <c r="Z28" s="84"/>
      <c r="AA28" s="87">
        <f>AB28*M28/100</f>
        <v>0.90400000000000003</v>
      </c>
      <c r="AB28" s="82">
        <v>0.01</v>
      </c>
    </row>
    <row r="29" spans="2:28" ht="16.5" customHeight="1" x14ac:dyDescent="0.25">
      <c r="B29" s="99"/>
      <c r="C29" s="99"/>
      <c r="D29" s="99"/>
      <c r="E29" s="99"/>
      <c r="F29" s="99"/>
      <c r="G29" s="99"/>
      <c r="H29" s="107"/>
      <c r="I29" s="107"/>
      <c r="J29" s="107"/>
      <c r="K29" s="106"/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6"/>
      <c r="Y29" s="83"/>
      <c r="Z29" s="84"/>
      <c r="AA29" s="85"/>
      <c r="AB29" s="86"/>
    </row>
    <row r="30" spans="2:28" ht="16.5" customHeight="1" x14ac:dyDescent="0.25">
      <c r="B30" s="100" t="s">
        <v>205</v>
      </c>
      <c r="C30" s="101"/>
      <c r="D30" s="101"/>
      <c r="E30" s="101"/>
      <c r="F30" s="101"/>
      <c r="G30" s="102"/>
      <c r="H30" s="102" t="s">
        <v>210</v>
      </c>
      <c r="I30" s="102" t="s">
        <v>2326</v>
      </c>
      <c r="J30" s="102" t="s">
        <v>2327</v>
      </c>
      <c r="K30" s="102">
        <v>40</v>
      </c>
      <c r="L30" s="102">
        <v>3</v>
      </c>
      <c r="M30" s="102"/>
      <c r="N30" s="102"/>
      <c r="O30" s="102" t="s">
        <v>208</v>
      </c>
      <c r="P30" s="102" t="s">
        <v>209</v>
      </c>
      <c r="Q30" s="102" t="s">
        <v>139</v>
      </c>
      <c r="R30" s="102">
        <v>34160</v>
      </c>
      <c r="S30" s="102"/>
      <c r="T30" s="102">
        <v>80</v>
      </c>
      <c r="U30" s="102" t="s">
        <v>2328</v>
      </c>
      <c r="V30" s="103"/>
      <c r="W30" s="101"/>
      <c r="X30" s="102"/>
      <c r="Y30" s="101"/>
      <c r="Z30" s="101"/>
      <c r="AA30" s="101"/>
      <c r="AB30" s="104"/>
    </row>
    <row r="31" spans="2:28" ht="16.5" customHeight="1" x14ac:dyDescent="0.25">
      <c r="B31" s="97">
        <v>981</v>
      </c>
      <c r="C31" s="97" t="s">
        <v>206</v>
      </c>
      <c r="D31" s="98">
        <v>6861</v>
      </c>
      <c r="E31" s="99">
        <v>104</v>
      </c>
      <c r="F31" s="97">
        <v>6</v>
      </c>
      <c r="G31" s="97">
        <v>2</v>
      </c>
      <c r="H31" s="105">
        <v>0</v>
      </c>
      <c r="I31" s="105">
        <v>1</v>
      </c>
      <c r="J31" s="105">
        <v>49</v>
      </c>
      <c r="K31" s="95">
        <v>149</v>
      </c>
      <c r="L31" s="106">
        <f>T30</f>
        <v>80</v>
      </c>
      <c r="M31" s="106">
        <f>K31*L31</f>
        <v>11920</v>
      </c>
      <c r="N31" s="77"/>
      <c r="O31" s="78" t="s">
        <v>203</v>
      </c>
      <c r="P31" s="78" t="s">
        <v>211</v>
      </c>
      <c r="Q31" s="78" t="s">
        <v>143</v>
      </c>
      <c r="R31" s="79">
        <v>108</v>
      </c>
      <c r="S31" s="80"/>
      <c r="T31" s="81">
        <v>7450</v>
      </c>
      <c r="U31" s="96" t="s">
        <v>1207</v>
      </c>
      <c r="V31" s="79">
        <f>R31*T31*85/100</f>
        <v>683910</v>
      </c>
      <c r="W31" s="79">
        <f>R31*T31-V31</f>
        <v>120690</v>
      </c>
      <c r="X31" s="82">
        <f>M31+W31</f>
        <v>132610</v>
      </c>
      <c r="Y31" s="83">
        <f>M31</f>
        <v>11920</v>
      </c>
      <c r="Z31" s="84"/>
      <c r="AA31" s="87">
        <f>AB31*M31/100</f>
        <v>2.3839999999999999</v>
      </c>
      <c r="AB31" s="86">
        <v>0.02</v>
      </c>
    </row>
    <row r="32" spans="2:28" ht="16.5" customHeight="1" x14ac:dyDescent="0.25">
      <c r="B32" s="99"/>
      <c r="C32" s="99"/>
      <c r="D32" s="99"/>
      <c r="E32" s="99"/>
      <c r="F32" s="99"/>
      <c r="G32" s="99"/>
      <c r="H32" s="107"/>
      <c r="I32" s="107"/>
      <c r="J32" s="107"/>
      <c r="K32" s="106"/>
      <c r="L32" s="106"/>
      <c r="M32" s="106"/>
      <c r="N32" s="77"/>
      <c r="O32" s="78"/>
      <c r="P32" s="78"/>
      <c r="Q32" s="78"/>
      <c r="R32" s="79"/>
      <c r="S32" s="80"/>
      <c r="T32" s="81"/>
      <c r="U32" s="77"/>
      <c r="V32" s="79"/>
      <c r="W32" s="79"/>
      <c r="X32" s="86"/>
      <c r="Y32" s="83"/>
      <c r="Z32" s="84"/>
      <c r="AA32" s="85"/>
      <c r="AB32" s="86"/>
    </row>
    <row r="33" spans="2:28" ht="16.5" customHeight="1" x14ac:dyDescent="0.25">
      <c r="B33" s="100" t="s">
        <v>205</v>
      </c>
      <c r="C33" s="101"/>
      <c r="D33" s="101"/>
      <c r="E33" s="101"/>
      <c r="F33" s="101"/>
      <c r="G33" s="102"/>
      <c r="H33" s="102" t="s">
        <v>207</v>
      </c>
      <c r="I33" s="102" t="s">
        <v>2329</v>
      </c>
      <c r="J33" s="102" t="s">
        <v>278</v>
      </c>
      <c r="K33" s="102">
        <v>14</v>
      </c>
      <c r="L33" s="102">
        <v>3</v>
      </c>
      <c r="M33" s="102"/>
      <c r="N33" s="102"/>
      <c r="O33" s="102" t="s">
        <v>208</v>
      </c>
      <c r="P33" s="102" t="s">
        <v>2330</v>
      </c>
      <c r="Q33" s="102" t="s">
        <v>139</v>
      </c>
      <c r="R33" s="102">
        <v>34160</v>
      </c>
      <c r="S33" s="102"/>
      <c r="T33" s="102">
        <v>80</v>
      </c>
      <c r="U33" s="102"/>
      <c r="V33" s="103"/>
      <c r="W33" s="101"/>
      <c r="X33" s="102"/>
      <c r="Y33" s="101"/>
      <c r="Z33" s="101"/>
      <c r="AA33" s="102" t="s">
        <v>2331</v>
      </c>
      <c r="AB33" s="104"/>
    </row>
    <row r="34" spans="2:28" ht="16.5" customHeight="1" x14ac:dyDescent="0.25">
      <c r="B34" s="97">
        <v>982</v>
      </c>
      <c r="C34" s="97" t="s">
        <v>206</v>
      </c>
      <c r="D34" s="98">
        <v>13095</v>
      </c>
      <c r="E34" s="99">
        <v>109</v>
      </c>
      <c r="F34" s="97">
        <v>6</v>
      </c>
      <c r="G34" s="97">
        <v>1</v>
      </c>
      <c r="H34" s="105">
        <v>0</v>
      </c>
      <c r="I34" s="105">
        <v>2</v>
      </c>
      <c r="J34" s="105">
        <v>44</v>
      </c>
      <c r="K34" s="95">
        <v>244</v>
      </c>
      <c r="L34" s="106">
        <f>T33</f>
        <v>80</v>
      </c>
      <c r="M34" s="106">
        <f>K34*L34</f>
        <v>19520</v>
      </c>
      <c r="N34" s="77"/>
      <c r="O34" s="78"/>
      <c r="P34" s="78"/>
      <c r="Q34" s="78"/>
      <c r="R34" s="79"/>
      <c r="S34" s="80"/>
      <c r="T34" s="81"/>
      <c r="U34" s="77"/>
      <c r="V34" s="79"/>
      <c r="W34" s="79"/>
      <c r="X34" s="82"/>
      <c r="Y34" s="83">
        <f>M34</f>
        <v>19520</v>
      </c>
      <c r="Z34" s="84"/>
      <c r="AA34" s="87">
        <f>AB34*M34/100</f>
        <v>1.9520000000000002</v>
      </c>
      <c r="AB34" s="82">
        <v>0.01</v>
      </c>
    </row>
    <row r="35" spans="2:28" ht="16.5" customHeight="1" x14ac:dyDescent="0.25">
      <c r="B35" s="99"/>
      <c r="C35" s="99"/>
      <c r="D35" s="99"/>
      <c r="E35" s="99"/>
      <c r="F35" s="99"/>
      <c r="G35" s="99"/>
      <c r="H35" s="107"/>
      <c r="I35" s="107"/>
      <c r="J35" s="107"/>
      <c r="K35" s="106"/>
      <c r="L35" s="106"/>
      <c r="M35" s="106"/>
      <c r="N35" s="77"/>
      <c r="O35" s="78"/>
      <c r="P35" s="78"/>
      <c r="Q35" s="78"/>
      <c r="R35" s="79"/>
      <c r="S35" s="80"/>
      <c r="T35" s="81"/>
      <c r="U35" s="77"/>
      <c r="V35" s="79"/>
      <c r="W35" s="79"/>
      <c r="X35" s="86"/>
      <c r="Y35" s="83"/>
      <c r="Z35" s="84"/>
      <c r="AA35" s="85"/>
      <c r="AB35" s="86"/>
    </row>
    <row r="36" spans="2:28" ht="16.5" customHeight="1" x14ac:dyDescent="0.25">
      <c r="B36" s="100" t="s">
        <v>205</v>
      </c>
      <c r="C36" s="101"/>
      <c r="D36" s="101"/>
      <c r="E36" s="101"/>
      <c r="F36" s="101"/>
      <c r="G36" s="102"/>
      <c r="H36" s="102" t="s">
        <v>210</v>
      </c>
      <c r="I36" s="102" t="s">
        <v>2335</v>
      </c>
      <c r="J36" s="102" t="s">
        <v>2336</v>
      </c>
      <c r="K36" s="102">
        <v>35</v>
      </c>
      <c r="L36" s="102">
        <v>3</v>
      </c>
      <c r="M36" s="102"/>
      <c r="N36" s="102"/>
      <c r="O36" s="102" t="s">
        <v>208</v>
      </c>
      <c r="P36" s="102" t="s">
        <v>209</v>
      </c>
      <c r="Q36" s="102" t="s">
        <v>139</v>
      </c>
      <c r="R36" s="102">
        <v>34160</v>
      </c>
      <c r="S36" s="102"/>
      <c r="T36" s="102">
        <v>80</v>
      </c>
      <c r="U36" s="102"/>
      <c r="V36" s="103"/>
      <c r="W36" s="101"/>
      <c r="X36" s="102"/>
      <c r="Y36" s="101"/>
      <c r="Z36" s="101"/>
      <c r="AA36" s="101"/>
      <c r="AB36" s="104"/>
    </row>
    <row r="37" spans="2:28" ht="16.5" customHeight="1" x14ac:dyDescent="0.25">
      <c r="B37" s="97">
        <v>984</v>
      </c>
      <c r="C37" s="97" t="s">
        <v>206</v>
      </c>
      <c r="D37" s="98">
        <v>1709</v>
      </c>
      <c r="E37" s="99">
        <v>10</v>
      </c>
      <c r="F37" s="97">
        <v>6</v>
      </c>
      <c r="G37" s="97">
        <v>1</v>
      </c>
      <c r="H37" s="105">
        <v>9</v>
      </c>
      <c r="I37" s="105">
        <v>3</v>
      </c>
      <c r="J37" s="105">
        <v>59</v>
      </c>
      <c r="K37" s="95">
        <v>3959</v>
      </c>
      <c r="L37" s="106">
        <f>T36</f>
        <v>80</v>
      </c>
      <c r="M37" s="106">
        <f>K37*L37</f>
        <v>316720</v>
      </c>
      <c r="N37" s="77"/>
      <c r="O37" s="78"/>
      <c r="P37" s="78"/>
      <c r="Q37" s="78"/>
      <c r="R37" s="79"/>
      <c r="S37" s="80"/>
      <c r="T37" s="81"/>
      <c r="U37" s="77"/>
      <c r="V37" s="79"/>
      <c r="W37" s="79"/>
      <c r="X37" s="82"/>
      <c r="Y37" s="83">
        <f>M37</f>
        <v>316720</v>
      </c>
      <c r="Z37" s="84"/>
      <c r="AA37" s="87">
        <f>AB37*M37/100</f>
        <v>31.672000000000004</v>
      </c>
      <c r="AB37" s="82">
        <v>0.01</v>
      </c>
    </row>
    <row r="38" spans="2:28" ht="16.5" customHeight="1" x14ac:dyDescent="0.25">
      <c r="B38" s="99"/>
      <c r="C38" s="99"/>
      <c r="D38" s="99"/>
      <c r="E38" s="99"/>
      <c r="F38" s="99"/>
      <c r="G38" s="99"/>
      <c r="H38" s="107"/>
      <c r="I38" s="107"/>
      <c r="J38" s="107"/>
      <c r="K38" s="106"/>
      <c r="L38" s="106"/>
      <c r="M38" s="106"/>
      <c r="N38" s="77"/>
      <c r="O38" s="78"/>
      <c r="P38" s="78"/>
      <c r="Q38" s="78"/>
      <c r="R38" s="79"/>
      <c r="S38" s="80"/>
      <c r="T38" s="81"/>
      <c r="U38" s="77"/>
      <c r="V38" s="79"/>
      <c r="W38" s="79"/>
      <c r="X38" s="86"/>
      <c r="Y38" s="83"/>
      <c r="Z38" s="84"/>
      <c r="AA38" s="85"/>
      <c r="AB38" s="86"/>
    </row>
    <row r="39" spans="2:28" ht="16.5" customHeight="1" x14ac:dyDescent="0.25">
      <c r="B39" s="100" t="s">
        <v>205</v>
      </c>
      <c r="C39" s="101"/>
      <c r="D39" s="101"/>
      <c r="E39" s="101"/>
      <c r="F39" s="101"/>
      <c r="G39" s="102"/>
      <c r="H39" s="102" t="s">
        <v>210</v>
      </c>
      <c r="I39" s="102" t="s">
        <v>2341</v>
      </c>
      <c r="J39" s="102" t="s">
        <v>278</v>
      </c>
      <c r="K39" s="102">
        <v>14</v>
      </c>
      <c r="L39" s="102">
        <v>3</v>
      </c>
      <c r="M39" s="102"/>
      <c r="N39" s="102"/>
      <c r="O39" s="102" t="s">
        <v>208</v>
      </c>
      <c r="P39" s="102" t="s">
        <v>209</v>
      </c>
      <c r="Q39" s="102" t="s">
        <v>139</v>
      </c>
      <c r="R39" s="102">
        <v>34160</v>
      </c>
      <c r="S39" s="102"/>
      <c r="T39" s="102">
        <v>80</v>
      </c>
      <c r="U39" s="102" t="s">
        <v>2342</v>
      </c>
      <c r="V39" s="103"/>
      <c r="W39" s="101"/>
      <c r="X39" s="102"/>
      <c r="Y39" s="101"/>
      <c r="Z39" s="101"/>
      <c r="AA39" s="101"/>
      <c r="AB39" s="104"/>
    </row>
    <row r="40" spans="2:28" ht="16.5" customHeight="1" x14ac:dyDescent="0.25">
      <c r="B40" s="97">
        <v>987</v>
      </c>
      <c r="C40" s="97" t="s">
        <v>206</v>
      </c>
      <c r="D40" s="98">
        <v>1659</v>
      </c>
      <c r="E40" s="99">
        <v>10</v>
      </c>
      <c r="F40" s="97">
        <v>6</v>
      </c>
      <c r="G40" s="97">
        <v>1</v>
      </c>
      <c r="H40" s="105">
        <v>6</v>
      </c>
      <c r="I40" s="105">
        <v>3</v>
      </c>
      <c r="J40" s="105">
        <v>57</v>
      </c>
      <c r="K40" s="95">
        <v>2757</v>
      </c>
      <c r="L40" s="106">
        <f>T39</f>
        <v>80</v>
      </c>
      <c r="M40" s="106">
        <f>K40*L40</f>
        <v>220560</v>
      </c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2"/>
      <c r="Y40" s="83">
        <f>M40</f>
        <v>220560</v>
      </c>
      <c r="Z40" s="84"/>
      <c r="AA40" s="87">
        <f>AB40*M40/100</f>
        <v>22.055999999999997</v>
      </c>
      <c r="AB40" s="82">
        <v>0.01</v>
      </c>
    </row>
    <row r="41" spans="2:28" ht="16.5" customHeight="1" x14ac:dyDescent="0.25">
      <c r="B41" s="99"/>
      <c r="C41" s="99"/>
      <c r="D41" s="99"/>
      <c r="E41" s="99"/>
      <c r="F41" s="99"/>
      <c r="G41" s="99"/>
      <c r="H41" s="107"/>
      <c r="I41" s="107"/>
      <c r="J41" s="107"/>
      <c r="K41" s="106"/>
      <c r="L41" s="106"/>
      <c r="M41" s="106"/>
      <c r="N41" s="77"/>
      <c r="O41" s="78"/>
      <c r="P41" s="78"/>
      <c r="Q41" s="78"/>
      <c r="R41" s="79"/>
      <c r="S41" s="80"/>
      <c r="T41" s="81"/>
      <c r="U41" s="77"/>
      <c r="V41" s="79"/>
      <c r="W41" s="79"/>
      <c r="X41" s="86"/>
      <c r="Y41" s="83"/>
      <c r="Z41" s="84"/>
      <c r="AA41" s="85"/>
      <c r="AB41" s="86"/>
    </row>
    <row r="42" spans="2:28" ht="16.5" customHeight="1" x14ac:dyDescent="0.25">
      <c r="B42" s="100" t="s">
        <v>205</v>
      </c>
      <c r="C42" s="101"/>
      <c r="D42" s="101"/>
      <c r="E42" s="101"/>
      <c r="F42" s="101"/>
      <c r="G42" s="102"/>
      <c r="H42" s="102" t="s">
        <v>207</v>
      </c>
      <c r="I42" s="102" t="s">
        <v>461</v>
      </c>
      <c r="J42" s="102" t="s">
        <v>2343</v>
      </c>
      <c r="K42" s="102">
        <v>81</v>
      </c>
      <c r="L42" s="102">
        <v>3</v>
      </c>
      <c r="M42" s="102"/>
      <c r="N42" s="102"/>
      <c r="O42" s="102" t="s">
        <v>208</v>
      </c>
      <c r="P42" s="102" t="s">
        <v>209</v>
      </c>
      <c r="Q42" s="102" t="s">
        <v>139</v>
      </c>
      <c r="R42" s="102">
        <v>34160</v>
      </c>
      <c r="S42" s="102"/>
      <c r="T42" s="102">
        <v>80</v>
      </c>
      <c r="U42" s="102"/>
      <c r="V42" s="103"/>
      <c r="W42" s="101"/>
      <c r="X42" s="102"/>
      <c r="Y42" s="101"/>
      <c r="Z42" s="101"/>
      <c r="AA42" s="101"/>
      <c r="AB42" s="104"/>
    </row>
    <row r="43" spans="2:28" ht="16.5" customHeight="1" x14ac:dyDescent="0.25">
      <c r="B43" s="97">
        <v>989</v>
      </c>
      <c r="C43" s="97" t="s">
        <v>206</v>
      </c>
      <c r="D43" s="98">
        <v>1722</v>
      </c>
      <c r="E43" s="99">
        <v>10</v>
      </c>
      <c r="F43" s="97">
        <v>6</v>
      </c>
      <c r="G43" s="97">
        <v>1</v>
      </c>
      <c r="H43" s="105">
        <v>18</v>
      </c>
      <c r="I43" s="105">
        <v>1</v>
      </c>
      <c r="J43" s="105">
        <v>34</v>
      </c>
      <c r="K43" s="95">
        <v>7334</v>
      </c>
      <c r="L43" s="106">
        <f>T42</f>
        <v>80</v>
      </c>
      <c r="M43" s="106">
        <f>K43*L43</f>
        <v>586720</v>
      </c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>
        <f>M43</f>
        <v>586720</v>
      </c>
      <c r="Z43" s="84"/>
      <c r="AA43" s="87">
        <f>AB43*M43/100</f>
        <v>58.671999999999997</v>
      </c>
      <c r="AB43" s="82">
        <v>0.01</v>
      </c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210</v>
      </c>
      <c r="I45" s="102" t="s">
        <v>2349</v>
      </c>
      <c r="J45" s="102" t="s">
        <v>2350</v>
      </c>
      <c r="K45" s="102">
        <v>46</v>
      </c>
      <c r="L45" s="102">
        <v>3</v>
      </c>
      <c r="M45" s="102"/>
      <c r="N45" s="102"/>
      <c r="O45" s="102" t="s">
        <v>208</v>
      </c>
      <c r="P45" s="102" t="s">
        <v>209</v>
      </c>
      <c r="Q45" s="102" t="s">
        <v>139</v>
      </c>
      <c r="R45" s="102">
        <v>34160</v>
      </c>
      <c r="S45" s="102"/>
      <c r="T45" s="102">
        <v>80</v>
      </c>
      <c r="U45" s="102" t="s">
        <v>2351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992</v>
      </c>
      <c r="C46" s="97" t="s">
        <v>206</v>
      </c>
      <c r="D46" s="98">
        <v>508</v>
      </c>
      <c r="E46" s="99">
        <v>10</v>
      </c>
      <c r="F46" s="97">
        <v>6</v>
      </c>
      <c r="G46" s="97">
        <v>1</v>
      </c>
      <c r="H46" s="105">
        <v>12</v>
      </c>
      <c r="I46" s="105">
        <v>3</v>
      </c>
      <c r="J46" s="105">
        <v>82</v>
      </c>
      <c r="K46" s="95">
        <v>5182</v>
      </c>
      <c r="L46" s="106">
        <f>T45</f>
        <v>80</v>
      </c>
      <c r="M46" s="106">
        <f>K46*L46</f>
        <v>414560</v>
      </c>
      <c r="N46" s="77"/>
      <c r="O46" s="78"/>
      <c r="P46" s="78"/>
      <c r="Q46" s="78"/>
      <c r="R46" s="79"/>
      <c r="S46" s="80"/>
      <c r="T46" s="81"/>
      <c r="U46" s="77"/>
      <c r="V46" s="79"/>
      <c r="W46" s="79"/>
      <c r="X46" s="82"/>
      <c r="Y46" s="83">
        <f>M46</f>
        <v>414560</v>
      </c>
      <c r="Z46" s="84"/>
      <c r="AA46" s="87">
        <f>AB46*M46/100</f>
        <v>41.456000000000003</v>
      </c>
      <c r="AB46" s="82">
        <v>0.01</v>
      </c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210</v>
      </c>
      <c r="I48" s="102" t="s">
        <v>2352</v>
      </c>
      <c r="J48" s="102" t="s">
        <v>528</v>
      </c>
      <c r="K48" s="102">
        <v>60</v>
      </c>
      <c r="L48" s="102">
        <v>3</v>
      </c>
      <c r="M48" s="102"/>
      <c r="N48" s="102"/>
      <c r="O48" s="102" t="s">
        <v>208</v>
      </c>
      <c r="P48" s="102" t="s">
        <v>209</v>
      </c>
      <c r="Q48" s="102" t="s">
        <v>139</v>
      </c>
      <c r="R48" s="102">
        <v>34160</v>
      </c>
      <c r="S48" s="102"/>
      <c r="T48" s="102">
        <v>80</v>
      </c>
      <c r="U48" s="102" t="s">
        <v>2353</v>
      </c>
      <c r="V48" s="103"/>
      <c r="W48" s="101"/>
      <c r="X48" s="102"/>
      <c r="Y48" s="101"/>
      <c r="Z48" s="101"/>
      <c r="AA48" s="101"/>
      <c r="AB48" s="104"/>
    </row>
    <row r="49" spans="2:28" ht="16.5" customHeight="1" x14ac:dyDescent="0.25">
      <c r="B49" s="97">
        <v>993</v>
      </c>
      <c r="C49" s="97" t="s">
        <v>206</v>
      </c>
      <c r="D49" s="98">
        <v>1620</v>
      </c>
      <c r="E49" s="99">
        <v>10</v>
      </c>
      <c r="F49" s="97">
        <v>6</v>
      </c>
      <c r="G49" s="97">
        <v>1</v>
      </c>
      <c r="H49" s="105">
        <v>8</v>
      </c>
      <c r="I49" s="105">
        <v>0</v>
      </c>
      <c r="J49" s="105">
        <v>97</v>
      </c>
      <c r="K49" s="95">
        <v>3297</v>
      </c>
      <c r="L49" s="106">
        <f>T48</f>
        <v>80</v>
      </c>
      <c r="M49" s="106">
        <f>K49*L49</f>
        <v>263760</v>
      </c>
      <c r="N49" s="77"/>
      <c r="O49" s="78"/>
      <c r="P49" s="78"/>
      <c r="Q49" s="78"/>
      <c r="R49" s="79"/>
      <c r="S49" s="80"/>
      <c r="T49" s="81"/>
      <c r="U49" s="77"/>
      <c r="V49" s="79"/>
      <c r="W49" s="79"/>
      <c r="X49" s="82"/>
      <c r="Y49" s="83">
        <f>M49</f>
        <v>263760</v>
      </c>
      <c r="Z49" s="84"/>
      <c r="AA49" s="87">
        <f>AB49*M49/100</f>
        <v>26.375999999999998</v>
      </c>
      <c r="AB49" s="82">
        <v>0.01</v>
      </c>
    </row>
    <row r="50" spans="2:28" ht="16.5" customHeight="1" x14ac:dyDescent="0.25">
      <c r="B50" s="99"/>
      <c r="C50" s="99"/>
      <c r="D50" s="99"/>
      <c r="E50" s="99"/>
      <c r="F50" s="99"/>
      <c r="G50" s="99"/>
      <c r="H50" s="107"/>
      <c r="I50" s="107"/>
      <c r="J50" s="107"/>
      <c r="K50" s="106"/>
      <c r="L50" s="106"/>
      <c r="M50" s="106"/>
      <c r="N50" s="77"/>
      <c r="O50" s="78"/>
      <c r="P50" s="78"/>
      <c r="Q50" s="78"/>
      <c r="R50" s="79"/>
      <c r="S50" s="80"/>
      <c r="T50" s="81"/>
      <c r="U50" s="77"/>
      <c r="V50" s="79"/>
      <c r="W50" s="79"/>
      <c r="X50" s="86"/>
      <c r="Y50" s="83"/>
      <c r="Z50" s="84"/>
      <c r="AA50" s="85"/>
      <c r="AB50" s="86"/>
    </row>
    <row r="51" spans="2:28" ht="16.5" customHeight="1" x14ac:dyDescent="0.25">
      <c r="B51" s="100" t="s">
        <v>205</v>
      </c>
      <c r="C51" s="101"/>
      <c r="D51" s="101"/>
      <c r="E51" s="101"/>
      <c r="F51" s="101"/>
      <c r="G51" s="102"/>
      <c r="H51" s="102" t="s">
        <v>207</v>
      </c>
      <c r="I51" s="102" t="s">
        <v>461</v>
      </c>
      <c r="J51" s="102" t="s">
        <v>2343</v>
      </c>
      <c r="K51" s="102">
        <v>81</v>
      </c>
      <c r="L51" s="102">
        <v>3</v>
      </c>
      <c r="M51" s="102"/>
      <c r="N51" s="102"/>
      <c r="O51" s="102" t="s">
        <v>208</v>
      </c>
      <c r="P51" s="102" t="s">
        <v>209</v>
      </c>
      <c r="Q51" s="102" t="s">
        <v>139</v>
      </c>
      <c r="R51" s="102">
        <v>34160</v>
      </c>
      <c r="S51" s="102"/>
      <c r="T51" s="102">
        <v>80</v>
      </c>
      <c r="U51" s="102"/>
      <c r="V51" s="103"/>
      <c r="W51" s="101"/>
      <c r="X51" s="102"/>
      <c r="Y51" s="101"/>
      <c r="Z51" s="101"/>
      <c r="AA51" s="101"/>
      <c r="AB51" s="104"/>
    </row>
    <row r="52" spans="2:28" ht="16.5" customHeight="1" x14ac:dyDescent="0.25">
      <c r="B52" s="97">
        <v>989</v>
      </c>
      <c r="C52" s="97" t="s">
        <v>206</v>
      </c>
      <c r="D52" s="98">
        <v>1722</v>
      </c>
      <c r="E52" s="99">
        <v>10</v>
      </c>
      <c r="F52" s="97">
        <v>6</v>
      </c>
      <c r="G52" s="97">
        <v>1</v>
      </c>
      <c r="H52" s="105">
        <v>18</v>
      </c>
      <c r="I52" s="105">
        <v>1</v>
      </c>
      <c r="J52" s="105">
        <v>34</v>
      </c>
      <c r="K52" s="95">
        <v>7334</v>
      </c>
      <c r="L52" s="106">
        <f>T51</f>
        <v>80</v>
      </c>
      <c r="M52" s="106">
        <f>K52*L52</f>
        <v>586720</v>
      </c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2"/>
      <c r="Y52" s="83">
        <f>M52</f>
        <v>586720</v>
      </c>
      <c r="Z52" s="84"/>
      <c r="AA52" s="87">
        <f>AB52*M52/100</f>
        <v>58.671999999999997</v>
      </c>
      <c r="AB52" s="82">
        <v>0.01</v>
      </c>
    </row>
    <row r="53" spans="2:28" ht="16.5" customHeight="1" x14ac:dyDescent="0.25">
      <c r="B53" s="99"/>
      <c r="C53" s="99"/>
      <c r="D53" s="99"/>
      <c r="E53" s="99"/>
      <c r="F53" s="99"/>
      <c r="G53" s="99"/>
      <c r="H53" s="107"/>
      <c r="I53" s="107"/>
      <c r="J53" s="107"/>
      <c r="K53" s="106"/>
      <c r="L53" s="106"/>
      <c r="M53" s="106"/>
      <c r="N53" s="77"/>
      <c r="O53" s="78"/>
      <c r="P53" s="78"/>
      <c r="Q53" s="78"/>
      <c r="R53" s="79"/>
      <c r="S53" s="80"/>
      <c r="T53" s="81"/>
      <c r="U53" s="77"/>
      <c r="V53" s="79"/>
      <c r="W53" s="79"/>
      <c r="X53" s="86"/>
      <c r="Y53" s="83"/>
      <c r="Z53" s="84"/>
      <c r="AA53" s="85"/>
      <c r="AB53" s="86"/>
    </row>
    <row r="54" spans="2:28" ht="16.5" customHeight="1" x14ac:dyDescent="0.25">
      <c r="B54" s="100" t="s">
        <v>205</v>
      </c>
      <c r="C54" s="101"/>
      <c r="D54" s="101"/>
      <c r="E54" s="101"/>
      <c r="F54" s="101"/>
      <c r="G54" s="102"/>
      <c r="H54" s="102" t="s">
        <v>210</v>
      </c>
      <c r="I54" s="102" t="s">
        <v>2349</v>
      </c>
      <c r="J54" s="102" t="s">
        <v>2350</v>
      </c>
      <c r="K54" s="102">
        <v>46</v>
      </c>
      <c r="L54" s="102">
        <v>3</v>
      </c>
      <c r="M54" s="102"/>
      <c r="N54" s="102"/>
      <c r="O54" s="102" t="s">
        <v>208</v>
      </c>
      <c r="P54" s="102" t="s">
        <v>209</v>
      </c>
      <c r="Q54" s="102" t="s">
        <v>139</v>
      </c>
      <c r="R54" s="102">
        <v>34160</v>
      </c>
      <c r="S54" s="102"/>
      <c r="T54" s="102">
        <v>80</v>
      </c>
      <c r="U54" s="102" t="s">
        <v>2351</v>
      </c>
      <c r="V54" s="103"/>
      <c r="W54" s="101"/>
      <c r="X54" s="102"/>
      <c r="Y54" s="101"/>
      <c r="Z54" s="101"/>
      <c r="AA54" s="101"/>
      <c r="AB54" s="104"/>
    </row>
    <row r="55" spans="2:28" ht="16.5" customHeight="1" x14ac:dyDescent="0.25">
      <c r="B55" s="97">
        <v>992</v>
      </c>
      <c r="C55" s="97" t="s">
        <v>206</v>
      </c>
      <c r="D55" s="98">
        <v>508</v>
      </c>
      <c r="E55" s="99">
        <v>10</v>
      </c>
      <c r="F55" s="97">
        <v>6</v>
      </c>
      <c r="G55" s="97">
        <v>1</v>
      </c>
      <c r="H55" s="105">
        <v>12</v>
      </c>
      <c r="I55" s="105">
        <v>3</v>
      </c>
      <c r="J55" s="105">
        <v>82</v>
      </c>
      <c r="K55" s="95">
        <v>5182</v>
      </c>
      <c r="L55" s="106">
        <f>T54</f>
        <v>80</v>
      </c>
      <c r="M55" s="106">
        <f>K55*L55</f>
        <v>414560</v>
      </c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2"/>
      <c r="Y55" s="83">
        <f>M55</f>
        <v>414560</v>
      </c>
      <c r="Z55" s="84"/>
      <c r="AA55" s="87">
        <f>AB55*M55/100</f>
        <v>41.456000000000003</v>
      </c>
      <c r="AB55" s="82">
        <v>0.01</v>
      </c>
    </row>
    <row r="56" spans="2:28" ht="16.5" customHeight="1" x14ac:dyDescent="0.25">
      <c r="B56" s="99"/>
      <c r="C56" s="99"/>
      <c r="D56" s="99"/>
      <c r="E56" s="99"/>
      <c r="F56" s="99"/>
      <c r="G56" s="99"/>
      <c r="H56" s="107"/>
      <c r="I56" s="107"/>
      <c r="J56" s="107"/>
      <c r="K56" s="106"/>
      <c r="L56" s="106"/>
      <c r="M56" s="106"/>
      <c r="N56" s="77"/>
      <c r="O56" s="78"/>
      <c r="P56" s="78"/>
      <c r="Q56" s="78"/>
      <c r="R56" s="79"/>
      <c r="S56" s="80"/>
      <c r="T56" s="81"/>
      <c r="U56" s="77"/>
      <c r="V56" s="79"/>
      <c r="W56" s="79"/>
      <c r="X56" s="86"/>
      <c r="Y56" s="83"/>
      <c r="Z56" s="84"/>
      <c r="AA56" s="85"/>
      <c r="AB56" s="86"/>
    </row>
    <row r="57" spans="2:28" ht="16.5" customHeight="1" x14ac:dyDescent="0.25">
      <c r="B57" s="100" t="s">
        <v>205</v>
      </c>
      <c r="C57" s="101"/>
      <c r="D57" s="101"/>
      <c r="E57" s="101"/>
      <c r="F57" s="101"/>
      <c r="G57" s="102"/>
      <c r="H57" s="102" t="s">
        <v>210</v>
      </c>
      <c r="I57" s="102" t="s">
        <v>2352</v>
      </c>
      <c r="J57" s="102" t="s">
        <v>528</v>
      </c>
      <c r="K57" s="102">
        <v>60</v>
      </c>
      <c r="L57" s="102">
        <v>3</v>
      </c>
      <c r="M57" s="102"/>
      <c r="N57" s="102"/>
      <c r="O57" s="102" t="s">
        <v>208</v>
      </c>
      <c r="P57" s="102" t="s">
        <v>209</v>
      </c>
      <c r="Q57" s="102" t="s">
        <v>139</v>
      </c>
      <c r="R57" s="102">
        <v>34160</v>
      </c>
      <c r="S57" s="102"/>
      <c r="T57" s="102">
        <v>80</v>
      </c>
      <c r="U57" s="102" t="s">
        <v>2353</v>
      </c>
      <c r="V57" s="103"/>
      <c r="W57" s="101"/>
      <c r="X57" s="102"/>
      <c r="Y57" s="101"/>
      <c r="Z57" s="101"/>
      <c r="AA57" s="101"/>
      <c r="AB57" s="104"/>
    </row>
    <row r="58" spans="2:28" ht="16.5" customHeight="1" x14ac:dyDescent="0.25">
      <c r="B58" s="97">
        <v>993</v>
      </c>
      <c r="C58" s="97" t="s">
        <v>206</v>
      </c>
      <c r="D58" s="98">
        <v>1620</v>
      </c>
      <c r="E58" s="99">
        <v>10</v>
      </c>
      <c r="F58" s="97">
        <v>6</v>
      </c>
      <c r="G58" s="97">
        <v>1</v>
      </c>
      <c r="H58" s="105">
        <v>8</v>
      </c>
      <c r="I58" s="105">
        <v>0</v>
      </c>
      <c r="J58" s="105">
        <v>97</v>
      </c>
      <c r="K58" s="95">
        <v>3297</v>
      </c>
      <c r="L58" s="106">
        <f>T57</f>
        <v>80</v>
      </c>
      <c r="M58" s="106">
        <f>K58*L58</f>
        <v>263760</v>
      </c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2"/>
      <c r="Y58" s="83">
        <f>M58</f>
        <v>263760</v>
      </c>
      <c r="Z58" s="84"/>
      <c r="AA58" s="87">
        <f>AB58*M58/100</f>
        <v>26.375999999999998</v>
      </c>
      <c r="AB58" s="82">
        <v>0.01</v>
      </c>
    </row>
    <row r="59" spans="2:28" ht="16.5" customHeight="1" x14ac:dyDescent="0.25">
      <c r="B59" s="99"/>
      <c r="C59" s="99"/>
      <c r="D59" s="99"/>
      <c r="E59" s="99"/>
      <c r="F59" s="99"/>
      <c r="G59" s="99"/>
      <c r="H59" s="107"/>
      <c r="I59" s="107"/>
      <c r="J59" s="107"/>
      <c r="K59" s="106"/>
      <c r="L59" s="106"/>
      <c r="M59" s="106"/>
      <c r="N59" s="77"/>
      <c r="O59" s="78"/>
      <c r="P59" s="78"/>
      <c r="Q59" s="78"/>
      <c r="R59" s="79"/>
      <c r="S59" s="80"/>
      <c r="T59" s="81"/>
      <c r="U59" s="77"/>
      <c r="V59" s="79"/>
      <c r="W59" s="79"/>
      <c r="X59" s="86"/>
      <c r="Y59" s="83"/>
      <c r="Z59" s="84"/>
      <c r="AA59" s="85"/>
      <c r="AB59" s="86"/>
    </row>
    <row r="60" spans="2:28" ht="16.5" customHeight="1" x14ac:dyDescent="0.25">
      <c r="B60" s="100" t="s">
        <v>205</v>
      </c>
      <c r="C60" s="101"/>
      <c r="D60" s="101"/>
      <c r="E60" s="101"/>
      <c r="F60" s="101"/>
      <c r="G60" s="102"/>
      <c r="H60" s="102" t="s">
        <v>210</v>
      </c>
      <c r="I60" s="102" t="s">
        <v>2362</v>
      </c>
      <c r="J60" s="102" t="s">
        <v>2363</v>
      </c>
      <c r="K60" s="102">
        <v>90</v>
      </c>
      <c r="L60" s="102">
        <v>3</v>
      </c>
      <c r="M60" s="102"/>
      <c r="N60" s="102"/>
      <c r="O60" s="102" t="s">
        <v>208</v>
      </c>
      <c r="P60" s="102" t="s">
        <v>209</v>
      </c>
      <c r="Q60" s="102" t="s">
        <v>139</v>
      </c>
      <c r="R60" s="102">
        <v>34160</v>
      </c>
      <c r="S60" s="102"/>
      <c r="T60" s="102">
        <v>80</v>
      </c>
      <c r="U60" s="102"/>
      <c r="V60" s="103"/>
      <c r="W60" s="101"/>
      <c r="X60" s="102"/>
      <c r="Y60" s="101"/>
      <c r="Z60" s="101"/>
      <c r="AA60" s="101"/>
      <c r="AB60" s="104"/>
    </row>
    <row r="61" spans="2:28" ht="16.5" customHeight="1" x14ac:dyDescent="0.25">
      <c r="B61" s="97">
        <v>996</v>
      </c>
      <c r="C61" s="97" t="s">
        <v>206</v>
      </c>
      <c r="D61" s="98">
        <v>3985</v>
      </c>
      <c r="E61" s="99">
        <v>10</v>
      </c>
      <c r="F61" s="97">
        <v>6</v>
      </c>
      <c r="G61" s="97">
        <v>1</v>
      </c>
      <c r="H61" s="105">
        <v>93</v>
      </c>
      <c r="I61" s="105">
        <v>0</v>
      </c>
      <c r="J61" s="105">
        <v>14</v>
      </c>
      <c r="K61" s="95">
        <v>37214</v>
      </c>
      <c r="L61" s="106">
        <f>T60</f>
        <v>80</v>
      </c>
      <c r="M61" s="106">
        <f>K61*L61</f>
        <v>2977120</v>
      </c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2"/>
      <c r="Y61" s="83">
        <f>M61</f>
        <v>2977120</v>
      </c>
      <c r="Z61" s="84"/>
      <c r="AA61" s="87">
        <f>AB61*M61/100</f>
        <v>297.71199999999999</v>
      </c>
      <c r="AB61" s="82">
        <v>0.01</v>
      </c>
    </row>
    <row r="62" spans="2:28" ht="16.5" customHeight="1" x14ac:dyDescent="0.25">
      <c r="B62" s="99"/>
      <c r="C62" s="99"/>
      <c r="D62" s="99"/>
      <c r="E62" s="99"/>
      <c r="F62" s="99"/>
      <c r="G62" s="99"/>
      <c r="H62" s="107"/>
      <c r="I62" s="107"/>
      <c r="J62" s="107"/>
      <c r="K62" s="106"/>
      <c r="L62" s="106"/>
      <c r="M62" s="106"/>
      <c r="N62" s="77"/>
      <c r="O62" s="78"/>
      <c r="P62" s="78"/>
      <c r="Q62" s="78"/>
      <c r="R62" s="79"/>
      <c r="S62" s="80"/>
      <c r="T62" s="81"/>
      <c r="U62" s="77"/>
      <c r="V62" s="79"/>
      <c r="W62" s="79"/>
      <c r="X62" s="86"/>
      <c r="Y62" s="83"/>
      <c r="Z62" s="84"/>
      <c r="AA62" s="85"/>
      <c r="AB62" s="86"/>
    </row>
    <row r="63" spans="2:28" ht="16.5" customHeight="1" x14ac:dyDescent="0.25">
      <c r="B63" s="100" t="s">
        <v>205</v>
      </c>
      <c r="C63" s="101"/>
      <c r="D63" s="101"/>
      <c r="E63" s="101"/>
      <c r="F63" s="101"/>
      <c r="G63" s="102"/>
      <c r="H63" s="102" t="s">
        <v>207</v>
      </c>
      <c r="I63" s="102" t="s">
        <v>2364</v>
      </c>
      <c r="J63" s="102" t="s">
        <v>2365</v>
      </c>
      <c r="K63" s="102">
        <v>47</v>
      </c>
      <c r="L63" s="102">
        <v>3</v>
      </c>
      <c r="M63" s="102"/>
      <c r="N63" s="102"/>
      <c r="O63" s="102" t="s">
        <v>208</v>
      </c>
      <c r="P63" s="102" t="s">
        <v>209</v>
      </c>
      <c r="Q63" s="102" t="s">
        <v>139</v>
      </c>
      <c r="R63" s="102">
        <v>34160</v>
      </c>
      <c r="S63" s="102"/>
      <c r="T63" s="102">
        <v>80</v>
      </c>
      <c r="U63" s="102" t="s">
        <v>2366</v>
      </c>
      <c r="V63" s="103"/>
      <c r="W63" s="101"/>
      <c r="X63" s="102" t="s">
        <v>212</v>
      </c>
      <c r="Y63" s="101" t="s">
        <v>2367</v>
      </c>
      <c r="Z63" s="101"/>
      <c r="AA63" s="101"/>
      <c r="AB63" s="104"/>
    </row>
    <row r="64" spans="2:28" ht="16.5" customHeight="1" x14ac:dyDescent="0.25">
      <c r="B64" s="97">
        <v>997</v>
      </c>
      <c r="C64" s="97" t="s">
        <v>206</v>
      </c>
      <c r="D64" s="98">
        <v>4374</v>
      </c>
      <c r="E64" s="99">
        <v>10</v>
      </c>
      <c r="F64" s="97">
        <v>6</v>
      </c>
      <c r="G64" s="97">
        <v>1</v>
      </c>
      <c r="H64" s="105">
        <v>4</v>
      </c>
      <c r="I64" s="105">
        <v>1</v>
      </c>
      <c r="J64" s="105">
        <v>65</v>
      </c>
      <c r="K64" s="95">
        <v>1765</v>
      </c>
      <c r="L64" s="106">
        <f>T63</f>
        <v>80</v>
      </c>
      <c r="M64" s="106">
        <f>K64*L64</f>
        <v>141200</v>
      </c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2"/>
      <c r="Y64" s="83">
        <f>M64</f>
        <v>141200</v>
      </c>
      <c r="Z64" s="84"/>
      <c r="AA64" s="87">
        <f>AB64*M64/100</f>
        <v>14.12</v>
      </c>
      <c r="AB64" s="82">
        <v>0.01</v>
      </c>
    </row>
    <row r="65" spans="2:28" ht="16.5" customHeight="1" x14ac:dyDescent="0.25">
      <c r="B65" s="99"/>
      <c r="C65" s="99"/>
      <c r="D65" s="99"/>
      <c r="E65" s="99"/>
      <c r="F65" s="99"/>
      <c r="G65" s="99"/>
      <c r="H65" s="107"/>
      <c r="I65" s="107"/>
      <c r="J65" s="107"/>
      <c r="K65" s="106"/>
      <c r="L65" s="106"/>
      <c r="M65" s="106"/>
      <c r="N65" s="77"/>
      <c r="O65" s="78"/>
      <c r="P65" s="78"/>
      <c r="Q65" s="78"/>
      <c r="R65" s="79"/>
      <c r="S65" s="80"/>
      <c r="T65" s="81"/>
      <c r="U65" s="77"/>
      <c r="V65" s="79"/>
      <c r="W65" s="79"/>
      <c r="X65" s="86"/>
      <c r="Y65" s="83"/>
      <c r="Z65" s="84"/>
      <c r="AA65" s="85"/>
      <c r="AB65" s="86"/>
    </row>
    <row r="66" spans="2:28" ht="16.5" customHeight="1" x14ac:dyDescent="0.25">
      <c r="B66" s="100" t="s">
        <v>205</v>
      </c>
      <c r="C66" s="101"/>
      <c r="D66" s="101"/>
      <c r="E66" s="101"/>
      <c r="F66" s="101"/>
      <c r="G66" s="102"/>
      <c r="H66" s="102" t="s">
        <v>207</v>
      </c>
      <c r="I66" s="102" t="s">
        <v>2370</v>
      </c>
      <c r="J66" s="102" t="s">
        <v>467</v>
      </c>
      <c r="K66" s="102">
        <v>11</v>
      </c>
      <c r="L66" s="102">
        <v>3</v>
      </c>
      <c r="M66" s="102"/>
      <c r="N66" s="102"/>
      <c r="O66" s="102" t="s">
        <v>208</v>
      </c>
      <c r="P66" s="102" t="s">
        <v>209</v>
      </c>
      <c r="Q66" s="102" t="s">
        <v>139</v>
      </c>
      <c r="R66" s="102">
        <v>34160</v>
      </c>
      <c r="S66" s="102"/>
      <c r="T66" s="102">
        <v>80</v>
      </c>
      <c r="U66" s="102" t="s">
        <v>2371</v>
      </c>
      <c r="V66" s="103"/>
      <c r="W66" s="101"/>
      <c r="X66" s="102"/>
      <c r="Y66" s="101"/>
      <c r="Z66" s="101"/>
      <c r="AA66" s="101"/>
      <c r="AB66" s="104"/>
    </row>
    <row r="67" spans="2:28" ht="16.5" customHeight="1" x14ac:dyDescent="0.25">
      <c r="B67" s="97">
        <v>999</v>
      </c>
      <c r="C67" s="97" t="s">
        <v>206</v>
      </c>
      <c r="D67" s="98">
        <v>13911</v>
      </c>
      <c r="E67" s="99">
        <v>10</v>
      </c>
      <c r="F67" s="97">
        <v>6</v>
      </c>
      <c r="G67" s="97">
        <v>1</v>
      </c>
      <c r="H67" s="105">
        <v>23</v>
      </c>
      <c r="I67" s="105">
        <v>2</v>
      </c>
      <c r="J67" s="105">
        <v>82</v>
      </c>
      <c r="K67" s="95">
        <v>9482</v>
      </c>
      <c r="L67" s="106">
        <f>T66</f>
        <v>80</v>
      </c>
      <c r="M67" s="106">
        <f>K67*L67</f>
        <v>758560</v>
      </c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2"/>
      <c r="Y67" s="83">
        <f>M67</f>
        <v>758560</v>
      </c>
      <c r="Z67" s="84"/>
      <c r="AA67" s="87">
        <f>AB67*M67/100</f>
        <v>75.856000000000009</v>
      </c>
      <c r="AB67" s="82">
        <v>0.01</v>
      </c>
    </row>
    <row r="68" spans="2:28" ht="16.5" customHeight="1" x14ac:dyDescent="0.25">
      <c r="B68" s="99"/>
      <c r="C68" s="99"/>
      <c r="D68" s="99"/>
      <c r="E68" s="99"/>
      <c r="F68" s="99"/>
      <c r="G68" s="99"/>
      <c r="H68" s="107"/>
      <c r="I68" s="107"/>
      <c r="J68" s="107"/>
      <c r="K68" s="106"/>
      <c r="L68" s="106"/>
      <c r="M68" s="106"/>
      <c r="N68" s="77"/>
      <c r="O68" s="78"/>
      <c r="P68" s="78"/>
      <c r="Q68" s="78"/>
      <c r="R68" s="79"/>
      <c r="S68" s="80"/>
      <c r="T68" s="81"/>
      <c r="U68" s="77"/>
      <c r="V68" s="79"/>
      <c r="W68" s="79"/>
      <c r="X68" s="86"/>
      <c r="Y68" s="83"/>
      <c r="Z68" s="84"/>
      <c r="AA68" s="85"/>
      <c r="AB68" s="86"/>
    </row>
    <row r="69" spans="2:28" ht="16.5" customHeight="1" x14ac:dyDescent="0.25">
      <c r="B69" s="100" t="s">
        <v>205</v>
      </c>
      <c r="C69" s="101"/>
      <c r="D69" s="101"/>
      <c r="E69" s="101"/>
      <c r="F69" s="101"/>
      <c r="G69" s="102"/>
      <c r="H69" s="102" t="s">
        <v>210</v>
      </c>
      <c r="I69" s="102" t="s">
        <v>2380</v>
      </c>
      <c r="J69" s="102" t="s">
        <v>2381</v>
      </c>
      <c r="K69" s="102">
        <v>75</v>
      </c>
      <c r="L69" s="102">
        <v>3</v>
      </c>
      <c r="M69" s="102"/>
      <c r="N69" s="102"/>
      <c r="O69" s="102" t="s">
        <v>208</v>
      </c>
      <c r="P69" s="102" t="s">
        <v>209</v>
      </c>
      <c r="Q69" s="102" t="s">
        <v>139</v>
      </c>
      <c r="R69" s="102">
        <v>34160</v>
      </c>
      <c r="S69" s="102"/>
      <c r="T69" s="102">
        <v>80</v>
      </c>
      <c r="U69" s="102" t="s">
        <v>2382</v>
      </c>
      <c r="V69" s="103"/>
      <c r="W69" s="101"/>
      <c r="X69" s="102"/>
      <c r="Y69" s="101"/>
      <c r="Z69" s="101"/>
      <c r="AA69" s="101"/>
      <c r="AB69" s="104"/>
    </row>
    <row r="70" spans="2:28" ht="16.5" customHeight="1" x14ac:dyDescent="0.25">
      <c r="B70" s="97">
        <v>1003</v>
      </c>
      <c r="C70" s="97" t="s">
        <v>206</v>
      </c>
      <c r="D70" s="98">
        <v>6862</v>
      </c>
      <c r="E70" s="99">
        <v>112</v>
      </c>
      <c r="F70" s="97">
        <v>6</v>
      </c>
      <c r="G70" s="97">
        <v>1</v>
      </c>
      <c r="H70" s="105">
        <v>0</v>
      </c>
      <c r="I70" s="105">
        <v>1</v>
      </c>
      <c r="J70" s="105">
        <v>50</v>
      </c>
      <c r="K70" s="95">
        <v>150</v>
      </c>
      <c r="L70" s="106">
        <f>T69</f>
        <v>80</v>
      </c>
      <c r="M70" s="106">
        <f>K70*L70</f>
        <v>12000</v>
      </c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2"/>
      <c r="Y70" s="83">
        <f>M70</f>
        <v>12000</v>
      </c>
      <c r="Z70" s="84"/>
      <c r="AA70" s="87">
        <f>AB70*M70/100</f>
        <v>1.2</v>
      </c>
      <c r="AB70" s="82">
        <v>0.01</v>
      </c>
    </row>
    <row r="71" spans="2:28" ht="16.5" customHeight="1" x14ac:dyDescent="0.25">
      <c r="B71" s="99"/>
      <c r="C71" s="99"/>
      <c r="D71" s="99"/>
      <c r="E71" s="99"/>
      <c r="F71" s="99"/>
      <c r="G71" s="99"/>
      <c r="H71" s="107"/>
      <c r="I71" s="107"/>
      <c r="J71" s="107"/>
      <c r="K71" s="106"/>
      <c r="L71" s="106"/>
      <c r="M71" s="106"/>
      <c r="N71" s="77"/>
      <c r="O71" s="78"/>
      <c r="P71" s="78"/>
      <c r="Q71" s="78"/>
      <c r="R71" s="79"/>
      <c r="S71" s="80"/>
      <c r="T71" s="81"/>
      <c r="U71" s="77"/>
      <c r="V71" s="79"/>
      <c r="W71" s="79"/>
      <c r="X71" s="86"/>
      <c r="Y71" s="83"/>
      <c r="Z71" s="84"/>
      <c r="AA71" s="85"/>
      <c r="AB71" s="86"/>
    </row>
    <row r="72" spans="2:28" ht="16.5" customHeight="1" x14ac:dyDescent="0.25">
      <c r="B72" s="100" t="s">
        <v>205</v>
      </c>
      <c r="C72" s="101"/>
      <c r="D72" s="101"/>
      <c r="E72" s="101"/>
      <c r="F72" s="101"/>
      <c r="G72" s="102"/>
      <c r="H72" s="102" t="s">
        <v>210</v>
      </c>
      <c r="I72" s="102" t="s">
        <v>2383</v>
      </c>
      <c r="J72" s="102" t="s">
        <v>2384</v>
      </c>
      <c r="K72" s="102">
        <v>50</v>
      </c>
      <c r="L72" s="102">
        <v>3</v>
      </c>
      <c r="M72" s="102"/>
      <c r="N72" s="102"/>
      <c r="O72" s="102" t="s">
        <v>208</v>
      </c>
      <c r="P72" s="102" t="s">
        <v>209</v>
      </c>
      <c r="Q72" s="102" t="s">
        <v>139</v>
      </c>
      <c r="R72" s="102">
        <v>34160</v>
      </c>
      <c r="S72" s="102"/>
      <c r="T72" s="102">
        <v>80</v>
      </c>
      <c r="U72" s="102"/>
      <c r="V72" s="103"/>
      <c r="W72" s="101"/>
      <c r="X72" s="102"/>
      <c r="Y72" s="101"/>
      <c r="Z72" s="101"/>
      <c r="AA72" s="101"/>
      <c r="AB72" s="104"/>
    </row>
    <row r="73" spans="2:28" ht="16.5" customHeight="1" x14ac:dyDescent="0.25">
      <c r="B73" s="97">
        <v>1004</v>
      </c>
      <c r="C73" s="97" t="s">
        <v>206</v>
      </c>
      <c r="D73" s="98">
        <v>6863</v>
      </c>
      <c r="E73" s="99">
        <v>114</v>
      </c>
      <c r="F73" s="97">
        <v>6</v>
      </c>
      <c r="G73" s="97">
        <v>1</v>
      </c>
      <c r="H73" s="105">
        <v>0</v>
      </c>
      <c r="I73" s="105">
        <v>0</v>
      </c>
      <c r="J73" s="105">
        <v>45</v>
      </c>
      <c r="K73" s="95">
        <v>45</v>
      </c>
      <c r="L73" s="106">
        <f>T72</f>
        <v>80</v>
      </c>
      <c r="M73" s="106">
        <f>K73*L73</f>
        <v>3600</v>
      </c>
      <c r="N73" s="77"/>
      <c r="O73" s="78" t="s">
        <v>203</v>
      </c>
      <c r="P73" s="78" t="s">
        <v>5</v>
      </c>
      <c r="Q73" s="78" t="s">
        <v>143</v>
      </c>
      <c r="R73" s="79">
        <v>72</v>
      </c>
      <c r="S73" s="80"/>
      <c r="T73" s="81">
        <v>8050</v>
      </c>
      <c r="U73" s="96" t="s">
        <v>375</v>
      </c>
      <c r="V73" s="79">
        <f>R73*T73*36/100</f>
        <v>208656</v>
      </c>
      <c r="W73" s="79">
        <f>R73*T73-V73</f>
        <v>370944</v>
      </c>
      <c r="X73" s="82">
        <f>M73+W73</f>
        <v>374544</v>
      </c>
      <c r="Y73" s="83">
        <f>M73</f>
        <v>3600</v>
      </c>
      <c r="Z73" s="84"/>
      <c r="AA73" s="87">
        <f>AB73*M73/100</f>
        <v>0.72</v>
      </c>
      <c r="AB73" s="86">
        <v>0.02</v>
      </c>
    </row>
    <row r="74" spans="2:28" ht="16.5" customHeight="1" x14ac:dyDescent="0.25">
      <c r="B74" s="97"/>
      <c r="C74" s="97"/>
      <c r="D74" s="98"/>
      <c r="E74" s="99"/>
      <c r="F74" s="97"/>
      <c r="G74" s="97"/>
      <c r="H74" s="105"/>
      <c r="I74" s="105"/>
      <c r="J74" s="105"/>
      <c r="K74" s="95"/>
      <c r="L74" s="106"/>
      <c r="M74" s="106"/>
      <c r="N74" s="77"/>
      <c r="O74" s="78"/>
      <c r="P74" s="78"/>
      <c r="Q74" s="78"/>
      <c r="R74" s="79"/>
      <c r="S74" s="80"/>
      <c r="T74" s="81"/>
      <c r="U74" s="96"/>
      <c r="V74" s="79"/>
      <c r="W74" s="79"/>
      <c r="X74" s="82"/>
      <c r="Y74" s="83"/>
      <c r="Z74" s="84"/>
      <c r="AA74" s="87"/>
      <c r="AB74" s="86"/>
    </row>
    <row r="75" spans="2:28" ht="16.5" customHeight="1" x14ac:dyDescent="0.25">
      <c r="B75" s="99"/>
      <c r="C75" s="99"/>
      <c r="D75" s="99"/>
      <c r="E75" s="99"/>
      <c r="F75" s="99"/>
      <c r="G75" s="99"/>
      <c r="H75" s="107"/>
      <c r="I75" s="107"/>
      <c r="J75" s="107"/>
      <c r="K75" s="106"/>
      <c r="L75" s="106"/>
      <c r="M75" s="106"/>
      <c r="N75" s="77"/>
      <c r="O75" s="78"/>
      <c r="P75" s="78"/>
      <c r="Q75" s="78"/>
      <c r="R75" s="79"/>
      <c r="S75" s="80"/>
      <c r="T75" s="81"/>
      <c r="U75" s="77"/>
      <c r="V75" s="79"/>
      <c r="W75" s="79"/>
      <c r="X75" s="86"/>
      <c r="Y75" s="83"/>
      <c r="Z75" s="84"/>
      <c r="AA75" s="85"/>
      <c r="AB75" s="86"/>
    </row>
    <row r="76" spans="2:28" ht="16.5" customHeight="1" x14ac:dyDescent="0.25">
      <c r="B76" s="100" t="s">
        <v>205</v>
      </c>
      <c r="C76" s="101"/>
      <c r="D76" s="101"/>
      <c r="E76" s="101"/>
      <c r="F76" s="101"/>
      <c r="G76" s="102"/>
      <c r="H76" s="102" t="s">
        <v>210</v>
      </c>
      <c r="I76" s="102" t="s">
        <v>2385</v>
      </c>
      <c r="J76" s="102" t="s">
        <v>889</v>
      </c>
      <c r="K76" s="102">
        <v>70</v>
      </c>
      <c r="L76" s="102">
        <v>3</v>
      </c>
      <c r="M76" s="102"/>
      <c r="N76" s="102"/>
      <c r="O76" s="102" t="s">
        <v>208</v>
      </c>
      <c r="P76" s="102" t="s">
        <v>209</v>
      </c>
      <c r="Q76" s="102" t="s">
        <v>139</v>
      </c>
      <c r="R76" s="102">
        <v>34160</v>
      </c>
      <c r="S76" s="102"/>
      <c r="T76" s="102">
        <v>80</v>
      </c>
      <c r="U76" s="102" t="s">
        <v>2386</v>
      </c>
      <c r="V76" s="103"/>
      <c r="W76" s="101"/>
      <c r="X76" s="102"/>
      <c r="Y76" s="101"/>
      <c r="Z76" s="101"/>
      <c r="AA76" s="101"/>
      <c r="AB76" s="104"/>
    </row>
    <row r="77" spans="2:28" ht="16.5" customHeight="1" x14ac:dyDescent="0.25">
      <c r="B77" s="97">
        <v>1005</v>
      </c>
      <c r="C77" s="97" t="s">
        <v>206</v>
      </c>
      <c r="D77" s="98">
        <v>6865</v>
      </c>
      <c r="E77" s="99">
        <v>117</v>
      </c>
      <c r="F77" s="97">
        <v>6</v>
      </c>
      <c r="G77" s="97"/>
      <c r="H77" s="105">
        <v>0</v>
      </c>
      <c r="I77" s="105">
        <v>1</v>
      </c>
      <c r="J77" s="105">
        <v>0</v>
      </c>
      <c r="K77" s="95">
        <v>100</v>
      </c>
      <c r="L77" s="106">
        <f>T76</f>
        <v>80</v>
      </c>
      <c r="M77" s="106">
        <f>K77*L77</f>
        <v>8000</v>
      </c>
      <c r="N77" s="77"/>
      <c r="O77" s="78" t="s">
        <v>203</v>
      </c>
      <c r="P77" s="78" t="s">
        <v>211</v>
      </c>
      <c r="Q77" s="78" t="s">
        <v>143</v>
      </c>
      <c r="R77" s="79">
        <v>108</v>
      </c>
      <c r="S77" s="80"/>
      <c r="T77" s="81">
        <v>7450</v>
      </c>
      <c r="U77" s="96" t="s">
        <v>1425</v>
      </c>
      <c r="V77" s="79">
        <f>R77*T77*85/100</f>
        <v>683910</v>
      </c>
      <c r="W77" s="79">
        <f>R77*T77-V77</f>
        <v>120690</v>
      </c>
      <c r="X77" s="82">
        <f>M77+W77</f>
        <v>128690</v>
      </c>
      <c r="Y77" s="83">
        <f>M77</f>
        <v>8000</v>
      </c>
      <c r="Z77" s="84"/>
      <c r="AA77" s="87">
        <f>AB77*M77/100</f>
        <v>1.6</v>
      </c>
      <c r="AB77" s="86">
        <v>0.02</v>
      </c>
    </row>
    <row r="78" spans="2:28" ht="16.5" customHeight="1" x14ac:dyDescent="0.25">
      <c r="B78" s="97"/>
      <c r="C78" s="97"/>
      <c r="D78" s="98"/>
      <c r="E78" s="99"/>
      <c r="F78" s="97"/>
      <c r="G78" s="97"/>
      <c r="H78" s="105"/>
      <c r="I78" s="105"/>
      <c r="J78" s="105">
        <v>10</v>
      </c>
      <c r="K78" s="95">
        <v>10</v>
      </c>
      <c r="L78" s="106">
        <f>T76</f>
        <v>80</v>
      </c>
      <c r="M78" s="106">
        <f>K78*L78</f>
        <v>800</v>
      </c>
      <c r="N78" s="77"/>
      <c r="O78" s="78" t="s">
        <v>215</v>
      </c>
      <c r="P78" s="78" t="s">
        <v>5</v>
      </c>
      <c r="Q78" s="78"/>
      <c r="R78" s="79">
        <v>18</v>
      </c>
      <c r="S78" s="80"/>
      <c r="T78" s="81">
        <v>7350</v>
      </c>
      <c r="U78" s="96" t="s">
        <v>220</v>
      </c>
      <c r="V78" s="79">
        <f>R78*T78*6/100</f>
        <v>7938</v>
      </c>
      <c r="W78" s="79">
        <f>R78*T78-V78</f>
        <v>124362</v>
      </c>
      <c r="X78" s="82">
        <f>M78+W78</f>
        <v>125162</v>
      </c>
      <c r="Y78" s="83">
        <f>M77</f>
        <v>8000</v>
      </c>
      <c r="Z78" s="84"/>
      <c r="AA78" s="87">
        <f>X78*AB78/100</f>
        <v>375.48599999999999</v>
      </c>
      <c r="AB78" s="86">
        <v>0.3</v>
      </c>
    </row>
    <row r="79" spans="2:28" ht="16.5" customHeight="1" x14ac:dyDescent="0.25">
      <c r="B79" s="97"/>
      <c r="C79" s="97"/>
      <c r="D79" s="98"/>
      <c r="E79" s="99"/>
      <c r="F79" s="97"/>
      <c r="G79" s="97"/>
      <c r="H79" s="105">
        <v>0</v>
      </c>
      <c r="I79" s="105">
        <v>1</v>
      </c>
      <c r="J79" s="105">
        <v>10</v>
      </c>
      <c r="K79" s="95">
        <v>110</v>
      </c>
      <c r="L79" s="106"/>
      <c r="M79" s="106"/>
      <c r="N79" s="77"/>
      <c r="O79" s="78"/>
      <c r="P79" s="78"/>
      <c r="Q79" s="78"/>
      <c r="R79" s="79"/>
      <c r="S79" s="80"/>
      <c r="T79" s="81"/>
      <c r="U79" s="77"/>
      <c r="V79" s="79"/>
      <c r="W79" s="79"/>
      <c r="X79" s="82"/>
      <c r="Y79" s="83"/>
      <c r="Z79" s="84"/>
      <c r="AA79" s="87">
        <f>SUM(AA77:AA78)</f>
        <v>377.08600000000001</v>
      </c>
      <c r="AB79" s="82"/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207</v>
      </c>
      <c r="I81" s="102" t="s">
        <v>2387</v>
      </c>
      <c r="J81" s="102" t="s">
        <v>310</v>
      </c>
      <c r="K81" s="102">
        <v>20</v>
      </c>
      <c r="L81" s="102">
        <v>3</v>
      </c>
      <c r="M81" s="102"/>
      <c r="N81" s="102"/>
      <c r="O81" s="102" t="s">
        <v>208</v>
      </c>
      <c r="P81" s="102" t="s">
        <v>209</v>
      </c>
      <c r="Q81" s="102" t="s">
        <v>139</v>
      </c>
      <c r="R81" s="102">
        <v>34160</v>
      </c>
      <c r="S81" s="102"/>
      <c r="T81" s="102">
        <v>80</v>
      </c>
      <c r="U81" s="102"/>
      <c r="V81" s="103"/>
      <c r="W81" s="101"/>
      <c r="X81" s="102"/>
      <c r="Y81" s="101"/>
      <c r="Z81" s="101"/>
      <c r="AA81" s="101"/>
      <c r="AB81" s="104"/>
    </row>
    <row r="82" spans="2:28" ht="16.5" customHeight="1" x14ac:dyDescent="0.25">
      <c r="B82" s="97">
        <v>1006</v>
      </c>
      <c r="C82" s="97" t="s">
        <v>206</v>
      </c>
      <c r="D82" s="98">
        <v>13098</v>
      </c>
      <c r="E82" s="99">
        <v>116</v>
      </c>
      <c r="F82" s="97">
        <v>6</v>
      </c>
      <c r="G82" s="97">
        <v>2</v>
      </c>
      <c r="H82" s="105">
        <v>0</v>
      </c>
      <c r="I82" s="105">
        <v>1</v>
      </c>
      <c r="J82" s="105">
        <v>4</v>
      </c>
      <c r="K82" s="95">
        <v>104</v>
      </c>
      <c r="L82" s="106">
        <f>T81</f>
        <v>80</v>
      </c>
      <c r="M82" s="106">
        <f>K82*L82</f>
        <v>8320</v>
      </c>
      <c r="N82" s="77"/>
      <c r="O82" s="78" t="s">
        <v>203</v>
      </c>
      <c r="P82" s="78" t="s">
        <v>211</v>
      </c>
      <c r="Q82" s="78" t="s">
        <v>143</v>
      </c>
      <c r="R82" s="79">
        <v>162</v>
      </c>
      <c r="S82" s="80"/>
      <c r="T82" s="81">
        <v>7450</v>
      </c>
      <c r="U82" s="96" t="s">
        <v>1207</v>
      </c>
      <c r="V82" s="79">
        <f>R82*T82*85/100</f>
        <v>1025865</v>
      </c>
      <c r="W82" s="79">
        <f>R82*T82-V82</f>
        <v>181035</v>
      </c>
      <c r="X82" s="82">
        <f>M82+W82</f>
        <v>189355</v>
      </c>
      <c r="Y82" s="83">
        <f>M82</f>
        <v>8320</v>
      </c>
      <c r="Z82" s="84"/>
      <c r="AA82" s="87">
        <f>AB82*M82/100</f>
        <v>1.6640000000000001</v>
      </c>
      <c r="AB82" s="86">
        <v>0.02</v>
      </c>
    </row>
    <row r="83" spans="2:28" ht="16.5" customHeight="1" x14ac:dyDescent="0.25">
      <c r="B83" s="97"/>
      <c r="C83" s="97"/>
      <c r="D83" s="98"/>
      <c r="E83" s="99"/>
      <c r="F83" s="97"/>
      <c r="G83" s="97"/>
      <c r="H83" s="105"/>
      <c r="I83" s="105"/>
      <c r="J83" s="105"/>
      <c r="K83" s="95"/>
      <c r="L83" s="106"/>
      <c r="M83" s="106"/>
      <c r="N83" s="77"/>
      <c r="O83" s="78"/>
      <c r="P83" s="78"/>
      <c r="Q83" s="78"/>
      <c r="R83" s="79"/>
      <c r="S83" s="80"/>
      <c r="T83" s="81"/>
      <c r="U83" s="96"/>
      <c r="V83" s="79"/>
      <c r="W83" s="79"/>
      <c r="X83" s="82"/>
      <c r="Y83" s="83"/>
      <c r="Z83" s="84"/>
      <c r="AA83" s="87"/>
      <c r="AB83" s="86"/>
    </row>
    <row r="84" spans="2:28" ht="16.5" customHeight="1" x14ac:dyDescent="0.25">
      <c r="B84" s="99"/>
      <c r="C84" s="99"/>
      <c r="D84" s="99"/>
      <c r="E84" s="99"/>
      <c r="F84" s="99"/>
      <c r="G84" s="99"/>
      <c r="H84" s="107"/>
      <c r="I84" s="107"/>
      <c r="J84" s="107"/>
      <c r="K84" s="106"/>
      <c r="L84" s="106"/>
      <c r="M84" s="106"/>
      <c r="N84" s="77"/>
      <c r="O84" s="78"/>
      <c r="P84" s="78"/>
      <c r="Q84" s="78"/>
      <c r="R84" s="79"/>
      <c r="S84" s="80"/>
      <c r="T84" s="81"/>
      <c r="U84" s="77"/>
      <c r="V84" s="79"/>
      <c r="W84" s="79"/>
      <c r="X84" s="86"/>
      <c r="Y84" s="83"/>
      <c r="Z84" s="84"/>
      <c r="AA84" s="85"/>
      <c r="AB84" s="86"/>
    </row>
    <row r="85" spans="2:28" ht="16.5" customHeight="1" x14ac:dyDescent="0.25">
      <c r="B85" s="100" t="s">
        <v>205</v>
      </c>
      <c r="C85" s="101"/>
      <c r="D85" s="101"/>
      <c r="E85" s="101"/>
      <c r="F85" s="101"/>
      <c r="G85" s="102"/>
      <c r="H85" s="102" t="s">
        <v>207</v>
      </c>
      <c r="I85" s="102" t="s">
        <v>2388</v>
      </c>
      <c r="J85" s="102" t="s">
        <v>498</v>
      </c>
      <c r="K85" s="102">
        <v>52</v>
      </c>
      <c r="L85" s="102">
        <v>3</v>
      </c>
      <c r="M85" s="102"/>
      <c r="N85" s="102"/>
      <c r="O85" s="102" t="s">
        <v>208</v>
      </c>
      <c r="P85" s="102" t="s">
        <v>209</v>
      </c>
      <c r="Q85" s="102" t="s">
        <v>139</v>
      </c>
      <c r="R85" s="102">
        <v>34160</v>
      </c>
      <c r="S85" s="102"/>
      <c r="T85" s="102">
        <v>80</v>
      </c>
      <c r="U85" s="102"/>
      <c r="V85" s="103"/>
      <c r="W85" s="101"/>
      <c r="X85" s="102"/>
      <c r="Y85" s="101"/>
      <c r="Z85" s="101"/>
      <c r="AA85" s="101"/>
      <c r="AB85" s="104"/>
    </row>
    <row r="86" spans="2:28" ht="16.5" customHeight="1" x14ac:dyDescent="0.25">
      <c r="B86" s="97">
        <v>1007</v>
      </c>
      <c r="C86" s="97" t="s">
        <v>206</v>
      </c>
      <c r="D86" s="98">
        <v>13100</v>
      </c>
      <c r="E86" s="99">
        <v>119</v>
      </c>
      <c r="F86" s="97">
        <v>6</v>
      </c>
      <c r="G86" s="97">
        <v>1</v>
      </c>
      <c r="H86" s="105">
        <v>0</v>
      </c>
      <c r="I86" s="105">
        <v>1</v>
      </c>
      <c r="J86" s="105">
        <v>47</v>
      </c>
      <c r="K86" s="95">
        <v>147</v>
      </c>
      <c r="L86" s="106">
        <f>T85</f>
        <v>80</v>
      </c>
      <c r="M86" s="106">
        <f>K86*L86</f>
        <v>11760</v>
      </c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2"/>
      <c r="Y86" s="83">
        <f>M86</f>
        <v>11760</v>
      </c>
      <c r="Z86" s="84"/>
      <c r="AA86" s="87">
        <f>AB86*M86/100</f>
        <v>1.1760000000000002</v>
      </c>
      <c r="AB86" s="82">
        <v>0.01</v>
      </c>
    </row>
    <row r="87" spans="2:28" ht="16.5" customHeight="1" x14ac:dyDescent="0.25">
      <c r="B87" s="99"/>
      <c r="C87" s="99"/>
      <c r="D87" s="99"/>
      <c r="E87" s="99"/>
      <c r="F87" s="99"/>
      <c r="G87" s="99"/>
      <c r="H87" s="107"/>
      <c r="I87" s="107"/>
      <c r="J87" s="107"/>
      <c r="K87" s="106"/>
      <c r="L87" s="106"/>
      <c r="M87" s="106"/>
      <c r="N87" s="77"/>
      <c r="O87" s="78"/>
      <c r="P87" s="78"/>
      <c r="Q87" s="78"/>
      <c r="R87" s="79"/>
      <c r="S87" s="80"/>
      <c r="T87" s="81"/>
      <c r="U87" s="77"/>
      <c r="V87" s="79"/>
      <c r="W87" s="79"/>
      <c r="X87" s="86"/>
      <c r="Y87" s="83"/>
      <c r="Z87" s="84"/>
      <c r="AA87" s="85"/>
      <c r="AB87" s="86"/>
    </row>
    <row r="88" spans="2:28" ht="16.5" customHeight="1" x14ac:dyDescent="0.25">
      <c r="B88" s="100" t="s">
        <v>205</v>
      </c>
      <c r="C88" s="101"/>
      <c r="D88" s="101"/>
      <c r="E88" s="101"/>
      <c r="F88" s="101"/>
      <c r="G88" s="102"/>
      <c r="H88" s="102" t="s">
        <v>210</v>
      </c>
      <c r="I88" s="102" t="s">
        <v>2393</v>
      </c>
      <c r="J88" s="102" t="s">
        <v>467</v>
      </c>
      <c r="K88" s="102">
        <v>11</v>
      </c>
      <c r="L88" s="102">
        <v>3</v>
      </c>
      <c r="M88" s="102"/>
      <c r="N88" s="102"/>
      <c r="O88" s="102" t="s">
        <v>208</v>
      </c>
      <c r="P88" s="102" t="s">
        <v>209</v>
      </c>
      <c r="Q88" s="102" t="s">
        <v>139</v>
      </c>
      <c r="R88" s="102">
        <v>34160</v>
      </c>
      <c r="S88" s="102"/>
      <c r="T88" s="102">
        <v>80</v>
      </c>
      <c r="U88" s="102" t="s">
        <v>2394</v>
      </c>
      <c r="V88" s="103"/>
      <c r="W88" s="101"/>
      <c r="X88" s="102"/>
      <c r="Y88" s="101"/>
      <c r="Z88" s="101"/>
      <c r="AA88" s="101"/>
      <c r="AB88" s="104"/>
    </row>
    <row r="89" spans="2:28" ht="16.5" customHeight="1" x14ac:dyDescent="0.25">
      <c r="B89" s="97">
        <v>1010</v>
      </c>
      <c r="C89" s="97" t="s">
        <v>206</v>
      </c>
      <c r="D89" s="98">
        <v>1660</v>
      </c>
      <c r="E89" s="99">
        <v>11</v>
      </c>
      <c r="F89" s="97">
        <v>6</v>
      </c>
      <c r="G89" s="97">
        <v>1</v>
      </c>
      <c r="H89" s="105">
        <v>6</v>
      </c>
      <c r="I89" s="105">
        <v>0</v>
      </c>
      <c r="J89" s="105">
        <v>11</v>
      </c>
      <c r="K89" s="95">
        <v>2411</v>
      </c>
      <c r="L89" s="106">
        <f>T88</f>
        <v>80</v>
      </c>
      <c r="M89" s="106">
        <f>K89*L89</f>
        <v>192880</v>
      </c>
      <c r="N89" s="77"/>
      <c r="O89" s="78"/>
      <c r="P89" s="78"/>
      <c r="Q89" s="78"/>
      <c r="R89" s="79"/>
      <c r="S89" s="80"/>
      <c r="T89" s="81"/>
      <c r="U89" s="77"/>
      <c r="V89" s="79"/>
      <c r="W89" s="79"/>
      <c r="X89" s="82"/>
      <c r="Y89" s="83">
        <f>M89</f>
        <v>192880</v>
      </c>
      <c r="Z89" s="84"/>
      <c r="AA89" s="87">
        <f>AB89*M89/100</f>
        <v>19.288</v>
      </c>
      <c r="AB89" s="82">
        <v>0.01</v>
      </c>
    </row>
    <row r="90" spans="2:28" ht="16.5" customHeight="1" x14ac:dyDescent="0.25">
      <c r="B90" s="99"/>
      <c r="C90" s="99"/>
      <c r="D90" s="99"/>
      <c r="E90" s="99"/>
      <c r="F90" s="99"/>
      <c r="G90" s="99"/>
      <c r="H90" s="107"/>
      <c r="I90" s="107"/>
      <c r="J90" s="107"/>
      <c r="K90" s="106"/>
      <c r="L90" s="106"/>
      <c r="M90" s="106"/>
      <c r="N90" s="77"/>
      <c r="O90" s="78"/>
      <c r="P90" s="78"/>
      <c r="Q90" s="78"/>
      <c r="R90" s="79"/>
      <c r="S90" s="80"/>
      <c r="T90" s="81"/>
      <c r="U90" s="77"/>
      <c r="V90" s="79"/>
      <c r="W90" s="79"/>
      <c r="X90" s="86"/>
      <c r="Y90" s="83"/>
      <c r="Z90" s="84"/>
      <c r="AA90" s="85"/>
      <c r="AB90" s="86"/>
    </row>
    <row r="91" spans="2:28" ht="16.5" customHeight="1" x14ac:dyDescent="0.25">
      <c r="B91" s="100" t="s">
        <v>205</v>
      </c>
      <c r="C91" s="101"/>
      <c r="D91" s="101"/>
      <c r="E91" s="101"/>
      <c r="F91" s="101"/>
      <c r="G91" s="102"/>
      <c r="H91" s="102" t="s">
        <v>207</v>
      </c>
      <c r="I91" s="102" t="s">
        <v>2349</v>
      </c>
      <c r="J91" s="102" t="s">
        <v>641</v>
      </c>
      <c r="K91" s="102">
        <v>47</v>
      </c>
      <c r="L91" s="102">
        <v>3</v>
      </c>
      <c r="M91" s="102"/>
      <c r="N91" s="102"/>
      <c r="O91" s="102" t="s">
        <v>208</v>
      </c>
      <c r="P91" s="102" t="s">
        <v>209</v>
      </c>
      <c r="Q91" s="102" t="s">
        <v>139</v>
      </c>
      <c r="R91" s="102">
        <v>34160</v>
      </c>
      <c r="S91" s="102"/>
      <c r="T91" s="102">
        <v>80</v>
      </c>
      <c r="U91" s="102" t="s">
        <v>2400</v>
      </c>
      <c r="V91" s="103"/>
      <c r="W91" s="101"/>
      <c r="X91" s="102" t="s">
        <v>212</v>
      </c>
      <c r="Y91" s="101" t="s">
        <v>2367</v>
      </c>
      <c r="Z91" s="101"/>
      <c r="AA91" s="101"/>
      <c r="AB91" s="104"/>
    </row>
    <row r="92" spans="2:28" ht="16.5" customHeight="1" x14ac:dyDescent="0.25">
      <c r="B92" s="97">
        <v>1013</v>
      </c>
      <c r="C92" s="97" t="s">
        <v>206</v>
      </c>
      <c r="D92" s="98" t="s">
        <v>2399</v>
      </c>
      <c r="E92" s="99">
        <v>11</v>
      </c>
      <c r="F92" s="97">
        <v>6</v>
      </c>
      <c r="G92" s="97">
        <v>1</v>
      </c>
      <c r="H92" s="105">
        <v>7</v>
      </c>
      <c r="I92" s="105">
        <v>1</v>
      </c>
      <c r="J92" s="105">
        <v>18</v>
      </c>
      <c r="K92" s="95">
        <v>2918</v>
      </c>
      <c r="L92" s="106">
        <f>T91</f>
        <v>80</v>
      </c>
      <c r="M92" s="106">
        <f>K92*L92</f>
        <v>233440</v>
      </c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2"/>
      <c r="Y92" s="83">
        <f>M92</f>
        <v>233440</v>
      </c>
      <c r="Z92" s="84"/>
      <c r="AA92" s="87">
        <f>AB92*M92/100</f>
        <v>23.344000000000001</v>
      </c>
      <c r="AB92" s="82">
        <v>0.01</v>
      </c>
    </row>
    <row r="93" spans="2:28" ht="16.5" customHeight="1" x14ac:dyDescent="0.25">
      <c r="B93" s="99"/>
      <c r="C93" s="99"/>
      <c r="D93" s="99"/>
      <c r="E93" s="99"/>
      <c r="F93" s="99"/>
      <c r="G93" s="99"/>
      <c r="H93" s="107"/>
      <c r="I93" s="107"/>
      <c r="J93" s="107"/>
      <c r="K93" s="106"/>
      <c r="L93" s="106"/>
      <c r="M93" s="106"/>
      <c r="N93" s="77"/>
      <c r="O93" s="78"/>
      <c r="P93" s="78"/>
      <c r="Q93" s="78"/>
      <c r="R93" s="79"/>
      <c r="S93" s="80"/>
      <c r="T93" s="81"/>
      <c r="U93" s="77"/>
      <c r="V93" s="79"/>
      <c r="W93" s="79"/>
      <c r="X93" s="86"/>
      <c r="Y93" s="83"/>
      <c r="Z93" s="84"/>
      <c r="AA93" s="85"/>
      <c r="AB93" s="86"/>
    </row>
    <row r="94" spans="2:28" ht="16.5" customHeight="1" x14ac:dyDescent="0.25">
      <c r="B94" s="100" t="s">
        <v>205</v>
      </c>
      <c r="C94" s="101"/>
      <c r="D94" s="101"/>
      <c r="E94" s="101"/>
      <c r="F94" s="101"/>
      <c r="G94" s="102"/>
      <c r="H94" s="102" t="s">
        <v>210</v>
      </c>
      <c r="I94" s="102" t="s">
        <v>2403</v>
      </c>
      <c r="J94" s="102" t="s">
        <v>2404</v>
      </c>
      <c r="K94" s="102">
        <v>59</v>
      </c>
      <c r="L94" s="102">
        <v>3</v>
      </c>
      <c r="M94" s="102"/>
      <c r="N94" s="102"/>
      <c r="O94" s="102" t="s">
        <v>208</v>
      </c>
      <c r="P94" s="102" t="s">
        <v>209</v>
      </c>
      <c r="Q94" s="102" t="s">
        <v>139</v>
      </c>
      <c r="R94" s="102">
        <v>34160</v>
      </c>
      <c r="S94" s="102"/>
      <c r="T94" s="102">
        <v>80</v>
      </c>
      <c r="U94" s="102" t="s">
        <v>2405</v>
      </c>
      <c r="V94" s="103"/>
      <c r="W94" s="101"/>
      <c r="X94" s="102"/>
      <c r="Y94" s="101"/>
      <c r="Z94" s="101"/>
      <c r="AA94" s="101"/>
      <c r="AB94" s="104"/>
    </row>
    <row r="95" spans="2:28" ht="16.5" customHeight="1" x14ac:dyDescent="0.25">
      <c r="B95" s="97">
        <v>1015</v>
      </c>
      <c r="C95" s="97" t="s">
        <v>206</v>
      </c>
      <c r="D95" s="98">
        <v>5</v>
      </c>
      <c r="E95" s="99">
        <v>11</v>
      </c>
      <c r="F95" s="97">
        <v>6</v>
      </c>
      <c r="G95" s="97">
        <v>1</v>
      </c>
      <c r="H95" s="105">
        <v>20</v>
      </c>
      <c r="I95" s="105">
        <v>0</v>
      </c>
      <c r="J95" s="105">
        <v>69</v>
      </c>
      <c r="K95" s="95">
        <v>8069</v>
      </c>
      <c r="L95" s="106">
        <f>T94</f>
        <v>80</v>
      </c>
      <c r="M95" s="106">
        <f>K95*L95</f>
        <v>645520</v>
      </c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2"/>
      <c r="Y95" s="83">
        <f>M95</f>
        <v>645520</v>
      </c>
      <c r="Z95" s="84"/>
      <c r="AA95" s="87">
        <f>AB95*M95/100</f>
        <v>64.551999999999992</v>
      </c>
      <c r="AB95" s="82">
        <v>0.01</v>
      </c>
    </row>
    <row r="96" spans="2:28" ht="16.5" customHeight="1" x14ac:dyDescent="0.25">
      <c r="B96" s="99"/>
      <c r="C96" s="99"/>
      <c r="D96" s="99"/>
      <c r="E96" s="99"/>
      <c r="F96" s="99"/>
      <c r="G96" s="99"/>
      <c r="H96" s="107"/>
      <c r="I96" s="107"/>
      <c r="J96" s="107"/>
      <c r="K96" s="106"/>
      <c r="L96" s="106"/>
      <c r="M96" s="106"/>
      <c r="N96" s="77"/>
      <c r="O96" s="78"/>
      <c r="P96" s="78"/>
      <c r="Q96" s="78"/>
      <c r="R96" s="79"/>
      <c r="S96" s="80"/>
      <c r="T96" s="81"/>
      <c r="U96" s="77"/>
      <c r="V96" s="79"/>
      <c r="W96" s="79"/>
      <c r="X96" s="86"/>
      <c r="Y96" s="83"/>
      <c r="Z96" s="84"/>
      <c r="AA96" s="85"/>
      <c r="AB96" s="86"/>
    </row>
    <row r="97" spans="2:28" ht="16.5" customHeight="1" x14ac:dyDescent="0.25">
      <c r="B97" s="100" t="s">
        <v>205</v>
      </c>
      <c r="C97" s="101"/>
      <c r="D97" s="101"/>
      <c r="E97" s="101"/>
      <c r="F97" s="101"/>
      <c r="G97" s="102"/>
      <c r="H97" s="102" t="s">
        <v>207</v>
      </c>
      <c r="I97" s="102" t="s">
        <v>710</v>
      </c>
      <c r="J97" s="102" t="s">
        <v>668</v>
      </c>
      <c r="K97" s="102">
        <v>29</v>
      </c>
      <c r="L97" s="102">
        <v>3</v>
      </c>
      <c r="M97" s="102"/>
      <c r="N97" s="102"/>
      <c r="O97" s="102" t="s">
        <v>208</v>
      </c>
      <c r="P97" s="102" t="s">
        <v>209</v>
      </c>
      <c r="Q97" s="102" t="s">
        <v>139</v>
      </c>
      <c r="R97" s="102">
        <v>34160</v>
      </c>
      <c r="S97" s="102"/>
      <c r="T97" s="102">
        <v>80</v>
      </c>
      <c r="U97" s="102" t="s">
        <v>2423</v>
      </c>
      <c r="V97" s="103"/>
      <c r="W97" s="101"/>
      <c r="X97" s="102"/>
      <c r="Y97" s="101"/>
      <c r="Z97" s="101"/>
      <c r="AA97" s="101"/>
      <c r="AB97" s="104"/>
    </row>
    <row r="98" spans="2:28" ht="16.5" customHeight="1" x14ac:dyDescent="0.25">
      <c r="B98" s="97">
        <v>1021</v>
      </c>
      <c r="C98" s="97" t="s">
        <v>206</v>
      </c>
      <c r="D98" s="98">
        <v>4495</v>
      </c>
      <c r="E98" s="99">
        <v>11</v>
      </c>
      <c r="F98" s="97">
        <v>6</v>
      </c>
      <c r="G98" s="97">
        <v>1</v>
      </c>
      <c r="H98" s="105">
        <v>19</v>
      </c>
      <c r="I98" s="105">
        <v>0</v>
      </c>
      <c r="J98" s="105">
        <v>83</v>
      </c>
      <c r="K98" s="95">
        <v>7683</v>
      </c>
      <c r="L98" s="106">
        <f>T97</f>
        <v>80</v>
      </c>
      <c r="M98" s="106">
        <f>K98*L98</f>
        <v>614640</v>
      </c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2"/>
      <c r="Y98" s="83">
        <f>M98</f>
        <v>614640</v>
      </c>
      <c r="Z98" s="84"/>
      <c r="AA98" s="87">
        <f>AB98*M98/100</f>
        <v>61.464000000000006</v>
      </c>
      <c r="AB98" s="82">
        <v>0.01</v>
      </c>
    </row>
    <row r="99" spans="2:28" ht="16.5" customHeight="1" x14ac:dyDescent="0.25">
      <c r="B99" s="99"/>
      <c r="C99" s="99"/>
      <c r="D99" s="99"/>
      <c r="E99" s="99"/>
      <c r="F99" s="99"/>
      <c r="G99" s="99"/>
      <c r="H99" s="107"/>
      <c r="I99" s="107"/>
      <c r="J99" s="107"/>
      <c r="K99" s="106"/>
      <c r="L99" s="106"/>
      <c r="M99" s="106"/>
      <c r="N99" s="77"/>
      <c r="O99" s="78"/>
      <c r="P99" s="78"/>
      <c r="Q99" s="78"/>
      <c r="R99" s="79"/>
      <c r="S99" s="80"/>
      <c r="T99" s="81"/>
      <c r="U99" s="77"/>
      <c r="V99" s="79"/>
      <c r="W99" s="79"/>
      <c r="X99" s="86"/>
      <c r="Y99" s="83"/>
      <c r="Z99" s="84"/>
      <c r="AA99" s="85"/>
      <c r="AB99" s="86"/>
    </row>
    <row r="100" spans="2:28" ht="16.5" customHeight="1" x14ac:dyDescent="0.25">
      <c r="B100" s="100" t="s">
        <v>205</v>
      </c>
      <c r="C100" s="101"/>
      <c r="D100" s="101"/>
      <c r="E100" s="101"/>
      <c r="F100" s="101"/>
      <c r="G100" s="102"/>
      <c r="H100" s="102" t="s">
        <v>207</v>
      </c>
      <c r="I100" s="102" t="s">
        <v>2424</v>
      </c>
      <c r="J100" s="102" t="s">
        <v>2425</v>
      </c>
      <c r="K100" s="102">
        <v>73</v>
      </c>
      <c r="L100" s="102">
        <v>3</v>
      </c>
      <c r="M100" s="102"/>
      <c r="N100" s="102"/>
      <c r="O100" s="102" t="s">
        <v>208</v>
      </c>
      <c r="P100" s="102" t="s">
        <v>209</v>
      </c>
      <c r="Q100" s="102" t="s">
        <v>139</v>
      </c>
      <c r="R100" s="102">
        <v>34160</v>
      </c>
      <c r="S100" s="102"/>
      <c r="T100" s="102">
        <v>80</v>
      </c>
      <c r="U100" s="102" t="s">
        <v>2426</v>
      </c>
      <c r="V100" s="103"/>
      <c r="W100" s="101"/>
      <c r="X100" s="102" t="s">
        <v>212</v>
      </c>
      <c r="Y100" s="101" t="s">
        <v>2427</v>
      </c>
      <c r="Z100" s="101"/>
      <c r="AA100" s="101"/>
      <c r="AB100" s="104"/>
    </row>
    <row r="101" spans="2:28" ht="16.5" customHeight="1" x14ac:dyDescent="0.25">
      <c r="B101" s="97">
        <v>1022</v>
      </c>
      <c r="C101" s="97" t="s">
        <v>206</v>
      </c>
      <c r="D101" s="98">
        <v>1702</v>
      </c>
      <c r="E101" s="99">
        <v>11</v>
      </c>
      <c r="F101" s="97">
        <v>6</v>
      </c>
      <c r="G101" s="97">
        <v>1</v>
      </c>
      <c r="H101" s="105">
        <v>31</v>
      </c>
      <c r="I101" s="105">
        <v>1</v>
      </c>
      <c r="J101" s="105">
        <v>31</v>
      </c>
      <c r="K101" s="95">
        <v>12531</v>
      </c>
      <c r="L101" s="106">
        <f>T100</f>
        <v>80</v>
      </c>
      <c r="M101" s="106">
        <f>K101*L101</f>
        <v>1002480</v>
      </c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2"/>
      <c r="Y101" s="83">
        <f>M101</f>
        <v>1002480</v>
      </c>
      <c r="Z101" s="84"/>
      <c r="AA101" s="87">
        <f>AB101*M101/100</f>
        <v>100.248</v>
      </c>
      <c r="AB101" s="82">
        <v>0.01</v>
      </c>
    </row>
    <row r="102" spans="2:28" ht="16.5" customHeight="1" x14ac:dyDescent="0.25">
      <c r="B102" s="99"/>
      <c r="C102" s="99"/>
      <c r="D102" s="99"/>
      <c r="E102" s="99"/>
      <c r="F102" s="99"/>
      <c r="G102" s="99"/>
      <c r="H102" s="107"/>
      <c r="I102" s="107"/>
      <c r="J102" s="107"/>
      <c r="K102" s="106"/>
      <c r="L102" s="106"/>
      <c r="M102" s="106"/>
      <c r="N102" s="77"/>
      <c r="O102" s="78"/>
      <c r="P102" s="78"/>
      <c r="Q102" s="78"/>
      <c r="R102" s="79"/>
      <c r="S102" s="80"/>
      <c r="T102" s="81"/>
      <c r="U102" s="77"/>
      <c r="V102" s="79"/>
      <c r="W102" s="79"/>
      <c r="X102" s="86"/>
      <c r="Y102" s="83"/>
      <c r="Z102" s="84"/>
      <c r="AA102" s="85"/>
      <c r="AB102" s="86"/>
    </row>
    <row r="103" spans="2:28" ht="16.5" customHeight="1" x14ac:dyDescent="0.25">
      <c r="B103" s="100" t="s">
        <v>205</v>
      </c>
      <c r="C103" s="101"/>
      <c r="D103" s="101"/>
      <c r="E103" s="101"/>
      <c r="F103" s="101"/>
      <c r="G103" s="102"/>
      <c r="H103" s="102" t="s">
        <v>207</v>
      </c>
      <c r="I103" s="102" t="s">
        <v>2388</v>
      </c>
      <c r="J103" s="102" t="s">
        <v>498</v>
      </c>
      <c r="K103" s="102">
        <v>52</v>
      </c>
      <c r="L103" s="102">
        <v>3</v>
      </c>
      <c r="M103" s="102"/>
      <c r="N103" s="102"/>
      <c r="O103" s="102" t="s">
        <v>208</v>
      </c>
      <c r="P103" s="102" t="s">
        <v>209</v>
      </c>
      <c r="Q103" s="102" t="s">
        <v>139</v>
      </c>
      <c r="R103" s="102">
        <v>34160</v>
      </c>
      <c r="S103" s="102"/>
      <c r="T103" s="102">
        <v>80</v>
      </c>
      <c r="U103" s="102" t="s">
        <v>2434</v>
      </c>
      <c r="V103" s="103"/>
      <c r="W103" s="101"/>
      <c r="X103" s="102"/>
      <c r="Y103" s="101"/>
      <c r="Z103" s="101"/>
      <c r="AA103" s="101"/>
      <c r="AB103" s="104"/>
    </row>
    <row r="104" spans="2:28" ht="16.5" customHeight="1" x14ac:dyDescent="0.25">
      <c r="B104" s="97">
        <v>1025</v>
      </c>
      <c r="C104" s="97" t="s">
        <v>206</v>
      </c>
      <c r="D104" s="98">
        <v>13101</v>
      </c>
      <c r="E104" s="99">
        <v>121</v>
      </c>
      <c r="F104" s="97">
        <v>6</v>
      </c>
      <c r="G104" s="97">
        <v>1</v>
      </c>
      <c r="H104" s="105">
        <v>0</v>
      </c>
      <c r="I104" s="105">
        <v>1</v>
      </c>
      <c r="J104" s="105">
        <v>40</v>
      </c>
      <c r="K104" s="95">
        <v>140</v>
      </c>
      <c r="L104" s="106">
        <f>T103</f>
        <v>80</v>
      </c>
      <c r="M104" s="106">
        <f>K104*L104</f>
        <v>11200</v>
      </c>
      <c r="N104" s="77"/>
      <c r="O104" s="78"/>
      <c r="P104" s="78"/>
      <c r="Q104" s="78"/>
      <c r="R104" s="79"/>
      <c r="S104" s="80"/>
      <c r="T104" s="81"/>
      <c r="U104" s="77"/>
      <c r="V104" s="79"/>
      <c r="W104" s="79"/>
      <c r="X104" s="82"/>
      <c r="Y104" s="83">
        <f>M104</f>
        <v>11200</v>
      </c>
      <c r="Z104" s="84"/>
      <c r="AA104" s="87">
        <f>AB104*M104/100</f>
        <v>1.1200000000000001</v>
      </c>
      <c r="AB104" s="82">
        <v>0.01</v>
      </c>
    </row>
    <row r="105" spans="2:28" ht="16.5" customHeight="1" x14ac:dyDescent="0.25">
      <c r="B105" s="99"/>
      <c r="C105" s="99"/>
      <c r="D105" s="99"/>
      <c r="E105" s="99"/>
      <c r="F105" s="99"/>
      <c r="G105" s="99"/>
      <c r="H105" s="107"/>
      <c r="I105" s="107"/>
      <c r="J105" s="107"/>
      <c r="K105" s="106"/>
      <c r="L105" s="106"/>
      <c r="M105" s="106"/>
      <c r="N105" s="77"/>
      <c r="O105" s="78"/>
      <c r="P105" s="78"/>
      <c r="Q105" s="78"/>
      <c r="R105" s="79"/>
      <c r="S105" s="80"/>
      <c r="T105" s="81"/>
      <c r="U105" s="77"/>
      <c r="V105" s="79"/>
      <c r="W105" s="79"/>
      <c r="X105" s="86"/>
      <c r="Y105" s="83"/>
      <c r="Z105" s="84"/>
      <c r="AA105" s="85"/>
      <c r="AB105" s="86"/>
    </row>
    <row r="106" spans="2:28" ht="16.5" customHeight="1" x14ac:dyDescent="0.25">
      <c r="B106" s="100" t="s">
        <v>205</v>
      </c>
      <c r="C106" s="101"/>
      <c r="D106" s="101"/>
      <c r="E106" s="101"/>
      <c r="F106" s="101"/>
      <c r="G106" s="102"/>
      <c r="H106" s="102" t="s">
        <v>210</v>
      </c>
      <c r="I106" s="102" t="s">
        <v>2435</v>
      </c>
      <c r="J106" s="102" t="s">
        <v>498</v>
      </c>
      <c r="K106" s="102">
        <v>52</v>
      </c>
      <c r="L106" s="102">
        <v>3</v>
      </c>
      <c r="M106" s="102"/>
      <c r="N106" s="102"/>
      <c r="O106" s="102" t="s">
        <v>208</v>
      </c>
      <c r="P106" s="102" t="s">
        <v>209</v>
      </c>
      <c r="Q106" s="102" t="s">
        <v>139</v>
      </c>
      <c r="R106" s="102">
        <v>34160</v>
      </c>
      <c r="S106" s="102"/>
      <c r="T106" s="102">
        <v>80</v>
      </c>
      <c r="U106" s="102" t="s">
        <v>2436</v>
      </c>
      <c r="V106" s="103"/>
      <c r="W106" s="101"/>
      <c r="X106" s="102"/>
      <c r="Y106" s="101"/>
      <c r="Z106" s="101"/>
      <c r="AA106" s="101"/>
      <c r="AB106" s="104"/>
    </row>
    <row r="107" spans="2:28" ht="16.5" customHeight="1" x14ac:dyDescent="0.25">
      <c r="B107" s="97">
        <v>1026</v>
      </c>
      <c r="C107" s="97" t="s">
        <v>206</v>
      </c>
      <c r="D107" s="98">
        <v>6866</v>
      </c>
      <c r="E107" s="99">
        <v>120</v>
      </c>
      <c r="F107" s="97">
        <v>6</v>
      </c>
      <c r="G107" s="97">
        <v>2</v>
      </c>
      <c r="H107" s="105">
        <v>0</v>
      </c>
      <c r="I107" s="105">
        <v>1</v>
      </c>
      <c r="J107" s="105">
        <v>49</v>
      </c>
      <c r="K107" s="95">
        <v>149</v>
      </c>
      <c r="L107" s="106">
        <f>T106</f>
        <v>80</v>
      </c>
      <c r="M107" s="106">
        <f>K107*L107</f>
        <v>11920</v>
      </c>
      <c r="N107" s="77"/>
      <c r="O107" s="78" t="s">
        <v>203</v>
      </c>
      <c r="P107" s="78" t="s">
        <v>5</v>
      </c>
      <c r="Q107" s="78" t="s">
        <v>143</v>
      </c>
      <c r="R107" s="79">
        <v>135</v>
      </c>
      <c r="S107" s="80"/>
      <c r="T107" s="81">
        <v>8050</v>
      </c>
      <c r="U107" s="96" t="s">
        <v>375</v>
      </c>
      <c r="V107" s="79">
        <f>R107*T107*36/100</f>
        <v>391230</v>
      </c>
      <c r="W107" s="79">
        <f>R107*T107-V107</f>
        <v>695520</v>
      </c>
      <c r="X107" s="82">
        <f>M107+W107</f>
        <v>707440</v>
      </c>
      <c r="Y107" s="83">
        <f>M107</f>
        <v>11920</v>
      </c>
      <c r="Z107" s="84"/>
      <c r="AA107" s="87">
        <f>AB107*M107/100</f>
        <v>2.3839999999999999</v>
      </c>
      <c r="AB107" s="86">
        <v>0.02</v>
      </c>
    </row>
    <row r="108" spans="2:28" ht="16.5" customHeight="1" x14ac:dyDescent="0.25">
      <c r="B108" s="99"/>
      <c r="C108" s="99"/>
      <c r="D108" s="99"/>
      <c r="E108" s="99"/>
      <c r="F108" s="99"/>
      <c r="G108" s="99"/>
      <c r="H108" s="107"/>
      <c r="I108" s="107"/>
      <c r="J108" s="107"/>
      <c r="K108" s="106"/>
      <c r="L108" s="106"/>
      <c r="M108" s="106"/>
      <c r="N108" s="77"/>
      <c r="O108" s="78"/>
      <c r="P108" s="78"/>
      <c r="Q108" s="78"/>
      <c r="R108" s="79"/>
      <c r="S108" s="80"/>
      <c r="T108" s="81"/>
      <c r="U108" s="77"/>
      <c r="V108" s="79"/>
      <c r="W108" s="79"/>
      <c r="X108" s="86"/>
      <c r="Y108" s="83"/>
      <c r="Z108" s="84"/>
      <c r="AA108" s="85"/>
      <c r="AB108" s="86"/>
    </row>
    <row r="109" spans="2:28" ht="16.5" customHeight="1" x14ac:dyDescent="0.25">
      <c r="B109" s="100" t="s">
        <v>205</v>
      </c>
      <c r="C109" s="101"/>
      <c r="D109" s="101"/>
      <c r="E109" s="101"/>
      <c r="F109" s="101"/>
      <c r="G109" s="102"/>
      <c r="H109" s="102" t="s">
        <v>207</v>
      </c>
      <c r="I109" s="102" t="s">
        <v>2437</v>
      </c>
      <c r="J109" s="102" t="s">
        <v>2327</v>
      </c>
      <c r="K109" s="102">
        <v>39</v>
      </c>
      <c r="L109" s="102">
        <v>3</v>
      </c>
      <c r="M109" s="102"/>
      <c r="N109" s="102"/>
      <c r="O109" s="102" t="s">
        <v>208</v>
      </c>
      <c r="P109" s="102" t="s">
        <v>209</v>
      </c>
      <c r="Q109" s="102" t="s">
        <v>139</v>
      </c>
      <c r="R109" s="102">
        <v>34160</v>
      </c>
      <c r="S109" s="102"/>
      <c r="T109" s="102">
        <v>80</v>
      </c>
      <c r="U109" s="102" t="s">
        <v>2438</v>
      </c>
      <c r="V109" s="103"/>
      <c r="W109" s="101"/>
      <c r="X109" s="102"/>
      <c r="Y109" s="101"/>
      <c r="Z109" s="101"/>
      <c r="AA109" s="101"/>
      <c r="AB109" s="104"/>
    </row>
    <row r="110" spans="2:28" ht="16.5" customHeight="1" x14ac:dyDescent="0.25">
      <c r="B110" s="97">
        <v>1027</v>
      </c>
      <c r="C110" s="97" t="s">
        <v>206</v>
      </c>
      <c r="D110" s="98">
        <v>6867</v>
      </c>
      <c r="E110" s="99">
        <v>122</v>
      </c>
      <c r="F110" s="97">
        <v>6</v>
      </c>
      <c r="G110" s="97">
        <v>2</v>
      </c>
      <c r="H110" s="105">
        <v>0</v>
      </c>
      <c r="I110" s="105">
        <v>2</v>
      </c>
      <c r="J110" s="105">
        <v>64</v>
      </c>
      <c r="K110" s="95">
        <v>264</v>
      </c>
      <c r="L110" s="106">
        <f>T109</f>
        <v>80</v>
      </c>
      <c r="M110" s="106">
        <f>K110*L110</f>
        <v>21120</v>
      </c>
      <c r="N110" s="77"/>
      <c r="O110" s="78" t="s">
        <v>203</v>
      </c>
      <c r="P110" s="78" t="s">
        <v>211</v>
      </c>
      <c r="Q110" s="78" t="s">
        <v>143</v>
      </c>
      <c r="R110" s="79">
        <v>84</v>
      </c>
      <c r="S110" s="80"/>
      <c r="T110" s="81">
        <v>7450</v>
      </c>
      <c r="U110" s="96" t="s">
        <v>411</v>
      </c>
      <c r="V110" s="79">
        <f>R110*T110*85/100</f>
        <v>531930</v>
      </c>
      <c r="W110" s="79">
        <f>R110*T110-V110</f>
        <v>93870</v>
      </c>
      <c r="X110" s="82">
        <f>M110+W110</f>
        <v>114990</v>
      </c>
      <c r="Y110" s="83">
        <f>M110</f>
        <v>21120</v>
      </c>
      <c r="Z110" s="84"/>
      <c r="AA110" s="87">
        <f>AB110*M110/100</f>
        <v>4.2240000000000002</v>
      </c>
      <c r="AB110" s="86">
        <v>0.02</v>
      </c>
    </row>
    <row r="111" spans="2:28" ht="16.5" customHeight="1" x14ac:dyDescent="0.25">
      <c r="B111" s="97"/>
      <c r="C111" s="97"/>
      <c r="D111" s="98"/>
      <c r="E111" s="99"/>
      <c r="F111" s="97"/>
      <c r="G111" s="97"/>
      <c r="H111" s="105"/>
      <c r="I111" s="105"/>
      <c r="J111" s="105"/>
      <c r="K111" s="95"/>
      <c r="L111" s="106"/>
      <c r="M111" s="106"/>
      <c r="N111" s="77"/>
      <c r="O111" s="78"/>
      <c r="P111" s="78"/>
      <c r="Q111" s="78"/>
      <c r="R111" s="79"/>
      <c r="S111" s="80"/>
      <c r="T111" s="81"/>
      <c r="U111" s="96"/>
      <c r="V111" s="79"/>
      <c r="W111" s="79"/>
      <c r="X111" s="82"/>
      <c r="Y111" s="83"/>
      <c r="Z111" s="84"/>
      <c r="AA111" s="87"/>
      <c r="AB111" s="86"/>
    </row>
    <row r="112" spans="2:28" ht="16.5" customHeight="1" x14ac:dyDescent="0.25">
      <c r="B112" s="99"/>
      <c r="C112" s="99"/>
      <c r="D112" s="99"/>
      <c r="E112" s="99"/>
      <c r="F112" s="99"/>
      <c r="G112" s="99"/>
      <c r="H112" s="107"/>
      <c r="I112" s="107"/>
      <c r="J112" s="107"/>
      <c r="K112" s="106"/>
      <c r="L112" s="106"/>
      <c r="M112" s="106"/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6"/>
      <c r="Y112" s="83"/>
      <c r="Z112" s="84"/>
      <c r="AA112" s="85"/>
      <c r="AB112" s="86"/>
    </row>
    <row r="113" spans="2:28" ht="16.5" customHeight="1" x14ac:dyDescent="0.25">
      <c r="B113" s="100" t="s">
        <v>205</v>
      </c>
      <c r="C113" s="101"/>
      <c r="D113" s="101"/>
      <c r="E113" s="101"/>
      <c r="F113" s="101"/>
      <c r="G113" s="102"/>
      <c r="H113" s="102" t="s">
        <v>207</v>
      </c>
      <c r="I113" s="102" t="s">
        <v>2439</v>
      </c>
      <c r="J113" s="102" t="s">
        <v>2440</v>
      </c>
      <c r="K113" s="102">
        <v>66</v>
      </c>
      <c r="L113" s="102">
        <v>3</v>
      </c>
      <c r="M113" s="102"/>
      <c r="N113" s="102"/>
      <c r="O113" s="102" t="s">
        <v>208</v>
      </c>
      <c r="P113" s="102" t="s">
        <v>209</v>
      </c>
      <c r="Q113" s="102" t="s">
        <v>139</v>
      </c>
      <c r="R113" s="102">
        <v>34160</v>
      </c>
      <c r="S113" s="102"/>
      <c r="T113" s="102">
        <v>80</v>
      </c>
      <c r="U113" s="102" t="s">
        <v>2441</v>
      </c>
      <c r="V113" s="103"/>
      <c r="W113" s="101"/>
      <c r="X113" s="102"/>
      <c r="Y113" s="101"/>
      <c r="Z113" s="101"/>
      <c r="AA113" s="101"/>
      <c r="AB113" s="104"/>
    </row>
    <row r="114" spans="2:28" ht="16.5" customHeight="1" x14ac:dyDescent="0.25">
      <c r="B114" s="97">
        <v>1028</v>
      </c>
      <c r="C114" s="97" t="s">
        <v>206</v>
      </c>
      <c r="D114" s="98">
        <v>6869</v>
      </c>
      <c r="E114" s="99">
        <v>124</v>
      </c>
      <c r="F114" s="97">
        <v>6</v>
      </c>
      <c r="G114" s="97">
        <v>1</v>
      </c>
      <c r="H114" s="105">
        <v>0</v>
      </c>
      <c r="I114" s="105">
        <v>0</v>
      </c>
      <c r="J114" s="105">
        <v>99</v>
      </c>
      <c r="K114" s="95">
        <v>99</v>
      </c>
      <c r="L114" s="106">
        <f>T113</f>
        <v>80</v>
      </c>
      <c r="M114" s="106">
        <f>K114*L114</f>
        <v>7920</v>
      </c>
      <c r="N114" s="77"/>
      <c r="O114" s="78"/>
      <c r="P114" s="78"/>
      <c r="Q114" s="78"/>
      <c r="R114" s="79"/>
      <c r="S114" s="80"/>
      <c r="T114" s="81"/>
      <c r="U114" s="77"/>
      <c r="V114" s="79"/>
      <c r="W114" s="79"/>
      <c r="X114" s="82"/>
      <c r="Y114" s="83">
        <f>M114</f>
        <v>7920</v>
      </c>
      <c r="Z114" s="84"/>
      <c r="AA114" s="87">
        <f>AB114*M114/100</f>
        <v>0.79200000000000004</v>
      </c>
      <c r="AB114" s="82">
        <v>0.01</v>
      </c>
    </row>
    <row r="115" spans="2:28" ht="16.5" customHeight="1" x14ac:dyDescent="0.25">
      <c r="B115" s="97"/>
      <c r="C115" s="97"/>
      <c r="D115" s="98"/>
      <c r="E115" s="99"/>
      <c r="F115" s="97"/>
      <c r="G115" s="97"/>
      <c r="H115" s="105"/>
      <c r="I115" s="105"/>
      <c r="J115" s="105"/>
      <c r="K115" s="95"/>
      <c r="L115" s="106"/>
      <c r="M115" s="106"/>
      <c r="N115" s="77"/>
      <c r="O115" s="78"/>
      <c r="P115" s="78"/>
      <c r="Q115" s="78"/>
      <c r="R115" s="79"/>
      <c r="S115" s="80"/>
      <c r="T115" s="81"/>
      <c r="U115" s="77"/>
      <c r="V115" s="79"/>
      <c r="W115" s="79"/>
      <c r="X115" s="82"/>
      <c r="Y115" s="83"/>
      <c r="Z115" s="84"/>
      <c r="AA115" s="87"/>
      <c r="AB115" s="82"/>
    </row>
    <row r="116" spans="2:28" ht="16.5" customHeight="1" x14ac:dyDescent="0.25">
      <c r="B116" s="99"/>
      <c r="C116" s="99"/>
      <c r="D116" s="99"/>
      <c r="E116" s="99"/>
      <c r="F116" s="99"/>
      <c r="G116" s="99"/>
      <c r="H116" s="107"/>
      <c r="I116" s="107"/>
      <c r="J116" s="107"/>
      <c r="K116" s="106"/>
      <c r="L116" s="106"/>
      <c r="M116" s="106"/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6"/>
      <c r="Y116" s="83"/>
      <c r="Z116" s="84"/>
      <c r="AA116" s="85"/>
      <c r="AB116" s="86"/>
    </row>
    <row r="117" spans="2:28" ht="16.5" customHeight="1" x14ac:dyDescent="0.25">
      <c r="B117" s="100" t="s">
        <v>205</v>
      </c>
      <c r="C117" s="101"/>
      <c r="D117" s="101"/>
      <c r="E117" s="101"/>
      <c r="F117" s="101"/>
      <c r="G117" s="102"/>
      <c r="H117" s="102" t="s">
        <v>210</v>
      </c>
      <c r="I117" s="102" t="s">
        <v>1890</v>
      </c>
      <c r="J117" s="102" t="s">
        <v>2442</v>
      </c>
      <c r="K117" s="102">
        <v>55</v>
      </c>
      <c r="L117" s="102">
        <v>3</v>
      </c>
      <c r="M117" s="102"/>
      <c r="N117" s="102"/>
      <c r="O117" s="102" t="s">
        <v>208</v>
      </c>
      <c r="P117" s="102" t="s">
        <v>209</v>
      </c>
      <c r="Q117" s="102" t="s">
        <v>139</v>
      </c>
      <c r="R117" s="102">
        <v>34160</v>
      </c>
      <c r="S117" s="102"/>
      <c r="T117" s="102">
        <v>80</v>
      </c>
      <c r="U117" s="102" t="s">
        <v>2443</v>
      </c>
      <c r="V117" s="103"/>
      <c r="W117" s="101"/>
      <c r="X117" s="102"/>
      <c r="Y117" s="101"/>
      <c r="Z117" s="101"/>
      <c r="AA117" s="101"/>
      <c r="AB117" s="104"/>
    </row>
    <row r="118" spans="2:28" ht="16.5" customHeight="1" x14ac:dyDescent="0.25">
      <c r="B118" s="97">
        <v>1029</v>
      </c>
      <c r="C118" s="97" t="s">
        <v>206</v>
      </c>
      <c r="D118" s="98">
        <v>6870</v>
      </c>
      <c r="E118" s="99">
        <v>125</v>
      </c>
      <c r="F118" s="97">
        <v>6</v>
      </c>
      <c r="G118" s="97">
        <v>1</v>
      </c>
      <c r="H118" s="105">
        <v>0</v>
      </c>
      <c r="I118" s="105">
        <v>0</v>
      </c>
      <c r="J118" s="105">
        <v>96</v>
      </c>
      <c r="K118" s="95">
        <v>96</v>
      </c>
      <c r="L118" s="106">
        <f>T117</f>
        <v>80</v>
      </c>
      <c r="M118" s="106">
        <f>K118*L118</f>
        <v>7680</v>
      </c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>
        <f>M118</f>
        <v>7680</v>
      </c>
      <c r="Z118" s="84"/>
      <c r="AA118" s="87">
        <f>AB118*M118/100</f>
        <v>0.76800000000000002</v>
      </c>
      <c r="AB118" s="82">
        <v>0.01</v>
      </c>
    </row>
    <row r="119" spans="2:28" ht="16.5" customHeight="1" x14ac:dyDescent="0.25">
      <c r="B119" s="99"/>
      <c r="C119" s="99"/>
      <c r="D119" s="99"/>
      <c r="E119" s="99"/>
      <c r="F119" s="99"/>
      <c r="G119" s="99"/>
      <c r="H119" s="107"/>
      <c r="I119" s="107"/>
      <c r="J119" s="107"/>
      <c r="K119" s="106"/>
      <c r="L119" s="106"/>
      <c r="M119" s="106"/>
      <c r="N119" s="77"/>
      <c r="O119" s="78"/>
      <c r="P119" s="78"/>
      <c r="Q119" s="78"/>
      <c r="R119" s="79"/>
      <c r="S119" s="80"/>
      <c r="T119" s="81"/>
      <c r="U119" s="77"/>
      <c r="V119" s="79"/>
      <c r="W119" s="79"/>
      <c r="X119" s="86"/>
      <c r="Y119" s="83"/>
      <c r="Z119" s="84"/>
      <c r="AA119" s="85"/>
      <c r="AB119" s="86"/>
    </row>
    <row r="120" spans="2:28" ht="16.5" customHeight="1" x14ac:dyDescent="0.25">
      <c r="B120" s="100" t="s">
        <v>205</v>
      </c>
      <c r="C120" s="101"/>
      <c r="D120" s="101"/>
      <c r="E120" s="101"/>
      <c r="F120" s="101"/>
      <c r="G120" s="102"/>
      <c r="H120" s="102" t="s">
        <v>207</v>
      </c>
      <c r="I120" s="102" t="s">
        <v>2444</v>
      </c>
      <c r="J120" s="102" t="s">
        <v>355</v>
      </c>
      <c r="K120" s="102">
        <v>41</v>
      </c>
      <c r="L120" s="102">
        <v>3</v>
      </c>
      <c r="M120" s="102"/>
      <c r="N120" s="102"/>
      <c r="O120" s="102" t="s">
        <v>208</v>
      </c>
      <c r="P120" s="102" t="s">
        <v>209</v>
      </c>
      <c r="Q120" s="102" t="s">
        <v>139</v>
      </c>
      <c r="R120" s="102">
        <v>34160</v>
      </c>
      <c r="S120" s="102"/>
      <c r="T120" s="102">
        <v>80</v>
      </c>
      <c r="U120" s="102" t="s">
        <v>2445</v>
      </c>
      <c r="V120" s="103"/>
      <c r="W120" s="101"/>
      <c r="X120" s="102"/>
      <c r="Y120" s="101"/>
      <c r="Z120" s="101"/>
      <c r="AA120" s="101"/>
      <c r="AB120" s="104"/>
    </row>
    <row r="121" spans="2:28" ht="16.5" customHeight="1" x14ac:dyDescent="0.25">
      <c r="B121" s="97">
        <v>1030</v>
      </c>
      <c r="C121" s="97" t="s">
        <v>206</v>
      </c>
      <c r="D121" s="98">
        <v>6871</v>
      </c>
      <c r="E121" s="99">
        <v>126</v>
      </c>
      <c r="F121" s="97">
        <v>6</v>
      </c>
      <c r="G121" s="97">
        <v>2</v>
      </c>
      <c r="H121" s="105">
        <v>1</v>
      </c>
      <c r="I121" s="105">
        <v>0</v>
      </c>
      <c r="J121" s="105">
        <v>7</v>
      </c>
      <c r="K121" s="95">
        <v>407</v>
      </c>
      <c r="L121" s="106">
        <f>T120</f>
        <v>80</v>
      </c>
      <c r="M121" s="106">
        <f>K121*L121</f>
        <v>32560</v>
      </c>
      <c r="N121" s="77"/>
      <c r="O121" s="78" t="s">
        <v>203</v>
      </c>
      <c r="P121" s="78" t="s">
        <v>211</v>
      </c>
      <c r="Q121" s="78" t="s">
        <v>143</v>
      </c>
      <c r="R121" s="79">
        <v>162</v>
      </c>
      <c r="S121" s="80"/>
      <c r="T121" s="81">
        <v>7450</v>
      </c>
      <c r="U121" s="96" t="s">
        <v>411</v>
      </c>
      <c r="V121" s="79">
        <f>R121*T121*85/100</f>
        <v>1025865</v>
      </c>
      <c r="W121" s="79">
        <f>R121*T121-V121</f>
        <v>181035</v>
      </c>
      <c r="X121" s="82">
        <f>M121+W121</f>
        <v>213595</v>
      </c>
      <c r="Y121" s="83">
        <f>M121</f>
        <v>32560</v>
      </c>
      <c r="Z121" s="84"/>
      <c r="AA121" s="87">
        <f>AB121*M121/100</f>
        <v>6.5120000000000005</v>
      </c>
      <c r="AB121" s="86">
        <v>0.02</v>
      </c>
    </row>
    <row r="122" spans="2:28" ht="16.5" customHeight="1" x14ac:dyDescent="0.25">
      <c r="B122" s="99"/>
      <c r="C122" s="99"/>
      <c r="D122" s="99"/>
      <c r="E122" s="99"/>
      <c r="F122" s="99"/>
      <c r="G122" s="99"/>
      <c r="H122" s="107"/>
      <c r="I122" s="107"/>
      <c r="J122" s="107"/>
      <c r="K122" s="106"/>
      <c r="L122" s="106"/>
      <c r="M122" s="106"/>
      <c r="N122" s="77"/>
      <c r="O122" s="78"/>
      <c r="P122" s="78"/>
      <c r="Q122" s="78"/>
      <c r="R122" s="79"/>
      <c r="S122" s="80"/>
      <c r="T122" s="81"/>
      <c r="U122" s="77"/>
      <c r="V122" s="79"/>
      <c r="W122" s="79"/>
      <c r="X122" s="86"/>
      <c r="Y122" s="83"/>
      <c r="Z122" s="84"/>
      <c r="AA122" s="85"/>
      <c r="AB122" s="86"/>
    </row>
    <row r="123" spans="2:28" ht="16.5" customHeight="1" x14ac:dyDescent="0.25">
      <c r="B123" s="100" t="s">
        <v>205</v>
      </c>
      <c r="C123" s="101"/>
      <c r="D123" s="101"/>
      <c r="E123" s="101"/>
      <c r="F123" s="101"/>
      <c r="G123" s="102"/>
      <c r="H123" s="102" t="s">
        <v>210</v>
      </c>
      <c r="I123" s="102" t="s">
        <v>2449</v>
      </c>
      <c r="J123" s="102" t="s">
        <v>2450</v>
      </c>
      <c r="K123" s="102">
        <v>33</v>
      </c>
      <c r="L123" s="102">
        <v>3</v>
      </c>
      <c r="M123" s="102"/>
      <c r="N123" s="102"/>
      <c r="O123" s="102" t="s">
        <v>208</v>
      </c>
      <c r="P123" s="102" t="s">
        <v>209</v>
      </c>
      <c r="Q123" s="102" t="s">
        <v>139</v>
      </c>
      <c r="R123" s="102">
        <v>34160</v>
      </c>
      <c r="S123" s="102"/>
      <c r="T123" s="102">
        <v>80</v>
      </c>
      <c r="U123" s="102"/>
      <c r="V123" s="103"/>
      <c r="W123" s="101"/>
      <c r="X123" s="102"/>
      <c r="Y123" s="101"/>
      <c r="Z123" s="101"/>
      <c r="AA123" s="101"/>
      <c r="AB123" s="104"/>
    </row>
    <row r="124" spans="2:28" ht="16.5" customHeight="1" x14ac:dyDescent="0.25">
      <c r="B124" s="97">
        <v>1033</v>
      </c>
      <c r="C124" s="97" t="s">
        <v>206</v>
      </c>
      <c r="D124" s="98">
        <v>1711</v>
      </c>
      <c r="E124" s="99">
        <v>12</v>
      </c>
      <c r="F124" s="97">
        <v>6</v>
      </c>
      <c r="G124" s="97">
        <v>1</v>
      </c>
      <c r="H124" s="105">
        <v>6</v>
      </c>
      <c r="I124" s="105">
        <v>2</v>
      </c>
      <c r="J124" s="105">
        <v>45</v>
      </c>
      <c r="K124" s="95">
        <v>2645</v>
      </c>
      <c r="L124" s="106">
        <f>T123</f>
        <v>80</v>
      </c>
      <c r="M124" s="106">
        <f>K124*L124</f>
        <v>211600</v>
      </c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2"/>
      <c r="Y124" s="83">
        <f>M124</f>
        <v>211600</v>
      </c>
      <c r="Z124" s="84"/>
      <c r="AA124" s="87">
        <f>AB124*M124/100</f>
        <v>21.16</v>
      </c>
      <c r="AB124" s="82">
        <v>0.01</v>
      </c>
    </row>
    <row r="125" spans="2:28" ht="16.5" customHeight="1" x14ac:dyDescent="0.25">
      <c r="B125" s="97"/>
      <c r="C125" s="97"/>
      <c r="D125" s="98"/>
      <c r="E125" s="99"/>
      <c r="F125" s="97"/>
      <c r="G125" s="97"/>
      <c r="H125" s="105"/>
      <c r="I125" s="105"/>
      <c r="J125" s="105"/>
      <c r="K125" s="95"/>
      <c r="L125" s="106"/>
      <c r="M125" s="106"/>
      <c r="N125" s="77"/>
      <c r="O125" s="78"/>
      <c r="P125" s="78"/>
      <c r="Q125" s="78"/>
      <c r="R125" s="79"/>
      <c r="S125" s="80"/>
      <c r="T125" s="81"/>
      <c r="U125" s="77"/>
      <c r="V125" s="79"/>
      <c r="W125" s="79"/>
      <c r="X125" s="82"/>
      <c r="Y125" s="83"/>
      <c r="Z125" s="84"/>
      <c r="AA125" s="87"/>
      <c r="AB125" s="82"/>
    </row>
    <row r="126" spans="2:28" ht="16.5" customHeight="1" x14ac:dyDescent="0.25">
      <c r="B126" s="99"/>
      <c r="C126" s="99"/>
      <c r="D126" s="99"/>
      <c r="E126" s="99"/>
      <c r="F126" s="99"/>
      <c r="G126" s="99"/>
      <c r="H126" s="107"/>
      <c r="I126" s="107"/>
      <c r="J126" s="107"/>
      <c r="K126" s="106"/>
      <c r="L126" s="106"/>
      <c r="M126" s="106"/>
      <c r="N126" s="77"/>
      <c r="O126" s="78"/>
      <c r="P126" s="78"/>
      <c r="Q126" s="78"/>
      <c r="R126" s="79"/>
      <c r="S126" s="80"/>
      <c r="T126" s="81"/>
      <c r="U126" s="77"/>
      <c r="V126" s="79"/>
      <c r="W126" s="79"/>
      <c r="X126" s="86"/>
      <c r="Y126" s="83"/>
      <c r="Z126" s="84"/>
      <c r="AA126" s="85"/>
      <c r="AB126" s="86"/>
    </row>
    <row r="127" spans="2:28" ht="16.5" customHeight="1" x14ac:dyDescent="0.25">
      <c r="B127" s="100" t="s">
        <v>205</v>
      </c>
      <c r="C127" s="101"/>
      <c r="D127" s="101"/>
      <c r="E127" s="101"/>
      <c r="F127" s="101"/>
      <c r="G127" s="102"/>
      <c r="H127" s="102" t="s">
        <v>207</v>
      </c>
      <c r="I127" s="102" t="s">
        <v>2194</v>
      </c>
      <c r="J127" s="102" t="s">
        <v>668</v>
      </c>
      <c r="K127" s="102">
        <v>79</v>
      </c>
      <c r="L127" s="102">
        <v>3</v>
      </c>
      <c r="M127" s="102"/>
      <c r="N127" s="102"/>
      <c r="O127" s="102" t="s">
        <v>208</v>
      </c>
      <c r="P127" s="102" t="s">
        <v>209</v>
      </c>
      <c r="Q127" s="102" t="s">
        <v>139</v>
      </c>
      <c r="R127" s="102">
        <v>34160</v>
      </c>
      <c r="S127" s="102"/>
      <c r="T127" s="102">
        <v>80</v>
      </c>
      <c r="U127" s="102"/>
      <c r="V127" s="103"/>
      <c r="W127" s="101"/>
      <c r="X127" s="102"/>
      <c r="Y127" s="101"/>
      <c r="Z127" s="101"/>
      <c r="AA127" s="101"/>
      <c r="AB127" s="104"/>
    </row>
    <row r="128" spans="2:28" ht="16.5" customHeight="1" x14ac:dyDescent="0.25">
      <c r="B128" s="97">
        <v>1041</v>
      </c>
      <c r="C128" s="97" t="s">
        <v>206</v>
      </c>
      <c r="D128" s="98">
        <v>4715</v>
      </c>
      <c r="E128" s="99">
        <v>12</v>
      </c>
      <c r="F128" s="97">
        <v>6</v>
      </c>
      <c r="G128" s="97">
        <v>1</v>
      </c>
      <c r="H128" s="105">
        <v>24</v>
      </c>
      <c r="I128" s="105">
        <v>2</v>
      </c>
      <c r="J128" s="105">
        <v>80</v>
      </c>
      <c r="K128" s="95">
        <v>9880</v>
      </c>
      <c r="L128" s="106">
        <f>T127</f>
        <v>80</v>
      </c>
      <c r="M128" s="106">
        <f>K128*L128</f>
        <v>790400</v>
      </c>
      <c r="N128" s="77"/>
      <c r="O128" s="78"/>
      <c r="P128" s="78"/>
      <c r="Q128" s="78"/>
      <c r="R128" s="79"/>
      <c r="S128" s="80"/>
      <c r="T128" s="81"/>
      <c r="U128" s="77"/>
      <c r="V128" s="79"/>
      <c r="W128" s="79"/>
      <c r="X128" s="82"/>
      <c r="Y128" s="83">
        <f>M128</f>
        <v>790400</v>
      </c>
      <c r="Z128" s="84"/>
      <c r="AA128" s="87">
        <f>AB128*M128/100</f>
        <v>79.040000000000006</v>
      </c>
      <c r="AB128" s="82">
        <v>0.01</v>
      </c>
    </row>
    <row r="129" spans="2:28" ht="16.5" customHeight="1" x14ac:dyDescent="0.25">
      <c r="B129" s="99"/>
      <c r="C129" s="99"/>
      <c r="D129" s="99"/>
      <c r="E129" s="99"/>
      <c r="F129" s="99"/>
      <c r="G129" s="99"/>
      <c r="H129" s="107"/>
      <c r="I129" s="107"/>
      <c r="J129" s="107"/>
      <c r="K129" s="106"/>
      <c r="L129" s="106"/>
      <c r="M129" s="106"/>
      <c r="N129" s="77"/>
      <c r="O129" s="78"/>
      <c r="P129" s="78"/>
      <c r="Q129" s="78"/>
      <c r="R129" s="79"/>
      <c r="S129" s="80"/>
      <c r="T129" s="81"/>
      <c r="U129" s="77"/>
      <c r="V129" s="79"/>
      <c r="W129" s="79"/>
      <c r="X129" s="86"/>
      <c r="Y129" s="83"/>
      <c r="Z129" s="84"/>
      <c r="AA129" s="85"/>
      <c r="AB129" s="86"/>
    </row>
    <row r="130" spans="2:28" ht="16.5" customHeight="1" x14ac:dyDescent="0.25">
      <c r="B130" s="100" t="s">
        <v>205</v>
      </c>
      <c r="C130" s="101"/>
      <c r="D130" s="101"/>
      <c r="E130" s="101"/>
      <c r="F130" s="101"/>
      <c r="G130" s="102"/>
      <c r="H130" s="102" t="s">
        <v>210</v>
      </c>
      <c r="I130" s="102" t="s">
        <v>928</v>
      </c>
      <c r="J130" s="102" t="s">
        <v>2474</v>
      </c>
      <c r="K130" s="102">
        <v>73</v>
      </c>
      <c r="L130" s="102">
        <v>3</v>
      </c>
      <c r="M130" s="102"/>
      <c r="N130" s="102"/>
      <c r="O130" s="102" t="s">
        <v>208</v>
      </c>
      <c r="P130" s="102" t="s">
        <v>209</v>
      </c>
      <c r="Q130" s="102" t="s">
        <v>139</v>
      </c>
      <c r="R130" s="102">
        <v>34160</v>
      </c>
      <c r="S130" s="102"/>
      <c r="T130" s="102">
        <v>80</v>
      </c>
      <c r="U130" s="102" t="s">
        <v>2475</v>
      </c>
      <c r="V130" s="103"/>
      <c r="W130" s="101"/>
      <c r="X130" s="102"/>
      <c r="Y130" s="101"/>
      <c r="Z130" s="101"/>
      <c r="AA130" s="101"/>
      <c r="AB130" s="104"/>
    </row>
    <row r="131" spans="2:28" ht="16.5" customHeight="1" x14ac:dyDescent="0.25">
      <c r="B131" s="97">
        <v>1044</v>
      </c>
      <c r="C131" s="97" t="s">
        <v>206</v>
      </c>
      <c r="D131" s="98"/>
      <c r="E131" s="99">
        <v>12</v>
      </c>
      <c r="F131" s="97">
        <v>6</v>
      </c>
      <c r="G131" s="97">
        <v>1</v>
      </c>
      <c r="H131" s="105">
        <v>11</v>
      </c>
      <c r="I131" s="105">
        <v>0</v>
      </c>
      <c r="J131" s="105">
        <v>43</v>
      </c>
      <c r="K131" s="95">
        <v>4443</v>
      </c>
      <c r="L131" s="106">
        <f>T130</f>
        <v>80</v>
      </c>
      <c r="M131" s="106">
        <f>K131*L131</f>
        <v>355440</v>
      </c>
      <c r="N131" s="77"/>
      <c r="O131" s="78"/>
      <c r="P131" s="78"/>
      <c r="Q131" s="78"/>
      <c r="R131" s="79"/>
      <c r="S131" s="80"/>
      <c r="T131" s="81"/>
      <c r="U131" s="77"/>
      <c r="V131" s="79"/>
      <c r="W131" s="79"/>
      <c r="X131" s="82"/>
      <c r="Y131" s="83">
        <f>M131</f>
        <v>355440</v>
      </c>
      <c r="Z131" s="84"/>
      <c r="AA131" s="87">
        <f>AB131*M131/100</f>
        <v>35.544000000000004</v>
      </c>
      <c r="AB131" s="82">
        <v>0.01</v>
      </c>
    </row>
    <row r="132" spans="2:28" ht="16.5" customHeight="1" x14ac:dyDescent="0.25">
      <c r="B132" s="99"/>
      <c r="C132" s="99"/>
      <c r="D132" s="99"/>
      <c r="E132" s="99"/>
      <c r="F132" s="99"/>
      <c r="G132" s="99"/>
      <c r="H132" s="107"/>
      <c r="I132" s="107"/>
      <c r="J132" s="107"/>
      <c r="K132" s="106"/>
      <c r="L132" s="106"/>
      <c r="M132" s="106"/>
      <c r="N132" s="77"/>
      <c r="O132" s="78"/>
      <c r="P132" s="78"/>
      <c r="Q132" s="78"/>
      <c r="R132" s="79"/>
      <c r="S132" s="80"/>
      <c r="T132" s="81"/>
      <c r="U132" s="77"/>
      <c r="V132" s="79"/>
      <c r="W132" s="79"/>
      <c r="X132" s="86"/>
      <c r="Y132" s="83"/>
      <c r="Z132" s="84"/>
      <c r="AA132" s="85"/>
      <c r="AB132" s="86"/>
    </row>
    <row r="133" spans="2:28" ht="16.5" customHeight="1" x14ac:dyDescent="0.25">
      <c r="B133" s="100" t="s">
        <v>205</v>
      </c>
      <c r="C133" s="101"/>
      <c r="D133" s="101"/>
      <c r="E133" s="101"/>
      <c r="F133" s="101"/>
      <c r="G133" s="102"/>
      <c r="H133" s="102" t="s">
        <v>210</v>
      </c>
      <c r="I133" s="102" t="s">
        <v>2477</v>
      </c>
      <c r="J133" s="102" t="s">
        <v>2478</v>
      </c>
      <c r="K133" s="102">
        <v>95</v>
      </c>
      <c r="L133" s="102">
        <v>3</v>
      </c>
      <c r="M133" s="102"/>
      <c r="N133" s="102"/>
      <c r="O133" s="102" t="s">
        <v>208</v>
      </c>
      <c r="P133" s="102" t="s">
        <v>209</v>
      </c>
      <c r="Q133" s="102" t="s">
        <v>139</v>
      </c>
      <c r="R133" s="102">
        <v>34160</v>
      </c>
      <c r="S133" s="102"/>
      <c r="T133" s="102">
        <v>80</v>
      </c>
      <c r="U133" s="102"/>
      <c r="V133" s="103"/>
      <c r="W133" s="101"/>
      <c r="X133" s="102"/>
      <c r="Y133" s="101"/>
      <c r="Z133" s="101"/>
      <c r="AA133" s="101"/>
      <c r="AB133" s="104"/>
    </row>
    <row r="134" spans="2:28" ht="16.5" customHeight="1" x14ac:dyDescent="0.25">
      <c r="B134" s="97">
        <v>1046</v>
      </c>
      <c r="C134" s="97" t="s">
        <v>206</v>
      </c>
      <c r="D134" s="98">
        <v>6873</v>
      </c>
      <c r="E134" s="99">
        <v>131</v>
      </c>
      <c r="F134" s="97">
        <v>6</v>
      </c>
      <c r="G134" s="97">
        <v>2</v>
      </c>
      <c r="H134" s="105">
        <v>0</v>
      </c>
      <c r="I134" s="105">
        <v>0</v>
      </c>
      <c r="J134" s="105">
        <v>59</v>
      </c>
      <c r="K134" s="95">
        <v>59</v>
      </c>
      <c r="L134" s="106">
        <f>T133</f>
        <v>80</v>
      </c>
      <c r="M134" s="106">
        <f>K134*L134</f>
        <v>4720</v>
      </c>
      <c r="N134" s="77"/>
      <c r="O134" s="78" t="s">
        <v>203</v>
      </c>
      <c r="P134" s="78" t="s">
        <v>5</v>
      </c>
      <c r="Q134" s="78" t="s">
        <v>143</v>
      </c>
      <c r="R134" s="79">
        <v>72</v>
      </c>
      <c r="S134" s="80"/>
      <c r="T134" s="81">
        <v>8050</v>
      </c>
      <c r="U134" s="96" t="s">
        <v>1334</v>
      </c>
      <c r="V134" s="79">
        <f>R134*T134*36/100</f>
        <v>208656</v>
      </c>
      <c r="W134" s="79">
        <f>R134*T134-V134</f>
        <v>370944</v>
      </c>
      <c r="X134" s="82">
        <f>M134+W134</f>
        <v>375664</v>
      </c>
      <c r="Y134" s="83">
        <f>M134</f>
        <v>4720</v>
      </c>
      <c r="Z134" s="84"/>
      <c r="AA134" s="87">
        <f>AB134*M134/100</f>
        <v>0.94400000000000006</v>
      </c>
      <c r="AB134" s="86">
        <v>0.02</v>
      </c>
    </row>
    <row r="135" spans="2:28" ht="16.5" customHeight="1" x14ac:dyDescent="0.25">
      <c r="B135" s="99"/>
      <c r="C135" s="99"/>
      <c r="D135" s="99"/>
      <c r="E135" s="99"/>
      <c r="F135" s="99"/>
      <c r="G135" s="99"/>
      <c r="H135" s="107"/>
      <c r="I135" s="107"/>
      <c r="J135" s="107"/>
      <c r="K135" s="106"/>
      <c r="L135" s="106"/>
      <c r="M135" s="106"/>
      <c r="N135" s="77"/>
      <c r="O135" s="78"/>
      <c r="P135" s="78"/>
      <c r="Q135" s="78"/>
      <c r="R135" s="79"/>
      <c r="S135" s="80"/>
      <c r="T135" s="81"/>
      <c r="U135" s="77"/>
      <c r="V135" s="79"/>
      <c r="W135" s="79"/>
      <c r="X135" s="86"/>
      <c r="Y135" s="83"/>
      <c r="Z135" s="84"/>
      <c r="AA135" s="85"/>
      <c r="AB135" s="86"/>
    </row>
    <row r="136" spans="2:28" ht="16.5" customHeight="1" x14ac:dyDescent="0.25">
      <c r="B136" s="100" t="s">
        <v>205</v>
      </c>
      <c r="C136" s="101"/>
      <c r="D136" s="101"/>
      <c r="E136" s="101"/>
      <c r="F136" s="101"/>
      <c r="G136" s="102"/>
      <c r="H136" s="102" t="s">
        <v>210</v>
      </c>
      <c r="I136" s="102" t="s">
        <v>2482</v>
      </c>
      <c r="J136" s="102" t="s">
        <v>2483</v>
      </c>
      <c r="K136" s="102">
        <v>174</v>
      </c>
      <c r="L136" s="102">
        <v>3</v>
      </c>
      <c r="M136" s="102"/>
      <c r="N136" s="102"/>
      <c r="O136" s="102" t="s">
        <v>208</v>
      </c>
      <c r="P136" s="102" t="s">
        <v>209</v>
      </c>
      <c r="Q136" s="102" t="s">
        <v>139</v>
      </c>
      <c r="R136" s="102">
        <v>34160</v>
      </c>
      <c r="S136" s="102"/>
      <c r="T136" s="102">
        <v>80</v>
      </c>
      <c r="U136" s="102" t="s">
        <v>2484</v>
      </c>
      <c r="V136" s="103"/>
      <c r="W136" s="101"/>
      <c r="X136" s="102"/>
      <c r="Y136" s="101"/>
      <c r="Z136" s="101"/>
      <c r="AA136" s="101"/>
      <c r="AB136" s="104"/>
    </row>
    <row r="137" spans="2:28" ht="16.5" customHeight="1" x14ac:dyDescent="0.25">
      <c r="B137" s="97">
        <v>1049</v>
      </c>
      <c r="C137" s="97" t="s">
        <v>206</v>
      </c>
      <c r="D137" s="98">
        <v>6876</v>
      </c>
      <c r="E137" s="99">
        <v>134</v>
      </c>
      <c r="F137" s="97">
        <v>6</v>
      </c>
      <c r="G137" s="97">
        <v>1</v>
      </c>
      <c r="H137" s="105">
        <v>0</v>
      </c>
      <c r="I137" s="105">
        <v>1</v>
      </c>
      <c r="J137" s="105">
        <v>14</v>
      </c>
      <c r="K137" s="95">
        <v>114</v>
      </c>
      <c r="L137" s="106">
        <f>T136</f>
        <v>80</v>
      </c>
      <c r="M137" s="106">
        <f>K137*L137</f>
        <v>9120</v>
      </c>
      <c r="N137" s="77"/>
      <c r="O137" s="78" t="s">
        <v>203</v>
      </c>
      <c r="P137" s="78" t="s">
        <v>211</v>
      </c>
      <c r="Q137" s="78" t="s">
        <v>143</v>
      </c>
      <c r="R137" s="79">
        <v>108</v>
      </c>
      <c r="S137" s="80"/>
      <c r="T137" s="81">
        <v>7450</v>
      </c>
      <c r="U137" s="96" t="s">
        <v>406</v>
      </c>
      <c r="V137" s="79">
        <f>R137*T137*85/100</f>
        <v>683910</v>
      </c>
      <c r="W137" s="79">
        <f>R137*T137-V137</f>
        <v>120690</v>
      </c>
      <c r="X137" s="82">
        <f>M137+W137</f>
        <v>129810</v>
      </c>
      <c r="Y137" s="83">
        <f>M137</f>
        <v>9120</v>
      </c>
      <c r="Z137" s="84"/>
      <c r="AA137" s="87">
        <f>AB137*M137/100</f>
        <v>1.8240000000000001</v>
      </c>
      <c r="AB137" s="86">
        <v>0.02</v>
      </c>
    </row>
    <row r="138" spans="2:28" ht="16.5" customHeight="1" x14ac:dyDescent="0.25">
      <c r="B138" s="99"/>
      <c r="C138" s="99"/>
      <c r="D138" s="99"/>
      <c r="E138" s="99"/>
      <c r="F138" s="99"/>
      <c r="G138" s="99"/>
      <c r="H138" s="107"/>
      <c r="I138" s="107"/>
      <c r="J138" s="107"/>
      <c r="K138" s="106"/>
      <c r="L138" s="106"/>
      <c r="M138" s="106"/>
      <c r="N138" s="77"/>
      <c r="O138" s="78"/>
      <c r="P138" s="78"/>
      <c r="Q138" s="78"/>
      <c r="R138" s="79"/>
      <c r="S138" s="80"/>
      <c r="T138" s="81"/>
      <c r="U138" s="77"/>
      <c r="V138" s="79"/>
      <c r="W138" s="79"/>
      <c r="X138" s="86"/>
      <c r="Y138" s="83"/>
      <c r="Z138" s="84"/>
      <c r="AA138" s="85"/>
      <c r="AB138" s="86"/>
    </row>
    <row r="139" spans="2:28" ht="16.5" customHeight="1" x14ac:dyDescent="0.25">
      <c r="B139" s="100" t="s">
        <v>205</v>
      </c>
      <c r="C139" s="101"/>
      <c r="D139" s="101"/>
      <c r="E139" s="101"/>
      <c r="F139" s="101"/>
      <c r="G139" s="102"/>
      <c r="H139" s="102" t="s">
        <v>210</v>
      </c>
      <c r="I139" s="102" t="s">
        <v>469</v>
      </c>
      <c r="J139" s="102" t="s">
        <v>596</v>
      </c>
      <c r="K139" s="102">
        <v>5</v>
      </c>
      <c r="L139" s="102">
        <v>3</v>
      </c>
      <c r="M139" s="102"/>
      <c r="N139" s="102"/>
      <c r="O139" s="102" t="s">
        <v>208</v>
      </c>
      <c r="P139" s="102" t="s">
        <v>209</v>
      </c>
      <c r="Q139" s="102" t="s">
        <v>139</v>
      </c>
      <c r="R139" s="102">
        <v>34160</v>
      </c>
      <c r="S139" s="102"/>
      <c r="T139" s="102">
        <v>80</v>
      </c>
      <c r="U139" s="102" t="s">
        <v>2485</v>
      </c>
      <c r="V139" s="103"/>
      <c r="W139" s="101"/>
      <c r="X139" s="102"/>
      <c r="Y139" s="101"/>
      <c r="Z139" s="101"/>
      <c r="AA139" s="101"/>
      <c r="AB139" s="104"/>
    </row>
    <row r="140" spans="2:28" ht="16.5" customHeight="1" x14ac:dyDescent="0.25">
      <c r="B140" s="97">
        <v>1050</v>
      </c>
      <c r="C140" s="97" t="s">
        <v>206</v>
      </c>
      <c r="D140" s="98">
        <v>6875</v>
      </c>
      <c r="E140" s="99">
        <v>133</v>
      </c>
      <c r="F140" s="97">
        <v>6</v>
      </c>
      <c r="G140" s="97">
        <v>2</v>
      </c>
      <c r="H140" s="105">
        <v>0</v>
      </c>
      <c r="I140" s="105">
        <v>1</v>
      </c>
      <c r="J140" s="105">
        <v>3</v>
      </c>
      <c r="K140" s="95">
        <v>103</v>
      </c>
      <c r="L140" s="106">
        <f>T139</f>
        <v>80</v>
      </c>
      <c r="M140" s="106">
        <f>K140*L140</f>
        <v>8240</v>
      </c>
      <c r="N140" s="77"/>
      <c r="O140" s="78" t="s">
        <v>203</v>
      </c>
      <c r="P140" s="78" t="s">
        <v>211</v>
      </c>
      <c r="Q140" s="78" t="s">
        <v>143</v>
      </c>
      <c r="R140" s="79">
        <v>108</v>
      </c>
      <c r="S140" s="80"/>
      <c r="T140" s="81">
        <v>7450</v>
      </c>
      <c r="U140" s="96" t="s">
        <v>411</v>
      </c>
      <c r="V140" s="79">
        <f>R140*T140*85/100</f>
        <v>683910</v>
      </c>
      <c r="W140" s="79">
        <f>R140*T140-V140</f>
        <v>120690</v>
      </c>
      <c r="X140" s="82">
        <f>M140+W140</f>
        <v>128930</v>
      </c>
      <c r="Y140" s="83">
        <f>M140</f>
        <v>8240</v>
      </c>
      <c r="Z140" s="84"/>
      <c r="AA140" s="87">
        <f>AB140*M140/100</f>
        <v>1.6480000000000001</v>
      </c>
      <c r="AB140" s="86">
        <v>0.02</v>
      </c>
    </row>
    <row r="141" spans="2:28" ht="16.5" customHeight="1" x14ac:dyDescent="0.25">
      <c r="B141" s="99"/>
      <c r="C141" s="99"/>
      <c r="D141" s="99"/>
      <c r="E141" s="99"/>
      <c r="F141" s="99"/>
      <c r="G141" s="99"/>
      <c r="H141" s="107"/>
      <c r="I141" s="107"/>
      <c r="J141" s="107"/>
      <c r="K141" s="106"/>
      <c r="L141" s="106"/>
      <c r="M141" s="106"/>
      <c r="N141" s="77"/>
      <c r="O141" s="78"/>
      <c r="P141" s="78"/>
      <c r="Q141" s="78"/>
      <c r="R141" s="79"/>
      <c r="S141" s="80"/>
      <c r="T141" s="81"/>
      <c r="U141" s="77"/>
      <c r="V141" s="79"/>
      <c r="W141" s="79"/>
      <c r="X141" s="86"/>
      <c r="Y141" s="83"/>
      <c r="Z141" s="84"/>
      <c r="AA141" s="85"/>
      <c r="AB141" s="86"/>
    </row>
    <row r="142" spans="2:28" ht="16.5" customHeight="1" x14ac:dyDescent="0.25">
      <c r="B142" s="100" t="s">
        <v>205</v>
      </c>
      <c r="C142" s="101"/>
      <c r="D142" s="101"/>
      <c r="E142" s="101"/>
      <c r="F142" s="101"/>
      <c r="G142" s="102"/>
      <c r="H142" s="102" t="s">
        <v>207</v>
      </c>
      <c r="I142" s="102" t="s">
        <v>2497</v>
      </c>
      <c r="J142" s="102" t="s">
        <v>278</v>
      </c>
      <c r="K142" s="102">
        <v>33</v>
      </c>
      <c r="L142" s="102">
        <v>3</v>
      </c>
      <c r="M142" s="102"/>
      <c r="N142" s="102"/>
      <c r="O142" s="102" t="s">
        <v>208</v>
      </c>
      <c r="P142" s="102" t="s">
        <v>209</v>
      </c>
      <c r="Q142" s="102" t="s">
        <v>139</v>
      </c>
      <c r="R142" s="102">
        <v>34160</v>
      </c>
      <c r="S142" s="102"/>
      <c r="T142" s="102">
        <v>80</v>
      </c>
      <c r="U142" s="102"/>
      <c r="V142" s="103"/>
      <c r="W142" s="101"/>
      <c r="X142" s="102"/>
      <c r="Y142" s="101"/>
      <c r="Z142" s="101"/>
      <c r="AA142" s="101"/>
      <c r="AB142" s="104"/>
    </row>
    <row r="143" spans="2:28" ht="16.5" customHeight="1" x14ac:dyDescent="0.25">
      <c r="B143" s="97">
        <v>1059</v>
      </c>
      <c r="C143" s="97" t="s">
        <v>206</v>
      </c>
      <c r="D143" s="98">
        <v>1712</v>
      </c>
      <c r="E143" s="99">
        <v>13</v>
      </c>
      <c r="F143" s="97">
        <v>6</v>
      </c>
      <c r="G143" s="97">
        <v>1</v>
      </c>
      <c r="H143" s="105">
        <v>6</v>
      </c>
      <c r="I143" s="105">
        <v>1</v>
      </c>
      <c r="J143" s="105">
        <v>71</v>
      </c>
      <c r="K143" s="95">
        <v>2571</v>
      </c>
      <c r="L143" s="106">
        <f>T142</f>
        <v>80</v>
      </c>
      <c r="M143" s="106">
        <f>K143*L143</f>
        <v>205680</v>
      </c>
      <c r="N143" s="77"/>
      <c r="O143" s="78"/>
      <c r="P143" s="78"/>
      <c r="Q143" s="78"/>
      <c r="R143" s="79"/>
      <c r="S143" s="80"/>
      <c r="T143" s="81"/>
      <c r="U143" s="77"/>
      <c r="V143" s="79"/>
      <c r="W143" s="79"/>
      <c r="X143" s="82"/>
      <c r="Y143" s="83">
        <f>M143</f>
        <v>205680</v>
      </c>
      <c r="Z143" s="84"/>
      <c r="AA143" s="87">
        <f>AB143*M143/100</f>
        <v>20.568000000000001</v>
      </c>
      <c r="AB143" s="82">
        <v>0.01</v>
      </c>
    </row>
    <row r="144" spans="2:28" ht="16.5" customHeight="1" x14ac:dyDescent="0.25">
      <c r="B144" s="99"/>
      <c r="C144" s="99"/>
      <c r="D144" s="99"/>
      <c r="E144" s="99"/>
      <c r="F144" s="99"/>
      <c r="G144" s="99"/>
      <c r="H144" s="107"/>
      <c r="I144" s="107"/>
      <c r="J144" s="107"/>
      <c r="K144" s="106"/>
      <c r="L144" s="106"/>
      <c r="M144" s="106"/>
      <c r="N144" s="77"/>
      <c r="O144" s="78"/>
      <c r="P144" s="78"/>
      <c r="Q144" s="78"/>
      <c r="R144" s="79"/>
      <c r="S144" s="80"/>
      <c r="T144" s="81"/>
      <c r="U144" s="77"/>
      <c r="V144" s="79"/>
      <c r="W144" s="79"/>
      <c r="X144" s="86"/>
      <c r="Y144" s="83"/>
      <c r="Z144" s="84"/>
      <c r="AA144" s="85"/>
      <c r="AB144" s="86"/>
    </row>
    <row r="145" spans="2:28" ht="16.5" customHeight="1" x14ac:dyDescent="0.25">
      <c r="B145" s="100" t="s">
        <v>205</v>
      </c>
      <c r="C145" s="101"/>
      <c r="D145" s="101"/>
      <c r="E145" s="101"/>
      <c r="F145" s="101"/>
      <c r="G145" s="102"/>
      <c r="H145" s="102" t="s">
        <v>213</v>
      </c>
      <c r="I145" s="102" t="s">
        <v>1532</v>
      </c>
      <c r="J145" s="102" t="s">
        <v>668</v>
      </c>
      <c r="K145" s="102">
        <v>61</v>
      </c>
      <c r="L145" s="102">
        <v>3</v>
      </c>
      <c r="M145" s="102"/>
      <c r="N145" s="102"/>
      <c r="O145" s="102" t="s">
        <v>208</v>
      </c>
      <c r="P145" s="102" t="s">
        <v>209</v>
      </c>
      <c r="Q145" s="102" t="s">
        <v>139</v>
      </c>
      <c r="R145" s="102">
        <v>34160</v>
      </c>
      <c r="S145" s="102"/>
      <c r="T145" s="102">
        <v>80</v>
      </c>
      <c r="U145" s="102"/>
      <c r="V145" s="103"/>
      <c r="W145" s="101"/>
      <c r="X145" s="102"/>
      <c r="Y145" s="101"/>
      <c r="Z145" s="101"/>
      <c r="AA145" s="102" t="s">
        <v>2502</v>
      </c>
      <c r="AB145" s="104"/>
    </row>
    <row r="146" spans="2:28" ht="16.5" customHeight="1" x14ac:dyDescent="0.25">
      <c r="B146" s="97">
        <v>1061</v>
      </c>
      <c r="C146" s="97" t="s">
        <v>206</v>
      </c>
      <c r="D146" s="98">
        <v>4582</v>
      </c>
      <c r="E146" s="99">
        <v>13</v>
      </c>
      <c r="F146" s="97">
        <v>6</v>
      </c>
      <c r="G146" s="97">
        <v>1</v>
      </c>
      <c r="H146" s="105">
        <v>18</v>
      </c>
      <c r="I146" s="105">
        <v>3</v>
      </c>
      <c r="J146" s="105">
        <v>91</v>
      </c>
      <c r="K146" s="95">
        <v>7591</v>
      </c>
      <c r="L146" s="106">
        <f>T145</f>
        <v>80</v>
      </c>
      <c r="M146" s="106">
        <f>K146*L146</f>
        <v>607280</v>
      </c>
      <c r="N146" s="77"/>
      <c r="O146" s="78"/>
      <c r="P146" s="78"/>
      <c r="Q146" s="78"/>
      <c r="R146" s="79"/>
      <c r="S146" s="80"/>
      <c r="T146" s="81"/>
      <c r="U146" s="77"/>
      <c r="V146" s="79"/>
      <c r="W146" s="79"/>
      <c r="X146" s="82"/>
      <c r="Y146" s="83">
        <f>M146</f>
        <v>607280</v>
      </c>
      <c r="Z146" s="84"/>
      <c r="AA146" s="87">
        <f>AB146*M146/100</f>
        <v>60.728000000000002</v>
      </c>
      <c r="AB146" s="82">
        <v>0.01</v>
      </c>
    </row>
    <row r="147" spans="2:28" ht="16.5" customHeight="1" x14ac:dyDescent="0.25">
      <c r="B147" s="97"/>
      <c r="C147" s="97"/>
      <c r="D147" s="98"/>
      <c r="E147" s="99"/>
      <c r="F147" s="97"/>
      <c r="G147" s="97"/>
      <c r="H147" s="105"/>
      <c r="I147" s="105"/>
      <c r="J147" s="105"/>
      <c r="K147" s="95"/>
      <c r="L147" s="106"/>
      <c r="M147" s="106"/>
      <c r="N147" s="77"/>
      <c r="O147" s="78"/>
      <c r="P147" s="78"/>
      <c r="Q147" s="78"/>
      <c r="R147" s="79"/>
      <c r="S147" s="80"/>
      <c r="T147" s="81"/>
      <c r="U147" s="77"/>
      <c r="V147" s="79"/>
      <c r="W147" s="79"/>
      <c r="X147" s="82"/>
      <c r="Y147" s="83"/>
      <c r="Z147" s="84"/>
      <c r="AA147" s="87"/>
      <c r="AB147" s="82"/>
    </row>
    <row r="148" spans="2:28" ht="16.5" customHeight="1" x14ac:dyDescent="0.25">
      <c r="B148" s="99"/>
      <c r="C148" s="99"/>
      <c r="D148" s="99"/>
      <c r="E148" s="99"/>
      <c r="F148" s="99"/>
      <c r="G148" s="99"/>
      <c r="H148" s="107"/>
      <c r="I148" s="107"/>
      <c r="J148" s="107"/>
      <c r="K148" s="106"/>
      <c r="L148" s="106"/>
      <c r="M148" s="106"/>
      <c r="N148" s="77"/>
      <c r="O148" s="78"/>
      <c r="P148" s="78"/>
      <c r="Q148" s="78"/>
      <c r="R148" s="79"/>
      <c r="S148" s="80"/>
      <c r="T148" s="81"/>
      <c r="U148" s="77"/>
      <c r="V148" s="79"/>
      <c r="W148" s="79"/>
      <c r="X148" s="86"/>
      <c r="Y148" s="83"/>
      <c r="Z148" s="84"/>
      <c r="AA148" s="85"/>
      <c r="AB148" s="86"/>
    </row>
    <row r="149" spans="2:28" ht="16.5" customHeight="1" x14ac:dyDescent="0.25">
      <c r="B149" s="100" t="s">
        <v>205</v>
      </c>
      <c r="C149" s="101"/>
      <c r="D149" s="101"/>
      <c r="E149" s="101"/>
      <c r="F149" s="101"/>
      <c r="G149" s="102"/>
      <c r="H149" s="102" t="s">
        <v>210</v>
      </c>
      <c r="I149" s="102" t="s">
        <v>2508</v>
      </c>
      <c r="J149" s="102" t="s">
        <v>2509</v>
      </c>
      <c r="K149" s="102">
        <v>80</v>
      </c>
      <c r="L149" s="102">
        <v>3</v>
      </c>
      <c r="M149" s="102"/>
      <c r="N149" s="102"/>
      <c r="O149" s="102" t="s">
        <v>208</v>
      </c>
      <c r="P149" s="102" t="s">
        <v>209</v>
      </c>
      <c r="Q149" s="102" t="s">
        <v>139</v>
      </c>
      <c r="R149" s="102">
        <v>34160</v>
      </c>
      <c r="S149" s="102"/>
      <c r="T149" s="102">
        <v>80</v>
      </c>
      <c r="U149" s="102" t="s">
        <v>2510</v>
      </c>
      <c r="V149" s="103"/>
      <c r="W149" s="101"/>
      <c r="X149" s="102"/>
      <c r="Y149" s="101"/>
      <c r="Z149" s="101"/>
      <c r="AA149" s="101"/>
      <c r="AB149" s="104"/>
    </row>
    <row r="150" spans="2:28" ht="16.5" customHeight="1" x14ac:dyDescent="0.25">
      <c r="B150" s="97">
        <v>1065</v>
      </c>
      <c r="C150" s="97" t="s">
        <v>206</v>
      </c>
      <c r="D150" s="98">
        <v>13118</v>
      </c>
      <c r="E150" s="99">
        <v>142</v>
      </c>
      <c r="F150" s="97">
        <v>6</v>
      </c>
      <c r="G150" s="97">
        <v>1</v>
      </c>
      <c r="H150" s="105">
        <v>0</v>
      </c>
      <c r="I150" s="105">
        <v>1</v>
      </c>
      <c r="J150" s="105">
        <v>21</v>
      </c>
      <c r="K150" s="95">
        <v>121</v>
      </c>
      <c r="L150" s="106">
        <f>T149</f>
        <v>80</v>
      </c>
      <c r="M150" s="106">
        <f>K150*L150</f>
        <v>9680</v>
      </c>
      <c r="N150" s="77"/>
      <c r="O150" s="78"/>
      <c r="P150" s="78"/>
      <c r="Q150" s="78"/>
      <c r="R150" s="79"/>
      <c r="S150" s="80"/>
      <c r="T150" s="81"/>
      <c r="U150" s="77"/>
      <c r="V150" s="79"/>
      <c r="W150" s="79"/>
      <c r="X150" s="82"/>
      <c r="Y150" s="83">
        <f>M150</f>
        <v>9680</v>
      </c>
      <c r="Z150" s="84"/>
      <c r="AA150" s="87">
        <f>AB150*M150/100</f>
        <v>0.96799999999999997</v>
      </c>
      <c r="AB150" s="82">
        <v>0.01</v>
      </c>
    </row>
    <row r="151" spans="2:28" ht="16.5" customHeight="1" x14ac:dyDescent="0.25">
      <c r="B151" s="97"/>
      <c r="C151" s="97"/>
      <c r="D151" s="98"/>
      <c r="E151" s="99"/>
      <c r="F151" s="97"/>
      <c r="G151" s="97"/>
      <c r="H151" s="105"/>
      <c r="I151" s="105"/>
      <c r="J151" s="105"/>
      <c r="K151" s="95"/>
      <c r="L151" s="106"/>
      <c r="M151" s="106"/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2"/>
      <c r="Y151" s="83"/>
      <c r="Z151" s="84"/>
      <c r="AA151" s="87"/>
      <c r="AB151" s="82"/>
    </row>
    <row r="152" spans="2:28" ht="16.5" customHeight="1" x14ac:dyDescent="0.25">
      <c r="B152" s="99"/>
      <c r="C152" s="99"/>
      <c r="D152" s="99"/>
      <c r="E152" s="99"/>
      <c r="F152" s="99"/>
      <c r="G152" s="99"/>
      <c r="H152" s="107"/>
      <c r="I152" s="107"/>
      <c r="J152" s="107"/>
      <c r="K152" s="106"/>
      <c r="L152" s="106"/>
      <c r="M152" s="106"/>
      <c r="N152" s="77"/>
      <c r="O152" s="78"/>
      <c r="P152" s="78"/>
      <c r="Q152" s="78"/>
      <c r="R152" s="79"/>
      <c r="S152" s="80"/>
      <c r="T152" s="81"/>
      <c r="U152" s="77"/>
      <c r="V152" s="79"/>
      <c r="W152" s="79"/>
      <c r="X152" s="86"/>
      <c r="Y152" s="83"/>
      <c r="Z152" s="84"/>
      <c r="AA152" s="85"/>
      <c r="AB152" s="86"/>
    </row>
    <row r="153" spans="2:28" ht="16.5" customHeight="1" x14ac:dyDescent="0.25">
      <c r="B153" s="100" t="s">
        <v>205</v>
      </c>
      <c r="C153" s="101"/>
      <c r="D153" s="101"/>
      <c r="E153" s="101"/>
      <c r="F153" s="101"/>
      <c r="G153" s="102"/>
      <c r="H153" s="102" t="s">
        <v>210</v>
      </c>
      <c r="I153" s="102" t="s">
        <v>2307</v>
      </c>
      <c r="J153" s="102" t="s">
        <v>2509</v>
      </c>
      <c r="K153" s="102">
        <v>80</v>
      </c>
      <c r="L153" s="102">
        <v>3</v>
      </c>
      <c r="M153" s="102"/>
      <c r="N153" s="102"/>
      <c r="O153" s="102" t="s">
        <v>208</v>
      </c>
      <c r="P153" s="102" t="s">
        <v>209</v>
      </c>
      <c r="Q153" s="102" t="s">
        <v>139</v>
      </c>
      <c r="R153" s="102">
        <v>34160</v>
      </c>
      <c r="S153" s="102"/>
      <c r="T153" s="102">
        <v>80</v>
      </c>
      <c r="U153" s="102" t="s">
        <v>2511</v>
      </c>
      <c r="V153" s="103"/>
      <c r="W153" s="101"/>
      <c r="X153" s="102"/>
      <c r="Y153" s="101"/>
      <c r="Z153" s="101"/>
      <c r="AA153" s="101"/>
      <c r="AB153" s="104"/>
    </row>
    <row r="154" spans="2:28" ht="16.5" customHeight="1" x14ac:dyDescent="0.25">
      <c r="B154" s="97">
        <v>1066</v>
      </c>
      <c r="C154" s="97" t="s">
        <v>206</v>
      </c>
      <c r="D154" s="98">
        <v>6877</v>
      </c>
      <c r="E154" s="99">
        <v>143</v>
      </c>
      <c r="F154" s="97">
        <v>6</v>
      </c>
      <c r="G154" s="97">
        <v>2</v>
      </c>
      <c r="H154" s="105">
        <v>0</v>
      </c>
      <c r="I154" s="105">
        <v>2</v>
      </c>
      <c r="J154" s="105">
        <v>45</v>
      </c>
      <c r="K154" s="95">
        <v>245</v>
      </c>
      <c r="L154" s="106">
        <f>T153</f>
        <v>80</v>
      </c>
      <c r="M154" s="106">
        <f>K154*L154</f>
        <v>19600</v>
      </c>
      <c r="N154" s="77"/>
      <c r="O154" s="78" t="s">
        <v>203</v>
      </c>
      <c r="P154" s="78" t="s">
        <v>5</v>
      </c>
      <c r="Q154" s="78" t="s">
        <v>143</v>
      </c>
      <c r="R154" s="79">
        <v>108</v>
      </c>
      <c r="S154" s="80"/>
      <c r="T154" s="81">
        <v>8050</v>
      </c>
      <c r="U154" s="96" t="s">
        <v>1114</v>
      </c>
      <c r="V154" s="79">
        <f>R154*T154*5/100</f>
        <v>43470</v>
      </c>
      <c r="W154" s="79">
        <f>R154*T154-V154</f>
        <v>825930</v>
      </c>
      <c r="X154" s="82">
        <f>M154+W154</f>
        <v>845530</v>
      </c>
      <c r="Y154" s="83">
        <f>M154</f>
        <v>19600</v>
      </c>
      <c r="Z154" s="84"/>
      <c r="AA154" s="87">
        <f>AB154*M154/100</f>
        <v>3.92</v>
      </c>
      <c r="AB154" s="86">
        <v>0.02</v>
      </c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207</v>
      </c>
      <c r="I156" s="102" t="s">
        <v>835</v>
      </c>
      <c r="J156" s="102" t="s">
        <v>2514</v>
      </c>
      <c r="K156" s="102">
        <v>30</v>
      </c>
      <c r="L156" s="102">
        <v>3</v>
      </c>
      <c r="M156" s="102"/>
      <c r="N156" s="102"/>
      <c r="O156" s="102" t="s">
        <v>208</v>
      </c>
      <c r="P156" s="102" t="s">
        <v>209</v>
      </c>
      <c r="Q156" s="102" t="s">
        <v>139</v>
      </c>
      <c r="R156" s="102">
        <v>34160</v>
      </c>
      <c r="S156" s="102"/>
      <c r="T156" s="102">
        <v>80</v>
      </c>
      <c r="U156" s="102" t="s">
        <v>2515</v>
      </c>
      <c r="V156" s="103"/>
      <c r="W156" s="101"/>
      <c r="X156" s="102"/>
      <c r="Y156" s="101"/>
      <c r="Z156" s="101"/>
      <c r="AA156" s="101"/>
      <c r="AB156" s="104"/>
    </row>
    <row r="157" spans="2:28" ht="16.5" customHeight="1" x14ac:dyDescent="0.25">
      <c r="B157" s="97">
        <v>1068</v>
      </c>
      <c r="C157" s="97" t="s">
        <v>206</v>
      </c>
      <c r="D157" s="98">
        <v>6878</v>
      </c>
      <c r="E157" s="99">
        <v>144</v>
      </c>
      <c r="F157" s="97">
        <v>6</v>
      </c>
      <c r="G157" s="97">
        <v>2</v>
      </c>
      <c r="H157" s="105">
        <v>0</v>
      </c>
      <c r="I157" s="105">
        <v>2</v>
      </c>
      <c r="J157" s="105">
        <v>20</v>
      </c>
      <c r="K157" s="95">
        <v>220</v>
      </c>
      <c r="L157" s="106">
        <f>T156</f>
        <v>80</v>
      </c>
      <c r="M157" s="106">
        <f>K157*L157</f>
        <v>17600</v>
      </c>
      <c r="N157" s="77"/>
      <c r="O157" s="78" t="s">
        <v>203</v>
      </c>
      <c r="P157" s="78" t="s">
        <v>211</v>
      </c>
      <c r="Q157" s="78" t="s">
        <v>143</v>
      </c>
      <c r="R157" s="79">
        <v>72</v>
      </c>
      <c r="S157" s="80"/>
      <c r="T157" s="81">
        <v>7450</v>
      </c>
      <c r="U157" s="96" t="s">
        <v>406</v>
      </c>
      <c r="V157" s="79">
        <f>R157*T157*85/100</f>
        <v>455940</v>
      </c>
      <c r="W157" s="79">
        <f>R157*T157-V157</f>
        <v>80460</v>
      </c>
      <c r="X157" s="82">
        <f>M157+W157</f>
        <v>98060</v>
      </c>
      <c r="Y157" s="83">
        <f>M157</f>
        <v>17600</v>
      </c>
      <c r="Z157" s="84"/>
      <c r="AA157" s="87">
        <f>AB157*M157/100</f>
        <v>3.52</v>
      </c>
      <c r="AB157" s="86">
        <v>0.02</v>
      </c>
    </row>
    <row r="158" spans="2:28" ht="16.5" customHeight="1" x14ac:dyDescent="0.25">
      <c r="B158" s="99"/>
      <c r="C158" s="99"/>
      <c r="D158" s="99"/>
      <c r="E158" s="99"/>
      <c r="F158" s="99"/>
      <c r="G158" s="99"/>
      <c r="H158" s="107"/>
      <c r="I158" s="107"/>
      <c r="J158" s="107"/>
      <c r="K158" s="106"/>
      <c r="L158" s="106"/>
      <c r="M158" s="106"/>
      <c r="N158" s="77"/>
      <c r="O158" s="78"/>
      <c r="P158" s="78"/>
      <c r="Q158" s="78"/>
      <c r="R158" s="79"/>
      <c r="S158" s="80"/>
      <c r="T158" s="81"/>
      <c r="U158" s="77"/>
      <c r="V158" s="79"/>
      <c r="W158" s="79"/>
      <c r="X158" s="86"/>
      <c r="Y158" s="83"/>
      <c r="Z158" s="84"/>
      <c r="AA158" s="85"/>
      <c r="AB158" s="86"/>
    </row>
    <row r="159" spans="2:28" ht="16.5" customHeight="1" x14ac:dyDescent="0.25">
      <c r="B159" s="100" t="s">
        <v>205</v>
      </c>
      <c r="C159" s="101"/>
      <c r="D159" s="101"/>
      <c r="E159" s="101"/>
      <c r="F159" s="101"/>
      <c r="G159" s="102"/>
      <c r="H159" s="102" t="s">
        <v>210</v>
      </c>
      <c r="I159" s="102" t="s">
        <v>1150</v>
      </c>
      <c r="J159" s="102" t="s">
        <v>2519</v>
      </c>
      <c r="K159" s="102">
        <v>49</v>
      </c>
      <c r="L159" s="102">
        <v>3</v>
      </c>
      <c r="M159" s="102"/>
      <c r="N159" s="102"/>
      <c r="O159" s="102" t="s">
        <v>208</v>
      </c>
      <c r="P159" s="102" t="s">
        <v>209</v>
      </c>
      <c r="Q159" s="102" t="s">
        <v>139</v>
      </c>
      <c r="R159" s="102">
        <v>34160</v>
      </c>
      <c r="S159" s="102"/>
      <c r="T159" s="102">
        <v>80</v>
      </c>
      <c r="U159" s="102"/>
      <c r="V159" s="103"/>
      <c r="W159" s="101"/>
      <c r="X159" s="102"/>
      <c r="Y159" s="101"/>
      <c r="Z159" s="101"/>
      <c r="AA159" s="101"/>
      <c r="AB159" s="104"/>
    </row>
    <row r="160" spans="2:28" ht="16.5" customHeight="1" x14ac:dyDescent="0.25">
      <c r="B160" s="97">
        <v>1071</v>
      </c>
      <c r="C160" s="97" t="s">
        <v>206</v>
      </c>
      <c r="D160" s="98">
        <v>1725</v>
      </c>
      <c r="E160" s="99">
        <v>14</v>
      </c>
      <c r="F160" s="97">
        <v>6</v>
      </c>
      <c r="G160" s="97">
        <v>1</v>
      </c>
      <c r="H160" s="105">
        <v>20</v>
      </c>
      <c r="I160" s="105">
        <v>3</v>
      </c>
      <c r="J160" s="105">
        <v>38</v>
      </c>
      <c r="K160" s="95">
        <v>8338</v>
      </c>
      <c r="L160" s="106">
        <f>T159</f>
        <v>80</v>
      </c>
      <c r="M160" s="106">
        <f>K160*L160</f>
        <v>667040</v>
      </c>
      <c r="N160" s="77"/>
      <c r="O160" s="78"/>
      <c r="P160" s="78"/>
      <c r="Q160" s="78"/>
      <c r="R160" s="79"/>
      <c r="S160" s="80"/>
      <c r="T160" s="81"/>
      <c r="U160" s="77"/>
      <c r="V160" s="79"/>
      <c r="W160" s="79"/>
      <c r="X160" s="82"/>
      <c r="Y160" s="83">
        <f>M160</f>
        <v>667040</v>
      </c>
      <c r="Z160" s="84"/>
      <c r="AA160" s="87">
        <f>AB160*M160/100</f>
        <v>66.704000000000008</v>
      </c>
      <c r="AB160" s="82">
        <v>0.01</v>
      </c>
    </row>
    <row r="161" spans="2:28" ht="16.5" customHeight="1" x14ac:dyDescent="0.25">
      <c r="B161" s="99"/>
      <c r="C161" s="99"/>
      <c r="D161" s="99"/>
      <c r="E161" s="99"/>
      <c r="F161" s="99"/>
      <c r="G161" s="99"/>
      <c r="H161" s="107"/>
      <c r="I161" s="107"/>
      <c r="J161" s="107"/>
      <c r="K161" s="106"/>
      <c r="L161" s="106"/>
      <c r="M161" s="106"/>
      <c r="N161" s="77"/>
      <c r="O161" s="78"/>
      <c r="P161" s="78"/>
      <c r="Q161" s="78"/>
      <c r="R161" s="79"/>
      <c r="S161" s="80"/>
      <c r="T161" s="81"/>
      <c r="U161" s="77"/>
      <c r="V161" s="79"/>
      <c r="W161" s="79"/>
      <c r="X161" s="86"/>
      <c r="Y161" s="83"/>
      <c r="Z161" s="84"/>
      <c r="AA161" s="85"/>
      <c r="AB161" s="86"/>
    </row>
    <row r="162" spans="2:28" ht="16.5" customHeight="1" x14ac:dyDescent="0.25">
      <c r="B162" s="100" t="s">
        <v>205</v>
      </c>
      <c r="C162" s="101"/>
      <c r="D162" s="101"/>
      <c r="E162" s="101"/>
      <c r="F162" s="101"/>
      <c r="G162" s="102"/>
      <c r="H162" s="102" t="s">
        <v>207</v>
      </c>
      <c r="I162" s="102" t="s">
        <v>2520</v>
      </c>
      <c r="J162" s="102" t="s">
        <v>2521</v>
      </c>
      <c r="K162" s="102">
        <v>125</v>
      </c>
      <c r="L162" s="102">
        <v>3</v>
      </c>
      <c r="M162" s="102"/>
      <c r="N162" s="102"/>
      <c r="O162" s="102" t="s">
        <v>208</v>
      </c>
      <c r="P162" s="102" t="s">
        <v>209</v>
      </c>
      <c r="Q162" s="102" t="s">
        <v>139</v>
      </c>
      <c r="R162" s="102">
        <v>34160</v>
      </c>
      <c r="S162" s="102"/>
      <c r="T162" s="102">
        <v>80</v>
      </c>
      <c r="U162" s="102"/>
      <c r="V162" s="103"/>
      <c r="W162" s="101"/>
      <c r="X162" s="102"/>
      <c r="Y162" s="101"/>
      <c r="Z162" s="101"/>
      <c r="AA162" s="101"/>
      <c r="AB162" s="104"/>
    </row>
    <row r="163" spans="2:28" ht="16.5" customHeight="1" x14ac:dyDescent="0.25">
      <c r="B163" s="97">
        <v>1072</v>
      </c>
      <c r="C163" s="97" t="s">
        <v>206</v>
      </c>
      <c r="D163" s="98">
        <v>13702</v>
      </c>
      <c r="E163" s="99">
        <v>14</v>
      </c>
      <c r="F163" s="97">
        <v>6</v>
      </c>
      <c r="G163" s="97">
        <v>1</v>
      </c>
      <c r="H163" s="105">
        <v>8</v>
      </c>
      <c r="I163" s="105">
        <v>1</v>
      </c>
      <c r="J163" s="105">
        <v>65</v>
      </c>
      <c r="K163" s="95">
        <v>3365</v>
      </c>
      <c r="L163" s="106">
        <f>T162</f>
        <v>80</v>
      </c>
      <c r="M163" s="106">
        <f>K163*L163</f>
        <v>269200</v>
      </c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2"/>
      <c r="Y163" s="83">
        <f>M163</f>
        <v>269200</v>
      </c>
      <c r="Z163" s="84"/>
      <c r="AA163" s="87">
        <f>AB163*M163/100</f>
        <v>26.92</v>
      </c>
      <c r="AB163" s="82">
        <v>0.01</v>
      </c>
    </row>
    <row r="164" spans="2:28" ht="16.5" customHeight="1" x14ac:dyDescent="0.25">
      <c r="B164" s="99"/>
      <c r="C164" s="99"/>
      <c r="D164" s="99"/>
      <c r="E164" s="99"/>
      <c r="F164" s="99"/>
      <c r="G164" s="99"/>
      <c r="H164" s="107"/>
      <c r="I164" s="107"/>
      <c r="J164" s="107"/>
      <c r="K164" s="106"/>
      <c r="L164" s="106"/>
      <c r="M164" s="106"/>
      <c r="N164" s="77"/>
      <c r="O164" s="78"/>
      <c r="P164" s="78"/>
      <c r="Q164" s="78"/>
      <c r="R164" s="79"/>
      <c r="S164" s="80"/>
      <c r="T164" s="81"/>
      <c r="U164" s="77"/>
      <c r="V164" s="79"/>
      <c r="W164" s="79"/>
      <c r="X164" s="86"/>
      <c r="Y164" s="83"/>
      <c r="Z164" s="84"/>
      <c r="AA164" s="85"/>
      <c r="AB164" s="86"/>
    </row>
    <row r="165" spans="2:28" ht="16.5" customHeight="1" x14ac:dyDescent="0.25">
      <c r="B165" s="100" t="s">
        <v>205</v>
      </c>
      <c r="C165" s="101"/>
      <c r="D165" s="101"/>
      <c r="E165" s="101"/>
      <c r="F165" s="101"/>
      <c r="G165" s="102"/>
      <c r="H165" s="102" t="s">
        <v>210</v>
      </c>
      <c r="I165" s="102" t="s">
        <v>2522</v>
      </c>
      <c r="J165" s="102" t="s">
        <v>2523</v>
      </c>
      <c r="K165" s="102">
        <v>18</v>
      </c>
      <c r="L165" s="102">
        <v>3</v>
      </c>
      <c r="M165" s="102"/>
      <c r="N165" s="102"/>
      <c r="O165" s="102" t="s">
        <v>208</v>
      </c>
      <c r="P165" s="102" t="s">
        <v>209</v>
      </c>
      <c r="Q165" s="102" t="s">
        <v>139</v>
      </c>
      <c r="R165" s="102">
        <v>34160</v>
      </c>
      <c r="S165" s="102"/>
      <c r="T165" s="102">
        <v>80</v>
      </c>
      <c r="U165" s="102"/>
      <c r="V165" s="103"/>
      <c r="W165" s="101"/>
      <c r="X165" s="102"/>
      <c r="Y165" s="101"/>
      <c r="Z165" s="101"/>
      <c r="AA165" s="101"/>
      <c r="AB165" s="104"/>
    </row>
    <row r="166" spans="2:28" ht="16.5" customHeight="1" x14ac:dyDescent="0.25">
      <c r="B166" s="97">
        <v>1073</v>
      </c>
      <c r="C166" s="97" t="s">
        <v>206</v>
      </c>
      <c r="D166" s="98">
        <v>1663</v>
      </c>
      <c r="E166" s="99">
        <v>14</v>
      </c>
      <c r="F166" s="97">
        <v>6</v>
      </c>
      <c r="G166" s="97">
        <v>1</v>
      </c>
      <c r="H166" s="105">
        <v>5</v>
      </c>
      <c r="I166" s="105">
        <v>1</v>
      </c>
      <c r="J166" s="105">
        <v>74</v>
      </c>
      <c r="K166" s="95">
        <v>2174</v>
      </c>
      <c r="L166" s="106">
        <f>T165</f>
        <v>80</v>
      </c>
      <c r="M166" s="106">
        <f>K166*L166</f>
        <v>173920</v>
      </c>
      <c r="N166" s="77"/>
      <c r="O166" s="78"/>
      <c r="P166" s="78"/>
      <c r="Q166" s="78"/>
      <c r="R166" s="79"/>
      <c r="S166" s="80"/>
      <c r="T166" s="81"/>
      <c r="U166" s="77"/>
      <c r="V166" s="79"/>
      <c r="W166" s="79"/>
      <c r="X166" s="82"/>
      <c r="Y166" s="83">
        <f>M166</f>
        <v>173920</v>
      </c>
      <c r="Z166" s="84"/>
      <c r="AA166" s="87">
        <f>AB166*M166/100</f>
        <v>17.391999999999999</v>
      </c>
      <c r="AB166" s="82">
        <v>0.01</v>
      </c>
    </row>
    <row r="167" spans="2:28" ht="16.5" customHeight="1" x14ac:dyDescent="0.25">
      <c r="B167" s="97"/>
      <c r="C167" s="97"/>
      <c r="D167" s="98"/>
      <c r="E167" s="99"/>
      <c r="F167" s="97"/>
      <c r="G167" s="97"/>
      <c r="H167" s="105"/>
      <c r="I167" s="105"/>
      <c r="J167" s="105"/>
      <c r="K167" s="95"/>
      <c r="L167" s="106"/>
      <c r="M167" s="106"/>
      <c r="N167" s="77"/>
      <c r="O167" s="78"/>
      <c r="P167" s="78"/>
      <c r="Q167" s="78"/>
      <c r="R167" s="79"/>
      <c r="S167" s="80"/>
      <c r="T167" s="81"/>
      <c r="U167" s="77"/>
      <c r="V167" s="79"/>
      <c r="W167" s="79"/>
      <c r="X167" s="82"/>
      <c r="Y167" s="83"/>
      <c r="Z167" s="84"/>
      <c r="AA167" s="87"/>
      <c r="AB167" s="82"/>
    </row>
    <row r="168" spans="2:28" ht="16.5" customHeight="1" x14ac:dyDescent="0.25">
      <c r="B168" s="99"/>
      <c r="C168" s="99"/>
      <c r="D168" s="99"/>
      <c r="E168" s="99"/>
      <c r="F168" s="99"/>
      <c r="G168" s="99"/>
      <c r="H168" s="107"/>
      <c r="I168" s="107"/>
      <c r="J168" s="107"/>
      <c r="K168" s="106"/>
      <c r="L168" s="106"/>
      <c r="M168" s="106"/>
      <c r="N168" s="77"/>
      <c r="O168" s="78"/>
      <c r="P168" s="78"/>
      <c r="Q168" s="78"/>
      <c r="R168" s="79"/>
      <c r="S168" s="80"/>
      <c r="T168" s="81"/>
      <c r="U168" s="77"/>
      <c r="V168" s="79"/>
      <c r="W168" s="79"/>
      <c r="X168" s="86"/>
      <c r="Y168" s="83"/>
      <c r="Z168" s="84"/>
      <c r="AA168" s="85"/>
      <c r="AB168" s="86"/>
    </row>
    <row r="169" spans="2:28" ht="16.5" customHeight="1" x14ac:dyDescent="0.25">
      <c r="B169" s="100" t="s">
        <v>205</v>
      </c>
      <c r="C169" s="101"/>
      <c r="D169" s="101"/>
      <c r="E169" s="101"/>
      <c r="F169" s="101"/>
      <c r="G169" s="102"/>
      <c r="H169" s="102" t="s">
        <v>210</v>
      </c>
      <c r="I169" s="102" t="s">
        <v>2482</v>
      </c>
      <c r="J169" s="102" t="s">
        <v>2483</v>
      </c>
      <c r="K169" s="102">
        <v>174</v>
      </c>
      <c r="L169" s="102">
        <v>3</v>
      </c>
      <c r="M169" s="102"/>
      <c r="N169" s="102"/>
      <c r="O169" s="102" t="s">
        <v>208</v>
      </c>
      <c r="P169" s="102" t="s">
        <v>209</v>
      </c>
      <c r="Q169" s="102" t="s">
        <v>139</v>
      </c>
      <c r="R169" s="102">
        <v>34160</v>
      </c>
      <c r="S169" s="102"/>
      <c r="T169" s="102">
        <v>80</v>
      </c>
      <c r="U169" s="102"/>
      <c r="V169" s="103"/>
      <c r="W169" s="101"/>
      <c r="X169" s="102"/>
      <c r="Y169" s="101"/>
      <c r="Z169" s="101"/>
      <c r="AA169" s="101"/>
      <c r="AB169" s="104"/>
    </row>
    <row r="170" spans="2:28" ht="16.5" customHeight="1" x14ac:dyDescent="0.25">
      <c r="B170" s="97">
        <v>1079</v>
      </c>
      <c r="C170" s="97" t="s">
        <v>206</v>
      </c>
      <c r="D170" s="98">
        <v>4688</v>
      </c>
      <c r="E170" s="99">
        <v>14</v>
      </c>
      <c r="F170" s="97">
        <v>6</v>
      </c>
      <c r="G170" s="97">
        <v>1</v>
      </c>
      <c r="H170" s="105">
        <v>18</v>
      </c>
      <c r="I170" s="105">
        <v>0</v>
      </c>
      <c r="J170" s="105">
        <v>47</v>
      </c>
      <c r="K170" s="95">
        <v>7247</v>
      </c>
      <c r="L170" s="106">
        <f>T169</f>
        <v>80</v>
      </c>
      <c r="M170" s="106">
        <f>K170*L170</f>
        <v>579760</v>
      </c>
      <c r="N170" s="77"/>
      <c r="O170" s="78"/>
      <c r="P170" s="78"/>
      <c r="Q170" s="78"/>
      <c r="R170" s="79"/>
      <c r="S170" s="80"/>
      <c r="T170" s="81"/>
      <c r="U170" s="77"/>
      <c r="V170" s="79"/>
      <c r="W170" s="79"/>
      <c r="X170" s="82"/>
      <c r="Y170" s="83">
        <f>M170</f>
        <v>579760</v>
      </c>
      <c r="Z170" s="84"/>
      <c r="AA170" s="87">
        <f>AB170*M170/100</f>
        <v>57.976000000000006</v>
      </c>
      <c r="AB170" s="82">
        <v>0.01</v>
      </c>
    </row>
    <row r="171" spans="2:28" ht="16.5" customHeight="1" x14ac:dyDescent="0.25">
      <c r="B171" s="99"/>
      <c r="C171" s="99"/>
      <c r="D171" s="99"/>
      <c r="E171" s="99"/>
      <c r="F171" s="99"/>
      <c r="G171" s="99"/>
      <c r="H171" s="107"/>
      <c r="I171" s="107"/>
      <c r="J171" s="107"/>
      <c r="K171" s="106"/>
      <c r="L171" s="106"/>
      <c r="M171" s="106"/>
      <c r="N171" s="77"/>
      <c r="O171" s="78"/>
      <c r="P171" s="78"/>
      <c r="Q171" s="78"/>
      <c r="R171" s="79"/>
      <c r="S171" s="80"/>
      <c r="T171" s="81"/>
      <c r="U171" s="77"/>
      <c r="V171" s="79"/>
      <c r="W171" s="79"/>
      <c r="X171" s="86"/>
      <c r="Y171" s="83"/>
      <c r="Z171" s="84"/>
      <c r="AA171" s="85"/>
      <c r="AB171" s="86"/>
    </row>
    <row r="172" spans="2:28" ht="16.5" customHeight="1" x14ac:dyDescent="0.25">
      <c r="B172" s="100" t="s">
        <v>205</v>
      </c>
      <c r="C172" s="101"/>
      <c r="D172" s="101"/>
      <c r="E172" s="101"/>
      <c r="F172" s="101"/>
      <c r="G172" s="102"/>
      <c r="H172" s="102" t="s">
        <v>210</v>
      </c>
      <c r="I172" s="102" t="s">
        <v>2349</v>
      </c>
      <c r="J172" s="102" t="s">
        <v>2533</v>
      </c>
      <c r="K172" s="102">
        <v>46</v>
      </c>
      <c r="L172" s="102">
        <v>3</v>
      </c>
      <c r="M172" s="102"/>
      <c r="N172" s="102"/>
      <c r="O172" s="102" t="s">
        <v>208</v>
      </c>
      <c r="P172" s="102" t="s">
        <v>209</v>
      </c>
      <c r="Q172" s="102" t="s">
        <v>139</v>
      </c>
      <c r="R172" s="102">
        <v>34160</v>
      </c>
      <c r="S172" s="102"/>
      <c r="T172" s="102">
        <v>80</v>
      </c>
      <c r="U172" s="102" t="s">
        <v>2534</v>
      </c>
      <c r="V172" s="103"/>
      <c r="W172" s="101"/>
      <c r="X172" s="102"/>
      <c r="Y172" s="101"/>
      <c r="Z172" s="101"/>
      <c r="AA172" s="101"/>
      <c r="AB172" s="104"/>
    </row>
    <row r="173" spans="2:28" ht="16.5" customHeight="1" x14ac:dyDescent="0.25">
      <c r="B173" s="97">
        <v>1080</v>
      </c>
      <c r="C173" s="97" t="s">
        <v>206</v>
      </c>
      <c r="D173" s="98">
        <v>512</v>
      </c>
      <c r="E173" s="99">
        <v>14</v>
      </c>
      <c r="F173" s="97">
        <v>6</v>
      </c>
      <c r="G173" s="97">
        <v>1</v>
      </c>
      <c r="H173" s="105">
        <v>23</v>
      </c>
      <c r="I173" s="105">
        <v>2</v>
      </c>
      <c r="J173" s="105">
        <v>19</v>
      </c>
      <c r="K173" s="95">
        <v>9419</v>
      </c>
      <c r="L173" s="106">
        <f>T172</f>
        <v>80</v>
      </c>
      <c r="M173" s="106">
        <f>K173*L173</f>
        <v>753520</v>
      </c>
      <c r="N173" s="77"/>
      <c r="O173" s="78"/>
      <c r="P173" s="78"/>
      <c r="Q173" s="78"/>
      <c r="R173" s="79"/>
      <c r="S173" s="80"/>
      <c r="T173" s="81"/>
      <c r="U173" s="77"/>
      <c r="V173" s="79"/>
      <c r="W173" s="79"/>
      <c r="X173" s="82"/>
      <c r="Y173" s="83">
        <f>M173</f>
        <v>753520</v>
      </c>
      <c r="Z173" s="84"/>
      <c r="AA173" s="87">
        <f>AB173*M173/100</f>
        <v>75.352000000000004</v>
      </c>
      <c r="AB173" s="82">
        <v>0.01</v>
      </c>
    </row>
    <row r="174" spans="2:28" ht="16.5" customHeight="1" x14ac:dyDescent="0.25">
      <c r="B174" s="99"/>
      <c r="C174" s="99"/>
      <c r="D174" s="99"/>
      <c r="E174" s="99"/>
      <c r="F174" s="99"/>
      <c r="G174" s="99"/>
      <c r="H174" s="107"/>
      <c r="I174" s="107"/>
      <c r="J174" s="107"/>
      <c r="K174" s="106"/>
      <c r="L174" s="106"/>
      <c r="M174" s="106"/>
      <c r="N174" s="77"/>
      <c r="O174" s="78"/>
      <c r="P174" s="78"/>
      <c r="Q174" s="78"/>
      <c r="R174" s="79"/>
      <c r="S174" s="80"/>
      <c r="T174" s="81"/>
      <c r="U174" s="77"/>
      <c r="V174" s="79"/>
      <c r="W174" s="79"/>
      <c r="X174" s="86"/>
      <c r="Y174" s="83"/>
      <c r="Z174" s="84"/>
      <c r="AA174" s="85"/>
      <c r="AB174" s="86"/>
    </row>
    <row r="175" spans="2:28" ht="16.5" customHeight="1" x14ac:dyDescent="0.25">
      <c r="B175" s="100" t="s">
        <v>205</v>
      </c>
      <c r="C175" s="101"/>
      <c r="D175" s="101"/>
      <c r="E175" s="101"/>
      <c r="F175" s="101"/>
      <c r="G175" s="102"/>
      <c r="H175" s="102" t="s">
        <v>210</v>
      </c>
      <c r="I175" s="102" t="s">
        <v>2537</v>
      </c>
      <c r="J175" s="102" t="s">
        <v>2538</v>
      </c>
      <c r="K175" s="102" t="s">
        <v>2539</v>
      </c>
      <c r="L175" s="102">
        <v>3</v>
      </c>
      <c r="M175" s="102"/>
      <c r="N175" s="102"/>
      <c r="O175" s="102" t="s">
        <v>208</v>
      </c>
      <c r="P175" s="102" t="s">
        <v>209</v>
      </c>
      <c r="Q175" s="102" t="s">
        <v>139</v>
      </c>
      <c r="R175" s="102">
        <v>34160</v>
      </c>
      <c r="S175" s="102"/>
      <c r="T175" s="102">
        <v>80</v>
      </c>
      <c r="U175" s="102"/>
      <c r="V175" s="103"/>
      <c r="W175" s="101"/>
      <c r="X175" s="102"/>
      <c r="Y175" s="101"/>
      <c r="Z175" s="101"/>
      <c r="AA175" s="101"/>
      <c r="AB175" s="104"/>
    </row>
    <row r="176" spans="2:28" ht="16.5" customHeight="1" x14ac:dyDescent="0.25">
      <c r="B176" s="97">
        <v>1083</v>
      </c>
      <c r="C176" s="97" t="s">
        <v>206</v>
      </c>
      <c r="D176" s="98">
        <v>1713</v>
      </c>
      <c r="E176" s="99">
        <v>14</v>
      </c>
      <c r="F176" s="97">
        <v>6</v>
      </c>
      <c r="G176" s="97">
        <v>1</v>
      </c>
      <c r="H176" s="105">
        <v>7</v>
      </c>
      <c r="I176" s="105">
        <v>1</v>
      </c>
      <c r="J176" s="105">
        <v>72</v>
      </c>
      <c r="K176" s="95">
        <v>2972</v>
      </c>
      <c r="L176" s="106">
        <f>T175</f>
        <v>80</v>
      </c>
      <c r="M176" s="106">
        <f>K176*L176</f>
        <v>237760</v>
      </c>
      <c r="N176" s="77"/>
      <c r="O176" s="78"/>
      <c r="P176" s="78"/>
      <c r="Q176" s="78"/>
      <c r="R176" s="79"/>
      <c r="S176" s="80"/>
      <c r="T176" s="81"/>
      <c r="U176" s="77"/>
      <c r="V176" s="79"/>
      <c r="W176" s="79"/>
      <c r="X176" s="82"/>
      <c r="Y176" s="83">
        <f>M176</f>
        <v>237760</v>
      </c>
      <c r="Z176" s="84"/>
      <c r="AA176" s="87">
        <f>AB176*M176/100</f>
        <v>23.776</v>
      </c>
      <c r="AB176" s="82">
        <v>0.01</v>
      </c>
    </row>
    <row r="177" spans="2:28" ht="16.5" customHeight="1" x14ac:dyDescent="0.25">
      <c r="B177" s="99"/>
      <c r="C177" s="99"/>
      <c r="D177" s="99"/>
      <c r="E177" s="99"/>
      <c r="F177" s="99"/>
      <c r="G177" s="99"/>
      <c r="H177" s="107"/>
      <c r="I177" s="107"/>
      <c r="J177" s="107"/>
      <c r="K177" s="106"/>
      <c r="L177" s="106"/>
      <c r="M177" s="106"/>
      <c r="N177" s="77"/>
      <c r="O177" s="78"/>
      <c r="P177" s="78"/>
      <c r="Q177" s="78"/>
      <c r="R177" s="79"/>
      <c r="S177" s="80"/>
      <c r="T177" s="81"/>
      <c r="U177" s="77"/>
      <c r="V177" s="79"/>
      <c r="W177" s="79"/>
      <c r="X177" s="86"/>
      <c r="Y177" s="83"/>
      <c r="Z177" s="84"/>
      <c r="AA177" s="85"/>
      <c r="AB177" s="86"/>
    </row>
    <row r="178" spans="2:28" ht="16.5" customHeight="1" x14ac:dyDescent="0.25">
      <c r="B178" s="100" t="s">
        <v>205</v>
      </c>
      <c r="C178" s="101"/>
      <c r="D178" s="101"/>
      <c r="E178" s="101"/>
      <c r="F178" s="101"/>
      <c r="G178" s="102"/>
      <c r="H178" s="102" t="s">
        <v>210</v>
      </c>
      <c r="I178" s="102" t="s">
        <v>2550</v>
      </c>
      <c r="J178" s="102" t="s">
        <v>2551</v>
      </c>
      <c r="K178" s="102" t="s">
        <v>2552</v>
      </c>
      <c r="L178" s="102">
        <v>3</v>
      </c>
      <c r="M178" s="102"/>
      <c r="N178" s="102"/>
      <c r="O178" s="102" t="s">
        <v>208</v>
      </c>
      <c r="P178" s="102" t="s">
        <v>209</v>
      </c>
      <c r="Q178" s="102" t="s">
        <v>139</v>
      </c>
      <c r="R178" s="102">
        <v>34160</v>
      </c>
      <c r="S178" s="102"/>
      <c r="T178" s="102">
        <v>80</v>
      </c>
      <c r="U178" s="102" t="s">
        <v>2553</v>
      </c>
      <c r="V178" s="103"/>
      <c r="W178" s="101"/>
      <c r="X178" s="102"/>
      <c r="Y178" s="101"/>
      <c r="Z178" s="101"/>
      <c r="AA178" s="101"/>
      <c r="AB178" s="104"/>
    </row>
    <row r="179" spans="2:28" ht="16.5" customHeight="1" x14ac:dyDescent="0.25">
      <c r="B179" s="97">
        <v>1088</v>
      </c>
      <c r="C179" s="97" t="s">
        <v>206</v>
      </c>
      <c r="D179" s="98">
        <v>6884</v>
      </c>
      <c r="E179" s="99">
        <v>155</v>
      </c>
      <c r="F179" s="97">
        <v>6</v>
      </c>
      <c r="G179" s="97">
        <v>2</v>
      </c>
      <c r="H179" s="105">
        <v>0</v>
      </c>
      <c r="I179" s="105">
        <v>2</v>
      </c>
      <c r="J179" s="105">
        <v>18</v>
      </c>
      <c r="K179" s="95">
        <v>218</v>
      </c>
      <c r="L179" s="106">
        <f>T178</f>
        <v>80</v>
      </c>
      <c r="M179" s="106">
        <f>K179*L179</f>
        <v>17440</v>
      </c>
      <c r="N179" s="77"/>
      <c r="O179" s="78" t="s">
        <v>203</v>
      </c>
      <c r="P179" s="78" t="s">
        <v>211</v>
      </c>
      <c r="Q179" s="78" t="s">
        <v>143</v>
      </c>
      <c r="R179" s="79">
        <v>90</v>
      </c>
      <c r="S179" s="80"/>
      <c r="T179" s="81">
        <v>7450</v>
      </c>
      <c r="U179" s="96" t="s">
        <v>1158</v>
      </c>
      <c r="V179" s="79">
        <f>R179*T179*85/100</f>
        <v>569925</v>
      </c>
      <c r="W179" s="79">
        <f>R179*T179-V179</f>
        <v>100575</v>
      </c>
      <c r="X179" s="82">
        <f>M179+W179</f>
        <v>118015</v>
      </c>
      <c r="Y179" s="83">
        <f>M179</f>
        <v>17440</v>
      </c>
      <c r="Z179" s="84"/>
      <c r="AA179" s="87">
        <f>AB179*M179/100</f>
        <v>3.488</v>
      </c>
      <c r="AB179" s="86">
        <v>0.02</v>
      </c>
    </row>
    <row r="180" spans="2:28" ht="16.5" customHeight="1" x14ac:dyDescent="0.25">
      <c r="B180" s="99"/>
      <c r="C180" s="99"/>
      <c r="D180" s="99"/>
      <c r="E180" s="99"/>
      <c r="F180" s="99"/>
      <c r="G180" s="99"/>
      <c r="H180" s="107"/>
      <c r="I180" s="107"/>
      <c r="J180" s="107"/>
      <c r="K180" s="106"/>
      <c r="L180" s="106"/>
      <c r="M180" s="106"/>
      <c r="N180" s="77"/>
      <c r="O180" s="78"/>
      <c r="P180" s="78"/>
      <c r="Q180" s="78"/>
      <c r="R180" s="79"/>
      <c r="S180" s="80"/>
      <c r="T180" s="81"/>
      <c r="U180" s="77"/>
      <c r="V180" s="79"/>
      <c r="W180" s="79"/>
      <c r="X180" s="86"/>
      <c r="Y180" s="83"/>
      <c r="Z180" s="84"/>
      <c r="AA180" s="85"/>
      <c r="AB180" s="86"/>
    </row>
    <row r="181" spans="2:28" ht="16.5" customHeight="1" x14ac:dyDescent="0.25">
      <c r="B181" s="100" t="s">
        <v>205</v>
      </c>
      <c r="C181" s="101"/>
      <c r="D181" s="101"/>
      <c r="E181" s="101"/>
      <c r="F181" s="101"/>
      <c r="G181" s="102"/>
      <c r="H181" s="102" t="s">
        <v>207</v>
      </c>
      <c r="I181" s="102" t="s">
        <v>724</v>
      </c>
      <c r="J181" s="102" t="s">
        <v>2483</v>
      </c>
      <c r="K181" s="102">
        <v>53</v>
      </c>
      <c r="L181" s="102">
        <v>3</v>
      </c>
      <c r="M181" s="102"/>
      <c r="N181" s="102"/>
      <c r="O181" s="102" t="s">
        <v>208</v>
      </c>
      <c r="P181" s="102" t="s">
        <v>209</v>
      </c>
      <c r="Q181" s="102" t="s">
        <v>139</v>
      </c>
      <c r="R181" s="102">
        <v>34160</v>
      </c>
      <c r="S181" s="102"/>
      <c r="T181" s="102">
        <v>80</v>
      </c>
      <c r="U181" s="102"/>
      <c r="V181" s="103"/>
      <c r="W181" s="101"/>
      <c r="X181" s="102"/>
      <c r="Y181" s="101"/>
      <c r="Z181" s="101"/>
      <c r="AA181" s="101"/>
      <c r="AB181" s="104"/>
    </row>
    <row r="182" spans="2:28" ht="16.5" customHeight="1" x14ac:dyDescent="0.25">
      <c r="B182" s="97">
        <v>1089</v>
      </c>
      <c r="C182" s="97" t="s">
        <v>206</v>
      </c>
      <c r="D182" s="98">
        <v>6885</v>
      </c>
      <c r="E182" s="99">
        <v>156</v>
      </c>
      <c r="F182" s="97">
        <v>6</v>
      </c>
      <c r="G182" s="97">
        <v>2</v>
      </c>
      <c r="H182" s="105">
        <v>0</v>
      </c>
      <c r="I182" s="105">
        <v>1</v>
      </c>
      <c r="J182" s="105">
        <v>86</v>
      </c>
      <c r="K182" s="95">
        <v>186</v>
      </c>
      <c r="L182" s="106">
        <f>T181</f>
        <v>80</v>
      </c>
      <c r="M182" s="106">
        <f>K182*L182</f>
        <v>14880</v>
      </c>
      <c r="N182" s="77"/>
      <c r="O182" s="78" t="s">
        <v>203</v>
      </c>
      <c r="P182" s="78" t="s">
        <v>211</v>
      </c>
      <c r="Q182" s="78" t="s">
        <v>143</v>
      </c>
      <c r="R182" s="79">
        <v>135</v>
      </c>
      <c r="S182" s="80"/>
      <c r="T182" s="81">
        <v>7450</v>
      </c>
      <c r="U182" s="96" t="s">
        <v>1207</v>
      </c>
      <c r="V182" s="79">
        <f>R182*T182*85/100</f>
        <v>854887.5</v>
      </c>
      <c r="W182" s="79">
        <f>R182*T182-V182</f>
        <v>150862.5</v>
      </c>
      <c r="X182" s="82">
        <f>M182+W182</f>
        <v>165742.5</v>
      </c>
      <c r="Y182" s="83">
        <f>M182</f>
        <v>14880</v>
      </c>
      <c r="Z182" s="84"/>
      <c r="AA182" s="87">
        <f>AB182*M182/100</f>
        <v>2.9760000000000004</v>
      </c>
      <c r="AB182" s="86">
        <v>0.02</v>
      </c>
    </row>
    <row r="183" spans="2:28" ht="16.5" customHeight="1" x14ac:dyDescent="0.25">
      <c r="B183" s="97"/>
      <c r="C183" s="97"/>
      <c r="D183" s="98"/>
      <c r="E183" s="99"/>
      <c r="F183" s="97"/>
      <c r="G183" s="97"/>
      <c r="H183" s="105"/>
      <c r="I183" s="105"/>
      <c r="J183" s="105"/>
      <c r="K183" s="95"/>
      <c r="L183" s="106"/>
      <c r="M183" s="106"/>
      <c r="N183" s="77"/>
      <c r="O183" s="78"/>
      <c r="P183" s="78"/>
      <c r="Q183" s="78"/>
      <c r="R183" s="79"/>
      <c r="S183" s="80"/>
      <c r="T183" s="81"/>
      <c r="U183" s="96"/>
      <c r="V183" s="79"/>
      <c r="W183" s="79"/>
      <c r="X183" s="82"/>
      <c r="Y183" s="83"/>
      <c r="Z183" s="84"/>
      <c r="AA183" s="87"/>
      <c r="AB183" s="86"/>
    </row>
    <row r="184" spans="2:28" ht="16.5" customHeight="1" x14ac:dyDescent="0.25">
      <c r="B184" s="99"/>
      <c r="C184" s="99"/>
      <c r="D184" s="99"/>
      <c r="E184" s="99"/>
      <c r="F184" s="99"/>
      <c r="G184" s="99"/>
      <c r="H184" s="107"/>
      <c r="I184" s="107"/>
      <c r="J184" s="107"/>
      <c r="K184" s="106"/>
      <c r="L184" s="106"/>
      <c r="M184" s="106"/>
      <c r="N184" s="77"/>
      <c r="O184" s="78"/>
      <c r="P184" s="78"/>
      <c r="Q184" s="78"/>
      <c r="R184" s="79"/>
      <c r="S184" s="80"/>
      <c r="T184" s="81"/>
      <c r="U184" s="77"/>
      <c r="V184" s="79"/>
      <c r="W184" s="79"/>
      <c r="X184" s="86"/>
      <c r="Y184" s="83"/>
      <c r="Z184" s="84"/>
      <c r="AA184" s="85"/>
      <c r="AB184" s="86"/>
    </row>
    <row r="185" spans="2:28" ht="16.5" customHeight="1" x14ac:dyDescent="0.25">
      <c r="B185" s="100" t="s">
        <v>205</v>
      </c>
      <c r="C185" s="101"/>
      <c r="D185" s="101"/>
      <c r="E185" s="101"/>
      <c r="F185" s="101"/>
      <c r="G185" s="102"/>
      <c r="H185" s="102" t="s">
        <v>210</v>
      </c>
      <c r="I185" s="102" t="s">
        <v>2554</v>
      </c>
      <c r="J185" s="102" t="s">
        <v>355</v>
      </c>
      <c r="K185" s="102">
        <v>41</v>
      </c>
      <c r="L185" s="102">
        <v>3</v>
      </c>
      <c r="M185" s="102"/>
      <c r="N185" s="102"/>
      <c r="O185" s="102" t="s">
        <v>208</v>
      </c>
      <c r="P185" s="102" t="s">
        <v>209</v>
      </c>
      <c r="Q185" s="102" t="s">
        <v>139</v>
      </c>
      <c r="R185" s="102">
        <v>34160</v>
      </c>
      <c r="S185" s="102"/>
      <c r="T185" s="102">
        <v>80</v>
      </c>
      <c r="U185" s="102"/>
      <c r="V185" s="103"/>
      <c r="W185" s="101"/>
      <c r="X185" s="102"/>
      <c r="Y185" s="101"/>
      <c r="Z185" s="101"/>
      <c r="AA185" s="101"/>
      <c r="AB185" s="104"/>
    </row>
    <row r="186" spans="2:28" ht="16.5" customHeight="1" x14ac:dyDescent="0.25">
      <c r="B186" s="97">
        <v>1090</v>
      </c>
      <c r="C186" s="97" t="s">
        <v>206</v>
      </c>
      <c r="D186" s="98">
        <v>513</v>
      </c>
      <c r="E186" s="99">
        <v>15</v>
      </c>
      <c r="F186" s="97">
        <v>6</v>
      </c>
      <c r="G186" s="97">
        <v>1</v>
      </c>
      <c r="H186" s="105">
        <v>8</v>
      </c>
      <c r="I186" s="105">
        <v>0</v>
      </c>
      <c r="J186" s="105">
        <v>42</v>
      </c>
      <c r="K186" s="95">
        <v>3242</v>
      </c>
      <c r="L186" s="106">
        <f>T185</f>
        <v>80</v>
      </c>
      <c r="M186" s="106">
        <f>K186*L186</f>
        <v>259360</v>
      </c>
      <c r="N186" s="77"/>
      <c r="O186" s="78"/>
      <c r="P186" s="78"/>
      <c r="Q186" s="78"/>
      <c r="R186" s="79"/>
      <c r="S186" s="80"/>
      <c r="T186" s="81"/>
      <c r="U186" s="77"/>
      <c r="V186" s="79"/>
      <c r="W186" s="79"/>
      <c r="X186" s="82"/>
      <c r="Y186" s="83">
        <f>M186</f>
        <v>259360</v>
      </c>
      <c r="Z186" s="84"/>
      <c r="AA186" s="87">
        <f>AB186*M186/100</f>
        <v>25.936</v>
      </c>
      <c r="AB186" s="82">
        <v>0.01</v>
      </c>
    </row>
    <row r="187" spans="2:28" ht="16.5" customHeight="1" x14ac:dyDescent="0.25">
      <c r="B187" s="97"/>
      <c r="C187" s="97"/>
      <c r="D187" s="98"/>
      <c r="E187" s="99"/>
      <c r="F187" s="97"/>
      <c r="G187" s="97"/>
      <c r="H187" s="105"/>
      <c r="I187" s="105"/>
      <c r="J187" s="105"/>
      <c r="K187" s="95"/>
      <c r="L187" s="106"/>
      <c r="M187" s="106"/>
      <c r="N187" s="77"/>
      <c r="O187" s="78"/>
      <c r="P187" s="78"/>
      <c r="Q187" s="78"/>
      <c r="R187" s="79"/>
      <c r="S187" s="80"/>
      <c r="T187" s="81"/>
      <c r="U187" s="77"/>
      <c r="V187" s="79"/>
      <c r="W187" s="79"/>
      <c r="X187" s="82"/>
      <c r="Y187" s="83"/>
      <c r="Z187" s="84"/>
      <c r="AA187" s="87"/>
      <c r="AB187" s="82"/>
    </row>
    <row r="188" spans="2:28" ht="16.5" customHeight="1" x14ac:dyDescent="0.25">
      <c r="B188" s="99"/>
      <c r="C188" s="99"/>
      <c r="D188" s="99"/>
      <c r="E188" s="99"/>
      <c r="F188" s="99"/>
      <c r="G188" s="99"/>
      <c r="H188" s="107"/>
      <c r="I188" s="107"/>
      <c r="J188" s="107"/>
      <c r="K188" s="106"/>
      <c r="L188" s="106"/>
      <c r="M188" s="106"/>
      <c r="N188" s="77"/>
      <c r="O188" s="78"/>
      <c r="P188" s="78"/>
      <c r="Q188" s="78"/>
      <c r="R188" s="79"/>
      <c r="S188" s="80"/>
      <c r="T188" s="81"/>
      <c r="U188" s="77"/>
      <c r="V188" s="79"/>
      <c r="W188" s="79"/>
      <c r="X188" s="86"/>
      <c r="Y188" s="83"/>
      <c r="Z188" s="84"/>
      <c r="AA188" s="85"/>
      <c r="AB188" s="86"/>
    </row>
    <row r="189" spans="2:28" ht="16.5" customHeight="1" x14ac:dyDescent="0.25">
      <c r="B189" s="100" t="s">
        <v>205</v>
      </c>
      <c r="C189" s="101"/>
      <c r="D189" s="101"/>
      <c r="E189" s="101"/>
      <c r="F189" s="101"/>
      <c r="G189" s="102"/>
      <c r="H189" s="102" t="s">
        <v>207</v>
      </c>
      <c r="I189" s="102" t="s">
        <v>2557</v>
      </c>
      <c r="J189" s="102" t="s">
        <v>2558</v>
      </c>
      <c r="K189" s="102">
        <v>60</v>
      </c>
      <c r="L189" s="102">
        <v>3</v>
      </c>
      <c r="M189" s="102"/>
      <c r="N189" s="102"/>
      <c r="O189" s="102" t="s">
        <v>208</v>
      </c>
      <c r="P189" s="102" t="s">
        <v>209</v>
      </c>
      <c r="Q189" s="102" t="s">
        <v>139</v>
      </c>
      <c r="R189" s="102">
        <v>34160</v>
      </c>
      <c r="S189" s="102"/>
      <c r="T189" s="102">
        <v>80</v>
      </c>
      <c r="U189" s="102"/>
      <c r="V189" s="103"/>
      <c r="W189" s="101"/>
      <c r="X189" s="102" t="s">
        <v>212</v>
      </c>
      <c r="Y189" s="101" t="s">
        <v>2560</v>
      </c>
      <c r="Z189" s="101"/>
      <c r="AA189" s="102" t="s">
        <v>2559</v>
      </c>
      <c r="AB189" s="104"/>
    </row>
    <row r="190" spans="2:28" ht="16.5" customHeight="1" x14ac:dyDescent="0.25">
      <c r="B190" s="97">
        <v>1092</v>
      </c>
      <c r="C190" s="97" t="s">
        <v>206</v>
      </c>
      <c r="D190" s="98">
        <v>1287</v>
      </c>
      <c r="E190" s="99">
        <v>15</v>
      </c>
      <c r="F190" s="97">
        <v>6</v>
      </c>
      <c r="G190" s="97">
        <v>1</v>
      </c>
      <c r="H190" s="105">
        <v>10</v>
      </c>
      <c r="I190" s="105">
        <v>0</v>
      </c>
      <c r="J190" s="105">
        <v>4</v>
      </c>
      <c r="K190" s="95">
        <v>4004</v>
      </c>
      <c r="L190" s="106">
        <f>T189</f>
        <v>80</v>
      </c>
      <c r="M190" s="106">
        <f>K190*L190</f>
        <v>320320</v>
      </c>
      <c r="N190" s="77"/>
      <c r="O190" s="78"/>
      <c r="P190" s="78"/>
      <c r="Q190" s="78"/>
      <c r="R190" s="79"/>
      <c r="S190" s="80"/>
      <c r="T190" s="81"/>
      <c r="U190" s="77"/>
      <c r="V190" s="79"/>
      <c r="W190" s="79"/>
      <c r="X190" s="82"/>
      <c r="Y190" s="83">
        <f>M190</f>
        <v>320320</v>
      </c>
      <c r="Z190" s="84"/>
      <c r="AA190" s="87">
        <f>AB190*M190/100</f>
        <v>32.032000000000004</v>
      </c>
      <c r="AB190" s="82">
        <v>0.01</v>
      </c>
    </row>
    <row r="191" spans="2:28" ht="16.5" customHeight="1" x14ac:dyDescent="0.25">
      <c r="B191" s="99"/>
      <c r="C191" s="99"/>
      <c r="D191" s="99"/>
      <c r="E191" s="99"/>
      <c r="F191" s="99"/>
      <c r="G191" s="99"/>
      <c r="H191" s="107"/>
      <c r="I191" s="107"/>
      <c r="J191" s="107"/>
      <c r="K191" s="106"/>
      <c r="L191" s="106"/>
      <c r="M191" s="106"/>
      <c r="N191" s="77"/>
      <c r="O191" s="78"/>
      <c r="P191" s="78"/>
      <c r="Q191" s="78"/>
      <c r="R191" s="79"/>
      <c r="S191" s="80"/>
      <c r="T191" s="81"/>
      <c r="U191" s="77"/>
      <c r="V191" s="79"/>
      <c r="W191" s="79"/>
      <c r="X191" s="86"/>
      <c r="Y191" s="83"/>
      <c r="Z191" s="84"/>
      <c r="AA191" s="85"/>
      <c r="AB191" s="86"/>
    </row>
    <row r="192" spans="2:28" ht="16.5" customHeight="1" x14ac:dyDescent="0.25">
      <c r="B192" s="100" t="s">
        <v>205</v>
      </c>
      <c r="C192" s="101"/>
      <c r="D192" s="101"/>
      <c r="E192" s="101"/>
      <c r="F192" s="101"/>
      <c r="G192" s="102"/>
      <c r="H192" s="102" t="s">
        <v>210</v>
      </c>
      <c r="I192" s="102" t="s">
        <v>2216</v>
      </c>
      <c r="J192" s="102" t="s">
        <v>2561</v>
      </c>
      <c r="K192" s="102">
        <v>93</v>
      </c>
      <c r="L192" s="102">
        <v>3</v>
      </c>
      <c r="M192" s="102"/>
      <c r="N192" s="102"/>
      <c r="O192" s="102" t="s">
        <v>208</v>
      </c>
      <c r="P192" s="102" t="s">
        <v>209</v>
      </c>
      <c r="Q192" s="102" t="s">
        <v>139</v>
      </c>
      <c r="R192" s="102">
        <v>34160</v>
      </c>
      <c r="S192" s="102"/>
      <c r="T192" s="102">
        <v>80</v>
      </c>
      <c r="U192" s="102"/>
      <c r="V192" s="103"/>
      <c r="W192" s="101"/>
      <c r="X192" s="102"/>
      <c r="Y192" s="101"/>
      <c r="Z192" s="101"/>
      <c r="AA192" s="101"/>
      <c r="AB192" s="104"/>
    </row>
    <row r="193" spans="2:28" ht="16.5" customHeight="1" x14ac:dyDescent="0.25">
      <c r="B193" s="97">
        <v>1093</v>
      </c>
      <c r="C193" s="97" t="s">
        <v>206</v>
      </c>
      <c r="D193" s="98">
        <v>4489</v>
      </c>
      <c r="E193" s="99">
        <v>15</v>
      </c>
      <c r="F193" s="97">
        <v>6</v>
      </c>
      <c r="G193" s="97">
        <v>1</v>
      </c>
      <c r="H193" s="105">
        <v>4</v>
      </c>
      <c r="I193" s="105">
        <v>1</v>
      </c>
      <c r="J193" s="105">
        <v>0</v>
      </c>
      <c r="K193" s="95">
        <v>1700</v>
      </c>
      <c r="L193" s="106">
        <f>T192</f>
        <v>80</v>
      </c>
      <c r="M193" s="106">
        <f>K193*L193</f>
        <v>136000</v>
      </c>
      <c r="N193" s="77"/>
      <c r="O193" s="78"/>
      <c r="P193" s="78"/>
      <c r="Q193" s="78"/>
      <c r="R193" s="79"/>
      <c r="S193" s="80"/>
      <c r="T193" s="81"/>
      <c r="U193" s="77"/>
      <c r="V193" s="79"/>
      <c r="W193" s="79"/>
      <c r="X193" s="82"/>
      <c r="Y193" s="83">
        <f>M193</f>
        <v>136000</v>
      </c>
      <c r="Z193" s="84"/>
      <c r="AA193" s="87">
        <f>AB193*M193/100</f>
        <v>13.6</v>
      </c>
      <c r="AB193" s="82">
        <v>0.01</v>
      </c>
    </row>
    <row r="194" spans="2:28" ht="16.5" customHeight="1" x14ac:dyDescent="0.25">
      <c r="B194" s="99"/>
      <c r="C194" s="99"/>
      <c r="D194" s="99"/>
      <c r="E194" s="99"/>
      <c r="F194" s="99"/>
      <c r="G194" s="99"/>
      <c r="H194" s="107"/>
      <c r="I194" s="107"/>
      <c r="J194" s="107"/>
      <c r="K194" s="106"/>
      <c r="L194" s="106"/>
      <c r="M194" s="106"/>
      <c r="N194" s="77"/>
      <c r="O194" s="78"/>
      <c r="P194" s="78"/>
      <c r="Q194" s="78"/>
      <c r="R194" s="79"/>
      <c r="S194" s="80"/>
      <c r="T194" s="81"/>
      <c r="U194" s="77"/>
      <c r="V194" s="79"/>
      <c r="W194" s="79"/>
      <c r="X194" s="86"/>
      <c r="Y194" s="83"/>
      <c r="Z194" s="84"/>
      <c r="AA194" s="85"/>
      <c r="AB194" s="86"/>
    </row>
    <row r="195" spans="2:28" ht="16.5" customHeight="1" x14ac:dyDescent="0.25">
      <c r="B195" s="100" t="s">
        <v>205</v>
      </c>
      <c r="C195" s="101"/>
      <c r="D195" s="101"/>
      <c r="E195" s="101"/>
      <c r="F195" s="101"/>
      <c r="G195" s="102"/>
      <c r="H195" s="102" t="s">
        <v>210</v>
      </c>
      <c r="I195" s="102" t="s">
        <v>2564</v>
      </c>
      <c r="J195" s="102" t="s">
        <v>2565</v>
      </c>
      <c r="K195" s="102">
        <v>76</v>
      </c>
      <c r="L195" s="102">
        <v>3</v>
      </c>
      <c r="M195" s="102"/>
      <c r="N195" s="102"/>
      <c r="O195" s="102" t="s">
        <v>208</v>
      </c>
      <c r="P195" s="102" t="s">
        <v>209</v>
      </c>
      <c r="Q195" s="102" t="s">
        <v>139</v>
      </c>
      <c r="R195" s="102">
        <v>34160</v>
      </c>
      <c r="S195" s="102"/>
      <c r="T195" s="102">
        <v>80</v>
      </c>
      <c r="U195" s="102"/>
      <c r="V195" s="103"/>
      <c r="W195" s="101"/>
      <c r="X195" s="102"/>
      <c r="Y195" s="101"/>
      <c r="Z195" s="101"/>
      <c r="AA195" s="101"/>
      <c r="AB195" s="104"/>
    </row>
    <row r="196" spans="2:28" ht="16.5" customHeight="1" x14ac:dyDescent="0.25">
      <c r="B196" s="97">
        <v>1096</v>
      </c>
      <c r="C196" s="97" t="s">
        <v>206</v>
      </c>
      <c r="D196" s="98">
        <v>13703</v>
      </c>
      <c r="E196" s="99">
        <v>15</v>
      </c>
      <c r="F196" s="97">
        <v>6</v>
      </c>
      <c r="G196" s="97">
        <v>1</v>
      </c>
      <c r="H196" s="105">
        <v>22</v>
      </c>
      <c r="I196" s="105">
        <v>3</v>
      </c>
      <c r="J196" s="105">
        <v>26</v>
      </c>
      <c r="K196" s="95">
        <v>9126</v>
      </c>
      <c r="L196" s="106">
        <f>T195</f>
        <v>80</v>
      </c>
      <c r="M196" s="106">
        <f>K196*L196</f>
        <v>730080</v>
      </c>
      <c r="N196" s="77"/>
      <c r="O196" s="78"/>
      <c r="P196" s="78"/>
      <c r="Q196" s="78"/>
      <c r="R196" s="79"/>
      <c r="S196" s="80"/>
      <c r="T196" s="81"/>
      <c r="U196" s="77"/>
      <c r="V196" s="79"/>
      <c r="W196" s="79"/>
      <c r="X196" s="82"/>
      <c r="Y196" s="83">
        <f>M196</f>
        <v>730080</v>
      </c>
      <c r="Z196" s="84"/>
      <c r="AA196" s="87">
        <f>AB196*M196/100</f>
        <v>73.007999999999996</v>
      </c>
      <c r="AB196" s="82">
        <v>0.01</v>
      </c>
    </row>
    <row r="197" spans="2:28" ht="16.5" customHeight="1" x14ac:dyDescent="0.25">
      <c r="B197" s="99"/>
      <c r="C197" s="99"/>
      <c r="D197" s="99"/>
      <c r="E197" s="99"/>
      <c r="F197" s="99"/>
      <c r="G197" s="99"/>
      <c r="H197" s="107"/>
      <c r="I197" s="107"/>
      <c r="J197" s="107"/>
      <c r="K197" s="106"/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6"/>
      <c r="Y197" s="83"/>
      <c r="Z197" s="84"/>
      <c r="AA197" s="85"/>
      <c r="AB197" s="86"/>
    </row>
    <row r="198" spans="2:28" ht="16.5" customHeight="1" x14ac:dyDescent="0.25">
      <c r="B198" s="100" t="s">
        <v>205</v>
      </c>
      <c r="C198" s="101"/>
      <c r="D198" s="101"/>
      <c r="E198" s="101"/>
      <c r="F198" s="101"/>
      <c r="G198" s="102"/>
      <c r="H198" s="102" t="s">
        <v>207</v>
      </c>
      <c r="I198" s="102" t="s">
        <v>307</v>
      </c>
      <c r="J198" s="102" t="s">
        <v>668</v>
      </c>
      <c r="K198" s="102">
        <v>29</v>
      </c>
      <c r="L198" s="102">
        <v>3</v>
      </c>
      <c r="M198" s="102"/>
      <c r="N198" s="102"/>
      <c r="O198" s="102" t="s">
        <v>208</v>
      </c>
      <c r="P198" s="102" t="s">
        <v>209</v>
      </c>
      <c r="Q198" s="102" t="s">
        <v>139</v>
      </c>
      <c r="R198" s="102">
        <v>34160</v>
      </c>
      <c r="S198" s="102"/>
      <c r="T198" s="102">
        <v>80</v>
      </c>
      <c r="U198" s="102"/>
      <c r="V198" s="103"/>
      <c r="W198" s="101"/>
      <c r="X198" s="102"/>
      <c r="Y198" s="101"/>
      <c r="Z198" s="101"/>
      <c r="AA198" s="101"/>
      <c r="AB198" s="104"/>
    </row>
    <row r="199" spans="2:28" ht="16.5" customHeight="1" x14ac:dyDescent="0.25">
      <c r="B199" s="97">
        <v>1100</v>
      </c>
      <c r="C199" s="97" t="s">
        <v>206</v>
      </c>
      <c r="D199" s="98">
        <v>4662</v>
      </c>
      <c r="E199" s="99">
        <v>15</v>
      </c>
      <c r="F199" s="97">
        <v>6</v>
      </c>
      <c r="G199" s="97">
        <v>1</v>
      </c>
      <c r="H199" s="105">
        <v>18</v>
      </c>
      <c r="I199" s="105">
        <v>1</v>
      </c>
      <c r="J199" s="105">
        <v>59</v>
      </c>
      <c r="K199" s="95">
        <v>7359</v>
      </c>
      <c r="L199" s="106">
        <f>T198</f>
        <v>80</v>
      </c>
      <c r="M199" s="106">
        <f>K199*L199</f>
        <v>588720</v>
      </c>
      <c r="N199" s="77"/>
      <c r="O199" s="78"/>
      <c r="P199" s="78"/>
      <c r="Q199" s="78"/>
      <c r="R199" s="79"/>
      <c r="S199" s="80"/>
      <c r="T199" s="81"/>
      <c r="U199" s="77"/>
      <c r="V199" s="79"/>
      <c r="W199" s="79"/>
      <c r="X199" s="82"/>
      <c r="Y199" s="83">
        <f>M199</f>
        <v>588720</v>
      </c>
      <c r="Z199" s="84"/>
      <c r="AA199" s="87">
        <f>AB199*M199/100</f>
        <v>58.872</v>
      </c>
      <c r="AB199" s="82">
        <v>0.01</v>
      </c>
    </row>
    <row r="200" spans="2:28" ht="16.5" customHeight="1" x14ac:dyDescent="0.25">
      <c r="B200" s="97"/>
      <c r="C200" s="97"/>
      <c r="D200" s="98"/>
      <c r="E200" s="99"/>
      <c r="F200" s="97"/>
      <c r="G200" s="97"/>
      <c r="H200" s="105"/>
      <c r="I200" s="105"/>
      <c r="J200" s="105"/>
      <c r="K200" s="95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2"/>
      <c r="Y200" s="83"/>
      <c r="Z200" s="84"/>
      <c r="AA200" s="87"/>
      <c r="AB200" s="82"/>
    </row>
    <row r="201" spans="2:28" ht="16.5" customHeight="1" x14ac:dyDescent="0.25">
      <c r="B201" s="99"/>
      <c r="C201" s="99"/>
      <c r="D201" s="99"/>
      <c r="E201" s="99"/>
      <c r="F201" s="99"/>
      <c r="G201" s="99"/>
      <c r="H201" s="107"/>
      <c r="I201" s="107"/>
      <c r="J201" s="107"/>
      <c r="K201" s="106"/>
      <c r="L201" s="106"/>
      <c r="M201" s="106"/>
      <c r="N201" s="77"/>
      <c r="O201" s="78"/>
      <c r="P201" s="78"/>
      <c r="Q201" s="78"/>
      <c r="R201" s="79"/>
      <c r="S201" s="80"/>
      <c r="T201" s="81"/>
      <c r="U201" s="77"/>
      <c r="V201" s="79"/>
      <c r="W201" s="79"/>
      <c r="X201" s="86"/>
      <c r="Y201" s="83"/>
      <c r="Z201" s="84"/>
      <c r="AA201" s="85"/>
      <c r="AB201" s="86"/>
    </row>
    <row r="202" spans="2:28" ht="16.5" customHeight="1" x14ac:dyDescent="0.25">
      <c r="B202" s="100" t="s">
        <v>205</v>
      </c>
      <c r="C202" s="101"/>
      <c r="D202" s="101"/>
      <c r="E202" s="101"/>
      <c r="F202" s="101"/>
      <c r="G202" s="102"/>
      <c r="H202" s="102" t="s">
        <v>207</v>
      </c>
      <c r="I202" s="102" t="s">
        <v>2573</v>
      </c>
      <c r="J202" s="102" t="s">
        <v>2519</v>
      </c>
      <c r="K202" s="102">
        <v>49</v>
      </c>
      <c r="L202" s="102">
        <v>3</v>
      </c>
      <c r="M202" s="102"/>
      <c r="N202" s="102"/>
      <c r="O202" s="102" t="s">
        <v>208</v>
      </c>
      <c r="P202" s="102" t="s">
        <v>209</v>
      </c>
      <c r="Q202" s="102" t="s">
        <v>139</v>
      </c>
      <c r="R202" s="102">
        <v>34160</v>
      </c>
      <c r="S202" s="102"/>
      <c r="T202" s="102">
        <v>80</v>
      </c>
      <c r="U202" s="102" t="s">
        <v>2574</v>
      </c>
      <c r="V202" s="103"/>
      <c r="W202" s="101"/>
      <c r="X202" s="102"/>
      <c r="Y202" s="101"/>
      <c r="Z202" s="101"/>
      <c r="AA202" s="101"/>
      <c r="AB202" s="104"/>
    </row>
    <row r="203" spans="2:28" ht="16.5" customHeight="1" x14ac:dyDescent="0.25">
      <c r="B203" s="97">
        <v>1102</v>
      </c>
      <c r="C203" s="97" t="s">
        <v>206</v>
      </c>
      <c r="D203" s="98">
        <v>6887</v>
      </c>
      <c r="E203" s="99">
        <v>160</v>
      </c>
      <c r="F203" s="97">
        <v>6</v>
      </c>
      <c r="G203" s="97">
        <v>2</v>
      </c>
      <c r="H203" s="105">
        <v>0</v>
      </c>
      <c r="I203" s="105">
        <v>2</v>
      </c>
      <c r="J203" s="105">
        <v>17</v>
      </c>
      <c r="K203" s="95">
        <v>217</v>
      </c>
      <c r="L203" s="106">
        <f>T202</f>
        <v>80</v>
      </c>
      <c r="M203" s="106">
        <f>K203*L203</f>
        <v>17360</v>
      </c>
      <c r="N203" s="77"/>
      <c r="O203" s="78" t="s">
        <v>203</v>
      </c>
      <c r="P203" s="78" t="s">
        <v>211</v>
      </c>
      <c r="Q203" s="78" t="s">
        <v>143</v>
      </c>
      <c r="R203" s="79">
        <v>108</v>
      </c>
      <c r="S203" s="80"/>
      <c r="T203" s="81">
        <v>7450</v>
      </c>
      <c r="U203" s="96" t="s">
        <v>1158</v>
      </c>
      <c r="V203" s="79">
        <f>R203*T203*85/100</f>
        <v>683910</v>
      </c>
      <c r="W203" s="79">
        <f>R203*T203-V203</f>
        <v>120690</v>
      </c>
      <c r="X203" s="82">
        <f>M203+W203</f>
        <v>138050</v>
      </c>
      <c r="Y203" s="83">
        <f>M203</f>
        <v>17360</v>
      </c>
      <c r="Z203" s="84"/>
      <c r="AA203" s="87">
        <f>AB203*M203/100</f>
        <v>3.472</v>
      </c>
      <c r="AB203" s="86">
        <v>0.02</v>
      </c>
    </row>
    <row r="204" spans="2:28" ht="16.5" customHeight="1" x14ac:dyDescent="0.25">
      <c r="B204" s="97"/>
      <c r="C204" s="97"/>
      <c r="D204" s="98"/>
      <c r="E204" s="99"/>
      <c r="F204" s="97"/>
      <c r="G204" s="97"/>
      <c r="H204" s="105"/>
      <c r="I204" s="105">
        <v>1</v>
      </c>
      <c r="J204" s="105">
        <v>0</v>
      </c>
      <c r="K204" s="95">
        <v>100</v>
      </c>
      <c r="L204" s="106">
        <f>T202</f>
        <v>80</v>
      </c>
      <c r="M204" s="106">
        <f>K204*L204</f>
        <v>8000</v>
      </c>
      <c r="N204" s="77"/>
      <c r="O204" s="78" t="s">
        <v>203</v>
      </c>
      <c r="P204" s="78" t="s">
        <v>5</v>
      </c>
      <c r="Q204" s="78" t="s">
        <v>143</v>
      </c>
      <c r="R204" s="79">
        <v>108</v>
      </c>
      <c r="S204" s="80"/>
      <c r="T204" s="81">
        <v>8050</v>
      </c>
      <c r="U204" s="96" t="s">
        <v>1334</v>
      </c>
      <c r="V204" s="79">
        <f>R204*T204*16/100</f>
        <v>139104</v>
      </c>
      <c r="W204" s="79">
        <f>R204*T204-V204</f>
        <v>730296</v>
      </c>
      <c r="X204" s="82">
        <f>M204+W204</f>
        <v>738296</v>
      </c>
      <c r="Y204" s="83">
        <f>M204</f>
        <v>8000</v>
      </c>
      <c r="Z204" s="84"/>
      <c r="AA204" s="87">
        <f>AB204*M204/100</f>
        <v>1.6</v>
      </c>
      <c r="AB204" s="86">
        <v>0.02</v>
      </c>
    </row>
    <row r="205" spans="2:28" ht="16.5" customHeight="1" x14ac:dyDescent="0.25">
      <c r="B205" s="97"/>
      <c r="C205" s="97"/>
      <c r="D205" s="98"/>
      <c r="E205" s="99"/>
      <c r="F205" s="97"/>
      <c r="G205" s="97"/>
      <c r="H205" s="105">
        <v>0</v>
      </c>
      <c r="I205" s="105">
        <v>3</v>
      </c>
      <c r="J205" s="105">
        <v>17</v>
      </c>
      <c r="K205" s="95">
        <v>317</v>
      </c>
      <c r="L205" s="106"/>
      <c r="M205" s="106"/>
      <c r="N205" s="77"/>
      <c r="O205" s="78"/>
      <c r="P205" s="78"/>
      <c r="Q205" s="78"/>
      <c r="R205" s="79"/>
      <c r="S205" s="80"/>
      <c r="T205" s="81"/>
      <c r="U205" s="77"/>
      <c r="V205" s="79"/>
      <c r="W205" s="79"/>
      <c r="X205" s="82"/>
      <c r="Y205" s="83"/>
      <c r="Z205" s="84"/>
      <c r="AA205" s="87">
        <f>SUM(AA203:AA204)</f>
        <v>5.0720000000000001</v>
      </c>
      <c r="AB205" s="82"/>
    </row>
    <row r="206" spans="2:28" ht="16.5" customHeight="1" x14ac:dyDescent="0.25">
      <c r="B206" s="99"/>
      <c r="C206" s="99"/>
      <c r="D206" s="99"/>
      <c r="E206" s="99"/>
      <c r="F206" s="99"/>
      <c r="G206" s="99"/>
      <c r="H206" s="107"/>
      <c r="I206" s="107"/>
      <c r="J206" s="107"/>
      <c r="K206" s="106"/>
      <c r="L206" s="106"/>
      <c r="M206" s="106"/>
      <c r="N206" s="77"/>
      <c r="O206" s="78"/>
      <c r="P206" s="78"/>
      <c r="Q206" s="78"/>
      <c r="R206" s="79"/>
      <c r="S206" s="80"/>
      <c r="T206" s="81"/>
      <c r="U206" s="77"/>
      <c r="V206" s="79"/>
      <c r="W206" s="79"/>
      <c r="X206" s="86"/>
      <c r="Y206" s="83"/>
      <c r="Z206" s="84"/>
      <c r="AA206" s="85"/>
      <c r="AB206" s="86"/>
    </row>
    <row r="207" spans="2:28" ht="16.5" customHeight="1" x14ac:dyDescent="0.25">
      <c r="B207" s="100" t="s">
        <v>205</v>
      </c>
      <c r="C207" s="101"/>
      <c r="D207" s="101"/>
      <c r="E207" s="101"/>
      <c r="F207" s="101"/>
      <c r="G207" s="102"/>
      <c r="H207" s="102" t="s">
        <v>207</v>
      </c>
      <c r="I207" s="102" t="s">
        <v>867</v>
      </c>
      <c r="J207" s="102" t="s">
        <v>668</v>
      </c>
      <c r="K207" s="102">
        <v>101</v>
      </c>
      <c r="L207" s="102">
        <v>3</v>
      </c>
      <c r="M207" s="102"/>
      <c r="N207" s="102"/>
      <c r="O207" s="102" t="s">
        <v>208</v>
      </c>
      <c r="P207" s="102" t="s">
        <v>209</v>
      </c>
      <c r="Q207" s="102" t="s">
        <v>139</v>
      </c>
      <c r="R207" s="102">
        <v>34160</v>
      </c>
      <c r="S207" s="102"/>
      <c r="T207" s="102">
        <v>80</v>
      </c>
      <c r="U207" s="102"/>
      <c r="V207" s="103"/>
      <c r="W207" s="101"/>
      <c r="X207" s="102"/>
      <c r="Y207" s="101"/>
      <c r="Z207" s="101"/>
      <c r="AA207" s="101"/>
      <c r="AB207" s="104"/>
    </row>
    <row r="208" spans="2:28" ht="16.5" customHeight="1" x14ac:dyDescent="0.25">
      <c r="B208" s="97">
        <v>1103</v>
      </c>
      <c r="C208" s="97" t="s">
        <v>206</v>
      </c>
      <c r="D208" s="98">
        <v>13115</v>
      </c>
      <c r="E208" s="99">
        <v>162</v>
      </c>
      <c r="F208" s="97">
        <v>6</v>
      </c>
      <c r="G208" s="97">
        <v>2</v>
      </c>
      <c r="H208" s="105">
        <v>0</v>
      </c>
      <c r="I208" s="105">
        <v>1</v>
      </c>
      <c r="J208" s="105">
        <v>4</v>
      </c>
      <c r="K208" s="95">
        <v>104</v>
      </c>
      <c r="L208" s="106">
        <f>T207</f>
        <v>80</v>
      </c>
      <c r="M208" s="106">
        <f>K208*L208</f>
        <v>8320</v>
      </c>
      <c r="N208" s="77"/>
      <c r="O208" s="78" t="s">
        <v>203</v>
      </c>
      <c r="P208" s="78" t="s">
        <v>5</v>
      </c>
      <c r="Q208" s="78" t="s">
        <v>143</v>
      </c>
      <c r="R208" s="79">
        <v>81</v>
      </c>
      <c r="S208" s="80"/>
      <c r="T208" s="81">
        <v>8050</v>
      </c>
      <c r="U208" s="96" t="s">
        <v>1184</v>
      </c>
      <c r="V208" s="79">
        <f>R208*T208*44/100</f>
        <v>286902</v>
      </c>
      <c r="W208" s="79">
        <f>R208*T208-V208</f>
        <v>365148</v>
      </c>
      <c r="X208" s="82">
        <f>M208+W208</f>
        <v>373468</v>
      </c>
      <c r="Y208" s="83">
        <f>M208</f>
        <v>8320</v>
      </c>
      <c r="Z208" s="84"/>
      <c r="AA208" s="87">
        <f>AB208*M208/100</f>
        <v>1.6640000000000001</v>
      </c>
      <c r="AB208" s="86">
        <v>0.02</v>
      </c>
    </row>
    <row r="209" spans="2:28" ht="16.5" customHeight="1" x14ac:dyDescent="0.25">
      <c r="B209" s="97"/>
      <c r="C209" s="97"/>
      <c r="D209" s="98"/>
      <c r="E209" s="99"/>
      <c r="F209" s="97"/>
      <c r="G209" s="97"/>
      <c r="H209" s="105"/>
      <c r="I209" s="105"/>
      <c r="J209" s="105"/>
      <c r="K209" s="95"/>
      <c r="L209" s="106"/>
      <c r="M209" s="106"/>
      <c r="N209" s="77"/>
      <c r="O209" s="78"/>
      <c r="P209" s="78"/>
      <c r="Q209" s="78"/>
      <c r="R209" s="79"/>
      <c r="S209" s="80"/>
      <c r="T209" s="81"/>
      <c r="U209" s="96"/>
      <c r="V209" s="79"/>
      <c r="W209" s="79"/>
      <c r="X209" s="82"/>
      <c r="Y209" s="83"/>
      <c r="Z209" s="84"/>
      <c r="AA209" s="87"/>
      <c r="AB209" s="86"/>
    </row>
    <row r="210" spans="2:28" ht="16.5" customHeight="1" x14ac:dyDescent="0.25">
      <c r="B210" s="99"/>
      <c r="C210" s="99"/>
      <c r="D210" s="99"/>
      <c r="E210" s="99"/>
      <c r="F210" s="99"/>
      <c r="G210" s="99"/>
      <c r="H210" s="107"/>
      <c r="I210" s="107"/>
      <c r="J210" s="107"/>
      <c r="K210" s="106"/>
      <c r="L210" s="106"/>
      <c r="M210" s="106"/>
      <c r="N210" s="77"/>
      <c r="O210" s="78"/>
      <c r="P210" s="78"/>
      <c r="Q210" s="78"/>
      <c r="R210" s="79"/>
      <c r="S210" s="80"/>
      <c r="T210" s="81"/>
      <c r="U210" s="77"/>
      <c r="V210" s="79"/>
      <c r="W210" s="79"/>
      <c r="X210" s="86"/>
      <c r="Y210" s="83"/>
      <c r="Z210" s="84"/>
      <c r="AA210" s="85"/>
      <c r="AB210" s="86"/>
    </row>
    <row r="211" spans="2:28" ht="16.5" customHeight="1" x14ac:dyDescent="0.25">
      <c r="B211" s="100" t="s">
        <v>205</v>
      </c>
      <c r="C211" s="101"/>
      <c r="D211" s="101"/>
      <c r="E211" s="101"/>
      <c r="F211" s="101"/>
      <c r="G211" s="102"/>
      <c r="H211" s="102" t="s">
        <v>207</v>
      </c>
      <c r="I211" s="102" t="s">
        <v>867</v>
      </c>
      <c r="J211" s="102" t="s">
        <v>668</v>
      </c>
      <c r="K211" s="102">
        <v>101</v>
      </c>
      <c r="L211" s="102">
        <v>3</v>
      </c>
      <c r="M211" s="102"/>
      <c r="N211" s="102"/>
      <c r="O211" s="102" t="s">
        <v>208</v>
      </c>
      <c r="P211" s="102" t="s">
        <v>209</v>
      </c>
      <c r="Q211" s="102" t="s">
        <v>139</v>
      </c>
      <c r="R211" s="102">
        <v>34160</v>
      </c>
      <c r="S211" s="102"/>
      <c r="T211" s="102">
        <v>80</v>
      </c>
      <c r="U211" s="102"/>
      <c r="V211" s="103"/>
      <c r="W211" s="101"/>
      <c r="X211" s="102"/>
      <c r="Y211" s="101"/>
      <c r="Z211" s="101"/>
      <c r="AA211" s="101"/>
      <c r="AB211" s="104"/>
    </row>
    <row r="212" spans="2:28" ht="16.5" customHeight="1" x14ac:dyDescent="0.25">
      <c r="B212" s="97">
        <v>1104</v>
      </c>
      <c r="C212" s="97" t="s">
        <v>206</v>
      </c>
      <c r="D212" s="98">
        <v>6888</v>
      </c>
      <c r="E212" s="99">
        <v>161</v>
      </c>
      <c r="F212" s="97">
        <v>6</v>
      </c>
      <c r="G212" s="97">
        <v>1</v>
      </c>
      <c r="H212" s="105">
        <v>0</v>
      </c>
      <c r="I212" s="105">
        <v>1</v>
      </c>
      <c r="J212" s="105">
        <v>21</v>
      </c>
      <c r="K212" s="95">
        <v>121</v>
      </c>
      <c r="L212" s="106">
        <f>T211</f>
        <v>80</v>
      </c>
      <c r="M212" s="106">
        <f>K212*L212</f>
        <v>9680</v>
      </c>
      <c r="N212" s="77"/>
      <c r="O212" s="78"/>
      <c r="P212" s="78"/>
      <c r="Q212" s="78"/>
      <c r="R212" s="79"/>
      <c r="S212" s="80"/>
      <c r="T212" s="81"/>
      <c r="U212" s="77"/>
      <c r="V212" s="79"/>
      <c r="W212" s="79"/>
      <c r="X212" s="82"/>
      <c r="Y212" s="83">
        <f>M212</f>
        <v>9680</v>
      </c>
      <c r="Z212" s="84"/>
      <c r="AA212" s="87">
        <f>AB212*M212/100</f>
        <v>0.96799999999999997</v>
      </c>
      <c r="AB212" s="82">
        <v>0.01</v>
      </c>
    </row>
    <row r="213" spans="2:28" ht="16.5" customHeight="1" x14ac:dyDescent="0.25">
      <c r="B213" s="99"/>
      <c r="C213" s="99"/>
      <c r="D213" s="99"/>
      <c r="E213" s="99"/>
      <c r="F213" s="99"/>
      <c r="G213" s="99"/>
      <c r="H213" s="107"/>
      <c r="I213" s="107"/>
      <c r="J213" s="107"/>
      <c r="K213" s="106"/>
      <c r="L213" s="106"/>
      <c r="M213" s="106"/>
      <c r="N213" s="77"/>
      <c r="O213" s="78"/>
      <c r="P213" s="78"/>
      <c r="Q213" s="78"/>
      <c r="R213" s="79"/>
      <c r="S213" s="80"/>
      <c r="T213" s="81"/>
      <c r="U213" s="77"/>
      <c r="V213" s="79"/>
      <c r="W213" s="79"/>
      <c r="X213" s="86"/>
      <c r="Y213" s="83"/>
      <c r="Z213" s="84"/>
      <c r="AA213" s="85"/>
      <c r="AB213" s="86"/>
    </row>
    <row r="214" spans="2:28" ht="16.5" customHeight="1" x14ac:dyDescent="0.25">
      <c r="B214" s="100" t="s">
        <v>205</v>
      </c>
      <c r="C214" s="101"/>
      <c r="D214" s="101"/>
      <c r="E214" s="101"/>
      <c r="F214" s="101"/>
      <c r="G214" s="102"/>
      <c r="H214" s="102" t="s">
        <v>213</v>
      </c>
      <c r="I214" s="102" t="s">
        <v>2582</v>
      </c>
      <c r="J214" s="102" t="s">
        <v>2350</v>
      </c>
      <c r="K214" s="102">
        <v>103</v>
      </c>
      <c r="L214" s="102">
        <v>3</v>
      </c>
      <c r="M214" s="102"/>
      <c r="N214" s="102"/>
      <c r="O214" s="102" t="s">
        <v>208</v>
      </c>
      <c r="P214" s="102" t="s">
        <v>209</v>
      </c>
      <c r="Q214" s="102" t="s">
        <v>139</v>
      </c>
      <c r="R214" s="102">
        <v>34160</v>
      </c>
      <c r="S214" s="102"/>
      <c r="T214" s="102">
        <v>80</v>
      </c>
      <c r="U214" s="102" t="s">
        <v>2583</v>
      </c>
      <c r="V214" s="103"/>
      <c r="W214" s="101"/>
      <c r="X214" s="102"/>
      <c r="Y214" s="101"/>
      <c r="Z214" s="101"/>
      <c r="AA214" s="101"/>
      <c r="AB214" s="104"/>
    </row>
    <row r="215" spans="2:28" ht="16.5" customHeight="1" x14ac:dyDescent="0.25">
      <c r="B215" s="97">
        <v>1108</v>
      </c>
      <c r="C215" s="97" t="s">
        <v>206</v>
      </c>
      <c r="D215" s="98">
        <v>13120</v>
      </c>
      <c r="E215" s="99">
        <v>168</v>
      </c>
      <c r="F215" s="97">
        <v>6</v>
      </c>
      <c r="G215" s="97">
        <v>2</v>
      </c>
      <c r="H215" s="105">
        <v>0</v>
      </c>
      <c r="I215" s="105">
        <v>1</v>
      </c>
      <c r="J215" s="105">
        <v>99</v>
      </c>
      <c r="K215" s="95">
        <v>199</v>
      </c>
      <c r="L215" s="106">
        <f>T214</f>
        <v>80</v>
      </c>
      <c r="M215" s="106">
        <f>K215*L215</f>
        <v>15920</v>
      </c>
      <c r="N215" s="77"/>
      <c r="O215" s="78" t="s">
        <v>203</v>
      </c>
      <c r="P215" s="78" t="s">
        <v>5</v>
      </c>
      <c r="Q215" s="78" t="s">
        <v>143</v>
      </c>
      <c r="R215" s="79">
        <v>72</v>
      </c>
      <c r="S215" s="80"/>
      <c r="T215" s="81">
        <v>8050</v>
      </c>
      <c r="U215" s="96" t="s">
        <v>388</v>
      </c>
      <c r="V215" s="79">
        <f>R215*T215*26/100</f>
        <v>150696</v>
      </c>
      <c r="W215" s="79">
        <f>R215*T215-V215</f>
        <v>428904</v>
      </c>
      <c r="X215" s="82">
        <f>M215+W215</f>
        <v>444824</v>
      </c>
      <c r="Y215" s="83">
        <f>M215</f>
        <v>15920</v>
      </c>
      <c r="Z215" s="84"/>
      <c r="AA215" s="87">
        <f>AB215*M215/100</f>
        <v>3.1840000000000002</v>
      </c>
      <c r="AB215" s="86">
        <v>0.02</v>
      </c>
    </row>
    <row r="216" spans="2:28" ht="16.5" customHeight="1" x14ac:dyDescent="0.25">
      <c r="B216" s="99"/>
      <c r="C216" s="99"/>
      <c r="D216" s="99"/>
      <c r="E216" s="99"/>
      <c r="F216" s="99"/>
      <c r="G216" s="99"/>
      <c r="H216" s="107"/>
      <c r="I216" s="107"/>
      <c r="J216" s="107"/>
      <c r="K216" s="106"/>
      <c r="L216" s="106"/>
      <c r="M216" s="106"/>
      <c r="N216" s="77"/>
      <c r="O216" s="78"/>
      <c r="P216" s="78"/>
      <c r="Q216" s="78"/>
      <c r="R216" s="79"/>
      <c r="S216" s="80"/>
      <c r="T216" s="81"/>
      <c r="U216" s="77"/>
      <c r="V216" s="79"/>
      <c r="W216" s="79"/>
      <c r="X216" s="86"/>
      <c r="Y216" s="83"/>
      <c r="Z216" s="84"/>
      <c r="AA216" s="85"/>
      <c r="AB216" s="86"/>
    </row>
    <row r="217" spans="2:28" ht="16.5" customHeight="1" x14ac:dyDescent="0.25">
      <c r="B217" s="100" t="s">
        <v>205</v>
      </c>
      <c r="C217" s="101"/>
      <c r="D217" s="101"/>
      <c r="E217" s="101"/>
      <c r="F217" s="101"/>
      <c r="G217" s="102"/>
      <c r="H217" s="102" t="s">
        <v>207</v>
      </c>
      <c r="I217" s="102" t="s">
        <v>2591</v>
      </c>
      <c r="J217" s="102" t="s">
        <v>2592</v>
      </c>
      <c r="K217" s="102">
        <v>60</v>
      </c>
      <c r="L217" s="102">
        <v>3</v>
      </c>
      <c r="M217" s="102"/>
      <c r="N217" s="102"/>
      <c r="O217" s="102" t="s">
        <v>208</v>
      </c>
      <c r="P217" s="102" t="s">
        <v>209</v>
      </c>
      <c r="Q217" s="102" t="s">
        <v>139</v>
      </c>
      <c r="R217" s="102">
        <v>34160</v>
      </c>
      <c r="S217" s="102"/>
      <c r="T217" s="102">
        <v>80</v>
      </c>
      <c r="U217" s="102"/>
      <c r="V217" s="103"/>
      <c r="W217" s="101"/>
      <c r="X217" s="102" t="s">
        <v>212</v>
      </c>
      <c r="Y217" s="101" t="s">
        <v>2560</v>
      </c>
      <c r="Z217" s="101"/>
      <c r="AA217" s="102" t="s">
        <v>2559</v>
      </c>
      <c r="AB217" s="104"/>
    </row>
    <row r="218" spans="2:28" ht="16.5" customHeight="1" x14ac:dyDescent="0.25">
      <c r="B218" s="97">
        <v>1113</v>
      </c>
      <c r="C218" s="97" t="s">
        <v>206</v>
      </c>
      <c r="D218" s="98">
        <v>31</v>
      </c>
      <c r="E218" s="99">
        <v>16</v>
      </c>
      <c r="F218" s="97">
        <v>6</v>
      </c>
      <c r="G218" s="97">
        <v>1</v>
      </c>
      <c r="H218" s="105">
        <v>3</v>
      </c>
      <c r="I218" s="105">
        <v>1</v>
      </c>
      <c r="J218" s="105">
        <v>85</v>
      </c>
      <c r="K218" s="95">
        <v>1385</v>
      </c>
      <c r="L218" s="106">
        <f>T217</f>
        <v>80</v>
      </c>
      <c r="M218" s="106">
        <f>K218*L218</f>
        <v>110800</v>
      </c>
      <c r="N218" s="77"/>
      <c r="O218" s="78"/>
      <c r="P218" s="78"/>
      <c r="Q218" s="78"/>
      <c r="R218" s="79"/>
      <c r="S218" s="80"/>
      <c r="T218" s="81"/>
      <c r="U218" s="77"/>
      <c r="V218" s="79"/>
      <c r="W218" s="79"/>
      <c r="X218" s="82"/>
      <c r="Y218" s="83">
        <f>M218</f>
        <v>110800</v>
      </c>
      <c r="Z218" s="84"/>
      <c r="AA218" s="87">
        <f>AB218*M218/100</f>
        <v>11.08</v>
      </c>
      <c r="AB218" s="82">
        <v>0.01</v>
      </c>
    </row>
    <row r="219" spans="2:28" ht="16.5" customHeight="1" x14ac:dyDescent="0.25">
      <c r="B219" s="97"/>
      <c r="C219" s="97"/>
      <c r="D219" s="98"/>
      <c r="E219" s="99"/>
      <c r="F219" s="97"/>
      <c r="G219" s="97"/>
      <c r="H219" s="105"/>
      <c r="I219" s="105"/>
      <c r="J219" s="105"/>
      <c r="K219" s="95"/>
      <c r="L219" s="106"/>
      <c r="M219" s="106"/>
      <c r="N219" s="77"/>
      <c r="O219" s="78"/>
      <c r="P219" s="78"/>
      <c r="Q219" s="78"/>
      <c r="R219" s="79"/>
      <c r="S219" s="80"/>
      <c r="T219" s="81"/>
      <c r="U219" s="77"/>
      <c r="V219" s="79"/>
      <c r="W219" s="79"/>
      <c r="X219" s="82"/>
      <c r="Y219" s="83"/>
      <c r="Z219" s="84"/>
      <c r="AA219" s="87"/>
      <c r="AB219" s="82"/>
    </row>
    <row r="220" spans="2:28" ht="16.5" customHeight="1" x14ac:dyDescent="0.25">
      <c r="B220" s="99"/>
      <c r="C220" s="99"/>
      <c r="D220" s="99"/>
      <c r="E220" s="99"/>
      <c r="F220" s="99"/>
      <c r="G220" s="99"/>
      <c r="H220" s="107"/>
      <c r="I220" s="107"/>
      <c r="J220" s="107"/>
      <c r="K220" s="106"/>
      <c r="L220" s="106"/>
      <c r="M220" s="106"/>
      <c r="N220" s="77"/>
      <c r="O220" s="78"/>
      <c r="P220" s="78"/>
      <c r="Q220" s="78"/>
      <c r="R220" s="79"/>
      <c r="S220" s="80"/>
      <c r="T220" s="81"/>
      <c r="U220" s="77"/>
      <c r="V220" s="79"/>
      <c r="W220" s="79"/>
      <c r="X220" s="86"/>
      <c r="Y220" s="83"/>
      <c r="Z220" s="84"/>
      <c r="AA220" s="85"/>
      <c r="AB220" s="86"/>
    </row>
    <row r="221" spans="2:28" ht="16.5" customHeight="1" x14ac:dyDescent="0.25">
      <c r="B221" s="100" t="s">
        <v>205</v>
      </c>
      <c r="C221" s="101"/>
      <c r="D221" s="101"/>
      <c r="E221" s="101"/>
      <c r="F221" s="101"/>
      <c r="G221" s="102"/>
      <c r="H221" s="102" t="s">
        <v>210</v>
      </c>
      <c r="I221" s="102" t="s">
        <v>1890</v>
      </c>
      <c r="J221" s="102" t="s">
        <v>2442</v>
      </c>
      <c r="K221" s="102">
        <v>55</v>
      </c>
      <c r="L221" s="102">
        <v>3</v>
      </c>
      <c r="M221" s="102"/>
      <c r="N221" s="102"/>
      <c r="O221" s="102" t="s">
        <v>208</v>
      </c>
      <c r="P221" s="102" t="s">
        <v>209</v>
      </c>
      <c r="Q221" s="102" t="s">
        <v>139</v>
      </c>
      <c r="R221" s="102">
        <v>34160</v>
      </c>
      <c r="S221" s="102"/>
      <c r="T221" s="102">
        <v>80</v>
      </c>
      <c r="U221" s="102"/>
      <c r="V221" s="103"/>
      <c r="W221" s="101"/>
      <c r="X221" s="102"/>
      <c r="Y221" s="101"/>
      <c r="Z221" s="101"/>
      <c r="AA221" s="101"/>
      <c r="AB221" s="104"/>
    </row>
    <row r="222" spans="2:28" ht="16.5" customHeight="1" x14ac:dyDescent="0.25">
      <c r="B222" s="97">
        <v>1116</v>
      </c>
      <c r="C222" s="97" t="s">
        <v>206</v>
      </c>
      <c r="D222" s="98">
        <v>4629</v>
      </c>
      <c r="E222" s="99">
        <v>16</v>
      </c>
      <c r="F222" s="97">
        <v>6</v>
      </c>
      <c r="G222" s="97">
        <v>1</v>
      </c>
      <c r="H222" s="105">
        <v>7</v>
      </c>
      <c r="I222" s="105">
        <v>3</v>
      </c>
      <c r="J222" s="105">
        <v>23</v>
      </c>
      <c r="K222" s="95">
        <v>3123</v>
      </c>
      <c r="L222" s="106">
        <f>T221</f>
        <v>80</v>
      </c>
      <c r="M222" s="106">
        <f>K222*L222</f>
        <v>249840</v>
      </c>
      <c r="N222" s="77"/>
      <c r="O222" s="78"/>
      <c r="P222" s="78"/>
      <c r="Q222" s="78"/>
      <c r="R222" s="79"/>
      <c r="S222" s="80"/>
      <c r="T222" s="81"/>
      <c r="U222" s="77"/>
      <c r="V222" s="79"/>
      <c r="W222" s="79"/>
      <c r="X222" s="82"/>
      <c r="Y222" s="83">
        <f>M222</f>
        <v>249840</v>
      </c>
      <c r="Z222" s="84"/>
      <c r="AA222" s="87">
        <f>AB222*M222/100</f>
        <v>24.984000000000002</v>
      </c>
      <c r="AB222" s="82">
        <v>0.01</v>
      </c>
    </row>
    <row r="223" spans="2:28" ht="16.5" customHeight="1" x14ac:dyDescent="0.25">
      <c r="B223" s="97"/>
      <c r="C223" s="97"/>
      <c r="D223" s="98"/>
      <c r="E223" s="99"/>
      <c r="F223" s="97"/>
      <c r="G223" s="97"/>
      <c r="H223" s="105"/>
      <c r="I223" s="105"/>
      <c r="J223" s="105"/>
      <c r="K223" s="95"/>
      <c r="L223" s="106"/>
      <c r="M223" s="106"/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/>
      <c r="Z223" s="84"/>
      <c r="AA223" s="87"/>
      <c r="AB223" s="82"/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207</v>
      </c>
      <c r="I225" s="102" t="s">
        <v>867</v>
      </c>
      <c r="J225" s="102" t="s">
        <v>668</v>
      </c>
      <c r="K225" s="102">
        <v>101</v>
      </c>
      <c r="L225" s="102">
        <v>3</v>
      </c>
      <c r="M225" s="102"/>
      <c r="N225" s="102"/>
      <c r="O225" s="102" t="s">
        <v>208</v>
      </c>
      <c r="P225" s="102" t="s">
        <v>209</v>
      </c>
      <c r="Q225" s="102" t="s">
        <v>139</v>
      </c>
      <c r="R225" s="102">
        <v>34160</v>
      </c>
      <c r="S225" s="102"/>
      <c r="T225" s="102">
        <v>80</v>
      </c>
      <c r="U225" s="102"/>
      <c r="V225" s="103"/>
      <c r="W225" s="101"/>
      <c r="X225" s="102"/>
      <c r="Y225" s="101"/>
      <c r="Z225" s="101"/>
      <c r="AA225" s="101"/>
      <c r="AB225" s="104"/>
    </row>
    <row r="226" spans="2:28" ht="16.5" customHeight="1" x14ac:dyDescent="0.25">
      <c r="B226" s="97">
        <v>1122</v>
      </c>
      <c r="C226" s="97" t="s">
        <v>206</v>
      </c>
      <c r="D226" s="98">
        <v>4677</v>
      </c>
      <c r="E226" s="99">
        <v>16</v>
      </c>
      <c r="F226" s="97">
        <v>6</v>
      </c>
      <c r="G226" s="97">
        <v>1</v>
      </c>
      <c r="H226" s="105">
        <v>11</v>
      </c>
      <c r="I226" s="105">
        <v>1</v>
      </c>
      <c r="J226" s="105">
        <v>56</v>
      </c>
      <c r="K226" s="95">
        <v>4556</v>
      </c>
      <c r="L226" s="106">
        <f>T225</f>
        <v>80</v>
      </c>
      <c r="M226" s="106">
        <f>K226*L226</f>
        <v>364480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364480</v>
      </c>
      <c r="Z226" s="84"/>
      <c r="AA226" s="87">
        <f>AB226*M226/100</f>
        <v>36.448</v>
      </c>
      <c r="AB226" s="82">
        <v>0.01</v>
      </c>
    </row>
    <row r="227" spans="2:28" ht="16.5" customHeight="1" x14ac:dyDescent="0.25">
      <c r="B227" s="99"/>
      <c r="C227" s="99"/>
      <c r="D227" s="99"/>
      <c r="E227" s="99"/>
      <c r="F227" s="99"/>
      <c r="G227" s="99"/>
      <c r="H227" s="107"/>
      <c r="I227" s="107"/>
      <c r="J227" s="107"/>
      <c r="K227" s="106"/>
      <c r="L227" s="106"/>
      <c r="M227" s="106"/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6"/>
      <c r="Y227" s="83"/>
      <c r="Z227" s="84"/>
      <c r="AA227" s="85"/>
      <c r="AB227" s="86"/>
    </row>
    <row r="228" spans="2:28" ht="16.5" customHeight="1" x14ac:dyDescent="0.25">
      <c r="B228" s="100" t="s">
        <v>205</v>
      </c>
      <c r="C228" s="101"/>
      <c r="D228" s="101"/>
      <c r="E228" s="101"/>
      <c r="F228" s="101"/>
      <c r="G228" s="102"/>
      <c r="H228" s="102" t="s">
        <v>210</v>
      </c>
      <c r="I228" s="102" t="s">
        <v>2349</v>
      </c>
      <c r="J228" s="102" t="s">
        <v>2350</v>
      </c>
      <c r="K228" s="102">
        <v>46</v>
      </c>
      <c r="L228" s="102">
        <v>3</v>
      </c>
      <c r="M228" s="102"/>
      <c r="N228" s="102"/>
      <c r="O228" s="102" t="s">
        <v>208</v>
      </c>
      <c r="P228" s="102" t="s">
        <v>209</v>
      </c>
      <c r="Q228" s="102" t="s">
        <v>139</v>
      </c>
      <c r="R228" s="102">
        <v>34160</v>
      </c>
      <c r="S228" s="102"/>
      <c r="T228" s="102">
        <v>80</v>
      </c>
      <c r="U228" s="102" t="s">
        <v>2617</v>
      </c>
      <c r="V228" s="103"/>
      <c r="W228" s="101"/>
      <c r="X228" s="102"/>
      <c r="Y228" s="101"/>
      <c r="Z228" s="101"/>
      <c r="AA228" s="101"/>
      <c r="AB228" s="104"/>
    </row>
    <row r="229" spans="2:28" ht="16.5" customHeight="1" x14ac:dyDescent="0.25">
      <c r="B229" s="97">
        <v>1126</v>
      </c>
      <c r="C229" s="97" t="s">
        <v>206</v>
      </c>
      <c r="D229" s="98">
        <v>6892</v>
      </c>
      <c r="E229" s="99">
        <v>175</v>
      </c>
      <c r="F229" s="97">
        <v>6</v>
      </c>
      <c r="G229" s="97">
        <v>2</v>
      </c>
      <c r="H229" s="105">
        <v>0</v>
      </c>
      <c r="I229" s="105">
        <v>1</v>
      </c>
      <c r="J229" s="105">
        <v>30</v>
      </c>
      <c r="K229" s="95">
        <v>130</v>
      </c>
      <c r="L229" s="106">
        <f>T228</f>
        <v>80</v>
      </c>
      <c r="M229" s="106">
        <f>K229*L229</f>
        <v>10400</v>
      </c>
      <c r="N229" s="77"/>
      <c r="O229" s="78" t="s">
        <v>203</v>
      </c>
      <c r="P229" s="78" t="s">
        <v>211</v>
      </c>
      <c r="Q229" s="78" t="s">
        <v>143</v>
      </c>
      <c r="R229" s="79">
        <v>135</v>
      </c>
      <c r="S229" s="80"/>
      <c r="T229" s="81">
        <v>7450</v>
      </c>
      <c r="U229" s="96" t="s">
        <v>1158</v>
      </c>
      <c r="V229" s="79">
        <f>R229*T229*85/100</f>
        <v>854887.5</v>
      </c>
      <c r="W229" s="79">
        <f>R229*T229-V229</f>
        <v>150862.5</v>
      </c>
      <c r="X229" s="82">
        <f>M229+W229</f>
        <v>161262.5</v>
      </c>
      <c r="Y229" s="83">
        <f>M229</f>
        <v>10400</v>
      </c>
      <c r="Z229" s="84"/>
      <c r="AA229" s="87">
        <f>AB229*M229/100</f>
        <v>2.08</v>
      </c>
      <c r="AB229" s="86">
        <v>0.02</v>
      </c>
    </row>
    <row r="230" spans="2:28" ht="16.5" customHeight="1" x14ac:dyDescent="0.25">
      <c r="B230" s="99"/>
      <c r="C230" s="99"/>
      <c r="D230" s="99"/>
      <c r="E230" s="99"/>
      <c r="F230" s="99"/>
      <c r="G230" s="99"/>
      <c r="H230" s="107"/>
      <c r="I230" s="107"/>
      <c r="J230" s="107"/>
      <c r="K230" s="106"/>
      <c r="L230" s="106"/>
      <c r="M230" s="106"/>
      <c r="N230" s="77"/>
      <c r="O230" s="78"/>
      <c r="P230" s="78"/>
      <c r="Q230" s="78"/>
      <c r="R230" s="79"/>
      <c r="S230" s="80"/>
      <c r="T230" s="81"/>
      <c r="U230" s="77"/>
      <c r="V230" s="79"/>
      <c r="W230" s="79"/>
      <c r="X230" s="86"/>
      <c r="Y230" s="83"/>
      <c r="Z230" s="84"/>
      <c r="AA230" s="85"/>
      <c r="AB230" s="86"/>
    </row>
    <row r="231" spans="2:28" ht="16.5" customHeight="1" x14ac:dyDescent="0.25">
      <c r="B231" s="100" t="s">
        <v>205</v>
      </c>
      <c r="C231" s="101"/>
      <c r="D231" s="101"/>
      <c r="E231" s="101"/>
      <c r="F231" s="101"/>
      <c r="G231" s="102"/>
      <c r="H231" s="102" t="s">
        <v>210</v>
      </c>
      <c r="I231" s="102" t="s">
        <v>611</v>
      </c>
      <c r="J231" s="102" t="s">
        <v>2622</v>
      </c>
      <c r="K231" s="102">
        <v>1</v>
      </c>
      <c r="L231" s="102">
        <v>3</v>
      </c>
      <c r="M231" s="102"/>
      <c r="N231" s="102"/>
      <c r="O231" s="102" t="s">
        <v>208</v>
      </c>
      <c r="P231" s="102" t="s">
        <v>209</v>
      </c>
      <c r="Q231" s="102" t="s">
        <v>139</v>
      </c>
      <c r="R231" s="102">
        <v>34160</v>
      </c>
      <c r="S231" s="102"/>
      <c r="T231" s="102">
        <v>80</v>
      </c>
      <c r="U231" s="102"/>
      <c r="V231" s="103"/>
      <c r="W231" s="101"/>
      <c r="X231" s="102"/>
      <c r="Y231" s="101"/>
      <c r="Z231" s="101"/>
      <c r="AA231" s="101"/>
      <c r="AB231" s="104"/>
    </row>
    <row r="232" spans="2:28" ht="16.5" customHeight="1" x14ac:dyDescent="0.25">
      <c r="B232" s="97">
        <v>1131</v>
      </c>
      <c r="C232" s="97" t="s">
        <v>206</v>
      </c>
      <c r="D232" s="98">
        <v>1622</v>
      </c>
      <c r="E232" s="99">
        <v>17</v>
      </c>
      <c r="F232" s="97">
        <v>6</v>
      </c>
      <c r="G232" s="97">
        <v>1</v>
      </c>
      <c r="H232" s="105">
        <v>18</v>
      </c>
      <c r="I232" s="105">
        <v>2</v>
      </c>
      <c r="J232" s="105">
        <v>66</v>
      </c>
      <c r="K232" s="95">
        <v>7466</v>
      </c>
      <c r="L232" s="106">
        <f>T231</f>
        <v>80</v>
      </c>
      <c r="M232" s="106">
        <f>K232*L232</f>
        <v>597280</v>
      </c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2"/>
      <c r="Y232" s="83">
        <f>M232</f>
        <v>597280</v>
      </c>
      <c r="Z232" s="84"/>
      <c r="AA232" s="87">
        <f>AB232*M232/100</f>
        <v>59.728000000000002</v>
      </c>
      <c r="AB232" s="110">
        <v>0.01</v>
      </c>
    </row>
    <row r="233" spans="2:28" ht="16.5" customHeight="1" x14ac:dyDescent="0.25">
      <c r="B233" s="99"/>
      <c r="C233" s="99"/>
      <c r="D233" s="99"/>
      <c r="E233" s="99"/>
      <c r="F233" s="99"/>
      <c r="G233" s="99"/>
      <c r="H233" s="107"/>
      <c r="I233" s="107"/>
      <c r="J233" s="107"/>
      <c r="K233" s="106"/>
      <c r="L233" s="106"/>
      <c r="M233" s="106"/>
      <c r="N233" s="77"/>
      <c r="O233" s="78"/>
      <c r="P233" s="78"/>
      <c r="Q233" s="78"/>
      <c r="R233" s="79"/>
      <c r="S233" s="80"/>
      <c r="T233" s="81"/>
      <c r="U233" s="77"/>
      <c r="V233" s="79"/>
      <c r="W233" s="79"/>
      <c r="X233" s="86"/>
      <c r="Y233" s="83"/>
      <c r="Z233" s="84"/>
      <c r="AA233" s="85"/>
      <c r="AB233" s="86"/>
    </row>
    <row r="234" spans="2:28" ht="16.5" customHeight="1" x14ac:dyDescent="0.25">
      <c r="B234" s="100" t="s">
        <v>205</v>
      </c>
      <c r="C234" s="101"/>
      <c r="D234" s="101"/>
      <c r="E234" s="101"/>
      <c r="F234" s="101"/>
      <c r="G234" s="102"/>
      <c r="H234" s="102" t="s">
        <v>207</v>
      </c>
      <c r="I234" s="102" t="s">
        <v>461</v>
      </c>
      <c r="J234" s="102" t="s">
        <v>2343</v>
      </c>
      <c r="K234" s="102">
        <v>81</v>
      </c>
      <c r="L234" s="102">
        <v>3</v>
      </c>
      <c r="M234" s="102"/>
      <c r="N234" s="102"/>
      <c r="O234" s="102" t="s">
        <v>208</v>
      </c>
      <c r="P234" s="102" t="s">
        <v>209</v>
      </c>
      <c r="Q234" s="102" t="s">
        <v>139</v>
      </c>
      <c r="R234" s="102">
        <v>34160</v>
      </c>
      <c r="S234" s="102"/>
      <c r="T234" s="102">
        <v>80</v>
      </c>
      <c r="U234" s="102" t="s">
        <v>2627</v>
      </c>
      <c r="V234" s="103"/>
      <c r="W234" s="101"/>
      <c r="X234" s="102"/>
      <c r="Y234" s="101"/>
      <c r="Z234" s="101"/>
      <c r="AA234" s="101"/>
      <c r="AB234" s="104"/>
    </row>
    <row r="235" spans="2:28" ht="16.5" customHeight="1" x14ac:dyDescent="0.25">
      <c r="B235" s="97">
        <v>1134</v>
      </c>
      <c r="C235" s="97" t="s">
        <v>206</v>
      </c>
      <c r="D235" s="98">
        <v>6894</v>
      </c>
      <c r="E235" s="99">
        <v>182</v>
      </c>
      <c r="F235" s="97">
        <v>6</v>
      </c>
      <c r="G235" s="97"/>
      <c r="H235" s="105">
        <v>0</v>
      </c>
      <c r="I235" s="105">
        <v>3</v>
      </c>
      <c r="J235" s="105">
        <v>0</v>
      </c>
      <c r="K235" s="95">
        <v>300</v>
      </c>
      <c r="L235" s="106">
        <f>T234</f>
        <v>80</v>
      </c>
      <c r="M235" s="106">
        <f>K235*L235</f>
        <v>24000</v>
      </c>
      <c r="N235" s="77"/>
      <c r="O235" s="78" t="s">
        <v>203</v>
      </c>
      <c r="P235" s="78" t="s">
        <v>211</v>
      </c>
      <c r="Q235" s="78" t="s">
        <v>143</v>
      </c>
      <c r="R235" s="79">
        <v>72</v>
      </c>
      <c r="S235" s="80"/>
      <c r="T235" s="81">
        <v>7450</v>
      </c>
      <c r="U235" s="96" t="s">
        <v>388</v>
      </c>
      <c r="V235" s="79">
        <f>R235*T235*26/100</f>
        <v>139464</v>
      </c>
      <c r="W235" s="79">
        <f>R235*T235-V235</f>
        <v>396936</v>
      </c>
      <c r="X235" s="82">
        <f>M235+W235</f>
        <v>420936</v>
      </c>
      <c r="Y235" s="83">
        <f>M235</f>
        <v>24000</v>
      </c>
      <c r="Z235" s="84"/>
      <c r="AA235" s="87">
        <f>AB235*M235/100</f>
        <v>4.8</v>
      </c>
      <c r="AB235" s="86">
        <v>0.02</v>
      </c>
    </row>
    <row r="236" spans="2:28" ht="16.5" customHeight="1" x14ac:dyDescent="0.25">
      <c r="B236" s="97"/>
      <c r="C236" s="97"/>
      <c r="D236" s="98"/>
      <c r="E236" s="99"/>
      <c r="F236" s="97"/>
      <c r="G236" s="97"/>
      <c r="H236" s="105"/>
      <c r="I236" s="105"/>
      <c r="J236" s="105"/>
      <c r="K236" s="95">
        <v>32</v>
      </c>
      <c r="L236" s="106">
        <f>T234</f>
        <v>80</v>
      </c>
      <c r="M236" s="106">
        <f>K236*L236</f>
        <v>2560</v>
      </c>
      <c r="N236" s="77"/>
      <c r="O236" s="78" t="s">
        <v>215</v>
      </c>
      <c r="P236" s="78" t="s">
        <v>5</v>
      </c>
      <c r="Q236" s="78"/>
      <c r="R236" s="79">
        <v>36</v>
      </c>
      <c r="S236" s="80"/>
      <c r="T236" s="81">
        <v>7350</v>
      </c>
      <c r="U236" s="96" t="s">
        <v>1063</v>
      </c>
      <c r="V236" s="79">
        <f>R236*T236*10/100</f>
        <v>26460</v>
      </c>
      <c r="W236" s="79">
        <f>R236*T236-V236</f>
        <v>238140</v>
      </c>
      <c r="X236" s="82">
        <f>M236+W236</f>
        <v>240700</v>
      </c>
      <c r="Y236" s="83">
        <f>M236</f>
        <v>2560</v>
      </c>
      <c r="Z236" s="84"/>
      <c r="AA236" s="87">
        <f>X236*AB236/100</f>
        <v>722.1</v>
      </c>
      <c r="AB236" s="86">
        <v>0.3</v>
      </c>
    </row>
    <row r="237" spans="2:28" ht="16.5" customHeight="1" x14ac:dyDescent="0.25">
      <c r="B237" s="97"/>
      <c r="C237" s="97"/>
      <c r="D237" s="98"/>
      <c r="E237" s="99"/>
      <c r="F237" s="97"/>
      <c r="G237" s="97"/>
      <c r="H237" s="105">
        <v>0</v>
      </c>
      <c r="I237" s="105">
        <v>3</v>
      </c>
      <c r="J237" s="105">
        <v>32</v>
      </c>
      <c r="K237" s="95">
        <v>332</v>
      </c>
      <c r="L237" s="106"/>
      <c r="M237" s="106"/>
      <c r="N237" s="77"/>
      <c r="O237" s="78"/>
      <c r="P237" s="78"/>
      <c r="Q237" s="78"/>
      <c r="R237" s="79"/>
      <c r="S237" s="80"/>
      <c r="T237" s="81"/>
      <c r="U237" s="77"/>
      <c r="V237" s="79"/>
      <c r="W237" s="79"/>
      <c r="X237" s="82"/>
      <c r="Y237" s="83"/>
      <c r="Z237" s="84"/>
      <c r="AA237" s="87">
        <f>SUM(AA235:AA236)</f>
        <v>726.9</v>
      </c>
      <c r="AB237" s="82"/>
    </row>
    <row r="238" spans="2:28" ht="16.5" customHeight="1" x14ac:dyDescent="0.25">
      <c r="B238" s="99"/>
      <c r="C238" s="99"/>
      <c r="D238" s="99"/>
      <c r="E238" s="99"/>
      <c r="F238" s="99"/>
      <c r="G238" s="99"/>
      <c r="H238" s="107"/>
      <c r="I238" s="107"/>
      <c r="J238" s="107"/>
      <c r="K238" s="106"/>
      <c r="L238" s="106"/>
      <c r="M238" s="106"/>
      <c r="N238" s="77"/>
      <c r="O238" s="78"/>
      <c r="P238" s="78"/>
      <c r="Q238" s="78"/>
      <c r="R238" s="79"/>
      <c r="S238" s="80"/>
      <c r="T238" s="81"/>
      <c r="U238" s="77"/>
      <c r="V238" s="79"/>
      <c r="W238" s="79"/>
      <c r="X238" s="86"/>
      <c r="Y238" s="83"/>
      <c r="Z238" s="84"/>
      <c r="AA238" s="85"/>
      <c r="AB238" s="86"/>
    </row>
    <row r="239" spans="2:28" ht="16.5" customHeight="1" x14ac:dyDescent="0.25">
      <c r="B239" s="100" t="s">
        <v>205</v>
      </c>
      <c r="C239" s="101"/>
      <c r="D239" s="101"/>
      <c r="E239" s="101"/>
      <c r="F239" s="101"/>
      <c r="G239" s="102"/>
      <c r="H239" s="102" t="s">
        <v>210</v>
      </c>
      <c r="I239" s="102" t="s">
        <v>2575</v>
      </c>
      <c r="J239" s="102" t="s">
        <v>2343</v>
      </c>
      <c r="K239" s="102">
        <v>81</v>
      </c>
      <c r="L239" s="102">
        <v>3</v>
      </c>
      <c r="M239" s="102"/>
      <c r="N239" s="102"/>
      <c r="O239" s="102" t="s">
        <v>208</v>
      </c>
      <c r="P239" s="102" t="s">
        <v>209</v>
      </c>
      <c r="Q239" s="102" t="s">
        <v>139</v>
      </c>
      <c r="R239" s="102">
        <v>34160</v>
      </c>
      <c r="S239" s="102"/>
      <c r="T239" s="102">
        <v>80</v>
      </c>
      <c r="U239" s="102"/>
      <c r="V239" s="103"/>
      <c r="W239" s="101"/>
      <c r="X239" s="102"/>
      <c r="Y239" s="101"/>
      <c r="Z239" s="101"/>
      <c r="AA239" s="101"/>
      <c r="AB239" s="104"/>
    </row>
    <row r="240" spans="2:28" ht="16.5" customHeight="1" x14ac:dyDescent="0.25">
      <c r="B240" s="97">
        <v>1135</v>
      </c>
      <c r="C240" s="97" t="s">
        <v>206</v>
      </c>
      <c r="D240" s="98">
        <v>13127</v>
      </c>
      <c r="E240" s="99">
        <v>183</v>
      </c>
      <c r="F240" s="97">
        <v>6</v>
      </c>
      <c r="G240" s="97">
        <v>1</v>
      </c>
      <c r="H240" s="105">
        <v>0</v>
      </c>
      <c r="I240" s="105">
        <v>1</v>
      </c>
      <c r="J240" s="105">
        <v>57</v>
      </c>
      <c r="K240" s="95">
        <v>157</v>
      </c>
      <c r="L240" s="106">
        <f>T239</f>
        <v>80</v>
      </c>
      <c r="M240" s="106">
        <f>K240*L240</f>
        <v>12560</v>
      </c>
      <c r="N240" s="77"/>
      <c r="O240" s="78"/>
      <c r="P240" s="78"/>
      <c r="Q240" s="78"/>
      <c r="R240" s="79"/>
      <c r="S240" s="80"/>
      <c r="T240" s="81"/>
      <c r="U240" s="77"/>
      <c r="V240" s="79"/>
      <c r="W240" s="79"/>
      <c r="X240" s="82"/>
      <c r="Y240" s="83">
        <f>M240</f>
        <v>12560</v>
      </c>
      <c r="Z240" s="84"/>
      <c r="AA240" s="87">
        <f>AB240*M240/100</f>
        <v>1.256</v>
      </c>
      <c r="AB240" s="110">
        <v>0.01</v>
      </c>
    </row>
    <row r="241" spans="2:28" ht="16.5" customHeight="1" x14ac:dyDescent="0.25">
      <c r="B241" s="99"/>
      <c r="C241" s="99"/>
      <c r="D241" s="99"/>
      <c r="E241" s="99"/>
      <c r="F241" s="99"/>
      <c r="G241" s="99"/>
      <c r="H241" s="107"/>
      <c r="I241" s="107"/>
      <c r="J241" s="107"/>
      <c r="K241" s="106"/>
      <c r="L241" s="106"/>
      <c r="M241" s="106"/>
      <c r="N241" s="77"/>
      <c r="O241" s="78"/>
      <c r="P241" s="78"/>
      <c r="Q241" s="78"/>
      <c r="R241" s="79"/>
      <c r="S241" s="80"/>
      <c r="T241" s="81"/>
      <c r="U241" s="77"/>
      <c r="V241" s="79"/>
      <c r="W241" s="79"/>
      <c r="X241" s="86"/>
      <c r="Y241" s="83"/>
      <c r="Z241" s="84"/>
      <c r="AA241" s="85"/>
      <c r="AB241" s="86"/>
    </row>
    <row r="242" spans="2:28" ht="16.5" customHeight="1" x14ac:dyDescent="0.25">
      <c r="B242" s="100" t="s">
        <v>205</v>
      </c>
      <c r="C242" s="101"/>
      <c r="D242" s="101"/>
      <c r="E242" s="101"/>
      <c r="F242" s="101"/>
      <c r="G242" s="102"/>
      <c r="H242" s="102" t="s">
        <v>207</v>
      </c>
      <c r="I242" s="102" t="s">
        <v>461</v>
      </c>
      <c r="J242" s="102" t="s">
        <v>2343</v>
      </c>
      <c r="K242" s="102">
        <v>81</v>
      </c>
      <c r="L242" s="102">
        <v>3</v>
      </c>
      <c r="M242" s="102"/>
      <c r="N242" s="102"/>
      <c r="O242" s="102" t="s">
        <v>208</v>
      </c>
      <c r="P242" s="102" t="s">
        <v>209</v>
      </c>
      <c r="Q242" s="102" t="s">
        <v>139</v>
      </c>
      <c r="R242" s="102">
        <v>34160</v>
      </c>
      <c r="S242" s="102"/>
      <c r="T242" s="102">
        <v>80</v>
      </c>
      <c r="U242" s="102"/>
      <c r="V242" s="103"/>
      <c r="W242" s="101"/>
      <c r="X242" s="102"/>
      <c r="Y242" s="101"/>
      <c r="Z242" s="101"/>
      <c r="AA242" s="101"/>
      <c r="AB242" s="104"/>
    </row>
    <row r="243" spans="2:28" ht="16.5" customHeight="1" x14ac:dyDescent="0.25">
      <c r="B243" s="97">
        <v>1137</v>
      </c>
      <c r="C243" s="97" t="s">
        <v>206</v>
      </c>
      <c r="D243" s="98">
        <v>13128</v>
      </c>
      <c r="E243" s="99">
        <v>184</v>
      </c>
      <c r="F243" s="97">
        <v>6</v>
      </c>
      <c r="G243" s="97">
        <v>1</v>
      </c>
      <c r="H243" s="105">
        <v>0</v>
      </c>
      <c r="I243" s="105">
        <v>0</v>
      </c>
      <c r="J243" s="105">
        <v>75</v>
      </c>
      <c r="K243" s="95">
        <v>75</v>
      </c>
      <c r="L243" s="106">
        <f>T242</f>
        <v>80</v>
      </c>
      <c r="M243" s="106">
        <f>K243*L243</f>
        <v>6000</v>
      </c>
      <c r="N243" s="77"/>
      <c r="O243" s="78"/>
      <c r="P243" s="78"/>
      <c r="Q243" s="78"/>
      <c r="R243" s="79"/>
      <c r="S243" s="80"/>
      <c r="T243" s="81"/>
      <c r="U243" s="77"/>
      <c r="V243" s="79"/>
      <c r="W243" s="79"/>
      <c r="X243" s="82"/>
      <c r="Y243" s="83">
        <f>M243</f>
        <v>6000</v>
      </c>
      <c r="Z243" s="84"/>
      <c r="AA243" s="87">
        <f>AB243*M243/100</f>
        <v>0.6</v>
      </c>
      <c r="AB243" s="110">
        <v>0.01</v>
      </c>
    </row>
    <row r="244" spans="2:28" ht="16.5" customHeight="1" x14ac:dyDescent="0.25">
      <c r="B244" s="99"/>
      <c r="C244" s="99"/>
      <c r="D244" s="99"/>
      <c r="E244" s="99"/>
      <c r="F244" s="99"/>
      <c r="G244" s="99"/>
      <c r="H244" s="107"/>
      <c r="I244" s="107"/>
      <c r="J244" s="107"/>
      <c r="K244" s="106"/>
      <c r="L244" s="106"/>
      <c r="M244" s="106"/>
      <c r="N244" s="77"/>
      <c r="O244" s="78"/>
      <c r="P244" s="78"/>
      <c r="Q244" s="78"/>
      <c r="R244" s="79"/>
      <c r="S244" s="80"/>
      <c r="T244" s="81"/>
      <c r="U244" s="77"/>
      <c r="V244" s="79"/>
      <c r="W244" s="79"/>
      <c r="X244" s="86"/>
      <c r="Y244" s="83"/>
      <c r="Z244" s="84"/>
      <c r="AA244" s="85"/>
      <c r="AB244" s="86"/>
    </row>
    <row r="245" spans="2:28" ht="16.5" customHeight="1" x14ac:dyDescent="0.25">
      <c r="B245" s="100" t="s">
        <v>205</v>
      </c>
      <c r="C245" s="101"/>
      <c r="D245" s="101"/>
      <c r="E245" s="101"/>
      <c r="F245" s="101"/>
      <c r="G245" s="102"/>
      <c r="H245" s="102" t="s">
        <v>210</v>
      </c>
      <c r="I245" s="102" t="s">
        <v>2631</v>
      </c>
      <c r="J245" s="102" t="s">
        <v>2632</v>
      </c>
      <c r="K245" s="102">
        <v>17</v>
      </c>
      <c r="L245" s="102">
        <v>3</v>
      </c>
      <c r="M245" s="102"/>
      <c r="N245" s="102"/>
      <c r="O245" s="102" t="s">
        <v>208</v>
      </c>
      <c r="P245" s="102" t="s">
        <v>209</v>
      </c>
      <c r="Q245" s="102" t="s">
        <v>139</v>
      </c>
      <c r="R245" s="102">
        <v>34160</v>
      </c>
      <c r="S245" s="102"/>
      <c r="T245" s="102">
        <v>80</v>
      </c>
      <c r="U245" s="102" t="s">
        <v>2633</v>
      </c>
      <c r="V245" s="103"/>
      <c r="W245" s="101"/>
      <c r="X245" s="102"/>
      <c r="Y245" s="101"/>
      <c r="Z245" s="101"/>
      <c r="AA245" s="101"/>
      <c r="AB245" s="104"/>
    </row>
    <row r="246" spans="2:28" ht="16.5" customHeight="1" x14ac:dyDescent="0.25">
      <c r="B246" s="97">
        <v>1138</v>
      </c>
      <c r="C246" s="97" t="s">
        <v>206</v>
      </c>
      <c r="D246" s="98">
        <v>8255</v>
      </c>
      <c r="E246" s="99">
        <v>185</v>
      </c>
      <c r="F246" s="97">
        <v>6</v>
      </c>
      <c r="G246" s="97">
        <v>1</v>
      </c>
      <c r="H246" s="105">
        <v>1</v>
      </c>
      <c r="I246" s="105">
        <v>0</v>
      </c>
      <c r="J246" s="105">
        <v>0</v>
      </c>
      <c r="K246" s="95">
        <v>400</v>
      </c>
      <c r="L246" s="106">
        <f>T245</f>
        <v>80</v>
      </c>
      <c r="M246" s="106">
        <f>K246*L246</f>
        <v>32000</v>
      </c>
      <c r="N246" s="77"/>
      <c r="O246" s="78"/>
      <c r="P246" s="78"/>
      <c r="Q246" s="78"/>
      <c r="R246" s="79"/>
      <c r="S246" s="80"/>
      <c r="T246" s="81"/>
      <c r="U246" s="77"/>
      <c r="V246" s="79"/>
      <c r="W246" s="79"/>
      <c r="X246" s="82"/>
      <c r="Y246" s="83">
        <f>M246</f>
        <v>32000</v>
      </c>
      <c r="Z246" s="84"/>
      <c r="AA246" s="87">
        <f>AB246*M246/100</f>
        <v>3.2</v>
      </c>
      <c r="AB246" s="110">
        <v>0.01</v>
      </c>
    </row>
    <row r="247" spans="2:28" ht="16.5" customHeight="1" x14ac:dyDescent="0.25">
      <c r="B247" s="99"/>
      <c r="C247" s="99"/>
      <c r="D247" s="99"/>
      <c r="E247" s="99"/>
      <c r="F247" s="99"/>
      <c r="G247" s="99"/>
      <c r="H247" s="107"/>
      <c r="I247" s="107"/>
      <c r="J247" s="107"/>
      <c r="K247" s="106"/>
      <c r="L247" s="106"/>
      <c r="M247" s="106"/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6"/>
      <c r="Y247" s="83"/>
      <c r="Z247" s="84"/>
      <c r="AA247" s="85"/>
      <c r="AB247" s="86"/>
    </row>
    <row r="248" spans="2:28" ht="16.5" customHeight="1" x14ac:dyDescent="0.25">
      <c r="B248" s="100" t="s">
        <v>205</v>
      </c>
      <c r="C248" s="101"/>
      <c r="D248" s="101"/>
      <c r="E248" s="101"/>
      <c r="F248" s="101"/>
      <c r="G248" s="102"/>
      <c r="H248" s="102" t="s">
        <v>213</v>
      </c>
      <c r="I248" s="102" t="s">
        <v>2634</v>
      </c>
      <c r="J248" s="102" t="s">
        <v>673</v>
      </c>
      <c r="K248" s="102">
        <v>48</v>
      </c>
      <c r="L248" s="102">
        <v>3</v>
      </c>
      <c r="M248" s="102"/>
      <c r="N248" s="102"/>
      <c r="O248" s="102" t="s">
        <v>208</v>
      </c>
      <c r="P248" s="102" t="s">
        <v>209</v>
      </c>
      <c r="Q248" s="102" t="s">
        <v>139</v>
      </c>
      <c r="R248" s="102">
        <v>34160</v>
      </c>
      <c r="S248" s="102"/>
      <c r="T248" s="102">
        <v>80</v>
      </c>
      <c r="U248" s="102"/>
      <c r="V248" s="103"/>
      <c r="W248" s="101"/>
      <c r="X248" s="102"/>
      <c r="Y248" s="101"/>
      <c r="Z248" s="101"/>
      <c r="AA248" s="101"/>
      <c r="AB248" s="104"/>
    </row>
    <row r="249" spans="2:28" ht="16.5" customHeight="1" x14ac:dyDescent="0.25">
      <c r="B249" s="97">
        <v>1139</v>
      </c>
      <c r="C249" s="97" t="s">
        <v>206</v>
      </c>
      <c r="D249" s="98">
        <v>13132</v>
      </c>
      <c r="E249" s="99">
        <v>189</v>
      </c>
      <c r="F249" s="97">
        <v>6</v>
      </c>
      <c r="G249" s="97">
        <v>1</v>
      </c>
      <c r="H249" s="105">
        <v>0</v>
      </c>
      <c r="I249" s="105">
        <v>1</v>
      </c>
      <c r="J249" s="105">
        <v>69</v>
      </c>
      <c r="K249" s="95">
        <v>169</v>
      </c>
      <c r="L249" s="106">
        <f>T248</f>
        <v>80</v>
      </c>
      <c r="M249" s="106">
        <f>K249*L249</f>
        <v>13520</v>
      </c>
      <c r="N249" s="77"/>
      <c r="O249" s="78"/>
      <c r="P249" s="78"/>
      <c r="Q249" s="78"/>
      <c r="R249" s="79"/>
      <c r="S249" s="80"/>
      <c r="T249" s="81"/>
      <c r="U249" s="77"/>
      <c r="V249" s="79"/>
      <c r="W249" s="79"/>
      <c r="X249" s="82"/>
      <c r="Y249" s="83">
        <f>M249</f>
        <v>13520</v>
      </c>
      <c r="Z249" s="84"/>
      <c r="AA249" s="87">
        <f>AB249*M249/100</f>
        <v>1.3519999999999999</v>
      </c>
      <c r="AB249" s="110">
        <v>0.01</v>
      </c>
    </row>
    <row r="250" spans="2:28" ht="16.5" customHeight="1" x14ac:dyDescent="0.25">
      <c r="B250" s="99"/>
      <c r="C250" s="99"/>
      <c r="D250" s="99"/>
      <c r="E250" s="99"/>
      <c r="F250" s="99"/>
      <c r="G250" s="99"/>
      <c r="H250" s="107"/>
      <c r="I250" s="107"/>
      <c r="J250" s="107"/>
      <c r="K250" s="106"/>
      <c r="L250" s="106"/>
      <c r="M250" s="106"/>
      <c r="N250" s="77"/>
      <c r="O250" s="78"/>
      <c r="P250" s="78"/>
      <c r="Q250" s="78"/>
      <c r="R250" s="79"/>
      <c r="S250" s="80"/>
      <c r="T250" s="81"/>
      <c r="U250" s="77"/>
      <c r="V250" s="79"/>
      <c r="W250" s="79"/>
      <c r="X250" s="86"/>
      <c r="Y250" s="83"/>
      <c r="Z250" s="84"/>
      <c r="AA250" s="85"/>
      <c r="AB250" s="86"/>
    </row>
    <row r="251" spans="2:28" ht="16.5" customHeight="1" x14ac:dyDescent="0.25">
      <c r="B251" s="100" t="s">
        <v>205</v>
      </c>
      <c r="C251" s="101"/>
      <c r="D251" s="101"/>
      <c r="E251" s="101"/>
      <c r="F251" s="101"/>
      <c r="G251" s="102"/>
      <c r="H251" s="102" t="s">
        <v>207</v>
      </c>
      <c r="I251" s="102" t="s">
        <v>2589</v>
      </c>
      <c r="J251" s="102" t="s">
        <v>601</v>
      </c>
      <c r="K251" s="102">
        <v>67</v>
      </c>
      <c r="L251" s="102">
        <v>3</v>
      </c>
      <c r="M251" s="102"/>
      <c r="N251" s="102"/>
      <c r="O251" s="102" t="s">
        <v>208</v>
      </c>
      <c r="P251" s="102" t="s">
        <v>209</v>
      </c>
      <c r="Q251" s="102" t="s">
        <v>139</v>
      </c>
      <c r="R251" s="102">
        <v>34160</v>
      </c>
      <c r="S251" s="102"/>
      <c r="T251" s="102">
        <v>80</v>
      </c>
      <c r="U251" s="102"/>
      <c r="V251" s="103"/>
      <c r="W251" s="101"/>
      <c r="X251" s="102"/>
      <c r="Y251" s="101"/>
      <c r="Z251" s="101"/>
      <c r="AA251" s="101"/>
      <c r="AB251" s="104"/>
    </row>
    <row r="252" spans="2:28" ht="16.5" customHeight="1" x14ac:dyDescent="0.25">
      <c r="B252" s="97">
        <v>1140</v>
      </c>
      <c r="C252" s="97" t="s">
        <v>206</v>
      </c>
      <c r="D252" s="98">
        <v>13131</v>
      </c>
      <c r="E252" s="99">
        <v>188</v>
      </c>
      <c r="F252" s="97">
        <v>6</v>
      </c>
      <c r="G252" s="97">
        <v>1</v>
      </c>
      <c r="H252" s="105">
        <v>0</v>
      </c>
      <c r="I252" s="105">
        <v>1</v>
      </c>
      <c r="J252" s="105">
        <v>67</v>
      </c>
      <c r="K252" s="95">
        <v>167</v>
      </c>
      <c r="L252" s="106">
        <f>T251</f>
        <v>80</v>
      </c>
      <c r="M252" s="106">
        <f>K252*L252</f>
        <v>13360</v>
      </c>
      <c r="N252" s="77"/>
      <c r="O252" s="78"/>
      <c r="P252" s="78"/>
      <c r="Q252" s="78"/>
      <c r="R252" s="79"/>
      <c r="S252" s="80"/>
      <c r="T252" s="81"/>
      <c r="U252" s="77"/>
      <c r="V252" s="79"/>
      <c r="W252" s="79"/>
      <c r="X252" s="82"/>
      <c r="Y252" s="83">
        <f>M252</f>
        <v>13360</v>
      </c>
      <c r="Z252" s="84"/>
      <c r="AA252" s="87">
        <f>AB252*M252/100</f>
        <v>1.3359999999999999</v>
      </c>
      <c r="AB252" s="110">
        <v>0.01</v>
      </c>
    </row>
    <row r="253" spans="2:28" ht="16.5" customHeight="1" x14ac:dyDescent="0.25">
      <c r="B253" s="99"/>
      <c r="C253" s="99"/>
      <c r="D253" s="99"/>
      <c r="E253" s="99"/>
      <c r="F253" s="99"/>
      <c r="G253" s="99"/>
      <c r="H253" s="107"/>
      <c r="I253" s="107"/>
      <c r="J253" s="107"/>
      <c r="K253" s="106"/>
      <c r="L253" s="106"/>
      <c r="M253" s="106"/>
      <c r="N253" s="77"/>
      <c r="O253" s="78"/>
      <c r="P253" s="78"/>
      <c r="Q253" s="78"/>
      <c r="R253" s="79"/>
      <c r="S253" s="80"/>
      <c r="T253" s="81"/>
      <c r="U253" s="77"/>
      <c r="V253" s="79"/>
      <c r="W253" s="79"/>
      <c r="X253" s="86"/>
      <c r="Y253" s="83"/>
      <c r="Z253" s="84"/>
      <c r="AA253" s="85"/>
      <c r="AB253" s="86"/>
    </row>
    <row r="254" spans="2:28" ht="16.5" customHeight="1" x14ac:dyDescent="0.25">
      <c r="B254" s="100" t="s">
        <v>205</v>
      </c>
      <c r="C254" s="101"/>
      <c r="D254" s="101"/>
      <c r="E254" s="101"/>
      <c r="F254" s="101"/>
      <c r="G254" s="102"/>
      <c r="H254" s="102" t="s">
        <v>210</v>
      </c>
      <c r="I254" s="102" t="s">
        <v>2435</v>
      </c>
      <c r="J254" s="102" t="s">
        <v>498</v>
      </c>
      <c r="K254" s="102">
        <v>52</v>
      </c>
      <c r="L254" s="102">
        <v>3</v>
      </c>
      <c r="M254" s="102"/>
      <c r="N254" s="102"/>
      <c r="O254" s="102" t="s">
        <v>208</v>
      </c>
      <c r="P254" s="102" t="s">
        <v>209</v>
      </c>
      <c r="Q254" s="102" t="s">
        <v>139</v>
      </c>
      <c r="R254" s="102">
        <v>34160</v>
      </c>
      <c r="S254" s="102"/>
      <c r="T254" s="102">
        <v>80</v>
      </c>
      <c r="U254" s="102"/>
      <c r="V254" s="103"/>
      <c r="W254" s="101"/>
      <c r="X254" s="102"/>
      <c r="Y254" s="101"/>
      <c r="Z254" s="101"/>
      <c r="AA254" s="101"/>
      <c r="AB254" s="104"/>
    </row>
    <row r="255" spans="2:28" ht="16.5" customHeight="1" x14ac:dyDescent="0.25">
      <c r="B255" s="97">
        <v>1142</v>
      </c>
      <c r="C255" s="97" t="s">
        <v>206</v>
      </c>
      <c r="D255" s="98">
        <v>1623</v>
      </c>
      <c r="E255" s="99">
        <v>18</v>
      </c>
      <c r="F255" s="97">
        <v>6</v>
      </c>
      <c r="G255" s="97">
        <v>1</v>
      </c>
      <c r="H255" s="105">
        <v>15</v>
      </c>
      <c r="I255" s="105">
        <v>2</v>
      </c>
      <c r="J255" s="105">
        <v>99</v>
      </c>
      <c r="K255" s="95">
        <v>6299</v>
      </c>
      <c r="L255" s="106">
        <f>T254</f>
        <v>80</v>
      </c>
      <c r="M255" s="106">
        <f>K255*L255</f>
        <v>503920</v>
      </c>
      <c r="N255" s="77"/>
      <c r="O255" s="78"/>
      <c r="P255" s="78"/>
      <c r="Q255" s="78"/>
      <c r="R255" s="79"/>
      <c r="S255" s="80"/>
      <c r="T255" s="81"/>
      <c r="U255" s="77"/>
      <c r="V255" s="79"/>
      <c r="W255" s="79"/>
      <c r="X255" s="82"/>
      <c r="Y255" s="83">
        <f>M255</f>
        <v>503920</v>
      </c>
      <c r="Z255" s="84"/>
      <c r="AA255" s="87">
        <f>AB255*M255/100</f>
        <v>50.391999999999996</v>
      </c>
      <c r="AB255" s="110">
        <v>0.01</v>
      </c>
    </row>
    <row r="256" spans="2:28" ht="16.5" customHeight="1" x14ac:dyDescent="0.25">
      <c r="B256" s="99"/>
      <c r="C256" s="99"/>
      <c r="D256" s="99"/>
      <c r="E256" s="99"/>
      <c r="F256" s="99"/>
      <c r="G256" s="99"/>
      <c r="H256" s="107"/>
      <c r="I256" s="107"/>
      <c r="J256" s="107"/>
      <c r="K256" s="106"/>
      <c r="L256" s="106"/>
      <c r="M256" s="106"/>
      <c r="N256" s="77"/>
      <c r="O256" s="78"/>
      <c r="P256" s="78"/>
      <c r="Q256" s="78"/>
      <c r="R256" s="79"/>
      <c r="S256" s="80"/>
      <c r="T256" s="81"/>
      <c r="U256" s="77"/>
      <c r="V256" s="79"/>
      <c r="W256" s="79"/>
      <c r="X256" s="86"/>
      <c r="Y256" s="83"/>
      <c r="Z256" s="84"/>
      <c r="AA256" s="85"/>
      <c r="AB256" s="86"/>
    </row>
    <row r="257" spans="2:28" ht="16.5" customHeight="1" x14ac:dyDescent="0.25">
      <c r="B257" s="100" t="s">
        <v>205</v>
      </c>
      <c r="C257" s="101"/>
      <c r="D257" s="101"/>
      <c r="E257" s="101"/>
      <c r="F257" s="101"/>
      <c r="G257" s="102"/>
      <c r="H257" s="102" t="s">
        <v>207</v>
      </c>
      <c r="I257" s="102" t="s">
        <v>2639</v>
      </c>
      <c r="J257" s="102" t="s">
        <v>2640</v>
      </c>
      <c r="K257" s="102">
        <v>47</v>
      </c>
      <c r="L257" s="102">
        <v>3</v>
      </c>
      <c r="M257" s="102"/>
      <c r="N257" s="102"/>
      <c r="O257" s="102" t="s">
        <v>208</v>
      </c>
      <c r="P257" s="102" t="s">
        <v>209</v>
      </c>
      <c r="Q257" s="102" t="s">
        <v>139</v>
      </c>
      <c r="R257" s="102">
        <v>34160</v>
      </c>
      <c r="S257" s="102"/>
      <c r="T257" s="102">
        <v>80</v>
      </c>
      <c r="U257" s="102" t="s">
        <v>2641</v>
      </c>
      <c r="V257" s="103"/>
      <c r="W257" s="101"/>
      <c r="X257" s="102" t="s">
        <v>212</v>
      </c>
      <c r="Y257" s="101" t="s">
        <v>2367</v>
      </c>
      <c r="Z257" s="101"/>
      <c r="AA257" s="101"/>
      <c r="AB257" s="104"/>
    </row>
    <row r="258" spans="2:28" ht="16.5" customHeight="1" x14ac:dyDescent="0.25">
      <c r="B258" s="97">
        <v>1146</v>
      </c>
      <c r="C258" s="97" t="s">
        <v>206</v>
      </c>
      <c r="D258" s="98">
        <v>4377</v>
      </c>
      <c r="E258" s="99">
        <v>18</v>
      </c>
      <c r="F258" s="97">
        <v>6</v>
      </c>
      <c r="G258" s="97">
        <v>1</v>
      </c>
      <c r="H258" s="105">
        <v>13</v>
      </c>
      <c r="I258" s="105">
        <v>0</v>
      </c>
      <c r="J258" s="105">
        <v>72</v>
      </c>
      <c r="K258" s="95">
        <v>5272</v>
      </c>
      <c r="L258" s="106">
        <f>T257</f>
        <v>80</v>
      </c>
      <c r="M258" s="106">
        <f>K258*L258</f>
        <v>421760</v>
      </c>
      <c r="N258" s="77"/>
      <c r="O258" s="78"/>
      <c r="P258" s="78"/>
      <c r="Q258" s="78"/>
      <c r="R258" s="79"/>
      <c r="S258" s="80"/>
      <c r="T258" s="81"/>
      <c r="U258" s="77"/>
      <c r="V258" s="79"/>
      <c r="W258" s="79"/>
      <c r="X258" s="82"/>
      <c r="Y258" s="83">
        <f>M258</f>
        <v>421760</v>
      </c>
      <c r="Z258" s="84"/>
      <c r="AA258" s="87">
        <f>AB258*M258/100</f>
        <v>42.176000000000002</v>
      </c>
      <c r="AB258" s="110">
        <v>0.01</v>
      </c>
    </row>
    <row r="259" spans="2:28" ht="16.5" customHeight="1" x14ac:dyDescent="0.25">
      <c r="B259" s="97"/>
      <c r="C259" s="97"/>
      <c r="D259" s="98"/>
      <c r="E259" s="99"/>
      <c r="F259" s="97"/>
      <c r="G259" s="97"/>
      <c r="H259" s="105"/>
      <c r="I259" s="105"/>
      <c r="J259" s="105"/>
      <c r="K259" s="95"/>
      <c r="L259" s="106"/>
      <c r="M259" s="106"/>
      <c r="N259" s="77"/>
      <c r="O259" s="78"/>
      <c r="P259" s="78"/>
      <c r="Q259" s="78"/>
      <c r="R259" s="79"/>
      <c r="S259" s="80"/>
      <c r="T259" s="81"/>
      <c r="U259" s="77"/>
      <c r="V259" s="79"/>
      <c r="W259" s="79"/>
      <c r="X259" s="82"/>
      <c r="Y259" s="83"/>
      <c r="Z259" s="84"/>
      <c r="AA259" s="87"/>
      <c r="AB259" s="110"/>
    </row>
    <row r="260" spans="2:28" ht="16.5" customHeight="1" x14ac:dyDescent="0.25">
      <c r="B260" s="99"/>
      <c r="C260" s="99"/>
      <c r="D260" s="99"/>
      <c r="E260" s="99"/>
      <c r="F260" s="99"/>
      <c r="G260" s="99"/>
      <c r="H260" s="107"/>
      <c r="I260" s="107"/>
      <c r="J260" s="107"/>
      <c r="K260" s="106"/>
      <c r="L260" s="106"/>
      <c r="M260" s="106"/>
      <c r="N260" s="77"/>
      <c r="O260" s="78"/>
      <c r="P260" s="78"/>
      <c r="Q260" s="78"/>
      <c r="R260" s="79"/>
      <c r="S260" s="80"/>
      <c r="T260" s="81"/>
      <c r="U260" s="77"/>
      <c r="V260" s="79"/>
      <c r="W260" s="79"/>
      <c r="X260" s="86"/>
      <c r="Y260" s="83"/>
      <c r="Z260" s="84"/>
      <c r="AA260" s="85"/>
      <c r="AB260" s="86"/>
    </row>
    <row r="261" spans="2:28" ht="16.5" customHeight="1" x14ac:dyDescent="0.25">
      <c r="B261" s="100" t="s">
        <v>205</v>
      </c>
      <c r="C261" s="101"/>
      <c r="D261" s="101"/>
      <c r="E261" s="101"/>
      <c r="F261" s="101"/>
      <c r="G261" s="102"/>
      <c r="H261" s="102" t="s">
        <v>210</v>
      </c>
      <c r="I261" s="102" t="s">
        <v>2403</v>
      </c>
      <c r="J261" s="102" t="s">
        <v>2642</v>
      </c>
      <c r="K261" s="102">
        <v>59</v>
      </c>
      <c r="L261" s="102">
        <v>3</v>
      </c>
      <c r="M261" s="102"/>
      <c r="N261" s="102"/>
      <c r="O261" s="102" t="s">
        <v>208</v>
      </c>
      <c r="P261" s="102" t="s">
        <v>209</v>
      </c>
      <c r="Q261" s="102" t="s">
        <v>139</v>
      </c>
      <c r="R261" s="102">
        <v>34160</v>
      </c>
      <c r="S261" s="102"/>
      <c r="T261" s="102">
        <v>80</v>
      </c>
      <c r="U261" s="102"/>
      <c r="V261" s="103"/>
      <c r="W261" s="101"/>
      <c r="X261" s="102"/>
      <c r="Y261" s="101"/>
      <c r="Z261" s="101"/>
      <c r="AA261" s="101"/>
      <c r="AB261" s="104"/>
    </row>
    <row r="262" spans="2:28" ht="16.5" customHeight="1" x14ac:dyDescent="0.25">
      <c r="B262" s="97">
        <v>1148</v>
      </c>
      <c r="C262" s="97" t="s">
        <v>206</v>
      </c>
      <c r="D262" s="98">
        <v>4361</v>
      </c>
      <c r="E262" s="99">
        <v>18</v>
      </c>
      <c r="F262" s="97">
        <v>6</v>
      </c>
      <c r="G262" s="97">
        <v>1</v>
      </c>
      <c r="H262" s="105">
        <v>19</v>
      </c>
      <c r="I262" s="105">
        <v>3</v>
      </c>
      <c r="J262" s="105">
        <v>46</v>
      </c>
      <c r="K262" s="95">
        <v>7946</v>
      </c>
      <c r="L262" s="106">
        <f>T261</f>
        <v>80</v>
      </c>
      <c r="M262" s="106">
        <f>K262*L262</f>
        <v>635680</v>
      </c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2"/>
      <c r="Y262" s="83">
        <f>M262</f>
        <v>635680</v>
      </c>
      <c r="Z262" s="84"/>
      <c r="AA262" s="87">
        <f>AB262*M262/100</f>
        <v>63.568000000000005</v>
      </c>
      <c r="AB262" s="110">
        <v>0.01</v>
      </c>
    </row>
    <row r="263" spans="2:28" ht="16.5" customHeight="1" x14ac:dyDescent="0.25">
      <c r="B263" s="99"/>
      <c r="C263" s="99"/>
      <c r="D263" s="99"/>
      <c r="E263" s="99"/>
      <c r="F263" s="99"/>
      <c r="G263" s="99"/>
      <c r="H263" s="107"/>
      <c r="I263" s="107"/>
      <c r="J263" s="107"/>
      <c r="K263" s="106"/>
      <c r="L263" s="106"/>
      <c r="M263" s="106"/>
      <c r="N263" s="77"/>
      <c r="O263" s="78"/>
      <c r="P263" s="78"/>
      <c r="Q263" s="78"/>
      <c r="R263" s="79"/>
      <c r="S263" s="80"/>
      <c r="T263" s="81"/>
      <c r="U263" s="77"/>
      <c r="V263" s="79"/>
      <c r="W263" s="79"/>
      <c r="X263" s="86"/>
      <c r="Y263" s="83"/>
      <c r="Z263" s="84"/>
      <c r="AA263" s="85"/>
      <c r="AB263" s="86"/>
    </row>
    <row r="264" spans="2:28" ht="16.5" customHeight="1" x14ac:dyDescent="0.25">
      <c r="B264" s="100" t="s">
        <v>205</v>
      </c>
      <c r="C264" s="101"/>
      <c r="D264" s="101"/>
      <c r="E264" s="101"/>
      <c r="F264" s="101"/>
      <c r="G264" s="102"/>
      <c r="H264" s="102" t="s">
        <v>207</v>
      </c>
      <c r="I264" s="102" t="s">
        <v>2643</v>
      </c>
      <c r="J264" s="102" t="s">
        <v>2622</v>
      </c>
      <c r="K264" s="102">
        <v>3</v>
      </c>
      <c r="L264" s="102">
        <v>3</v>
      </c>
      <c r="M264" s="102"/>
      <c r="N264" s="102"/>
      <c r="O264" s="102" t="s">
        <v>208</v>
      </c>
      <c r="P264" s="102" t="s">
        <v>209</v>
      </c>
      <c r="Q264" s="102" t="s">
        <v>139</v>
      </c>
      <c r="R264" s="102">
        <v>34160</v>
      </c>
      <c r="S264" s="102"/>
      <c r="T264" s="102">
        <v>80</v>
      </c>
      <c r="U264" s="102"/>
      <c r="V264" s="103"/>
      <c r="W264" s="101"/>
      <c r="X264" s="102"/>
      <c r="Y264" s="101"/>
      <c r="Z264" s="101"/>
      <c r="AA264" s="101"/>
      <c r="AB264" s="104"/>
    </row>
    <row r="265" spans="2:28" ht="16.5" customHeight="1" x14ac:dyDescent="0.25">
      <c r="B265" s="97">
        <v>1149</v>
      </c>
      <c r="C265" s="97" t="s">
        <v>206</v>
      </c>
      <c r="D265" s="98">
        <v>13133</v>
      </c>
      <c r="E265" s="99">
        <v>190</v>
      </c>
      <c r="F265" s="97">
        <v>6</v>
      </c>
      <c r="G265" s="97">
        <v>1</v>
      </c>
      <c r="H265" s="105">
        <v>0</v>
      </c>
      <c r="I265" s="105">
        <v>0</v>
      </c>
      <c r="J265" s="105">
        <v>95</v>
      </c>
      <c r="K265" s="95">
        <v>95</v>
      </c>
      <c r="L265" s="106">
        <f>T264</f>
        <v>80</v>
      </c>
      <c r="M265" s="106">
        <f>K265*L265</f>
        <v>7600</v>
      </c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2"/>
      <c r="Y265" s="83">
        <f>M265</f>
        <v>7600</v>
      </c>
      <c r="Z265" s="84"/>
      <c r="AA265" s="87">
        <f>AB265*M265/100</f>
        <v>0.76</v>
      </c>
      <c r="AB265" s="110">
        <v>0.01</v>
      </c>
    </row>
    <row r="266" spans="2:28" ht="16.5" customHeight="1" x14ac:dyDescent="0.25">
      <c r="B266" s="99"/>
      <c r="C266" s="99"/>
      <c r="D266" s="99"/>
      <c r="E266" s="99"/>
      <c r="F266" s="99"/>
      <c r="G266" s="99"/>
      <c r="H266" s="107"/>
      <c r="I266" s="107"/>
      <c r="J266" s="107"/>
      <c r="K266" s="106"/>
      <c r="L266" s="106"/>
      <c r="M266" s="106"/>
      <c r="N266" s="77"/>
      <c r="O266" s="78"/>
      <c r="P266" s="78"/>
      <c r="Q266" s="78"/>
      <c r="R266" s="79"/>
      <c r="S266" s="80"/>
      <c r="T266" s="81"/>
      <c r="U266" s="77"/>
      <c r="V266" s="79"/>
      <c r="W266" s="79"/>
      <c r="X266" s="86"/>
      <c r="Y266" s="83"/>
      <c r="Z266" s="84"/>
      <c r="AA266" s="85"/>
      <c r="AB266" s="86"/>
    </row>
    <row r="267" spans="2:28" ht="16.5" customHeight="1" x14ac:dyDescent="0.25">
      <c r="B267" s="100" t="s">
        <v>205</v>
      </c>
      <c r="C267" s="101"/>
      <c r="D267" s="101"/>
      <c r="E267" s="101"/>
      <c r="F267" s="101"/>
      <c r="G267" s="102"/>
      <c r="H267" s="102" t="s">
        <v>210</v>
      </c>
      <c r="I267" s="102" t="s">
        <v>611</v>
      </c>
      <c r="J267" s="102" t="s">
        <v>2622</v>
      </c>
      <c r="K267" s="102">
        <v>1</v>
      </c>
      <c r="L267" s="102">
        <v>3</v>
      </c>
      <c r="M267" s="102"/>
      <c r="N267" s="102"/>
      <c r="O267" s="102" t="s">
        <v>208</v>
      </c>
      <c r="P267" s="102" t="s">
        <v>209</v>
      </c>
      <c r="Q267" s="102" t="s">
        <v>139</v>
      </c>
      <c r="R267" s="102">
        <v>34160</v>
      </c>
      <c r="S267" s="102"/>
      <c r="T267" s="102">
        <v>80</v>
      </c>
      <c r="U267" s="102"/>
      <c r="V267" s="103"/>
      <c r="W267" s="101"/>
      <c r="X267" s="102"/>
      <c r="Y267" s="101"/>
      <c r="Z267" s="101"/>
      <c r="AA267" s="101"/>
      <c r="AB267" s="104"/>
    </row>
    <row r="268" spans="2:28" ht="16.5" customHeight="1" x14ac:dyDescent="0.25">
      <c r="B268" s="97">
        <v>1150</v>
      </c>
      <c r="C268" s="97" t="s">
        <v>206</v>
      </c>
      <c r="D268" s="98">
        <v>13134</v>
      </c>
      <c r="E268" s="99">
        <v>191</v>
      </c>
      <c r="F268" s="97">
        <v>6</v>
      </c>
      <c r="G268" s="97">
        <v>1</v>
      </c>
      <c r="H268" s="105">
        <v>0</v>
      </c>
      <c r="I268" s="105">
        <v>1</v>
      </c>
      <c r="J268" s="105">
        <v>2</v>
      </c>
      <c r="K268" s="95">
        <v>102</v>
      </c>
      <c r="L268" s="106">
        <f>T267</f>
        <v>80</v>
      </c>
      <c r="M268" s="106">
        <f>K268*L268</f>
        <v>8160</v>
      </c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2"/>
      <c r="Y268" s="83">
        <f>M268</f>
        <v>8160</v>
      </c>
      <c r="Z268" s="84"/>
      <c r="AA268" s="87">
        <f>AB268*M268/100</f>
        <v>0.81600000000000006</v>
      </c>
      <c r="AB268" s="110">
        <v>0.01</v>
      </c>
    </row>
    <row r="269" spans="2:28" ht="16.5" customHeight="1" x14ac:dyDescent="0.25">
      <c r="B269" s="99"/>
      <c r="C269" s="99"/>
      <c r="D269" s="99"/>
      <c r="E269" s="99"/>
      <c r="F269" s="99"/>
      <c r="G269" s="99"/>
      <c r="H269" s="107"/>
      <c r="I269" s="107"/>
      <c r="J269" s="107"/>
      <c r="K269" s="106"/>
      <c r="L269" s="106"/>
      <c r="M269" s="106"/>
      <c r="N269" s="77"/>
      <c r="O269" s="78"/>
      <c r="P269" s="78"/>
      <c r="Q269" s="78"/>
      <c r="R269" s="79"/>
      <c r="S269" s="80"/>
      <c r="T269" s="81"/>
      <c r="U269" s="77"/>
      <c r="V269" s="79"/>
      <c r="W269" s="79"/>
      <c r="X269" s="86"/>
      <c r="Y269" s="83"/>
      <c r="Z269" s="84"/>
      <c r="AA269" s="85"/>
      <c r="AB269" s="86"/>
    </row>
    <row r="270" spans="2:28" ht="16.5" customHeight="1" x14ac:dyDescent="0.25">
      <c r="B270" s="100" t="s">
        <v>205</v>
      </c>
      <c r="C270" s="101"/>
      <c r="D270" s="101"/>
      <c r="E270" s="101"/>
      <c r="F270" s="101"/>
      <c r="G270" s="102"/>
      <c r="H270" s="102" t="s">
        <v>210</v>
      </c>
      <c r="I270" s="102" t="s">
        <v>2647</v>
      </c>
      <c r="J270" s="102" t="s">
        <v>2264</v>
      </c>
      <c r="K270" s="102">
        <v>118</v>
      </c>
      <c r="L270" s="102">
        <v>3</v>
      </c>
      <c r="M270" s="102"/>
      <c r="N270" s="102"/>
      <c r="O270" s="102" t="s">
        <v>208</v>
      </c>
      <c r="P270" s="102" t="s">
        <v>209</v>
      </c>
      <c r="Q270" s="102" t="s">
        <v>139</v>
      </c>
      <c r="R270" s="102">
        <v>34160</v>
      </c>
      <c r="S270" s="102"/>
      <c r="T270" s="102">
        <v>80</v>
      </c>
      <c r="U270" s="102"/>
      <c r="V270" s="103"/>
      <c r="W270" s="101"/>
      <c r="X270" s="102"/>
      <c r="Y270" s="101"/>
      <c r="Z270" s="101"/>
      <c r="AA270" s="101"/>
      <c r="AB270" s="104"/>
    </row>
    <row r="271" spans="2:28" ht="16.5" customHeight="1" x14ac:dyDescent="0.25">
      <c r="B271" s="97">
        <v>1152</v>
      </c>
      <c r="C271" s="97" t="s">
        <v>206</v>
      </c>
      <c r="D271" s="98">
        <v>13135</v>
      </c>
      <c r="E271" s="99">
        <v>192</v>
      </c>
      <c r="F271" s="97">
        <v>6</v>
      </c>
      <c r="G271" s="97">
        <v>2</v>
      </c>
      <c r="H271" s="105">
        <v>0</v>
      </c>
      <c r="I271" s="105">
        <v>1</v>
      </c>
      <c r="J271" s="105">
        <v>15</v>
      </c>
      <c r="K271" s="95">
        <v>115</v>
      </c>
      <c r="L271" s="106">
        <f>T270</f>
        <v>80</v>
      </c>
      <c r="M271" s="106">
        <f>K271*L271</f>
        <v>9200</v>
      </c>
      <c r="N271" s="77"/>
      <c r="O271" s="78" t="s">
        <v>203</v>
      </c>
      <c r="P271" s="78" t="s">
        <v>5</v>
      </c>
      <c r="Q271" s="78" t="s">
        <v>143</v>
      </c>
      <c r="R271" s="79">
        <v>90</v>
      </c>
      <c r="S271" s="80"/>
      <c r="T271" s="81">
        <v>8050</v>
      </c>
      <c r="U271" s="96" t="s">
        <v>1270</v>
      </c>
      <c r="V271" s="79">
        <f>R271*T271*8/100</f>
        <v>57960</v>
      </c>
      <c r="W271" s="79">
        <f>R271*T271-V271</f>
        <v>666540</v>
      </c>
      <c r="X271" s="82">
        <f>M271+W271</f>
        <v>675740</v>
      </c>
      <c r="Y271" s="83">
        <f>M271</f>
        <v>9200</v>
      </c>
      <c r="Z271" s="84"/>
      <c r="AA271" s="87">
        <f>AB271*M271/100</f>
        <v>1.84</v>
      </c>
      <c r="AB271" s="86">
        <v>0.02</v>
      </c>
    </row>
    <row r="272" spans="2:28" ht="16.5" customHeight="1" x14ac:dyDescent="0.25">
      <c r="B272" s="99"/>
      <c r="C272" s="99"/>
      <c r="D272" s="99"/>
      <c r="E272" s="99"/>
      <c r="F272" s="99"/>
      <c r="G272" s="99"/>
      <c r="H272" s="107"/>
      <c r="I272" s="107"/>
      <c r="J272" s="107"/>
      <c r="K272" s="106"/>
      <c r="L272" s="106"/>
      <c r="M272" s="106"/>
      <c r="N272" s="77"/>
      <c r="O272" s="78"/>
      <c r="P272" s="78"/>
      <c r="Q272" s="78"/>
      <c r="R272" s="79"/>
      <c r="S272" s="80"/>
      <c r="T272" s="81"/>
      <c r="U272" s="77"/>
      <c r="V272" s="79"/>
      <c r="W272" s="79"/>
      <c r="X272" s="86"/>
      <c r="Y272" s="83"/>
      <c r="Z272" s="84"/>
      <c r="AA272" s="85"/>
      <c r="AB272" s="86"/>
    </row>
    <row r="273" spans="2:28" ht="16.5" customHeight="1" x14ac:dyDescent="0.25">
      <c r="B273" s="100" t="s">
        <v>205</v>
      </c>
      <c r="C273" s="101"/>
      <c r="D273" s="101"/>
      <c r="E273" s="101"/>
      <c r="F273" s="101"/>
      <c r="G273" s="102"/>
      <c r="H273" s="102" t="s">
        <v>210</v>
      </c>
      <c r="I273" s="102" t="s">
        <v>611</v>
      </c>
      <c r="J273" s="102" t="s">
        <v>2622</v>
      </c>
      <c r="K273" s="102">
        <v>1</v>
      </c>
      <c r="L273" s="102">
        <v>3</v>
      </c>
      <c r="M273" s="102"/>
      <c r="N273" s="102"/>
      <c r="O273" s="102" t="s">
        <v>208</v>
      </c>
      <c r="P273" s="102" t="s">
        <v>209</v>
      </c>
      <c r="Q273" s="102" t="s">
        <v>139</v>
      </c>
      <c r="R273" s="102">
        <v>34160</v>
      </c>
      <c r="S273" s="102"/>
      <c r="T273" s="102">
        <v>80</v>
      </c>
      <c r="U273" s="102"/>
      <c r="V273" s="103"/>
      <c r="W273" s="101"/>
      <c r="X273" s="102"/>
      <c r="Y273" s="101"/>
      <c r="Z273" s="101"/>
      <c r="AA273" s="101"/>
      <c r="AB273" s="104"/>
    </row>
    <row r="274" spans="2:28" ht="16.5" customHeight="1" x14ac:dyDescent="0.25">
      <c r="B274" s="97">
        <v>1153</v>
      </c>
      <c r="C274" s="97" t="s">
        <v>206</v>
      </c>
      <c r="D274" s="98">
        <v>6895</v>
      </c>
      <c r="E274" s="99">
        <v>194</v>
      </c>
      <c r="F274" s="97">
        <v>6</v>
      </c>
      <c r="G274" s="97">
        <v>2</v>
      </c>
      <c r="H274" s="105">
        <v>0</v>
      </c>
      <c r="I274" s="105">
        <v>2</v>
      </c>
      <c r="J274" s="105">
        <v>79</v>
      </c>
      <c r="K274" s="95">
        <v>279</v>
      </c>
      <c r="L274" s="106">
        <f>T273</f>
        <v>80</v>
      </c>
      <c r="M274" s="106">
        <f>K274*L274</f>
        <v>22320</v>
      </c>
      <c r="N274" s="77"/>
      <c r="O274" s="78" t="s">
        <v>203</v>
      </c>
      <c r="P274" s="78" t="s">
        <v>5</v>
      </c>
      <c r="Q274" s="78" t="s">
        <v>143</v>
      </c>
      <c r="R274" s="79">
        <v>135</v>
      </c>
      <c r="S274" s="80"/>
      <c r="T274" s="81">
        <v>8050</v>
      </c>
      <c r="U274" s="96" t="s">
        <v>2093</v>
      </c>
      <c r="V274" s="79">
        <f>R274*T274*76/100</f>
        <v>825930</v>
      </c>
      <c r="W274" s="79">
        <f>R274*T274-V274</f>
        <v>260820</v>
      </c>
      <c r="X274" s="82">
        <f>M274+W274</f>
        <v>283140</v>
      </c>
      <c r="Y274" s="83">
        <f>M274</f>
        <v>22320</v>
      </c>
      <c r="Z274" s="84"/>
      <c r="AA274" s="87">
        <f>AB274*M274/100</f>
        <v>4.4640000000000004</v>
      </c>
      <c r="AB274" s="86">
        <v>0.02</v>
      </c>
    </row>
    <row r="275" spans="2:28" ht="16.5" customHeight="1" x14ac:dyDescent="0.25">
      <c r="B275" s="99"/>
      <c r="C275" s="99"/>
      <c r="D275" s="99"/>
      <c r="E275" s="99"/>
      <c r="F275" s="99"/>
      <c r="G275" s="99"/>
      <c r="H275" s="107"/>
      <c r="I275" s="107"/>
      <c r="J275" s="107"/>
      <c r="K275" s="106"/>
      <c r="L275" s="106"/>
      <c r="M275" s="106"/>
      <c r="N275" s="77"/>
      <c r="O275" s="78"/>
      <c r="P275" s="78"/>
      <c r="Q275" s="78"/>
      <c r="R275" s="79"/>
      <c r="S275" s="80"/>
      <c r="T275" s="81"/>
      <c r="U275" s="77"/>
      <c r="V275" s="79"/>
      <c r="W275" s="79"/>
      <c r="X275" s="86"/>
      <c r="Y275" s="83"/>
      <c r="Z275" s="84"/>
      <c r="AA275" s="85"/>
      <c r="AB275" s="86"/>
    </row>
    <row r="276" spans="2:28" ht="16.5" customHeight="1" x14ac:dyDescent="0.25">
      <c r="B276" s="100" t="s">
        <v>205</v>
      </c>
      <c r="C276" s="101"/>
      <c r="D276" s="101"/>
      <c r="E276" s="101"/>
      <c r="F276" s="101"/>
      <c r="G276" s="102"/>
      <c r="H276" s="102" t="s">
        <v>210</v>
      </c>
      <c r="I276" s="102" t="s">
        <v>2649</v>
      </c>
      <c r="J276" s="102" t="s">
        <v>601</v>
      </c>
      <c r="K276" s="102">
        <v>56</v>
      </c>
      <c r="L276" s="102">
        <v>3</v>
      </c>
      <c r="M276" s="102"/>
      <c r="N276" s="102"/>
      <c r="O276" s="102" t="s">
        <v>208</v>
      </c>
      <c r="P276" s="102" t="s">
        <v>209</v>
      </c>
      <c r="Q276" s="102" t="s">
        <v>139</v>
      </c>
      <c r="R276" s="102">
        <v>34160</v>
      </c>
      <c r="S276" s="102"/>
      <c r="T276" s="102">
        <v>80</v>
      </c>
      <c r="U276" s="102"/>
      <c r="V276" s="103"/>
      <c r="W276" s="101"/>
      <c r="X276" s="102"/>
      <c r="Y276" s="101"/>
      <c r="Z276" s="101"/>
      <c r="AA276" s="101"/>
      <c r="AB276" s="104"/>
    </row>
    <row r="277" spans="2:28" ht="16.5" customHeight="1" x14ac:dyDescent="0.25">
      <c r="B277" s="97">
        <v>1154</v>
      </c>
      <c r="C277" s="97" t="s">
        <v>206</v>
      </c>
      <c r="D277" s="98">
        <v>6896</v>
      </c>
      <c r="E277" s="99">
        <v>195</v>
      </c>
      <c r="F277" s="97">
        <v>6</v>
      </c>
      <c r="G277" s="97"/>
      <c r="H277" s="105">
        <v>0</v>
      </c>
      <c r="I277" s="105">
        <v>1</v>
      </c>
      <c r="J277" s="105">
        <v>45</v>
      </c>
      <c r="K277" s="95">
        <v>145</v>
      </c>
      <c r="L277" s="106">
        <f>T276</f>
        <v>80</v>
      </c>
      <c r="M277" s="106">
        <f>K277*L277</f>
        <v>11600</v>
      </c>
      <c r="N277" s="77"/>
      <c r="O277" s="78" t="s">
        <v>203</v>
      </c>
      <c r="P277" s="78" t="s">
        <v>5</v>
      </c>
      <c r="Q277" s="78" t="s">
        <v>143</v>
      </c>
      <c r="R277" s="79">
        <v>54</v>
      </c>
      <c r="S277" s="80"/>
      <c r="T277" s="81">
        <v>8050</v>
      </c>
      <c r="U277" s="96" t="s">
        <v>375</v>
      </c>
      <c r="V277" s="79">
        <f>R277*T277*36/100</f>
        <v>156492</v>
      </c>
      <c r="W277" s="79">
        <f>R277*T277-V277</f>
        <v>278208</v>
      </c>
      <c r="X277" s="82">
        <f>M277+W277</f>
        <v>289808</v>
      </c>
      <c r="Y277" s="83">
        <f>M277</f>
        <v>11600</v>
      </c>
      <c r="Z277" s="84"/>
      <c r="AA277" s="87">
        <f>AB277*M277/100</f>
        <v>2.3199999999999998</v>
      </c>
      <c r="AB277" s="86">
        <v>0.02</v>
      </c>
    </row>
    <row r="278" spans="2:28" ht="16.5" customHeight="1" x14ac:dyDescent="0.25">
      <c r="B278" s="97"/>
      <c r="C278" s="97"/>
      <c r="D278" s="98"/>
      <c r="E278" s="99"/>
      <c r="F278" s="97"/>
      <c r="G278" s="97"/>
      <c r="H278" s="105"/>
      <c r="I278" s="105"/>
      <c r="J278" s="105"/>
      <c r="K278" s="95">
        <v>17</v>
      </c>
      <c r="L278" s="106">
        <f>T276</f>
        <v>80</v>
      </c>
      <c r="M278" s="106">
        <f>K278*L278</f>
        <v>1360</v>
      </c>
      <c r="N278" s="77"/>
      <c r="O278" s="78" t="s">
        <v>215</v>
      </c>
      <c r="P278" s="78" t="s">
        <v>2648</v>
      </c>
      <c r="Q278" s="78"/>
      <c r="R278" s="79">
        <v>36</v>
      </c>
      <c r="S278" s="80"/>
      <c r="T278" s="81">
        <v>7350</v>
      </c>
      <c r="U278" s="96" t="s">
        <v>1270</v>
      </c>
      <c r="V278" s="79">
        <f>R278*T278*8/100</f>
        <v>21168</v>
      </c>
      <c r="W278" s="79">
        <f>R278*T278-V278</f>
        <v>243432</v>
      </c>
      <c r="X278" s="82">
        <f>M278+W278</f>
        <v>244792</v>
      </c>
      <c r="Y278" s="83">
        <f>M278</f>
        <v>1360</v>
      </c>
      <c r="Z278" s="84"/>
      <c r="AA278" s="87">
        <f>X278*AB278/100</f>
        <v>734.37599999999986</v>
      </c>
      <c r="AB278" s="86">
        <v>0.3</v>
      </c>
    </row>
    <row r="279" spans="2:28" ht="16.5" customHeight="1" x14ac:dyDescent="0.25">
      <c r="B279" s="97"/>
      <c r="C279" s="97"/>
      <c r="D279" s="98"/>
      <c r="E279" s="99"/>
      <c r="F279" s="97"/>
      <c r="G279" s="97"/>
      <c r="H279" s="105">
        <v>0</v>
      </c>
      <c r="I279" s="105">
        <v>1</v>
      </c>
      <c r="J279" s="105">
        <v>62</v>
      </c>
      <c r="K279" s="95">
        <v>162</v>
      </c>
      <c r="L279" s="106"/>
      <c r="M279" s="106"/>
      <c r="N279" s="77"/>
      <c r="O279" s="78"/>
      <c r="P279" s="78"/>
      <c r="Q279" s="78"/>
      <c r="R279" s="79"/>
      <c r="S279" s="80"/>
      <c r="T279" s="81"/>
      <c r="U279" s="77"/>
      <c r="V279" s="79"/>
      <c r="W279" s="79"/>
      <c r="X279" s="82"/>
      <c r="Y279" s="83"/>
      <c r="Z279" s="84"/>
      <c r="AA279" s="87">
        <f>SUM(AA277:AA278)</f>
        <v>736.69599999999991</v>
      </c>
      <c r="AB279" s="82"/>
    </row>
    <row r="280" spans="2:28" ht="16.5" customHeight="1" x14ac:dyDescent="0.25">
      <c r="B280" s="99"/>
      <c r="C280" s="99"/>
      <c r="D280" s="99"/>
      <c r="E280" s="99"/>
      <c r="F280" s="99"/>
      <c r="G280" s="99"/>
      <c r="H280" s="107"/>
      <c r="I280" s="107"/>
      <c r="J280" s="107"/>
      <c r="K280" s="106"/>
      <c r="L280" s="106"/>
      <c r="M280" s="106"/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6"/>
      <c r="Y280" s="83"/>
      <c r="Z280" s="84"/>
      <c r="AA280" s="85"/>
      <c r="AB280" s="86"/>
    </row>
    <row r="281" spans="2:28" ht="16.5" customHeight="1" x14ac:dyDescent="0.25">
      <c r="B281" s="100" t="s">
        <v>205</v>
      </c>
      <c r="C281" s="101"/>
      <c r="D281" s="101"/>
      <c r="E281" s="101"/>
      <c r="F281" s="101"/>
      <c r="G281" s="102"/>
      <c r="H281" s="102" t="s">
        <v>210</v>
      </c>
      <c r="I281" s="102" t="s">
        <v>2650</v>
      </c>
      <c r="J281" s="102" t="s">
        <v>377</v>
      </c>
      <c r="K281" s="102">
        <v>76</v>
      </c>
      <c r="L281" s="102">
        <v>3</v>
      </c>
      <c r="M281" s="102"/>
      <c r="N281" s="102"/>
      <c r="O281" s="102" t="s">
        <v>208</v>
      </c>
      <c r="P281" s="102" t="s">
        <v>209</v>
      </c>
      <c r="Q281" s="102" t="s">
        <v>139</v>
      </c>
      <c r="R281" s="102">
        <v>34160</v>
      </c>
      <c r="S281" s="102"/>
      <c r="T281" s="102">
        <v>80</v>
      </c>
      <c r="U281" s="102"/>
      <c r="V281" s="103"/>
      <c r="W281" s="101"/>
      <c r="X281" s="102"/>
      <c r="Y281" s="101"/>
      <c r="Z281" s="101"/>
      <c r="AA281" s="101"/>
      <c r="AB281" s="104"/>
    </row>
    <row r="282" spans="2:28" ht="16.5" customHeight="1" x14ac:dyDescent="0.25">
      <c r="B282" s="97">
        <v>1155</v>
      </c>
      <c r="C282" s="97" t="s">
        <v>206</v>
      </c>
      <c r="D282" s="98">
        <v>6897</v>
      </c>
      <c r="E282" s="99">
        <v>196</v>
      </c>
      <c r="F282" s="97">
        <v>6</v>
      </c>
      <c r="G282" s="97">
        <v>1</v>
      </c>
      <c r="H282" s="105">
        <v>0</v>
      </c>
      <c r="I282" s="105">
        <v>1</v>
      </c>
      <c r="J282" s="105">
        <v>61</v>
      </c>
      <c r="K282" s="95">
        <v>161</v>
      </c>
      <c r="L282" s="106">
        <f>T281</f>
        <v>80</v>
      </c>
      <c r="M282" s="106">
        <f>K282*L282</f>
        <v>12880</v>
      </c>
      <c r="N282" s="77"/>
      <c r="O282" s="78" t="s">
        <v>203</v>
      </c>
      <c r="P282" s="78" t="s">
        <v>211</v>
      </c>
      <c r="Q282" s="78" t="s">
        <v>143</v>
      </c>
      <c r="R282" s="79">
        <v>126</v>
      </c>
      <c r="S282" s="80"/>
      <c r="T282" s="81">
        <v>7450</v>
      </c>
      <c r="U282" s="96" t="s">
        <v>1207</v>
      </c>
      <c r="V282" s="79">
        <f>R282*T282*85/100</f>
        <v>797895</v>
      </c>
      <c r="W282" s="79">
        <f>R282*T282-V282</f>
        <v>140805</v>
      </c>
      <c r="X282" s="82">
        <f>M282+W282</f>
        <v>153685</v>
      </c>
      <c r="Y282" s="83">
        <f>M282</f>
        <v>12880</v>
      </c>
      <c r="Z282" s="84"/>
      <c r="AA282" s="87">
        <f>AB282*M282/100</f>
        <v>2.5760000000000001</v>
      </c>
      <c r="AB282" s="86">
        <v>0.02</v>
      </c>
    </row>
    <row r="283" spans="2:28" ht="16.5" customHeight="1" x14ac:dyDescent="0.25">
      <c r="B283" s="99"/>
      <c r="C283" s="99"/>
      <c r="D283" s="99"/>
      <c r="E283" s="99"/>
      <c r="F283" s="99"/>
      <c r="G283" s="99"/>
      <c r="H283" s="107"/>
      <c r="I283" s="107"/>
      <c r="J283" s="107"/>
      <c r="K283" s="106"/>
      <c r="L283" s="106"/>
      <c r="M283" s="106"/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6"/>
      <c r="Y283" s="83"/>
      <c r="Z283" s="84"/>
      <c r="AA283" s="85"/>
      <c r="AB283" s="86"/>
    </row>
    <row r="284" spans="2:28" ht="16.5" customHeight="1" x14ac:dyDescent="0.25">
      <c r="B284" s="100" t="s">
        <v>205</v>
      </c>
      <c r="C284" s="101"/>
      <c r="D284" s="101"/>
      <c r="E284" s="101"/>
      <c r="F284" s="101"/>
      <c r="G284" s="102"/>
      <c r="H284" s="102" t="s">
        <v>210</v>
      </c>
      <c r="I284" s="102" t="s">
        <v>2341</v>
      </c>
      <c r="J284" s="102" t="s">
        <v>278</v>
      </c>
      <c r="K284" s="102">
        <v>14</v>
      </c>
      <c r="L284" s="102">
        <v>3</v>
      </c>
      <c r="M284" s="102" t="s">
        <v>236</v>
      </c>
      <c r="N284" s="102" t="s">
        <v>236</v>
      </c>
      <c r="O284" s="102" t="s">
        <v>208</v>
      </c>
      <c r="P284" s="102" t="s">
        <v>209</v>
      </c>
      <c r="Q284" s="102" t="s">
        <v>139</v>
      </c>
      <c r="R284" s="102">
        <v>34160</v>
      </c>
      <c r="S284" s="102"/>
      <c r="T284" s="102">
        <v>80</v>
      </c>
      <c r="U284" s="102"/>
      <c r="V284" s="103"/>
      <c r="W284" s="101"/>
      <c r="X284" s="102"/>
      <c r="Y284" s="101"/>
      <c r="Z284" s="101"/>
      <c r="AA284" s="102" t="s">
        <v>2331</v>
      </c>
      <c r="AB284" s="104"/>
    </row>
    <row r="285" spans="2:28" ht="16.5" customHeight="1" x14ac:dyDescent="0.25">
      <c r="B285" s="97">
        <v>1156</v>
      </c>
      <c r="C285" s="97" t="s">
        <v>206</v>
      </c>
      <c r="D285" s="98">
        <v>1624</v>
      </c>
      <c r="E285" s="99">
        <v>19</v>
      </c>
      <c r="F285" s="97">
        <v>6</v>
      </c>
      <c r="G285" s="97">
        <v>1</v>
      </c>
      <c r="H285" s="105">
        <v>12</v>
      </c>
      <c r="I285" s="105">
        <v>3</v>
      </c>
      <c r="J285" s="105">
        <v>47</v>
      </c>
      <c r="K285" s="95">
        <v>5147</v>
      </c>
      <c r="L285" s="106">
        <f>T284</f>
        <v>80</v>
      </c>
      <c r="M285" s="106">
        <f>K285*L285</f>
        <v>411760</v>
      </c>
      <c r="N285" s="77"/>
      <c r="O285" s="78"/>
      <c r="P285" s="78"/>
      <c r="Q285" s="78"/>
      <c r="R285" s="79"/>
      <c r="S285" s="80"/>
      <c r="T285" s="81"/>
      <c r="U285" s="77"/>
      <c r="V285" s="79"/>
      <c r="W285" s="79"/>
      <c r="X285" s="82"/>
      <c r="Y285" s="83">
        <f>M285</f>
        <v>411760</v>
      </c>
      <c r="Z285" s="84"/>
      <c r="AA285" s="87">
        <f>AB285*M285/100</f>
        <v>41.176000000000002</v>
      </c>
      <c r="AB285" s="110">
        <v>0.01</v>
      </c>
    </row>
    <row r="286" spans="2:28" ht="16.5" customHeight="1" x14ac:dyDescent="0.25">
      <c r="B286" s="99"/>
      <c r="C286" s="99"/>
      <c r="D286" s="99"/>
      <c r="E286" s="99"/>
      <c r="F286" s="99"/>
      <c r="G286" s="99"/>
      <c r="H286" s="107"/>
      <c r="I286" s="107"/>
      <c r="J286" s="107"/>
      <c r="K286" s="106"/>
      <c r="L286" s="106"/>
      <c r="M286" s="106"/>
      <c r="N286" s="77"/>
      <c r="O286" s="78"/>
      <c r="P286" s="78"/>
      <c r="Q286" s="78"/>
      <c r="R286" s="79"/>
      <c r="S286" s="80"/>
      <c r="T286" s="81"/>
      <c r="U286" s="77"/>
      <c r="V286" s="79"/>
      <c r="W286" s="79"/>
      <c r="X286" s="86"/>
      <c r="Y286" s="83"/>
      <c r="Z286" s="84"/>
      <c r="AA286" s="85"/>
      <c r="AB286" s="86"/>
    </row>
    <row r="287" spans="2:28" ht="16.5" customHeight="1" x14ac:dyDescent="0.25">
      <c r="B287" s="100" t="s">
        <v>205</v>
      </c>
      <c r="C287" s="101"/>
      <c r="D287" s="101"/>
      <c r="E287" s="101"/>
      <c r="F287" s="101"/>
      <c r="G287" s="102"/>
      <c r="H287" s="102" t="s">
        <v>207</v>
      </c>
      <c r="I287" s="102" t="s">
        <v>2477</v>
      </c>
      <c r="J287" s="102" t="s">
        <v>473</v>
      </c>
      <c r="K287" s="102">
        <v>67</v>
      </c>
      <c r="L287" s="102">
        <v>3</v>
      </c>
      <c r="M287" s="102" t="s">
        <v>236</v>
      </c>
      <c r="N287" s="102" t="s">
        <v>236</v>
      </c>
      <c r="O287" s="102" t="s">
        <v>208</v>
      </c>
      <c r="P287" s="102" t="s">
        <v>209</v>
      </c>
      <c r="Q287" s="102" t="s">
        <v>139</v>
      </c>
      <c r="R287" s="102">
        <v>34160</v>
      </c>
      <c r="S287" s="102"/>
      <c r="T287" s="102">
        <v>80</v>
      </c>
      <c r="U287" s="102"/>
      <c r="V287" s="103"/>
      <c r="W287" s="101"/>
      <c r="X287" s="102" t="s">
        <v>212</v>
      </c>
      <c r="Y287" s="101" t="s">
        <v>2652</v>
      </c>
      <c r="Z287" s="101"/>
      <c r="AA287" s="102" t="s">
        <v>2651</v>
      </c>
      <c r="AB287" s="104"/>
    </row>
    <row r="288" spans="2:28" ht="16.5" customHeight="1" x14ac:dyDescent="0.25">
      <c r="B288" s="97">
        <v>1157</v>
      </c>
      <c r="C288" s="97" t="s">
        <v>206</v>
      </c>
      <c r="D288" s="98">
        <v>13843</v>
      </c>
      <c r="E288" s="99">
        <v>19</v>
      </c>
      <c r="F288" s="97">
        <v>6</v>
      </c>
      <c r="G288" s="97">
        <v>1</v>
      </c>
      <c r="H288" s="105">
        <v>25</v>
      </c>
      <c r="I288" s="105">
        <v>1</v>
      </c>
      <c r="J288" s="105">
        <v>9</v>
      </c>
      <c r="K288" s="95">
        <v>10109</v>
      </c>
      <c r="L288" s="106">
        <f>T287</f>
        <v>80</v>
      </c>
      <c r="M288" s="106">
        <f>K288*L288</f>
        <v>808720</v>
      </c>
      <c r="N288" s="77"/>
      <c r="O288" s="78"/>
      <c r="P288" s="78"/>
      <c r="Q288" s="78"/>
      <c r="R288" s="79"/>
      <c r="S288" s="80"/>
      <c r="T288" s="81"/>
      <c r="U288" s="77"/>
      <c r="V288" s="79"/>
      <c r="W288" s="79"/>
      <c r="X288" s="82"/>
      <c r="Y288" s="83">
        <f>M288</f>
        <v>808720</v>
      </c>
      <c r="Z288" s="84"/>
      <c r="AA288" s="87">
        <f>AB288*M288/100</f>
        <v>80.872</v>
      </c>
      <c r="AB288" s="110">
        <v>0.01</v>
      </c>
    </row>
    <row r="289" spans="2:28" ht="16.5" customHeight="1" x14ac:dyDescent="0.25">
      <c r="B289" s="99"/>
      <c r="C289" s="99"/>
      <c r="D289" s="99"/>
      <c r="E289" s="99"/>
      <c r="F289" s="99"/>
      <c r="G289" s="99"/>
      <c r="H289" s="107"/>
      <c r="I289" s="107"/>
      <c r="J289" s="107"/>
      <c r="K289" s="106"/>
      <c r="L289" s="106"/>
      <c r="M289" s="106"/>
      <c r="N289" s="77"/>
      <c r="O289" s="78"/>
      <c r="P289" s="78"/>
      <c r="Q289" s="78"/>
      <c r="R289" s="79"/>
      <c r="S289" s="80"/>
      <c r="T289" s="81"/>
      <c r="U289" s="77"/>
      <c r="V289" s="79"/>
      <c r="W289" s="79"/>
      <c r="X289" s="86"/>
      <c r="Y289" s="83"/>
      <c r="Z289" s="84"/>
      <c r="AA289" s="85"/>
      <c r="AB289" s="86"/>
    </row>
    <row r="290" spans="2:28" ht="16.5" customHeight="1" x14ac:dyDescent="0.25">
      <c r="B290" s="100" t="s">
        <v>205</v>
      </c>
      <c r="C290" s="101"/>
      <c r="D290" s="101"/>
      <c r="E290" s="101"/>
      <c r="F290" s="101"/>
      <c r="G290" s="102"/>
      <c r="H290" s="102" t="s">
        <v>207</v>
      </c>
      <c r="I290" s="102" t="s">
        <v>2047</v>
      </c>
      <c r="J290" s="102" t="s">
        <v>2442</v>
      </c>
      <c r="K290" s="102">
        <v>55</v>
      </c>
      <c r="L290" s="102">
        <v>3</v>
      </c>
      <c r="M290" s="102"/>
      <c r="N290" s="102"/>
      <c r="O290" s="102" t="s">
        <v>208</v>
      </c>
      <c r="P290" s="102" t="s">
        <v>209</v>
      </c>
      <c r="Q290" s="102" t="s">
        <v>139</v>
      </c>
      <c r="R290" s="102">
        <v>34160</v>
      </c>
      <c r="S290" s="102"/>
      <c r="T290" s="102">
        <v>80</v>
      </c>
      <c r="U290" s="102"/>
      <c r="V290" s="103"/>
      <c r="W290" s="101"/>
      <c r="X290" s="102"/>
      <c r="Y290" s="101"/>
      <c r="Z290" s="101"/>
      <c r="AA290" s="101"/>
      <c r="AB290" s="104"/>
    </row>
    <row r="291" spans="2:28" ht="16.5" customHeight="1" x14ac:dyDescent="0.25">
      <c r="B291" s="97">
        <v>1159</v>
      </c>
      <c r="C291" s="97" t="s">
        <v>206</v>
      </c>
      <c r="D291" s="98">
        <v>4519</v>
      </c>
      <c r="E291" s="99">
        <v>19</v>
      </c>
      <c r="F291" s="97">
        <v>6</v>
      </c>
      <c r="G291" s="97">
        <v>1</v>
      </c>
      <c r="H291" s="105">
        <v>5</v>
      </c>
      <c r="I291" s="105">
        <v>1</v>
      </c>
      <c r="J291" s="105">
        <v>9</v>
      </c>
      <c r="K291" s="95">
        <v>2109</v>
      </c>
      <c r="L291" s="106">
        <f>T290</f>
        <v>80</v>
      </c>
      <c r="M291" s="106">
        <f>K291*L291</f>
        <v>168720</v>
      </c>
      <c r="N291" s="77"/>
      <c r="O291" s="78"/>
      <c r="P291" s="78"/>
      <c r="Q291" s="78"/>
      <c r="R291" s="79"/>
      <c r="S291" s="80"/>
      <c r="T291" s="81"/>
      <c r="U291" s="77"/>
      <c r="V291" s="79"/>
      <c r="W291" s="79"/>
      <c r="X291" s="82"/>
      <c r="Y291" s="83">
        <f>M291</f>
        <v>168720</v>
      </c>
      <c r="Z291" s="84"/>
      <c r="AA291" s="87">
        <f>AB291*M291/100</f>
        <v>16.872</v>
      </c>
      <c r="AB291" s="110">
        <v>0.01</v>
      </c>
    </row>
    <row r="292" spans="2:28" ht="16.5" customHeight="1" x14ac:dyDescent="0.25">
      <c r="B292" s="99"/>
      <c r="C292" s="99"/>
      <c r="D292" s="99"/>
      <c r="E292" s="99"/>
      <c r="F292" s="99"/>
      <c r="G292" s="99"/>
      <c r="H292" s="107"/>
      <c r="I292" s="107"/>
      <c r="J292" s="107"/>
      <c r="K292" s="106"/>
      <c r="L292" s="106"/>
      <c r="M292" s="106"/>
      <c r="N292" s="77"/>
      <c r="O292" s="78"/>
      <c r="P292" s="78"/>
      <c r="Q292" s="78"/>
      <c r="R292" s="79"/>
      <c r="S292" s="80"/>
      <c r="T292" s="81"/>
      <c r="U292" s="77"/>
      <c r="V292" s="79"/>
      <c r="W292" s="79"/>
      <c r="X292" s="86"/>
      <c r="Y292" s="83"/>
      <c r="Z292" s="84"/>
      <c r="AA292" s="85"/>
      <c r="AB292" s="86"/>
    </row>
    <row r="293" spans="2:28" ht="16.5" customHeight="1" x14ac:dyDescent="0.25">
      <c r="B293" s="100" t="s">
        <v>205</v>
      </c>
      <c r="C293" s="101"/>
      <c r="D293" s="101"/>
      <c r="E293" s="101"/>
      <c r="F293" s="101"/>
      <c r="G293" s="102"/>
      <c r="H293" s="102" t="s">
        <v>207</v>
      </c>
      <c r="I293" s="102" t="s">
        <v>2657</v>
      </c>
      <c r="J293" s="102" t="s">
        <v>2658</v>
      </c>
      <c r="K293" s="102">
        <v>36</v>
      </c>
      <c r="L293" s="102">
        <v>3</v>
      </c>
      <c r="M293" s="102"/>
      <c r="N293" s="102"/>
      <c r="O293" s="102" t="s">
        <v>208</v>
      </c>
      <c r="P293" s="102" t="s">
        <v>209</v>
      </c>
      <c r="Q293" s="102" t="s">
        <v>139</v>
      </c>
      <c r="R293" s="102">
        <v>34160</v>
      </c>
      <c r="S293" s="102"/>
      <c r="T293" s="102">
        <v>80</v>
      </c>
      <c r="U293" s="102"/>
      <c r="V293" s="103"/>
      <c r="W293" s="101"/>
      <c r="X293" s="102" t="s">
        <v>212</v>
      </c>
      <c r="Y293" s="101" t="s">
        <v>2659</v>
      </c>
      <c r="Z293" s="101"/>
      <c r="AA293" s="101"/>
      <c r="AB293" s="104"/>
    </row>
    <row r="294" spans="2:28" ht="16.5" customHeight="1" x14ac:dyDescent="0.25">
      <c r="B294" s="97">
        <v>1162</v>
      </c>
      <c r="C294" s="97" t="s">
        <v>206</v>
      </c>
      <c r="D294" s="98">
        <v>4371</v>
      </c>
      <c r="E294" s="99">
        <v>19</v>
      </c>
      <c r="F294" s="97">
        <v>6</v>
      </c>
      <c r="G294" s="97">
        <v>1</v>
      </c>
      <c r="H294" s="105">
        <v>4</v>
      </c>
      <c r="I294" s="105">
        <v>2</v>
      </c>
      <c r="J294" s="105">
        <v>7</v>
      </c>
      <c r="K294" s="95">
        <v>1807</v>
      </c>
      <c r="L294" s="106">
        <f>T293</f>
        <v>80</v>
      </c>
      <c r="M294" s="106">
        <f>K294*L294</f>
        <v>144560</v>
      </c>
      <c r="N294" s="77"/>
      <c r="O294" s="78"/>
      <c r="P294" s="78"/>
      <c r="Q294" s="78"/>
      <c r="R294" s="79"/>
      <c r="S294" s="80"/>
      <c r="T294" s="81"/>
      <c r="U294" s="77"/>
      <c r="V294" s="79"/>
      <c r="W294" s="79"/>
      <c r="X294" s="82"/>
      <c r="Y294" s="83">
        <f>M294</f>
        <v>144560</v>
      </c>
      <c r="Z294" s="84"/>
      <c r="AA294" s="87">
        <f>AB294*M294/100</f>
        <v>14.456000000000001</v>
      </c>
      <c r="AB294" s="110">
        <v>0.01</v>
      </c>
    </row>
    <row r="295" spans="2:28" ht="16.5" customHeight="1" x14ac:dyDescent="0.25">
      <c r="B295" s="97"/>
      <c r="C295" s="97"/>
      <c r="D295" s="98"/>
      <c r="E295" s="99"/>
      <c r="F295" s="97"/>
      <c r="G295" s="97"/>
      <c r="H295" s="105"/>
      <c r="I295" s="105"/>
      <c r="J295" s="105"/>
      <c r="K295" s="95"/>
      <c r="L295" s="106"/>
      <c r="M295" s="106"/>
      <c r="N295" s="77"/>
      <c r="O295" s="78"/>
      <c r="P295" s="78"/>
      <c r="Q295" s="78"/>
      <c r="R295" s="79"/>
      <c r="S295" s="80"/>
      <c r="T295" s="81"/>
      <c r="U295" s="77"/>
      <c r="V295" s="79"/>
      <c r="W295" s="79"/>
      <c r="X295" s="82"/>
      <c r="Y295" s="83"/>
      <c r="Z295" s="84"/>
      <c r="AA295" s="87"/>
      <c r="AB295" s="110"/>
    </row>
    <row r="296" spans="2:28" ht="16.5" customHeight="1" x14ac:dyDescent="0.25">
      <c r="B296" s="99"/>
      <c r="C296" s="99"/>
      <c r="D296" s="99"/>
      <c r="E296" s="99"/>
      <c r="F296" s="99"/>
      <c r="G296" s="99"/>
      <c r="H296" s="107"/>
      <c r="I296" s="107"/>
      <c r="J296" s="107"/>
      <c r="K296" s="106"/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6"/>
      <c r="Y296" s="83"/>
      <c r="Z296" s="84"/>
      <c r="AA296" s="85"/>
      <c r="AB296" s="86"/>
    </row>
    <row r="297" spans="2:28" ht="16.5" customHeight="1" x14ac:dyDescent="0.25">
      <c r="B297" s="100" t="s">
        <v>205</v>
      </c>
      <c r="C297" s="101"/>
      <c r="D297" s="101"/>
      <c r="E297" s="101"/>
      <c r="F297" s="101"/>
      <c r="G297" s="102"/>
      <c r="H297" s="102" t="s">
        <v>210</v>
      </c>
      <c r="I297" s="102" t="s">
        <v>2537</v>
      </c>
      <c r="J297" s="102" t="s">
        <v>2538</v>
      </c>
      <c r="K297" s="102" t="s">
        <v>2539</v>
      </c>
      <c r="L297" s="102">
        <v>3</v>
      </c>
      <c r="M297" s="102"/>
      <c r="N297" s="102"/>
      <c r="O297" s="102" t="s">
        <v>208</v>
      </c>
      <c r="P297" s="102" t="s">
        <v>209</v>
      </c>
      <c r="Q297" s="102" t="s">
        <v>139</v>
      </c>
      <c r="R297" s="102">
        <v>34160</v>
      </c>
      <c r="S297" s="102"/>
      <c r="T297" s="102">
        <v>80</v>
      </c>
      <c r="U297" s="102"/>
      <c r="V297" s="103"/>
      <c r="W297" s="101"/>
      <c r="X297" s="102"/>
      <c r="Y297" s="101"/>
      <c r="Z297" s="101"/>
      <c r="AA297" s="101"/>
      <c r="AB297" s="104"/>
    </row>
    <row r="298" spans="2:28" ht="16.5" customHeight="1" x14ac:dyDescent="0.25">
      <c r="B298" s="97">
        <v>1163</v>
      </c>
      <c r="C298" s="97" t="s">
        <v>206</v>
      </c>
      <c r="D298" s="98">
        <v>499</v>
      </c>
      <c r="E298" s="99">
        <v>1</v>
      </c>
      <c r="F298" s="97">
        <v>6</v>
      </c>
      <c r="G298" s="97">
        <v>1</v>
      </c>
      <c r="H298" s="105">
        <v>12</v>
      </c>
      <c r="I298" s="105">
        <v>2</v>
      </c>
      <c r="J298" s="105">
        <v>72</v>
      </c>
      <c r="K298" s="95">
        <v>5072</v>
      </c>
      <c r="L298" s="106">
        <f>T297</f>
        <v>80</v>
      </c>
      <c r="M298" s="106">
        <f>K298*L298</f>
        <v>405760</v>
      </c>
      <c r="N298" s="77"/>
      <c r="O298" s="78"/>
      <c r="P298" s="78"/>
      <c r="Q298" s="78"/>
      <c r="R298" s="79"/>
      <c r="S298" s="80"/>
      <c r="T298" s="81"/>
      <c r="U298" s="77"/>
      <c r="V298" s="79"/>
      <c r="W298" s="79"/>
      <c r="X298" s="82"/>
      <c r="Y298" s="83">
        <f>M298</f>
        <v>405760</v>
      </c>
      <c r="Z298" s="84"/>
      <c r="AA298" s="87">
        <f>AB298*M298/100</f>
        <v>40.576000000000001</v>
      </c>
      <c r="AB298" s="110">
        <v>0.01</v>
      </c>
    </row>
    <row r="299" spans="2:28" ht="16.5" customHeight="1" x14ac:dyDescent="0.25">
      <c r="B299" s="99"/>
      <c r="C299" s="99"/>
      <c r="D299" s="99"/>
      <c r="E299" s="99"/>
      <c r="F299" s="99"/>
      <c r="G299" s="99"/>
      <c r="H299" s="107"/>
      <c r="I299" s="107"/>
      <c r="J299" s="107"/>
      <c r="K299" s="106"/>
      <c r="L299" s="106"/>
      <c r="M299" s="106"/>
      <c r="N299" s="77"/>
      <c r="O299" s="78"/>
      <c r="P299" s="78"/>
      <c r="Q299" s="78"/>
      <c r="R299" s="79"/>
      <c r="S299" s="80"/>
      <c r="T299" s="81"/>
      <c r="U299" s="77"/>
      <c r="V299" s="79"/>
      <c r="W299" s="79"/>
      <c r="X299" s="86"/>
      <c r="Y299" s="83"/>
      <c r="Z299" s="84"/>
      <c r="AA299" s="85"/>
      <c r="AB299" s="86"/>
    </row>
    <row r="300" spans="2:28" ht="16.5" customHeight="1" x14ac:dyDescent="0.25">
      <c r="B300" s="100" t="s">
        <v>205</v>
      </c>
      <c r="C300" s="101"/>
      <c r="D300" s="101"/>
      <c r="E300" s="101"/>
      <c r="F300" s="101"/>
      <c r="G300" s="102"/>
      <c r="H300" s="102" t="s">
        <v>213</v>
      </c>
      <c r="I300" s="102" t="s">
        <v>1872</v>
      </c>
      <c r="J300" s="102" t="s">
        <v>278</v>
      </c>
      <c r="K300" s="102">
        <v>3</v>
      </c>
      <c r="L300" s="102">
        <v>3</v>
      </c>
      <c r="M300" s="102"/>
      <c r="N300" s="102"/>
      <c r="O300" s="102" t="s">
        <v>208</v>
      </c>
      <c r="P300" s="102" t="s">
        <v>209</v>
      </c>
      <c r="Q300" s="102" t="s">
        <v>139</v>
      </c>
      <c r="R300" s="102">
        <v>34160</v>
      </c>
      <c r="S300" s="102"/>
      <c r="T300" s="102">
        <v>80</v>
      </c>
      <c r="U300" s="102"/>
      <c r="V300" s="103"/>
      <c r="W300" s="101"/>
      <c r="X300" s="102"/>
      <c r="Y300" s="101"/>
      <c r="Z300" s="101"/>
      <c r="AA300" s="101"/>
      <c r="AB300" s="104"/>
    </row>
    <row r="301" spans="2:28" ht="16.5" customHeight="1" x14ac:dyDescent="0.25">
      <c r="B301" s="97">
        <v>1164</v>
      </c>
      <c r="C301" s="97" t="s">
        <v>206</v>
      </c>
      <c r="D301" s="98">
        <v>4417</v>
      </c>
      <c r="E301" s="99">
        <v>1</v>
      </c>
      <c r="F301" s="97">
        <v>6</v>
      </c>
      <c r="G301" s="97">
        <v>1</v>
      </c>
      <c r="H301" s="105">
        <v>22</v>
      </c>
      <c r="I301" s="105">
        <v>2</v>
      </c>
      <c r="J301" s="105">
        <v>16</v>
      </c>
      <c r="K301" s="95">
        <v>9016</v>
      </c>
      <c r="L301" s="106">
        <f>T300</f>
        <v>80</v>
      </c>
      <c r="M301" s="106">
        <f>K301*L301</f>
        <v>721280</v>
      </c>
      <c r="N301" s="77"/>
      <c r="O301" s="78"/>
      <c r="P301" s="78"/>
      <c r="Q301" s="78"/>
      <c r="R301" s="79"/>
      <c r="S301" s="80"/>
      <c r="T301" s="81"/>
      <c r="U301" s="77"/>
      <c r="V301" s="79"/>
      <c r="W301" s="79"/>
      <c r="X301" s="82"/>
      <c r="Y301" s="83">
        <f>M301</f>
        <v>721280</v>
      </c>
      <c r="Z301" s="84"/>
      <c r="AA301" s="87">
        <f>AB301*M301/100</f>
        <v>72.128</v>
      </c>
      <c r="AB301" s="110">
        <v>0.01</v>
      </c>
    </row>
    <row r="302" spans="2:28" ht="16.5" customHeight="1" x14ac:dyDescent="0.25">
      <c r="B302" s="99"/>
      <c r="C302" s="99"/>
      <c r="D302" s="99"/>
      <c r="E302" s="99"/>
      <c r="F302" s="99"/>
      <c r="G302" s="99"/>
      <c r="H302" s="107"/>
      <c r="I302" s="107"/>
      <c r="J302" s="107"/>
      <c r="K302" s="106"/>
      <c r="L302" s="106"/>
      <c r="M302" s="106"/>
      <c r="N302" s="77"/>
      <c r="O302" s="78"/>
      <c r="P302" s="78"/>
      <c r="Q302" s="78"/>
      <c r="R302" s="79"/>
      <c r="S302" s="80"/>
      <c r="T302" s="81"/>
      <c r="U302" s="77"/>
      <c r="V302" s="79"/>
      <c r="W302" s="79"/>
      <c r="X302" s="86"/>
      <c r="Y302" s="83"/>
      <c r="Z302" s="84"/>
      <c r="AA302" s="85"/>
      <c r="AB302" s="86"/>
    </row>
    <row r="303" spans="2:28" ht="16.5" customHeight="1" x14ac:dyDescent="0.25">
      <c r="B303" s="100" t="s">
        <v>205</v>
      </c>
      <c r="C303" s="101"/>
      <c r="D303" s="101"/>
      <c r="E303" s="101"/>
      <c r="F303" s="101"/>
      <c r="G303" s="102"/>
      <c r="H303" s="102" t="s">
        <v>207</v>
      </c>
      <c r="I303" s="102" t="s">
        <v>2025</v>
      </c>
      <c r="J303" s="102" t="s">
        <v>2661</v>
      </c>
      <c r="K303" s="102">
        <v>122</v>
      </c>
      <c r="L303" s="102">
        <v>3</v>
      </c>
      <c r="M303" s="102"/>
      <c r="N303" s="102"/>
      <c r="O303" s="102" t="s">
        <v>208</v>
      </c>
      <c r="P303" s="102" t="s">
        <v>209</v>
      </c>
      <c r="Q303" s="102" t="s">
        <v>139</v>
      </c>
      <c r="R303" s="102">
        <v>34160</v>
      </c>
      <c r="S303" s="102"/>
      <c r="T303" s="102">
        <v>80</v>
      </c>
      <c r="U303" s="102"/>
      <c r="V303" s="103"/>
      <c r="W303" s="101"/>
      <c r="X303" s="102"/>
      <c r="Y303" s="101"/>
      <c r="Z303" s="101"/>
      <c r="AA303" s="101"/>
      <c r="AB303" s="104"/>
    </row>
    <row r="304" spans="2:28" ht="16.5" customHeight="1" x14ac:dyDescent="0.25">
      <c r="B304" s="97">
        <v>1165</v>
      </c>
      <c r="C304" s="97" t="s">
        <v>206</v>
      </c>
      <c r="D304" s="98">
        <v>5914</v>
      </c>
      <c r="E304" s="99">
        <v>1</v>
      </c>
      <c r="F304" s="97">
        <v>6</v>
      </c>
      <c r="G304" s="97">
        <v>1</v>
      </c>
      <c r="H304" s="105">
        <v>46</v>
      </c>
      <c r="I304" s="105">
        <v>2</v>
      </c>
      <c r="J304" s="105">
        <v>68</v>
      </c>
      <c r="K304" s="95">
        <v>18668</v>
      </c>
      <c r="L304" s="106">
        <f>T303</f>
        <v>80</v>
      </c>
      <c r="M304" s="106">
        <f>K304*L304</f>
        <v>1493440</v>
      </c>
      <c r="N304" s="77"/>
      <c r="O304" s="78"/>
      <c r="P304" s="78"/>
      <c r="Q304" s="78"/>
      <c r="R304" s="79"/>
      <c r="S304" s="80"/>
      <c r="T304" s="81"/>
      <c r="U304" s="77"/>
      <c r="V304" s="79"/>
      <c r="W304" s="79"/>
      <c r="X304" s="82"/>
      <c r="Y304" s="83">
        <f>M304</f>
        <v>1493440</v>
      </c>
      <c r="Z304" s="84"/>
      <c r="AA304" s="87">
        <f>AB304*M304/100</f>
        <v>149.34399999999999</v>
      </c>
      <c r="AB304" s="110">
        <v>0.01</v>
      </c>
    </row>
    <row r="305" spans="2:28" ht="16.5" customHeight="1" x14ac:dyDescent="0.25">
      <c r="B305" s="99"/>
      <c r="C305" s="99"/>
      <c r="D305" s="99"/>
      <c r="E305" s="99"/>
      <c r="F305" s="99"/>
      <c r="G305" s="99"/>
      <c r="H305" s="107"/>
      <c r="I305" s="107"/>
      <c r="J305" s="107"/>
      <c r="K305" s="106"/>
      <c r="L305" s="106"/>
      <c r="M305" s="106"/>
      <c r="N305" s="77"/>
      <c r="O305" s="78"/>
      <c r="P305" s="78"/>
      <c r="Q305" s="78"/>
      <c r="R305" s="79"/>
      <c r="S305" s="80"/>
      <c r="T305" s="81"/>
      <c r="U305" s="77"/>
      <c r="V305" s="79"/>
      <c r="W305" s="79"/>
      <c r="X305" s="86"/>
      <c r="Y305" s="83"/>
      <c r="Z305" s="84"/>
      <c r="AA305" s="85"/>
      <c r="AB305" s="86"/>
    </row>
    <row r="306" spans="2:28" ht="16.5" customHeight="1" x14ac:dyDescent="0.25">
      <c r="B306" s="100" t="s">
        <v>205</v>
      </c>
      <c r="C306" s="101"/>
      <c r="D306" s="101"/>
      <c r="E306" s="101"/>
      <c r="F306" s="101"/>
      <c r="G306" s="102"/>
      <c r="H306" s="102" t="s">
        <v>210</v>
      </c>
      <c r="I306" s="102" t="s">
        <v>611</v>
      </c>
      <c r="J306" s="102" t="s">
        <v>2622</v>
      </c>
      <c r="K306" s="102">
        <v>1</v>
      </c>
      <c r="L306" s="102">
        <v>3</v>
      </c>
      <c r="M306" s="102"/>
      <c r="N306" s="102"/>
      <c r="O306" s="102" t="s">
        <v>208</v>
      </c>
      <c r="P306" s="102" t="s">
        <v>209</v>
      </c>
      <c r="Q306" s="102" t="s">
        <v>139</v>
      </c>
      <c r="R306" s="102">
        <v>34160</v>
      </c>
      <c r="S306" s="102"/>
      <c r="T306" s="102">
        <v>80</v>
      </c>
      <c r="U306" s="102"/>
      <c r="V306" s="103"/>
      <c r="W306" s="101"/>
      <c r="X306" s="102"/>
      <c r="Y306" s="101"/>
      <c r="Z306" s="101"/>
      <c r="AA306" s="101"/>
      <c r="AB306" s="104"/>
    </row>
    <row r="307" spans="2:28" ht="16.5" customHeight="1" x14ac:dyDescent="0.25">
      <c r="B307" s="97">
        <v>1167</v>
      </c>
      <c r="C307" s="97" t="s">
        <v>206</v>
      </c>
      <c r="D307" s="98">
        <v>1700</v>
      </c>
      <c r="E307" s="99">
        <v>1</v>
      </c>
      <c r="F307" s="97">
        <v>6</v>
      </c>
      <c r="G307" s="97">
        <v>1</v>
      </c>
      <c r="H307" s="105">
        <v>23</v>
      </c>
      <c r="I307" s="105">
        <v>2</v>
      </c>
      <c r="J307" s="105">
        <v>88</v>
      </c>
      <c r="K307" s="95">
        <v>9488</v>
      </c>
      <c r="L307" s="106">
        <f>T306</f>
        <v>80</v>
      </c>
      <c r="M307" s="106">
        <f>K307*L307</f>
        <v>759040</v>
      </c>
      <c r="N307" s="77"/>
      <c r="O307" s="78"/>
      <c r="P307" s="78"/>
      <c r="Q307" s="78"/>
      <c r="R307" s="79"/>
      <c r="S307" s="80"/>
      <c r="T307" s="81"/>
      <c r="U307" s="77"/>
      <c r="V307" s="79"/>
      <c r="W307" s="79"/>
      <c r="X307" s="82"/>
      <c r="Y307" s="83">
        <f>M307</f>
        <v>759040</v>
      </c>
      <c r="Z307" s="84"/>
      <c r="AA307" s="87">
        <f>AB307*M307/100</f>
        <v>75.904000000000011</v>
      </c>
      <c r="AB307" s="110">
        <v>0.01</v>
      </c>
    </row>
    <row r="308" spans="2:28" ht="16.5" customHeight="1" x14ac:dyDescent="0.25">
      <c r="B308" s="99"/>
      <c r="C308" s="99"/>
      <c r="D308" s="99"/>
      <c r="E308" s="99"/>
      <c r="F308" s="99"/>
      <c r="G308" s="99"/>
      <c r="H308" s="107"/>
      <c r="I308" s="107"/>
      <c r="J308" s="107"/>
      <c r="K308" s="106"/>
      <c r="L308" s="106"/>
      <c r="M308" s="106"/>
      <c r="N308" s="77"/>
      <c r="O308" s="78"/>
      <c r="P308" s="78"/>
      <c r="Q308" s="78"/>
      <c r="R308" s="79"/>
      <c r="S308" s="80"/>
      <c r="T308" s="81"/>
      <c r="U308" s="77"/>
      <c r="V308" s="79"/>
      <c r="W308" s="79"/>
      <c r="X308" s="86"/>
      <c r="Y308" s="83"/>
      <c r="Z308" s="84"/>
      <c r="AA308" s="85"/>
      <c r="AB308" s="86"/>
    </row>
    <row r="309" spans="2:28" ht="16.5" customHeight="1" x14ac:dyDescent="0.25">
      <c r="B309" s="100" t="s">
        <v>205</v>
      </c>
      <c r="C309" s="101"/>
      <c r="D309" s="101"/>
      <c r="E309" s="101"/>
      <c r="F309" s="101"/>
      <c r="G309" s="102"/>
      <c r="H309" s="102" t="s">
        <v>210</v>
      </c>
      <c r="I309" s="102" t="s">
        <v>2672</v>
      </c>
      <c r="J309" s="102" t="s">
        <v>2673</v>
      </c>
      <c r="K309" s="102">
        <v>2</v>
      </c>
      <c r="L309" s="102">
        <v>3</v>
      </c>
      <c r="M309" s="102"/>
      <c r="N309" s="102"/>
      <c r="O309" s="102" t="s">
        <v>208</v>
      </c>
      <c r="P309" s="102" t="s">
        <v>209</v>
      </c>
      <c r="Q309" s="102" t="s">
        <v>139</v>
      </c>
      <c r="R309" s="102">
        <v>34160</v>
      </c>
      <c r="S309" s="102"/>
      <c r="T309" s="102">
        <v>80</v>
      </c>
      <c r="U309" s="102"/>
      <c r="V309" s="103"/>
      <c r="W309" s="101"/>
      <c r="X309" s="102"/>
      <c r="Y309" s="101"/>
      <c r="Z309" s="101"/>
      <c r="AA309" s="102" t="s">
        <v>2674</v>
      </c>
      <c r="AB309" s="104"/>
    </row>
    <row r="310" spans="2:28" ht="16.5" customHeight="1" x14ac:dyDescent="0.25">
      <c r="B310" s="97">
        <v>1170</v>
      </c>
      <c r="C310" s="97" t="s">
        <v>206</v>
      </c>
      <c r="D310" s="98">
        <v>1612</v>
      </c>
      <c r="E310" s="99">
        <v>1</v>
      </c>
      <c r="F310" s="97">
        <v>6</v>
      </c>
      <c r="G310" s="97">
        <v>1</v>
      </c>
      <c r="H310" s="105">
        <v>8</v>
      </c>
      <c r="I310" s="105">
        <v>2</v>
      </c>
      <c r="J310" s="105">
        <v>45</v>
      </c>
      <c r="K310" s="95">
        <v>3445</v>
      </c>
      <c r="L310" s="106">
        <f>T309</f>
        <v>80</v>
      </c>
      <c r="M310" s="106">
        <f>K310*L310</f>
        <v>275600</v>
      </c>
      <c r="N310" s="77"/>
      <c r="O310" s="78"/>
      <c r="P310" s="78"/>
      <c r="Q310" s="78"/>
      <c r="R310" s="79"/>
      <c r="S310" s="80"/>
      <c r="T310" s="81"/>
      <c r="U310" s="77"/>
      <c r="V310" s="79"/>
      <c r="W310" s="79"/>
      <c r="X310" s="82"/>
      <c r="Y310" s="83">
        <f>M310</f>
        <v>275600</v>
      </c>
      <c r="Z310" s="84"/>
      <c r="AA310" s="87">
        <f>AB310*M310/100</f>
        <v>27.56</v>
      </c>
      <c r="AB310" s="110">
        <v>0.01</v>
      </c>
    </row>
    <row r="311" spans="2:28" ht="16.5" customHeight="1" x14ac:dyDescent="0.25">
      <c r="B311" s="99"/>
      <c r="C311" s="99"/>
      <c r="D311" s="99"/>
      <c r="E311" s="99"/>
      <c r="F311" s="99"/>
      <c r="G311" s="99"/>
      <c r="H311" s="107"/>
      <c r="I311" s="107"/>
      <c r="J311" s="107"/>
      <c r="K311" s="106"/>
      <c r="L311" s="106"/>
      <c r="M311" s="106"/>
      <c r="N311" s="77"/>
      <c r="O311" s="78"/>
      <c r="P311" s="78"/>
      <c r="Q311" s="78"/>
      <c r="R311" s="79"/>
      <c r="S311" s="80"/>
      <c r="T311" s="81"/>
      <c r="U311" s="77"/>
      <c r="V311" s="79"/>
      <c r="W311" s="79"/>
      <c r="X311" s="86"/>
      <c r="Y311" s="83"/>
      <c r="Z311" s="84"/>
      <c r="AA311" s="85"/>
      <c r="AB311" s="86"/>
    </row>
    <row r="312" spans="2:28" ht="16.5" customHeight="1" x14ac:dyDescent="0.25">
      <c r="B312" s="100" t="s">
        <v>205</v>
      </c>
      <c r="C312" s="101"/>
      <c r="D312" s="101"/>
      <c r="E312" s="101"/>
      <c r="F312" s="101"/>
      <c r="G312" s="102"/>
      <c r="H312" s="102" t="s">
        <v>207</v>
      </c>
      <c r="I312" s="102" t="s">
        <v>1385</v>
      </c>
      <c r="J312" s="102" t="s">
        <v>278</v>
      </c>
      <c r="K312" s="102">
        <v>36</v>
      </c>
      <c r="L312" s="102">
        <v>3</v>
      </c>
      <c r="M312" s="102"/>
      <c r="N312" s="102"/>
      <c r="O312" s="102" t="s">
        <v>208</v>
      </c>
      <c r="P312" s="102" t="s">
        <v>209</v>
      </c>
      <c r="Q312" s="102" t="s">
        <v>139</v>
      </c>
      <c r="R312" s="102">
        <v>34160</v>
      </c>
      <c r="S312" s="102"/>
      <c r="T312" s="102">
        <v>80</v>
      </c>
      <c r="U312" s="102"/>
      <c r="V312" s="103"/>
      <c r="W312" s="101"/>
      <c r="X312" s="102"/>
      <c r="Y312" s="101"/>
      <c r="Z312" s="101"/>
      <c r="AA312" s="101"/>
      <c r="AB312" s="104"/>
    </row>
    <row r="313" spans="2:28" ht="16.5" customHeight="1" x14ac:dyDescent="0.25">
      <c r="B313" s="97">
        <v>1173</v>
      </c>
      <c r="C313" s="97" t="s">
        <v>206</v>
      </c>
      <c r="D313" s="98">
        <v>1629</v>
      </c>
      <c r="E313" s="99">
        <v>1</v>
      </c>
      <c r="F313" s="97">
        <v>6</v>
      </c>
      <c r="G313" s="97">
        <v>1</v>
      </c>
      <c r="H313" s="105">
        <v>21</v>
      </c>
      <c r="I313" s="105">
        <v>0</v>
      </c>
      <c r="J313" s="105">
        <v>23</v>
      </c>
      <c r="K313" s="95">
        <v>8423</v>
      </c>
      <c r="L313" s="106">
        <f>T312</f>
        <v>80</v>
      </c>
      <c r="M313" s="106">
        <f>K313*L313</f>
        <v>673840</v>
      </c>
      <c r="N313" s="77"/>
      <c r="O313" s="78"/>
      <c r="P313" s="78"/>
      <c r="Q313" s="78"/>
      <c r="R313" s="79"/>
      <c r="S313" s="80"/>
      <c r="T313" s="81"/>
      <c r="U313" s="77"/>
      <c r="V313" s="79"/>
      <c r="W313" s="79"/>
      <c r="X313" s="82"/>
      <c r="Y313" s="83">
        <f>M313</f>
        <v>673840</v>
      </c>
      <c r="Z313" s="84"/>
      <c r="AA313" s="87">
        <f>AB313*M313/100</f>
        <v>67.384</v>
      </c>
      <c r="AB313" s="110">
        <v>0.01</v>
      </c>
    </row>
    <row r="314" spans="2:28" ht="16.5" customHeight="1" x14ac:dyDescent="0.25">
      <c r="B314" s="99"/>
      <c r="C314" s="99"/>
      <c r="D314" s="99"/>
      <c r="E314" s="99"/>
      <c r="F314" s="99"/>
      <c r="G314" s="99"/>
      <c r="H314" s="107"/>
      <c r="I314" s="107"/>
      <c r="J314" s="107"/>
      <c r="K314" s="106"/>
      <c r="L314" s="106"/>
      <c r="M314" s="106"/>
      <c r="N314" s="77"/>
      <c r="O314" s="78"/>
      <c r="P314" s="78"/>
      <c r="Q314" s="78"/>
      <c r="R314" s="79"/>
      <c r="S314" s="80"/>
      <c r="T314" s="81"/>
      <c r="U314" s="77"/>
      <c r="V314" s="79"/>
      <c r="W314" s="79"/>
      <c r="X314" s="86"/>
      <c r="Y314" s="83"/>
      <c r="Z314" s="84"/>
      <c r="AA314" s="85"/>
      <c r="AB314" s="86"/>
    </row>
    <row r="315" spans="2:28" ht="16.5" customHeight="1" x14ac:dyDescent="0.25">
      <c r="B315" s="100" t="s">
        <v>205</v>
      </c>
      <c r="C315" s="101"/>
      <c r="D315" s="101"/>
      <c r="E315" s="101"/>
      <c r="F315" s="101"/>
      <c r="G315" s="102"/>
      <c r="H315" s="102" t="s">
        <v>210</v>
      </c>
      <c r="I315" s="102" t="s">
        <v>2341</v>
      </c>
      <c r="J315" s="102" t="s">
        <v>278</v>
      </c>
      <c r="K315" s="102">
        <v>14</v>
      </c>
      <c r="L315" s="102">
        <v>3</v>
      </c>
      <c r="M315" s="102"/>
      <c r="N315" s="102"/>
      <c r="O315" s="102" t="s">
        <v>208</v>
      </c>
      <c r="P315" s="102" t="s">
        <v>209</v>
      </c>
      <c r="Q315" s="102" t="s">
        <v>139</v>
      </c>
      <c r="R315" s="102">
        <v>34160</v>
      </c>
      <c r="S315" s="102"/>
      <c r="T315" s="102">
        <v>80</v>
      </c>
      <c r="U315" s="102"/>
      <c r="V315" s="103"/>
      <c r="W315" s="101"/>
      <c r="X315" s="102"/>
      <c r="Y315" s="101"/>
      <c r="Z315" s="101"/>
      <c r="AA315" s="101"/>
      <c r="AB315" s="104"/>
    </row>
    <row r="316" spans="2:28" ht="16.5" customHeight="1" x14ac:dyDescent="0.25">
      <c r="B316" s="97">
        <v>1176</v>
      </c>
      <c r="C316" s="97" t="s">
        <v>206</v>
      </c>
      <c r="D316" s="98">
        <v>1650</v>
      </c>
      <c r="E316" s="99">
        <v>1</v>
      </c>
      <c r="F316" s="97">
        <v>6</v>
      </c>
      <c r="G316" s="97">
        <v>1</v>
      </c>
      <c r="H316" s="105">
        <v>5</v>
      </c>
      <c r="I316" s="105">
        <v>2</v>
      </c>
      <c r="J316" s="105">
        <v>63</v>
      </c>
      <c r="K316" s="95">
        <v>2263</v>
      </c>
      <c r="L316" s="106">
        <f>T315</f>
        <v>80</v>
      </c>
      <c r="M316" s="106">
        <f>K316*L316</f>
        <v>181040</v>
      </c>
      <c r="N316" s="77"/>
      <c r="O316" s="78"/>
      <c r="P316" s="78"/>
      <c r="Q316" s="78"/>
      <c r="R316" s="79"/>
      <c r="S316" s="80"/>
      <c r="T316" s="81"/>
      <c r="U316" s="77"/>
      <c r="V316" s="79"/>
      <c r="W316" s="79"/>
      <c r="X316" s="82"/>
      <c r="Y316" s="83">
        <f>M316</f>
        <v>181040</v>
      </c>
      <c r="Z316" s="84"/>
      <c r="AA316" s="87">
        <f>AB316*M316/100</f>
        <v>18.103999999999999</v>
      </c>
      <c r="AB316" s="110">
        <v>0.01</v>
      </c>
    </row>
    <row r="317" spans="2:28" ht="16.5" customHeight="1" x14ac:dyDescent="0.25">
      <c r="B317" s="99"/>
      <c r="C317" s="99"/>
      <c r="D317" s="99"/>
      <c r="E317" s="99"/>
      <c r="F317" s="99"/>
      <c r="G317" s="99"/>
      <c r="H317" s="107"/>
      <c r="I317" s="107"/>
      <c r="J317" s="107"/>
      <c r="K317" s="106"/>
      <c r="L317" s="106"/>
      <c r="M317" s="106"/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6"/>
      <c r="Y317" s="83"/>
      <c r="Z317" s="84"/>
      <c r="AA317" s="85"/>
      <c r="AB317" s="86"/>
    </row>
    <row r="318" spans="2:28" ht="16.5" customHeight="1" x14ac:dyDescent="0.25">
      <c r="B318" s="100" t="s">
        <v>205</v>
      </c>
      <c r="C318" s="101"/>
      <c r="D318" s="101"/>
      <c r="E318" s="101"/>
      <c r="F318" s="101"/>
      <c r="G318" s="102"/>
      <c r="H318" s="102" t="s">
        <v>210</v>
      </c>
      <c r="I318" s="102" t="s">
        <v>253</v>
      </c>
      <c r="J318" s="102" t="s">
        <v>310</v>
      </c>
      <c r="K318" s="102">
        <v>15</v>
      </c>
      <c r="L318" s="102">
        <v>3</v>
      </c>
      <c r="M318" s="102"/>
      <c r="N318" s="102"/>
      <c r="O318" s="102" t="s">
        <v>208</v>
      </c>
      <c r="P318" s="102" t="s">
        <v>209</v>
      </c>
      <c r="Q318" s="102" t="s">
        <v>139</v>
      </c>
      <c r="R318" s="102">
        <v>34160</v>
      </c>
      <c r="S318" s="102"/>
      <c r="T318" s="102">
        <v>80</v>
      </c>
      <c r="U318" s="102"/>
      <c r="V318" s="103"/>
      <c r="W318" s="101"/>
      <c r="X318" s="102"/>
      <c r="Y318" s="101"/>
      <c r="Z318" s="101"/>
      <c r="AA318" s="101"/>
      <c r="AB318" s="104"/>
    </row>
    <row r="319" spans="2:28" ht="16.5" customHeight="1" x14ac:dyDescent="0.25">
      <c r="B319" s="97">
        <v>1178</v>
      </c>
      <c r="C319" s="97" t="s">
        <v>206</v>
      </c>
      <c r="D319" s="98">
        <v>3980</v>
      </c>
      <c r="E319" s="99">
        <v>1</v>
      </c>
      <c r="F319" s="97">
        <v>6</v>
      </c>
      <c r="G319" s="97">
        <v>1</v>
      </c>
      <c r="H319" s="105">
        <v>67</v>
      </c>
      <c r="I319" s="105">
        <v>2</v>
      </c>
      <c r="J319" s="105">
        <v>9</v>
      </c>
      <c r="K319" s="95">
        <v>27009</v>
      </c>
      <c r="L319" s="106">
        <f>T318</f>
        <v>80</v>
      </c>
      <c r="M319" s="106">
        <f>K319*L319</f>
        <v>2160720</v>
      </c>
      <c r="N319" s="77"/>
      <c r="O319" s="78"/>
      <c r="P319" s="78"/>
      <c r="Q319" s="78"/>
      <c r="R319" s="79"/>
      <c r="S319" s="80"/>
      <c r="T319" s="81"/>
      <c r="U319" s="77"/>
      <c r="V319" s="79"/>
      <c r="W319" s="79"/>
      <c r="X319" s="82"/>
      <c r="Y319" s="83">
        <f>M319</f>
        <v>2160720</v>
      </c>
      <c r="Z319" s="84"/>
      <c r="AA319" s="87">
        <f>AB319*M319/100</f>
        <v>216.072</v>
      </c>
      <c r="AB319" s="110">
        <v>0.01</v>
      </c>
    </row>
    <row r="320" spans="2:28" ht="16.5" customHeight="1" x14ac:dyDescent="0.25">
      <c r="B320" s="99"/>
      <c r="C320" s="99"/>
      <c r="D320" s="99"/>
      <c r="E320" s="99"/>
      <c r="F320" s="99"/>
      <c r="G320" s="99"/>
      <c r="H320" s="107"/>
      <c r="I320" s="107"/>
      <c r="J320" s="107"/>
      <c r="K320" s="106"/>
      <c r="L320" s="106"/>
      <c r="M320" s="106"/>
      <c r="N320" s="77"/>
      <c r="O320" s="78"/>
      <c r="P320" s="78"/>
      <c r="Q320" s="78"/>
      <c r="R320" s="79"/>
      <c r="S320" s="80"/>
      <c r="T320" s="81"/>
      <c r="U320" s="77"/>
      <c r="V320" s="79"/>
      <c r="W320" s="79"/>
      <c r="X320" s="86"/>
      <c r="Y320" s="83"/>
      <c r="Z320" s="84"/>
      <c r="AA320" s="85"/>
      <c r="AB320" s="86"/>
    </row>
    <row r="321" spans="2:28" ht="16.5" customHeight="1" x14ac:dyDescent="0.25">
      <c r="B321" s="100" t="s">
        <v>205</v>
      </c>
      <c r="C321" s="101"/>
      <c r="D321" s="101"/>
      <c r="E321" s="101"/>
      <c r="F321" s="101"/>
      <c r="G321" s="102"/>
      <c r="H321" s="102" t="s">
        <v>207</v>
      </c>
      <c r="I321" s="102" t="s">
        <v>2370</v>
      </c>
      <c r="J321" s="102" t="s">
        <v>467</v>
      </c>
      <c r="K321" s="102">
        <v>11</v>
      </c>
      <c r="L321" s="102">
        <v>3</v>
      </c>
      <c r="M321" s="102"/>
      <c r="N321" s="102"/>
      <c r="O321" s="102" t="s">
        <v>208</v>
      </c>
      <c r="P321" s="102" t="s">
        <v>209</v>
      </c>
      <c r="Q321" s="102" t="s">
        <v>139</v>
      </c>
      <c r="R321" s="102">
        <v>34160</v>
      </c>
      <c r="S321" s="102"/>
      <c r="T321" s="102">
        <v>80</v>
      </c>
      <c r="U321" s="102"/>
      <c r="V321" s="103"/>
      <c r="W321" s="101"/>
      <c r="X321" s="102"/>
      <c r="Y321" s="101"/>
      <c r="Z321" s="101"/>
      <c r="AA321" s="101"/>
      <c r="AB321" s="104"/>
    </row>
    <row r="322" spans="2:28" ht="16.5" customHeight="1" x14ac:dyDescent="0.25">
      <c r="B322" s="97">
        <v>1179</v>
      </c>
      <c r="C322" s="97" t="s">
        <v>206</v>
      </c>
      <c r="D322" s="98">
        <v>4367</v>
      </c>
      <c r="E322" s="99">
        <v>1</v>
      </c>
      <c r="F322" s="97">
        <v>6</v>
      </c>
      <c r="G322" s="97">
        <v>1</v>
      </c>
      <c r="H322" s="105">
        <v>9</v>
      </c>
      <c r="I322" s="105">
        <v>3</v>
      </c>
      <c r="J322" s="105">
        <v>28</v>
      </c>
      <c r="K322" s="95">
        <v>3928</v>
      </c>
      <c r="L322" s="106">
        <f>T321</f>
        <v>80</v>
      </c>
      <c r="M322" s="106">
        <f>K322*L322</f>
        <v>314240</v>
      </c>
      <c r="N322" s="77"/>
      <c r="O322" s="78"/>
      <c r="P322" s="78"/>
      <c r="Q322" s="78"/>
      <c r="R322" s="79"/>
      <c r="S322" s="80"/>
      <c r="T322" s="81"/>
      <c r="U322" s="77"/>
      <c r="V322" s="79"/>
      <c r="W322" s="79"/>
      <c r="X322" s="82"/>
      <c r="Y322" s="83">
        <f>M322</f>
        <v>314240</v>
      </c>
      <c r="Z322" s="84"/>
      <c r="AA322" s="87">
        <f>AB322*M322/100</f>
        <v>31.423999999999999</v>
      </c>
      <c r="AB322" s="110">
        <v>0.01</v>
      </c>
    </row>
    <row r="323" spans="2:28" ht="16.5" customHeight="1" x14ac:dyDescent="0.25">
      <c r="B323" s="99"/>
      <c r="C323" s="99"/>
      <c r="D323" s="99"/>
      <c r="E323" s="99"/>
      <c r="F323" s="99"/>
      <c r="G323" s="99"/>
      <c r="H323" s="107"/>
      <c r="I323" s="107"/>
      <c r="J323" s="107"/>
      <c r="K323" s="106"/>
      <c r="L323" s="106"/>
      <c r="M323" s="106"/>
      <c r="N323" s="77"/>
      <c r="O323" s="78"/>
      <c r="P323" s="78"/>
      <c r="Q323" s="78"/>
      <c r="R323" s="79"/>
      <c r="S323" s="80"/>
      <c r="T323" s="81"/>
      <c r="U323" s="77"/>
      <c r="V323" s="79"/>
      <c r="W323" s="79"/>
      <c r="X323" s="86"/>
      <c r="Y323" s="83"/>
      <c r="Z323" s="84"/>
      <c r="AA323" s="85"/>
      <c r="AB323" s="86"/>
    </row>
    <row r="324" spans="2:28" ht="16.5" customHeight="1" x14ac:dyDescent="0.25">
      <c r="B324" s="100" t="s">
        <v>205</v>
      </c>
      <c r="C324" s="101"/>
      <c r="D324" s="101"/>
      <c r="E324" s="101"/>
      <c r="F324" s="101"/>
      <c r="G324" s="102"/>
      <c r="H324" s="102" t="s">
        <v>207</v>
      </c>
      <c r="I324" s="102" t="s">
        <v>1047</v>
      </c>
      <c r="J324" s="102" t="s">
        <v>467</v>
      </c>
      <c r="K324" s="102">
        <v>78</v>
      </c>
      <c r="L324" s="102">
        <v>3</v>
      </c>
      <c r="M324" s="102"/>
      <c r="N324" s="102"/>
      <c r="O324" s="102" t="s">
        <v>208</v>
      </c>
      <c r="P324" s="102" t="s">
        <v>209</v>
      </c>
      <c r="Q324" s="102" t="s">
        <v>139</v>
      </c>
      <c r="R324" s="102">
        <v>34160</v>
      </c>
      <c r="S324" s="102"/>
      <c r="T324" s="102">
        <v>80</v>
      </c>
      <c r="U324" s="102"/>
      <c r="V324" s="103"/>
      <c r="W324" s="101"/>
      <c r="X324" s="102" t="s">
        <v>212</v>
      </c>
      <c r="Y324" s="101" t="s">
        <v>2692</v>
      </c>
      <c r="Z324" s="101"/>
      <c r="AA324" s="101"/>
      <c r="AB324" s="104"/>
    </row>
    <row r="325" spans="2:28" ht="16.5" customHeight="1" x14ac:dyDescent="0.25">
      <c r="B325" s="97">
        <v>1184</v>
      </c>
      <c r="C325" s="97" t="s">
        <v>206</v>
      </c>
      <c r="D325" s="98">
        <v>13140</v>
      </c>
      <c r="E325" s="99">
        <v>201</v>
      </c>
      <c r="F325" s="97">
        <v>6</v>
      </c>
      <c r="G325" s="97">
        <v>2</v>
      </c>
      <c r="H325" s="105">
        <v>0</v>
      </c>
      <c r="I325" s="105">
        <v>2</v>
      </c>
      <c r="J325" s="105">
        <v>43</v>
      </c>
      <c r="K325" s="95">
        <v>243</v>
      </c>
      <c r="L325" s="106">
        <f>T324</f>
        <v>80</v>
      </c>
      <c r="M325" s="106">
        <f>K325*L325</f>
        <v>19440</v>
      </c>
      <c r="N325" s="77"/>
      <c r="O325" s="78" t="s">
        <v>203</v>
      </c>
      <c r="P325" s="78" t="s">
        <v>211</v>
      </c>
      <c r="Q325" s="78" t="s">
        <v>143</v>
      </c>
      <c r="R325" s="79">
        <v>108</v>
      </c>
      <c r="S325" s="80"/>
      <c r="T325" s="81">
        <v>7450</v>
      </c>
      <c r="U325" s="96" t="s">
        <v>1234</v>
      </c>
      <c r="V325" s="79">
        <f>R325*T325*85/100</f>
        <v>683910</v>
      </c>
      <c r="W325" s="79">
        <f>R325*T325-V325</f>
        <v>120690</v>
      </c>
      <c r="X325" s="82">
        <f>M325+W325</f>
        <v>140130</v>
      </c>
      <c r="Y325" s="83">
        <f>M325</f>
        <v>19440</v>
      </c>
      <c r="Z325" s="84"/>
      <c r="AA325" s="87">
        <f>AB325*M325/100</f>
        <v>3.8879999999999999</v>
      </c>
      <c r="AB325" s="86">
        <v>0.02</v>
      </c>
    </row>
    <row r="326" spans="2:28" ht="16.5" customHeight="1" x14ac:dyDescent="0.25">
      <c r="B326" s="99"/>
      <c r="C326" s="99"/>
      <c r="D326" s="99"/>
      <c r="E326" s="99"/>
      <c r="F326" s="99"/>
      <c r="G326" s="99"/>
      <c r="H326" s="107"/>
      <c r="I326" s="107"/>
      <c r="J326" s="107"/>
      <c r="K326" s="106"/>
      <c r="L326" s="106"/>
      <c r="M326" s="106"/>
      <c r="N326" s="77"/>
      <c r="O326" s="78"/>
      <c r="P326" s="78"/>
      <c r="Q326" s="78"/>
      <c r="R326" s="79"/>
      <c r="S326" s="80"/>
      <c r="T326" s="81"/>
      <c r="U326" s="77"/>
      <c r="V326" s="79"/>
      <c r="W326" s="79"/>
      <c r="X326" s="86"/>
      <c r="Y326" s="83"/>
      <c r="Z326" s="84"/>
      <c r="AA326" s="85"/>
      <c r="AB326" s="86"/>
    </row>
    <row r="327" spans="2:28" ht="16.5" customHeight="1" x14ac:dyDescent="0.25">
      <c r="B327" s="100" t="s">
        <v>205</v>
      </c>
      <c r="C327" s="101"/>
      <c r="D327" s="101"/>
      <c r="E327" s="101"/>
      <c r="F327" s="101"/>
      <c r="G327" s="102"/>
      <c r="H327" s="102" t="s">
        <v>207</v>
      </c>
      <c r="I327" s="102" t="s">
        <v>2370</v>
      </c>
      <c r="J327" s="102" t="s">
        <v>467</v>
      </c>
      <c r="K327" s="102">
        <v>11</v>
      </c>
      <c r="L327" s="102">
        <v>3</v>
      </c>
      <c r="M327" s="102"/>
      <c r="N327" s="102"/>
      <c r="O327" s="102" t="s">
        <v>208</v>
      </c>
      <c r="P327" s="102" t="s">
        <v>209</v>
      </c>
      <c r="Q327" s="102" t="s">
        <v>139</v>
      </c>
      <c r="R327" s="102">
        <v>34160</v>
      </c>
      <c r="S327" s="102"/>
      <c r="T327" s="102">
        <v>80</v>
      </c>
      <c r="U327" s="102"/>
      <c r="V327" s="103"/>
      <c r="W327" s="101"/>
      <c r="X327" s="102"/>
      <c r="Y327" s="101"/>
      <c r="Z327" s="101"/>
      <c r="AA327" s="102" t="s">
        <v>2693</v>
      </c>
      <c r="AB327" s="104"/>
    </row>
    <row r="328" spans="2:28" ht="16.5" customHeight="1" x14ac:dyDescent="0.25">
      <c r="B328" s="97">
        <v>1185</v>
      </c>
      <c r="C328" s="97" t="s">
        <v>206</v>
      </c>
      <c r="D328" s="98">
        <v>13775</v>
      </c>
      <c r="E328" s="99">
        <v>205</v>
      </c>
      <c r="F328" s="97">
        <v>6</v>
      </c>
      <c r="G328" s="97">
        <v>2</v>
      </c>
      <c r="H328" s="105">
        <v>0</v>
      </c>
      <c r="I328" s="105">
        <v>3</v>
      </c>
      <c r="J328" s="105">
        <v>27</v>
      </c>
      <c r="K328" s="95">
        <v>327</v>
      </c>
      <c r="L328" s="106">
        <f>T327</f>
        <v>80</v>
      </c>
      <c r="M328" s="106">
        <f>K328*L328</f>
        <v>26160</v>
      </c>
      <c r="N328" s="77"/>
      <c r="O328" s="78" t="s">
        <v>203</v>
      </c>
      <c r="P328" s="78" t="s">
        <v>211</v>
      </c>
      <c r="Q328" s="78" t="s">
        <v>143</v>
      </c>
      <c r="R328" s="79">
        <v>90</v>
      </c>
      <c r="S328" s="80"/>
      <c r="T328" s="81">
        <v>7450</v>
      </c>
      <c r="U328" s="96" t="s">
        <v>1207</v>
      </c>
      <c r="V328" s="79">
        <f>R328*T328*85/100</f>
        <v>569925</v>
      </c>
      <c r="W328" s="79">
        <f>R328*T328-V328</f>
        <v>100575</v>
      </c>
      <c r="X328" s="82">
        <f>M328+W328</f>
        <v>126735</v>
      </c>
      <c r="Y328" s="83">
        <f>M328</f>
        <v>26160</v>
      </c>
      <c r="Z328" s="84"/>
      <c r="AA328" s="87">
        <f>AB328*M328/100</f>
        <v>5.2320000000000002</v>
      </c>
      <c r="AB328" s="86">
        <v>0.02</v>
      </c>
    </row>
    <row r="329" spans="2:28" ht="16.5" customHeight="1" x14ac:dyDescent="0.25">
      <c r="B329" s="99"/>
      <c r="C329" s="99"/>
      <c r="D329" s="99"/>
      <c r="E329" s="99"/>
      <c r="F329" s="99"/>
      <c r="G329" s="99"/>
      <c r="H329" s="107"/>
      <c r="I329" s="107"/>
      <c r="J329" s="107"/>
      <c r="K329" s="106"/>
      <c r="L329" s="106"/>
      <c r="M329" s="106"/>
      <c r="N329" s="77"/>
      <c r="O329" s="78"/>
      <c r="P329" s="78"/>
      <c r="Q329" s="78"/>
      <c r="R329" s="79"/>
      <c r="S329" s="80"/>
      <c r="T329" s="81"/>
      <c r="U329" s="77"/>
      <c r="V329" s="79"/>
      <c r="W329" s="79"/>
      <c r="X329" s="86"/>
      <c r="Y329" s="83"/>
      <c r="Z329" s="84"/>
      <c r="AA329" s="85"/>
      <c r="AB329" s="86"/>
    </row>
    <row r="330" spans="2:28" ht="16.5" customHeight="1" x14ac:dyDescent="0.25">
      <c r="B330" s="100" t="s">
        <v>205</v>
      </c>
      <c r="C330" s="101"/>
      <c r="D330" s="101"/>
      <c r="E330" s="101"/>
      <c r="F330" s="101"/>
      <c r="G330" s="102"/>
      <c r="H330" s="102" t="s">
        <v>213</v>
      </c>
      <c r="I330" s="102" t="s">
        <v>2694</v>
      </c>
      <c r="J330" s="102" t="s">
        <v>467</v>
      </c>
      <c r="K330" s="102">
        <v>11</v>
      </c>
      <c r="L330" s="102">
        <v>3</v>
      </c>
      <c r="M330" s="102"/>
      <c r="N330" s="102"/>
      <c r="O330" s="102" t="s">
        <v>208</v>
      </c>
      <c r="P330" s="102" t="s">
        <v>209</v>
      </c>
      <c r="Q330" s="102" t="s">
        <v>139</v>
      </c>
      <c r="R330" s="102">
        <v>34160</v>
      </c>
      <c r="S330" s="102"/>
      <c r="T330" s="102">
        <v>80</v>
      </c>
      <c r="U330" s="102"/>
      <c r="V330" s="103"/>
      <c r="W330" s="101"/>
      <c r="X330" s="102"/>
      <c r="Y330" s="101"/>
      <c r="Z330" s="101"/>
      <c r="AA330" s="101"/>
      <c r="AB330" s="104"/>
    </row>
    <row r="331" spans="2:28" ht="16.5" customHeight="1" x14ac:dyDescent="0.25">
      <c r="B331" s="97">
        <v>1186</v>
      </c>
      <c r="C331" s="97" t="s">
        <v>206</v>
      </c>
      <c r="D331" s="98">
        <v>13142</v>
      </c>
      <c r="E331" s="99">
        <v>204</v>
      </c>
      <c r="F331" s="97">
        <v>6</v>
      </c>
      <c r="G331" s="97">
        <v>1</v>
      </c>
      <c r="H331" s="105">
        <v>0</v>
      </c>
      <c r="I331" s="105">
        <v>1</v>
      </c>
      <c r="J331" s="105">
        <v>44</v>
      </c>
      <c r="K331" s="95">
        <v>144</v>
      </c>
      <c r="L331" s="106">
        <f>T330</f>
        <v>80</v>
      </c>
      <c r="M331" s="106">
        <f>K331*L331</f>
        <v>11520</v>
      </c>
      <c r="N331" s="77"/>
      <c r="O331" s="78"/>
      <c r="P331" s="78"/>
      <c r="Q331" s="78"/>
      <c r="R331" s="79"/>
      <c r="S331" s="80"/>
      <c r="T331" s="81"/>
      <c r="U331" s="77"/>
      <c r="V331" s="79"/>
      <c r="W331" s="79"/>
      <c r="X331" s="82"/>
      <c r="Y331" s="83">
        <f>M331</f>
        <v>11520</v>
      </c>
      <c r="Z331" s="84"/>
      <c r="AA331" s="87">
        <f>AB331*M331/100</f>
        <v>1.1520000000000001</v>
      </c>
      <c r="AB331" s="110">
        <v>0.01</v>
      </c>
    </row>
    <row r="332" spans="2:28" ht="16.5" customHeight="1" x14ac:dyDescent="0.25">
      <c r="B332" s="99"/>
      <c r="C332" s="99"/>
      <c r="D332" s="99"/>
      <c r="E332" s="99"/>
      <c r="F332" s="99"/>
      <c r="G332" s="99"/>
      <c r="H332" s="107"/>
      <c r="I332" s="107"/>
      <c r="J332" s="107"/>
      <c r="K332" s="106"/>
      <c r="L332" s="106"/>
      <c r="M332" s="106"/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6"/>
      <c r="Y332" s="83"/>
      <c r="Z332" s="84"/>
      <c r="AA332" s="85"/>
      <c r="AB332" s="86"/>
    </row>
    <row r="333" spans="2:28" ht="16.5" customHeight="1" x14ac:dyDescent="0.25">
      <c r="B333" s="100" t="s">
        <v>205</v>
      </c>
      <c r="C333" s="101"/>
      <c r="D333" s="101"/>
      <c r="E333" s="101"/>
      <c r="F333" s="101"/>
      <c r="G333" s="102"/>
      <c r="H333" s="102" t="s">
        <v>210</v>
      </c>
      <c r="I333" s="102" t="s">
        <v>2695</v>
      </c>
      <c r="J333" s="102" t="s">
        <v>2381</v>
      </c>
      <c r="K333" s="102">
        <v>45</v>
      </c>
      <c r="L333" s="102">
        <v>3</v>
      </c>
      <c r="M333" s="102"/>
      <c r="N333" s="102"/>
      <c r="O333" s="102" t="s">
        <v>208</v>
      </c>
      <c r="P333" s="102" t="s">
        <v>209</v>
      </c>
      <c r="Q333" s="102" t="s">
        <v>139</v>
      </c>
      <c r="R333" s="102">
        <v>34160</v>
      </c>
      <c r="S333" s="102"/>
      <c r="T333" s="102">
        <v>80</v>
      </c>
      <c r="U333" s="102"/>
      <c r="V333" s="103"/>
      <c r="W333" s="101"/>
      <c r="X333" s="102"/>
      <c r="Y333" s="101"/>
      <c r="Z333" s="101"/>
      <c r="AA333" s="101"/>
      <c r="AB333" s="104"/>
    </row>
    <row r="334" spans="2:28" ht="16.5" customHeight="1" x14ac:dyDescent="0.25">
      <c r="B334" s="97">
        <v>1187</v>
      </c>
      <c r="C334" s="97" t="s">
        <v>206</v>
      </c>
      <c r="D334" s="98">
        <v>13143</v>
      </c>
      <c r="E334" s="99">
        <v>206</v>
      </c>
      <c r="F334" s="97">
        <v>6</v>
      </c>
      <c r="G334" s="97">
        <v>2</v>
      </c>
      <c r="H334" s="105">
        <v>0</v>
      </c>
      <c r="I334" s="105">
        <v>0</v>
      </c>
      <c r="J334" s="105">
        <v>72</v>
      </c>
      <c r="K334" s="95">
        <v>72</v>
      </c>
      <c r="L334" s="106">
        <f>T333</f>
        <v>80</v>
      </c>
      <c r="M334" s="106">
        <f>K334*L334</f>
        <v>5760</v>
      </c>
      <c r="N334" s="77"/>
      <c r="O334" s="78" t="s">
        <v>203</v>
      </c>
      <c r="P334" s="78" t="s">
        <v>5</v>
      </c>
      <c r="Q334" s="78" t="s">
        <v>143</v>
      </c>
      <c r="R334" s="79">
        <v>108</v>
      </c>
      <c r="S334" s="80"/>
      <c r="T334" s="81">
        <v>8050</v>
      </c>
      <c r="U334" s="96" t="s">
        <v>1234</v>
      </c>
      <c r="V334" s="79">
        <f>R334*T334*85/100</f>
        <v>738990</v>
      </c>
      <c r="W334" s="79">
        <f>R334*T334-V334</f>
        <v>130410</v>
      </c>
      <c r="X334" s="82">
        <f>M334+W334</f>
        <v>136170</v>
      </c>
      <c r="Y334" s="83">
        <f>M334</f>
        <v>5760</v>
      </c>
      <c r="Z334" s="84"/>
      <c r="AA334" s="87">
        <f>AB334*M334/100</f>
        <v>1.1520000000000001</v>
      </c>
      <c r="AB334" s="86">
        <v>0.02</v>
      </c>
    </row>
    <row r="335" spans="2:28" ht="16.5" customHeight="1" x14ac:dyDescent="0.25">
      <c r="B335" s="99"/>
      <c r="C335" s="99"/>
      <c r="D335" s="99"/>
      <c r="E335" s="99"/>
      <c r="F335" s="99"/>
      <c r="G335" s="99"/>
      <c r="H335" s="107"/>
      <c r="I335" s="107"/>
      <c r="J335" s="107"/>
      <c r="K335" s="106"/>
      <c r="L335" s="106"/>
      <c r="M335" s="106"/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6"/>
      <c r="Y335" s="83"/>
      <c r="Z335" s="84"/>
      <c r="AA335" s="85"/>
      <c r="AB335" s="86"/>
    </row>
    <row r="336" spans="2:28" ht="16.5" customHeight="1" x14ac:dyDescent="0.25">
      <c r="B336" s="100" t="s">
        <v>205</v>
      </c>
      <c r="C336" s="101"/>
      <c r="D336" s="101"/>
      <c r="E336" s="101"/>
      <c r="F336" s="101"/>
      <c r="G336" s="102"/>
      <c r="H336" s="102" t="s">
        <v>207</v>
      </c>
      <c r="I336" s="102" t="s">
        <v>2698</v>
      </c>
      <c r="J336" s="102" t="s">
        <v>436</v>
      </c>
      <c r="K336" s="102">
        <v>45</v>
      </c>
      <c r="L336" s="102">
        <v>3</v>
      </c>
      <c r="M336" s="102"/>
      <c r="N336" s="102"/>
      <c r="O336" s="102" t="s">
        <v>208</v>
      </c>
      <c r="P336" s="102" t="s">
        <v>209</v>
      </c>
      <c r="Q336" s="102" t="s">
        <v>139</v>
      </c>
      <c r="R336" s="102">
        <v>34160</v>
      </c>
      <c r="S336" s="102"/>
      <c r="T336" s="102">
        <v>80</v>
      </c>
      <c r="U336" s="102"/>
      <c r="V336" s="103"/>
      <c r="W336" s="101"/>
      <c r="X336" s="102"/>
      <c r="Y336" s="101"/>
      <c r="Z336" s="101"/>
      <c r="AA336" s="101"/>
      <c r="AB336" s="104"/>
    </row>
    <row r="337" spans="2:28" ht="16.5" customHeight="1" x14ac:dyDescent="0.25">
      <c r="B337" s="97">
        <v>1190</v>
      </c>
      <c r="C337" s="97" t="s">
        <v>206</v>
      </c>
      <c r="D337" s="98">
        <v>6900</v>
      </c>
      <c r="E337" s="99">
        <v>207</v>
      </c>
      <c r="F337" s="97">
        <v>6</v>
      </c>
      <c r="G337" s="97">
        <v>1</v>
      </c>
      <c r="H337" s="105">
        <v>0</v>
      </c>
      <c r="I337" s="105">
        <v>0</v>
      </c>
      <c r="J337" s="105">
        <v>42</v>
      </c>
      <c r="K337" s="95">
        <v>42</v>
      </c>
      <c r="L337" s="106">
        <f>T336</f>
        <v>80</v>
      </c>
      <c r="M337" s="106">
        <f>K337*L337</f>
        <v>3360</v>
      </c>
      <c r="N337" s="77"/>
      <c r="O337" s="78"/>
      <c r="P337" s="78"/>
      <c r="Q337" s="78"/>
      <c r="R337" s="79"/>
      <c r="S337" s="80"/>
      <c r="T337" s="81"/>
      <c r="U337" s="77"/>
      <c r="V337" s="79"/>
      <c r="W337" s="79"/>
      <c r="X337" s="82"/>
      <c r="Y337" s="83">
        <f>M337</f>
        <v>3360</v>
      </c>
      <c r="Z337" s="84"/>
      <c r="AA337" s="87">
        <f>AB337*M337/100</f>
        <v>0.33600000000000002</v>
      </c>
      <c r="AB337" s="110">
        <v>0.01</v>
      </c>
    </row>
    <row r="338" spans="2:28" ht="16.5" customHeight="1" x14ac:dyDescent="0.25">
      <c r="B338" s="99"/>
      <c r="C338" s="99"/>
      <c r="D338" s="99"/>
      <c r="E338" s="99"/>
      <c r="F338" s="99"/>
      <c r="G338" s="99"/>
      <c r="H338" s="107"/>
      <c r="I338" s="107"/>
      <c r="J338" s="107"/>
      <c r="K338" s="106"/>
      <c r="L338" s="106"/>
      <c r="M338" s="106"/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6"/>
      <c r="Y338" s="83"/>
      <c r="Z338" s="84"/>
      <c r="AA338" s="85"/>
      <c r="AB338" s="86"/>
    </row>
    <row r="339" spans="2:28" ht="16.5" customHeight="1" x14ac:dyDescent="0.25">
      <c r="B339" s="100" t="s">
        <v>205</v>
      </c>
      <c r="C339" s="101"/>
      <c r="D339" s="101"/>
      <c r="E339" s="101"/>
      <c r="F339" s="101"/>
      <c r="G339" s="102"/>
      <c r="H339" s="102" t="s">
        <v>210</v>
      </c>
      <c r="I339" s="102" t="s">
        <v>2349</v>
      </c>
      <c r="J339" s="102" t="s">
        <v>2699</v>
      </c>
      <c r="K339" s="102">
        <v>4</v>
      </c>
      <c r="L339" s="102">
        <v>3</v>
      </c>
      <c r="M339" s="102"/>
      <c r="N339" s="102"/>
      <c r="O339" s="102" t="s">
        <v>208</v>
      </c>
      <c r="P339" s="102" t="s">
        <v>209</v>
      </c>
      <c r="Q339" s="102" t="s">
        <v>139</v>
      </c>
      <c r="R339" s="102">
        <v>34160</v>
      </c>
      <c r="S339" s="102"/>
      <c r="T339" s="102">
        <v>80</v>
      </c>
      <c r="U339" s="102"/>
      <c r="V339" s="103"/>
      <c r="W339" s="101"/>
      <c r="X339" s="102"/>
      <c r="Y339" s="101"/>
      <c r="Z339" s="101"/>
      <c r="AA339" s="101"/>
      <c r="AB339" s="104"/>
    </row>
    <row r="340" spans="2:28" ht="16.5" customHeight="1" x14ac:dyDescent="0.25">
      <c r="B340" s="97">
        <v>1191</v>
      </c>
      <c r="C340" s="97" t="s">
        <v>206</v>
      </c>
      <c r="D340" s="98">
        <v>6901</v>
      </c>
      <c r="E340" s="99">
        <v>208</v>
      </c>
      <c r="F340" s="97">
        <v>6</v>
      </c>
      <c r="G340" s="97">
        <v>1</v>
      </c>
      <c r="H340" s="105">
        <v>0</v>
      </c>
      <c r="I340" s="105">
        <v>0</v>
      </c>
      <c r="J340" s="105">
        <v>75</v>
      </c>
      <c r="K340" s="95">
        <v>75</v>
      </c>
      <c r="L340" s="106">
        <f>T339</f>
        <v>80</v>
      </c>
      <c r="M340" s="106">
        <f>K340*L340</f>
        <v>6000</v>
      </c>
      <c r="N340" s="77"/>
      <c r="O340" s="78" t="s">
        <v>203</v>
      </c>
      <c r="P340" s="78" t="s">
        <v>25</v>
      </c>
      <c r="Q340" s="78" t="s">
        <v>143</v>
      </c>
      <c r="R340" s="79">
        <v>60</v>
      </c>
      <c r="S340" s="80"/>
      <c r="T340" s="81">
        <v>7650</v>
      </c>
      <c r="U340" s="96" t="s">
        <v>2697</v>
      </c>
      <c r="V340" s="79">
        <f>R340*T340*86/100</f>
        <v>394740</v>
      </c>
      <c r="W340" s="79">
        <f>R340*T340-V340</f>
        <v>64260</v>
      </c>
      <c r="X340" s="82">
        <f>M340+W340</f>
        <v>70260</v>
      </c>
      <c r="Y340" s="83">
        <f>M340</f>
        <v>6000</v>
      </c>
      <c r="Z340" s="84"/>
      <c r="AA340" s="87">
        <f>AB340*M340/100</f>
        <v>1.2</v>
      </c>
      <c r="AB340" s="86">
        <v>0.02</v>
      </c>
    </row>
    <row r="341" spans="2:28" ht="16.5" customHeight="1" x14ac:dyDescent="0.25">
      <c r="B341" s="99"/>
      <c r="C341" s="99"/>
      <c r="D341" s="99"/>
      <c r="E341" s="99"/>
      <c r="F341" s="99"/>
      <c r="G341" s="99"/>
      <c r="H341" s="107"/>
      <c r="I341" s="107"/>
      <c r="J341" s="107"/>
      <c r="K341" s="106"/>
      <c r="L341" s="106"/>
      <c r="M341" s="106"/>
      <c r="N341" s="77"/>
      <c r="O341" s="78"/>
      <c r="P341" s="78"/>
      <c r="Q341" s="78"/>
      <c r="R341" s="79"/>
      <c r="S341" s="80"/>
      <c r="T341" s="81"/>
      <c r="U341" s="77"/>
      <c r="V341" s="79"/>
      <c r="W341" s="79"/>
      <c r="X341" s="86"/>
      <c r="Y341" s="83"/>
      <c r="Z341" s="84"/>
      <c r="AA341" s="85"/>
      <c r="AB341" s="86"/>
    </row>
    <row r="342" spans="2:28" ht="16.5" customHeight="1" x14ac:dyDescent="0.25">
      <c r="B342" s="100" t="s">
        <v>205</v>
      </c>
      <c r="C342" s="101"/>
      <c r="D342" s="101"/>
      <c r="E342" s="101"/>
      <c r="F342" s="101"/>
      <c r="G342" s="102"/>
      <c r="H342" s="102" t="s">
        <v>210</v>
      </c>
      <c r="I342" s="102" t="s">
        <v>2695</v>
      </c>
      <c r="J342" s="102" t="s">
        <v>2381</v>
      </c>
      <c r="K342" s="102">
        <v>45</v>
      </c>
      <c r="L342" s="102">
        <v>3</v>
      </c>
      <c r="M342" s="102"/>
      <c r="N342" s="102"/>
      <c r="O342" s="102" t="s">
        <v>208</v>
      </c>
      <c r="P342" s="102" t="s">
        <v>209</v>
      </c>
      <c r="Q342" s="102" t="s">
        <v>139</v>
      </c>
      <c r="R342" s="102">
        <v>34160</v>
      </c>
      <c r="S342" s="102"/>
      <c r="T342" s="102">
        <v>80</v>
      </c>
      <c r="U342" s="102"/>
      <c r="V342" s="103"/>
      <c r="W342" s="101"/>
      <c r="X342" s="102"/>
      <c r="Y342" s="101"/>
      <c r="Z342" s="101"/>
      <c r="AA342" s="101"/>
      <c r="AB342" s="104"/>
    </row>
    <row r="343" spans="2:28" ht="16.5" customHeight="1" x14ac:dyDescent="0.25">
      <c r="B343" s="97">
        <v>1192</v>
      </c>
      <c r="C343" s="97" t="s">
        <v>206</v>
      </c>
      <c r="D343" s="98">
        <v>13144</v>
      </c>
      <c r="E343" s="99">
        <v>209</v>
      </c>
      <c r="F343" s="97">
        <v>6</v>
      </c>
      <c r="G343" s="97">
        <v>1</v>
      </c>
      <c r="H343" s="105">
        <v>0</v>
      </c>
      <c r="I343" s="105">
        <v>0</v>
      </c>
      <c r="J343" s="105">
        <v>49</v>
      </c>
      <c r="K343" s="95">
        <v>49</v>
      </c>
      <c r="L343" s="106">
        <f>T342</f>
        <v>80</v>
      </c>
      <c r="M343" s="106">
        <f>K343*L343</f>
        <v>3920</v>
      </c>
      <c r="N343" s="77"/>
      <c r="O343" s="78"/>
      <c r="P343" s="78"/>
      <c r="Q343" s="78"/>
      <c r="R343" s="79"/>
      <c r="S343" s="80"/>
      <c r="T343" s="81"/>
      <c r="U343" s="77"/>
      <c r="V343" s="79"/>
      <c r="W343" s="79"/>
      <c r="X343" s="82"/>
      <c r="Y343" s="83">
        <f>M343</f>
        <v>3920</v>
      </c>
      <c r="Z343" s="84"/>
      <c r="AA343" s="87">
        <f>AB343*M343/100</f>
        <v>0.39200000000000002</v>
      </c>
      <c r="AB343" s="110">
        <v>0.01</v>
      </c>
    </row>
    <row r="344" spans="2:28" ht="16.5" customHeight="1" x14ac:dyDescent="0.25">
      <c r="B344" s="99"/>
      <c r="C344" s="99"/>
      <c r="D344" s="99"/>
      <c r="E344" s="99"/>
      <c r="F344" s="99"/>
      <c r="G344" s="99"/>
      <c r="H344" s="107"/>
      <c r="I344" s="107"/>
      <c r="J344" s="107"/>
      <c r="K344" s="106"/>
      <c r="L344" s="106"/>
      <c r="M344" s="106"/>
      <c r="N344" s="77"/>
      <c r="O344" s="78"/>
      <c r="P344" s="78"/>
      <c r="Q344" s="78"/>
      <c r="R344" s="79"/>
      <c r="S344" s="80"/>
      <c r="T344" s="81"/>
      <c r="U344" s="77"/>
      <c r="V344" s="79"/>
      <c r="W344" s="79"/>
      <c r="X344" s="86"/>
      <c r="Y344" s="83"/>
      <c r="Z344" s="84"/>
      <c r="AA344" s="85"/>
      <c r="AB344" s="86"/>
    </row>
    <row r="345" spans="2:28" ht="16.5" customHeight="1" x14ac:dyDescent="0.25">
      <c r="B345" s="100" t="s">
        <v>205</v>
      </c>
      <c r="C345" s="101"/>
      <c r="D345" s="101"/>
      <c r="E345" s="101"/>
      <c r="F345" s="101"/>
      <c r="G345" s="102"/>
      <c r="H345" s="102" t="s">
        <v>207</v>
      </c>
      <c r="I345" s="102" t="s">
        <v>2704</v>
      </c>
      <c r="J345" s="102" t="s">
        <v>2264</v>
      </c>
      <c r="K345" s="102">
        <v>118</v>
      </c>
      <c r="L345" s="102">
        <v>3</v>
      </c>
      <c r="M345" s="102"/>
      <c r="N345" s="102"/>
      <c r="O345" s="102" t="s">
        <v>208</v>
      </c>
      <c r="P345" s="102" t="s">
        <v>209</v>
      </c>
      <c r="Q345" s="102" t="s">
        <v>139</v>
      </c>
      <c r="R345" s="102">
        <v>34160</v>
      </c>
      <c r="S345" s="102"/>
      <c r="T345" s="102">
        <v>80</v>
      </c>
      <c r="U345" s="102"/>
      <c r="V345" s="103"/>
      <c r="W345" s="101"/>
      <c r="X345" s="102"/>
      <c r="Y345" s="101"/>
      <c r="Z345" s="101"/>
      <c r="AA345" s="101"/>
      <c r="AB345" s="104"/>
    </row>
    <row r="346" spans="2:28" ht="16.5" customHeight="1" x14ac:dyDescent="0.25">
      <c r="B346" s="97">
        <v>1196</v>
      </c>
      <c r="C346" s="97" t="s">
        <v>206</v>
      </c>
      <c r="D346" s="98">
        <v>4646</v>
      </c>
      <c r="E346" s="99">
        <v>20</v>
      </c>
      <c r="F346" s="97">
        <v>6</v>
      </c>
      <c r="G346" s="97">
        <v>1</v>
      </c>
      <c r="H346" s="105">
        <v>10</v>
      </c>
      <c r="I346" s="105">
        <v>0</v>
      </c>
      <c r="J346" s="105">
        <v>9</v>
      </c>
      <c r="K346" s="95">
        <v>4009</v>
      </c>
      <c r="L346" s="106">
        <f>T345</f>
        <v>80</v>
      </c>
      <c r="M346" s="106">
        <f>K346*L346</f>
        <v>320720</v>
      </c>
      <c r="N346" s="77"/>
      <c r="O346" s="78"/>
      <c r="P346" s="78"/>
      <c r="Q346" s="78"/>
      <c r="R346" s="79"/>
      <c r="S346" s="80"/>
      <c r="T346" s="81"/>
      <c r="U346" s="77"/>
      <c r="V346" s="79"/>
      <c r="W346" s="79"/>
      <c r="X346" s="82"/>
      <c r="Y346" s="83">
        <f>M346</f>
        <v>320720</v>
      </c>
      <c r="Z346" s="84"/>
      <c r="AA346" s="87">
        <f>AB346*M346/100</f>
        <v>32.072000000000003</v>
      </c>
      <c r="AB346" s="110">
        <v>0.01</v>
      </c>
    </row>
    <row r="347" spans="2:28" ht="16.5" customHeight="1" x14ac:dyDescent="0.25">
      <c r="B347" s="99"/>
      <c r="C347" s="99"/>
      <c r="D347" s="99"/>
      <c r="E347" s="99"/>
      <c r="F347" s="99"/>
      <c r="G347" s="99"/>
      <c r="H347" s="107"/>
      <c r="I347" s="107"/>
      <c r="J347" s="107"/>
      <c r="K347" s="106"/>
      <c r="L347" s="106"/>
      <c r="M347" s="106"/>
      <c r="N347" s="77"/>
      <c r="O347" s="78"/>
      <c r="P347" s="78"/>
      <c r="Q347" s="78"/>
      <c r="R347" s="79"/>
      <c r="S347" s="80"/>
      <c r="T347" s="81"/>
      <c r="U347" s="77"/>
      <c r="V347" s="79"/>
      <c r="W347" s="79"/>
      <c r="X347" s="86"/>
      <c r="Y347" s="83"/>
      <c r="Z347" s="84"/>
      <c r="AA347" s="85"/>
      <c r="AB347" s="86"/>
    </row>
    <row r="348" spans="2:28" ht="16.5" customHeight="1" x14ac:dyDescent="0.25">
      <c r="B348" s="100" t="s">
        <v>205</v>
      </c>
      <c r="C348" s="101"/>
      <c r="D348" s="101"/>
      <c r="E348" s="101"/>
      <c r="F348" s="101"/>
      <c r="G348" s="102"/>
      <c r="H348" s="102" t="s">
        <v>210</v>
      </c>
      <c r="I348" s="102" t="s">
        <v>563</v>
      </c>
      <c r="J348" s="102" t="s">
        <v>310</v>
      </c>
      <c r="K348" s="102">
        <v>4</v>
      </c>
      <c r="L348" s="102">
        <v>3</v>
      </c>
      <c r="M348" s="102"/>
      <c r="N348" s="102"/>
      <c r="O348" s="102" t="s">
        <v>208</v>
      </c>
      <c r="P348" s="102" t="s">
        <v>209</v>
      </c>
      <c r="Q348" s="102" t="s">
        <v>139</v>
      </c>
      <c r="R348" s="102">
        <v>34160</v>
      </c>
      <c r="S348" s="102"/>
      <c r="T348" s="102">
        <v>80</v>
      </c>
      <c r="U348" s="102"/>
      <c r="V348" s="103"/>
      <c r="W348" s="101"/>
      <c r="X348" s="102"/>
      <c r="Y348" s="101"/>
      <c r="Z348" s="101"/>
      <c r="AA348" s="101"/>
      <c r="AB348" s="104"/>
    </row>
    <row r="349" spans="2:28" ht="16.5" customHeight="1" x14ac:dyDescent="0.25">
      <c r="B349" s="97">
        <v>1201</v>
      </c>
      <c r="C349" s="97" t="s">
        <v>206</v>
      </c>
      <c r="D349" s="98">
        <v>6902</v>
      </c>
      <c r="E349" s="99">
        <v>211</v>
      </c>
      <c r="F349" s="97">
        <v>6</v>
      </c>
      <c r="G349" s="97">
        <v>2</v>
      </c>
      <c r="H349" s="105">
        <v>0</v>
      </c>
      <c r="I349" s="105">
        <v>0</v>
      </c>
      <c r="J349" s="105">
        <v>91</v>
      </c>
      <c r="K349" s="95">
        <v>91</v>
      </c>
      <c r="L349" s="106">
        <f>T348</f>
        <v>80</v>
      </c>
      <c r="M349" s="106">
        <f>K349*L349</f>
        <v>7280</v>
      </c>
      <c r="N349" s="77"/>
      <c r="O349" s="78" t="s">
        <v>203</v>
      </c>
      <c r="P349" s="78" t="s">
        <v>5</v>
      </c>
      <c r="Q349" s="78" t="s">
        <v>143</v>
      </c>
      <c r="R349" s="79">
        <v>54</v>
      </c>
      <c r="S349" s="80"/>
      <c r="T349" s="81">
        <v>8050</v>
      </c>
      <c r="U349" s="96" t="s">
        <v>388</v>
      </c>
      <c r="V349" s="79">
        <f>R349*T349*26/100</f>
        <v>113022</v>
      </c>
      <c r="W349" s="79">
        <f>R349*T349-V349</f>
        <v>321678</v>
      </c>
      <c r="X349" s="82">
        <f>M349+W349</f>
        <v>328958</v>
      </c>
      <c r="Y349" s="83">
        <f>M349</f>
        <v>7280</v>
      </c>
      <c r="Z349" s="84"/>
      <c r="AA349" s="87">
        <f>AB349*M349/100</f>
        <v>1.456</v>
      </c>
      <c r="AB349" s="86">
        <v>0.02</v>
      </c>
    </row>
    <row r="350" spans="2:28" ht="16.5" customHeight="1" x14ac:dyDescent="0.25">
      <c r="B350" s="99"/>
      <c r="C350" s="99"/>
      <c r="D350" s="99"/>
      <c r="E350" s="99"/>
      <c r="F350" s="99"/>
      <c r="G350" s="99"/>
      <c r="H350" s="107"/>
      <c r="I350" s="107"/>
      <c r="J350" s="107"/>
      <c r="K350" s="106"/>
      <c r="L350" s="106"/>
      <c r="M350" s="106"/>
      <c r="N350" s="77"/>
      <c r="O350" s="78"/>
      <c r="P350" s="78"/>
      <c r="Q350" s="78"/>
      <c r="R350" s="79"/>
      <c r="S350" s="80"/>
      <c r="T350" s="81"/>
      <c r="U350" s="77"/>
      <c r="V350" s="79"/>
      <c r="W350" s="79"/>
      <c r="X350" s="86"/>
      <c r="Y350" s="83"/>
      <c r="Z350" s="84"/>
      <c r="AA350" s="85"/>
      <c r="AB350" s="86"/>
    </row>
    <row r="351" spans="2:28" ht="16.5" customHeight="1" x14ac:dyDescent="0.25">
      <c r="B351" s="100" t="s">
        <v>205</v>
      </c>
      <c r="C351" s="101"/>
      <c r="D351" s="101"/>
      <c r="E351" s="101"/>
      <c r="F351" s="101"/>
      <c r="G351" s="102"/>
      <c r="H351" s="102" t="s">
        <v>213</v>
      </c>
      <c r="I351" s="102" t="s">
        <v>2715</v>
      </c>
      <c r="J351" s="102" t="s">
        <v>673</v>
      </c>
      <c r="K351" s="102">
        <v>48</v>
      </c>
      <c r="L351" s="102">
        <v>3</v>
      </c>
      <c r="M351" s="102"/>
      <c r="N351" s="102"/>
      <c r="O351" s="102" t="s">
        <v>208</v>
      </c>
      <c r="P351" s="102" t="s">
        <v>209</v>
      </c>
      <c r="Q351" s="102" t="s">
        <v>139</v>
      </c>
      <c r="R351" s="102">
        <v>34160</v>
      </c>
      <c r="S351" s="102"/>
      <c r="T351" s="102">
        <v>80</v>
      </c>
      <c r="U351" s="102" t="s">
        <v>2716</v>
      </c>
      <c r="V351" s="103"/>
      <c r="W351" s="101"/>
      <c r="X351" s="102"/>
      <c r="Y351" s="101"/>
      <c r="Z351" s="101"/>
      <c r="AA351" s="101"/>
      <c r="AB351" s="104"/>
    </row>
    <row r="352" spans="2:28" ht="16.5" customHeight="1" x14ac:dyDescent="0.25">
      <c r="B352" s="97">
        <v>1202</v>
      </c>
      <c r="C352" s="97" t="s">
        <v>206</v>
      </c>
      <c r="D352" s="98">
        <v>6903</v>
      </c>
      <c r="E352" s="99">
        <v>212</v>
      </c>
      <c r="F352" s="97">
        <v>6</v>
      </c>
      <c r="G352" s="97">
        <v>1</v>
      </c>
      <c r="H352" s="105">
        <v>0</v>
      </c>
      <c r="I352" s="105">
        <v>1</v>
      </c>
      <c r="J352" s="105">
        <v>19</v>
      </c>
      <c r="K352" s="95">
        <v>119</v>
      </c>
      <c r="L352" s="106">
        <f>T351</f>
        <v>80</v>
      </c>
      <c r="M352" s="106">
        <f>K352*L352</f>
        <v>9520</v>
      </c>
      <c r="N352" s="77"/>
      <c r="O352" s="78"/>
      <c r="P352" s="78"/>
      <c r="Q352" s="78"/>
      <c r="R352" s="79"/>
      <c r="S352" s="80"/>
      <c r="T352" s="81"/>
      <c r="U352" s="77"/>
      <c r="V352" s="79"/>
      <c r="W352" s="79"/>
      <c r="X352" s="82"/>
      <c r="Y352" s="83">
        <f>M352</f>
        <v>9520</v>
      </c>
      <c r="Z352" s="84"/>
      <c r="AA352" s="87">
        <f>AB352*M352/100</f>
        <v>0.95200000000000007</v>
      </c>
      <c r="AB352" s="110">
        <v>0.01</v>
      </c>
    </row>
    <row r="353" spans="2:28" ht="16.5" customHeight="1" x14ac:dyDescent="0.25">
      <c r="B353" s="99"/>
      <c r="C353" s="99"/>
      <c r="D353" s="99"/>
      <c r="E353" s="99"/>
      <c r="F353" s="99"/>
      <c r="G353" s="99"/>
      <c r="H353" s="107"/>
      <c r="I353" s="107"/>
      <c r="J353" s="107"/>
      <c r="K353" s="106"/>
      <c r="L353" s="106"/>
      <c r="M353" s="106"/>
      <c r="N353" s="77"/>
      <c r="O353" s="78"/>
      <c r="P353" s="78"/>
      <c r="Q353" s="78"/>
      <c r="R353" s="79"/>
      <c r="S353" s="80"/>
      <c r="T353" s="81"/>
      <c r="U353" s="77"/>
      <c r="V353" s="79"/>
      <c r="W353" s="79"/>
      <c r="X353" s="86"/>
      <c r="Y353" s="83"/>
      <c r="Z353" s="84"/>
      <c r="AA353" s="85"/>
      <c r="AB353" s="86"/>
    </row>
    <row r="354" spans="2:28" ht="16.5" customHeight="1" x14ac:dyDescent="0.25">
      <c r="B354" s="100" t="s">
        <v>205</v>
      </c>
      <c r="C354" s="101"/>
      <c r="D354" s="101"/>
      <c r="E354" s="101"/>
      <c r="F354" s="101"/>
      <c r="G354" s="102"/>
      <c r="H354" s="102" t="s">
        <v>207</v>
      </c>
      <c r="I354" s="102" t="s">
        <v>2717</v>
      </c>
      <c r="J354" s="102" t="s">
        <v>673</v>
      </c>
      <c r="K354" s="102">
        <v>48</v>
      </c>
      <c r="L354" s="102">
        <v>3</v>
      </c>
      <c r="M354" s="102"/>
      <c r="N354" s="102"/>
      <c r="O354" s="102" t="s">
        <v>208</v>
      </c>
      <c r="P354" s="102" t="s">
        <v>209</v>
      </c>
      <c r="Q354" s="102" t="s">
        <v>139</v>
      </c>
      <c r="R354" s="102">
        <v>34160</v>
      </c>
      <c r="S354" s="102"/>
      <c r="T354" s="102">
        <v>80</v>
      </c>
      <c r="U354" s="102" t="s">
        <v>2718</v>
      </c>
      <c r="V354" s="103"/>
      <c r="W354" s="101"/>
      <c r="X354" s="102"/>
      <c r="Y354" s="101"/>
      <c r="Z354" s="101"/>
      <c r="AA354" s="101"/>
      <c r="AB354" s="104"/>
    </row>
    <row r="355" spans="2:28" ht="16.5" customHeight="1" x14ac:dyDescent="0.25">
      <c r="B355" s="97">
        <v>1203</v>
      </c>
      <c r="C355" s="97" t="s">
        <v>206</v>
      </c>
      <c r="D355" s="98">
        <v>6904</v>
      </c>
      <c r="E355" s="99">
        <v>213</v>
      </c>
      <c r="F355" s="97">
        <v>6</v>
      </c>
      <c r="G355" s="97">
        <v>2</v>
      </c>
      <c r="H355" s="105">
        <v>0</v>
      </c>
      <c r="I355" s="105">
        <v>1</v>
      </c>
      <c r="J355" s="105">
        <v>21</v>
      </c>
      <c r="K355" s="95">
        <v>121</v>
      </c>
      <c r="L355" s="106">
        <f>T354</f>
        <v>80</v>
      </c>
      <c r="M355" s="106">
        <f>K355*L355</f>
        <v>9680</v>
      </c>
      <c r="N355" s="77"/>
      <c r="O355" s="78" t="s">
        <v>203</v>
      </c>
      <c r="P355" s="78" t="s">
        <v>5</v>
      </c>
      <c r="Q355" s="78" t="s">
        <v>143</v>
      </c>
      <c r="R355" s="79">
        <v>108</v>
      </c>
      <c r="S355" s="80"/>
      <c r="T355" s="81">
        <v>8050</v>
      </c>
      <c r="U355" s="96" t="s">
        <v>375</v>
      </c>
      <c r="V355" s="79">
        <f>R355*T355*36/100</f>
        <v>312984</v>
      </c>
      <c r="W355" s="79">
        <f>R355*T355-V355</f>
        <v>556416</v>
      </c>
      <c r="X355" s="82">
        <f>M355+W355</f>
        <v>566096</v>
      </c>
      <c r="Y355" s="83">
        <f>M355</f>
        <v>9680</v>
      </c>
      <c r="Z355" s="84"/>
      <c r="AA355" s="87">
        <f>AB355*M355/100</f>
        <v>1.9359999999999999</v>
      </c>
      <c r="AB355" s="86">
        <v>0.02</v>
      </c>
    </row>
    <row r="356" spans="2:28" ht="16.5" customHeight="1" x14ac:dyDescent="0.25">
      <c r="B356" s="99"/>
      <c r="C356" s="99"/>
      <c r="D356" s="99"/>
      <c r="E356" s="99"/>
      <c r="F356" s="99"/>
      <c r="G356" s="99"/>
      <c r="H356" s="107"/>
      <c r="I356" s="107"/>
      <c r="J356" s="107"/>
      <c r="K356" s="106"/>
      <c r="L356" s="106"/>
      <c r="M356" s="106"/>
      <c r="N356" s="77"/>
      <c r="O356" s="78"/>
      <c r="P356" s="78"/>
      <c r="Q356" s="78"/>
      <c r="R356" s="79"/>
      <c r="S356" s="80"/>
      <c r="T356" s="81"/>
      <c r="U356" s="77"/>
      <c r="V356" s="79"/>
      <c r="W356" s="79"/>
      <c r="X356" s="86"/>
      <c r="Y356" s="83"/>
      <c r="Z356" s="84"/>
      <c r="AA356" s="85"/>
      <c r="AB356" s="86"/>
    </row>
    <row r="357" spans="2:28" ht="16.5" customHeight="1" x14ac:dyDescent="0.25">
      <c r="B357" s="100" t="s">
        <v>205</v>
      </c>
      <c r="C357" s="101"/>
      <c r="D357" s="101"/>
      <c r="E357" s="101"/>
      <c r="F357" s="101"/>
      <c r="G357" s="102"/>
      <c r="H357" s="102" t="s">
        <v>207</v>
      </c>
      <c r="I357" s="102" t="s">
        <v>672</v>
      </c>
      <c r="J357" s="102" t="s">
        <v>673</v>
      </c>
      <c r="K357" s="102">
        <v>48</v>
      </c>
      <c r="L357" s="102">
        <v>3</v>
      </c>
      <c r="M357" s="102"/>
      <c r="N357" s="102"/>
      <c r="O357" s="102" t="s">
        <v>208</v>
      </c>
      <c r="P357" s="102" t="s">
        <v>209</v>
      </c>
      <c r="Q357" s="102" t="s">
        <v>139</v>
      </c>
      <c r="R357" s="102">
        <v>34160</v>
      </c>
      <c r="S357" s="102"/>
      <c r="T357" s="102">
        <v>80</v>
      </c>
      <c r="U357" s="102" t="s">
        <v>2719</v>
      </c>
      <c r="V357" s="103"/>
      <c r="W357" s="101"/>
      <c r="X357" s="102"/>
      <c r="Y357" s="101"/>
      <c r="Z357" s="101"/>
      <c r="AA357" s="101"/>
      <c r="AB357" s="104"/>
    </row>
    <row r="358" spans="2:28" ht="16.5" customHeight="1" x14ac:dyDescent="0.25">
      <c r="B358" s="97">
        <v>1204</v>
      </c>
      <c r="C358" s="97" t="s">
        <v>206</v>
      </c>
      <c r="D358" s="98">
        <v>6905</v>
      </c>
      <c r="E358" s="99">
        <v>214</v>
      </c>
      <c r="F358" s="97">
        <v>6</v>
      </c>
      <c r="G358" s="97">
        <v>1</v>
      </c>
      <c r="H358" s="105">
        <v>0</v>
      </c>
      <c r="I358" s="105">
        <v>1</v>
      </c>
      <c r="J358" s="105">
        <v>55</v>
      </c>
      <c r="K358" s="95">
        <v>155</v>
      </c>
      <c r="L358" s="106">
        <f>T357</f>
        <v>80</v>
      </c>
      <c r="M358" s="106">
        <f>K358*L358</f>
        <v>12400</v>
      </c>
      <c r="N358" s="77"/>
      <c r="O358" s="78" t="s">
        <v>203</v>
      </c>
      <c r="P358" s="78" t="s">
        <v>211</v>
      </c>
      <c r="Q358" s="78" t="s">
        <v>143</v>
      </c>
      <c r="R358" s="79">
        <v>135</v>
      </c>
      <c r="S358" s="80"/>
      <c r="T358" s="81">
        <v>7450</v>
      </c>
      <c r="U358" s="96" t="s">
        <v>406</v>
      </c>
      <c r="V358" s="79">
        <f>R358*T358*85/100</f>
        <v>854887.5</v>
      </c>
      <c r="W358" s="79">
        <f>R358*T358-V358</f>
        <v>150862.5</v>
      </c>
      <c r="X358" s="82">
        <f>M358+W358</f>
        <v>163262.5</v>
      </c>
      <c r="Y358" s="83">
        <f>M358</f>
        <v>12400</v>
      </c>
      <c r="Z358" s="84"/>
      <c r="AA358" s="87">
        <f>AB358*M358/100</f>
        <v>2.48</v>
      </c>
      <c r="AB358" s="86">
        <v>0.02</v>
      </c>
    </row>
    <row r="359" spans="2:28" ht="16.5" customHeight="1" x14ac:dyDescent="0.25">
      <c r="B359" s="99"/>
      <c r="C359" s="99"/>
      <c r="D359" s="99"/>
      <c r="E359" s="99"/>
      <c r="F359" s="99"/>
      <c r="G359" s="99"/>
      <c r="H359" s="107"/>
      <c r="I359" s="107"/>
      <c r="J359" s="107"/>
      <c r="K359" s="106"/>
      <c r="L359" s="106"/>
      <c r="M359" s="106"/>
      <c r="N359" s="77"/>
      <c r="O359" s="78"/>
      <c r="P359" s="78"/>
      <c r="Q359" s="78"/>
      <c r="R359" s="79"/>
      <c r="S359" s="80"/>
      <c r="T359" s="81"/>
      <c r="U359" s="77"/>
      <c r="V359" s="79"/>
      <c r="W359" s="79"/>
      <c r="X359" s="86"/>
      <c r="Y359" s="83"/>
      <c r="Z359" s="84"/>
      <c r="AA359" s="85"/>
      <c r="AB359" s="86"/>
    </row>
    <row r="360" spans="2:28" ht="16.5" customHeight="1" x14ac:dyDescent="0.25">
      <c r="B360" s="100" t="s">
        <v>205</v>
      </c>
      <c r="C360" s="101"/>
      <c r="D360" s="101"/>
      <c r="E360" s="101"/>
      <c r="F360" s="101"/>
      <c r="G360" s="102"/>
      <c r="H360" s="102" t="s">
        <v>210</v>
      </c>
      <c r="I360" s="102" t="s">
        <v>1872</v>
      </c>
      <c r="J360" s="102" t="s">
        <v>278</v>
      </c>
      <c r="K360" s="102">
        <v>3</v>
      </c>
      <c r="L360" s="102">
        <v>3</v>
      </c>
      <c r="M360" s="102"/>
      <c r="N360" s="102"/>
      <c r="O360" s="102" t="s">
        <v>208</v>
      </c>
      <c r="P360" s="102" t="s">
        <v>209</v>
      </c>
      <c r="Q360" s="102" t="s">
        <v>139</v>
      </c>
      <c r="R360" s="102">
        <v>34160</v>
      </c>
      <c r="S360" s="102"/>
      <c r="T360" s="102">
        <v>80</v>
      </c>
      <c r="U360" s="102"/>
      <c r="V360" s="103"/>
      <c r="W360" s="101"/>
      <c r="X360" s="102"/>
      <c r="Y360" s="101"/>
      <c r="Z360" s="101"/>
      <c r="AA360" s="101"/>
      <c r="AB360" s="104"/>
    </row>
    <row r="361" spans="2:28" ht="16.5" customHeight="1" x14ac:dyDescent="0.25">
      <c r="B361" s="97">
        <v>1205</v>
      </c>
      <c r="C361" s="97" t="s">
        <v>206</v>
      </c>
      <c r="D361" s="98">
        <v>13749</v>
      </c>
      <c r="E361" s="99">
        <v>216</v>
      </c>
      <c r="F361" s="97">
        <v>6</v>
      </c>
      <c r="G361" s="97">
        <v>2</v>
      </c>
      <c r="H361" s="105">
        <v>0</v>
      </c>
      <c r="I361" s="105">
        <v>3</v>
      </c>
      <c r="J361" s="105">
        <v>90</v>
      </c>
      <c r="K361" s="95">
        <v>390</v>
      </c>
      <c r="L361" s="106">
        <f>T360</f>
        <v>80</v>
      </c>
      <c r="M361" s="106">
        <f>K361*L361</f>
        <v>31200</v>
      </c>
      <c r="N361" s="77"/>
      <c r="O361" s="78" t="s">
        <v>203</v>
      </c>
      <c r="P361" s="78" t="s">
        <v>211</v>
      </c>
      <c r="Q361" s="78" t="s">
        <v>143</v>
      </c>
      <c r="R361" s="79">
        <v>60</v>
      </c>
      <c r="S361" s="80"/>
      <c r="T361" s="81">
        <v>7450</v>
      </c>
      <c r="U361" s="96" t="s">
        <v>1269</v>
      </c>
      <c r="V361" s="79">
        <f>R361*T361*65/100</f>
        <v>290550</v>
      </c>
      <c r="W361" s="79">
        <f>R361*T361-V361</f>
        <v>156450</v>
      </c>
      <c r="X361" s="82">
        <f>M361+W361</f>
        <v>187650</v>
      </c>
      <c r="Y361" s="83">
        <f>M361</f>
        <v>31200</v>
      </c>
      <c r="Z361" s="84"/>
      <c r="AA361" s="87">
        <f>AB361*M361/100</f>
        <v>6.24</v>
      </c>
      <c r="AB361" s="86">
        <v>0.02</v>
      </c>
    </row>
    <row r="362" spans="2:28" ht="16.5" customHeight="1" x14ac:dyDescent="0.25">
      <c r="B362" s="99"/>
      <c r="C362" s="99"/>
      <c r="D362" s="99"/>
      <c r="E362" s="99"/>
      <c r="F362" s="99"/>
      <c r="G362" s="99"/>
      <c r="H362" s="107"/>
      <c r="I362" s="107"/>
      <c r="J362" s="107"/>
      <c r="K362" s="106"/>
      <c r="L362" s="106"/>
      <c r="M362" s="106"/>
      <c r="N362" s="77"/>
      <c r="O362" s="78"/>
      <c r="P362" s="78"/>
      <c r="Q362" s="78"/>
      <c r="R362" s="79"/>
      <c r="S362" s="80"/>
      <c r="T362" s="81"/>
      <c r="U362" s="77"/>
      <c r="V362" s="79"/>
      <c r="W362" s="79"/>
      <c r="X362" s="86"/>
      <c r="Y362" s="83"/>
      <c r="Z362" s="84"/>
      <c r="AA362" s="85"/>
      <c r="AB362" s="86"/>
    </row>
    <row r="363" spans="2:28" ht="16.5" customHeight="1" x14ac:dyDescent="0.25">
      <c r="B363" s="100" t="s">
        <v>205</v>
      </c>
      <c r="C363" s="101"/>
      <c r="D363" s="101"/>
      <c r="E363" s="101"/>
      <c r="F363" s="101"/>
      <c r="G363" s="102"/>
      <c r="H363" s="102" t="s">
        <v>207</v>
      </c>
      <c r="I363" s="102" t="s">
        <v>2720</v>
      </c>
      <c r="J363" s="102" t="s">
        <v>2721</v>
      </c>
      <c r="K363" s="102">
        <v>112</v>
      </c>
      <c r="L363" s="102">
        <v>3</v>
      </c>
      <c r="M363" s="102"/>
      <c r="N363" s="102"/>
      <c r="O363" s="102" t="s">
        <v>208</v>
      </c>
      <c r="P363" s="102" t="s">
        <v>209</v>
      </c>
      <c r="Q363" s="102" t="s">
        <v>139</v>
      </c>
      <c r="R363" s="102">
        <v>34160</v>
      </c>
      <c r="S363" s="102"/>
      <c r="T363" s="102">
        <v>80</v>
      </c>
      <c r="U363" s="102"/>
      <c r="V363" s="103"/>
      <c r="W363" s="101"/>
      <c r="X363" s="102"/>
      <c r="Y363" s="101"/>
      <c r="Z363" s="101"/>
      <c r="AA363" s="101"/>
      <c r="AB363" s="104"/>
    </row>
    <row r="364" spans="2:28" ht="16.5" customHeight="1" x14ac:dyDescent="0.25">
      <c r="B364" s="97">
        <v>1206</v>
      </c>
      <c r="C364" s="97" t="s">
        <v>206</v>
      </c>
      <c r="D364" s="98">
        <v>13146</v>
      </c>
      <c r="E364" s="99">
        <v>217</v>
      </c>
      <c r="F364" s="97">
        <v>6</v>
      </c>
      <c r="G364" s="97">
        <v>2</v>
      </c>
      <c r="H364" s="105">
        <v>0</v>
      </c>
      <c r="I364" s="105">
        <v>0</v>
      </c>
      <c r="J364" s="105">
        <v>59</v>
      </c>
      <c r="K364" s="95">
        <v>59</v>
      </c>
      <c r="L364" s="106">
        <f>T363</f>
        <v>80</v>
      </c>
      <c r="M364" s="106">
        <f>K364*L364</f>
        <v>4720</v>
      </c>
      <c r="N364" s="77"/>
      <c r="O364" s="78" t="s">
        <v>203</v>
      </c>
      <c r="P364" s="78" t="s">
        <v>5</v>
      </c>
      <c r="Q364" s="78" t="s">
        <v>143</v>
      </c>
      <c r="R364" s="79">
        <v>54</v>
      </c>
      <c r="S364" s="80"/>
      <c r="T364" s="81">
        <v>8050</v>
      </c>
      <c r="U364" s="96" t="s">
        <v>375</v>
      </c>
      <c r="V364" s="79">
        <f>R364*T364*36/100</f>
        <v>156492</v>
      </c>
      <c r="W364" s="79">
        <f>R364*T364-V364</f>
        <v>278208</v>
      </c>
      <c r="X364" s="82">
        <f>M364+W364</f>
        <v>282928</v>
      </c>
      <c r="Y364" s="83">
        <f>M364</f>
        <v>4720</v>
      </c>
      <c r="Z364" s="84"/>
      <c r="AA364" s="87">
        <f>AB364*M364/100</f>
        <v>0.94400000000000006</v>
      </c>
      <c r="AB364" s="86">
        <v>0.02</v>
      </c>
    </row>
    <row r="365" spans="2:28" ht="16.5" customHeight="1" x14ac:dyDescent="0.25">
      <c r="B365" s="99"/>
      <c r="C365" s="99"/>
      <c r="D365" s="99"/>
      <c r="E365" s="99"/>
      <c r="F365" s="99"/>
      <c r="G365" s="99"/>
      <c r="H365" s="107"/>
      <c r="I365" s="107"/>
      <c r="J365" s="107"/>
      <c r="K365" s="106"/>
      <c r="L365" s="106"/>
      <c r="M365" s="106"/>
      <c r="N365" s="77"/>
      <c r="O365" s="78"/>
      <c r="P365" s="78"/>
      <c r="Q365" s="78"/>
      <c r="R365" s="79"/>
      <c r="S365" s="80"/>
      <c r="T365" s="81"/>
      <c r="U365" s="77"/>
      <c r="V365" s="79"/>
      <c r="W365" s="79"/>
      <c r="X365" s="86"/>
      <c r="Y365" s="83"/>
      <c r="Z365" s="84"/>
      <c r="AA365" s="85"/>
      <c r="AB365" s="86"/>
    </row>
    <row r="366" spans="2:28" ht="16.5" customHeight="1" x14ac:dyDescent="0.25">
      <c r="B366" s="100" t="s">
        <v>205</v>
      </c>
      <c r="C366" s="101"/>
      <c r="D366" s="101"/>
      <c r="E366" s="101"/>
      <c r="F366" s="101"/>
      <c r="G366" s="102"/>
      <c r="H366" s="102" t="s">
        <v>210</v>
      </c>
      <c r="I366" s="102" t="s">
        <v>928</v>
      </c>
      <c r="J366" s="102" t="s">
        <v>2722</v>
      </c>
      <c r="K366" s="102">
        <v>73</v>
      </c>
      <c r="L366" s="102">
        <v>3</v>
      </c>
      <c r="M366" s="102"/>
      <c r="N366" s="102"/>
      <c r="O366" s="102" t="s">
        <v>208</v>
      </c>
      <c r="P366" s="102" t="s">
        <v>209</v>
      </c>
      <c r="Q366" s="102" t="s">
        <v>139</v>
      </c>
      <c r="R366" s="102">
        <v>34160</v>
      </c>
      <c r="S366" s="102"/>
      <c r="T366" s="102">
        <v>80</v>
      </c>
      <c r="U366" s="102" t="s">
        <v>2723</v>
      </c>
      <c r="V366" s="103"/>
      <c r="W366" s="101"/>
      <c r="X366" s="102"/>
      <c r="Y366" s="101"/>
      <c r="Z366" s="101"/>
      <c r="AA366" s="101"/>
      <c r="AB366" s="104"/>
    </row>
    <row r="367" spans="2:28" ht="16.5" customHeight="1" x14ac:dyDescent="0.25">
      <c r="B367" s="97">
        <v>1207</v>
      </c>
      <c r="C367" s="97" t="s">
        <v>206</v>
      </c>
      <c r="D367" s="98">
        <v>13147</v>
      </c>
      <c r="E367" s="99">
        <v>218</v>
      </c>
      <c r="F367" s="97">
        <v>6</v>
      </c>
      <c r="G367" s="97">
        <v>1</v>
      </c>
      <c r="H367" s="105">
        <v>0</v>
      </c>
      <c r="I367" s="105">
        <v>0</v>
      </c>
      <c r="J367" s="105">
        <v>60</v>
      </c>
      <c r="K367" s="95">
        <v>60</v>
      </c>
      <c r="L367" s="106">
        <f>T366</f>
        <v>80</v>
      </c>
      <c r="M367" s="106">
        <f>K367*L367</f>
        <v>4800</v>
      </c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2"/>
      <c r="Y367" s="83">
        <f>M367</f>
        <v>4800</v>
      </c>
      <c r="Z367" s="84"/>
      <c r="AA367" s="87">
        <f>AB367*M367/100</f>
        <v>0.48</v>
      </c>
      <c r="AB367" s="110">
        <v>0.01</v>
      </c>
    </row>
    <row r="368" spans="2:28" ht="16.5" customHeight="1" x14ac:dyDescent="0.25">
      <c r="B368" s="99"/>
      <c r="C368" s="99"/>
      <c r="D368" s="99"/>
      <c r="E368" s="99"/>
      <c r="F368" s="99"/>
      <c r="G368" s="99"/>
      <c r="H368" s="107"/>
      <c r="I368" s="107"/>
      <c r="J368" s="107"/>
      <c r="K368" s="106"/>
      <c r="L368" s="106"/>
      <c r="M368" s="106"/>
      <c r="N368" s="77"/>
      <c r="O368" s="78"/>
      <c r="P368" s="78"/>
      <c r="Q368" s="78"/>
      <c r="R368" s="79"/>
      <c r="S368" s="80"/>
      <c r="T368" s="81"/>
      <c r="U368" s="77"/>
      <c r="V368" s="79"/>
      <c r="W368" s="79"/>
      <c r="X368" s="86"/>
      <c r="Y368" s="83"/>
      <c r="Z368" s="84"/>
      <c r="AA368" s="85"/>
      <c r="AB368" s="86"/>
    </row>
    <row r="369" spans="2:28" ht="16.5" customHeight="1" x14ac:dyDescent="0.25">
      <c r="B369" s="100" t="s">
        <v>205</v>
      </c>
      <c r="C369" s="101"/>
      <c r="D369" s="101"/>
      <c r="E369" s="101"/>
      <c r="F369" s="101"/>
      <c r="G369" s="102"/>
      <c r="H369" s="102" t="s">
        <v>210</v>
      </c>
      <c r="I369" s="102" t="s">
        <v>928</v>
      </c>
      <c r="J369" s="102" t="s">
        <v>2722</v>
      </c>
      <c r="K369" s="102">
        <v>73</v>
      </c>
      <c r="L369" s="102">
        <v>3</v>
      </c>
      <c r="M369" s="102"/>
      <c r="N369" s="102"/>
      <c r="O369" s="102" t="s">
        <v>208</v>
      </c>
      <c r="P369" s="102" t="s">
        <v>209</v>
      </c>
      <c r="Q369" s="102" t="s">
        <v>139</v>
      </c>
      <c r="R369" s="102">
        <v>34160</v>
      </c>
      <c r="S369" s="102"/>
      <c r="T369" s="102">
        <v>80</v>
      </c>
      <c r="U369" s="102" t="s">
        <v>2724</v>
      </c>
      <c r="V369" s="103"/>
      <c r="W369" s="101"/>
      <c r="X369" s="102"/>
      <c r="Y369" s="101"/>
      <c r="Z369" s="101"/>
      <c r="AA369" s="101"/>
      <c r="AB369" s="104"/>
    </row>
    <row r="370" spans="2:28" ht="16.5" customHeight="1" x14ac:dyDescent="0.25">
      <c r="B370" s="97">
        <v>1208</v>
      </c>
      <c r="C370" s="97" t="s">
        <v>206</v>
      </c>
      <c r="D370" s="98">
        <v>13148</v>
      </c>
      <c r="E370" s="99">
        <v>219</v>
      </c>
      <c r="F370" s="97">
        <v>6</v>
      </c>
      <c r="G370" s="97">
        <v>1</v>
      </c>
      <c r="H370" s="105">
        <v>0</v>
      </c>
      <c r="I370" s="105">
        <v>0</v>
      </c>
      <c r="J370" s="105">
        <v>61</v>
      </c>
      <c r="K370" s="95">
        <v>61</v>
      </c>
      <c r="L370" s="106">
        <f>T369</f>
        <v>80</v>
      </c>
      <c r="M370" s="106">
        <f>K370*L370</f>
        <v>4880</v>
      </c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2"/>
      <c r="Y370" s="83">
        <f>M370</f>
        <v>4880</v>
      </c>
      <c r="Z370" s="84"/>
      <c r="AA370" s="87">
        <f>AB370*M370/100</f>
        <v>0.48800000000000004</v>
      </c>
      <c r="AB370" s="110">
        <v>0.01</v>
      </c>
    </row>
    <row r="371" spans="2:28" ht="16.5" customHeight="1" x14ac:dyDescent="0.25">
      <c r="B371" s="99"/>
      <c r="C371" s="99"/>
      <c r="D371" s="99"/>
      <c r="E371" s="99"/>
      <c r="F371" s="99"/>
      <c r="G371" s="99"/>
      <c r="H371" s="107"/>
      <c r="I371" s="107"/>
      <c r="J371" s="107"/>
      <c r="K371" s="106"/>
      <c r="L371" s="106"/>
      <c r="M371" s="106"/>
      <c r="N371" s="77"/>
      <c r="O371" s="78"/>
      <c r="P371" s="78"/>
      <c r="Q371" s="78"/>
      <c r="R371" s="79"/>
      <c r="S371" s="80"/>
      <c r="T371" s="81"/>
      <c r="U371" s="77"/>
      <c r="V371" s="79"/>
      <c r="W371" s="79"/>
      <c r="X371" s="86"/>
      <c r="Y371" s="83"/>
      <c r="Z371" s="84"/>
      <c r="AA371" s="85"/>
      <c r="AB371" s="86"/>
    </row>
    <row r="372" spans="2:28" ht="16.5" customHeight="1" x14ac:dyDescent="0.25">
      <c r="B372" s="100" t="s">
        <v>205</v>
      </c>
      <c r="C372" s="101"/>
      <c r="D372" s="101"/>
      <c r="E372" s="101"/>
      <c r="F372" s="101"/>
      <c r="G372" s="102"/>
      <c r="H372" s="102" t="s">
        <v>210</v>
      </c>
      <c r="I372" s="102" t="s">
        <v>2734</v>
      </c>
      <c r="J372" s="102" t="s">
        <v>673</v>
      </c>
      <c r="K372" s="102">
        <v>48</v>
      </c>
      <c r="L372" s="102">
        <v>3</v>
      </c>
      <c r="M372" s="102"/>
      <c r="N372" s="102"/>
      <c r="O372" s="102" t="s">
        <v>208</v>
      </c>
      <c r="P372" s="102" t="s">
        <v>209</v>
      </c>
      <c r="Q372" s="102" t="s">
        <v>139</v>
      </c>
      <c r="R372" s="102">
        <v>34160</v>
      </c>
      <c r="S372" s="102"/>
      <c r="T372" s="102">
        <v>80</v>
      </c>
      <c r="U372" s="102"/>
      <c r="V372" s="103"/>
      <c r="W372" s="101"/>
      <c r="X372" s="102"/>
      <c r="Y372" s="101"/>
      <c r="Z372" s="101"/>
      <c r="AA372" s="101"/>
      <c r="AB372" s="104"/>
    </row>
    <row r="373" spans="2:28" ht="16.5" customHeight="1" x14ac:dyDescent="0.25">
      <c r="B373" s="97">
        <v>1212</v>
      </c>
      <c r="C373" s="97" t="s">
        <v>206</v>
      </c>
      <c r="D373" s="98">
        <v>1626</v>
      </c>
      <c r="E373" s="99">
        <v>21</v>
      </c>
      <c r="F373" s="97">
        <v>6</v>
      </c>
      <c r="G373" s="97">
        <v>1</v>
      </c>
      <c r="H373" s="105">
        <v>17</v>
      </c>
      <c r="I373" s="105">
        <v>2</v>
      </c>
      <c r="J373" s="105">
        <v>2</v>
      </c>
      <c r="K373" s="95">
        <v>7002</v>
      </c>
      <c r="L373" s="106">
        <f>T372</f>
        <v>80</v>
      </c>
      <c r="M373" s="106">
        <f>K373*L373</f>
        <v>560160</v>
      </c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2"/>
      <c r="Y373" s="83">
        <f>M373</f>
        <v>560160</v>
      </c>
      <c r="Z373" s="84"/>
      <c r="AA373" s="87">
        <f>AB373*M373/100</f>
        <v>56.016000000000005</v>
      </c>
      <c r="AB373" s="110">
        <v>0.01</v>
      </c>
    </row>
    <row r="374" spans="2:28" ht="16.5" customHeight="1" x14ac:dyDescent="0.25">
      <c r="B374" s="99"/>
      <c r="C374" s="99"/>
      <c r="D374" s="99"/>
      <c r="E374" s="99"/>
      <c r="F374" s="99"/>
      <c r="G374" s="99"/>
      <c r="H374" s="107"/>
      <c r="I374" s="107"/>
      <c r="J374" s="107"/>
      <c r="K374" s="106"/>
      <c r="L374" s="106"/>
      <c r="M374" s="106"/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6"/>
      <c r="Y374" s="83"/>
      <c r="Z374" s="84"/>
      <c r="AA374" s="85"/>
      <c r="AB374" s="86"/>
    </row>
    <row r="375" spans="2:28" ht="16.5" customHeight="1" x14ac:dyDescent="0.25">
      <c r="B375" s="100" t="s">
        <v>205</v>
      </c>
      <c r="C375" s="101"/>
      <c r="D375" s="101"/>
      <c r="E375" s="101"/>
      <c r="F375" s="101"/>
      <c r="G375" s="102"/>
      <c r="H375" s="102" t="s">
        <v>210</v>
      </c>
      <c r="I375" s="102" t="s">
        <v>928</v>
      </c>
      <c r="J375" s="102" t="s">
        <v>2474</v>
      </c>
      <c r="K375" s="102">
        <v>73</v>
      </c>
      <c r="L375" s="102">
        <v>3</v>
      </c>
      <c r="M375" s="102"/>
      <c r="N375" s="102"/>
      <c r="O375" s="102" t="s">
        <v>208</v>
      </c>
      <c r="P375" s="102" t="s">
        <v>209</v>
      </c>
      <c r="Q375" s="102" t="s">
        <v>139</v>
      </c>
      <c r="R375" s="102">
        <v>34160</v>
      </c>
      <c r="S375" s="102"/>
      <c r="T375" s="102">
        <v>80</v>
      </c>
      <c r="U375" s="102" t="s">
        <v>2741</v>
      </c>
      <c r="V375" s="103"/>
      <c r="W375" s="101"/>
      <c r="X375" s="102"/>
      <c r="Y375" s="101"/>
      <c r="Z375" s="101"/>
      <c r="AA375" s="101"/>
      <c r="AB375" s="104"/>
    </row>
    <row r="376" spans="2:28" ht="16.5" customHeight="1" x14ac:dyDescent="0.25">
      <c r="B376" s="97">
        <v>1217</v>
      </c>
      <c r="C376" s="97" t="s">
        <v>206</v>
      </c>
      <c r="D376" s="98">
        <v>6908</v>
      </c>
      <c r="E376" s="99">
        <v>222</v>
      </c>
      <c r="F376" s="97">
        <v>6</v>
      </c>
      <c r="G376" s="97">
        <v>2</v>
      </c>
      <c r="H376" s="105">
        <v>0</v>
      </c>
      <c r="I376" s="105">
        <v>2</v>
      </c>
      <c r="J376" s="105">
        <v>5</v>
      </c>
      <c r="K376" s="95">
        <v>205</v>
      </c>
      <c r="L376" s="106">
        <f>T375</f>
        <v>80</v>
      </c>
      <c r="M376" s="106">
        <f>K376*L376</f>
        <v>16400</v>
      </c>
      <c r="N376" s="77"/>
      <c r="O376" s="78" t="s">
        <v>203</v>
      </c>
      <c r="P376" s="78" t="s">
        <v>211</v>
      </c>
      <c r="Q376" s="78" t="s">
        <v>143</v>
      </c>
      <c r="R376" s="79">
        <v>135</v>
      </c>
      <c r="S376" s="80"/>
      <c r="T376" s="81">
        <v>7450</v>
      </c>
      <c r="U376" s="96" t="s">
        <v>411</v>
      </c>
      <c r="V376" s="79">
        <f>R376*T376*85/100</f>
        <v>854887.5</v>
      </c>
      <c r="W376" s="79">
        <f>R376*T376-V376</f>
        <v>150862.5</v>
      </c>
      <c r="X376" s="82">
        <f>M376+W376</f>
        <v>167262.5</v>
      </c>
      <c r="Y376" s="83">
        <f>M376</f>
        <v>16400</v>
      </c>
      <c r="Z376" s="84"/>
      <c r="AA376" s="87">
        <f>AB376*M376/100</f>
        <v>3.28</v>
      </c>
      <c r="AB376" s="86">
        <v>0.02</v>
      </c>
    </row>
    <row r="377" spans="2:28" ht="16.5" customHeight="1" x14ac:dyDescent="0.25">
      <c r="B377" s="99"/>
      <c r="C377" s="99"/>
      <c r="D377" s="99"/>
      <c r="E377" s="99"/>
      <c r="F377" s="99"/>
      <c r="G377" s="99"/>
      <c r="H377" s="107"/>
      <c r="I377" s="107"/>
      <c r="J377" s="107"/>
      <c r="K377" s="106"/>
      <c r="L377" s="106"/>
      <c r="M377" s="106"/>
      <c r="N377" s="77"/>
      <c r="O377" s="78"/>
      <c r="P377" s="78"/>
      <c r="Q377" s="78"/>
      <c r="R377" s="79"/>
      <c r="S377" s="80"/>
      <c r="T377" s="81"/>
      <c r="U377" s="77"/>
      <c r="V377" s="79"/>
      <c r="W377" s="79"/>
      <c r="X377" s="86"/>
      <c r="Y377" s="83"/>
      <c r="Z377" s="84"/>
      <c r="AA377" s="85"/>
      <c r="AB377" s="86"/>
    </row>
    <row r="378" spans="2:28" ht="16.5" customHeight="1" x14ac:dyDescent="0.25">
      <c r="B378" s="100" t="s">
        <v>205</v>
      </c>
      <c r="C378" s="101"/>
      <c r="D378" s="101"/>
      <c r="E378" s="101"/>
      <c r="F378" s="101"/>
      <c r="G378" s="102"/>
      <c r="H378" s="102" t="s">
        <v>207</v>
      </c>
      <c r="I378" s="102" t="s">
        <v>1385</v>
      </c>
      <c r="J378" s="102" t="s">
        <v>278</v>
      </c>
      <c r="K378" s="102">
        <v>36</v>
      </c>
      <c r="L378" s="102">
        <v>3</v>
      </c>
      <c r="M378" s="102"/>
      <c r="N378" s="102"/>
      <c r="O378" s="102" t="s">
        <v>208</v>
      </c>
      <c r="P378" s="102" t="s">
        <v>209</v>
      </c>
      <c r="Q378" s="102" t="s">
        <v>139</v>
      </c>
      <c r="R378" s="102">
        <v>34160</v>
      </c>
      <c r="S378" s="102"/>
      <c r="T378" s="102">
        <v>80</v>
      </c>
      <c r="U378" s="102"/>
      <c r="V378" s="103"/>
      <c r="W378" s="101"/>
      <c r="X378" s="102"/>
      <c r="Y378" s="101"/>
      <c r="Z378" s="101"/>
      <c r="AA378" s="101"/>
      <c r="AB378" s="104"/>
    </row>
    <row r="379" spans="2:28" ht="16.5" customHeight="1" x14ac:dyDescent="0.25">
      <c r="B379" s="97">
        <v>1218</v>
      </c>
      <c r="C379" s="97" t="s">
        <v>206</v>
      </c>
      <c r="D379" s="98">
        <v>6909</v>
      </c>
      <c r="E379" s="99">
        <v>223</v>
      </c>
      <c r="F379" s="97">
        <v>6</v>
      </c>
      <c r="G379" s="97">
        <v>2</v>
      </c>
      <c r="H379" s="105">
        <v>0</v>
      </c>
      <c r="I379" s="105">
        <v>1</v>
      </c>
      <c r="J379" s="105">
        <v>95</v>
      </c>
      <c r="K379" s="95">
        <v>195</v>
      </c>
      <c r="L379" s="106">
        <f>T378</f>
        <v>80</v>
      </c>
      <c r="M379" s="106">
        <f>K379*L379</f>
        <v>15600</v>
      </c>
      <c r="N379" s="77"/>
      <c r="O379" s="78" t="s">
        <v>203</v>
      </c>
      <c r="P379" s="78" t="s">
        <v>211</v>
      </c>
      <c r="Q379" s="78" t="s">
        <v>143</v>
      </c>
      <c r="R379" s="79">
        <v>108</v>
      </c>
      <c r="S379" s="80"/>
      <c r="T379" s="81">
        <v>7450</v>
      </c>
      <c r="U379" s="96" t="s">
        <v>406</v>
      </c>
      <c r="V379" s="79">
        <f>R379*T379*85/100</f>
        <v>683910</v>
      </c>
      <c r="W379" s="79">
        <f>R379*T379-V379</f>
        <v>120690</v>
      </c>
      <c r="X379" s="82">
        <f>M379+W379</f>
        <v>136290</v>
      </c>
      <c r="Y379" s="83">
        <f>M379</f>
        <v>15600</v>
      </c>
      <c r="Z379" s="84"/>
      <c r="AA379" s="87">
        <f>AB379*M379/100</f>
        <v>3.12</v>
      </c>
      <c r="AB379" s="86">
        <v>0.02</v>
      </c>
    </row>
    <row r="380" spans="2:28" ht="16.5" customHeight="1" x14ac:dyDescent="0.25">
      <c r="B380" s="99"/>
      <c r="C380" s="99"/>
      <c r="D380" s="99"/>
      <c r="E380" s="99"/>
      <c r="F380" s="99"/>
      <c r="G380" s="99"/>
      <c r="H380" s="107"/>
      <c r="I380" s="107"/>
      <c r="J380" s="107"/>
      <c r="K380" s="106"/>
      <c r="L380" s="106"/>
      <c r="M380" s="106"/>
      <c r="N380" s="77"/>
      <c r="O380" s="78"/>
      <c r="P380" s="78"/>
      <c r="Q380" s="78"/>
      <c r="R380" s="79"/>
      <c r="S380" s="80"/>
      <c r="T380" s="81"/>
      <c r="U380" s="77"/>
      <c r="V380" s="79"/>
      <c r="W380" s="79"/>
      <c r="X380" s="86"/>
      <c r="Y380" s="83"/>
      <c r="Z380" s="84"/>
      <c r="AA380" s="85"/>
      <c r="AB380" s="86"/>
    </row>
    <row r="381" spans="2:28" ht="16.5" customHeight="1" x14ac:dyDescent="0.25">
      <c r="B381" s="100" t="s">
        <v>205</v>
      </c>
      <c r="C381" s="101"/>
      <c r="D381" s="101"/>
      <c r="E381" s="101"/>
      <c r="F381" s="101"/>
      <c r="G381" s="102"/>
      <c r="H381" s="102" t="s">
        <v>210</v>
      </c>
      <c r="I381" s="102" t="s">
        <v>2644</v>
      </c>
      <c r="J381" s="102" t="s">
        <v>668</v>
      </c>
      <c r="K381" s="102">
        <v>47</v>
      </c>
      <c r="L381" s="102">
        <v>3</v>
      </c>
      <c r="M381" s="102"/>
      <c r="N381" s="102"/>
      <c r="O381" s="102" t="s">
        <v>208</v>
      </c>
      <c r="P381" s="102" t="s">
        <v>209</v>
      </c>
      <c r="Q381" s="102" t="s">
        <v>139</v>
      </c>
      <c r="R381" s="102">
        <v>34160</v>
      </c>
      <c r="S381" s="102"/>
      <c r="T381" s="102">
        <v>80</v>
      </c>
      <c r="U381" s="102" t="s">
        <v>2742</v>
      </c>
      <c r="V381" s="103"/>
      <c r="W381" s="101"/>
      <c r="X381" s="102"/>
      <c r="Y381" s="101"/>
      <c r="Z381" s="101"/>
      <c r="AA381" s="101"/>
      <c r="AB381" s="104"/>
    </row>
    <row r="382" spans="2:28" ht="16.5" customHeight="1" x14ac:dyDescent="0.25">
      <c r="B382" s="97">
        <v>1219</v>
      </c>
      <c r="C382" s="97" t="s">
        <v>206</v>
      </c>
      <c r="D382" s="98">
        <v>6911</v>
      </c>
      <c r="E382" s="99">
        <v>226</v>
      </c>
      <c r="F382" s="97">
        <v>6</v>
      </c>
      <c r="G382" s="97">
        <v>2</v>
      </c>
      <c r="H382" s="105">
        <v>0</v>
      </c>
      <c r="I382" s="105">
        <v>2</v>
      </c>
      <c r="J382" s="105">
        <v>28</v>
      </c>
      <c r="K382" s="95">
        <v>228</v>
      </c>
      <c r="L382" s="106">
        <f>T381</f>
        <v>80</v>
      </c>
      <c r="M382" s="106">
        <f>K382*L382</f>
        <v>18240</v>
      </c>
      <c r="N382" s="77"/>
      <c r="O382" s="78" t="s">
        <v>203</v>
      </c>
      <c r="P382" s="78" t="s">
        <v>211</v>
      </c>
      <c r="Q382" s="78" t="s">
        <v>143</v>
      </c>
      <c r="R382" s="79">
        <v>90</v>
      </c>
      <c r="S382" s="80"/>
      <c r="T382" s="81">
        <v>7450</v>
      </c>
      <c r="U382" s="96" t="s">
        <v>411</v>
      </c>
      <c r="V382" s="79">
        <f>R382*T382*85/100</f>
        <v>569925</v>
      </c>
      <c r="W382" s="79">
        <f>R382*T382-V382</f>
        <v>100575</v>
      </c>
      <c r="X382" s="82">
        <f>M382+W382</f>
        <v>118815</v>
      </c>
      <c r="Y382" s="83">
        <f>M382</f>
        <v>18240</v>
      </c>
      <c r="Z382" s="84"/>
      <c r="AA382" s="87">
        <f>AB382*M382/100</f>
        <v>3.6480000000000001</v>
      </c>
      <c r="AB382" s="86">
        <v>0.02</v>
      </c>
    </row>
    <row r="383" spans="2:28" ht="16.5" customHeight="1" x14ac:dyDescent="0.25">
      <c r="B383" s="99"/>
      <c r="C383" s="99"/>
      <c r="D383" s="99"/>
      <c r="E383" s="99"/>
      <c r="F383" s="99"/>
      <c r="G383" s="99"/>
      <c r="H383" s="107"/>
      <c r="I383" s="107"/>
      <c r="J383" s="107"/>
      <c r="K383" s="106"/>
      <c r="L383" s="106"/>
      <c r="M383" s="106"/>
      <c r="N383" s="77"/>
      <c r="O383" s="78"/>
      <c r="P383" s="78"/>
      <c r="Q383" s="78"/>
      <c r="R383" s="79"/>
      <c r="S383" s="80"/>
      <c r="T383" s="81"/>
      <c r="U383" s="77"/>
      <c r="V383" s="79"/>
      <c r="W383" s="79"/>
      <c r="X383" s="86"/>
      <c r="Y383" s="83"/>
      <c r="Z383" s="84"/>
      <c r="AA383" s="85"/>
      <c r="AB383" s="86"/>
    </row>
    <row r="384" spans="2:28" ht="16.5" customHeight="1" x14ac:dyDescent="0.25">
      <c r="B384" s="100" t="s">
        <v>205</v>
      </c>
      <c r="C384" s="101"/>
      <c r="D384" s="101"/>
      <c r="E384" s="101"/>
      <c r="F384" s="101"/>
      <c r="G384" s="102"/>
      <c r="H384" s="102" t="s">
        <v>207</v>
      </c>
      <c r="I384" s="102" t="s">
        <v>2744</v>
      </c>
      <c r="J384" s="102" t="s">
        <v>2745</v>
      </c>
      <c r="K384" s="102">
        <v>25</v>
      </c>
      <c r="L384" s="102">
        <v>3</v>
      </c>
      <c r="M384" s="102"/>
      <c r="N384" s="102"/>
      <c r="O384" s="102" t="s">
        <v>208</v>
      </c>
      <c r="P384" s="102" t="s">
        <v>209</v>
      </c>
      <c r="Q384" s="102" t="s">
        <v>139</v>
      </c>
      <c r="R384" s="102">
        <v>34160</v>
      </c>
      <c r="S384" s="102"/>
      <c r="T384" s="102">
        <v>80</v>
      </c>
      <c r="U384" s="102"/>
      <c r="V384" s="103"/>
      <c r="W384" s="101"/>
      <c r="X384" s="102"/>
      <c r="Y384" s="101"/>
      <c r="Z384" s="101"/>
      <c r="AA384" s="101"/>
      <c r="AB384" s="104"/>
    </row>
    <row r="385" spans="2:28" ht="16.5" customHeight="1" x14ac:dyDescent="0.25">
      <c r="B385" s="97">
        <v>1221</v>
      </c>
      <c r="C385" s="97" t="s">
        <v>206</v>
      </c>
      <c r="D385" s="98">
        <v>4513</v>
      </c>
      <c r="E385" s="99">
        <v>22</v>
      </c>
      <c r="F385" s="97">
        <v>6</v>
      </c>
      <c r="G385" s="97">
        <v>1</v>
      </c>
      <c r="H385" s="105">
        <v>6</v>
      </c>
      <c r="I385" s="105">
        <v>1</v>
      </c>
      <c r="J385" s="105">
        <v>5</v>
      </c>
      <c r="K385" s="95">
        <v>2505</v>
      </c>
      <c r="L385" s="106">
        <f>T384</f>
        <v>80</v>
      </c>
      <c r="M385" s="106">
        <f>K385*L385</f>
        <v>200400</v>
      </c>
      <c r="N385" s="77"/>
      <c r="O385" s="78"/>
      <c r="P385" s="78"/>
      <c r="Q385" s="78"/>
      <c r="R385" s="79"/>
      <c r="S385" s="80"/>
      <c r="T385" s="81"/>
      <c r="U385" s="77"/>
      <c r="V385" s="79"/>
      <c r="W385" s="79"/>
      <c r="X385" s="82"/>
      <c r="Y385" s="83">
        <f>M385</f>
        <v>200400</v>
      </c>
      <c r="Z385" s="84"/>
      <c r="AA385" s="87">
        <f>AB385*M385/100</f>
        <v>20.04</v>
      </c>
      <c r="AB385" s="110">
        <v>0.01</v>
      </c>
    </row>
    <row r="386" spans="2:28" ht="16.5" customHeight="1" x14ac:dyDescent="0.25">
      <c r="B386" s="99"/>
      <c r="C386" s="99"/>
      <c r="D386" s="99"/>
      <c r="E386" s="99"/>
      <c r="F386" s="99"/>
      <c r="G386" s="99"/>
      <c r="H386" s="107"/>
      <c r="I386" s="107"/>
      <c r="J386" s="107"/>
      <c r="K386" s="106"/>
      <c r="L386" s="106"/>
      <c r="M386" s="106"/>
      <c r="N386" s="77"/>
      <c r="O386" s="78"/>
      <c r="P386" s="78"/>
      <c r="Q386" s="78"/>
      <c r="R386" s="79"/>
      <c r="S386" s="80"/>
      <c r="T386" s="81"/>
      <c r="U386" s="77"/>
      <c r="V386" s="79"/>
      <c r="W386" s="79"/>
      <c r="X386" s="86"/>
      <c r="Y386" s="83"/>
      <c r="Z386" s="84"/>
      <c r="AA386" s="85"/>
      <c r="AB386" s="86"/>
    </row>
    <row r="387" spans="2:28" ht="16.5" customHeight="1" x14ac:dyDescent="0.25">
      <c r="B387" s="100" t="s">
        <v>205</v>
      </c>
      <c r="C387" s="101"/>
      <c r="D387" s="101"/>
      <c r="E387" s="101"/>
      <c r="F387" s="101"/>
      <c r="G387" s="102"/>
      <c r="H387" s="102" t="s">
        <v>210</v>
      </c>
      <c r="I387" s="102" t="s">
        <v>2522</v>
      </c>
      <c r="J387" s="102" t="s">
        <v>2523</v>
      </c>
      <c r="K387" s="102">
        <v>18</v>
      </c>
      <c r="L387" s="102">
        <v>3</v>
      </c>
      <c r="M387" s="102"/>
      <c r="N387" s="102"/>
      <c r="O387" s="102" t="s">
        <v>208</v>
      </c>
      <c r="P387" s="102" t="s">
        <v>209</v>
      </c>
      <c r="Q387" s="102" t="s">
        <v>139</v>
      </c>
      <c r="R387" s="102">
        <v>34160</v>
      </c>
      <c r="S387" s="102"/>
      <c r="T387" s="102">
        <v>80</v>
      </c>
      <c r="U387" s="102"/>
      <c r="V387" s="103"/>
      <c r="W387" s="101"/>
      <c r="X387" s="102"/>
      <c r="Y387" s="101"/>
      <c r="Z387" s="101"/>
      <c r="AA387" s="101"/>
      <c r="AB387" s="104"/>
    </row>
    <row r="388" spans="2:28" ht="16.5" customHeight="1" x14ac:dyDescent="0.25">
      <c r="B388" s="97">
        <v>1222</v>
      </c>
      <c r="C388" s="97" t="s">
        <v>206</v>
      </c>
      <c r="D388" s="98">
        <v>1627</v>
      </c>
      <c r="E388" s="99">
        <v>22</v>
      </c>
      <c r="F388" s="97">
        <v>6</v>
      </c>
      <c r="G388" s="97">
        <v>1</v>
      </c>
      <c r="H388" s="105">
        <v>40</v>
      </c>
      <c r="I388" s="105">
        <v>1</v>
      </c>
      <c r="J388" s="105">
        <v>73</v>
      </c>
      <c r="K388" s="95">
        <v>16173</v>
      </c>
      <c r="L388" s="106">
        <f>T387</f>
        <v>80</v>
      </c>
      <c r="M388" s="106">
        <f>K388*L388</f>
        <v>1293840</v>
      </c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2"/>
      <c r="Y388" s="83">
        <f>M388</f>
        <v>1293840</v>
      </c>
      <c r="Z388" s="84"/>
      <c r="AA388" s="87">
        <f>AB388*M388/100</f>
        <v>129.38399999999999</v>
      </c>
      <c r="AB388" s="110">
        <v>0.01</v>
      </c>
    </row>
    <row r="389" spans="2:28" ht="16.5" customHeight="1" x14ac:dyDescent="0.25">
      <c r="B389" s="99"/>
      <c r="C389" s="99"/>
      <c r="D389" s="99"/>
      <c r="E389" s="99"/>
      <c r="F389" s="99"/>
      <c r="G389" s="99"/>
      <c r="H389" s="107"/>
      <c r="I389" s="107"/>
      <c r="J389" s="107"/>
      <c r="K389" s="106"/>
      <c r="L389" s="106"/>
      <c r="M389" s="106"/>
      <c r="N389" s="77"/>
      <c r="O389" s="78"/>
      <c r="P389" s="78"/>
      <c r="Q389" s="78"/>
      <c r="R389" s="79"/>
      <c r="S389" s="80"/>
      <c r="T389" s="81"/>
      <c r="U389" s="77"/>
      <c r="V389" s="79"/>
      <c r="W389" s="79"/>
      <c r="X389" s="86"/>
      <c r="Y389" s="83"/>
      <c r="Z389" s="84"/>
      <c r="AA389" s="85"/>
      <c r="AB389" s="86"/>
    </row>
    <row r="390" spans="2:28" ht="16.5" customHeight="1" x14ac:dyDescent="0.25">
      <c r="B390" s="100" t="s">
        <v>205</v>
      </c>
      <c r="C390" s="101"/>
      <c r="D390" s="101"/>
      <c r="E390" s="101"/>
      <c r="F390" s="101"/>
      <c r="G390" s="102"/>
      <c r="H390" s="102" t="s">
        <v>210</v>
      </c>
      <c r="I390" s="102" t="s">
        <v>2749</v>
      </c>
      <c r="J390" s="102" t="s">
        <v>2750</v>
      </c>
      <c r="K390" s="102">
        <v>88</v>
      </c>
      <c r="L390" s="102">
        <v>3</v>
      </c>
      <c r="M390" s="102"/>
      <c r="N390" s="102"/>
      <c r="O390" s="102" t="s">
        <v>208</v>
      </c>
      <c r="P390" s="102" t="s">
        <v>209</v>
      </c>
      <c r="Q390" s="102" t="s">
        <v>139</v>
      </c>
      <c r="R390" s="102">
        <v>34160</v>
      </c>
      <c r="S390" s="102"/>
      <c r="T390" s="102">
        <v>80</v>
      </c>
      <c r="U390" s="102"/>
      <c r="V390" s="103"/>
      <c r="W390" s="101"/>
      <c r="X390" s="102"/>
      <c r="Y390" s="101"/>
      <c r="Z390" s="101"/>
      <c r="AA390" s="101"/>
      <c r="AB390" s="104"/>
    </row>
    <row r="391" spans="2:28" ht="16.5" customHeight="1" x14ac:dyDescent="0.25">
      <c r="B391" s="97">
        <v>1225</v>
      </c>
      <c r="C391" s="97" t="s">
        <v>206</v>
      </c>
      <c r="D391" s="98">
        <v>13150</v>
      </c>
      <c r="E391" s="99">
        <v>227</v>
      </c>
      <c r="F391" s="97">
        <v>6</v>
      </c>
      <c r="G391" s="97">
        <v>1</v>
      </c>
      <c r="H391" s="105">
        <v>0</v>
      </c>
      <c r="I391" s="105">
        <v>1</v>
      </c>
      <c r="J391" s="105">
        <v>49</v>
      </c>
      <c r="K391" s="95">
        <v>149</v>
      </c>
      <c r="L391" s="106">
        <f>T390</f>
        <v>80</v>
      </c>
      <c r="M391" s="106">
        <f>K391*L391</f>
        <v>11920</v>
      </c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2"/>
      <c r="Y391" s="83">
        <f>M391</f>
        <v>11920</v>
      </c>
      <c r="Z391" s="84"/>
      <c r="AA391" s="87">
        <f>AB391*M391/100</f>
        <v>1.1919999999999999</v>
      </c>
      <c r="AB391" s="110">
        <v>0.01</v>
      </c>
    </row>
    <row r="392" spans="2:28" ht="16.5" customHeight="1" x14ac:dyDescent="0.25">
      <c r="B392" s="99"/>
      <c r="C392" s="99"/>
      <c r="D392" s="99"/>
      <c r="E392" s="99"/>
      <c r="F392" s="99"/>
      <c r="G392" s="99"/>
      <c r="H392" s="107"/>
      <c r="I392" s="107"/>
      <c r="J392" s="107"/>
      <c r="K392" s="106"/>
      <c r="L392" s="106"/>
      <c r="M392" s="106"/>
      <c r="N392" s="77"/>
      <c r="O392" s="78"/>
      <c r="P392" s="78"/>
      <c r="Q392" s="78"/>
      <c r="R392" s="79"/>
      <c r="S392" s="80"/>
      <c r="T392" s="81"/>
      <c r="U392" s="77"/>
      <c r="V392" s="79"/>
      <c r="W392" s="79"/>
      <c r="X392" s="86"/>
      <c r="Y392" s="83"/>
      <c r="Z392" s="84"/>
      <c r="AA392" s="85"/>
      <c r="AB392" s="86"/>
    </row>
    <row r="393" spans="2:28" ht="16.5" customHeight="1" x14ac:dyDescent="0.25">
      <c r="B393" s="100" t="s">
        <v>205</v>
      </c>
      <c r="C393" s="101"/>
      <c r="D393" s="101"/>
      <c r="E393" s="101"/>
      <c r="F393" s="101"/>
      <c r="G393" s="102"/>
      <c r="H393" s="102" t="s">
        <v>210</v>
      </c>
      <c r="I393" s="102" t="s">
        <v>2637</v>
      </c>
      <c r="J393" s="102" t="s">
        <v>668</v>
      </c>
      <c r="K393" s="102">
        <v>29</v>
      </c>
      <c r="L393" s="102">
        <v>3</v>
      </c>
      <c r="M393" s="102"/>
      <c r="N393" s="102"/>
      <c r="O393" s="102" t="s">
        <v>208</v>
      </c>
      <c r="P393" s="102" t="s">
        <v>209</v>
      </c>
      <c r="Q393" s="102" t="s">
        <v>139</v>
      </c>
      <c r="R393" s="102">
        <v>34160</v>
      </c>
      <c r="S393" s="102"/>
      <c r="T393" s="102">
        <v>80</v>
      </c>
      <c r="U393" s="102" t="s">
        <v>2751</v>
      </c>
      <c r="V393" s="103"/>
      <c r="W393" s="101"/>
      <c r="X393" s="102"/>
      <c r="Y393" s="101"/>
      <c r="Z393" s="101"/>
      <c r="AA393" s="101"/>
      <c r="AB393" s="104"/>
    </row>
    <row r="394" spans="2:28" ht="16.5" customHeight="1" x14ac:dyDescent="0.25">
      <c r="B394" s="97">
        <v>1226</v>
      </c>
      <c r="C394" s="97" t="s">
        <v>206</v>
      </c>
      <c r="D394" s="98">
        <v>6913</v>
      </c>
      <c r="E394" s="99">
        <v>235</v>
      </c>
      <c r="F394" s="97">
        <v>6</v>
      </c>
      <c r="G394" s="97">
        <v>2</v>
      </c>
      <c r="H394" s="105">
        <v>0</v>
      </c>
      <c r="I394" s="105">
        <v>3</v>
      </c>
      <c r="J394" s="105">
        <v>74</v>
      </c>
      <c r="K394" s="95">
        <v>374</v>
      </c>
      <c r="L394" s="106">
        <f>T393</f>
        <v>80</v>
      </c>
      <c r="M394" s="106">
        <f>K394*L394</f>
        <v>29920</v>
      </c>
      <c r="N394" s="77"/>
      <c r="O394" s="78" t="s">
        <v>203</v>
      </c>
      <c r="P394" s="78" t="s">
        <v>211</v>
      </c>
      <c r="Q394" s="78" t="s">
        <v>143</v>
      </c>
      <c r="R394" s="79">
        <v>108</v>
      </c>
      <c r="S394" s="80"/>
      <c r="T394" s="81">
        <v>7450</v>
      </c>
      <c r="U394" s="96" t="s">
        <v>411</v>
      </c>
      <c r="V394" s="79">
        <f>R394*T394*85/100</f>
        <v>683910</v>
      </c>
      <c r="W394" s="79">
        <f>R394*T394-V394</f>
        <v>120690</v>
      </c>
      <c r="X394" s="82">
        <f>M394+W394</f>
        <v>150610</v>
      </c>
      <c r="Y394" s="83">
        <f>M394</f>
        <v>29920</v>
      </c>
      <c r="Z394" s="84"/>
      <c r="AA394" s="87">
        <f>AB394*M394/100</f>
        <v>5.984</v>
      </c>
      <c r="AB394" s="86">
        <v>0.02</v>
      </c>
    </row>
    <row r="395" spans="2:28" ht="16.5" customHeight="1" x14ac:dyDescent="0.25">
      <c r="B395" s="99"/>
      <c r="C395" s="99"/>
      <c r="D395" s="99"/>
      <c r="E395" s="99"/>
      <c r="F395" s="99"/>
      <c r="G395" s="99"/>
      <c r="H395" s="107"/>
      <c r="I395" s="107"/>
      <c r="J395" s="107"/>
      <c r="K395" s="106"/>
      <c r="L395" s="106"/>
      <c r="M395" s="106"/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6"/>
      <c r="Y395" s="83"/>
      <c r="Z395" s="84"/>
      <c r="AA395" s="85"/>
      <c r="AB395" s="86"/>
    </row>
    <row r="396" spans="2:28" ht="16.5" customHeight="1" x14ac:dyDescent="0.25">
      <c r="B396" s="100" t="s">
        <v>205</v>
      </c>
      <c r="C396" s="101"/>
      <c r="D396" s="101"/>
      <c r="E396" s="101"/>
      <c r="F396" s="101"/>
      <c r="G396" s="102"/>
      <c r="H396" s="102" t="s">
        <v>207</v>
      </c>
      <c r="I396" s="102" t="s">
        <v>710</v>
      </c>
      <c r="J396" s="102" t="s">
        <v>668</v>
      </c>
      <c r="K396" s="102">
        <v>29</v>
      </c>
      <c r="L396" s="102">
        <v>3</v>
      </c>
      <c r="M396" s="102"/>
      <c r="N396" s="102"/>
      <c r="O396" s="102" t="s">
        <v>208</v>
      </c>
      <c r="P396" s="102" t="s">
        <v>209</v>
      </c>
      <c r="Q396" s="102" t="s">
        <v>139</v>
      </c>
      <c r="R396" s="102">
        <v>34160</v>
      </c>
      <c r="S396" s="102"/>
      <c r="T396" s="102">
        <v>80</v>
      </c>
      <c r="U396" s="102" t="s">
        <v>2752</v>
      </c>
      <c r="V396" s="103"/>
      <c r="W396" s="101"/>
      <c r="X396" s="102"/>
      <c r="Y396" s="101"/>
      <c r="Z396" s="101"/>
      <c r="AA396" s="101"/>
      <c r="AB396" s="104"/>
    </row>
    <row r="397" spans="2:28" ht="16.5" customHeight="1" x14ac:dyDescent="0.25">
      <c r="B397" s="97">
        <v>1227</v>
      </c>
      <c r="C397" s="97" t="s">
        <v>206</v>
      </c>
      <c r="D397" s="98">
        <v>13154</v>
      </c>
      <c r="E397" s="99">
        <v>236</v>
      </c>
      <c r="F397" s="97">
        <v>6</v>
      </c>
      <c r="G397" s="97">
        <v>2</v>
      </c>
      <c r="H397" s="105">
        <v>0</v>
      </c>
      <c r="I397" s="105">
        <v>0</v>
      </c>
      <c r="J397" s="105">
        <v>57</v>
      </c>
      <c r="K397" s="95">
        <v>57</v>
      </c>
      <c r="L397" s="106">
        <f>T396</f>
        <v>80</v>
      </c>
      <c r="M397" s="106">
        <f>K397*L397</f>
        <v>4560</v>
      </c>
      <c r="N397" s="77"/>
      <c r="O397" s="78" t="s">
        <v>203</v>
      </c>
      <c r="P397" s="78" t="s">
        <v>211</v>
      </c>
      <c r="Q397" s="78" t="s">
        <v>143</v>
      </c>
      <c r="R397" s="79">
        <v>147</v>
      </c>
      <c r="S397" s="80"/>
      <c r="T397" s="81">
        <v>7450</v>
      </c>
      <c r="U397" s="96" t="s">
        <v>1207</v>
      </c>
      <c r="V397" s="79">
        <f>R397*T397*85/100</f>
        <v>930877.5</v>
      </c>
      <c r="W397" s="79">
        <f>R397*T397-V397</f>
        <v>164272.5</v>
      </c>
      <c r="X397" s="82">
        <f>M397+W397</f>
        <v>168832.5</v>
      </c>
      <c r="Y397" s="83">
        <f>M397</f>
        <v>4560</v>
      </c>
      <c r="Z397" s="84"/>
      <c r="AA397" s="87">
        <f>AB397*M397/100</f>
        <v>0.91200000000000003</v>
      </c>
      <c r="AB397" s="86">
        <v>0.02</v>
      </c>
    </row>
    <row r="398" spans="2:28" ht="16.5" customHeight="1" x14ac:dyDescent="0.25">
      <c r="B398" s="99"/>
      <c r="C398" s="99"/>
      <c r="D398" s="99"/>
      <c r="E398" s="99"/>
      <c r="F398" s="99"/>
      <c r="G398" s="99"/>
      <c r="H398" s="107"/>
      <c r="I398" s="107"/>
      <c r="J398" s="107"/>
      <c r="K398" s="106"/>
      <c r="L398" s="106"/>
      <c r="M398" s="106"/>
      <c r="N398" s="77"/>
      <c r="O398" s="78"/>
      <c r="P398" s="78"/>
      <c r="Q398" s="78"/>
      <c r="R398" s="79"/>
      <c r="S398" s="80"/>
      <c r="T398" s="81"/>
      <c r="U398" s="77"/>
      <c r="V398" s="79"/>
      <c r="W398" s="79"/>
      <c r="X398" s="86"/>
      <c r="Y398" s="83"/>
      <c r="Z398" s="84"/>
      <c r="AA398" s="85"/>
      <c r="AB398" s="86"/>
    </row>
    <row r="399" spans="2:28" ht="16.5" customHeight="1" x14ac:dyDescent="0.25">
      <c r="B399" s="100" t="s">
        <v>205</v>
      </c>
      <c r="C399" s="101"/>
      <c r="D399" s="101"/>
      <c r="E399" s="101"/>
      <c r="F399" s="101"/>
      <c r="G399" s="102"/>
      <c r="H399" s="102" t="s">
        <v>210</v>
      </c>
      <c r="I399" s="102" t="s">
        <v>2393</v>
      </c>
      <c r="J399" s="102" t="s">
        <v>467</v>
      </c>
      <c r="K399" s="102">
        <v>11</v>
      </c>
      <c r="L399" s="102">
        <v>3</v>
      </c>
      <c r="M399" s="102"/>
      <c r="N399" s="102"/>
      <c r="O399" s="102" t="s">
        <v>208</v>
      </c>
      <c r="P399" s="102" t="s">
        <v>209</v>
      </c>
      <c r="Q399" s="102" t="s">
        <v>139</v>
      </c>
      <c r="R399" s="102">
        <v>34160</v>
      </c>
      <c r="S399" s="102"/>
      <c r="T399" s="102">
        <v>80</v>
      </c>
      <c r="U399" s="102"/>
      <c r="V399" s="103"/>
      <c r="W399" s="101"/>
      <c r="X399" s="102"/>
      <c r="Y399" s="101"/>
      <c r="Z399" s="101"/>
      <c r="AA399" s="101"/>
      <c r="AB399" s="104"/>
    </row>
    <row r="400" spans="2:28" ht="16.5" customHeight="1" x14ac:dyDescent="0.25">
      <c r="B400" s="97">
        <v>1228</v>
      </c>
      <c r="C400" s="97" t="s">
        <v>206</v>
      </c>
      <c r="D400" s="98">
        <v>1628</v>
      </c>
      <c r="E400" s="99">
        <v>23</v>
      </c>
      <c r="F400" s="97">
        <v>6</v>
      </c>
      <c r="G400" s="97">
        <v>1</v>
      </c>
      <c r="H400" s="105">
        <v>5</v>
      </c>
      <c r="I400" s="105">
        <v>3</v>
      </c>
      <c r="J400" s="105">
        <v>9</v>
      </c>
      <c r="K400" s="95">
        <v>2309</v>
      </c>
      <c r="L400" s="106">
        <f>T399</f>
        <v>80</v>
      </c>
      <c r="M400" s="106">
        <f>K400*L400</f>
        <v>184720</v>
      </c>
      <c r="N400" s="77"/>
      <c r="O400" s="78" t="s">
        <v>203</v>
      </c>
      <c r="P400" s="78" t="s">
        <v>211</v>
      </c>
      <c r="Q400" s="78" t="s">
        <v>143</v>
      </c>
      <c r="R400" s="79">
        <v>147</v>
      </c>
      <c r="S400" s="80"/>
      <c r="T400" s="81">
        <v>7450</v>
      </c>
      <c r="U400" s="96" t="s">
        <v>1207</v>
      </c>
      <c r="V400" s="79">
        <f>R400*T400*85/100</f>
        <v>930877.5</v>
      </c>
      <c r="W400" s="79">
        <f>R400*T400-V400</f>
        <v>164272.5</v>
      </c>
      <c r="X400" s="82">
        <f>M400+W400</f>
        <v>348992.5</v>
      </c>
      <c r="Y400" s="83">
        <f>M400</f>
        <v>184720</v>
      </c>
      <c r="Z400" s="84"/>
      <c r="AA400" s="87">
        <f>AB400*M400/100</f>
        <v>36.944000000000003</v>
      </c>
      <c r="AB400" s="86">
        <v>0.02</v>
      </c>
    </row>
    <row r="401" spans="2:28" ht="16.5" customHeight="1" x14ac:dyDescent="0.25">
      <c r="B401" s="99"/>
      <c r="C401" s="99"/>
      <c r="D401" s="99"/>
      <c r="E401" s="99"/>
      <c r="F401" s="99"/>
      <c r="G401" s="99"/>
      <c r="H401" s="107"/>
      <c r="I401" s="107"/>
      <c r="J401" s="107"/>
      <c r="K401" s="106"/>
      <c r="L401" s="106"/>
      <c r="M401" s="106"/>
      <c r="N401" s="77"/>
      <c r="O401" s="78"/>
      <c r="P401" s="78"/>
      <c r="Q401" s="78"/>
      <c r="R401" s="79"/>
      <c r="S401" s="80"/>
      <c r="T401" s="81"/>
      <c r="U401" s="77"/>
      <c r="V401" s="79"/>
      <c r="W401" s="79"/>
      <c r="X401" s="86"/>
      <c r="Y401" s="83"/>
      <c r="Z401" s="84"/>
      <c r="AA401" s="85"/>
      <c r="AB401" s="86"/>
    </row>
    <row r="402" spans="2:28" ht="16.5" customHeight="1" x14ac:dyDescent="0.25">
      <c r="B402" s="100" t="s">
        <v>205</v>
      </c>
      <c r="C402" s="101"/>
      <c r="D402" s="101"/>
      <c r="E402" s="101"/>
      <c r="F402" s="101"/>
      <c r="G402" s="102"/>
      <c r="H402" s="102" t="s">
        <v>210</v>
      </c>
      <c r="I402" s="102" t="s">
        <v>2753</v>
      </c>
      <c r="J402" s="102" t="s">
        <v>2745</v>
      </c>
      <c r="K402" s="102">
        <v>48</v>
      </c>
      <c r="L402" s="102">
        <v>3</v>
      </c>
      <c r="M402" s="102"/>
      <c r="N402" s="102"/>
      <c r="O402" s="102" t="s">
        <v>208</v>
      </c>
      <c r="P402" s="102" t="s">
        <v>209</v>
      </c>
      <c r="Q402" s="102" t="s">
        <v>139</v>
      </c>
      <c r="R402" s="102">
        <v>34160</v>
      </c>
      <c r="S402" s="102"/>
      <c r="T402" s="102">
        <v>80</v>
      </c>
      <c r="U402" s="102"/>
      <c r="V402" s="103"/>
      <c r="W402" s="101"/>
      <c r="X402" s="102" t="s">
        <v>212</v>
      </c>
      <c r="Y402" s="101" t="s">
        <v>2754</v>
      </c>
      <c r="Z402" s="101"/>
      <c r="AA402" s="101"/>
      <c r="AB402" s="104"/>
    </row>
    <row r="403" spans="2:28" ht="16.5" customHeight="1" x14ac:dyDescent="0.25">
      <c r="B403" s="97">
        <v>1230</v>
      </c>
      <c r="C403" s="97" t="s">
        <v>206</v>
      </c>
      <c r="D403" s="98">
        <v>4652</v>
      </c>
      <c r="E403" s="99">
        <v>23</v>
      </c>
      <c r="F403" s="97">
        <v>6</v>
      </c>
      <c r="G403" s="97">
        <v>1</v>
      </c>
      <c r="H403" s="105">
        <v>6</v>
      </c>
      <c r="I403" s="105">
        <v>2</v>
      </c>
      <c r="J403" s="105">
        <v>35</v>
      </c>
      <c r="K403" s="95">
        <v>2635</v>
      </c>
      <c r="L403" s="106">
        <f>T402</f>
        <v>80</v>
      </c>
      <c r="M403" s="106">
        <f>K403*L403</f>
        <v>210800</v>
      </c>
      <c r="N403" s="77"/>
      <c r="O403" s="78"/>
      <c r="P403" s="78"/>
      <c r="Q403" s="78"/>
      <c r="R403" s="79"/>
      <c r="S403" s="80"/>
      <c r="T403" s="81"/>
      <c r="U403" s="77"/>
      <c r="V403" s="79"/>
      <c r="W403" s="79"/>
      <c r="X403" s="82"/>
      <c r="Y403" s="83">
        <f>M403</f>
        <v>210800</v>
      </c>
      <c r="Z403" s="84"/>
      <c r="AA403" s="87">
        <f>AB403*M403/100</f>
        <v>21.08</v>
      </c>
      <c r="AB403" s="110">
        <v>0.01</v>
      </c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>
      <c r="B405" s="100" t="s">
        <v>205</v>
      </c>
      <c r="C405" s="101"/>
      <c r="D405" s="101"/>
      <c r="E405" s="101"/>
      <c r="F405" s="101"/>
      <c r="G405" s="102"/>
      <c r="H405" s="102" t="s">
        <v>207</v>
      </c>
      <c r="I405" s="102" t="s">
        <v>2169</v>
      </c>
      <c r="J405" s="102" t="s">
        <v>2336</v>
      </c>
      <c r="K405" s="102">
        <v>35</v>
      </c>
      <c r="L405" s="102">
        <v>3</v>
      </c>
      <c r="M405" s="102"/>
      <c r="N405" s="102"/>
      <c r="O405" s="102" t="s">
        <v>208</v>
      </c>
      <c r="P405" s="102" t="s">
        <v>209</v>
      </c>
      <c r="Q405" s="102" t="s">
        <v>139</v>
      </c>
      <c r="R405" s="102">
        <v>34160</v>
      </c>
      <c r="S405" s="102"/>
      <c r="T405" s="102">
        <v>80</v>
      </c>
      <c r="U405" s="102" t="s">
        <v>2758</v>
      </c>
      <c r="V405" s="103"/>
      <c r="W405" s="101"/>
      <c r="X405" s="102"/>
      <c r="Y405" s="101"/>
      <c r="Z405" s="101"/>
      <c r="AA405" s="101"/>
      <c r="AB405" s="104"/>
    </row>
    <row r="406" spans="2:28" ht="16.5" customHeight="1" x14ac:dyDescent="0.25">
      <c r="B406" s="97">
        <v>1233</v>
      </c>
      <c r="C406" s="97" t="s">
        <v>206</v>
      </c>
      <c r="D406" s="98">
        <v>14925</v>
      </c>
      <c r="E406" s="99">
        <v>241</v>
      </c>
      <c r="F406" s="97">
        <v>6</v>
      </c>
      <c r="G406" s="97">
        <v>2</v>
      </c>
      <c r="H406" s="105">
        <v>0</v>
      </c>
      <c r="I406" s="105">
        <v>2</v>
      </c>
      <c r="J406" s="105">
        <v>97</v>
      </c>
      <c r="K406" s="95">
        <v>297</v>
      </c>
      <c r="L406" s="106">
        <f>T405</f>
        <v>80</v>
      </c>
      <c r="M406" s="106">
        <f>K406*L406</f>
        <v>23760</v>
      </c>
      <c r="N406" s="77"/>
      <c r="O406" s="78" t="s">
        <v>203</v>
      </c>
      <c r="P406" s="78" t="s">
        <v>211</v>
      </c>
      <c r="Q406" s="78" t="s">
        <v>143</v>
      </c>
      <c r="R406" s="79">
        <v>162</v>
      </c>
      <c r="S406" s="80"/>
      <c r="T406" s="81">
        <v>7450</v>
      </c>
      <c r="U406" s="96" t="s">
        <v>1207</v>
      </c>
      <c r="V406" s="79">
        <f>R406*T406*85/100</f>
        <v>1025865</v>
      </c>
      <c r="W406" s="79">
        <f>R406*T406-V406</f>
        <v>181035</v>
      </c>
      <c r="X406" s="82">
        <f>M406+W406</f>
        <v>204795</v>
      </c>
      <c r="Y406" s="83">
        <f>M406</f>
        <v>23760</v>
      </c>
      <c r="Z406" s="84"/>
      <c r="AA406" s="87">
        <f>AB406*M406/100</f>
        <v>4.7519999999999998</v>
      </c>
      <c r="AB406" s="86">
        <v>0.02</v>
      </c>
    </row>
    <row r="407" spans="2:28" ht="16.5" customHeight="1" x14ac:dyDescent="0.25">
      <c r="B407" s="99"/>
      <c r="C407" s="99"/>
      <c r="D407" s="99"/>
      <c r="E407" s="99"/>
      <c r="F407" s="99"/>
      <c r="G407" s="99"/>
      <c r="H407" s="107"/>
      <c r="I407" s="107"/>
      <c r="J407" s="107"/>
      <c r="K407" s="106"/>
      <c r="L407" s="106"/>
      <c r="M407" s="106"/>
      <c r="N407" s="77"/>
      <c r="O407" s="78"/>
      <c r="P407" s="78"/>
      <c r="Q407" s="78"/>
      <c r="R407" s="79"/>
      <c r="S407" s="80"/>
      <c r="T407" s="81"/>
      <c r="U407" s="77"/>
      <c r="V407" s="79"/>
      <c r="W407" s="79"/>
      <c r="X407" s="86"/>
      <c r="Y407" s="83"/>
      <c r="Z407" s="84"/>
      <c r="AA407" s="85"/>
      <c r="AB407" s="86"/>
    </row>
    <row r="408" spans="2:28" ht="16.5" customHeight="1" x14ac:dyDescent="0.25">
      <c r="B408" s="100" t="s">
        <v>205</v>
      </c>
      <c r="C408" s="101"/>
      <c r="D408" s="101"/>
      <c r="E408" s="101"/>
      <c r="F408" s="101"/>
      <c r="G408" s="102"/>
      <c r="H408" s="102" t="s">
        <v>213</v>
      </c>
      <c r="I408" s="102" t="s">
        <v>1005</v>
      </c>
      <c r="J408" s="102" t="s">
        <v>2336</v>
      </c>
      <c r="K408" s="102">
        <v>141</v>
      </c>
      <c r="L408" s="102">
        <v>3</v>
      </c>
      <c r="M408" s="102"/>
      <c r="N408" s="102"/>
      <c r="O408" s="102" t="s">
        <v>208</v>
      </c>
      <c r="P408" s="102" t="s">
        <v>209</v>
      </c>
      <c r="Q408" s="102" t="s">
        <v>139</v>
      </c>
      <c r="R408" s="102">
        <v>34160</v>
      </c>
      <c r="S408" s="102"/>
      <c r="T408" s="102">
        <v>80</v>
      </c>
      <c r="U408" s="102"/>
      <c r="V408" s="103"/>
      <c r="W408" s="101"/>
      <c r="X408" s="102"/>
      <c r="Y408" s="101"/>
      <c r="Z408" s="101"/>
      <c r="AA408" s="101"/>
      <c r="AB408" s="104"/>
    </row>
    <row r="409" spans="2:28" ht="16.5" customHeight="1" x14ac:dyDescent="0.25">
      <c r="B409" s="97">
        <v>1234</v>
      </c>
      <c r="C409" s="97" t="s">
        <v>206</v>
      </c>
      <c r="D409" s="98">
        <v>14926</v>
      </c>
      <c r="E409" s="99">
        <v>242</v>
      </c>
      <c r="F409" s="97">
        <v>6</v>
      </c>
      <c r="G409" s="97">
        <v>2</v>
      </c>
      <c r="H409" s="105">
        <v>0</v>
      </c>
      <c r="I409" s="105">
        <v>1</v>
      </c>
      <c r="J409" s="105">
        <v>49</v>
      </c>
      <c r="K409" s="95">
        <v>149</v>
      </c>
      <c r="L409" s="106">
        <f>T408</f>
        <v>80</v>
      </c>
      <c r="M409" s="106">
        <f>K409*L409</f>
        <v>11920</v>
      </c>
      <c r="N409" s="77"/>
      <c r="O409" s="78" t="s">
        <v>203</v>
      </c>
      <c r="P409" s="78" t="s">
        <v>211</v>
      </c>
      <c r="Q409" s="78" t="s">
        <v>143</v>
      </c>
      <c r="R409" s="79">
        <v>108</v>
      </c>
      <c r="S409" s="80"/>
      <c r="T409" s="81">
        <v>7450</v>
      </c>
      <c r="U409" s="96" t="s">
        <v>1941</v>
      </c>
      <c r="V409" s="79">
        <f>R409*T409*55/100</f>
        <v>442530</v>
      </c>
      <c r="W409" s="79">
        <f>R409*T409-V409</f>
        <v>362070</v>
      </c>
      <c r="X409" s="82">
        <f>M409+W409</f>
        <v>373990</v>
      </c>
      <c r="Y409" s="83">
        <f>M409</f>
        <v>11920</v>
      </c>
      <c r="Z409" s="84"/>
      <c r="AA409" s="87">
        <f>AB409*M409/100</f>
        <v>2.3839999999999999</v>
      </c>
      <c r="AB409" s="86">
        <v>0.02</v>
      </c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210</v>
      </c>
      <c r="I411" s="102" t="s">
        <v>2449</v>
      </c>
      <c r="J411" s="102" t="s">
        <v>2759</v>
      </c>
      <c r="K411" s="102">
        <v>33</v>
      </c>
      <c r="L411" s="102">
        <v>3</v>
      </c>
      <c r="M411" s="102"/>
      <c r="N411" s="102"/>
      <c r="O411" s="102" t="s">
        <v>208</v>
      </c>
      <c r="P411" s="102" t="s">
        <v>209</v>
      </c>
      <c r="Q411" s="102" t="s">
        <v>139</v>
      </c>
      <c r="R411" s="102">
        <v>34160</v>
      </c>
      <c r="S411" s="102"/>
      <c r="T411" s="102">
        <v>80</v>
      </c>
      <c r="U411" s="102"/>
      <c r="V411" s="103"/>
      <c r="W411" s="101"/>
      <c r="X411" s="102"/>
      <c r="Y411" s="101"/>
      <c r="Z411" s="101"/>
      <c r="AA411" s="101"/>
      <c r="AB411" s="104"/>
    </row>
    <row r="412" spans="2:28" ht="16.5" customHeight="1" x14ac:dyDescent="0.25">
      <c r="B412" s="97">
        <v>1235</v>
      </c>
      <c r="C412" s="97" t="s">
        <v>206</v>
      </c>
      <c r="D412" s="98">
        <v>6915</v>
      </c>
      <c r="E412" s="99">
        <v>243</v>
      </c>
      <c r="F412" s="97">
        <v>6</v>
      </c>
      <c r="G412" s="97">
        <v>1</v>
      </c>
      <c r="H412" s="105">
        <v>0</v>
      </c>
      <c r="I412" s="105">
        <v>2</v>
      </c>
      <c r="J412" s="105">
        <v>31</v>
      </c>
      <c r="K412" s="95">
        <v>231</v>
      </c>
      <c r="L412" s="106">
        <f>T411</f>
        <v>80</v>
      </c>
      <c r="M412" s="106">
        <f>K412*L412</f>
        <v>18480</v>
      </c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2"/>
      <c r="Y412" s="83">
        <f>M412</f>
        <v>18480</v>
      </c>
      <c r="Z412" s="84"/>
      <c r="AA412" s="87">
        <f>AB412*M412/100</f>
        <v>1.8480000000000001</v>
      </c>
      <c r="AB412" s="110">
        <v>0.01</v>
      </c>
    </row>
    <row r="413" spans="2:28" ht="16.5" customHeight="1" x14ac:dyDescent="0.25">
      <c r="B413" s="99"/>
      <c r="C413" s="99"/>
      <c r="D413" s="99"/>
      <c r="E413" s="99"/>
      <c r="F413" s="99"/>
      <c r="G413" s="99"/>
      <c r="H413" s="107"/>
      <c r="I413" s="107"/>
      <c r="J413" s="107"/>
      <c r="K413" s="106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6"/>
      <c r="Y413" s="83"/>
      <c r="Z413" s="84"/>
      <c r="AA413" s="85"/>
      <c r="AB413" s="86"/>
    </row>
    <row r="414" spans="2:28" ht="16.5" customHeight="1" x14ac:dyDescent="0.25">
      <c r="B414" s="100" t="s">
        <v>205</v>
      </c>
      <c r="C414" s="101"/>
      <c r="D414" s="101"/>
      <c r="E414" s="101"/>
      <c r="F414" s="101"/>
      <c r="G414" s="102"/>
      <c r="H414" s="102" t="s">
        <v>210</v>
      </c>
      <c r="I414" s="102" t="s">
        <v>2760</v>
      </c>
      <c r="J414" s="102" t="s">
        <v>2761</v>
      </c>
      <c r="K414" s="102" t="s">
        <v>2539</v>
      </c>
      <c r="L414" s="102">
        <v>3</v>
      </c>
      <c r="M414" s="102"/>
      <c r="N414" s="102"/>
      <c r="O414" s="102" t="s">
        <v>208</v>
      </c>
      <c r="P414" s="102" t="s">
        <v>209</v>
      </c>
      <c r="Q414" s="102" t="s">
        <v>139</v>
      </c>
      <c r="R414" s="102">
        <v>34160</v>
      </c>
      <c r="S414" s="102"/>
      <c r="T414" s="102">
        <v>80</v>
      </c>
      <c r="U414" s="102" t="s">
        <v>2762</v>
      </c>
      <c r="V414" s="103"/>
      <c r="W414" s="101"/>
      <c r="X414" s="102"/>
      <c r="Y414" s="101"/>
      <c r="Z414" s="101"/>
      <c r="AA414" s="101"/>
      <c r="AB414" s="104"/>
    </row>
    <row r="415" spans="2:28" ht="16.5" customHeight="1" x14ac:dyDescent="0.25">
      <c r="B415" s="97">
        <v>1236</v>
      </c>
      <c r="C415" s="97" t="s">
        <v>206</v>
      </c>
      <c r="D415" s="98">
        <v>13157</v>
      </c>
      <c r="E415" s="99">
        <v>246</v>
      </c>
      <c r="F415" s="97">
        <v>6</v>
      </c>
      <c r="G415" s="97">
        <v>2</v>
      </c>
      <c r="H415" s="105">
        <v>0</v>
      </c>
      <c r="I415" s="105">
        <v>2</v>
      </c>
      <c r="J415" s="105">
        <v>56</v>
      </c>
      <c r="K415" s="95">
        <v>256</v>
      </c>
      <c r="L415" s="106">
        <f>T414</f>
        <v>80</v>
      </c>
      <c r="M415" s="106">
        <f>K415*L415</f>
        <v>20480</v>
      </c>
      <c r="N415" s="77"/>
      <c r="O415" s="78" t="s">
        <v>203</v>
      </c>
      <c r="P415" s="78" t="s">
        <v>211</v>
      </c>
      <c r="Q415" s="78" t="s">
        <v>143</v>
      </c>
      <c r="R415" s="79">
        <v>108</v>
      </c>
      <c r="S415" s="80"/>
      <c r="T415" s="81">
        <v>7450</v>
      </c>
      <c r="U415" s="96" t="s">
        <v>411</v>
      </c>
      <c r="V415" s="79">
        <f>R415*T415*85/100</f>
        <v>683910</v>
      </c>
      <c r="W415" s="79">
        <f>R415*T415-V415</f>
        <v>120690</v>
      </c>
      <c r="X415" s="82">
        <f>M415+W415</f>
        <v>141170</v>
      </c>
      <c r="Y415" s="83">
        <f>M415</f>
        <v>20480</v>
      </c>
      <c r="Z415" s="84"/>
      <c r="AA415" s="87">
        <f>AB415*M415/100</f>
        <v>4.0960000000000001</v>
      </c>
      <c r="AB415" s="86">
        <v>0.02</v>
      </c>
    </row>
    <row r="416" spans="2:28" ht="16.5" customHeight="1" x14ac:dyDescent="0.25">
      <c r="B416" s="99"/>
      <c r="C416" s="99"/>
      <c r="D416" s="99"/>
      <c r="E416" s="99"/>
      <c r="F416" s="99"/>
      <c r="G416" s="99"/>
      <c r="H416" s="107"/>
      <c r="I416" s="107"/>
      <c r="J416" s="107"/>
      <c r="K416" s="106"/>
      <c r="L416" s="106"/>
      <c r="M416" s="106"/>
      <c r="N416" s="77"/>
      <c r="O416" s="78"/>
      <c r="P416" s="78"/>
      <c r="Q416" s="78"/>
      <c r="R416" s="79"/>
      <c r="S416" s="80"/>
      <c r="T416" s="81"/>
      <c r="U416" s="77"/>
      <c r="V416" s="79"/>
      <c r="W416" s="79"/>
      <c r="X416" s="86"/>
      <c r="Y416" s="83"/>
      <c r="Z416" s="84"/>
      <c r="AA416" s="85"/>
      <c r="AB416" s="86"/>
    </row>
    <row r="417" spans="2:28" ht="16.5" customHeight="1" x14ac:dyDescent="0.25">
      <c r="B417" s="100" t="s">
        <v>205</v>
      </c>
      <c r="C417" s="101"/>
      <c r="D417" s="101"/>
      <c r="E417" s="101"/>
      <c r="F417" s="101"/>
      <c r="G417" s="102"/>
      <c r="H417" s="102" t="s">
        <v>210</v>
      </c>
      <c r="I417" s="102" t="s">
        <v>2335</v>
      </c>
      <c r="J417" s="102" t="s">
        <v>2336</v>
      </c>
      <c r="K417" s="102">
        <v>35</v>
      </c>
      <c r="L417" s="102">
        <v>3</v>
      </c>
      <c r="M417" s="102"/>
      <c r="N417" s="102"/>
      <c r="O417" s="102" t="s">
        <v>208</v>
      </c>
      <c r="P417" s="102" t="s">
        <v>209</v>
      </c>
      <c r="Q417" s="102" t="s">
        <v>139</v>
      </c>
      <c r="R417" s="102">
        <v>34160</v>
      </c>
      <c r="S417" s="102"/>
      <c r="T417" s="102">
        <v>80</v>
      </c>
      <c r="U417" s="102" t="s">
        <v>2763</v>
      </c>
      <c r="V417" s="103"/>
      <c r="W417" s="101"/>
      <c r="X417" s="102"/>
      <c r="Y417" s="101"/>
      <c r="Z417" s="101"/>
      <c r="AA417" s="101"/>
      <c r="AB417" s="104"/>
    </row>
    <row r="418" spans="2:28" ht="16.5" customHeight="1" x14ac:dyDescent="0.25">
      <c r="B418" s="97">
        <v>1237</v>
      </c>
      <c r="C418" s="97" t="s">
        <v>206</v>
      </c>
      <c r="D418" s="98">
        <v>6917</v>
      </c>
      <c r="E418" s="99">
        <v>245</v>
      </c>
      <c r="F418" s="97">
        <v>6</v>
      </c>
      <c r="G418" s="97">
        <v>2</v>
      </c>
      <c r="H418" s="105">
        <v>0</v>
      </c>
      <c r="I418" s="105">
        <v>2</v>
      </c>
      <c r="J418" s="105">
        <v>40</v>
      </c>
      <c r="K418" s="95">
        <v>240</v>
      </c>
      <c r="L418" s="106">
        <f>T417</f>
        <v>80</v>
      </c>
      <c r="M418" s="106">
        <f>K418*L418</f>
        <v>19200</v>
      </c>
      <c r="N418" s="77"/>
      <c r="O418" s="78" t="s">
        <v>203</v>
      </c>
      <c r="P418" s="78" t="s">
        <v>211</v>
      </c>
      <c r="Q418" s="78" t="s">
        <v>143</v>
      </c>
      <c r="R418" s="79">
        <v>162</v>
      </c>
      <c r="S418" s="80"/>
      <c r="T418" s="81">
        <v>7450</v>
      </c>
      <c r="U418" s="96" t="s">
        <v>411</v>
      </c>
      <c r="V418" s="79">
        <f>R418*T418*85/100</f>
        <v>1025865</v>
      </c>
      <c r="W418" s="79">
        <f>R418*T418-V418</f>
        <v>181035</v>
      </c>
      <c r="X418" s="82">
        <f>M418+W418</f>
        <v>200235</v>
      </c>
      <c r="Y418" s="83">
        <f>M418</f>
        <v>19200</v>
      </c>
      <c r="Z418" s="84"/>
      <c r="AA418" s="87">
        <f>AB418*M418/100</f>
        <v>3.84</v>
      </c>
      <c r="AB418" s="86">
        <v>0.02</v>
      </c>
    </row>
    <row r="419" spans="2:28" ht="16.5" customHeight="1" x14ac:dyDescent="0.25">
      <c r="B419" s="99"/>
      <c r="C419" s="99"/>
      <c r="D419" s="99"/>
      <c r="E419" s="99"/>
      <c r="F419" s="99"/>
      <c r="G419" s="99"/>
      <c r="H419" s="107"/>
      <c r="I419" s="107"/>
      <c r="J419" s="107"/>
      <c r="K419" s="106"/>
      <c r="L419" s="106"/>
      <c r="M419" s="106"/>
      <c r="N419" s="77"/>
      <c r="O419" s="78"/>
      <c r="P419" s="78"/>
      <c r="Q419" s="78"/>
      <c r="R419" s="79"/>
      <c r="S419" s="80"/>
      <c r="T419" s="81"/>
      <c r="U419" s="77"/>
      <c r="V419" s="79"/>
      <c r="W419" s="79"/>
      <c r="X419" s="86"/>
      <c r="Y419" s="83"/>
      <c r="Z419" s="84"/>
      <c r="AA419" s="85"/>
      <c r="AB419" s="86"/>
    </row>
    <row r="420" spans="2:28" ht="16.5" customHeight="1" x14ac:dyDescent="0.25">
      <c r="B420" s="100" t="s">
        <v>205</v>
      </c>
      <c r="C420" s="101"/>
      <c r="D420" s="101"/>
      <c r="E420" s="101"/>
      <c r="F420" s="101"/>
      <c r="G420" s="102"/>
      <c r="H420" s="102" t="s">
        <v>207</v>
      </c>
      <c r="I420" s="102" t="s">
        <v>2764</v>
      </c>
      <c r="J420" s="102" t="s">
        <v>2765</v>
      </c>
      <c r="K420" s="102">
        <v>40</v>
      </c>
      <c r="L420" s="102">
        <v>3</v>
      </c>
      <c r="M420" s="102"/>
      <c r="N420" s="102"/>
      <c r="O420" s="102" t="s">
        <v>208</v>
      </c>
      <c r="P420" s="102" t="s">
        <v>209</v>
      </c>
      <c r="Q420" s="102" t="s">
        <v>139</v>
      </c>
      <c r="R420" s="102">
        <v>34160</v>
      </c>
      <c r="S420" s="102"/>
      <c r="T420" s="102">
        <v>80</v>
      </c>
      <c r="U420" s="102"/>
      <c r="V420" s="103"/>
      <c r="W420" s="101"/>
      <c r="X420" s="102"/>
      <c r="Y420" s="101"/>
      <c r="Z420" s="101"/>
      <c r="AA420" s="101"/>
      <c r="AB420" s="104"/>
    </row>
    <row r="421" spans="2:28" ht="16.5" customHeight="1" x14ac:dyDescent="0.25">
      <c r="B421" s="97">
        <v>1238</v>
      </c>
      <c r="C421" s="97" t="s">
        <v>206</v>
      </c>
      <c r="D421" s="98">
        <v>5837</v>
      </c>
      <c r="E421" s="99">
        <v>24</v>
      </c>
      <c r="F421" s="97">
        <v>6</v>
      </c>
      <c r="G421" s="97">
        <v>1</v>
      </c>
      <c r="H421" s="105">
        <v>5</v>
      </c>
      <c r="I421" s="105">
        <v>3</v>
      </c>
      <c r="J421" s="105">
        <v>6</v>
      </c>
      <c r="K421" s="95">
        <v>2306</v>
      </c>
      <c r="L421" s="106">
        <f>T420</f>
        <v>80</v>
      </c>
      <c r="M421" s="106">
        <f>K421*L421</f>
        <v>184480</v>
      </c>
      <c r="N421" s="77"/>
      <c r="O421" s="78"/>
      <c r="P421" s="78"/>
      <c r="Q421" s="78"/>
      <c r="R421" s="79"/>
      <c r="S421" s="80"/>
      <c r="T421" s="81"/>
      <c r="U421" s="77"/>
      <c r="V421" s="79"/>
      <c r="W421" s="79"/>
      <c r="X421" s="82"/>
      <c r="Y421" s="83">
        <f>M421</f>
        <v>184480</v>
      </c>
      <c r="Z421" s="84"/>
      <c r="AA421" s="87">
        <f>AB421*M421/100</f>
        <v>18.448</v>
      </c>
      <c r="AB421" s="110">
        <v>0.01</v>
      </c>
    </row>
    <row r="422" spans="2:28" ht="16.5" customHeight="1" x14ac:dyDescent="0.25">
      <c r="B422" s="99"/>
      <c r="C422" s="99"/>
      <c r="D422" s="99"/>
      <c r="E422" s="99"/>
      <c r="F422" s="99"/>
      <c r="G422" s="99"/>
      <c r="H422" s="107"/>
      <c r="I422" s="107"/>
      <c r="J422" s="107"/>
      <c r="K422" s="106"/>
      <c r="L422" s="106"/>
      <c r="M422" s="106"/>
      <c r="N422" s="77"/>
      <c r="O422" s="78"/>
      <c r="P422" s="78"/>
      <c r="Q422" s="78"/>
      <c r="R422" s="79"/>
      <c r="S422" s="80"/>
      <c r="T422" s="81"/>
      <c r="U422" s="77"/>
      <c r="V422" s="79"/>
      <c r="W422" s="79"/>
      <c r="X422" s="86"/>
      <c r="Y422" s="83"/>
      <c r="Z422" s="84"/>
      <c r="AA422" s="85"/>
      <c r="AB422" s="86"/>
    </row>
    <row r="423" spans="2:28" ht="16.5" customHeight="1" x14ac:dyDescent="0.25">
      <c r="B423" s="100" t="s">
        <v>205</v>
      </c>
      <c r="C423" s="101"/>
      <c r="D423" s="101"/>
      <c r="E423" s="101"/>
      <c r="F423" s="101"/>
      <c r="G423" s="102"/>
      <c r="H423" s="102" t="s">
        <v>207</v>
      </c>
      <c r="I423" s="102" t="s">
        <v>2767</v>
      </c>
      <c r="J423" s="102" t="s">
        <v>2768</v>
      </c>
      <c r="K423" s="102">
        <v>8</v>
      </c>
      <c r="L423" s="102">
        <v>3</v>
      </c>
      <c r="M423" s="102"/>
      <c r="N423" s="102"/>
      <c r="O423" s="102" t="s">
        <v>208</v>
      </c>
      <c r="P423" s="102" t="s">
        <v>209</v>
      </c>
      <c r="Q423" s="102" t="s">
        <v>139</v>
      </c>
      <c r="R423" s="102">
        <v>34160</v>
      </c>
      <c r="S423" s="102"/>
      <c r="T423" s="102">
        <v>80</v>
      </c>
      <c r="U423" s="102" t="s">
        <v>2769</v>
      </c>
      <c r="V423" s="103"/>
      <c r="W423" s="101"/>
      <c r="X423" s="102"/>
      <c r="Y423" s="101"/>
      <c r="Z423" s="101"/>
      <c r="AA423" s="101"/>
      <c r="AB423" s="104"/>
    </row>
    <row r="424" spans="2:28" ht="16.5" customHeight="1" x14ac:dyDescent="0.25">
      <c r="B424" s="97">
        <v>1240</v>
      </c>
      <c r="C424" s="97" t="s">
        <v>206</v>
      </c>
      <c r="D424" s="98">
        <v>13160</v>
      </c>
      <c r="E424" s="99">
        <v>250</v>
      </c>
      <c r="F424" s="97">
        <v>6</v>
      </c>
      <c r="G424" s="97">
        <v>2</v>
      </c>
      <c r="H424" s="105">
        <v>0</v>
      </c>
      <c r="I424" s="105">
        <v>2</v>
      </c>
      <c r="J424" s="105">
        <v>81</v>
      </c>
      <c r="K424" s="95">
        <v>281</v>
      </c>
      <c r="L424" s="106">
        <f>T423</f>
        <v>80</v>
      </c>
      <c r="M424" s="106">
        <f>K424*L424</f>
        <v>22480</v>
      </c>
      <c r="N424" s="77"/>
      <c r="O424" s="78" t="s">
        <v>203</v>
      </c>
      <c r="P424" s="78" t="s">
        <v>211</v>
      </c>
      <c r="Q424" s="78" t="s">
        <v>143</v>
      </c>
      <c r="R424" s="79">
        <v>189</v>
      </c>
      <c r="S424" s="80"/>
      <c r="T424" s="81">
        <v>7450</v>
      </c>
      <c r="U424" s="96" t="s">
        <v>1158</v>
      </c>
      <c r="V424" s="79">
        <f>R424*T424*85/100</f>
        <v>1196842.5</v>
      </c>
      <c r="W424" s="79">
        <f>R424*T424-V424</f>
        <v>211207.5</v>
      </c>
      <c r="X424" s="82">
        <f>M424+W424</f>
        <v>233687.5</v>
      </c>
      <c r="Y424" s="83">
        <f>M424</f>
        <v>22480</v>
      </c>
      <c r="Z424" s="84"/>
      <c r="AA424" s="87">
        <f>AB424*M424/100</f>
        <v>4.4960000000000004</v>
      </c>
      <c r="AB424" s="86">
        <v>0.02</v>
      </c>
    </row>
    <row r="425" spans="2:28" ht="16.5" customHeight="1" x14ac:dyDescent="0.25">
      <c r="B425" s="99"/>
      <c r="C425" s="99"/>
      <c r="D425" s="99"/>
      <c r="E425" s="99"/>
      <c r="F425" s="99"/>
      <c r="G425" s="99"/>
      <c r="H425" s="107"/>
      <c r="I425" s="107"/>
      <c r="J425" s="107"/>
      <c r="K425" s="106"/>
      <c r="L425" s="106"/>
      <c r="M425" s="106"/>
      <c r="N425" s="77"/>
      <c r="O425" s="78"/>
      <c r="P425" s="78"/>
      <c r="Q425" s="78"/>
      <c r="R425" s="79"/>
      <c r="S425" s="80"/>
      <c r="T425" s="81"/>
      <c r="U425" s="77"/>
      <c r="V425" s="79"/>
      <c r="W425" s="79"/>
      <c r="X425" s="86"/>
      <c r="Y425" s="83"/>
      <c r="Z425" s="84"/>
      <c r="AA425" s="85"/>
      <c r="AB425" s="86"/>
    </row>
    <row r="426" spans="2:28" ht="16.5" customHeight="1" x14ac:dyDescent="0.25">
      <c r="B426" s="100" t="s">
        <v>205</v>
      </c>
      <c r="C426" s="101"/>
      <c r="D426" s="101"/>
      <c r="E426" s="101"/>
      <c r="F426" s="101"/>
      <c r="G426" s="102"/>
      <c r="H426" s="102" t="s">
        <v>207</v>
      </c>
      <c r="I426" s="102" t="s">
        <v>1614</v>
      </c>
      <c r="J426" s="102" t="s">
        <v>2523</v>
      </c>
      <c r="K426" s="102">
        <v>18</v>
      </c>
      <c r="L426" s="102">
        <v>3</v>
      </c>
      <c r="M426" s="102"/>
      <c r="N426" s="102"/>
      <c r="O426" s="102" t="s">
        <v>208</v>
      </c>
      <c r="P426" s="102" t="s">
        <v>209</v>
      </c>
      <c r="Q426" s="102" t="s">
        <v>139</v>
      </c>
      <c r="R426" s="102">
        <v>34160</v>
      </c>
      <c r="S426" s="102"/>
      <c r="T426" s="102">
        <v>80</v>
      </c>
      <c r="U426" s="102"/>
      <c r="V426" s="103"/>
      <c r="W426" s="101"/>
      <c r="X426" s="102"/>
      <c r="Y426" s="101"/>
      <c r="Z426" s="101"/>
      <c r="AA426" s="101"/>
      <c r="AB426" s="104"/>
    </row>
    <row r="427" spans="2:28" ht="16.5" customHeight="1" x14ac:dyDescent="0.25">
      <c r="B427" s="97">
        <v>1241</v>
      </c>
      <c r="C427" s="97" t="s">
        <v>206</v>
      </c>
      <c r="D427" s="98">
        <v>6920</v>
      </c>
      <c r="E427" s="99">
        <v>254</v>
      </c>
      <c r="F427" s="97">
        <v>6</v>
      </c>
      <c r="G427" s="97">
        <v>2</v>
      </c>
      <c r="H427" s="105">
        <v>0</v>
      </c>
      <c r="I427" s="105">
        <v>3</v>
      </c>
      <c r="J427" s="105">
        <v>87</v>
      </c>
      <c r="K427" s="95">
        <v>387</v>
      </c>
      <c r="L427" s="106">
        <f>T426</f>
        <v>80</v>
      </c>
      <c r="M427" s="106">
        <f>K427*L427</f>
        <v>30960</v>
      </c>
      <c r="N427" s="77"/>
      <c r="O427" s="78" t="s">
        <v>203</v>
      </c>
      <c r="P427" s="78" t="s">
        <v>211</v>
      </c>
      <c r="Q427" s="78" t="s">
        <v>143</v>
      </c>
      <c r="R427" s="79">
        <v>189</v>
      </c>
      <c r="S427" s="80"/>
      <c r="T427" s="81">
        <v>7450</v>
      </c>
      <c r="U427" s="96" t="s">
        <v>1207</v>
      </c>
      <c r="V427" s="79">
        <f>R427*T427*85/100</f>
        <v>1196842.5</v>
      </c>
      <c r="W427" s="79">
        <f>R427*T427-V427</f>
        <v>211207.5</v>
      </c>
      <c r="X427" s="82">
        <f>M427+W427</f>
        <v>242167.5</v>
      </c>
      <c r="Y427" s="83">
        <f>M427</f>
        <v>30960</v>
      </c>
      <c r="Z427" s="84"/>
      <c r="AA427" s="87">
        <f>AB427*M427/100</f>
        <v>6.1920000000000002</v>
      </c>
      <c r="AB427" s="86">
        <v>0.02</v>
      </c>
    </row>
    <row r="428" spans="2:28" ht="16.5" customHeight="1" x14ac:dyDescent="0.25">
      <c r="B428" s="99"/>
      <c r="C428" s="99"/>
      <c r="D428" s="99"/>
      <c r="E428" s="99"/>
      <c r="F428" s="99"/>
      <c r="G428" s="99"/>
      <c r="H428" s="107"/>
      <c r="I428" s="107"/>
      <c r="J428" s="107"/>
      <c r="K428" s="106"/>
      <c r="L428" s="106"/>
      <c r="M428" s="106"/>
      <c r="N428" s="77"/>
      <c r="O428" s="78"/>
      <c r="P428" s="78"/>
      <c r="Q428" s="78"/>
      <c r="R428" s="79"/>
      <c r="S428" s="80"/>
      <c r="T428" s="81"/>
      <c r="U428" s="77"/>
      <c r="V428" s="79"/>
      <c r="W428" s="79"/>
      <c r="X428" s="86"/>
      <c r="Y428" s="83"/>
      <c r="Z428" s="84"/>
      <c r="AA428" s="85"/>
      <c r="AB428" s="86"/>
    </row>
    <row r="429" spans="2:28" ht="16.5" customHeight="1" x14ac:dyDescent="0.25">
      <c r="B429" s="100" t="s">
        <v>205</v>
      </c>
      <c r="C429" s="101"/>
      <c r="D429" s="101"/>
      <c r="E429" s="101"/>
      <c r="F429" s="101"/>
      <c r="G429" s="102"/>
      <c r="H429" s="102" t="s">
        <v>207</v>
      </c>
      <c r="I429" s="102" t="s">
        <v>250</v>
      </c>
      <c r="J429" s="102" t="s">
        <v>2363</v>
      </c>
      <c r="K429" s="102">
        <v>90</v>
      </c>
      <c r="L429" s="102">
        <v>3</v>
      </c>
      <c r="M429" s="102"/>
      <c r="N429" s="102"/>
      <c r="O429" s="102" t="s">
        <v>208</v>
      </c>
      <c r="P429" s="102" t="s">
        <v>209</v>
      </c>
      <c r="Q429" s="102" t="s">
        <v>139</v>
      </c>
      <c r="R429" s="102">
        <v>34160</v>
      </c>
      <c r="S429" s="102"/>
      <c r="T429" s="102">
        <v>80</v>
      </c>
      <c r="U429" s="102" t="s">
        <v>2770</v>
      </c>
      <c r="V429" s="103"/>
      <c r="W429" s="101"/>
      <c r="X429" s="102"/>
      <c r="Y429" s="101"/>
      <c r="Z429" s="101"/>
      <c r="AA429" s="101"/>
      <c r="AB429" s="104"/>
    </row>
    <row r="430" spans="2:28" ht="16.5" customHeight="1" x14ac:dyDescent="0.25">
      <c r="B430" s="97">
        <v>1242</v>
      </c>
      <c r="C430" s="97" t="s">
        <v>206</v>
      </c>
      <c r="D430" s="98">
        <v>6923</v>
      </c>
      <c r="E430" s="99">
        <v>259</v>
      </c>
      <c r="F430" s="97">
        <v>6</v>
      </c>
      <c r="G430" s="97">
        <v>2</v>
      </c>
      <c r="H430" s="105">
        <v>0</v>
      </c>
      <c r="I430" s="105">
        <v>3</v>
      </c>
      <c r="J430" s="105">
        <v>73</v>
      </c>
      <c r="K430" s="95">
        <v>373</v>
      </c>
      <c r="L430" s="106">
        <f>T429</f>
        <v>80</v>
      </c>
      <c r="M430" s="106">
        <f>K430*L430</f>
        <v>29840</v>
      </c>
      <c r="N430" s="77"/>
      <c r="O430" s="78" t="s">
        <v>203</v>
      </c>
      <c r="P430" s="78" t="s">
        <v>211</v>
      </c>
      <c r="Q430" s="78" t="s">
        <v>143</v>
      </c>
      <c r="R430" s="79">
        <v>162</v>
      </c>
      <c r="S430" s="80"/>
      <c r="T430" s="81">
        <v>7450</v>
      </c>
      <c r="U430" s="96" t="s">
        <v>1158</v>
      </c>
      <c r="V430" s="79">
        <f>R430*T430*85/100</f>
        <v>1025865</v>
      </c>
      <c r="W430" s="79">
        <f>R430*T430-V430</f>
        <v>181035</v>
      </c>
      <c r="X430" s="82">
        <f>M430+W430</f>
        <v>210875</v>
      </c>
      <c r="Y430" s="83">
        <f>M430</f>
        <v>29840</v>
      </c>
      <c r="Z430" s="84"/>
      <c r="AA430" s="87">
        <f>AB430*M430/100</f>
        <v>5.9680000000000009</v>
      </c>
      <c r="AB430" s="86">
        <v>0.02</v>
      </c>
    </row>
    <row r="431" spans="2:28" ht="16.5" customHeight="1" x14ac:dyDescent="0.25">
      <c r="B431" s="99"/>
      <c r="C431" s="99"/>
      <c r="D431" s="99"/>
      <c r="E431" s="99"/>
      <c r="F431" s="99"/>
      <c r="G431" s="99"/>
      <c r="H431" s="107"/>
      <c r="I431" s="107"/>
      <c r="J431" s="107"/>
      <c r="K431" s="106"/>
      <c r="L431" s="106"/>
      <c r="M431" s="106"/>
      <c r="N431" s="77"/>
      <c r="O431" s="78"/>
      <c r="P431" s="78"/>
      <c r="Q431" s="78"/>
      <c r="R431" s="79"/>
      <c r="S431" s="80"/>
      <c r="T431" s="81"/>
      <c r="U431" s="77"/>
      <c r="V431" s="79"/>
      <c r="W431" s="79"/>
      <c r="X431" s="86"/>
      <c r="Y431" s="83"/>
      <c r="Z431" s="84"/>
      <c r="AA431" s="85"/>
      <c r="AB431" s="86"/>
    </row>
    <row r="432" spans="2:28" ht="16.5" customHeight="1" x14ac:dyDescent="0.25">
      <c r="B432" s="100" t="s">
        <v>205</v>
      </c>
      <c r="C432" s="101"/>
      <c r="D432" s="101"/>
      <c r="E432" s="101"/>
      <c r="F432" s="101"/>
      <c r="G432" s="102"/>
      <c r="H432" s="102" t="s">
        <v>210</v>
      </c>
      <c r="I432" s="102" t="s">
        <v>2341</v>
      </c>
      <c r="J432" s="102" t="s">
        <v>278</v>
      </c>
      <c r="K432" s="102">
        <v>14</v>
      </c>
      <c r="L432" s="102">
        <v>3</v>
      </c>
      <c r="M432" s="102"/>
      <c r="N432" s="102"/>
      <c r="O432" s="102" t="s">
        <v>208</v>
      </c>
      <c r="P432" s="102" t="s">
        <v>209</v>
      </c>
      <c r="Q432" s="102" t="s">
        <v>139</v>
      </c>
      <c r="R432" s="102">
        <v>34160</v>
      </c>
      <c r="S432" s="102"/>
      <c r="T432" s="102">
        <v>80</v>
      </c>
      <c r="U432" s="102"/>
      <c r="V432" s="103"/>
      <c r="W432" s="101"/>
      <c r="X432" s="102"/>
      <c r="Y432" s="101"/>
      <c r="Z432" s="101"/>
      <c r="AA432" s="101"/>
      <c r="AB432" s="104"/>
    </row>
    <row r="433" spans="2:28" ht="16.5" customHeight="1" x14ac:dyDescent="0.25">
      <c r="B433" s="97">
        <v>1243</v>
      </c>
      <c r="C433" s="97" t="s">
        <v>206</v>
      </c>
      <c r="D433" s="98">
        <v>6922</v>
      </c>
      <c r="E433" s="99">
        <v>257</v>
      </c>
      <c r="F433" s="97">
        <v>6</v>
      </c>
      <c r="G433" s="97">
        <v>1</v>
      </c>
      <c r="H433" s="105">
        <v>1</v>
      </c>
      <c r="I433" s="105">
        <v>1</v>
      </c>
      <c r="J433" s="105">
        <v>58</v>
      </c>
      <c r="K433" s="95">
        <v>558</v>
      </c>
      <c r="L433" s="106">
        <f>T432</f>
        <v>80</v>
      </c>
      <c r="M433" s="106">
        <f>K433*L433</f>
        <v>44640</v>
      </c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2"/>
      <c r="Y433" s="83">
        <f>M433</f>
        <v>44640</v>
      </c>
      <c r="Z433" s="84"/>
      <c r="AA433" s="87">
        <f>AB433*M433/100</f>
        <v>4.4640000000000004</v>
      </c>
      <c r="AB433" s="110">
        <v>0.01</v>
      </c>
    </row>
    <row r="434" spans="2:28" ht="16.5" customHeight="1" x14ac:dyDescent="0.25">
      <c r="B434" s="99"/>
      <c r="C434" s="99"/>
      <c r="D434" s="99"/>
      <c r="E434" s="99"/>
      <c r="F434" s="99"/>
      <c r="G434" s="99"/>
      <c r="H434" s="107"/>
      <c r="I434" s="107"/>
      <c r="J434" s="107"/>
      <c r="K434" s="106"/>
      <c r="L434" s="106"/>
      <c r="M434" s="106"/>
      <c r="N434" s="77"/>
      <c r="O434" s="78"/>
      <c r="P434" s="78"/>
      <c r="Q434" s="78"/>
      <c r="R434" s="79"/>
      <c r="S434" s="80"/>
      <c r="T434" s="81"/>
      <c r="U434" s="77"/>
      <c r="V434" s="79"/>
      <c r="W434" s="79"/>
      <c r="X434" s="86"/>
      <c r="Y434" s="83"/>
      <c r="Z434" s="84"/>
      <c r="AA434" s="85"/>
      <c r="AB434" s="86"/>
    </row>
    <row r="435" spans="2:28" ht="16.5" customHeight="1" x14ac:dyDescent="0.25">
      <c r="B435" s="100" t="s">
        <v>205</v>
      </c>
      <c r="C435" s="101"/>
      <c r="D435" s="101"/>
      <c r="E435" s="101"/>
      <c r="F435" s="101"/>
      <c r="G435" s="102"/>
      <c r="H435" s="102" t="s">
        <v>210</v>
      </c>
      <c r="I435" s="102" t="s">
        <v>2771</v>
      </c>
      <c r="J435" s="102" t="s">
        <v>2772</v>
      </c>
      <c r="K435" s="102">
        <v>40</v>
      </c>
      <c r="L435" s="102">
        <v>3</v>
      </c>
      <c r="M435" s="102"/>
      <c r="N435" s="102"/>
      <c r="O435" s="102" t="s">
        <v>208</v>
      </c>
      <c r="P435" s="102" t="s">
        <v>209</v>
      </c>
      <c r="Q435" s="102" t="s">
        <v>139</v>
      </c>
      <c r="R435" s="102">
        <v>34160</v>
      </c>
      <c r="S435" s="102"/>
      <c r="T435" s="102">
        <v>80</v>
      </c>
      <c r="U435" s="102"/>
      <c r="V435" s="103"/>
      <c r="W435" s="101"/>
      <c r="X435" s="102"/>
      <c r="Y435" s="101"/>
      <c r="Z435" s="101"/>
      <c r="AA435" s="101"/>
      <c r="AB435" s="104"/>
    </row>
    <row r="436" spans="2:28" ht="16.5" customHeight="1" x14ac:dyDescent="0.25">
      <c r="B436" s="97">
        <v>1244</v>
      </c>
      <c r="C436" s="97" t="s">
        <v>206</v>
      </c>
      <c r="D436" s="98">
        <v>5838</v>
      </c>
      <c r="E436" s="99">
        <v>25</v>
      </c>
      <c r="F436" s="97">
        <v>6</v>
      </c>
      <c r="G436" s="97">
        <v>1</v>
      </c>
      <c r="H436" s="105">
        <v>6</v>
      </c>
      <c r="I436" s="105">
        <v>2</v>
      </c>
      <c r="J436" s="105">
        <v>21</v>
      </c>
      <c r="K436" s="95">
        <v>2621</v>
      </c>
      <c r="L436" s="106">
        <f>T435</f>
        <v>80</v>
      </c>
      <c r="M436" s="106">
        <f>K436*L436</f>
        <v>209680</v>
      </c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2"/>
      <c r="Y436" s="83">
        <f>M436</f>
        <v>209680</v>
      </c>
      <c r="Z436" s="84"/>
      <c r="AA436" s="87">
        <f>AB436*M436/100</f>
        <v>20.968000000000004</v>
      </c>
      <c r="AB436" s="110">
        <v>0.01</v>
      </c>
    </row>
    <row r="437" spans="2:28" ht="16.5" customHeight="1" x14ac:dyDescent="0.25">
      <c r="B437" s="99"/>
      <c r="C437" s="99"/>
      <c r="D437" s="99"/>
      <c r="E437" s="99"/>
      <c r="F437" s="99"/>
      <c r="G437" s="99"/>
      <c r="H437" s="107"/>
      <c r="I437" s="107"/>
      <c r="J437" s="107"/>
      <c r="K437" s="106"/>
      <c r="L437" s="106"/>
      <c r="M437" s="106"/>
      <c r="N437" s="77"/>
      <c r="O437" s="78"/>
      <c r="P437" s="78"/>
      <c r="Q437" s="78"/>
      <c r="R437" s="79"/>
      <c r="S437" s="80"/>
      <c r="T437" s="81"/>
      <c r="U437" s="77"/>
      <c r="V437" s="79"/>
      <c r="W437" s="79"/>
      <c r="X437" s="86"/>
      <c r="Y437" s="83"/>
      <c r="Z437" s="84"/>
      <c r="AA437" s="85"/>
      <c r="AB437" s="86"/>
    </row>
    <row r="438" spans="2:28" ht="16.5" customHeight="1" x14ac:dyDescent="0.25">
      <c r="B438" s="100" t="s">
        <v>205</v>
      </c>
      <c r="C438" s="101"/>
      <c r="D438" s="101"/>
      <c r="E438" s="101"/>
      <c r="F438" s="101"/>
      <c r="G438" s="102"/>
      <c r="H438" s="102" t="s">
        <v>210</v>
      </c>
      <c r="I438" s="102" t="s">
        <v>2150</v>
      </c>
      <c r="J438" s="102" t="s">
        <v>601</v>
      </c>
      <c r="K438" s="102">
        <v>67</v>
      </c>
      <c r="L438" s="102">
        <v>3</v>
      </c>
      <c r="M438" s="102"/>
      <c r="N438" s="102"/>
      <c r="O438" s="102" t="s">
        <v>208</v>
      </c>
      <c r="P438" s="102" t="s">
        <v>209</v>
      </c>
      <c r="Q438" s="102" t="s">
        <v>139</v>
      </c>
      <c r="R438" s="102">
        <v>34160</v>
      </c>
      <c r="S438" s="102"/>
      <c r="T438" s="102">
        <v>80</v>
      </c>
      <c r="U438" s="102" t="s">
        <v>2774</v>
      </c>
      <c r="V438" s="103"/>
      <c r="W438" s="101"/>
      <c r="X438" s="102" t="s">
        <v>212</v>
      </c>
      <c r="Y438" s="101" t="s">
        <v>2775</v>
      </c>
      <c r="Z438" s="101"/>
      <c r="AA438" s="102" t="s">
        <v>2773</v>
      </c>
      <c r="AB438" s="104"/>
    </row>
    <row r="439" spans="2:28" ht="16.5" customHeight="1" x14ac:dyDescent="0.25">
      <c r="B439" s="97">
        <v>1245</v>
      </c>
      <c r="C439" s="97" t="s">
        <v>206</v>
      </c>
      <c r="D439" s="98">
        <v>6926</v>
      </c>
      <c r="E439" s="99">
        <v>265</v>
      </c>
      <c r="F439" s="97">
        <v>6</v>
      </c>
      <c r="G439" s="97">
        <v>1</v>
      </c>
      <c r="H439" s="105">
        <v>0</v>
      </c>
      <c r="I439" s="105">
        <v>1</v>
      </c>
      <c r="J439" s="105">
        <v>30</v>
      </c>
      <c r="K439" s="95">
        <v>130</v>
      </c>
      <c r="L439" s="106">
        <f>T438</f>
        <v>80</v>
      </c>
      <c r="M439" s="106">
        <f>K439*L439</f>
        <v>10400</v>
      </c>
      <c r="N439" s="77"/>
      <c r="O439" s="78" t="s">
        <v>203</v>
      </c>
      <c r="P439" s="78" t="s">
        <v>211</v>
      </c>
      <c r="Q439" s="78" t="s">
        <v>143</v>
      </c>
      <c r="R439" s="79">
        <v>108</v>
      </c>
      <c r="S439" s="80"/>
      <c r="T439" s="81">
        <v>7450</v>
      </c>
      <c r="U439" s="96" t="s">
        <v>1207</v>
      </c>
      <c r="V439" s="79">
        <f>R439*T439*85/100</f>
        <v>683910</v>
      </c>
      <c r="W439" s="79">
        <f>R439*T439-V439</f>
        <v>120690</v>
      </c>
      <c r="X439" s="82">
        <f>M439+W439</f>
        <v>131090</v>
      </c>
      <c r="Y439" s="83">
        <f>M439</f>
        <v>10400</v>
      </c>
      <c r="Z439" s="84"/>
      <c r="AA439" s="87">
        <f>AB439*M439/100</f>
        <v>2.08</v>
      </c>
      <c r="AB439" s="86">
        <v>0.02</v>
      </c>
    </row>
    <row r="440" spans="2:28" ht="16.5" customHeight="1" x14ac:dyDescent="0.25">
      <c r="B440" s="99"/>
      <c r="C440" s="99"/>
      <c r="D440" s="99"/>
      <c r="E440" s="99"/>
      <c r="F440" s="99"/>
      <c r="G440" s="99"/>
      <c r="H440" s="107"/>
      <c r="I440" s="107"/>
      <c r="J440" s="107"/>
      <c r="K440" s="106"/>
      <c r="L440" s="106"/>
      <c r="M440" s="106"/>
      <c r="N440" s="77"/>
      <c r="O440" s="78"/>
      <c r="P440" s="78"/>
      <c r="Q440" s="78"/>
      <c r="R440" s="79"/>
      <c r="S440" s="80"/>
      <c r="T440" s="81"/>
      <c r="U440" s="77"/>
      <c r="V440" s="79"/>
      <c r="W440" s="79"/>
      <c r="X440" s="86"/>
      <c r="Y440" s="83"/>
      <c r="Z440" s="84"/>
      <c r="AA440" s="85"/>
      <c r="AB440" s="86"/>
    </row>
    <row r="441" spans="2:28" ht="16.5" customHeight="1" x14ac:dyDescent="0.25">
      <c r="B441" s="100" t="s">
        <v>205</v>
      </c>
      <c r="C441" s="101"/>
      <c r="D441" s="101"/>
      <c r="E441" s="101"/>
      <c r="F441" s="101"/>
      <c r="G441" s="102"/>
      <c r="H441" s="102" t="s">
        <v>207</v>
      </c>
      <c r="I441" s="102" t="s">
        <v>2767</v>
      </c>
      <c r="J441" s="102" t="s">
        <v>2768</v>
      </c>
      <c r="K441" s="102">
        <v>8</v>
      </c>
      <c r="L441" s="102">
        <v>3</v>
      </c>
      <c r="M441" s="102"/>
      <c r="N441" s="102"/>
      <c r="O441" s="102" t="s">
        <v>208</v>
      </c>
      <c r="P441" s="102" t="s">
        <v>209</v>
      </c>
      <c r="Q441" s="102" t="s">
        <v>139</v>
      </c>
      <c r="R441" s="102">
        <v>34160</v>
      </c>
      <c r="S441" s="102"/>
      <c r="T441" s="102">
        <v>80</v>
      </c>
      <c r="U441" s="102" t="s">
        <v>2776</v>
      </c>
      <c r="V441" s="103"/>
      <c r="W441" s="101"/>
      <c r="X441" s="102"/>
      <c r="Y441" s="101"/>
      <c r="Z441" s="101"/>
      <c r="AA441" s="101"/>
      <c r="AB441" s="104"/>
    </row>
    <row r="442" spans="2:28" ht="16.5" customHeight="1" x14ac:dyDescent="0.25">
      <c r="B442" s="97">
        <v>1246</v>
      </c>
      <c r="C442" s="97" t="s">
        <v>206</v>
      </c>
      <c r="D442" s="98">
        <v>6927</v>
      </c>
      <c r="E442" s="99">
        <v>266</v>
      </c>
      <c r="F442" s="97">
        <v>6</v>
      </c>
      <c r="G442" s="97">
        <v>1</v>
      </c>
      <c r="H442" s="105">
        <v>0</v>
      </c>
      <c r="I442" s="105">
        <v>3</v>
      </c>
      <c r="J442" s="105">
        <v>46</v>
      </c>
      <c r="K442" s="95">
        <v>346</v>
      </c>
      <c r="L442" s="106">
        <f>T441</f>
        <v>80</v>
      </c>
      <c r="M442" s="106">
        <f>K442*L442</f>
        <v>27680</v>
      </c>
      <c r="N442" s="77"/>
      <c r="O442" s="78"/>
      <c r="P442" s="78"/>
      <c r="Q442" s="78"/>
      <c r="R442" s="79"/>
      <c r="S442" s="80"/>
      <c r="T442" s="81"/>
      <c r="U442" s="77"/>
      <c r="V442" s="79"/>
      <c r="W442" s="79"/>
      <c r="X442" s="82"/>
      <c r="Y442" s="83">
        <f>M442</f>
        <v>27680</v>
      </c>
      <c r="Z442" s="84"/>
      <c r="AA442" s="87">
        <f>AB442*M442/100</f>
        <v>2.7680000000000002</v>
      </c>
      <c r="AB442" s="110">
        <v>0.01</v>
      </c>
    </row>
    <row r="443" spans="2:28" ht="16.5" customHeight="1" x14ac:dyDescent="0.25">
      <c r="B443" s="99"/>
      <c r="C443" s="99"/>
      <c r="D443" s="99"/>
      <c r="E443" s="99"/>
      <c r="F443" s="99"/>
      <c r="G443" s="99"/>
      <c r="H443" s="107"/>
      <c r="I443" s="107"/>
      <c r="J443" s="107"/>
      <c r="K443" s="106"/>
      <c r="L443" s="106"/>
      <c r="M443" s="106"/>
      <c r="N443" s="77"/>
      <c r="O443" s="78"/>
      <c r="P443" s="78"/>
      <c r="Q443" s="78"/>
      <c r="R443" s="79"/>
      <c r="S443" s="80"/>
      <c r="T443" s="81"/>
      <c r="U443" s="77"/>
      <c r="V443" s="79"/>
      <c r="W443" s="79"/>
      <c r="X443" s="86"/>
      <c r="Y443" s="83"/>
      <c r="Z443" s="84"/>
      <c r="AA443" s="85"/>
      <c r="AB443" s="86"/>
    </row>
    <row r="444" spans="2:28" ht="16.5" customHeight="1" x14ac:dyDescent="0.25">
      <c r="B444" s="100" t="s">
        <v>205</v>
      </c>
      <c r="C444" s="101"/>
      <c r="D444" s="101"/>
      <c r="E444" s="101"/>
      <c r="F444" s="101"/>
      <c r="G444" s="102"/>
      <c r="H444" s="102" t="s">
        <v>210</v>
      </c>
      <c r="I444" s="102" t="s">
        <v>2326</v>
      </c>
      <c r="J444" s="102" t="s">
        <v>2327</v>
      </c>
      <c r="K444" s="102">
        <v>40</v>
      </c>
      <c r="L444" s="102">
        <v>3</v>
      </c>
      <c r="M444" s="102"/>
      <c r="N444" s="102"/>
      <c r="O444" s="102" t="s">
        <v>208</v>
      </c>
      <c r="P444" s="102" t="s">
        <v>209</v>
      </c>
      <c r="Q444" s="102" t="s">
        <v>139</v>
      </c>
      <c r="R444" s="102">
        <v>34160</v>
      </c>
      <c r="S444" s="102"/>
      <c r="T444" s="102">
        <v>80</v>
      </c>
      <c r="U444" s="102"/>
      <c r="V444" s="103"/>
      <c r="W444" s="101"/>
      <c r="X444" s="102"/>
      <c r="Y444" s="101"/>
      <c r="Z444" s="101"/>
      <c r="AA444" s="101"/>
      <c r="AB444" s="104"/>
    </row>
    <row r="445" spans="2:28" ht="16.5" customHeight="1" x14ac:dyDescent="0.25">
      <c r="B445" s="97">
        <v>1248</v>
      </c>
      <c r="C445" s="97" t="s">
        <v>206</v>
      </c>
      <c r="D445" s="98">
        <v>5839</v>
      </c>
      <c r="E445" s="99">
        <v>26</v>
      </c>
      <c r="F445" s="97">
        <v>6</v>
      </c>
      <c r="G445" s="97">
        <v>1</v>
      </c>
      <c r="H445" s="105">
        <v>7</v>
      </c>
      <c r="I445" s="105">
        <v>0</v>
      </c>
      <c r="J445" s="105">
        <v>88</v>
      </c>
      <c r="K445" s="95">
        <v>2888</v>
      </c>
      <c r="L445" s="106">
        <f>T444</f>
        <v>80</v>
      </c>
      <c r="M445" s="106">
        <f>K445*L445</f>
        <v>231040</v>
      </c>
      <c r="N445" s="77"/>
      <c r="O445" s="78"/>
      <c r="P445" s="78"/>
      <c r="Q445" s="78"/>
      <c r="R445" s="79"/>
      <c r="S445" s="80"/>
      <c r="T445" s="81"/>
      <c r="U445" s="77"/>
      <c r="V445" s="79"/>
      <c r="W445" s="79"/>
      <c r="X445" s="82"/>
      <c r="Y445" s="83">
        <f>M445</f>
        <v>231040</v>
      </c>
      <c r="Z445" s="84"/>
      <c r="AA445" s="87">
        <f>AB445*M445/100</f>
        <v>23.103999999999999</v>
      </c>
      <c r="AB445" s="110">
        <v>0.01</v>
      </c>
    </row>
    <row r="446" spans="2:28" ht="16.5" customHeight="1" x14ac:dyDescent="0.25">
      <c r="B446" s="99"/>
      <c r="C446" s="99"/>
      <c r="D446" s="99"/>
      <c r="E446" s="99"/>
      <c r="F446" s="99"/>
      <c r="G446" s="99"/>
      <c r="H446" s="107"/>
      <c r="I446" s="107"/>
      <c r="J446" s="107"/>
      <c r="K446" s="106"/>
      <c r="L446" s="106"/>
      <c r="M446" s="106"/>
      <c r="N446" s="77"/>
      <c r="O446" s="78"/>
      <c r="P446" s="78"/>
      <c r="Q446" s="78"/>
      <c r="R446" s="79"/>
      <c r="S446" s="80"/>
      <c r="T446" s="81"/>
      <c r="U446" s="77"/>
      <c r="V446" s="79"/>
      <c r="W446" s="79"/>
      <c r="X446" s="86"/>
      <c r="Y446" s="83"/>
      <c r="Z446" s="84"/>
      <c r="AA446" s="85"/>
      <c r="AB446" s="86"/>
    </row>
    <row r="447" spans="2:28" ht="16.5" customHeight="1" x14ac:dyDescent="0.25">
      <c r="B447" s="100" t="s">
        <v>205</v>
      </c>
      <c r="C447" s="101"/>
      <c r="D447" s="101"/>
      <c r="E447" s="101"/>
      <c r="F447" s="101"/>
      <c r="G447" s="102"/>
      <c r="H447" s="102" t="s">
        <v>207</v>
      </c>
      <c r="I447" s="102" t="s">
        <v>1888</v>
      </c>
      <c r="J447" s="102" t="s">
        <v>2781</v>
      </c>
      <c r="K447" s="102">
        <v>54</v>
      </c>
      <c r="L447" s="102">
        <v>3</v>
      </c>
      <c r="M447" s="102"/>
      <c r="N447" s="102"/>
      <c r="O447" s="102" t="s">
        <v>208</v>
      </c>
      <c r="P447" s="102" t="s">
        <v>209</v>
      </c>
      <c r="Q447" s="102" t="s">
        <v>139</v>
      </c>
      <c r="R447" s="102">
        <v>34160</v>
      </c>
      <c r="S447" s="102"/>
      <c r="T447" s="102">
        <v>80</v>
      </c>
      <c r="U447" s="102" t="s">
        <v>2783</v>
      </c>
      <c r="V447" s="103"/>
      <c r="W447" s="101"/>
      <c r="X447" s="102"/>
      <c r="Y447" s="101"/>
      <c r="Z447" s="101"/>
      <c r="AA447" s="102" t="s">
        <v>2782</v>
      </c>
      <c r="AB447" s="104"/>
    </row>
    <row r="448" spans="2:28" ht="16.5" customHeight="1" x14ac:dyDescent="0.25">
      <c r="B448" s="97">
        <v>1249</v>
      </c>
      <c r="C448" s="97" t="s">
        <v>206</v>
      </c>
      <c r="D448" s="98">
        <v>6929</v>
      </c>
      <c r="E448" s="99">
        <v>270</v>
      </c>
      <c r="F448" s="97">
        <v>6</v>
      </c>
      <c r="G448" s="97">
        <v>2</v>
      </c>
      <c r="H448" s="105">
        <v>0</v>
      </c>
      <c r="I448" s="105">
        <v>3</v>
      </c>
      <c r="J448" s="105">
        <v>78</v>
      </c>
      <c r="K448" s="95">
        <v>378</v>
      </c>
      <c r="L448" s="106">
        <f>T447</f>
        <v>80</v>
      </c>
      <c r="M448" s="106">
        <f>K448*L448</f>
        <v>30240</v>
      </c>
      <c r="N448" s="77"/>
      <c r="O448" s="78" t="s">
        <v>203</v>
      </c>
      <c r="P448" s="78" t="s">
        <v>25</v>
      </c>
      <c r="Q448" s="78" t="s">
        <v>143</v>
      </c>
      <c r="R448" s="79">
        <v>54</v>
      </c>
      <c r="S448" s="80"/>
      <c r="T448" s="81">
        <v>7650</v>
      </c>
      <c r="U448" s="96" t="s">
        <v>1773</v>
      </c>
      <c r="V448" s="79">
        <f>R448*T448*55/100</f>
        <v>227205</v>
      </c>
      <c r="W448" s="79">
        <f>R448*T448-V448</f>
        <v>185895</v>
      </c>
      <c r="X448" s="82">
        <f>M448+W448</f>
        <v>216135</v>
      </c>
      <c r="Y448" s="83">
        <f>M448</f>
        <v>30240</v>
      </c>
      <c r="Z448" s="84"/>
      <c r="AA448" s="87">
        <f>AB448*M448/100</f>
        <v>6.0480000000000009</v>
      </c>
      <c r="AB448" s="86">
        <v>0.02</v>
      </c>
    </row>
    <row r="449" spans="2:28" ht="16.5" customHeight="1" x14ac:dyDescent="0.25">
      <c r="B449" s="99"/>
      <c r="C449" s="99"/>
      <c r="D449" s="99"/>
      <c r="E449" s="99"/>
      <c r="F449" s="99"/>
      <c r="G449" s="99"/>
      <c r="H449" s="107"/>
      <c r="I449" s="107"/>
      <c r="J449" s="107"/>
      <c r="K449" s="106"/>
      <c r="L449" s="106"/>
      <c r="M449" s="106"/>
      <c r="N449" s="77"/>
      <c r="O449" s="78"/>
      <c r="P449" s="78"/>
      <c r="Q449" s="78"/>
      <c r="R449" s="79"/>
      <c r="S449" s="80"/>
      <c r="T449" s="81"/>
      <c r="U449" s="77"/>
      <c r="V449" s="79"/>
      <c r="W449" s="79"/>
      <c r="X449" s="86"/>
      <c r="Y449" s="83"/>
      <c r="Z449" s="84"/>
      <c r="AA449" s="85"/>
      <c r="AB449" s="86"/>
    </row>
    <row r="450" spans="2:28" ht="16.5" customHeight="1" x14ac:dyDescent="0.25">
      <c r="B450" s="100" t="s">
        <v>205</v>
      </c>
      <c r="C450" s="101"/>
      <c r="D450" s="101"/>
      <c r="E450" s="101"/>
      <c r="F450" s="101"/>
      <c r="G450" s="102"/>
      <c r="H450" s="102" t="s">
        <v>207</v>
      </c>
      <c r="I450" s="102" t="s">
        <v>600</v>
      </c>
      <c r="J450" s="102" t="s">
        <v>2765</v>
      </c>
      <c r="K450" s="102">
        <v>40</v>
      </c>
      <c r="L450" s="102">
        <v>3</v>
      </c>
      <c r="M450" s="102"/>
      <c r="N450" s="102"/>
      <c r="O450" s="102" t="s">
        <v>208</v>
      </c>
      <c r="P450" s="102" t="s">
        <v>209</v>
      </c>
      <c r="Q450" s="102" t="s">
        <v>139</v>
      </c>
      <c r="R450" s="102">
        <v>34160</v>
      </c>
      <c r="S450" s="102"/>
      <c r="T450" s="102">
        <v>80</v>
      </c>
      <c r="U450" s="102"/>
      <c r="V450" s="103"/>
      <c r="W450" s="101"/>
      <c r="X450" s="102"/>
      <c r="Y450" s="101"/>
      <c r="Z450" s="101"/>
      <c r="AA450" s="101"/>
      <c r="AB450" s="104"/>
    </row>
    <row r="451" spans="2:28" ht="16.5" customHeight="1" x14ac:dyDescent="0.25">
      <c r="B451" s="97">
        <v>1250</v>
      </c>
      <c r="C451" s="97" t="s">
        <v>206</v>
      </c>
      <c r="D451" s="98">
        <v>5840</v>
      </c>
      <c r="E451" s="99">
        <v>27</v>
      </c>
      <c r="F451" s="97">
        <v>6</v>
      </c>
      <c r="G451" s="97">
        <v>1</v>
      </c>
      <c r="H451" s="105">
        <v>10</v>
      </c>
      <c r="I451" s="105">
        <v>0</v>
      </c>
      <c r="J451" s="105">
        <v>14</v>
      </c>
      <c r="K451" s="95">
        <v>4014</v>
      </c>
      <c r="L451" s="106">
        <f>T450</f>
        <v>80</v>
      </c>
      <c r="M451" s="106">
        <f>K451*L451</f>
        <v>321120</v>
      </c>
      <c r="N451" s="77"/>
      <c r="O451" s="78"/>
      <c r="P451" s="78"/>
      <c r="Q451" s="78"/>
      <c r="R451" s="79"/>
      <c r="S451" s="80"/>
      <c r="T451" s="81"/>
      <c r="U451" s="77"/>
      <c r="V451" s="79"/>
      <c r="W451" s="79"/>
      <c r="X451" s="82"/>
      <c r="Y451" s="83">
        <f>M451</f>
        <v>321120</v>
      </c>
      <c r="Z451" s="84"/>
      <c r="AA451" s="87">
        <f>AB451*M451/100</f>
        <v>32.112000000000002</v>
      </c>
      <c r="AB451" s="110">
        <v>0.01</v>
      </c>
    </row>
    <row r="452" spans="2:28" ht="16.5" customHeight="1" x14ac:dyDescent="0.25">
      <c r="B452" s="99"/>
      <c r="C452" s="99"/>
      <c r="D452" s="99"/>
      <c r="E452" s="99"/>
      <c r="F452" s="99"/>
      <c r="G452" s="99"/>
      <c r="H452" s="107"/>
      <c r="I452" s="107"/>
      <c r="J452" s="107"/>
      <c r="K452" s="106"/>
      <c r="L452" s="106"/>
      <c r="M452" s="106"/>
      <c r="N452" s="77"/>
      <c r="O452" s="78"/>
      <c r="P452" s="78"/>
      <c r="Q452" s="78"/>
      <c r="R452" s="79"/>
      <c r="S452" s="80"/>
      <c r="T452" s="81"/>
      <c r="U452" s="77"/>
      <c r="V452" s="79"/>
      <c r="W452" s="79"/>
      <c r="X452" s="86"/>
      <c r="Y452" s="83"/>
      <c r="Z452" s="84"/>
      <c r="AA452" s="85"/>
      <c r="AB452" s="86"/>
    </row>
    <row r="453" spans="2:28" ht="16.5" customHeight="1" x14ac:dyDescent="0.25">
      <c r="B453" s="100" t="s">
        <v>205</v>
      </c>
      <c r="C453" s="101"/>
      <c r="D453" s="101"/>
      <c r="E453" s="101"/>
      <c r="F453" s="101"/>
      <c r="G453" s="102"/>
      <c r="H453" s="102" t="s">
        <v>207</v>
      </c>
      <c r="I453" s="102" t="s">
        <v>2790</v>
      </c>
      <c r="J453" s="102" t="s">
        <v>2509</v>
      </c>
      <c r="K453" s="102">
        <v>80</v>
      </c>
      <c r="L453" s="102">
        <v>3</v>
      </c>
      <c r="M453" s="102"/>
      <c r="N453" s="102"/>
      <c r="O453" s="102" t="s">
        <v>208</v>
      </c>
      <c r="P453" s="102" t="s">
        <v>209</v>
      </c>
      <c r="Q453" s="102" t="s">
        <v>139</v>
      </c>
      <c r="R453" s="102">
        <v>34160</v>
      </c>
      <c r="S453" s="102"/>
      <c r="T453" s="102">
        <v>80</v>
      </c>
      <c r="U453" s="102" t="s">
        <v>2791</v>
      </c>
      <c r="V453" s="103"/>
      <c r="W453" s="101"/>
      <c r="X453" s="102"/>
      <c r="Y453" s="101"/>
      <c r="Z453" s="101"/>
      <c r="AA453" s="101"/>
      <c r="AB453" s="104"/>
    </row>
    <row r="454" spans="2:28" ht="16.5" customHeight="1" x14ac:dyDescent="0.25">
      <c r="B454" s="97">
        <v>1258</v>
      </c>
      <c r="C454" s="97" t="s">
        <v>206</v>
      </c>
      <c r="D454" s="98">
        <v>494</v>
      </c>
      <c r="E454" s="99">
        <v>2</v>
      </c>
      <c r="F454" s="97">
        <v>6</v>
      </c>
      <c r="G454" s="97">
        <v>1</v>
      </c>
      <c r="H454" s="105">
        <v>21</v>
      </c>
      <c r="I454" s="105">
        <v>1</v>
      </c>
      <c r="J454" s="105">
        <v>37</v>
      </c>
      <c r="K454" s="95">
        <v>8537</v>
      </c>
      <c r="L454" s="106">
        <f>T453</f>
        <v>80</v>
      </c>
      <c r="M454" s="106">
        <f>K454*L454</f>
        <v>682960</v>
      </c>
      <c r="N454" s="77"/>
      <c r="O454" s="78"/>
      <c r="P454" s="78"/>
      <c r="Q454" s="78"/>
      <c r="R454" s="79"/>
      <c r="S454" s="80"/>
      <c r="T454" s="81"/>
      <c r="U454" s="77"/>
      <c r="V454" s="79"/>
      <c r="W454" s="79"/>
      <c r="X454" s="82"/>
      <c r="Y454" s="83">
        <f>M454</f>
        <v>682960</v>
      </c>
      <c r="Z454" s="84"/>
      <c r="AA454" s="87">
        <f>AB454*M454/100</f>
        <v>68.296000000000006</v>
      </c>
      <c r="AB454" s="110">
        <v>0.01</v>
      </c>
    </row>
    <row r="455" spans="2:28" ht="16.5" customHeight="1" x14ac:dyDescent="0.25">
      <c r="B455" s="99"/>
      <c r="C455" s="99"/>
      <c r="D455" s="99"/>
      <c r="E455" s="99"/>
      <c r="F455" s="99"/>
      <c r="G455" s="99"/>
      <c r="H455" s="107"/>
      <c r="I455" s="107"/>
      <c r="J455" s="107"/>
      <c r="K455" s="106"/>
      <c r="L455" s="106"/>
      <c r="M455" s="106"/>
      <c r="N455" s="77"/>
      <c r="O455" s="78"/>
      <c r="P455" s="78"/>
      <c r="Q455" s="78"/>
      <c r="R455" s="79"/>
      <c r="S455" s="80"/>
      <c r="T455" s="81"/>
      <c r="U455" s="77"/>
      <c r="V455" s="79"/>
      <c r="W455" s="79"/>
      <c r="X455" s="86"/>
      <c r="Y455" s="83"/>
      <c r="Z455" s="84"/>
      <c r="AA455" s="85"/>
      <c r="AB455" s="86"/>
    </row>
    <row r="456" spans="2:28" ht="16.5" customHeight="1" x14ac:dyDescent="0.25">
      <c r="B456" s="100" t="s">
        <v>205</v>
      </c>
      <c r="C456" s="101"/>
      <c r="D456" s="101"/>
      <c r="E456" s="101"/>
      <c r="F456" s="101"/>
      <c r="G456" s="102"/>
      <c r="H456" s="102" t="s">
        <v>207</v>
      </c>
      <c r="I456" s="102" t="s">
        <v>2387</v>
      </c>
      <c r="J456" s="102" t="s">
        <v>310</v>
      </c>
      <c r="K456" s="102">
        <v>20</v>
      </c>
      <c r="L456" s="102">
        <v>3</v>
      </c>
      <c r="M456" s="102"/>
      <c r="N456" s="102"/>
      <c r="O456" s="102" t="s">
        <v>208</v>
      </c>
      <c r="P456" s="102" t="s">
        <v>209</v>
      </c>
      <c r="Q456" s="102" t="s">
        <v>139</v>
      </c>
      <c r="R456" s="102">
        <v>34160</v>
      </c>
      <c r="S456" s="102"/>
      <c r="T456" s="102">
        <v>80</v>
      </c>
      <c r="U456" s="102"/>
      <c r="V456" s="103"/>
      <c r="W456" s="101"/>
      <c r="X456" s="102"/>
      <c r="Y456" s="101"/>
      <c r="Z456" s="101"/>
      <c r="AA456" s="101"/>
      <c r="AB456" s="104"/>
    </row>
    <row r="457" spans="2:28" ht="16.5" customHeight="1" x14ac:dyDescent="0.25">
      <c r="B457" s="97">
        <v>1259</v>
      </c>
      <c r="C457" s="97" t="s">
        <v>206</v>
      </c>
      <c r="D457" s="98">
        <v>500</v>
      </c>
      <c r="E457" s="99">
        <v>2</v>
      </c>
      <c r="F457" s="97">
        <v>6</v>
      </c>
      <c r="G457" s="97">
        <v>1</v>
      </c>
      <c r="H457" s="105">
        <v>22</v>
      </c>
      <c r="I457" s="105">
        <v>3</v>
      </c>
      <c r="J457" s="105">
        <v>21</v>
      </c>
      <c r="K457" s="95">
        <v>9121</v>
      </c>
      <c r="L457" s="106">
        <f>T456</f>
        <v>80</v>
      </c>
      <c r="M457" s="106">
        <f>K457*L457</f>
        <v>729680</v>
      </c>
      <c r="N457" s="77"/>
      <c r="O457" s="78"/>
      <c r="P457" s="78"/>
      <c r="Q457" s="78"/>
      <c r="R457" s="79"/>
      <c r="S457" s="80"/>
      <c r="T457" s="81"/>
      <c r="U457" s="77"/>
      <c r="V457" s="79"/>
      <c r="W457" s="79"/>
      <c r="X457" s="82"/>
      <c r="Y457" s="83">
        <f>M457</f>
        <v>729680</v>
      </c>
      <c r="Z457" s="84"/>
      <c r="AA457" s="87">
        <f>AB457*M457/100</f>
        <v>72.968000000000004</v>
      </c>
      <c r="AB457" s="110">
        <v>0.01</v>
      </c>
    </row>
    <row r="458" spans="2:28" ht="16.5" customHeight="1" x14ac:dyDescent="0.25">
      <c r="B458" s="99"/>
      <c r="C458" s="99"/>
      <c r="D458" s="99"/>
      <c r="E458" s="99"/>
      <c r="F458" s="99"/>
      <c r="G458" s="99"/>
      <c r="H458" s="107"/>
      <c r="I458" s="107"/>
      <c r="J458" s="107"/>
      <c r="K458" s="106"/>
      <c r="L458" s="106"/>
      <c r="M458" s="106"/>
      <c r="N458" s="77"/>
      <c r="O458" s="78"/>
      <c r="P458" s="78"/>
      <c r="Q458" s="78"/>
      <c r="R458" s="79"/>
      <c r="S458" s="80"/>
      <c r="T458" s="81"/>
      <c r="U458" s="77"/>
      <c r="V458" s="79"/>
      <c r="W458" s="79"/>
      <c r="X458" s="86"/>
      <c r="Y458" s="83"/>
      <c r="Z458" s="84"/>
      <c r="AA458" s="85"/>
      <c r="AB458" s="86"/>
    </row>
    <row r="459" spans="2:28" ht="16.5" customHeight="1" x14ac:dyDescent="0.25">
      <c r="B459" s="100" t="s">
        <v>205</v>
      </c>
      <c r="C459" s="101"/>
      <c r="D459" s="101"/>
      <c r="E459" s="101"/>
      <c r="F459" s="101"/>
      <c r="G459" s="102"/>
      <c r="H459" s="102" t="s">
        <v>210</v>
      </c>
      <c r="I459" s="102" t="s">
        <v>2672</v>
      </c>
      <c r="J459" s="102" t="s">
        <v>2673</v>
      </c>
      <c r="K459" s="102">
        <v>2</v>
      </c>
      <c r="L459" s="102">
        <v>3</v>
      </c>
      <c r="M459" s="102"/>
      <c r="N459" s="102"/>
      <c r="O459" s="102" t="s">
        <v>208</v>
      </c>
      <c r="P459" s="102" t="s">
        <v>209</v>
      </c>
      <c r="Q459" s="102" t="s">
        <v>139</v>
      </c>
      <c r="R459" s="102">
        <v>34160</v>
      </c>
      <c r="S459" s="102"/>
      <c r="T459" s="102">
        <v>80</v>
      </c>
      <c r="U459" s="102"/>
      <c r="V459" s="103"/>
      <c r="W459" s="101"/>
      <c r="X459" s="102"/>
      <c r="Y459" s="101"/>
      <c r="Z459" s="101"/>
      <c r="AA459" s="102" t="s">
        <v>2674</v>
      </c>
      <c r="AB459" s="104"/>
    </row>
    <row r="460" spans="2:28" ht="16.5" customHeight="1" x14ac:dyDescent="0.25">
      <c r="B460" s="97">
        <v>1262</v>
      </c>
      <c r="C460" s="97" t="s">
        <v>206</v>
      </c>
      <c r="D460" s="98">
        <v>1613</v>
      </c>
      <c r="E460" s="99">
        <v>2</v>
      </c>
      <c r="F460" s="97">
        <v>6</v>
      </c>
      <c r="G460" s="97">
        <v>1</v>
      </c>
      <c r="H460" s="105">
        <v>9</v>
      </c>
      <c r="I460" s="105">
        <v>3</v>
      </c>
      <c r="J460" s="105">
        <v>61</v>
      </c>
      <c r="K460" s="95">
        <v>3961</v>
      </c>
      <c r="L460" s="106">
        <f>T459</f>
        <v>80</v>
      </c>
      <c r="M460" s="106">
        <f>K460*L460</f>
        <v>316880</v>
      </c>
      <c r="N460" s="77"/>
      <c r="O460" s="78"/>
      <c r="P460" s="78"/>
      <c r="Q460" s="78"/>
      <c r="R460" s="79"/>
      <c r="S460" s="80"/>
      <c r="T460" s="81"/>
      <c r="U460" s="77"/>
      <c r="V460" s="79"/>
      <c r="W460" s="79"/>
      <c r="X460" s="82"/>
      <c r="Y460" s="83">
        <f>M460</f>
        <v>316880</v>
      </c>
      <c r="Z460" s="84"/>
      <c r="AA460" s="87">
        <f>AB460*M460/100</f>
        <v>31.688000000000002</v>
      </c>
      <c r="AB460" s="110">
        <v>0.01</v>
      </c>
    </row>
    <row r="461" spans="2:28" ht="16.5" customHeight="1" x14ac:dyDescent="0.25">
      <c r="B461" s="99"/>
      <c r="C461" s="99"/>
      <c r="D461" s="99"/>
      <c r="E461" s="99"/>
      <c r="F461" s="99"/>
      <c r="G461" s="99"/>
      <c r="H461" s="107"/>
      <c r="I461" s="107"/>
      <c r="J461" s="107"/>
      <c r="K461" s="106"/>
      <c r="L461" s="106"/>
      <c r="M461" s="106"/>
      <c r="N461" s="77"/>
      <c r="O461" s="78"/>
      <c r="P461" s="78"/>
      <c r="Q461" s="78"/>
      <c r="R461" s="79"/>
      <c r="S461" s="80"/>
      <c r="T461" s="81"/>
      <c r="U461" s="77"/>
      <c r="V461" s="79"/>
      <c r="W461" s="79"/>
      <c r="X461" s="86"/>
      <c r="Y461" s="83"/>
      <c r="Z461" s="84"/>
      <c r="AA461" s="85"/>
      <c r="AB461" s="86"/>
    </row>
    <row r="462" spans="2:28" ht="16.5" customHeight="1" x14ac:dyDescent="0.25">
      <c r="B462" s="100" t="s">
        <v>205</v>
      </c>
      <c r="C462" s="101"/>
      <c r="D462" s="101"/>
      <c r="E462" s="101"/>
      <c r="F462" s="101"/>
      <c r="G462" s="102"/>
      <c r="H462" s="102" t="s">
        <v>207</v>
      </c>
      <c r="I462" s="102" t="s">
        <v>2767</v>
      </c>
      <c r="J462" s="102" t="s">
        <v>2768</v>
      </c>
      <c r="K462" s="102">
        <v>8</v>
      </c>
      <c r="L462" s="102">
        <v>3</v>
      </c>
      <c r="M462" s="102"/>
      <c r="N462" s="102"/>
      <c r="O462" s="102" t="s">
        <v>208</v>
      </c>
      <c r="P462" s="102" t="s">
        <v>209</v>
      </c>
      <c r="Q462" s="102" t="s">
        <v>139</v>
      </c>
      <c r="R462" s="102">
        <v>34160</v>
      </c>
      <c r="S462" s="102"/>
      <c r="T462" s="102">
        <v>80</v>
      </c>
      <c r="U462" s="102"/>
      <c r="V462" s="103"/>
      <c r="W462" s="101"/>
      <c r="X462" s="102"/>
      <c r="Y462" s="101"/>
      <c r="Z462" s="101"/>
      <c r="AA462" s="101"/>
      <c r="AB462" s="104"/>
    </row>
    <row r="463" spans="2:28" ht="16.5" customHeight="1" x14ac:dyDescent="0.25">
      <c r="B463" s="97">
        <v>1265</v>
      </c>
      <c r="C463" s="97" t="s">
        <v>206</v>
      </c>
      <c r="D463" s="98">
        <v>1630</v>
      </c>
      <c r="E463" s="99">
        <v>2</v>
      </c>
      <c r="F463" s="97">
        <v>6</v>
      </c>
      <c r="G463" s="97">
        <v>1</v>
      </c>
      <c r="H463" s="105">
        <v>50</v>
      </c>
      <c r="I463" s="105">
        <v>0</v>
      </c>
      <c r="J463" s="105">
        <v>62</v>
      </c>
      <c r="K463" s="95">
        <v>20062</v>
      </c>
      <c r="L463" s="106">
        <f>T462</f>
        <v>80</v>
      </c>
      <c r="M463" s="106">
        <f>K463*L463</f>
        <v>1604960</v>
      </c>
      <c r="N463" s="77"/>
      <c r="O463" s="78"/>
      <c r="P463" s="78"/>
      <c r="Q463" s="78"/>
      <c r="R463" s="79"/>
      <c r="S463" s="80"/>
      <c r="T463" s="81"/>
      <c r="U463" s="77"/>
      <c r="V463" s="79"/>
      <c r="W463" s="79"/>
      <c r="X463" s="82"/>
      <c r="Y463" s="83">
        <f>M463</f>
        <v>1604960</v>
      </c>
      <c r="Z463" s="84"/>
      <c r="AA463" s="87">
        <f>AB463*M463/100</f>
        <v>160.49600000000001</v>
      </c>
      <c r="AB463" s="110">
        <v>0.01</v>
      </c>
    </row>
    <row r="464" spans="2:28" ht="16.5" customHeight="1" x14ac:dyDescent="0.25">
      <c r="B464" s="99"/>
      <c r="C464" s="99"/>
      <c r="D464" s="99"/>
      <c r="E464" s="99"/>
      <c r="F464" s="99"/>
      <c r="G464" s="99"/>
      <c r="H464" s="107"/>
      <c r="I464" s="107"/>
      <c r="J464" s="107"/>
      <c r="K464" s="106"/>
      <c r="L464" s="106"/>
      <c r="M464" s="106"/>
      <c r="N464" s="77"/>
      <c r="O464" s="78"/>
      <c r="P464" s="78"/>
      <c r="Q464" s="78"/>
      <c r="R464" s="79"/>
      <c r="S464" s="80"/>
      <c r="T464" s="81"/>
      <c r="U464" s="77"/>
      <c r="V464" s="79"/>
      <c r="W464" s="79"/>
      <c r="X464" s="86"/>
      <c r="Y464" s="83"/>
      <c r="Z464" s="84"/>
      <c r="AA464" s="85"/>
      <c r="AB464" s="86"/>
    </row>
    <row r="465" spans="2:28" ht="16.5" customHeight="1" x14ac:dyDescent="0.25">
      <c r="B465" s="100" t="s">
        <v>205</v>
      </c>
      <c r="C465" s="101"/>
      <c r="D465" s="101"/>
      <c r="E465" s="101"/>
      <c r="F465" s="101"/>
      <c r="G465" s="102"/>
      <c r="H465" s="102" t="s">
        <v>213</v>
      </c>
      <c r="I465" s="102" t="s">
        <v>563</v>
      </c>
      <c r="J465" s="102" t="s">
        <v>2759</v>
      </c>
      <c r="K465" s="102">
        <v>4</v>
      </c>
      <c r="L465" s="102">
        <v>3</v>
      </c>
      <c r="M465" s="102"/>
      <c r="N465" s="102"/>
      <c r="O465" s="102" t="s">
        <v>208</v>
      </c>
      <c r="P465" s="102" t="s">
        <v>209</v>
      </c>
      <c r="Q465" s="102" t="s">
        <v>139</v>
      </c>
      <c r="R465" s="102">
        <v>34160</v>
      </c>
      <c r="S465" s="102"/>
      <c r="T465" s="102">
        <v>80</v>
      </c>
      <c r="U465" s="102"/>
      <c r="V465" s="103"/>
      <c r="W465" s="101"/>
      <c r="X465" s="102"/>
      <c r="Y465" s="101"/>
      <c r="Z465" s="101"/>
      <c r="AA465" s="101"/>
      <c r="AB465" s="104"/>
    </row>
    <row r="466" spans="2:28" ht="16.5" customHeight="1" x14ac:dyDescent="0.25">
      <c r="B466" s="97">
        <v>1266</v>
      </c>
      <c r="C466" s="97" t="s">
        <v>206</v>
      </c>
      <c r="D466" s="98">
        <v>1703</v>
      </c>
      <c r="E466" s="99">
        <v>2</v>
      </c>
      <c r="F466" s="97">
        <v>6</v>
      </c>
      <c r="G466" s="97">
        <v>1</v>
      </c>
      <c r="H466" s="105">
        <v>15</v>
      </c>
      <c r="I466" s="105">
        <v>0</v>
      </c>
      <c r="J466" s="105">
        <v>32</v>
      </c>
      <c r="K466" s="95">
        <v>6032</v>
      </c>
      <c r="L466" s="106">
        <f>T465</f>
        <v>80</v>
      </c>
      <c r="M466" s="106">
        <f>K466*L466</f>
        <v>482560</v>
      </c>
      <c r="N466" s="77"/>
      <c r="O466" s="78"/>
      <c r="P466" s="78"/>
      <c r="Q466" s="78"/>
      <c r="R466" s="79"/>
      <c r="S466" s="80"/>
      <c r="T466" s="81"/>
      <c r="U466" s="77"/>
      <c r="V466" s="79"/>
      <c r="W466" s="79"/>
      <c r="X466" s="82"/>
      <c r="Y466" s="83">
        <f>M466</f>
        <v>482560</v>
      </c>
      <c r="Z466" s="84"/>
      <c r="AA466" s="87">
        <f>AB466*M466/100</f>
        <v>48.256</v>
      </c>
      <c r="AB466" s="110">
        <v>0.01</v>
      </c>
    </row>
    <row r="467" spans="2:28" ht="16.5" customHeight="1" x14ac:dyDescent="0.25">
      <c r="B467" s="99"/>
      <c r="C467" s="99"/>
      <c r="D467" s="99"/>
      <c r="E467" s="99"/>
      <c r="F467" s="99"/>
      <c r="G467" s="99"/>
      <c r="H467" s="107"/>
      <c r="I467" s="107"/>
      <c r="J467" s="107"/>
      <c r="K467" s="106"/>
      <c r="L467" s="106"/>
      <c r="M467" s="106"/>
      <c r="N467" s="77"/>
      <c r="O467" s="78"/>
      <c r="P467" s="78"/>
      <c r="Q467" s="78"/>
      <c r="R467" s="79"/>
      <c r="S467" s="80"/>
      <c r="T467" s="81"/>
      <c r="U467" s="77"/>
      <c r="V467" s="79"/>
      <c r="W467" s="79"/>
      <c r="X467" s="86"/>
      <c r="Y467" s="83"/>
      <c r="Z467" s="84"/>
      <c r="AA467" s="85"/>
      <c r="AB467" s="86"/>
    </row>
    <row r="468" spans="2:28" ht="16.5" customHeight="1" x14ac:dyDescent="0.25">
      <c r="B468" s="100" t="s">
        <v>205</v>
      </c>
      <c r="C468" s="101"/>
      <c r="D468" s="101"/>
      <c r="E468" s="101"/>
      <c r="F468" s="101"/>
      <c r="G468" s="102"/>
      <c r="H468" s="102" t="s">
        <v>207</v>
      </c>
      <c r="I468" s="102" t="s">
        <v>2823</v>
      </c>
      <c r="J468" s="102" t="s">
        <v>467</v>
      </c>
      <c r="K468" s="102">
        <v>61</v>
      </c>
      <c r="L468" s="102">
        <v>3</v>
      </c>
      <c r="M468" s="102"/>
      <c r="N468" s="102"/>
      <c r="O468" s="102" t="s">
        <v>208</v>
      </c>
      <c r="P468" s="102" t="s">
        <v>209</v>
      </c>
      <c r="Q468" s="102" t="s">
        <v>139</v>
      </c>
      <c r="R468" s="102">
        <v>34160</v>
      </c>
      <c r="S468" s="102"/>
      <c r="T468" s="102">
        <v>80</v>
      </c>
      <c r="U468" s="102"/>
      <c r="V468" s="103"/>
      <c r="W468" s="101"/>
      <c r="X468" s="102" t="s">
        <v>2824</v>
      </c>
      <c r="Y468" s="101" t="s">
        <v>2825</v>
      </c>
      <c r="Z468" s="101"/>
      <c r="AA468" s="101"/>
      <c r="AB468" s="104"/>
    </row>
    <row r="469" spans="2:28" ht="16.5" customHeight="1" x14ac:dyDescent="0.25">
      <c r="B469" s="97">
        <v>1281</v>
      </c>
      <c r="C469" s="97" t="s">
        <v>206</v>
      </c>
      <c r="D469" s="98">
        <v>3986</v>
      </c>
      <c r="E469" s="99">
        <v>2</v>
      </c>
      <c r="F469" s="97">
        <v>6</v>
      </c>
      <c r="G469" s="97">
        <v>1</v>
      </c>
      <c r="H469" s="105">
        <v>8</v>
      </c>
      <c r="I469" s="105">
        <v>1</v>
      </c>
      <c r="J469" s="105">
        <v>55</v>
      </c>
      <c r="K469" s="95">
        <v>3355</v>
      </c>
      <c r="L469" s="106">
        <f>T468</f>
        <v>80</v>
      </c>
      <c r="M469" s="106">
        <f>K469*L469</f>
        <v>268400</v>
      </c>
      <c r="N469" s="77"/>
      <c r="O469" s="78"/>
      <c r="P469" s="78"/>
      <c r="Q469" s="78"/>
      <c r="R469" s="79"/>
      <c r="S469" s="80"/>
      <c r="T469" s="81"/>
      <c r="U469" s="77"/>
      <c r="V469" s="79"/>
      <c r="W469" s="79"/>
      <c r="X469" s="82"/>
      <c r="Y469" s="83">
        <f>M469</f>
        <v>268400</v>
      </c>
      <c r="Z469" s="84"/>
      <c r="AA469" s="87">
        <f>AB469*M469/100</f>
        <v>26.84</v>
      </c>
      <c r="AB469" s="110">
        <v>0.01</v>
      </c>
    </row>
    <row r="470" spans="2:28" ht="16.5" customHeight="1" x14ac:dyDescent="0.25">
      <c r="B470" s="99"/>
      <c r="C470" s="99"/>
      <c r="D470" s="99"/>
      <c r="E470" s="99"/>
      <c r="F470" s="99"/>
      <c r="G470" s="99"/>
      <c r="H470" s="107"/>
      <c r="I470" s="107"/>
      <c r="J470" s="107"/>
      <c r="K470" s="106"/>
      <c r="L470" s="106"/>
      <c r="M470" s="106"/>
      <c r="N470" s="77"/>
      <c r="O470" s="78"/>
      <c r="P470" s="78"/>
      <c r="Q470" s="78"/>
      <c r="R470" s="79"/>
      <c r="S470" s="80"/>
      <c r="T470" s="81"/>
      <c r="U470" s="77"/>
      <c r="V470" s="79"/>
      <c r="W470" s="79"/>
      <c r="X470" s="86"/>
      <c r="Y470" s="83"/>
      <c r="Z470" s="84"/>
      <c r="AA470" s="85"/>
      <c r="AB470" s="86"/>
    </row>
    <row r="471" spans="2:28" ht="16.5" customHeight="1" x14ac:dyDescent="0.25">
      <c r="B471" s="100" t="s">
        <v>205</v>
      </c>
      <c r="C471" s="101"/>
      <c r="D471" s="101"/>
      <c r="E471" s="101"/>
      <c r="F471" s="101"/>
      <c r="G471" s="102"/>
      <c r="H471" s="102" t="s">
        <v>207</v>
      </c>
      <c r="I471" s="102" t="s">
        <v>2790</v>
      </c>
      <c r="J471" s="102" t="s">
        <v>2509</v>
      </c>
      <c r="K471" s="102">
        <v>80</v>
      </c>
      <c r="L471" s="102">
        <v>3</v>
      </c>
      <c r="M471" s="102"/>
      <c r="N471" s="102"/>
      <c r="O471" s="102" t="s">
        <v>208</v>
      </c>
      <c r="P471" s="102" t="s">
        <v>209</v>
      </c>
      <c r="Q471" s="102" t="s">
        <v>139</v>
      </c>
      <c r="R471" s="102">
        <v>34160</v>
      </c>
      <c r="S471" s="102"/>
      <c r="T471" s="102">
        <v>80</v>
      </c>
      <c r="U471" s="102" t="s">
        <v>2836</v>
      </c>
      <c r="V471" s="103"/>
      <c r="W471" s="101"/>
      <c r="X471" s="102"/>
      <c r="Y471" s="101"/>
      <c r="Z471" s="101"/>
      <c r="AA471" s="101"/>
      <c r="AB471" s="104"/>
    </row>
    <row r="472" spans="2:28" ht="16.5" customHeight="1" x14ac:dyDescent="0.25">
      <c r="B472" s="97">
        <v>1288</v>
      </c>
      <c r="C472" s="97" t="s">
        <v>206</v>
      </c>
      <c r="D472" s="98">
        <v>495</v>
      </c>
      <c r="E472" s="99">
        <v>3</v>
      </c>
      <c r="F472" s="97">
        <v>6</v>
      </c>
      <c r="G472" s="97">
        <v>1</v>
      </c>
      <c r="H472" s="105">
        <v>32</v>
      </c>
      <c r="I472" s="105">
        <v>2</v>
      </c>
      <c r="J472" s="105">
        <v>3</v>
      </c>
      <c r="K472" s="95">
        <v>13003</v>
      </c>
      <c r="L472" s="106">
        <f>T471</f>
        <v>80</v>
      </c>
      <c r="M472" s="106">
        <f>K472*L472</f>
        <v>1040240</v>
      </c>
      <c r="N472" s="77"/>
      <c r="O472" s="78"/>
      <c r="P472" s="78"/>
      <c r="Q472" s="78"/>
      <c r="R472" s="79"/>
      <c r="S472" s="80"/>
      <c r="T472" s="81"/>
      <c r="U472" s="77"/>
      <c r="V472" s="79"/>
      <c r="W472" s="79"/>
      <c r="X472" s="82"/>
      <c r="Y472" s="83">
        <f>M472</f>
        <v>1040240</v>
      </c>
      <c r="Z472" s="84"/>
      <c r="AA472" s="87">
        <f>AB472*M472/100</f>
        <v>104.024</v>
      </c>
      <c r="AB472" s="110">
        <v>0.01</v>
      </c>
    </row>
    <row r="473" spans="2:28" ht="16.5" customHeight="1" x14ac:dyDescent="0.25">
      <c r="B473" s="99"/>
      <c r="C473" s="99"/>
      <c r="D473" s="99"/>
      <c r="E473" s="99"/>
      <c r="F473" s="99"/>
      <c r="G473" s="99"/>
      <c r="H473" s="107"/>
      <c r="I473" s="107"/>
      <c r="J473" s="107"/>
      <c r="K473" s="106"/>
      <c r="L473" s="106"/>
      <c r="M473" s="106"/>
      <c r="N473" s="77"/>
      <c r="O473" s="78"/>
      <c r="P473" s="78"/>
      <c r="Q473" s="78"/>
      <c r="R473" s="79"/>
      <c r="S473" s="80"/>
      <c r="T473" s="81"/>
      <c r="U473" s="77"/>
      <c r="V473" s="79"/>
      <c r="W473" s="79"/>
      <c r="X473" s="86"/>
      <c r="Y473" s="83"/>
      <c r="Z473" s="84"/>
      <c r="AA473" s="85"/>
      <c r="AB473" s="86"/>
    </row>
    <row r="474" spans="2:28" ht="16.5" customHeight="1" x14ac:dyDescent="0.25">
      <c r="B474" s="100" t="s">
        <v>205</v>
      </c>
      <c r="C474" s="101"/>
      <c r="D474" s="101"/>
      <c r="E474" s="101"/>
      <c r="F474" s="101"/>
      <c r="G474" s="102"/>
      <c r="H474" s="102" t="s">
        <v>210</v>
      </c>
      <c r="I474" s="102" t="s">
        <v>2837</v>
      </c>
      <c r="J474" s="102" t="s">
        <v>310</v>
      </c>
      <c r="K474" s="102">
        <v>20</v>
      </c>
      <c r="L474" s="102">
        <v>3</v>
      </c>
      <c r="M474" s="102"/>
      <c r="N474" s="102"/>
      <c r="O474" s="102" t="s">
        <v>208</v>
      </c>
      <c r="P474" s="102" t="s">
        <v>209</v>
      </c>
      <c r="Q474" s="102" t="s">
        <v>139</v>
      </c>
      <c r="R474" s="102">
        <v>34160</v>
      </c>
      <c r="S474" s="102"/>
      <c r="T474" s="102">
        <v>80</v>
      </c>
      <c r="U474" s="102"/>
      <c r="V474" s="103"/>
      <c r="W474" s="101"/>
      <c r="X474" s="102"/>
      <c r="Y474" s="101"/>
      <c r="Z474" s="101"/>
      <c r="AA474" s="101"/>
      <c r="AB474" s="104"/>
    </row>
    <row r="475" spans="2:28" ht="16.5" customHeight="1" x14ac:dyDescent="0.25">
      <c r="B475" s="97">
        <v>1289</v>
      </c>
      <c r="C475" s="97" t="s">
        <v>206</v>
      </c>
      <c r="D475" s="98">
        <v>501</v>
      </c>
      <c r="E475" s="99">
        <v>3</v>
      </c>
      <c r="F475" s="97">
        <v>6</v>
      </c>
      <c r="G475" s="97">
        <v>1</v>
      </c>
      <c r="H475" s="105">
        <v>9</v>
      </c>
      <c r="I475" s="105">
        <v>1</v>
      </c>
      <c r="J475" s="105">
        <v>13</v>
      </c>
      <c r="K475" s="95">
        <v>3713</v>
      </c>
      <c r="L475" s="106">
        <f>T474</f>
        <v>80</v>
      </c>
      <c r="M475" s="106">
        <f>K475*L475</f>
        <v>297040</v>
      </c>
      <c r="N475" s="77"/>
      <c r="O475" s="78"/>
      <c r="P475" s="78"/>
      <c r="Q475" s="78"/>
      <c r="R475" s="79"/>
      <c r="S475" s="80"/>
      <c r="T475" s="81"/>
      <c r="U475" s="77"/>
      <c r="V475" s="79"/>
      <c r="W475" s="79"/>
      <c r="X475" s="82"/>
      <c r="Y475" s="83">
        <f>M475</f>
        <v>297040</v>
      </c>
      <c r="Z475" s="84"/>
      <c r="AA475" s="87">
        <f>AB475*M475/100</f>
        <v>29.704000000000001</v>
      </c>
      <c r="AB475" s="110">
        <v>0.01</v>
      </c>
    </row>
    <row r="476" spans="2:28" ht="16.5" customHeight="1" x14ac:dyDescent="0.25">
      <c r="B476" s="99"/>
      <c r="C476" s="99"/>
      <c r="D476" s="99"/>
      <c r="E476" s="99"/>
      <c r="F476" s="99"/>
      <c r="G476" s="99"/>
      <c r="H476" s="107"/>
      <c r="I476" s="107"/>
      <c r="J476" s="107"/>
      <c r="K476" s="106"/>
      <c r="L476" s="106"/>
      <c r="M476" s="106"/>
      <c r="N476" s="77"/>
      <c r="O476" s="78"/>
      <c r="P476" s="78"/>
      <c r="Q476" s="78"/>
      <c r="R476" s="79"/>
      <c r="S476" s="80"/>
      <c r="T476" s="81"/>
      <c r="U476" s="77"/>
      <c r="V476" s="79"/>
      <c r="W476" s="79"/>
      <c r="X476" s="86"/>
      <c r="Y476" s="83"/>
      <c r="Z476" s="84"/>
      <c r="AA476" s="85"/>
      <c r="AB476" s="86"/>
    </row>
    <row r="477" spans="2:28" ht="16.5" customHeight="1" x14ac:dyDescent="0.25">
      <c r="B477" s="100" t="s">
        <v>205</v>
      </c>
      <c r="C477" s="101"/>
      <c r="D477" s="101"/>
      <c r="E477" s="101"/>
      <c r="F477" s="101"/>
      <c r="G477" s="102"/>
      <c r="H477" s="102" t="s">
        <v>210</v>
      </c>
      <c r="I477" s="102" t="s">
        <v>2649</v>
      </c>
      <c r="J477" s="102" t="s">
        <v>601</v>
      </c>
      <c r="K477" s="102">
        <v>56</v>
      </c>
      <c r="L477" s="102">
        <v>3</v>
      </c>
      <c r="M477" s="102"/>
      <c r="N477" s="102"/>
      <c r="O477" s="102" t="s">
        <v>208</v>
      </c>
      <c r="P477" s="102" t="s">
        <v>209</v>
      </c>
      <c r="Q477" s="102" t="s">
        <v>139</v>
      </c>
      <c r="R477" s="102">
        <v>34160</v>
      </c>
      <c r="S477" s="102"/>
      <c r="T477" s="102">
        <v>80</v>
      </c>
      <c r="U477" s="102"/>
      <c r="V477" s="103"/>
      <c r="W477" s="101"/>
      <c r="X477" s="102"/>
      <c r="Y477" s="101"/>
      <c r="Z477" s="101"/>
      <c r="AA477" s="101"/>
      <c r="AB477" s="104"/>
    </row>
    <row r="478" spans="2:28" ht="16.5" customHeight="1" x14ac:dyDescent="0.25">
      <c r="B478" s="97">
        <v>1290</v>
      </c>
      <c r="C478" s="97" t="s">
        <v>206</v>
      </c>
      <c r="D478" s="98">
        <v>1716</v>
      </c>
      <c r="E478" s="99">
        <v>3</v>
      </c>
      <c r="F478" s="97">
        <v>6</v>
      </c>
      <c r="G478" s="97">
        <v>1</v>
      </c>
      <c r="H478" s="105">
        <v>13</v>
      </c>
      <c r="I478" s="105">
        <v>0</v>
      </c>
      <c r="J478" s="105">
        <v>52</v>
      </c>
      <c r="K478" s="95">
        <v>5252</v>
      </c>
      <c r="L478" s="106">
        <f>T477</f>
        <v>80</v>
      </c>
      <c r="M478" s="106">
        <f>K478*L478</f>
        <v>420160</v>
      </c>
      <c r="N478" s="77"/>
      <c r="O478" s="78"/>
      <c r="P478" s="78"/>
      <c r="Q478" s="78"/>
      <c r="R478" s="79"/>
      <c r="S478" s="80"/>
      <c r="T478" s="81"/>
      <c r="U478" s="77"/>
      <c r="V478" s="79"/>
      <c r="W478" s="79"/>
      <c r="X478" s="82"/>
      <c r="Y478" s="83">
        <f>M478</f>
        <v>420160</v>
      </c>
      <c r="Z478" s="84"/>
      <c r="AA478" s="87">
        <f>AB478*M478/100</f>
        <v>42.016000000000005</v>
      </c>
      <c r="AB478" s="110">
        <v>0.01</v>
      </c>
    </row>
    <row r="479" spans="2:28" ht="16.5" customHeight="1" x14ac:dyDescent="0.25">
      <c r="B479" s="99"/>
      <c r="C479" s="99"/>
      <c r="D479" s="99"/>
      <c r="E479" s="99"/>
      <c r="F479" s="99"/>
      <c r="G479" s="99"/>
      <c r="H479" s="107"/>
      <c r="I479" s="107"/>
      <c r="J479" s="107"/>
      <c r="K479" s="106"/>
      <c r="L479" s="106"/>
      <c r="M479" s="106"/>
      <c r="N479" s="77"/>
      <c r="O479" s="78"/>
      <c r="P479" s="78"/>
      <c r="Q479" s="78"/>
      <c r="R479" s="79"/>
      <c r="S479" s="80"/>
      <c r="T479" s="81"/>
      <c r="U479" s="77"/>
      <c r="V479" s="79"/>
      <c r="W479" s="79"/>
      <c r="X479" s="86"/>
      <c r="Y479" s="83"/>
      <c r="Z479" s="84"/>
      <c r="AA479" s="85"/>
      <c r="AB479" s="86"/>
    </row>
    <row r="480" spans="2:28" ht="16.5" customHeight="1" x14ac:dyDescent="0.25">
      <c r="B480" s="100" t="s">
        <v>205</v>
      </c>
      <c r="C480" s="101"/>
      <c r="D480" s="101"/>
      <c r="E480" s="101"/>
      <c r="F480" s="101"/>
      <c r="G480" s="102"/>
      <c r="H480" s="102" t="s">
        <v>210</v>
      </c>
      <c r="I480" s="102" t="s">
        <v>2734</v>
      </c>
      <c r="J480" s="102" t="s">
        <v>673</v>
      </c>
      <c r="K480" s="102">
        <v>48</v>
      </c>
      <c r="L480" s="102">
        <v>3</v>
      </c>
      <c r="M480" s="102"/>
      <c r="N480" s="102"/>
      <c r="O480" s="102" t="s">
        <v>208</v>
      </c>
      <c r="P480" s="102" t="s">
        <v>209</v>
      </c>
      <c r="Q480" s="102" t="s">
        <v>139</v>
      </c>
      <c r="R480" s="102">
        <v>34160</v>
      </c>
      <c r="S480" s="102"/>
      <c r="T480" s="102">
        <v>80</v>
      </c>
      <c r="U480" s="102"/>
      <c r="V480" s="103"/>
      <c r="W480" s="101"/>
      <c r="X480" s="102"/>
      <c r="Y480" s="101"/>
      <c r="Z480" s="101"/>
      <c r="AA480" s="101"/>
      <c r="AB480" s="104"/>
    </row>
    <row r="481" spans="2:28" ht="16.5" customHeight="1" x14ac:dyDescent="0.25">
      <c r="B481" s="97">
        <v>1293</v>
      </c>
      <c r="C481" s="97" t="s">
        <v>206</v>
      </c>
      <c r="D481" s="98">
        <v>1652</v>
      </c>
      <c r="E481" s="99">
        <v>3</v>
      </c>
      <c r="F481" s="97">
        <v>6</v>
      </c>
      <c r="G481" s="97">
        <v>1</v>
      </c>
      <c r="H481" s="105">
        <v>10</v>
      </c>
      <c r="I481" s="105">
        <v>2</v>
      </c>
      <c r="J481" s="105">
        <v>3</v>
      </c>
      <c r="K481" s="95">
        <v>4203</v>
      </c>
      <c r="L481" s="106">
        <f>T480</f>
        <v>80</v>
      </c>
      <c r="M481" s="106">
        <f>K481*L481</f>
        <v>336240</v>
      </c>
      <c r="N481" s="77"/>
      <c r="O481" s="78"/>
      <c r="P481" s="78"/>
      <c r="Q481" s="78"/>
      <c r="R481" s="79"/>
      <c r="S481" s="80"/>
      <c r="T481" s="81"/>
      <c r="U481" s="77"/>
      <c r="V481" s="79"/>
      <c r="W481" s="79"/>
      <c r="X481" s="82"/>
      <c r="Y481" s="83">
        <f>M481</f>
        <v>336240</v>
      </c>
      <c r="Z481" s="84"/>
      <c r="AA481" s="87">
        <f>AB481*M481/100</f>
        <v>33.624000000000002</v>
      </c>
      <c r="AB481" s="110">
        <v>0.01</v>
      </c>
    </row>
    <row r="482" spans="2:28" ht="16.5" customHeight="1" x14ac:dyDescent="0.25">
      <c r="B482" s="99"/>
      <c r="C482" s="99"/>
      <c r="D482" s="99"/>
      <c r="E482" s="99"/>
      <c r="F482" s="99"/>
      <c r="G482" s="99"/>
      <c r="H482" s="107"/>
      <c r="I482" s="107"/>
      <c r="J482" s="107"/>
      <c r="K482" s="106"/>
      <c r="L482" s="106"/>
      <c r="M482" s="106"/>
      <c r="N482" s="77"/>
      <c r="O482" s="78"/>
      <c r="P482" s="78"/>
      <c r="Q482" s="78"/>
      <c r="R482" s="79"/>
      <c r="S482" s="80"/>
      <c r="T482" s="81"/>
      <c r="U482" s="77"/>
      <c r="V482" s="79"/>
      <c r="W482" s="79"/>
      <c r="X482" s="86"/>
      <c r="Y482" s="83"/>
      <c r="Z482" s="84"/>
      <c r="AA482" s="85"/>
      <c r="AB482" s="86"/>
    </row>
    <row r="483" spans="2:28" ht="16.5" customHeight="1" x14ac:dyDescent="0.25">
      <c r="B483" s="100" t="s">
        <v>205</v>
      </c>
      <c r="C483" s="101"/>
      <c r="D483" s="101"/>
      <c r="E483" s="101"/>
      <c r="F483" s="101"/>
      <c r="G483" s="102"/>
      <c r="H483" s="102" t="s">
        <v>207</v>
      </c>
      <c r="I483" s="102" t="s">
        <v>858</v>
      </c>
      <c r="J483" s="102" t="s">
        <v>377</v>
      </c>
      <c r="K483" s="102">
        <v>1</v>
      </c>
      <c r="L483" s="102">
        <v>3</v>
      </c>
      <c r="M483" s="102"/>
      <c r="N483" s="102"/>
      <c r="O483" s="102" t="s">
        <v>208</v>
      </c>
      <c r="P483" s="102" t="s">
        <v>209</v>
      </c>
      <c r="Q483" s="102" t="s">
        <v>139</v>
      </c>
      <c r="R483" s="102">
        <v>34160</v>
      </c>
      <c r="S483" s="102"/>
      <c r="T483" s="102">
        <v>80</v>
      </c>
      <c r="U483" s="102"/>
      <c r="V483" s="103"/>
      <c r="W483" s="101"/>
      <c r="X483" s="102" t="s">
        <v>212</v>
      </c>
      <c r="Y483" s="101" t="s">
        <v>2842</v>
      </c>
      <c r="Z483" s="101"/>
      <c r="AA483" s="101"/>
      <c r="AB483" s="104"/>
    </row>
    <row r="484" spans="2:28" ht="16.5" customHeight="1" x14ac:dyDescent="0.25">
      <c r="B484" s="97">
        <v>1295</v>
      </c>
      <c r="C484" s="97" t="s">
        <v>206</v>
      </c>
      <c r="D484" s="98">
        <v>201</v>
      </c>
      <c r="E484" s="99">
        <v>3</v>
      </c>
      <c r="F484" s="97">
        <v>6</v>
      </c>
      <c r="G484" s="97">
        <v>1</v>
      </c>
      <c r="H484" s="105">
        <v>7</v>
      </c>
      <c r="I484" s="105">
        <v>0</v>
      </c>
      <c r="J484" s="105">
        <v>44</v>
      </c>
      <c r="K484" s="95">
        <v>2844</v>
      </c>
      <c r="L484" s="106">
        <f>T483</f>
        <v>80</v>
      </c>
      <c r="M484" s="106">
        <f>K484*L484</f>
        <v>227520</v>
      </c>
      <c r="N484" s="77"/>
      <c r="O484" s="78"/>
      <c r="P484" s="78"/>
      <c r="Q484" s="78"/>
      <c r="R484" s="79"/>
      <c r="S484" s="80"/>
      <c r="T484" s="81"/>
      <c r="U484" s="77"/>
      <c r="V484" s="79"/>
      <c r="W484" s="79"/>
      <c r="X484" s="82"/>
      <c r="Y484" s="83">
        <f>M484</f>
        <v>227520</v>
      </c>
      <c r="Z484" s="84"/>
      <c r="AA484" s="87">
        <f>AB484*M484/100</f>
        <v>22.752000000000002</v>
      </c>
      <c r="AB484" s="110">
        <v>0.01</v>
      </c>
    </row>
    <row r="485" spans="2:28" ht="16.5" customHeight="1" x14ac:dyDescent="0.25">
      <c r="B485" s="99"/>
      <c r="C485" s="99"/>
      <c r="D485" s="99"/>
      <c r="E485" s="99"/>
      <c r="F485" s="99"/>
      <c r="G485" s="99"/>
      <c r="H485" s="107"/>
      <c r="I485" s="107"/>
      <c r="J485" s="107"/>
      <c r="K485" s="106"/>
      <c r="L485" s="106"/>
      <c r="M485" s="106"/>
      <c r="N485" s="77"/>
      <c r="O485" s="78"/>
      <c r="P485" s="78"/>
      <c r="Q485" s="78"/>
      <c r="R485" s="79"/>
      <c r="S485" s="80"/>
      <c r="T485" s="81"/>
      <c r="U485" s="77"/>
      <c r="V485" s="79"/>
      <c r="W485" s="79"/>
      <c r="X485" s="86"/>
      <c r="Y485" s="83"/>
      <c r="Z485" s="84"/>
      <c r="AA485" s="85"/>
      <c r="AB485" s="86"/>
    </row>
    <row r="486" spans="2:28" ht="16.5" customHeight="1" x14ac:dyDescent="0.25">
      <c r="B486" s="100" t="s">
        <v>205</v>
      </c>
      <c r="C486" s="101"/>
      <c r="D486" s="101"/>
      <c r="E486" s="101"/>
      <c r="F486" s="101"/>
      <c r="G486" s="102"/>
      <c r="H486" s="102" t="s">
        <v>207</v>
      </c>
      <c r="I486" s="102" t="s">
        <v>2497</v>
      </c>
      <c r="J486" s="102" t="s">
        <v>278</v>
      </c>
      <c r="K486" s="102">
        <v>33</v>
      </c>
      <c r="L486" s="102">
        <v>3</v>
      </c>
      <c r="M486" s="102"/>
      <c r="N486" s="102"/>
      <c r="O486" s="102" t="s">
        <v>208</v>
      </c>
      <c r="P486" s="102" t="s">
        <v>209</v>
      </c>
      <c r="Q486" s="102" t="s">
        <v>139</v>
      </c>
      <c r="R486" s="102">
        <v>34160</v>
      </c>
      <c r="S486" s="102"/>
      <c r="T486" s="102">
        <v>80</v>
      </c>
      <c r="U486" s="102"/>
      <c r="V486" s="103"/>
      <c r="W486" s="101"/>
      <c r="X486" s="102"/>
      <c r="Y486" s="101"/>
      <c r="Z486" s="101"/>
      <c r="AA486" s="101"/>
      <c r="AB486" s="104"/>
    </row>
    <row r="487" spans="2:28" ht="16.5" customHeight="1" x14ac:dyDescent="0.25">
      <c r="B487" s="97">
        <v>1299</v>
      </c>
      <c r="C487" s="97" t="s">
        <v>206</v>
      </c>
      <c r="D487" s="98">
        <v>3987</v>
      </c>
      <c r="E487" s="99">
        <v>3</v>
      </c>
      <c r="F487" s="97">
        <v>6</v>
      </c>
      <c r="G487" s="97">
        <v>1</v>
      </c>
      <c r="H487" s="105">
        <v>2</v>
      </c>
      <c r="I487" s="105">
        <v>3</v>
      </c>
      <c r="J487" s="105">
        <v>63</v>
      </c>
      <c r="K487" s="95">
        <v>1163</v>
      </c>
      <c r="L487" s="106">
        <f>T486</f>
        <v>80</v>
      </c>
      <c r="M487" s="106">
        <f>K487*L487</f>
        <v>93040</v>
      </c>
      <c r="N487" s="77"/>
      <c r="O487" s="78"/>
      <c r="P487" s="78"/>
      <c r="Q487" s="78"/>
      <c r="R487" s="79"/>
      <c r="S487" s="80"/>
      <c r="T487" s="81"/>
      <c r="U487" s="77"/>
      <c r="V487" s="79"/>
      <c r="W487" s="79"/>
      <c r="X487" s="82"/>
      <c r="Y487" s="83">
        <f>M487</f>
        <v>93040</v>
      </c>
      <c r="Z487" s="84"/>
      <c r="AA487" s="87">
        <f>AB487*M487/100</f>
        <v>9.3040000000000003</v>
      </c>
      <c r="AB487" s="110">
        <v>0.01</v>
      </c>
    </row>
    <row r="488" spans="2:28" ht="16.5" customHeight="1" x14ac:dyDescent="0.25">
      <c r="B488" s="99"/>
      <c r="C488" s="99"/>
      <c r="D488" s="99"/>
      <c r="E488" s="99"/>
      <c r="F488" s="99"/>
      <c r="G488" s="99"/>
      <c r="H488" s="107"/>
      <c r="I488" s="107"/>
      <c r="J488" s="107"/>
      <c r="K488" s="106"/>
      <c r="L488" s="106"/>
      <c r="M488" s="106"/>
      <c r="N488" s="77"/>
      <c r="O488" s="78"/>
      <c r="P488" s="78"/>
      <c r="Q488" s="78"/>
      <c r="R488" s="79"/>
      <c r="S488" s="80"/>
      <c r="T488" s="81"/>
      <c r="U488" s="77"/>
      <c r="V488" s="79"/>
      <c r="W488" s="79"/>
      <c r="X488" s="86"/>
      <c r="Y488" s="83"/>
      <c r="Z488" s="84"/>
      <c r="AA488" s="85"/>
      <c r="AB488" s="86"/>
    </row>
    <row r="489" spans="2:28" ht="16.5" customHeight="1" x14ac:dyDescent="0.25">
      <c r="B489" s="100" t="s">
        <v>205</v>
      </c>
      <c r="C489" s="101"/>
      <c r="D489" s="101"/>
      <c r="E489" s="101"/>
      <c r="F489" s="101"/>
      <c r="G489" s="102"/>
      <c r="H489" s="102" t="s">
        <v>210</v>
      </c>
      <c r="I489" s="102" t="s">
        <v>2522</v>
      </c>
      <c r="J489" s="102" t="s">
        <v>2523</v>
      </c>
      <c r="K489" s="102">
        <v>18</v>
      </c>
      <c r="L489" s="102">
        <v>3</v>
      </c>
      <c r="M489" s="102"/>
      <c r="N489" s="102"/>
      <c r="O489" s="102" t="s">
        <v>208</v>
      </c>
      <c r="P489" s="102" t="s">
        <v>209</v>
      </c>
      <c r="Q489" s="102" t="s">
        <v>139</v>
      </c>
      <c r="R489" s="102">
        <v>34160</v>
      </c>
      <c r="S489" s="102"/>
      <c r="T489" s="102">
        <v>80</v>
      </c>
      <c r="U489" s="102"/>
      <c r="V489" s="103"/>
      <c r="W489" s="101"/>
      <c r="X489" s="102"/>
      <c r="Y489" s="101"/>
      <c r="Z489" s="101"/>
      <c r="AA489" s="101"/>
      <c r="AB489" s="104"/>
    </row>
    <row r="490" spans="2:28" ht="16.5" customHeight="1" x14ac:dyDescent="0.25">
      <c r="B490" s="97">
        <v>1300</v>
      </c>
      <c r="C490" s="97" t="s">
        <v>206</v>
      </c>
      <c r="D490" s="98">
        <v>3959</v>
      </c>
      <c r="E490" s="99">
        <v>3</v>
      </c>
      <c r="F490" s="97">
        <v>6</v>
      </c>
      <c r="G490" s="97">
        <v>1</v>
      </c>
      <c r="H490" s="105">
        <v>4</v>
      </c>
      <c r="I490" s="105">
        <v>2</v>
      </c>
      <c r="J490" s="105">
        <v>76</v>
      </c>
      <c r="K490" s="95">
        <v>1876</v>
      </c>
      <c r="L490" s="106">
        <f>T489</f>
        <v>80</v>
      </c>
      <c r="M490" s="106">
        <f>K490*L490</f>
        <v>150080</v>
      </c>
      <c r="N490" s="77"/>
      <c r="O490" s="78"/>
      <c r="P490" s="78"/>
      <c r="Q490" s="78"/>
      <c r="R490" s="79"/>
      <c r="S490" s="80"/>
      <c r="T490" s="81"/>
      <c r="U490" s="77"/>
      <c r="V490" s="79"/>
      <c r="W490" s="79"/>
      <c r="X490" s="82"/>
      <c r="Y490" s="83">
        <f>M490</f>
        <v>150080</v>
      </c>
      <c r="Z490" s="84"/>
      <c r="AA490" s="87">
        <f>AB490*M490/100</f>
        <v>15.007999999999999</v>
      </c>
      <c r="AB490" s="110">
        <v>0.01</v>
      </c>
    </row>
    <row r="491" spans="2:28" ht="16.5" customHeight="1" x14ac:dyDescent="0.25">
      <c r="B491" s="99"/>
      <c r="C491" s="99"/>
      <c r="D491" s="99"/>
      <c r="E491" s="99"/>
      <c r="F491" s="99"/>
      <c r="G491" s="99"/>
      <c r="H491" s="107"/>
      <c r="I491" s="107"/>
      <c r="J491" s="107"/>
      <c r="K491" s="106"/>
      <c r="L491" s="106"/>
      <c r="M491" s="106"/>
      <c r="N491" s="77"/>
      <c r="O491" s="78"/>
      <c r="P491" s="78"/>
      <c r="Q491" s="78"/>
      <c r="R491" s="79"/>
      <c r="S491" s="80"/>
      <c r="T491" s="81"/>
      <c r="U491" s="77"/>
      <c r="V491" s="79"/>
      <c r="W491" s="79"/>
      <c r="X491" s="86"/>
      <c r="Y491" s="83"/>
      <c r="Z491" s="84"/>
      <c r="AA491" s="85"/>
      <c r="AB491" s="86"/>
    </row>
    <row r="492" spans="2:28" ht="16.5" customHeight="1" x14ac:dyDescent="0.25">
      <c r="B492" s="100" t="s">
        <v>205</v>
      </c>
      <c r="C492" s="101"/>
      <c r="D492" s="101"/>
      <c r="E492" s="101"/>
      <c r="F492" s="101"/>
      <c r="G492" s="102"/>
      <c r="H492" s="102" t="s">
        <v>210</v>
      </c>
      <c r="I492" s="102" t="s">
        <v>2383</v>
      </c>
      <c r="J492" s="102" t="s">
        <v>2384</v>
      </c>
      <c r="K492" s="102">
        <v>50</v>
      </c>
      <c r="L492" s="102">
        <v>3</v>
      </c>
      <c r="M492" s="102"/>
      <c r="N492" s="102"/>
      <c r="O492" s="102" t="s">
        <v>208</v>
      </c>
      <c r="P492" s="102" t="s">
        <v>209</v>
      </c>
      <c r="Q492" s="102" t="s">
        <v>139</v>
      </c>
      <c r="R492" s="102">
        <v>34160</v>
      </c>
      <c r="S492" s="102"/>
      <c r="T492" s="102">
        <v>80</v>
      </c>
      <c r="U492" s="102"/>
      <c r="V492" s="103"/>
      <c r="W492" s="101"/>
      <c r="X492" s="102"/>
      <c r="Y492" s="101"/>
      <c r="Z492" s="101"/>
      <c r="AA492" s="101"/>
      <c r="AB492" s="104"/>
    </row>
    <row r="493" spans="2:28" ht="16.5" customHeight="1" x14ac:dyDescent="0.25">
      <c r="B493" s="97">
        <v>1309</v>
      </c>
      <c r="C493" s="97" t="s">
        <v>206</v>
      </c>
      <c r="D493" s="98">
        <v>502</v>
      </c>
      <c r="E493" s="99">
        <v>4</v>
      </c>
      <c r="F493" s="97">
        <v>6</v>
      </c>
      <c r="G493" s="97">
        <v>1</v>
      </c>
      <c r="H493" s="105">
        <v>6</v>
      </c>
      <c r="I493" s="105">
        <v>2</v>
      </c>
      <c r="J493" s="105">
        <v>34</v>
      </c>
      <c r="K493" s="95">
        <v>2634</v>
      </c>
      <c r="L493" s="106">
        <f>T492</f>
        <v>80</v>
      </c>
      <c r="M493" s="106">
        <f>K493*L493</f>
        <v>210720</v>
      </c>
      <c r="N493" s="77"/>
      <c r="O493" s="78"/>
      <c r="P493" s="78"/>
      <c r="Q493" s="78"/>
      <c r="R493" s="79"/>
      <c r="S493" s="80"/>
      <c r="T493" s="81"/>
      <c r="U493" s="77"/>
      <c r="V493" s="79"/>
      <c r="W493" s="79"/>
      <c r="X493" s="82"/>
      <c r="Y493" s="83">
        <f>M493</f>
        <v>210720</v>
      </c>
      <c r="Z493" s="84"/>
      <c r="AA493" s="87">
        <f>AB493*M493/100</f>
        <v>21.071999999999999</v>
      </c>
      <c r="AB493" s="110">
        <v>0.01</v>
      </c>
    </row>
    <row r="494" spans="2:28" ht="16.5" customHeight="1" x14ac:dyDescent="0.25">
      <c r="B494" s="99"/>
      <c r="C494" s="99"/>
      <c r="D494" s="99"/>
      <c r="E494" s="99"/>
      <c r="F494" s="99"/>
      <c r="G494" s="99"/>
      <c r="H494" s="107"/>
      <c r="I494" s="107"/>
      <c r="J494" s="107"/>
      <c r="K494" s="106"/>
      <c r="L494" s="106"/>
      <c r="M494" s="106"/>
      <c r="N494" s="77"/>
      <c r="O494" s="78"/>
      <c r="P494" s="78"/>
      <c r="Q494" s="78"/>
      <c r="R494" s="79"/>
      <c r="S494" s="80"/>
      <c r="T494" s="81"/>
      <c r="U494" s="77"/>
      <c r="V494" s="79"/>
      <c r="W494" s="79"/>
      <c r="X494" s="86"/>
      <c r="Y494" s="83"/>
      <c r="Z494" s="84"/>
      <c r="AA494" s="85"/>
      <c r="AB494" s="86"/>
    </row>
    <row r="495" spans="2:28" ht="16.5" customHeight="1" x14ac:dyDescent="0.25">
      <c r="B495" s="100" t="s">
        <v>205</v>
      </c>
      <c r="C495" s="101"/>
      <c r="D495" s="101"/>
      <c r="E495" s="101"/>
      <c r="F495" s="101"/>
      <c r="G495" s="102"/>
      <c r="H495" s="102" t="s">
        <v>207</v>
      </c>
      <c r="I495" s="102" t="s">
        <v>2866</v>
      </c>
      <c r="J495" s="102" t="s">
        <v>436</v>
      </c>
      <c r="K495" s="102">
        <v>45</v>
      </c>
      <c r="L495" s="102">
        <v>3</v>
      </c>
      <c r="M495" s="102"/>
      <c r="N495" s="102"/>
      <c r="O495" s="102" t="s">
        <v>208</v>
      </c>
      <c r="P495" s="102" t="s">
        <v>209</v>
      </c>
      <c r="Q495" s="102" t="s">
        <v>139</v>
      </c>
      <c r="R495" s="102">
        <v>34160</v>
      </c>
      <c r="S495" s="102"/>
      <c r="T495" s="102">
        <v>80</v>
      </c>
      <c r="U495" s="102"/>
      <c r="V495" s="103"/>
      <c r="W495" s="101"/>
      <c r="X495" s="102"/>
      <c r="Y495" s="101"/>
      <c r="Z495" s="101"/>
      <c r="AA495" s="101"/>
      <c r="AB495" s="104"/>
    </row>
    <row r="496" spans="2:28" ht="16.5" customHeight="1" x14ac:dyDescent="0.25">
      <c r="B496" s="97">
        <v>1310</v>
      </c>
      <c r="C496" s="97" t="s">
        <v>206</v>
      </c>
      <c r="D496" s="98">
        <v>496</v>
      </c>
      <c r="E496" s="99">
        <v>4</v>
      </c>
      <c r="F496" s="97">
        <v>6</v>
      </c>
      <c r="G496" s="97">
        <v>1</v>
      </c>
      <c r="H496" s="105">
        <v>11</v>
      </c>
      <c r="I496" s="105">
        <v>1</v>
      </c>
      <c r="J496" s="105">
        <v>3</v>
      </c>
      <c r="K496" s="95">
        <v>4503</v>
      </c>
      <c r="L496" s="106">
        <f>T495</f>
        <v>80</v>
      </c>
      <c r="M496" s="106">
        <f>K496*L496</f>
        <v>360240</v>
      </c>
      <c r="N496" s="77"/>
      <c r="O496" s="78"/>
      <c r="P496" s="78"/>
      <c r="Q496" s="78"/>
      <c r="R496" s="79"/>
      <c r="S496" s="80"/>
      <c r="T496" s="81"/>
      <c r="U496" s="77"/>
      <c r="V496" s="79"/>
      <c r="W496" s="79"/>
      <c r="X496" s="82"/>
      <c r="Y496" s="83">
        <f>M496</f>
        <v>360240</v>
      </c>
      <c r="Z496" s="84"/>
      <c r="AA496" s="87">
        <f>AB496*M496/100</f>
        <v>36.024000000000001</v>
      </c>
      <c r="AB496" s="110">
        <v>0.01</v>
      </c>
    </row>
    <row r="497" spans="2:28" ht="16.5" customHeight="1" x14ac:dyDescent="0.25">
      <c r="B497" s="99"/>
      <c r="C497" s="99"/>
      <c r="D497" s="99"/>
      <c r="E497" s="99"/>
      <c r="F497" s="99"/>
      <c r="G497" s="99"/>
      <c r="H497" s="107"/>
      <c r="I497" s="107"/>
      <c r="J497" s="107"/>
      <c r="K497" s="106"/>
      <c r="L497" s="106"/>
      <c r="M497" s="106"/>
      <c r="N497" s="77"/>
      <c r="O497" s="78"/>
      <c r="P497" s="78"/>
      <c r="Q497" s="78"/>
      <c r="R497" s="79"/>
      <c r="S497" s="80"/>
      <c r="T497" s="81"/>
      <c r="U497" s="77"/>
      <c r="V497" s="79"/>
      <c r="W497" s="79"/>
      <c r="X497" s="86"/>
      <c r="Y497" s="83"/>
      <c r="Z497" s="84"/>
      <c r="AA497" s="85"/>
      <c r="AB497" s="86"/>
    </row>
    <row r="498" spans="2:28" ht="16.5" customHeight="1" x14ac:dyDescent="0.25">
      <c r="B498" s="100" t="s">
        <v>205</v>
      </c>
      <c r="C498" s="101"/>
      <c r="D498" s="101"/>
      <c r="E498" s="101"/>
      <c r="F498" s="101"/>
      <c r="G498" s="102"/>
      <c r="H498" s="102" t="s">
        <v>207</v>
      </c>
      <c r="I498" s="102" t="s">
        <v>2867</v>
      </c>
      <c r="J498" s="102" t="s">
        <v>2632</v>
      </c>
      <c r="K498" s="102">
        <v>17</v>
      </c>
      <c r="L498" s="102">
        <v>3</v>
      </c>
      <c r="M498" s="102"/>
      <c r="N498" s="102"/>
      <c r="O498" s="102" t="s">
        <v>208</v>
      </c>
      <c r="P498" s="102" t="s">
        <v>209</v>
      </c>
      <c r="Q498" s="102" t="s">
        <v>139</v>
      </c>
      <c r="R498" s="102">
        <v>34160</v>
      </c>
      <c r="S498" s="102"/>
      <c r="T498" s="102">
        <v>80</v>
      </c>
      <c r="U498" s="102"/>
      <c r="V498" s="103"/>
      <c r="W498" s="101"/>
      <c r="X498" s="102" t="s">
        <v>212</v>
      </c>
      <c r="Y498" s="101" t="s">
        <v>2868</v>
      </c>
      <c r="Z498" s="101"/>
      <c r="AA498" s="101"/>
      <c r="AB498" s="104"/>
    </row>
    <row r="499" spans="2:28" ht="16.5" customHeight="1" x14ac:dyDescent="0.25">
      <c r="B499" s="97">
        <v>1311</v>
      </c>
      <c r="C499" s="97" t="s">
        <v>206</v>
      </c>
      <c r="D499" s="98">
        <v>1632</v>
      </c>
      <c r="E499" s="99">
        <v>4</v>
      </c>
      <c r="F499" s="97">
        <v>6</v>
      </c>
      <c r="G499" s="97">
        <v>1</v>
      </c>
      <c r="H499" s="105">
        <v>34</v>
      </c>
      <c r="I499" s="105">
        <v>2</v>
      </c>
      <c r="J499" s="105">
        <v>39</v>
      </c>
      <c r="K499" s="95">
        <v>13839</v>
      </c>
      <c r="L499" s="106">
        <f>T498</f>
        <v>80</v>
      </c>
      <c r="M499" s="106">
        <f>K499*L499</f>
        <v>1107120</v>
      </c>
      <c r="N499" s="77"/>
      <c r="O499" s="78"/>
      <c r="P499" s="78"/>
      <c r="Q499" s="78"/>
      <c r="R499" s="79"/>
      <c r="S499" s="80"/>
      <c r="T499" s="81"/>
      <c r="U499" s="77"/>
      <c r="V499" s="79"/>
      <c r="W499" s="79"/>
      <c r="X499" s="82"/>
      <c r="Y499" s="83">
        <f>M499</f>
        <v>1107120</v>
      </c>
      <c r="Z499" s="84"/>
      <c r="AA499" s="87">
        <f>AB499*M499/100</f>
        <v>110.712</v>
      </c>
      <c r="AB499" s="110">
        <v>0.01</v>
      </c>
    </row>
    <row r="500" spans="2:28" ht="16.5" customHeight="1" x14ac:dyDescent="0.25">
      <c r="B500" s="99"/>
      <c r="C500" s="99"/>
      <c r="D500" s="99"/>
      <c r="E500" s="99"/>
      <c r="F500" s="99"/>
      <c r="G500" s="99"/>
      <c r="H500" s="107"/>
      <c r="I500" s="107"/>
      <c r="J500" s="107"/>
      <c r="K500" s="106"/>
      <c r="L500" s="106"/>
      <c r="M500" s="106"/>
      <c r="N500" s="77"/>
      <c r="O500" s="78"/>
      <c r="P500" s="78"/>
      <c r="Q500" s="78"/>
      <c r="R500" s="79"/>
      <c r="S500" s="80"/>
      <c r="T500" s="81"/>
      <c r="U500" s="77"/>
      <c r="V500" s="79"/>
      <c r="W500" s="79"/>
      <c r="X500" s="86"/>
      <c r="Y500" s="83"/>
      <c r="Z500" s="84"/>
      <c r="AA500" s="85"/>
      <c r="AB500" s="86"/>
    </row>
    <row r="501" spans="2:28" ht="16.5" customHeight="1" x14ac:dyDescent="0.25">
      <c r="B501" s="100" t="s">
        <v>205</v>
      </c>
      <c r="C501" s="101"/>
      <c r="D501" s="101"/>
      <c r="E501" s="101"/>
      <c r="F501" s="101"/>
      <c r="G501" s="102"/>
      <c r="H501" s="102" t="s">
        <v>210</v>
      </c>
      <c r="I501" s="102" t="s">
        <v>2672</v>
      </c>
      <c r="J501" s="102" t="s">
        <v>2673</v>
      </c>
      <c r="K501" s="102">
        <v>2</v>
      </c>
      <c r="L501" s="102">
        <v>3</v>
      </c>
      <c r="M501" s="102"/>
      <c r="N501" s="102"/>
      <c r="O501" s="102" t="s">
        <v>208</v>
      </c>
      <c r="P501" s="102" t="s">
        <v>209</v>
      </c>
      <c r="Q501" s="102" t="s">
        <v>139</v>
      </c>
      <c r="R501" s="102">
        <v>34160</v>
      </c>
      <c r="S501" s="102" t="s">
        <v>2674</v>
      </c>
      <c r="T501" s="102">
        <v>80</v>
      </c>
      <c r="U501" s="102"/>
      <c r="V501" s="103"/>
      <c r="W501" s="101"/>
      <c r="X501" s="102"/>
      <c r="Y501" s="101"/>
      <c r="Z501" s="101"/>
      <c r="AA501" s="101"/>
      <c r="AB501" s="104"/>
    </row>
    <row r="502" spans="2:28" ht="16.5" customHeight="1" x14ac:dyDescent="0.25">
      <c r="B502" s="97">
        <v>1313</v>
      </c>
      <c r="C502" s="97" t="s">
        <v>206</v>
      </c>
      <c r="D502" s="98">
        <v>1614</v>
      </c>
      <c r="E502" s="99">
        <v>4</v>
      </c>
      <c r="F502" s="97">
        <v>6</v>
      </c>
      <c r="G502" s="97">
        <v>1</v>
      </c>
      <c r="H502" s="105">
        <v>9</v>
      </c>
      <c r="I502" s="105">
        <v>2</v>
      </c>
      <c r="J502" s="105">
        <v>83</v>
      </c>
      <c r="K502" s="95">
        <v>3883</v>
      </c>
      <c r="L502" s="106">
        <f>T501</f>
        <v>80</v>
      </c>
      <c r="M502" s="106">
        <f>K502*L502</f>
        <v>310640</v>
      </c>
      <c r="N502" s="77"/>
      <c r="O502" s="78"/>
      <c r="P502" s="78"/>
      <c r="Q502" s="78"/>
      <c r="R502" s="79"/>
      <c r="S502" s="80"/>
      <c r="T502" s="81"/>
      <c r="U502" s="77"/>
      <c r="V502" s="79"/>
      <c r="W502" s="79"/>
      <c r="X502" s="82"/>
      <c r="Y502" s="83">
        <f>M502</f>
        <v>310640</v>
      </c>
      <c r="Z502" s="84"/>
      <c r="AA502" s="87">
        <f>AB502*M502/100</f>
        <v>31.064</v>
      </c>
      <c r="AB502" s="110">
        <v>0.01</v>
      </c>
    </row>
    <row r="503" spans="2:28" ht="16.5" customHeight="1" x14ac:dyDescent="0.25">
      <c r="B503" s="99"/>
      <c r="C503" s="99"/>
      <c r="D503" s="99"/>
      <c r="E503" s="99"/>
      <c r="F503" s="99"/>
      <c r="G503" s="99"/>
      <c r="H503" s="107"/>
      <c r="I503" s="107"/>
      <c r="J503" s="107"/>
      <c r="K503" s="106"/>
      <c r="L503" s="106"/>
      <c r="M503" s="106"/>
      <c r="N503" s="77"/>
      <c r="O503" s="78"/>
      <c r="P503" s="78"/>
      <c r="Q503" s="78"/>
      <c r="R503" s="79"/>
      <c r="S503" s="80"/>
      <c r="T503" s="81"/>
      <c r="U503" s="77"/>
      <c r="V503" s="79"/>
      <c r="W503" s="79"/>
      <c r="X503" s="86"/>
      <c r="Y503" s="83"/>
      <c r="Z503" s="84"/>
      <c r="AA503" s="85"/>
      <c r="AB503" s="86"/>
    </row>
    <row r="504" spans="2:28" ht="16.5" customHeight="1" x14ac:dyDescent="0.25">
      <c r="B504" s="100" t="s">
        <v>205</v>
      </c>
      <c r="C504" s="101"/>
      <c r="D504" s="101"/>
      <c r="E504" s="101"/>
      <c r="F504" s="101"/>
      <c r="G504" s="102"/>
      <c r="H504" s="102" t="s">
        <v>207</v>
      </c>
      <c r="I504" s="102" t="s">
        <v>2589</v>
      </c>
      <c r="J504" s="102" t="s">
        <v>601</v>
      </c>
      <c r="K504" s="102">
        <v>67</v>
      </c>
      <c r="L504" s="102">
        <v>3</v>
      </c>
      <c r="M504" s="102"/>
      <c r="N504" s="102"/>
      <c r="O504" s="102" t="s">
        <v>208</v>
      </c>
      <c r="P504" s="102" t="s">
        <v>209</v>
      </c>
      <c r="Q504" s="102" t="s">
        <v>139</v>
      </c>
      <c r="R504" s="102">
        <v>34160</v>
      </c>
      <c r="S504" s="102"/>
      <c r="T504" s="102">
        <v>80</v>
      </c>
      <c r="U504" s="102"/>
      <c r="V504" s="103"/>
      <c r="W504" s="101"/>
      <c r="X504" s="102"/>
      <c r="Y504" s="101"/>
      <c r="Z504" s="101"/>
      <c r="AA504" s="101"/>
      <c r="AB504" s="104"/>
    </row>
    <row r="505" spans="2:28" ht="16.5" customHeight="1" x14ac:dyDescent="0.25">
      <c r="B505" s="97">
        <v>1316</v>
      </c>
      <c r="C505" s="97" t="s">
        <v>206</v>
      </c>
      <c r="D505" s="98">
        <v>1717</v>
      </c>
      <c r="E505" s="99">
        <v>4</v>
      </c>
      <c r="F505" s="97">
        <v>6</v>
      </c>
      <c r="G505" s="97">
        <v>1</v>
      </c>
      <c r="H505" s="105">
        <v>15</v>
      </c>
      <c r="I505" s="105">
        <v>0</v>
      </c>
      <c r="J505" s="105">
        <v>73</v>
      </c>
      <c r="K505" s="95">
        <v>6073</v>
      </c>
      <c r="L505" s="106">
        <f>T504</f>
        <v>80</v>
      </c>
      <c r="M505" s="106">
        <f>K505*L505</f>
        <v>485840</v>
      </c>
      <c r="N505" s="77"/>
      <c r="O505" s="78"/>
      <c r="P505" s="78"/>
      <c r="Q505" s="78"/>
      <c r="R505" s="79"/>
      <c r="S505" s="80"/>
      <c r="T505" s="81"/>
      <c r="U505" s="77"/>
      <c r="V505" s="79"/>
      <c r="W505" s="79"/>
      <c r="X505" s="82"/>
      <c r="Y505" s="83">
        <f>M505</f>
        <v>485840</v>
      </c>
      <c r="Z505" s="84"/>
      <c r="AA505" s="87">
        <f>AB505*M505/100</f>
        <v>48.584000000000003</v>
      </c>
      <c r="AB505" s="110">
        <v>0.01</v>
      </c>
    </row>
    <row r="506" spans="2:28" ht="16.5" customHeight="1" x14ac:dyDescent="0.25">
      <c r="B506" s="99"/>
      <c r="C506" s="99"/>
      <c r="D506" s="99"/>
      <c r="E506" s="99"/>
      <c r="F506" s="99"/>
      <c r="G506" s="99"/>
      <c r="H506" s="107"/>
      <c r="I506" s="107"/>
      <c r="J506" s="107"/>
      <c r="K506" s="106"/>
      <c r="L506" s="106"/>
      <c r="M506" s="106"/>
      <c r="N506" s="77"/>
      <c r="O506" s="78"/>
      <c r="P506" s="78"/>
      <c r="Q506" s="78"/>
      <c r="R506" s="79"/>
      <c r="S506" s="80"/>
      <c r="T506" s="81"/>
      <c r="U506" s="77"/>
      <c r="V506" s="79"/>
      <c r="W506" s="79"/>
      <c r="X506" s="86"/>
      <c r="Y506" s="83"/>
      <c r="Z506" s="84"/>
      <c r="AA506" s="85"/>
      <c r="AB506" s="86"/>
    </row>
    <row r="507" spans="2:28" ht="16.5" customHeight="1" x14ac:dyDescent="0.25">
      <c r="B507" s="100" t="s">
        <v>205</v>
      </c>
      <c r="C507" s="101"/>
      <c r="D507" s="101"/>
      <c r="E507" s="101"/>
      <c r="F507" s="101"/>
      <c r="G507" s="102"/>
      <c r="H507" s="102" t="s">
        <v>210</v>
      </c>
      <c r="I507" s="102" t="s">
        <v>2537</v>
      </c>
      <c r="J507" s="102" t="s">
        <v>2538</v>
      </c>
      <c r="K507" s="102" t="s">
        <v>2539</v>
      </c>
      <c r="L507" s="102">
        <v>3</v>
      </c>
      <c r="M507" s="102"/>
      <c r="N507" s="102"/>
      <c r="O507" s="102" t="s">
        <v>208</v>
      </c>
      <c r="P507" s="102" t="s">
        <v>209</v>
      </c>
      <c r="Q507" s="102" t="s">
        <v>139</v>
      </c>
      <c r="R507" s="102">
        <v>34160</v>
      </c>
      <c r="S507" s="102"/>
      <c r="T507" s="102">
        <v>80</v>
      </c>
      <c r="U507" s="102"/>
      <c r="V507" s="103"/>
      <c r="W507" s="101"/>
      <c r="X507" s="102"/>
      <c r="Y507" s="101"/>
      <c r="Z507" s="101"/>
      <c r="AA507" s="101"/>
      <c r="AB507" s="104"/>
    </row>
    <row r="508" spans="2:28" ht="16.5" customHeight="1" x14ac:dyDescent="0.25">
      <c r="B508" s="97">
        <v>1321</v>
      </c>
      <c r="C508" s="97" t="s">
        <v>206</v>
      </c>
      <c r="D508" s="98">
        <v>3988</v>
      </c>
      <c r="E508" s="99">
        <v>4</v>
      </c>
      <c r="F508" s="97">
        <v>6</v>
      </c>
      <c r="G508" s="97">
        <v>1</v>
      </c>
      <c r="H508" s="105">
        <v>3</v>
      </c>
      <c r="I508" s="105">
        <v>0</v>
      </c>
      <c r="J508" s="105">
        <v>97</v>
      </c>
      <c r="K508" s="95">
        <v>1297</v>
      </c>
      <c r="L508" s="106">
        <f>T507</f>
        <v>80</v>
      </c>
      <c r="M508" s="106">
        <f>K508*L508</f>
        <v>103760</v>
      </c>
      <c r="N508" s="77"/>
      <c r="O508" s="78"/>
      <c r="P508" s="78"/>
      <c r="Q508" s="78"/>
      <c r="R508" s="79"/>
      <c r="S508" s="80"/>
      <c r="T508" s="81"/>
      <c r="U508" s="77"/>
      <c r="V508" s="79"/>
      <c r="W508" s="79"/>
      <c r="X508" s="82"/>
      <c r="Y508" s="83">
        <f>M508</f>
        <v>103760</v>
      </c>
      <c r="Z508" s="84"/>
      <c r="AA508" s="87">
        <f>AB508*M508/100</f>
        <v>10.375999999999999</v>
      </c>
      <c r="AB508" s="110">
        <v>0.01</v>
      </c>
    </row>
    <row r="509" spans="2:28" ht="16.5" customHeight="1" x14ac:dyDescent="0.25">
      <c r="B509" s="99"/>
      <c r="C509" s="99"/>
      <c r="D509" s="99"/>
      <c r="E509" s="99"/>
      <c r="F509" s="99"/>
      <c r="G509" s="99"/>
      <c r="H509" s="107"/>
      <c r="I509" s="107"/>
      <c r="J509" s="107"/>
      <c r="K509" s="106"/>
      <c r="L509" s="106"/>
      <c r="M509" s="106"/>
      <c r="N509" s="77"/>
      <c r="O509" s="78"/>
      <c r="P509" s="78"/>
      <c r="Q509" s="78"/>
      <c r="R509" s="79"/>
      <c r="S509" s="80"/>
      <c r="T509" s="81"/>
      <c r="U509" s="77"/>
      <c r="V509" s="79"/>
      <c r="W509" s="79"/>
      <c r="X509" s="86"/>
      <c r="Y509" s="83"/>
      <c r="Z509" s="84"/>
      <c r="AA509" s="85"/>
      <c r="AB509" s="86"/>
    </row>
    <row r="510" spans="2:28" ht="16.5" customHeight="1" x14ac:dyDescent="0.25">
      <c r="B510" s="100" t="s">
        <v>205</v>
      </c>
      <c r="C510" s="101"/>
      <c r="D510" s="101"/>
      <c r="E510" s="101"/>
      <c r="F510" s="101"/>
      <c r="G510" s="102"/>
      <c r="H510" s="102" t="s">
        <v>207</v>
      </c>
      <c r="I510" s="102" t="s">
        <v>2882</v>
      </c>
      <c r="J510" s="102" t="s">
        <v>528</v>
      </c>
      <c r="K510" s="102">
        <v>60</v>
      </c>
      <c r="L510" s="102">
        <v>3</v>
      </c>
      <c r="M510" s="102"/>
      <c r="N510" s="102"/>
      <c r="O510" s="102" t="s">
        <v>208</v>
      </c>
      <c r="P510" s="102" t="s">
        <v>209</v>
      </c>
      <c r="Q510" s="102" t="s">
        <v>139</v>
      </c>
      <c r="R510" s="102"/>
      <c r="S510" s="102"/>
      <c r="T510" s="102">
        <v>80</v>
      </c>
      <c r="U510" s="102"/>
      <c r="V510" s="103"/>
      <c r="W510" s="101"/>
      <c r="X510" s="102"/>
      <c r="Y510" s="101"/>
      <c r="Z510" s="101"/>
      <c r="AA510" s="101"/>
      <c r="AB510" s="104"/>
    </row>
    <row r="511" spans="2:28" ht="16.5" customHeight="1" x14ac:dyDescent="0.25">
      <c r="B511" s="97">
        <v>1323</v>
      </c>
      <c r="C511" s="97" t="s">
        <v>206</v>
      </c>
      <c r="D511" s="98">
        <v>3998</v>
      </c>
      <c r="E511" s="99">
        <v>4</v>
      </c>
      <c r="F511" s="97">
        <v>6</v>
      </c>
      <c r="G511" s="97">
        <v>1</v>
      </c>
      <c r="H511" s="105">
        <v>11</v>
      </c>
      <c r="I511" s="105">
        <v>3</v>
      </c>
      <c r="J511" s="105">
        <v>17</v>
      </c>
      <c r="K511" s="95">
        <v>4717</v>
      </c>
      <c r="L511" s="106">
        <f>T510</f>
        <v>80</v>
      </c>
      <c r="M511" s="106">
        <f>K511*L511</f>
        <v>377360</v>
      </c>
      <c r="N511" s="77"/>
      <c r="O511" s="78"/>
      <c r="P511" s="78"/>
      <c r="Q511" s="78"/>
      <c r="R511" s="79"/>
      <c r="S511" s="80"/>
      <c r="T511" s="81"/>
      <c r="U511" s="77"/>
      <c r="V511" s="79"/>
      <c r="W511" s="79"/>
      <c r="X511" s="82"/>
      <c r="Y511" s="83">
        <f>M511</f>
        <v>377360</v>
      </c>
      <c r="Z511" s="84"/>
      <c r="AA511" s="87">
        <f>AB511*M511/100</f>
        <v>37.735999999999997</v>
      </c>
      <c r="AB511" s="110">
        <v>0.01</v>
      </c>
    </row>
    <row r="512" spans="2:28" ht="16.5" customHeight="1" x14ac:dyDescent="0.25">
      <c r="B512" s="99"/>
      <c r="C512" s="99"/>
      <c r="D512" s="99"/>
      <c r="E512" s="99"/>
      <c r="F512" s="99"/>
      <c r="G512" s="99"/>
      <c r="H512" s="107"/>
      <c r="I512" s="107"/>
      <c r="J512" s="107"/>
      <c r="K512" s="106"/>
      <c r="L512" s="106"/>
      <c r="M512" s="106"/>
      <c r="N512" s="77"/>
      <c r="O512" s="78"/>
      <c r="P512" s="78"/>
      <c r="Q512" s="78"/>
      <c r="R512" s="79"/>
      <c r="S512" s="80"/>
      <c r="T512" s="81"/>
      <c r="U512" s="77"/>
      <c r="V512" s="79"/>
      <c r="W512" s="79"/>
      <c r="X512" s="86"/>
      <c r="Y512" s="83"/>
      <c r="Z512" s="84"/>
      <c r="AA512" s="85"/>
      <c r="AB512" s="86"/>
    </row>
    <row r="513" spans="2:28" ht="16.5" customHeight="1" x14ac:dyDescent="0.25">
      <c r="B513" s="100" t="s">
        <v>205</v>
      </c>
      <c r="C513" s="101"/>
      <c r="D513" s="101"/>
      <c r="E513" s="101"/>
      <c r="F513" s="101"/>
      <c r="G513" s="102"/>
      <c r="H513" s="102" t="s">
        <v>210</v>
      </c>
      <c r="I513" s="102" t="s">
        <v>469</v>
      </c>
      <c r="J513" s="102" t="s">
        <v>596</v>
      </c>
      <c r="K513" s="102">
        <v>5</v>
      </c>
      <c r="L513" s="102">
        <v>3</v>
      </c>
      <c r="M513" s="102"/>
      <c r="N513" s="102"/>
      <c r="O513" s="102" t="s">
        <v>208</v>
      </c>
      <c r="P513" s="102" t="s">
        <v>209</v>
      </c>
      <c r="Q513" s="102" t="s">
        <v>139</v>
      </c>
      <c r="R513" s="102">
        <v>34160</v>
      </c>
      <c r="S513" s="102"/>
      <c r="T513" s="102">
        <v>80</v>
      </c>
      <c r="U513" s="102"/>
      <c r="V513" s="103"/>
      <c r="W513" s="101"/>
      <c r="X513" s="102"/>
      <c r="Y513" s="101"/>
      <c r="Z513" s="101"/>
      <c r="AA513" s="101"/>
      <c r="AB513" s="104"/>
    </row>
    <row r="514" spans="2:28" ht="16.5" customHeight="1" x14ac:dyDescent="0.25">
      <c r="B514" s="97">
        <v>1330</v>
      </c>
      <c r="C514" s="97" t="s">
        <v>206</v>
      </c>
      <c r="D514" s="98">
        <v>517</v>
      </c>
      <c r="E514" s="99">
        <v>5</v>
      </c>
      <c r="F514" s="97">
        <v>6</v>
      </c>
      <c r="G514" s="97">
        <v>1</v>
      </c>
      <c r="H514" s="105">
        <v>10</v>
      </c>
      <c r="I514" s="105">
        <v>0</v>
      </c>
      <c r="J514" s="105">
        <v>16</v>
      </c>
      <c r="K514" s="95">
        <v>4016</v>
      </c>
      <c r="L514" s="106">
        <f>T513</f>
        <v>80</v>
      </c>
      <c r="M514" s="106">
        <f>K514*L514</f>
        <v>321280</v>
      </c>
      <c r="N514" s="77"/>
      <c r="O514" s="78"/>
      <c r="P514" s="78"/>
      <c r="Q514" s="78"/>
      <c r="R514" s="79"/>
      <c r="S514" s="80"/>
      <c r="T514" s="81"/>
      <c r="U514" s="77"/>
      <c r="V514" s="79"/>
      <c r="W514" s="79"/>
      <c r="X514" s="82"/>
      <c r="Y514" s="83">
        <f>M514</f>
        <v>321280</v>
      </c>
      <c r="Z514" s="84"/>
      <c r="AA514" s="87">
        <f>AB514*M514/100</f>
        <v>32.128</v>
      </c>
      <c r="AB514" s="110">
        <v>0.01</v>
      </c>
    </row>
    <row r="515" spans="2:28" ht="16.5" customHeight="1" x14ac:dyDescent="0.25">
      <c r="B515" s="99"/>
      <c r="C515" s="99"/>
      <c r="D515" s="99"/>
      <c r="E515" s="99"/>
      <c r="F515" s="99"/>
      <c r="G515" s="99"/>
      <c r="H515" s="107"/>
      <c r="I515" s="107"/>
      <c r="J515" s="107"/>
      <c r="K515" s="106"/>
      <c r="L515" s="106"/>
      <c r="M515" s="106"/>
      <c r="N515" s="77"/>
      <c r="O515" s="78"/>
      <c r="P515" s="78"/>
      <c r="Q515" s="78"/>
      <c r="R515" s="79"/>
      <c r="S515" s="80"/>
      <c r="T515" s="81"/>
      <c r="U515" s="77"/>
      <c r="V515" s="79"/>
      <c r="W515" s="79"/>
      <c r="X515" s="86"/>
      <c r="Y515" s="83"/>
      <c r="Z515" s="84"/>
      <c r="AA515" s="85"/>
      <c r="AB515" s="86"/>
    </row>
    <row r="516" spans="2:28" ht="16.5" customHeight="1" x14ac:dyDescent="0.25">
      <c r="B516" s="100" t="s">
        <v>205</v>
      </c>
      <c r="C516" s="101"/>
      <c r="D516" s="101"/>
      <c r="E516" s="101"/>
      <c r="F516" s="101"/>
      <c r="G516" s="102"/>
      <c r="H516" s="102" t="s">
        <v>210</v>
      </c>
      <c r="I516" s="102" t="s">
        <v>2477</v>
      </c>
      <c r="J516" s="102" t="s">
        <v>2890</v>
      </c>
      <c r="K516" s="102">
        <v>95</v>
      </c>
      <c r="L516" s="102">
        <v>3</v>
      </c>
      <c r="M516" s="102"/>
      <c r="N516" s="102"/>
      <c r="O516" s="102" t="s">
        <v>208</v>
      </c>
      <c r="P516" s="102" t="s">
        <v>209</v>
      </c>
      <c r="Q516" s="102" t="s">
        <v>139</v>
      </c>
      <c r="R516" s="102">
        <v>34160</v>
      </c>
      <c r="S516" s="102"/>
      <c r="T516" s="102">
        <v>80</v>
      </c>
      <c r="U516" s="102"/>
      <c r="V516" s="103"/>
      <c r="W516" s="101"/>
      <c r="X516" s="102"/>
      <c r="Y516" s="101"/>
      <c r="Z516" s="101"/>
      <c r="AA516" s="101"/>
      <c r="AB516" s="104"/>
    </row>
    <row r="517" spans="2:28" ht="16.5" customHeight="1" x14ac:dyDescent="0.25">
      <c r="B517" s="97">
        <v>1332</v>
      </c>
      <c r="C517" s="97" t="s">
        <v>206</v>
      </c>
      <c r="D517" s="98">
        <v>503</v>
      </c>
      <c r="E517" s="99">
        <v>5</v>
      </c>
      <c r="F517" s="97">
        <v>6</v>
      </c>
      <c r="G517" s="97">
        <v>1</v>
      </c>
      <c r="H517" s="105">
        <v>6</v>
      </c>
      <c r="I517" s="105">
        <v>3</v>
      </c>
      <c r="J517" s="105">
        <v>5</v>
      </c>
      <c r="K517" s="95">
        <v>2705</v>
      </c>
      <c r="L517" s="106">
        <f>T516</f>
        <v>80</v>
      </c>
      <c r="M517" s="106">
        <f>K517*L517</f>
        <v>216400</v>
      </c>
      <c r="N517" s="77"/>
      <c r="O517" s="78"/>
      <c r="P517" s="78"/>
      <c r="Q517" s="78"/>
      <c r="R517" s="79"/>
      <c r="S517" s="80"/>
      <c r="T517" s="81"/>
      <c r="U517" s="77"/>
      <c r="V517" s="79"/>
      <c r="W517" s="79"/>
      <c r="X517" s="82"/>
      <c r="Y517" s="83">
        <f>M517</f>
        <v>216400</v>
      </c>
      <c r="Z517" s="84"/>
      <c r="AA517" s="87">
        <f>AB517*M517/100</f>
        <v>21.64</v>
      </c>
      <c r="AB517" s="110">
        <v>0.01</v>
      </c>
    </row>
    <row r="518" spans="2:28" ht="16.5" customHeight="1" x14ac:dyDescent="0.25">
      <c r="B518" s="99"/>
      <c r="C518" s="99"/>
      <c r="D518" s="99"/>
      <c r="E518" s="99"/>
      <c r="F518" s="99"/>
      <c r="G518" s="99"/>
      <c r="H518" s="107"/>
      <c r="I518" s="107"/>
      <c r="J518" s="107"/>
      <c r="K518" s="106"/>
      <c r="L518" s="106"/>
      <c r="M518" s="106"/>
      <c r="N518" s="77"/>
      <c r="O518" s="78"/>
      <c r="P518" s="78"/>
      <c r="Q518" s="78"/>
      <c r="R518" s="79"/>
      <c r="S518" s="80"/>
      <c r="T518" s="81"/>
      <c r="U518" s="77"/>
      <c r="V518" s="79"/>
      <c r="W518" s="79"/>
      <c r="X518" s="86"/>
      <c r="Y518" s="83"/>
      <c r="Z518" s="84"/>
      <c r="AA518" s="85"/>
      <c r="AB518" s="86"/>
    </row>
    <row r="519" spans="2:28" ht="16.5" customHeight="1" x14ac:dyDescent="0.25">
      <c r="B519" s="100" t="s">
        <v>205</v>
      </c>
      <c r="C519" s="101"/>
      <c r="D519" s="101"/>
      <c r="E519" s="101"/>
      <c r="F519" s="101"/>
      <c r="G519" s="102"/>
      <c r="H519" s="102" t="s">
        <v>207</v>
      </c>
      <c r="I519" s="102" t="s">
        <v>987</v>
      </c>
      <c r="J519" s="102" t="s">
        <v>2673</v>
      </c>
      <c r="K519" s="102">
        <v>2</v>
      </c>
      <c r="L519" s="102">
        <v>3</v>
      </c>
      <c r="M519" s="102"/>
      <c r="N519" s="102"/>
      <c r="O519" s="102" t="s">
        <v>208</v>
      </c>
      <c r="P519" s="102" t="s">
        <v>209</v>
      </c>
      <c r="Q519" s="102" t="s">
        <v>139</v>
      </c>
      <c r="R519" s="102">
        <v>34160</v>
      </c>
      <c r="S519" s="102"/>
      <c r="T519" s="102">
        <v>80</v>
      </c>
      <c r="U519" s="102"/>
      <c r="V519" s="103"/>
      <c r="W519" s="101"/>
      <c r="X519" s="102"/>
      <c r="Y519" s="101"/>
      <c r="Z519" s="101"/>
      <c r="AA519" s="102" t="s">
        <v>2674</v>
      </c>
      <c r="AB519" s="104"/>
    </row>
    <row r="520" spans="2:28" ht="16.5" customHeight="1" x14ac:dyDescent="0.25">
      <c r="B520" s="97">
        <v>1336</v>
      </c>
      <c r="C520" s="97" t="s">
        <v>206</v>
      </c>
      <c r="D520" s="98">
        <v>1615</v>
      </c>
      <c r="E520" s="99">
        <v>5</v>
      </c>
      <c r="F520" s="97">
        <v>6</v>
      </c>
      <c r="G520" s="97">
        <v>1</v>
      </c>
      <c r="H520" s="105">
        <v>9</v>
      </c>
      <c r="I520" s="105">
        <v>0</v>
      </c>
      <c r="J520" s="105">
        <v>48</v>
      </c>
      <c r="K520" s="95">
        <v>3648</v>
      </c>
      <c r="L520" s="106">
        <f>T519</f>
        <v>80</v>
      </c>
      <c r="M520" s="106">
        <f>K520*L520</f>
        <v>291840</v>
      </c>
      <c r="N520" s="77"/>
      <c r="O520" s="78"/>
      <c r="P520" s="78"/>
      <c r="Q520" s="78"/>
      <c r="R520" s="79"/>
      <c r="S520" s="80"/>
      <c r="T520" s="81"/>
      <c r="U520" s="77"/>
      <c r="V520" s="79"/>
      <c r="W520" s="79"/>
      <c r="X520" s="82"/>
      <c r="Y520" s="83">
        <f>M520</f>
        <v>291840</v>
      </c>
      <c r="Z520" s="84"/>
      <c r="AA520" s="87">
        <f>AB520*M520/100</f>
        <v>29.184000000000001</v>
      </c>
      <c r="AB520" s="110">
        <v>0.01</v>
      </c>
    </row>
    <row r="521" spans="2:28" ht="16.5" customHeight="1" x14ac:dyDescent="0.25">
      <c r="B521" s="97"/>
      <c r="C521" s="97"/>
      <c r="D521" s="98"/>
      <c r="E521" s="99"/>
      <c r="F521" s="97"/>
      <c r="G521" s="97"/>
      <c r="H521" s="105">
        <v>0</v>
      </c>
      <c r="I521" s="105">
        <v>0</v>
      </c>
      <c r="J521" s="105">
        <v>9</v>
      </c>
      <c r="K521" s="95">
        <v>9</v>
      </c>
      <c r="L521" s="106">
        <f>T519</f>
        <v>80</v>
      </c>
      <c r="M521" s="106">
        <f>K521*L521</f>
        <v>720</v>
      </c>
      <c r="N521" s="77"/>
      <c r="O521" s="78" t="s">
        <v>215</v>
      </c>
      <c r="P521" s="78" t="s">
        <v>5</v>
      </c>
      <c r="Q521" s="78"/>
      <c r="R521" s="79">
        <v>36</v>
      </c>
      <c r="S521" s="80"/>
      <c r="T521" s="81">
        <v>7350</v>
      </c>
      <c r="U521" s="96" t="s">
        <v>5715</v>
      </c>
      <c r="V521" s="79">
        <f>R521*T521*8/100</f>
        <v>21168</v>
      </c>
      <c r="W521" s="79">
        <f>R521*T521-V521</f>
        <v>243432</v>
      </c>
      <c r="X521" s="82">
        <f>M521+W521</f>
        <v>244152</v>
      </c>
      <c r="Y521" s="83">
        <f>M521</f>
        <v>720</v>
      </c>
      <c r="Z521" s="84"/>
      <c r="AA521" s="87">
        <f>X521*AB521/100</f>
        <v>732.4559999999999</v>
      </c>
      <c r="AB521" s="86">
        <v>0.3</v>
      </c>
    </row>
    <row r="522" spans="2:28" ht="16.5" customHeight="1" x14ac:dyDescent="0.25">
      <c r="B522" s="97"/>
      <c r="C522" s="97"/>
      <c r="D522" s="98"/>
      <c r="E522" s="99"/>
      <c r="F522" s="97"/>
      <c r="G522" s="97"/>
      <c r="H522" s="105">
        <v>9</v>
      </c>
      <c r="I522" s="105">
        <v>0</v>
      </c>
      <c r="J522" s="105">
        <v>57</v>
      </c>
      <c r="K522" s="95"/>
      <c r="L522" s="106"/>
      <c r="M522" s="106"/>
      <c r="N522" s="77"/>
      <c r="O522" s="78"/>
      <c r="P522" s="78"/>
      <c r="Q522" s="78"/>
      <c r="R522" s="79"/>
      <c r="S522" s="80"/>
      <c r="T522" s="81"/>
      <c r="U522" s="77"/>
      <c r="V522" s="79"/>
      <c r="W522" s="79"/>
      <c r="X522" s="82"/>
      <c r="Y522" s="83"/>
      <c r="Z522" s="84"/>
      <c r="AA522" s="87"/>
      <c r="AB522" s="110"/>
    </row>
    <row r="523" spans="2:28" ht="16.5" customHeight="1" x14ac:dyDescent="0.25">
      <c r="B523" s="99"/>
      <c r="C523" s="99"/>
      <c r="D523" s="99"/>
      <c r="E523" s="99"/>
      <c r="F523" s="99"/>
      <c r="G523" s="99"/>
      <c r="H523" s="107"/>
      <c r="I523" s="107"/>
      <c r="J523" s="107"/>
      <c r="K523" s="106"/>
      <c r="L523" s="106"/>
      <c r="M523" s="106"/>
      <c r="N523" s="77"/>
      <c r="O523" s="78"/>
      <c r="P523" s="78"/>
      <c r="Q523" s="78"/>
      <c r="R523" s="79"/>
      <c r="S523" s="80"/>
      <c r="T523" s="81"/>
      <c r="U523" s="77"/>
      <c r="V523" s="79"/>
      <c r="W523" s="79"/>
      <c r="X523" s="86"/>
      <c r="Y523" s="83"/>
      <c r="Z523" s="84"/>
      <c r="AA523" s="85"/>
      <c r="AB523" s="86"/>
    </row>
    <row r="524" spans="2:28" ht="16.5" customHeight="1" x14ac:dyDescent="0.25">
      <c r="B524" s="100" t="s">
        <v>205</v>
      </c>
      <c r="C524" s="101"/>
      <c r="D524" s="101"/>
      <c r="E524" s="101"/>
      <c r="F524" s="101"/>
      <c r="G524" s="102"/>
      <c r="H524" s="102" t="s">
        <v>210</v>
      </c>
      <c r="I524" s="102" t="s">
        <v>2449</v>
      </c>
      <c r="J524" s="102" t="s">
        <v>278</v>
      </c>
      <c r="K524" s="102">
        <v>33</v>
      </c>
      <c r="L524" s="102">
        <v>3</v>
      </c>
      <c r="M524" s="102"/>
      <c r="N524" s="102"/>
      <c r="O524" s="102" t="s">
        <v>208</v>
      </c>
      <c r="P524" s="102" t="s">
        <v>209</v>
      </c>
      <c r="Q524" s="102" t="s">
        <v>139</v>
      </c>
      <c r="R524" s="102">
        <v>34160</v>
      </c>
      <c r="S524" s="102"/>
      <c r="T524" s="102">
        <v>80</v>
      </c>
      <c r="U524" s="102"/>
      <c r="V524" s="103"/>
      <c r="W524" s="101"/>
      <c r="X524" s="102"/>
      <c r="Y524" s="101"/>
      <c r="Z524" s="101"/>
      <c r="AA524" s="101"/>
      <c r="AB524" s="104"/>
    </row>
    <row r="525" spans="2:28" ht="16.5" customHeight="1" x14ac:dyDescent="0.25">
      <c r="B525" s="97">
        <v>1341</v>
      </c>
      <c r="C525" s="97" t="s">
        <v>206</v>
      </c>
      <c r="D525" s="98">
        <v>3989</v>
      </c>
      <c r="E525" s="99">
        <v>5</v>
      </c>
      <c r="F525" s="97">
        <v>6</v>
      </c>
      <c r="G525" s="97">
        <v>1</v>
      </c>
      <c r="H525" s="105">
        <v>3</v>
      </c>
      <c r="I525" s="105">
        <v>0</v>
      </c>
      <c r="J525" s="105">
        <v>5</v>
      </c>
      <c r="K525" s="95">
        <v>1205</v>
      </c>
      <c r="L525" s="106">
        <f>T524</f>
        <v>80</v>
      </c>
      <c r="M525" s="106">
        <f>K525*L525</f>
        <v>96400</v>
      </c>
      <c r="N525" s="77"/>
      <c r="O525" s="78"/>
      <c r="P525" s="78"/>
      <c r="Q525" s="78"/>
      <c r="R525" s="79"/>
      <c r="S525" s="80"/>
      <c r="T525" s="81"/>
      <c r="U525" s="77"/>
      <c r="V525" s="79"/>
      <c r="W525" s="79"/>
      <c r="X525" s="82"/>
      <c r="Y525" s="83">
        <f>M525</f>
        <v>96400</v>
      </c>
      <c r="Z525" s="84"/>
      <c r="AA525" s="87">
        <f>AB525*M525/100</f>
        <v>9.64</v>
      </c>
      <c r="AB525" s="82">
        <v>0.01</v>
      </c>
    </row>
    <row r="526" spans="2:28" ht="16.5" customHeight="1" x14ac:dyDescent="0.25">
      <c r="B526" s="99"/>
      <c r="C526" s="99"/>
      <c r="D526" s="99"/>
      <c r="E526" s="99"/>
      <c r="F526" s="99"/>
      <c r="G526" s="99"/>
      <c r="H526" s="107"/>
      <c r="I526" s="107"/>
      <c r="J526" s="107"/>
      <c r="K526" s="106"/>
      <c r="L526" s="106"/>
      <c r="M526" s="106"/>
      <c r="N526" s="77"/>
      <c r="O526" s="78"/>
      <c r="P526" s="78"/>
      <c r="Q526" s="78"/>
      <c r="R526" s="79"/>
      <c r="S526" s="80"/>
      <c r="T526" s="81"/>
      <c r="U526" s="77"/>
      <c r="V526" s="79"/>
      <c r="W526" s="79"/>
      <c r="X526" s="86"/>
      <c r="Y526" s="83"/>
      <c r="Z526" s="84"/>
      <c r="AA526" s="85"/>
      <c r="AB526" s="86"/>
    </row>
    <row r="527" spans="2:28" ht="16.5" customHeight="1" x14ac:dyDescent="0.25">
      <c r="B527" s="100" t="s">
        <v>205</v>
      </c>
      <c r="C527" s="101"/>
      <c r="D527" s="101"/>
      <c r="E527" s="101"/>
      <c r="F527" s="101"/>
      <c r="G527" s="102"/>
      <c r="H527" s="102" t="s">
        <v>207</v>
      </c>
      <c r="I527" s="102" t="s">
        <v>2387</v>
      </c>
      <c r="J527" s="102" t="s">
        <v>310</v>
      </c>
      <c r="K527" s="102">
        <v>70</v>
      </c>
      <c r="L527" s="102">
        <v>3</v>
      </c>
      <c r="M527" s="102"/>
      <c r="N527" s="102"/>
      <c r="O527" s="102" t="s">
        <v>208</v>
      </c>
      <c r="P527" s="102" t="s">
        <v>209</v>
      </c>
      <c r="Q527" s="102" t="s">
        <v>139</v>
      </c>
      <c r="R527" s="102">
        <v>34160</v>
      </c>
      <c r="S527" s="102"/>
      <c r="T527" s="102">
        <v>80</v>
      </c>
      <c r="U527" s="102"/>
      <c r="V527" s="103"/>
      <c r="W527" s="101"/>
      <c r="X527" s="102" t="s">
        <v>212</v>
      </c>
      <c r="Y527" s="101" t="s">
        <v>2899</v>
      </c>
      <c r="Z527" s="101"/>
      <c r="AA527" s="101"/>
      <c r="AB527" s="104"/>
    </row>
    <row r="528" spans="2:28" ht="16.5" customHeight="1" x14ac:dyDescent="0.25">
      <c r="B528" s="97">
        <v>1342</v>
      </c>
      <c r="C528" s="97" t="s">
        <v>206</v>
      </c>
      <c r="D528" s="98">
        <v>3967</v>
      </c>
      <c r="E528" s="99">
        <v>5</v>
      </c>
      <c r="F528" s="97">
        <v>6</v>
      </c>
      <c r="G528" s="97">
        <v>1</v>
      </c>
      <c r="H528" s="105">
        <v>31</v>
      </c>
      <c r="I528" s="105">
        <v>1</v>
      </c>
      <c r="J528" s="105">
        <v>57</v>
      </c>
      <c r="K528" s="95">
        <v>12557</v>
      </c>
      <c r="L528" s="106">
        <f>T527</f>
        <v>80</v>
      </c>
      <c r="M528" s="106">
        <f>K528*L528</f>
        <v>1004560</v>
      </c>
      <c r="N528" s="77"/>
      <c r="O528" s="78"/>
      <c r="P528" s="78"/>
      <c r="Q528" s="78"/>
      <c r="R528" s="79"/>
      <c r="S528" s="80"/>
      <c r="T528" s="81"/>
      <c r="U528" s="77"/>
      <c r="V528" s="79"/>
      <c r="W528" s="79"/>
      <c r="X528" s="82"/>
      <c r="Y528" s="83">
        <f>M528</f>
        <v>1004560</v>
      </c>
      <c r="Z528" s="84"/>
      <c r="AA528" s="87">
        <f>AB528*M528/100</f>
        <v>100.456</v>
      </c>
      <c r="AB528" s="82">
        <v>0.01</v>
      </c>
    </row>
    <row r="529" spans="2:28" ht="16.5" customHeight="1" x14ac:dyDescent="0.25">
      <c r="B529" s="99"/>
      <c r="C529" s="99"/>
      <c r="D529" s="99"/>
      <c r="E529" s="99"/>
      <c r="F529" s="99"/>
      <c r="G529" s="99"/>
      <c r="H529" s="107"/>
      <c r="I529" s="107"/>
      <c r="J529" s="107"/>
      <c r="K529" s="106"/>
      <c r="L529" s="106"/>
      <c r="M529" s="106"/>
      <c r="N529" s="77"/>
      <c r="O529" s="78"/>
      <c r="P529" s="78"/>
      <c r="Q529" s="78"/>
      <c r="R529" s="79"/>
      <c r="S529" s="80"/>
      <c r="T529" s="81"/>
      <c r="U529" s="77"/>
      <c r="V529" s="79"/>
      <c r="W529" s="79"/>
      <c r="X529" s="86"/>
      <c r="Y529" s="83"/>
      <c r="Z529" s="84"/>
      <c r="AA529" s="85"/>
      <c r="AB529" s="86"/>
    </row>
    <row r="530" spans="2:28" ht="16.5" customHeight="1" x14ac:dyDescent="0.25">
      <c r="B530" s="100" t="s">
        <v>205</v>
      </c>
      <c r="C530" s="101"/>
      <c r="D530" s="101"/>
      <c r="E530" s="101"/>
      <c r="F530" s="101"/>
      <c r="G530" s="102"/>
      <c r="H530" s="102" t="s">
        <v>207</v>
      </c>
      <c r="I530" s="102" t="s">
        <v>2900</v>
      </c>
      <c r="J530" s="102" t="s">
        <v>2152</v>
      </c>
      <c r="K530" s="102">
        <v>60</v>
      </c>
      <c r="L530" s="102">
        <v>3</v>
      </c>
      <c r="M530" s="102"/>
      <c r="N530" s="102"/>
      <c r="O530" s="102" t="s">
        <v>208</v>
      </c>
      <c r="P530" s="102" t="s">
        <v>209</v>
      </c>
      <c r="Q530" s="102" t="s">
        <v>139</v>
      </c>
      <c r="R530" s="102">
        <v>34160</v>
      </c>
      <c r="S530" s="102" t="s">
        <v>2901</v>
      </c>
      <c r="T530" s="102">
        <v>80</v>
      </c>
      <c r="U530" s="102"/>
      <c r="V530" s="103"/>
      <c r="W530" s="101"/>
      <c r="X530" s="102" t="s">
        <v>212</v>
      </c>
      <c r="Y530" s="101" t="s">
        <v>2560</v>
      </c>
      <c r="Z530" s="101"/>
      <c r="AA530" s="101"/>
      <c r="AB530" s="104"/>
    </row>
    <row r="531" spans="2:28" ht="16.5" customHeight="1" x14ac:dyDescent="0.25">
      <c r="B531" s="97">
        <v>1343</v>
      </c>
      <c r="C531" s="97" t="s">
        <v>206</v>
      </c>
      <c r="D531" s="98">
        <v>3087</v>
      </c>
      <c r="E531" s="99">
        <v>5</v>
      </c>
      <c r="F531" s="97">
        <v>6</v>
      </c>
      <c r="G531" s="97">
        <v>1</v>
      </c>
      <c r="H531" s="105">
        <v>5</v>
      </c>
      <c r="I531" s="105">
        <v>1</v>
      </c>
      <c r="J531" s="105">
        <v>90</v>
      </c>
      <c r="K531" s="95">
        <v>2190</v>
      </c>
      <c r="L531" s="106">
        <f>T530</f>
        <v>80</v>
      </c>
      <c r="M531" s="106">
        <f>K531*L531</f>
        <v>175200</v>
      </c>
      <c r="N531" s="77"/>
      <c r="O531" s="78"/>
      <c r="P531" s="78"/>
      <c r="Q531" s="78"/>
      <c r="R531" s="79"/>
      <c r="S531" s="80"/>
      <c r="T531" s="81"/>
      <c r="U531" s="77"/>
      <c r="V531" s="79"/>
      <c r="W531" s="79"/>
      <c r="X531" s="82"/>
      <c r="Y531" s="83">
        <f>M531</f>
        <v>175200</v>
      </c>
      <c r="Z531" s="84"/>
      <c r="AA531" s="87">
        <f>AB531*M531/100</f>
        <v>17.52</v>
      </c>
      <c r="AB531" s="82">
        <v>0.01</v>
      </c>
    </row>
    <row r="532" spans="2:28" ht="16.5" customHeight="1" x14ac:dyDescent="0.25">
      <c r="B532" s="99"/>
      <c r="C532" s="99"/>
      <c r="D532" s="99"/>
      <c r="E532" s="99"/>
      <c r="F532" s="99"/>
      <c r="G532" s="99"/>
      <c r="H532" s="107"/>
      <c r="I532" s="107"/>
      <c r="J532" s="107"/>
      <c r="K532" s="106"/>
      <c r="L532" s="106"/>
      <c r="M532" s="106"/>
      <c r="N532" s="77"/>
      <c r="O532" s="78"/>
      <c r="P532" s="78"/>
      <c r="Q532" s="78"/>
      <c r="R532" s="79"/>
      <c r="S532" s="80"/>
      <c r="T532" s="81"/>
      <c r="U532" s="77"/>
      <c r="V532" s="79"/>
      <c r="W532" s="79"/>
      <c r="X532" s="86"/>
      <c r="Y532" s="83"/>
      <c r="Z532" s="84"/>
      <c r="AA532" s="85"/>
      <c r="AB532" s="86"/>
    </row>
    <row r="533" spans="2:28" ht="16.5" customHeight="1" x14ac:dyDescent="0.25">
      <c r="B533" s="100" t="s">
        <v>205</v>
      </c>
      <c r="C533" s="101"/>
      <c r="D533" s="101"/>
      <c r="E533" s="101"/>
      <c r="F533" s="101"/>
      <c r="G533" s="102"/>
      <c r="H533" s="102" t="s">
        <v>207</v>
      </c>
      <c r="I533" s="102" t="s">
        <v>2370</v>
      </c>
      <c r="J533" s="102" t="s">
        <v>467</v>
      </c>
      <c r="K533" s="102">
        <v>11</v>
      </c>
      <c r="L533" s="102">
        <v>3</v>
      </c>
      <c r="M533" s="102"/>
      <c r="N533" s="102"/>
      <c r="O533" s="102" t="s">
        <v>208</v>
      </c>
      <c r="P533" s="102" t="s">
        <v>209</v>
      </c>
      <c r="Q533" s="102" t="s">
        <v>139</v>
      </c>
      <c r="R533" s="102">
        <v>34160</v>
      </c>
      <c r="S533" s="102"/>
      <c r="T533" s="102">
        <v>80</v>
      </c>
      <c r="U533" s="102"/>
      <c r="V533" s="103"/>
      <c r="W533" s="101"/>
      <c r="X533" s="102"/>
      <c r="Y533" s="101"/>
      <c r="Z533" s="101"/>
      <c r="AA533" s="101"/>
      <c r="AB533" s="104"/>
    </row>
    <row r="534" spans="2:28" ht="16.5" customHeight="1" x14ac:dyDescent="0.25">
      <c r="B534" s="97">
        <v>1344</v>
      </c>
      <c r="C534" s="97" t="s">
        <v>206</v>
      </c>
      <c r="D534" s="98">
        <v>4364</v>
      </c>
      <c r="E534" s="99">
        <v>5</v>
      </c>
      <c r="F534" s="97">
        <v>6</v>
      </c>
      <c r="G534" s="97">
        <v>1</v>
      </c>
      <c r="H534" s="105">
        <v>8</v>
      </c>
      <c r="I534" s="105">
        <v>3</v>
      </c>
      <c r="J534" s="105">
        <v>25</v>
      </c>
      <c r="K534" s="95">
        <v>3525</v>
      </c>
      <c r="L534" s="106">
        <f>T533</f>
        <v>80</v>
      </c>
      <c r="M534" s="106">
        <f>K534*L534</f>
        <v>282000</v>
      </c>
      <c r="N534" s="77"/>
      <c r="O534" s="78"/>
      <c r="P534" s="78"/>
      <c r="Q534" s="78"/>
      <c r="R534" s="79"/>
      <c r="S534" s="80"/>
      <c r="T534" s="81"/>
      <c r="U534" s="77"/>
      <c r="V534" s="79"/>
      <c r="W534" s="79"/>
      <c r="X534" s="82"/>
      <c r="Y534" s="83">
        <f>M534</f>
        <v>282000</v>
      </c>
      <c r="Z534" s="84"/>
      <c r="AA534" s="87">
        <f>AB534*M534/100</f>
        <v>28.2</v>
      </c>
      <c r="AB534" s="82">
        <v>0.01</v>
      </c>
    </row>
    <row r="535" spans="2:28" ht="16.5" customHeight="1" x14ac:dyDescent="0.25">
      <c r="B535" s="99"/>
      <c r="C535" s="99"/>
      <c r="D535" s="99"/>
      <c r="E535" s="99"/>
      <c r="F535" s="99"/>
      <c r="G535" s="99"/>
      <c r="H535" s="107"/>
      <c r="I535" s="107"/>
      <c r="J535" s="107"/>
      <c r="K535" s="106"/>
      <c r="L535" s="106"/>
      <c r="M535" s="106"/>
      <c r="N535" s="77"/>
      <c r="O535" s="78"/>
      <c r="P535" s="78"/>
      <c r="Q535" s="78"/>
      <c r="R535" s="79"/>
      <c r="S535" s="80"/>
      <c r="T535" s="81"/>
      <c r="U535" s="77"/>
      <c r="V535" s="79"/>
      <c r="W535" s="79"/>
      <c r="X535" s="86"/>
      <c r="Y535" s="83"/>
      <c r="Z535" s="84"/>
      <c r="AA535" s="85"/>
      <c r="AB535" s="86"/>
    </row>
    <row r="536" spans="2:28" ht="16.5" customHeight="1" x14ac:dyDescent="0.25">
      <c r="B536" s="100" t="s">
        <v>205</v>
      </c>
      <c r="C536" s="101"/>
      <c r="D536" s="101"/>
      <c r="E536" s="101"/>
      <c r="F536" s="101"/>
      <c r="G536" s="102"/>
      <c r="H536" s="102" t="s">
        <v>207</v>
      </c>
      <c r="I536" s="102" t="s">
        <v>2866</v>
      </c>
      <c r="J536" s="102" t="s">
        <v>436</v>
      </c>
      <c r="K536" s="102">
        <v>45</v>
      </c>
      <c r="L536" s="102">
        <v>3</v>
      </c>
      <c r="M536" s="102"/>
      <c r="N536" s="102"/>
      <c r="O536" s="102" t="s">
        <v>208</v>
      </c>
      <c r="P536" s="102" t="s">
        <v>209</v>
      </c>
      <c r="Q536" s="102" t="s">
        <v>139</v>
      </c>
      <c r="R536" s="102">
        <v>34160</v>
      </c>
      <c r="S536" s="102"/>
      <c r="T536" s="102">
        <v>80</v>
      </c>
      <c r="U536" s="102"/>
      <c r="V536" s="103"/>
      <c r="W536" s="101"/>
      <c r="X536" s="102"/>
      <c r="Y536" s="101"/>
      <c r="Z536" s="101"/>
      <c r="AA536" s="101"/>
      <c r="AB536" s="104"/>
    </row>
    <row r="537" spans="2:28" ht="16.5" customHeight="1" x14ac:dyDescent="0.25">
      <c r="B537" s="97">
        <v>1349</v>
      </c>
      <c r="C537" s="97" t="s">
        <v>206</v>
      </c>
      <c r="D537" s="98">
        <v>498</v>
      </c>
      <c r="E537" s="99">
        <v>6</v>
      </c>
      <c r="F537" s="97">
        <v>6</v>
      </c>
      <c r="G537" s="97">
        <v>1</v>
      </c>
      <c r="H537" s="105">
        <v>18</v>
      </c>
      <c r="I537" s="105">
        <v>0</v>
      </c>
      <c r="J537" s="105">
        <v>38</v>
      </c>
      <c r="K537" s="95">
        <v>7238</v>
      </c>
      <c r="L537" s="106">
        <f>T536</f>
        <v>80</v>
      </c>
      <c r="M537" s="106">
        <f>K537*L537</f>
        <v>579040</v>
      </c>
      <c r="N537" s="77"/>
      <c r="O537" s="78"/>
      <c r="P537" s="78"/>
      <c r="Q537" s="78"/>
      <c r="R537" s="79"/>
      <c r="S537" s="80"/>
      <c r="T537" s="81"/>
      <c r="U537" s="77"/>
      <c r="V537" s="79"/>
      <c r="W537" s="79"/>
      <c r="X537" s="82"/>
      <c r="Y537" s="83">
        <f>M537</f>
        <v>579040</v>
      </c>
      <c r="Z537" s="84"/>
      <c r="AA537" s="87">
        <f>AB537*M537/100</f>
        <v>57.904000000000003</v>
      </c>
      <c r="AB537" s="82">
        <v>0.01</v>
      </c>
    </row>
    <row r="538" spans="2:28" ht="16.5" customHeight="1" x14ac:dyDescent="0.25">
      <c r="B538" s="99"/>
      <c r="C538" s="99"/>
      <c r="D538" s="99"/>
      <c r="E538" s="99"/>
      <c r="F538" s="99"/>
      <c r="G538" s="99"/>
      <c r="H538" s="107"/>
      <c r="I538" s="107"/>
      <c r="J538" s="107"/>
      <c r="K538" s="106"/>
      <c r="L538" s="106"/>
      <c r="M538" s="106"/>
      <c r="N538" s="77"/>
      <c r="O538" s="78"/>
      <c r="P538" s="78"/>
      <c r="Q538" s="78"/>
      <c r="R538" s="79"/>
      <c r="S538" s="80"/>
      <c r="T538" s="81"/>
      <c r="U538" s="77"/>
      <c r="V538" s="79"/>
      <c r="W538" s="79"/>
      <c r="X538" s="86"/>
      <c r="Y538" s="83"/>
      <c r="Z538" s="84"/>
      <c r="AA538" s="85"/>
      <c r="AB538" s="86"/>
    </row>
    <row r="539" spans="2:28" ht="16.5" customHeight="1" x14ac:dyDescent="0.25">
      <c r="B539" s="100" t="s">
        <v>205</v>
      </c>
      <c r="C539" s="101"/>
      <c r="D539" s="101"/>
      <c r="E539" s="101"/>
      <c r="F539" s="101"/>
      <c r="G539" s="102"/>
      <c r="H539" s="102" t="s">
        <v>207</v>
      </c>
      <c r="I539" s="102" t="s">
        <v>2904</v>
      </c>
      <c r="J539" s="102" t="s">
        <v>2673</v>
      </c>
      <c r="K539" s="102">
        <v>2</v>
      </c>
      <c r="L539" s="102">
        <v>3</v>
      </c>
      <c r="M539" s="102"/>
      <c r="N539" s="102"/>
      <c r="O539" s="102" t="s">
        <v>208</v>
      </c>
      <c r="P539" s="102" t="s">
        <v>209</v>
      </c>
      <c r="Q539" s="102" t="s">
        <v>139</v>
      </c>
      <c r="R539" s="102">
        <v>34160</v>
      </c>
      <c r="S539" s="102"/>
      <c r="T539" s="102">
        <v>80</v>
      </c>
      <c r="U539" s="102"/>
      <c r="V539" s="103"/>
      <c r="W539" s="101"/>
      <c r="X539" s="102"/>
      <c r="Y539" s="101"/>
      <c r="Z539" s="101"/>
      <c r="AA539" s="101"/>
      <c r="AB539" s="104"/>
    </row>
    <row r="540" spans="2:28" ht="16.5" customHeight="1" x14ac:dyDescent="0.25">
      <c r="B540" s="97">
        <v>1350</v>
      </c>
      <c r="C540" s="97" t="s">
        <v>206</v>
      </c>
      <c r="D540" s="98">
        <v>1616</v>
      </c>
      <c r="E540" s="99">
        <v>6</v>
      </c>
      <c r="F540" s="97">
        <v>6</v>
      </c>
      <c r="G540" s="97"/>
      <c r="H540" s="105">
        <v>9</v>
      </c>
      <c r="I540" s="105">
        <v>0</v>
      </c>
      <c r="J540" s="105">
        <v>0</v>
      </c>
      <c r="K540" s="95">
        <v>3600</v>
      </c>
      <c r="L540" s="106">
        <f>T539</f>
        <v>80</v>
      </c>
      <c r="M540" s="106">
        <f>K540*L540</f>
        <v>288000</v>
      </c>
      <c r="N540" s="77"/>
      <c r="O540" s="78"/>
      <c r="P540" s="78"/>
      <c r="Q540" s="78"/>
      <c r="R540" s="79"/>
      <c r="S540" s="80"/>
      <c r="T540" s="81"/>
      <c r="U540" s="77"/>
      <c r="V540" s="79"/>
      <c r="W540" s="79"/>
      <c r="X540" s="82"/>
      <c r="Y540" s="83">
        <f>M540</f>
        <v>288000</v>
      </c>
      <c r="Z540" s="84"/>
      <c r="AA540" s="87">
        <f>AB540*M540/100</f>
        <v>28.8</v>
      </c>
      <c r="AB540" s="82">
        <v>0.01</v>
      </c>
    </row>
    <row r="541" spans="2:28" ht="16.5" customHeight="1" x14ac:dyDescent="0.25">
      <c r="B541" s="97"/>
      <c r="C541" s="97"/>
      <c r="D541" s="98"/>
      <c r="E541" s="99"/>
      <c r="F541" s="97"/>
      <c r="G541" s="97"/>
      <c r="H541" s="105"/>
      <c r="I541" s="105"/>
      <c r="J541" s="105">
        <v>35</v>
      </c>
      <c r="K541" s="95">
        <v>35</v>
      </c>
      <c r="L541" s="106">
        <f>T539</f>
        <v>80</v>
      </c>
      <c r="M541" s="106">
        <f>K541*L541</f>
        <v>2800</v>
      </c>
      <c r="N541" s="77"/>
      <c r="O541" s="78" t="s">
        <v>203</v>
      </c>
      <c r="P541" s="78" t="s">
        <v>211</v>
      </c>
      <c r="Q541" s="78" t="s">
        <v>143</v>
      </c>
      <c r="R541" s="79">
        <v>135</v>
      </c>
      <c r="S541" s="80"/>
      <c r="T541" s="81">
        <v>7450</v>
      </c>
      <c r="U541" s="96" t="s">
        <v>996</v>
      </c>
      <c r="V541" s="79">
        <f>R541*T541*85/100</f>
        <v>854887.5</v>
      </c>
      <c r="W541" s="79">
        <f>R541*T541-V541</f>
        <v>150862.5</v>
      </c>
      <c r="X541" s="82">
        <f>M541+W541</f>
        <v>153662.5</v>
      </c>
      <c r="Y541" s="83">
        <f>M541</f>
        <v>2800</v>
      </c>
      <c r="Z541" s="84"/>
      <c r="AA541" s="87">
        <f>AB541*M541/100</f>
        <v>0.56000000000000005</v>
      </c>
      <c r="AB541" s="86">
        <v>0.02</v>
      </c>
    </row>
    <row r="542" spans="2:28" ht="16.5" customHeight="1" x14ac:dyDescent="0.25">
      <c r="B542" s="97"/>
      <c r="C542" s="97"/>
      <c r="D542" s="98"/>
      <c r="E542" s="99"/>
      <c r="F542" s="97"/>
      <c r="G542" s="97"/>
      <c r="H542" s="105">
        <v>9</v>
      </c>
      <c r="I542" s="105">
        <v>0</v>
      </c>
      <c r="J542" s="105">
        <v>35</v>
      </c>
      <c r="K542" s="95">
        <v>3635</v>
      </c>
      <c r="L542" s="106"/>
      <c r="M542" s="106"/>
      <c r="N542" s="77"/>
      <c r="O542" s="78"/>
      <c r="P542" s="78"/>
      <c r="Q542" s="78"/>
      <c r="R542" s="79"/>
      <c r="S542" s="80"/>
      <c r="T542" s="81"/>
      <c r="U542" s="77"/>
      <c r="V542" s="79"/>
      <c r="W542" s="79"/>
      <c r="X542" s="82"/>
      <c r="Y542" s="83"/>
      <c r="Z542" s="84"/>
      <c r="AA542" s="87">
        <f>SUM(AA540:AA541)</f>
        <v>29.36</v>
      </c>
      <c r="AB542" s="82"/>
    </row>
    <row r="543" spans="2:28" ht="16.5" customHeight="1" x14ac:dyDescent="0.25">
      <c r="B543" s="99"/>
      <c r="C543" s="99"/>
      <c r="D543" s="99"/>
      <c r="E543" s="99"/>
      <c r="F543" s="99"/>
      <c r="G543" s="99"/>
      <c r="H543" s="107"/>
      <c r="I543" s="107"/>
      <c r="J543" s="107"/>
      <c r="K543" s="106"/>
      <c r="L543" s="106"/>
      <c r="M543" s="106"/>
      <c r="N543" s="77"/>
      <c r="O543" s="78"/>
      <c r="P543" s="78"/>
      <c r="Q543" s="78"/>
      <c r="R543" s="79"/>
      <c r="S543" s="80"/>
      <c r="T543" s="81"/>
      <c r="U543" s="77"/>
      <c r="V543" s="79"/>
      <c r="W543" s="79"/>
      <c r="X543" s="86"/>
      <c r="Y543" s="83"/>
      <c r="Z543" s="84"/>
      <c r="AA543" s="85"/>
      <c r="AB543" s="86"/>
    </row>
    <row r="544" spans="2:28" ht="16.5" customHeight="1" x14ac:dyDescent="0.25">
      <c r="B544" s="100" t="s">
        <v>205</v>
      </c>
      <c r="C544" s="101"/>
      <c r="D544" s="101"/>
      <c r="E544" s="101"/>
      <c r="F544" s="101"/>
      <c r="G544" s="102"/>
      <c r="H544" s="102" t="s">
        <v>210</v>
      </c>
      <c r="I544" s="102" t="s">
        <v>2383</v>
      </c>
      <c r="J544" s="102" t="s">
        <v>2905</v>
      </c>
      <c r="K544" s="102">
        <v>66</v>
      </c>
      <c r="L544" s="102">
        <v>3</v>
      </c>
      <c r="M544" s="102"/>
      <c r="N544" s="102"/>
      <c r="O544" s="102" t="s">
        <v>208</v>
      </c>
      <c r="P544" s="102" t="s">
        <v>209</v>
      </c>
      <c r="Q544" s="102" t="s">
        <v>139</v>
      </c>
      <c r="R544" s="102">
        <v>34160</v>
      </c>
      <c r="S544" s="102"/>
      <c r="T544" s="102">
        <v>80</v>
      </c>
      <c r="U544" s="102"/>
      <c r="V544" s="103"/>
      <c r="W544" s="101"/>
      <c r="X544" s="102" t="s">
        <v>212</v>
      </c>
      <c r="Y544" s="101" t="s">
        <v>2906</v>
      </c>
      <c r="Z544" s="101"/>
      <c r="AA544" s="101"/>
      <c r="AB544" s="104"/>
    </row>
    <row r="545" spans="2:28" ht="16.5" customHeight="1" x14ac:dyDescent="0.25">
      <c r="B545" s="97">
        <v>1351</v>
      </c>
      <c r="C545" s="97" t="s">
        <v>206</v>
      </c>
      <c r="D545" s="98">
        <v>518</v>
      </c>
      <c r="E545" s="99">
        <v>6</v>
      </c>
      <c r="F545" s="97">
        <v>6</v>
      </c>
      <c r="G545" s="97">
        <v>1</v>
      </c>
      <c r="H545" s="105">
        <v>5</v>
      </c>
      <c r="I545" s="105">
        <v>1</v>
      </c>
      <c r="J545" s="105">
        <v>0</v>
      </c>
      <c r="K545" s="95">
        <v>2100</v>
      </c>
      <c r="L545" s="106">
        <f>T544</f>
        <v>80</v>
      </c>
      <c r="M545" s="106">
        <f>K545*L545</f>
        <v>168000</v>
      </c>
      <c r="N545" s="77"/>
      <c r="O545" s="78"/>
      <c r="P545" s="78"/>
      <c r="Q545" s="78"/>
      <c r="R545" s="79"/>
      <c r="S545" s="80"/>
      <c r="T545" s="81"/>
      <c r="U545" s="77"/>
      <c r="V545" s="79"/>
      <c r="W545" s="79"/>
      <c r="X545" s="82"/>
      <c r="Y545" s="83">
        <f>M545</f>
        <v>168000</v>
      </c>
      <c r="Z545" s="84"/>
      <c r="AA545" s="87">
        <f>AB545*M545/100</f>
        <v>16.8</v>
      </c>
      <c r="AB545" s="82">
        <v>0.01</v>
      </c>
    </row>
    <row r="546" spans="2:28" ht="16.5" customHeight="1" x14ac:dyDescent="0.25">
      <c r="B546" s="99"/>
      <c r="C546" s="99"/>
      <c r="D546" s="99"/>
      <c r="E546" s="99"/>
      <c r="F546" s="99"/>
      <c r="G546" s="99"/>
      <c r="H546" s="107"/>
      <c r="I546" s="107"/>
      <c r="J546" s="107"/>
      <c r="K546" s="106"/>
      <c r="L546" s="106"/>
      <c r="M546" s="106"/>
      <c r="N546" s="77"/>
      <c r="O546" s="78"/>
      <c r="P546" s="78"/>
      <c r="Q546" s="78"/>
      <c r="R546" s="79"/>
      <c r="S546" s="80"/>
      <c r="T546" s="81"/>
      <c r="U546" s="77"/>
      <c r="V546" s="79"/>
      <c r="W546" s="79"/>
      <c r="X546" s="86"/>
      <c r="Y546" s="83"/>
      <c r="Z546" s="84"/>
      <c r="AA546" s="85"/>
      <c r="AB546" s="86"/>
    </row>
    <row r="547" spans="2:28" ht="16.5" customHeight="1" x14ac:dyDescent="0.25">
      <c r="B547" s="100" t="s">
        <v>205</v>
      </c>
      <c r="C547" s="101"/>
      <c r="D547" s="101"/>
      <c r="E547" s="101"/>
      <c r="F547" s="101"/>
      <c r="G547" s="102"/>
      <c r="H547" s="102" t="s">
        <v>210</v>
      </c>
      <c r="I547" s="102" t="s">
        <v>2380</v>
      </c>
      <c r="J547" s="102" t="s">
        <v>2381</v>
      </c>
      <c r="K547" s="102">
        <v>20</v>
      </c>
      <c r="L547" s="102">
        <v>3</v>
      </c>
      <c r="M547" s="102"/>
      <c r="N547" s="102"/>
      <c r="O547" s="102" t="s">
        <v>208</v>
      </c>
      <c r="P547" s="102" t="s">
        <v>209</v>
      </c>
      <c r="Q547" s="102" t="s">
        <v>139</v>
      </c>
      <c r="R547" s="102">
        <v>34160</v>
      </c>
      <c r="S547" s="102"/>
      <c r="T547" s="102">
        <v>80</v>
      </c>
      <c r="U547" s="102"/>
      <c r="V547" s="103"/>
      <c r="W547" s="101"/>
      <c r="X547" s="102" t="s">
        <v>212</v>
      </c>
      <c r="Y547" s="101" t="s">
        <v>2908</v>
      </c>
      <c r="Z547" s="101"/>
      <c r="AA547" s="101"/>
      <c r="AB547" s="104"/>
    </row>
    <row r="548" spans="2:28" ht="16.5" customHeight="1" x14ac:dyDescent="0.25">
      <c r="B548" s="97">
        <v>1353</v>
      </c>
      <c r="C548" s="97" t="s">
        <v>206</v>
      </c>
      <c r="D548" s="98">
        <v>504</v>
      </c>
      <c r="E548" s="99">
        <v>6</v>
      </c>
      <c r="F548" s="97">
        <v>6</v>
      </c>
      <c r="G548" s="97">
        <v>1</v>
      </c>
      <c r="H548" s="105">
        <v>6</v>
      </c>
      <c r="I548" s="105">
        <v>3</v>
      </c>
      <c r="J548" s="105">
        <v>17</v>
      </c>
      <c r="K548" s="95">
        <v>2717</v>
      </c>
      <c r="L548" s="106">
        <f>T547</f>
        <v>80</v>
      </c>
      <c r="M548" s="106">
        <f>K548*L548</f>
        <v>217360</v>
      </c>
      <c r="N548" s="77"/>
      <c r="O548" s="78"/>
      <c r="P548" s="78"/>
      <c r="Q548" s="78"/>
      <c r="R548" s="79"/>
      <c r="S548" s="80"/>
      <c r="T548" s="81"/>
      <c r="U548" s="77"/>
      <c r="V548" s="79"/>
      <c r="W548" s="79"/>
      <c r="X548" s="82"/>
      <c r="Y548" s="83">
        <f>M548</f>
        <v>217360</v>
      </c>
      <c r="Z548" s="84"/>
      <c r="AA548" s="87">
        <f>AB548*M548/100</f>
        <v>21.736000000000001</v>
      </c>
      <c r="AB548" s="82">
        <v>0.01</v>
      </c>
    </row>
    <row r="549" spans="2:28" ht="16.5" customHeight="1" x14ac:dyDescent="0.25">
      <c r="B549" s="97"/>
      <c r="C549" s="97"/>
      <c r="D549" s="98"/>
      <c r="E549" s="99"/>
      <c r="F549" s="97"/>
      <c r="G549" s="97"/>
      <c r="H549" s="105"/>
      <c r="I549" s="105"/>
      <c r="J549" s="105"/>
      <c r="K549" s="95"/>
      <c r="L549" s="106"/>
      <c r="M549" s="106"/>
      <c r="N549" s="77"/>
      <c r="O549" s="78"/>
      <c r="P549" s="78"/>
      <c r="Q549" s="78"/>
      <c r="R549" s="79"/>
      <c r="S549" s="80"/>
      <c r="T549" s="81"/>
      <c r="U549" s="77"/>
      <c r="V549" s="79"/>
      <c r="W549" s="79"/>
      <c r="X549" s="82"/>
      <c r="Y549" s="83"/>
      <c r="Z549" s="84"/>
      <c r="AA549" s="87"/>
      <c r="AB549" s="82"/>
    </row>
    <row r="550" spans="2:28" ht="16.5" customHeight="1" x14ac:dyDescent="0.25">
      <c r="B550" s="99"/>
      <c r="C550" s="99"/>
      <c r="D550" s="99"/>
      <c r="E550" s="99"/>
      <c r="F550" s="99"/>
      <c r="G550" s="99"/>
      <c r="H550" s="107"/>
      <c r="I550" s="107"/>
      <c r="J550" s="107"/>
      <c r="K550" s="106"/>
      <c r="L550" s="106"/>
      <c r="M550" s="106"/>
      <c r="N550" s="77"/>
      <c r="O550" s="78"/>
      <c r="P550" s="78"/>
      <c r="Q550" s="78"/>
      <c r="R550" s="79"/>
      <c r="S550" s="80"/>
      <c r="T550" s="81"/>
      <c r="U550" s="77"/>
      <c r="V550" s="79"/>
      <c r="W550" s="79"/>
      <c r="X550" s="86"/>
      <c r="Y550" s="83"/>
      <c r="Z550" s="84"/>
      <c r="AA550" s="85"/>
      <c r="AB550" s="86"/>
    </row>
    <row r="551" spans="2:28" ht="16.5" customHeight="1" x14ac:dyDescent="0.25">
      <c r="B551" s="100" t="s">
        <v>205</v>
      </c>
      <c r="C551" s="101"/>
      <c r="D551" s="101"/>
      <c r="E551" s="101"/>
      <c r="F551" s="101"/>
      <c r="G551" s="102"/>
      <c r="H551" s="102" t="s">
        <v>210</v>
      </c>
      <c r="I551" s="102" t="s">
        <v>2341</v>
      </c>
      <c r="J551" s="102" t="s">
        <v>278</v>
      </c>
      <c r="K551" s="102">
        <v>14</v>
      </c>
      <c r="L551" s="102">
        <v>3</v>
      </c>
      <c r="M551" s="102"/>
      <c r="N551" s="102"/>
      <c r="O551" s="102" t="s">
        <v>208</v>
      </c>
      <c r="P551" s="102" t="s">
        <v>209</v>
      </c>
      <c r="Q551" s="102" t="s">
        <v>139</v>
      </c>
      <c r="R551" s="102">
        <v>34160</v>
      </c>
      <c r="S551" s="102"/>
      <c r="T551" s="102">
        <v>80</v>
      </c>
      <c r="U551" s="102"/>
      <c r="V551" s="103"/>
      <c r="W551" s="101"/>
      <c r="X551" s="102"/>
      <c r="Y551" s="101"/>
      <c r="Z551" s="101"/>
      <c r="AA551" s="101"/>
      <c r="AB551" s="104"/>
    </row>
    <row r="552" spans="2:28" ht="16.5" customHeight="1" x14ac:dyDescent="0.25">
      <c r="B552" s="97">
        <v>1357</v>
      </c>
      <c r="C552" s="97" t="s">
        <v>206</v>
      </c>
      <c r="D552" s="98">
        <v>1655</v>
      </c>
      <c r="E552" s="99">
        <v>6</v>
      </c>
      <c r="F552" s="97">
        <v>6</v>
      </c>
      <c r="G552" s="97">
        <v>1</v>
      </c>
      <c r="H552" s="105">
        <v>7</v>
      </c>
      <c r="I552" s="105">
        <v>1</v>
      </c>
      <c r="J552" s="105">
        <v>80</v>
      </c>
      <c r="K552" s="95">
        <v>2980</v>
      </c>
      <c r="L552" s="106">
        <f>T551</f>
        <v>80</v>
      </c>
      <c r="M552" s="106">
        <f>K552*L552</f>
        <v>238400</v>
      </c>
      <c r="N552" s="77"/>
      <c r="O552" s="78"/>
      <c r="P552" s="78"/>
      <c r="Q552" s="78"/>
      <c r="R552" s="79"/>
      <c r="S552" s="80"/>
      <c r="T552" s="81"/>
      <c r="U552" s="77"/>
      <c r="V552" s="79"/>
      <c r="W552" s="79"/>
      <c r="X552" s="82"/>
      <c r="Y552" s="83">
        <f>M552</f>
        <v>238400</v>
      </c>
      <c r="Z552" s="84"/>
      <c r="AA552" s="87">
        <f>AB552*M552/100</f>
        <v>23.84</v>
      </c>
      <c r="AB552" s="82">
        <v>0.01</v>
      </c>
    </row>
    <row r="553" spans="2:28" ht="16.5" customHeight="1" x14ac:dyDescent="0.25">
      <c r="B553" s="99"/>
      <c r="C553" s="99"/>
      <c r="D553" s="99"/>
      <c r="E553" s="99"/>
      <c r="F553" s="99"/>
      <c r="G553" s="99"/>
      <c r="H553" s="107"/>
      <c r="I553" s="107"/>
      <c r="J553" s="107"/>
      <c r="K553" s="106"/>
      <c r="L553" s="106"/>
      <c r="M553" s="106"/>
      <c r="N553" s="77"/>
      <c r="O553" s="78"/>
      <c r="P553" s="78"/>
      <c r="Q553" s="78"/>
      <c r="R553" s="79"/>
      <c r="S553" s="80"/>
      <c r="T553" s="81"/>
      <c r="U553" s="77"/>
      <c r="V553" s="79"/>
      <c r="W553" s="79"/>
      <c r="X553" s="86"/>
      <c r="Y553" s="83"/>
      <c r="Z553" s="84"/>
      <c r="AA553" s="85"/>
      <c r="AB553" s="86"/>
    </row>
    <row r="554" spans="2:28" ht="16.5" customHeight="1" x14ac:dyDescent="0.25">
      <c r="B554" s="100" t="s">
        <v>205</v>
      </c>
      <c r="C554" s="101"/>
      <c r="D554" s="101"/>
      <c r="E554" s="101"/>
      <c r="F554" s="101"/>
      <c r="G554" s="102"/>
      <c r="H554" s="102" t="s">
        <v>207</v>
      </c>
      <c r="I554" s="102" t="s">
        <v>2370</v>
      </c>
      <c r="J554" s="102" t="s">
        <v>467</v>
      </c>
      <c r="K554" s="102">
        <v>11</v>
      </c>
      <c r="L554" s="102">
        <v>3</v>
      </c>
      <c r="M554" s="102"/>
      <c r="N554" s="102"/>
      <c r="O554" s="102" t="s">
        <v>208</v>
      </c>
      <c r="P554" s="102" t="s">
        <v>209</v>
      </c>
      <c r="Q554" s="102" t="s">
        <v>139</v>
      </c>
      <c r="R554" s="102">
        <v>34160</v>
      </c>
      <c r="S554" s="102"/>
      <c r="T554" s="102">
        <v>80</v>
      </c>
      <c r="U554" s="102"/>
      <c r="V554" s="103"/>
      <c r="W554" s="101"/>
      <c r="X554" s="102"/>
      <c r="Y554" s="101"/>
      <c r="Z554" s="101"/>
      <c r="AA554" s="101"/>
      <c r="AB554" s="104"/>
    </row>
    <row r="555" spans="2:28" ht="16.5" customHeight="1" x14ac:dyDescent="0.25">
      <c r="B555" s="97">
        <v>1358</v>
      </c>
      <c r="C555" s="97" t="s">
        <v>206</v>
      </c>
      <c r="D555" s="98">
        <v>4365</v>
      </c>
      <c r="E555" s="99">
        <v>6</v>
      </c>
      <c r="F555" s="97">
        <v>6</v>
      </c>
      <c r="G555" s="97">
        <v>1</v>
      </c>
      <c r="H555" s="105">
        <v>8</v>
      </c>
      <c r="I555" s="105">
        <v>2</v>
      </c>
      <c r="J555" s="105">
        <v>8</v>
      </c>
      <c r="K555" s="95">
        <v>3408</v>
      </c>
      <c r="L555" s="106">
        <f>T554</f>
        <v>80</v>
      </c>
      <c r="M555" s="106">
        <f>K555*L555</f>
        <v>272640</v>
      </c>
      <c r="N555" s="77"/>
      <c r="O555" s="78"/>
      <c r="P555" s="78"/>
      <c r="Q555" s="78"/>
      <c r="R555" s="79"/>
      <c r="S555" s="80"/>
      <c r="T555" s="81"/>
      <c r="U555" s="77"/>
      <c r="V555" s="79"/>
      <c r="W555" s="79"/>
      <c r="X555" s="82"/>
      <c r="Y555" s="83">
        <f>M555</f>
        <v>272640</v>
      </c>
      <c r="Z555" s="84"/>
      <c r="AA555" s="87">
        <f>AB555*M555/100</f>
        <v>27.263999999999999</v>
      </c>
      <c r="AB555" s="82">
        <v>0.01</v>
      </c>
    </row>
    <row r="556" spans="2:28" ht="16.5" customHeight="1" x14ac:dyDescent="0.25">
      <c r="B556" s="99"/>
      <c r="C556" s="99"/>
      <c r="D556" s="99"/>
      <c r="E556" s="99"/>
      <c r="F556" s="99"/>
      <c r="G556" s="99"/>
      <c r="H556" s="107"/>
      <c r="I556" s="107"/>
      <c r="J556" s="107"/>
      <c r="K556" s="106"/>
      <c r="L556" s="106"/>
      <c r="M556" s="106"/>
      <c r="N556" s="77"/>
      <c r="O556" s="78"/>
      <c r="P556" s="78"/>
      <c r="Q556" s="78"/>
      <c r="R556" s="79"/>
      <c r="S556" s="80"/>
      <c r="T556" s="81"/>
      <c r="U556" s="77"/>
      <c r="V556" s="79"/>
      <c r="W556" s="79"/>
      <c r="X556" s="86"/>
      <c r="Y556" s="83"/>
      <c r="Z556" s="84"/>
      <c r="AA556" s="85"/>
      <c r="AB556" s="86"/>
    </row>
    <row r="557" spans="2:28" ht="16.5" customHeight="1" x14ac:dyDescent="0.25">
      <c r="B557" s="100" t="s">
        <v>205</v>
      </c>
      <c r="C557" s="101"/>
      <c r="D557" s="101"/>
      <c r="E557" s="101"/>
      <c r="F557" s="101"/>
      <c r="G557" s="102"/>
      <c r="H557" s="102" t="s">
        <v>207</v>
      </c>
      <c r="I557" s="102" t="s">
        <v>2882</v>
      </c>
      <c r="J557" s="102" t="s">
        <v>528</v>
      </c>
      <c r="K557" s="102">
        <v>60</v>
      </c>
      <c r="L557" s="102">
        <v>3</v>
      </c>
      <c r="M557" s="102"/>
      <c r="N557" s="102"/>
      <c r="O557" s="102" t="s">
        <v>208</v>
      </c>
      <c r="P557" s="102" t="s">
        <v>209</v>
      </c>
      <c r="Q557" s="102" t="s">
        <v>139</v>
      </c>
      <c r="R557" s="102">
        <v>34160</v>
      </c>
      <c r="S557" s="102"/>
      <c r="T557" s="102">
        <v>80</v>
      </c>
      <c r="U557" s="102"/>
      <c r="V557" s="103"/>
      <c r="W557" s="101"/>
      <c r="X557" s="102"/>
      <c r="Y557" s="101"/>
      <c r="Z557" s="101"/>
      <c r="AA557" s="101"/>
      <c r="AB557" s="104"/>
    </row>
    <row r="558" spans="2:28" ht="16.5" customHeight="1" x14ac:dyDescent="0.25">
      <c r="B558" s="97">
        <v>1360</v>
      </c>
      <c r="C558" s="97" t="s">
        <v>206</v>
      </c>
      <c r="D558" s="98">
        <v>3088</v>
      </c>
      <c r="E558" s="99">
        <v>6</v>
      </c>
      <c r="F558" s="97">
        <v>6</v>
      </c>
      <c r="G558" s="97">
        <v>1</v>
      </c>
      <c r="H558" s="105">
        <v>6</v>
      </c>
      <c r="I558" s="105">
        <v>0</v>
      </c>
      <c r="J558" s="105">
        <v>23</v>
      </c>
      <c r="K558" s="95">
        <v>2423</v>
      </c>
      <c r="L558" s="106">
        <f>T557</f>
        <v>80</v>
      </c>
      <c r="M558" s="106">
        <f>K558*L558</f>
        <v>193840</v>
      </c>
      <c r="N558" s="77"/>
      <c r="O558" s="78"/>
      <c r="P558" s="78"/>
      <c r="Q558" s="78"/>
      <c r="R558" s="79"/>
      <c r="S558" s="80"/>
      <c r="T558" s="81"/>
      <c r="U558" s="77"/>
      <c r="V558" s="79"/>
      <c r="W558" s="79"/>
      <c r="X558" s="82"/>
      <c r="Y558" s="83">
        <f>M558</f>
        <v>193840</v>
      </c>
      <c r="Z558" s="84"/>
      <c r="AA558" s="87">
        <f>AB558*M558/100</f>
        <v>19.384</v>
      </c>
      <c r="AB558" s="82">
        <v>0.01</v>
      </c>
    </row>
    <row r="559" spans="2:28" ht="16.5" customHeight="1" x14ac:dyDescent="0.25">
      <c r="B559" s="99"/>
      <c r="C559" s="99"/>
      <c r="D559" s="99"/>
      <c r="E559" s="99"/>
      <c r="F559" s="99"/>
      <c r="G559" s="99"/>
      <c r="H559" s="107"/>
      <c r="I559" s="107"/>
      <c r="J559" s="107"/>
      <c r="K559" s="106"/>
      <c r="L559" s="106"/>
      <c r="M559" s="106"/>
      <c r="N559" s="77"/>
      <c r="O559" s="78"/>
      <c r="P559" s="78"/>
      <c r="Q559" s="78"/>
      <c r="R559" s="79"/>
      <c r="S559" s="80"/>
      <c r="T559" s="81"/>
      <c r="U559" s="77"/>
      <c r="V559" s="79"/>
      <c r="W559" s="79"/>
      <c r="X559" s="86"/>
      <c r="Y559" s="83"/>
      <c r="Z559" s="84"/>
      <c r="AA559" s="85"/>
      <c r="AB559" s="86"/>
    </row>
    <row r="560" spans="2:28" ht="16.5" customHeight="1" x14ac:dyDescent="0.25">
      <c r="B560" s="100" t="s">
        <v>205</v>
      </c>
      <c r="C560" s="101"/>
      <c r="D560" s="101"/>
      <c r="E560" s="101"/>
      <c r="F560" s="101"/>
      <c r="G560" s="102"/>
      <c r="H560" s="102" t="s">
        <v>207</v>
      </c>
      <c r="I560" s="102" t="s">
        <v>2387</v>
      </c>
      <c r="J560" s="102" t="s">
        <v>310</v>
      </c>
      <c r="K560" s="102">
        <v>70</v>
      </c>
      <c r="L560" s="102">
        <v>3</v>
      </c>
      <c r="M560" s="102"/>
      <c r="N560" s="102"/>
      <c r="O560" s="102" t="s">
        <v>208</v>
      </c>
      <c r="P560" s="102" t="s">
        <v>209</v>
      </c>
      <c r="Q560" s="102" t="s">
        <v>139</v>
      </c>
      <c r="R560" s="102">
        <v>34160</v>
      </c>
      <c r="S560" s="102"/>
      <c r="T560" s="102">
        <v>80</v>
      </c>
      <c r="U560" s="102"/>
      <c r="V560" s="103"/>
      <c r="W560" s="101"/>
      <c r="X560" s="102" t="s">
        <v>212</v>
      </c>
      <c r="Y560" s="101" t="s">
        <v>2899</v>
      </c>
      <c r="Z560" s="101"/>
      <c r="AA560" s="101"/>
      <c r="AB560" s="104"/>
    </row>
    <row r="561" spans="2:28" ht="16.5" customHeight="1" x14ac:dyDescent="0.25">
      <c r="B561" s="97">
        <v>1363</v>
      </c>
      <c r="C561" s="97" t="s">
        <v>206</v>
      </c>
      <c r="D561" s="98">
        <v>505</v>
      </c>
      <c r="E561" s="99">
        <v>7</v>
      </c>
      <c r="F561" s="97">
        <v>6</v>
      </c>
      <c r="G561" s="97">
        <v>1</v>
      </c>
      <c r="H561" s="105">
        <v>22</v>
      </c>
      <c r="I561" s="105">
        <v>0</v>
      </c>
      <c r="J561" s="105">
        <v>45</v>
      </c>
      <c r="K561" s="95">
        <v>8845</v>
      </c>
      <c r="L561" s="106">
        <f>T560</f>
        <v>80</v>
      </c>
      <c r="M561" s="106">
        <f>K561*L561</f>
        <v>707600</v>
      </c>
      <c r="N561" s="77"/>
      <c r="O561" s="78"/>
      <c r="P561" s="78"/>
      <c r="Q561" s="78"/>
      <c r="R561" s="79"/>
      <c r="S561" s="80"/>
      <c r="T561" s="81"/>
      <c r="U561" s="77"/>
      <c r="V561" s="79"/>
      <c r="W561" s="79"/>
      <c r="X561" s="82"/>
      <c r="Y561" s="83">
        <f>M561</f>
        <v>707600</v>
      </c>
      <c r="Z561" s="84"/>
      <c r="AA561" s="87">
        <f>AB561*M561/100</f>
        <v>70.760000000000005</v>
      </c>
      <c r="AB561" s="82">
        <v>0.01</v>
      </c>
    </row>
    <row r="562" spans="2:28" ht="16.5" customHeight="1" x14ac:dyDescent="0.25">
      <c r="B562" s="99"/>
      <c r="C562" s="99"/>
      <c r="D562" s="99"/>
      <c r="E562" s="99"/>
      <c r="F562" s="99"/>
      <c r="G562" s="99"/>
      <c r="H562" s="107"/>
      <c r="I562" s="107"/>
      <c r="J562" s="107"/>
      <c r="K562" s="106"/>
      <c r="L562" s="106"/>
      <c r="M562" s="106"/>
      <c r="N562" s="77"/>
      <c r="O562" s="78"/>
      <c r="P562" s="78"/>
      <c r="Q562" s="78"/>
      <c r="R562" s="79"/>
      <c r="S562" s="80"/>
      <c r="T562" s="81"/>
      <c r="U562" s="77"/>
      <c r="V562" s="79"/>
      <c r="W562" s="79"/>
      <c r="X562" s="86"/>
      <c r="Y562" s="83"/>
      <c r="Z562" s="84"/>
      <c r="AA562" s="85"/>
      <c r="AB562" s="86"/>
    </row>
    <row r="563" spans="2:28" ht="16.5" customHeight="1" x14ac:dyDescent="0.25">
      <c r="B563" s="100" t="s">
        <v>205</v>
      </c>
      <c r="C563" s="101"/>
      <c r="D563" s="101"/>
      <c r="E563" s="101"/>
      <c r="F563" s="101"/>
      <c r="G563" s="102"/>
      <c r="H563" s="102" t="s">
        <v>207</v>
      </c>
      <c r="I563" s="102" t="s">
        <v>835</v>
      </c>
      <c r="J563" s="102" t="s">
        <v>2514</v>
      </c>
      <c r="K563" s="102">
        <v>30</v>
      </c>
      <c r="L563" s="102">
        <v>3</v>
      </c>
      <c r="M563" s="102"/>
      <c r="N563" s="102"/>
      <c r="O563" s="102" t="s">
        <v>208</v>
      </c>
      <c r="P563" s="102" t="s">
        <v>209</v>
      </c>
      <c r="Q563" s="102" t="s">
        <v>139</v>
      </c>
      <c r="R563" s="102">
        <v>34160</v>
      </c>
      <c r="S563" s="102"/>
      <c r="T563" s="102">
        <v>80</v>
      </c>
      <c r="U563" s="102"/>
      <c r="V563" s="103"/>
      <c r="W563" s="101"/>
      <c r="X563" s="102"/>
      <c r="Y563" s="101"/>
      <c r="Z563" s="101"/>
      <c r="AA563" s="101"/>
      <c r="AB563" s="104"/>
    </row>
    <row r="564" spans="2:28" ht="16.5" customHeight="1" x14ac:dyDescent="0.25">
      <c r="B564" s="97">
        <v>1364</v>
      </c>
      <c r="C564" s="97" t="s">
        <v>206</v>
      </c>
      <c r="D564" s="98">
        <v>519</v>
      </c>
      <c r="E564" s="99">
        <v>7</v>
      </c>
      <c r="F564" s="97">
        <v>6</v>
      </c>
      <c r="G564" s="97">
        <v>1</v>
      </c>
      <c r="H564" s="105">
        <v>21</v>
      </c>
      <c r="I564" s="105">
        <v>3</v>
      </c>
      <c r="J564" s="105">
        <v>26</v>
      </c>
      <c r="K564" s="95">
        <v>8726</v>
      </c>
      <c r="L564" s="106">
        <f>T563</f>
        <v>80</v>
      </c>
      <c r="M564" s="106">
        <f>K564*L564</f>
        <v>698080</v>
      </c>
      <c r="N564" s="77"/>
      <c r="O564" s="78"/>
      <c r="P564" s="78"/>
      <c r="Q564" s="78"/>
      <c r="R564" s="79"/>
      <c r="S564" s="80"/>
      <c r="T564" s="81"/>
      <c r="U564" s="77"/>
      <c r="V564" s="79"/>
      <c r="W564" s="79"/>
      <c r="X564" s="82"/>
      <c r="Y564" s="83">
        <f>M564</f>
        <v>698080</v>
      </c>
      <c r="Z564" s="84"/>
      <c r="AA564" s="87">
        <f>AB564*M564/100</f>
        <v>69.808000000000007</v>
      </c>
      <c r="AB564" s="82">
        <v>0.01</v>
      </c>
    </row>
    <row r="565" spans="2:28" ht="16.5" customHeight="1" x14ac:dyDescent="0.25">
      <c r="B565" s="99"/>
      <c r="C565" s="99"/>
      <c r="D565" s="99"/>
      <c r="E565" s="99"/>
      <c r="F565" s="99"/>
      <c r="G565" s="99"/>
      <c r="H565" s="107"/>
      <c r="I565" s="107"/>
      <c r="J565" s="107"/>
      <c r="K565" s="106"/>
      <c r="L565" s="106"/>
      <c r="M565" s="106"/>
      <c r="N565" s="77"/>
      <c r="O565" s="78"/>
      <c r="P565" s="78"/>
      <c r="Q565" s="78"/>
      <c r="R565" s="79"/>
      <c r="S565" s="80"/>
      <c r="T565" s="81"/>
      <c r="U565" s="77"/>
      <c r="V565" s="79"/>
      <c r="W565" s="79"/>
      <c r="X565" s="86"/>
      <c r="Y565" s="83"/>
      <c r="Z565" s="84"/>
      <c r="AA565" s="85"/>
      <c r="AB565" s="86"/>
    </row>
    <row r="566" spans="2:28" ht="16.5" customHeight="1" x14ac:dyDescent="0.25">
      <c r="B566" s="100" t="s">
        <v>205</v>
      </c>
      <c r="C566" s="101"/>
      <c r="D566" s="101"/>
      <c r="E566" s="101"/>
      <c r="F566" s="101"/>
      <c r="G566" s="102"/>
      <c r="H566" s="102" t="s">
        <v>210</v>
      </c>
      <c r="I566" s="102" t="s">
        <v>2915</v>
      </c>
      <c r="J566" s="102" t="s">
        <v>951</v>
      </c>
      <c r="K566" s="102">
        <v>57</v>
      </c>
      <c r="L566" s="102">
        <v>3</v>
      </c>
      <c r="M566" s="102"/>
      <c r="N566" s="102"/>
      <c r="O566" s="102" t="s">
        <v>208</v>
      </c>
      <c r="P566" s="102" t="s">
        <v>209</v>
      </c>
      <c r="Q566" s="102" t="s">
        <v>139</v>
      </c>
      <c r="R566" s="102">
        <v>34160</v>
      </c>
      <c r="S566" s="102"/>
      <c r="T566" s="102">
        <v>80</v>
      </c>
      <c r="U566" s="102"/>
      <c r="V566" s="103"/>
      <c r="W566" s="101"/>
      <c r="X566" s="102"/>
      <c r="Y566" s="101"/>
      <c r="Z566" s="101"/>
      <c r="AA566" s="101"/>
      <c r="AB566" s="104"/>
    </row>
    <row r="567" spans="2:28" ht="16.5" customHeight="1" x14ac:dyDescent="0.25">
      <c r="B567" s="97">
        <v>1365</v>
      </c>
      <c r="C567" s="97" t="s">
        <v>206</v>
      </c>
      <c r="D567" s="98">
        <v>7480</v>
      </c>
      <c r="E567" s="99">
        <v>7</v>
      </c>
      <c r="F567" s="97">
        <v>6</v>
      </c>
      <c r="G567" s="97">
        <v>1</v>
      </c>
      <c r="H567" s="105">
        <v>16</v>
      </c>
      <c r="I567" s="105">
        <v>0</v>
      </c>
      <c r="J567" s="105">
        <v>83</v>
      </c>
      <c r="K567" s="95">
        <v>6483</v>
      </c>
      <c r="L567" s="106">
        <f>T566</f>
        <v>80</v>
      </c>
      <c r="M567" s="106">
        <f>K567*L567</f>
        <v>518640</v>
      </c>
      <c r="N567" s="77"/>
      <c r="O567" s="78"/>
      <c r="P567" s="78"/>
      <c r="Q567" s="78"/>
      <c r="R567" s="79"/>
      <c r="S567" s="80"/>
      <c r="T567" s="81"/>
      <c r="U567" s="77"/>
      <c r="V567" s="79"/>
      <c r="W567" s="79"/>
      <c r="X567" s="82"/>
      <c r="Y567" s="83">
        <f>M567</f>
        <v>518640</v>
      </c>
      <c r="Z567" s="84"/>
      <c r="AA567" s="87">
        <f>AB567*M567/100</f>
        <v>51.864000000000004</v>
      </c>
      <c r="AB567" s="82">
        <v>0.01</v>
      </c>
    </row>
    <row r="568" spans="2:28" ht="16.5" customHeight="1" x14ac:dyDescent="0.25">
      <c r="B568" s="99"/>
      <c r="C568" s="99"/>
      <c r="D568" s="99"/>
      <c r="E568" s="99"/>
      <c r="F568" s="99"/>
      <c r="G568" s="99"/>
      <c r="H568" s="107"/>
      <c r="I568" s="107"/>
      <c r="J568" s="107"/>
      <c r="K568" s="106"/>
      <c r="L568" s="106"/>
      <c r="M568" s="106"/>
      <c r="N568" s="77"/>
      <c r="O568" s="78"/>
      <c r="P568" s="78"/>
      <c r="Q568" s="78"/>
      <c r="R568" s="79"/>
      <c r="S568" s="80"/>
      <c r="T568" s="81"/>
      <c r="U568" s="77"/>
      <c r="V568" s="79"/>
      <c r="W568" s="79"/>
      <c r="X568" s="86"/>
      <c r="Y568" s="83"/>
      <c r="Z568" s="84"/>
      <c r="AA568" s="85"/>
      <c r="AB568" s="86"/>
    </row>
    <row r="569" spans="2:28" ht="16.5" customHeight="1" x14ac:dyDescent="0.25">
      <c r="B569" s="100" t="s">
        <v>205</v>
      </c>
      <c r="C569" s="101"/>
      <c r="D569" s="101"/>
      <c r="E569" s="101"/>
      <c r="F569" s="101"/>
      <c r="G569" s="102"/>
      <c r="H569" s="102" t="s">
        <v>210</v>
      </c>
      <c r="I569" s="102" t="s">
        <v>2749</v>
      </c>
      <c r="J569" s="102" t="s">
        <v>2750</v>
      </c>
      <c r="K569" s="102">
        <v>88</v>
      </c>
      <c r="L569" s="102">
        <v>3</v>
      </c>
      <c r="M569" s="102"/>
      <c r="N569" s="102"/>
      <c r="O569" s="102" t="s">
        <v>208</v>
      </c>
      <c r="P569" s="102" t="s">
        <v>209</v>
      </c>
      <c r="Q569" s="102" t="s">
        <v>139</v>
      </c>
      <c r="R569" s="102">
        <v>34160</v>
      </c>
      <c r="S569" s="102"/>
      <c r="T569" s="102">
        <v>80</v>
      </c>
      <c r="U569" s="102"/>
      <c r="V569" s="103"/>
      <c r="W569" s="101"/>
      <c r="X569" s="102"/>
      <c r="Y569" s="101"/>
      <c r="Z569" s="101"/>
      <c r="AA569" s="101"/>
      <c r="AB569" s="104"/>
    </row>
    <row r="570" spans="2:28" ht="16.5" customHeight="1" x14ac:dyDescent="0.25">
      <c r="B570" s="97">
        <v>1366</v>
      </c>
      <c r="C570" s="97" t="s">
        <v>206</v>
      </c>
      <c r="D570" s="98">
        <v>1617</v>
      </c>
      <c r="E570" s="99">
        <v>7</v>
      </c>
      <c r="F570" s="97">
        <v>6</v>
      </c>
      <c r="G570" s="97">
        <v>1</v>
      </c>
      <c r="H570" s="105">
        <v>9</v>
      </c>
      <c r="I570" s="105">
        <v>2</v>
      </c>
      <c r="J570" s="105">
        <v>43</v>
      </c>
      <c r="K570" s="95">
        <v>3843</v>
      </c>
      <c r="L570" s="106">
        <f>T569</f>
        <v>80</v>
      </c>
      <c r="M570" s="106">
        <f>K570*L570</f>
        <v>307440</v>
      </c>
      <c r="N570" s="77"/>
      <c r="O570" s="78"/>
      <c r="P570" s="78"/>
      <c r="Q570" s="78"/>
      <c r="R570" s="79"/>
      <c r="S570" s="80"/>
      <c r="T570" s="81"/>
      <c r="U570" s="77"/>
      <c r="V570" s="79"/>
      <c r="W570" s="79"/>
      <c r="X570" s="82"/>
      <c r="Y570" s="83">
        <f>M570</f>
        <v>307440</v>
      </c>
      <c r="Z570" s="84"/>
      <c r="AA570" s="87">
        <f>AB570*M570/100</f>
        <v>30.744</v>
      </c>
      <c r="AB570" s="82">
        <v>0.01</v>
      </c>
    </row>
    <row r="571" spans="2:28" ht="16.5" customHeight="1" x14ac:dyDescent="0.25">
      <c r="B571" s="99"/>
      <c r="C571" s="99"/>
      <c r="D571" s="99"/>
      <c r="E571" s="99"/>
      <c r="F571" s="99"/>
      <c r="G571" s="99"/>
      <c r="H571" s="107"/>
      <c r="I571" s="107"/>
      <c r="J571" s="107"/>
      <c r="K571" s="106"/>
      <c r="L571" s="106"/>
      <c r="M571" s="106"/>
      <c r="N571" s="77"/>
      <c r="O571" s="78"/>
      <c r="P571" s="78"/>
      <c r="Q571" s="78"/>
      <c r="R571" s="79"/>
      <c r="S571" s="80"/>
      <c r="T571" s="81"/>
      <c r="U571" s="77"/>
      <c r="V571" s="79"/>
      <c r="W571" s="79"/>
      <c r="X571" s="86"/>
      <c r="Y571" s="83"/>
      <c r="Z571" s="84"/>
      <c r="AA571" s="85"/>
      <c r="AB571" s="86"/>
    </row>
    <row r="572" spans="2:28" ht="16.5" customHeight="1" x14ac:dyDescent="0.25">
      <c r="B572" s="100" t="s">
        <v>205</v>
      </c>
      <c r="C572" s="101"/>
      <c r="D572" s="101"/>
      <c r="E572" s="101"/>
      <c r="F572" s="101"/>
      <c r="G572" s="102"/>
      <c r="H572" s="102" t="s">
        <v>210</v>
      </c>
      <c r="I572" s="102" t="s">
        <v>2734</v>
      </c>
      <c r="J572" s="102" t="s">
        <v>673</v>
      </c>
      <c r="K572" s="102">
        <v>48</v>
      </c>
      <c r="L572" s="102">
        <v>3</v>
      </c>
      <c r="M572" s="102"/>
      <c r="N572" s="102"/>
      <c r="O572" s="102" t="s">
        <v>208</v>
      </c>
      <c r="P572" s="102" t="s">
        <v>209</v>
      </c>
      <c r="Q572" s="102" t="s">
        <v>139</v>
      </c>
      <c r="R572" s="102">
        <v>34160</v>
      </c>
      <c r="S572" s="102"/>
      <c r="T572" s="102">
        <v>80</v>
      </c>
      <c r="U572" s="102"/>
      <c r="V572" s="103"/>
      <c r="W572" s="101"/>
      <c r="X572" s="102"/>
      <c r="Y572" s="101"/>
      <c r="Z572" s="101"/>
      <c r="AA572" s="101"/>
      <c r="AB572" s="104"/>
    </row>
    <row r="573" spans="2:28" ht="16.5" customHeight="1" x14ac:dyDescent="0.25">
      <c r="B573" s="97">
        <v>1367</v>
      </c>
      <c r="C573" s="97" t="s">
        <v>206</v>
      </c>
      <c r="D573" s="98">
        <v>1656</v>
      </c>
      <c r="E573" s="99">
        <v>7</v>
      </c>
      <c r="F573" s="97">
        <v>6</v>
      </c>
      <c r="G573" s="97">
        <v>1</v>
      </c>
      <c r="H573" s="105">
        <v>6</v>
      </c>
      <c r="I573" s="105">
        <v>1</v>
      </c>
      <c r="J573" s="105">
        <v>98</v>
      </c>
      <c r="K573" s="95">
        <v>2598</v>
      </c>
      <c r="L573" s="106">
        <f>T572</f>
        <v>80</v>
      </c>
      <c r="M573" s="106">
        <f>K573*L573</f>
        <v>207840</v>
      </c>
      <c r="N573" s="77"/>
      <c r="O573" s="78"/>
      <c r="P573" s="78"/>
      <c r="Q573" s="78"/>
      <c r="R573" s="79"/>
      <c r="S573" s="80"/>
      <c r="T573" s="81"/>
      <c r="U573" s="77"/>
      <c r="V573" s="79"/>
      <c r="W573" s="79"/>
      <c r="X573" s="82"/>
      <c r="Y573" s="83">
        <f>M573</f>
        <v>207840</v>
      </c>
      <c r="Z573" s="84"/>
      <c r="AA573" s="87">
        <f>AB573*M573/100</f>
        <v>20.784000000000002</v>
      </c>
      <c r="AB573" s="82">
        <v>0.01</v>
      </c>
    </row>
    <row r="574" spans="2:28" ht="16.5" customHeight="1" x14ac:dyDescent="0.25">
      <c r="B574" s="99"/>
      <c r="C574" s="99"/>
      <c r="D574" s="99"/>
      <c r="E574" s="99"/>
      <c r="F574" s="99"/>
      <c r="G574" s="99"/>
      <c r="H574" s="107"/>
      <c r="I574" s="107"/>
      <c r="J574" s="107"/>
      <c r="K574" s="106"/>
      <c r="L574" s="106"/>
      <c r="M574" s="106"/>
      <c r="N574" s="77"/>
      <c r="O574" s="78"/>
      <c r="P574" s="78"/>
      <c r="Q574" s="78"/>
      <c r="R574" s="79"/>
      <c r="S574" s="80"/>
      <c r="T574" s="81"/>
      <c r="U574" s="77"/>
      <c r="V574" s="79"/>
      <c r="W574" s="79"/>
      <c r="X574" s="86"/>
      <c r="Y574" s="83"/>
      <c r="Z574" s="84"/>
      <c r="AA574" s="85"/>
      <c r="AB574" s="86"/>
    </row>
    <row r="575" spans="2:28" ht="16.5" customHeight="1" x14ac:dyDescent="0.25">
      <c r="B575" s="100" t="s">
        <v>205</v>
      </c>
      <c r="C575" s="101"/>
      <c r="D575" s="101"/>
      <c r="E575" s="101"/>
      <c r="F575" s="101"/>
      <c r="G575" s="102"/>
      <c r="H575" s="102" t="s">
        <v>210</v>
      </c>
      <c r="I575" s="102" t="s">
        <v>2335</v>
      </c>
      <c r="J575" s="102" t="s">
        <v>2336</v>
      </c>
      <c r="K575" s="102">
        <v>35</v>
      </c>
      <c r="L575" s="102">
        <v>3</v>
      </c>
      <c r="M575" s="102"/>
      <c r="N575" s="102"/>
      <c r="O575" s="102" t="s">
        <v>208</v>
      </c>
      <c r="P575" s="102" t="s">
        <v>209</v>
      </c>
      <c r="Q575" s="102" t="s">
        <v>139</v>
      </c>
      <c r="R575" s="102">
        <v>34160</v>
      </c>
      <c r="S575" s="102"/>
      <c r="T575" s="102">
        <v>80</v>
      </c>
      <c r="U575" s="102"/>
      <c r="V575" s="103"/>
      <c r="W575" s="101"/>
      <c r="X575" s="102"/>
      <c r="Y575" s="101"/>
      <c r="Z575" s="101"/>
      <c r="AA575" s="101"/>
      <c r="AB575" s="104"/>
    </row>
    <row r="576" spans="2:28" ht="16.5" customHeight="1" x14ac:dyDescent="0.25">
      <c r="B576" s="97">
        <v>1371</v>
      </c>
      <c r="C576" s="97" t="s">
        <v>206</v>
      </c>
      <c r="D576" s="98">
        <v>3991</v>
      </c>
      <c r="E576" s="99">
        <v>7</v>
      </c>
      <c r="F576" s="97">
        <v>6</v>
      </c>
      <c r="G576" s="97">
        <v>1</v>
      </c>
      <c r="H576" s="105">
        <v>5</v>
      </c>
      <c r="I576" s="105">
        <v>0</v>
      </c>
      <c r="J576" s="105">
        <v>70</v>
      </c>
      <c r="K576" s="95">
        <v>2070</v>
      </c>
      <c r="L576" s="106">
        <f>T575</f>
        <v>80</v>
      </c>
      <c r="M576" s="106">
        <f>K576*L576</f>
        <v>165600</v>
      </c>
      <c r="N576" s="77"/>
      <c r="O576" s="78"/>
      <c r="P576" s="78"/>
      <c r="Q576" s="78"/>
      <c r="R576" s="79"/>
      <c r="S576" s="80"/>
      <c r="T576" s="81"/>
      <c r="U576" s="77"/>
      <c r="V576" s="79"/>
      <c r="W576" s="79"/>
      <c r="X576" s="82"/>
      <c r="Y576" s="83">
        <f>M576</f>
        <v>165600</v>
      </c>
      <c r="Z576" s="84"/>
      <c r="AA576" s="87">
        <f>AB576*M576/100</f>
        <v>16.559999999999999</v>
      </c>
      <c r="AB576" s="82">
        <v>0.01</v>
      </c>
    </row>
    <row r="577" spans="2:28" ht="16.5" customHeight="1" x14ac:dyDescent="0.25">
      <c r="B577" s="99"/>
      <c r="C577" s="99"/>
      <c r="D577" s="99"/>
      <c r="E577" s="99"/>
      <c r="F577" s="99"/>
      <c r="G577" s="99"/>
      <c r="H577" s="107"/>
      <c r="I577" s="107"/>
      <c r="J577" s="107"/>
      <c r="K577" s="106"/>
      <c r="L577" s="106"/>
      <c r="M577" s="106"/>
      <c r="N577" s="77"/>
      <c r="O577" s="78"/>
      <c r="P577" s="78"/>
      <c r="Q577" s="78"/>
      <c r="R577" s="79"/>
      <c r="S577" s="80"/>
      <c r="T577" s="81"/>
      <c r="U577" s="77"/>
      <c r="V577" s="79"/>
      <c r="W577" s="79"/>
      <c r="X577" s="86"/>
      <c r="Y577" s="83"/>
      <c r="Z577" s="84"/>
      <c r="AA577" s="85"/>
      <c r="AB577" s="86"/>
    </row>
    <row r="578" spans="2:28" ht="16.5" customHeight="1" x14ac:dyDescent="0.25">
      <c r="B578" s="100" t="s">
        <v>205</v>
      </c>
      <c r="C578" s="101"/>
      <c r="D578" s="101"/>
      <c r="E578" s="101"/>
      <c r="F578" s="101"/>
      <c r="G578" s="102"/>
      <c r="H578" s="102" t="s">
        <v>207</v>
      </c>
      <c r="I578" s="102" t="s">
        <v>673</v>
      </c>
      <c r="J578" s="102" t="s">
        <v>2920</v>
      </c>
      <c r="K578" s="102">
        <v>47</v>
      </c>
      <c r="L578" s="102">
        <v>3</v>
      </c>
      <c r="M578" s="102"/>
      <c r="N578" s="102"/>
      <c r="O578" s="102" t="s">
        <v>208</v>
      </c>
      <c r="P578" s="102" t="s">
        <v>209</v>
      </c>
      <c r="Q578" s="102" t="s">
        <v>139</v>
      </c>
      <c r="R578" s="102">
        <v>34160</v>
      </c>
      <c r="S578" s="102"/>
      <c r="T578" s="102">
        <v>80</v>
      </c>
      <c r="U578" s="102" t="s">
        <v>2921</v>
      </c>
      <c r="V578" s="103"/>
      <c r="W578" s="101"/>
      <c r="X578" s="102" t="s">
        <v>212</v>
      </c>
      <c r="Y578" s="101" t="s">
        <v>2367</v>
      </c>
      <c r="Z578" s="101"/>
      <c r="AA578" s="101"/>
      <c r="AB578" s="104"/>
    </row>
    <row r="579" spans="2:28" ht="16.5" customHeight="1" x14ac:dyDescent="0.25">
      <c r="B579" s="97">
        <v>1372</v>
      </c>
      <c r="C579" s="97" t="s">
        <v>206</v>
      </c>
      <c r="D579" s="98">
        <v>4372</v>
      </c>
      <c r="E579" s="99">
        <v>7</v>
      </c>
      <c r="F579" s="97">
        <v>6</v>
      </c>
      <c r="G579" s="97">
        <v>1</v>
      </c>
      <c r="H579" s="105">
        <v>6</v>
      </c>
      <c r="I579" s="105">
        <v>0</v>
      </c>
      <c r="J579" s="105">
        <v>30</v>
      </c>
      <c r="K579" s="95">
        <v>2430</v>
      </c>
      <c r="L579" s="106">
        <f>T578</f>
        <v>80</v>
      </c>
      <c r="M579" s="106">
        <f>K579*L579</f>
        <v>194400</v>
      </c>
      <c r="N579" s="77"/>
      <c r="O579" s="78"/>
      <c r="P579" s="78"/>
      <c r="Q579" s="78"/>
      <c r="R579" s="79"/>
      <c r="S579" s="80"/>
      <c r="T579" s="81"/>
      <c r="U579" s="77"/>
      <c r="V579" s="79"/>
      <c r="W579" s="79"/>
      <c r="X579" s="82"/>
      <c r="Y579" s="83">
        <f>M579</f>
        <v>194400</v>
      </c>
      <c r="Z579" s="84"/>
      <c r="AA579" s="87">
        <f>AB579*M579/100</f>
        <v>19.440000000000001</v>
      </c>
      <c r="AB579" s="82">
        <v>0.01</v>
      </c>
    </row>
    <row r="580" spans="2:28" ht="16.5" customHeight="1" x14ac:dyDescent="0.25">
      <c r="B580" s="99"/>
      <c r="C580" s="99"/>
      <c r="D580" s="99"/>
      <c r="E580" s="99"/>
      <c r="F580" s="99"/>
      <c r="G580" s="99"/>
      <c r="H580" s="107"/>
      <c r="I580" s="107"/>
      <c r="J580" s="107"/>
      <c r="K580" s="106"/>
      <c r="L580" s="106"/>
      <c r="M580" s="106"/>
      <c r="N580" s="77"/>
      <c r="O580" s="78"/>
      <c r="P580" s="78"/>
      <c r="Q580" s="78"/>
      <c r="R580" s="79"/>
      <c r="S580" s="80"/>
      <c r="T580" s="81"/>
      <c r="U580" s="77"/>
      <c r="V580" s="79"/>
      <c r="W580" s="79"/>
      <c r="X580" s="86"/>
      <c r="Y580" s="83"/>
      <c r="Z580" s="84"/>
      <c r="AA580" s="85"/>
      <c r="AB580" s="86"/>
    </row>
    <row r="581" spans="2:28" ht="16.5" customHeight="1" x14ac:dyDescent="0.25">
      <c r="B581" s="100" t="s">
        <v>205</v>
      </c>
      <c r="C581" s="101"/>
      <c r="D581" s="101"/>
      <c r="E581" s="101"/>
      <c r="F581" s="101"/>
      <c r="G581" s="102"/>
      <c r="H581" s="102" t="s">
        <v>210</v>
      </c>
      <c r="I581" s="102" t="s">
        <v>2942</v>
      </c>
      <c r="J581" s="102" t="s">
        <v>2381</v>
      </c>
      <c r="K581" s="102">
        <v>43</v>
      </c>
      <c r="L581" s="102">
        <v>3</v>
      </c>
      <c r="M581" s="102"/>
      <c r="N581" s="102"/>
      <c r="O581" s="102" t="s">
        <v>208</v>
      </c>
      <c r="P581" s="102" t="s">
        <v>209</v>
      </c>
      <c r="Q581" s="102" t="s">
        <v>139</v>
      </c>
      <c r="R581" s="102">
        <v>34160</v>
      </c>
      <c r="S581" s="102"/>
      <c r="T581" s="102">
        <v>80</v>
      </c>
      <c r="U581" s="102" t="s">
        <v>2943</v>
      </c>
      <c r="V581" s="103"/>
      <c r="W581" s="101"/>
      <c r="X581" s="102"/>
      <c r="Y581" s="101"/>
      <c r="Z581" s="101"/>
      <c r="AA581" s="101"/>
      <c r="AB581" s="104"/>
    </row>
    <row r="582" spans="2:28" ht="16.5" customHeight="1" x14ac:dyDescent="0.25">
      <c r="B582" s="97">
        <v>1386</v>
      </c>
      <c r="C582" s="97" t="s">
        <v>206</v>
      </c>
      <c r="D582" s="98">
        <v>506</v>
      </c>
      <c r="E582" s="99">
        <v>8</v>
      </c>
      <c r="F582" s="97">
        <v>6</v>
      </c>
      <c r="G582" s="97"/>
      <c r="H582" s="105">
        <v>34</v>
      </c>
      <c r="I582" s="105">
        <v>1</v>
      </c>
      <c r="J582" s="105">
        <v>45</v>
      </c>
      <c r="K582" s="95">
        <v>13745</v>
      </c>
      <c r="L582" s="106">
        <f>T581</f>
        <v>80</v>
      </c>
      <c r="M582" s="106">
        <f>K582*L582</f>
        <v>1099600</v>
      </c>
      <c r="N582" s="77"/>
      <c r="O582" s="78"/>
      <c r="P582" s="78"/>
      <c r="Q582" s="78"/>
      <c r="R582" s="79"/>
      <c r="S582" s="80"/>
      <c r="T582" s="81"/>
      <c r="U582" s="77"/>
      <c r="V582" s="79"/>
      <c r="W582" s="79"/>
      <c r="X582" s="82"/>
      <c r="Y582" s="83">
        <f>M582</f>
        <v>1099600</v>
      </c>
      <c r="Z582" s="84"/>
      <c r="AA582" s="87">
        <f>AB582*M582/100</f>
        <v>109.96</v>
      </c>
      <c r="AB582" s="82">
        <v>0.01</v>
      </c>
    </row>
    <row r="583" spans="2:28" ht="16.5" customHeight="1" x14ac:dyDescent="0.25">
      <c r="B583" s="97"/>
      <c r="C583" s="97"/>
      <c r="D583" s="98"/>
      <c r="E583" s="99"/>
      <c r="F583" s="97"/>
      <c r="G583" s="97"/>
      <c r="H583" s="105"/>
      <c r="I583" s="105">
        <v>2</v>
      </c>
      <c r="J583" s="105">
        <v>0</v>
      </c>
      <c r="K583" s="95">
        <v>200</v>
      </c>
      <c r="L583" s="106">
        <f>T581</f>
        <v>80</v>
      </c>
      <c r="M583" s="106">
        <f>K583*L583</f>
        <v>16000</v>
      </c>
      <c r="N583" s="77"/>
      <c r="O583" s="78" t="s">
        <v>203</v>
      </c>
      <c r="P583" s="78" t="s">
        <v>211</v>
      </c>
      <c r="Q583" s="78" t="s">
        <v>143</v>
      </c>
      <c r="R583" s="79">
        <v>135</v>
      </c>
      <c r="S583" s="80"/>
      <c r="T583" s="81">
        <v>7450</v>
      </c>
      <c r="U583" s="96" t="s">
        <v>411</v>
      </c>
      <c r="V583" s="79">
        <f>R583*T583*85/100</f>
        <v>854887.5</v>
      </c>
      <c r="W583" s="79">
        <f>R583*T583-V583</f>
        <v>150862.5</v>
      </c>
      <c r="X583" s="82">
        <f>M583+W583</f>
        <v>166862.5</v>
      </c>
      <c r="Y583" s="83">
        <f>M583</f>
        <v>16000</v>
      </c>
      <c r="Z583" s="84"/>
      <c r="AA583" s="87">
        <f>AB583*M583/100</f>
        <v>3.2</v>
      </c>
      <c r="AB583" s="86">
        <v>0.02</v>
      </c>
    </row>
    <row r="584" spans="2:28" ht="16.5" customHeight="1" x14ac:dyDescent="0.25">
      <c r="B584" s="97"/>
      <c r="C584" s="108" t="s">
        <v>2944</v>
      </c>
      <c r="D584" s="98"/>
      <c r="E584" s="99"/>
      <c r="F584" s="97"/>
      <c r="G584" s="97"/>
      <c r="H584" s="105"/>
      <c r="I584" s="105">
        <v>2</v>
      </c>
      <c r="J584" s="105">
        <v>0</v>
      </c>
      <c r="K584" s="95">
        <v>200</v>
      </c>
      <c r="L584" s="106">
        <f>T581</f>
        <v>80</v>
      </c>
      <c r="M584" s="106">
        <f>K584*L584</f>
        <v>16000</v>
      </c>
      <c r="N584" s="77"/>
      <c r="O584" s="78" t="s">
        <v>203</v>
      </c>
      <c r="P584" s="78" t="s">
        <v>211</v>
      </c>
      <c r="Q584" s="78" t="s">
        <v>143</v>
      </c>
      <c r="R584" s="79">
        <v>135</v>
      </c>
      <c r="S584" s="80"/>
      <c r="T584" s="81">
        <v>7450</v>
      </c>
      <c r="U584" s="96" t="s">
        <v>1173</v>
      </c>
      <c r="V584" s="79">
        <f>R584*T584*85/100</f>
        <v>854887.5</v>
      </c>
      <c r="W584" s="79">
        <f>R584*T584-V584</f>
        <v>150862.5</v>
      </c>
      <c r="X584" s="82">
        <f>M584+W584</f>
        <v>166862.5</v>
      </c>
      <c r="Y584" s="83">
        <f>M584</f>
        <v>16000</v>
      </c>
      <c r="Z584" s="84"/>
      <c r="AA584" s="87">
        <f>AB584*M584/100</f>
        <v>3.2</v>
      </c>
      <c r="AB584" s="86">
        <v>0.02</v>
      </c>
    </row>
    <row r="585" spans="2:28" ht="16.5" customHeight="1" x14ac:dyDescent="0.25">
      <c r="B585" s="97"/>
      <c r="C585" s="97"/>
      <c r="D585" s="98"/>
      <c r="E585" s="99"/>
      <c r="F585" s="97"/>
      <c r="G585" s="97"/>
      <c r="H585" s="105">
        <v>35</v>
      </c>
      <c r="I585" s="105">
        <v>1</v>
      </c>
      <c r="J585" s="105">
        <v>45</v>
      </c>
      <c r="K585" s="95">
        <v>14145</v>
      </c>
      <c r="L585" s="106"/>
      <c r="M585" s="106"/>
      <c r="N585" s="77"/>
      <c r="O585" s="78"/>
      <c r="P585" s="78"/>
      <c r="Q585" s="78"/>
      <c r="R585" s="79"/>
      <c r="S585" s="80"/>
      <c r="T585" s="81"/>
      <c r="U585" s="77"/>
      <c r="V585" s="79"/>
      <c r="W585" s="79"/>
      <c r="X585" s="82"/>
      <c r="Y585" s="83"/>
      <c r="Z585" s="84"/>
      <c r="AA585" s="87">
        <f>SUM(AA582:AA584)</f>
        <v>116.36</v>
      </c>
      <c r="AB585" s="82"/>
    </row>
    <row r="586" spans="2:28" ht="16.5" customHeight="1" x14ac:dyDescent="0.25">
      <c r="B586" s="99"/>
      <c r="C586" s="99"/>
      <c r="D586" s="99"/>
      <c r="E586" s="99"/>
      <c r="F586" s="99"/>
      <c r="G586" s="99"/>
      <c r="H586" s="107"/>
      <c r="I586" s="107"/>
      <c r="J586" s="107"/>
      <c r="K586" s="106"/>
      <c r="L586" s="106"/>
      <c r="M586" s="106"/>
      <c r="N586" s="77"/>
      <c r="O586" s="78"/>
      <c r="P586" s="78"/>
      <c r="Q586" s="78"/>
      <c r="R586" s="79"/>
      <c r="S586" s="80"/>
      <c r="T586" s="81"/>
      <c r="U586" s="77"/>
      <c r="V586" s="79"/>
      <c r="W586" s="79"/>
      <c r="X586" s="86"/>
      <c r="Y586" s="83"/>
      <c r="Z586" s="84"/>
      <c r="AA586" s="85"/>
      <c r="AB586" s="86"/>
    </row>
    <row r="587" spans="2:28" ht="16.5" customHeight="1" x14ac:dyDescent="0.25">
      <c r="B587" s="100" t="s">
        <v>205</v>
      </c>
      <c r="C587" s="101"/>
      <c r="D587" s="101"/>
      <c r="E587" s="101"/>
      <c r="F587" s="101"/>
      <c r="G587" s="102"/>
      <c r="H587" s="102" t="s">
        <v>210</v>
      </c>
      <c r="I587" s="102" t="s">
        <v>2644</v>
      </c>
      <c r="J587" s="102" t="s">
        <v>668</v>
      </c>
      <c r="K587" s="102">
        <v>47</v>
      </c>
      <c r="L587" s="102">
        <v>3</v>
      </c>
      <c r="M587" s="102"/>
      <c r="N587" s="102"/>
      <c r="O587" s="102" t="s">
        <v>208</v>
      </c>
      <c r="P587" s="102" t="s">
        <v>209</v>
      </c>
      <c r="Q587" s="102" t="s">
        <v>139</v>
      </c>
      <c r="R587" s="102">
        <v>34160</v>
      </c>
      <c r="S587" s="102"/>
      <c r="T587" s="102">
        <v>80</v>
      </c>
      <c r="U587" s="102" t="s">
        <v>2945</v>
      </c>
      <c r="V587" s="103"/>
      <c r="W587" s="101"/>
      <c r="X587" s="102"/>
      <c r="Y587" s="101"/>
      <c r="Z587" s="101"/>
      <c r="AA587" s="101"/>
      <c r="AB587" s="104"/>
    </row>
    <row r="588" spans="2:28" ht="16.5" customHeight="1" x14ac:dyDescent="0.25">
      <c r="B588" s="97">
        <v>1387</v>
      </c>
      <c r="C588" s="97" t="s">
        <v>206</v>
      </c>
      <c r="D588" s="98">
        <v>1618</v>
      </c>
      <c r="E588" s="99">
        <v>8</v>
      </c>
      <c r="F588" s="97">
        <v>6</v>
      </c>
      <c r="G588" s="97">
        <v>1</v>
      </c>
      <c r="H588" s="105">
        <v>9</v>
      </c>
      <c r="I588" s="105">
        <v>1</v>
      </c>
      <c r="J588" s="105">
        <v>91</v>
      </c>
      <c r="K588" s="95">
        <v>3791</v>
      </c>
      <c r="L588" s="106">
        <f>T587</f>
        <v>80</v>
      </c>
      <c r="M588" s="106">
        <f>K588*L588</f>
        <v>303280</v>
      </c>
      <c r="N588" s="77"/>
      <c r="O588" s="78"/>
      <c r="P588" s="78"/>
      <c r="Q588" s="78"/>
      <c r="R588" s="79"/>
      <c r="S588" s="80"/>
      <c r="T588" s="81"/>
      <c r="U588" s="77"/>
      <c r="V588" s="79"/>
      <c r="W588" s="79"/>
      <c r="X588" s="82"/>
      <c r="Y588" s="83">
        <f>M588</f>
        <v>303280</v>
      </c>
      <c r="Z588" s="84"/>
      <c r="AA588" s="87">
        <f>AB588*M588/100</f>
        <v>30.328000000000003</v>
      </c>
      <c r="AB588" s="82">
        <v>0.01</v>
      </c>
    </row>
    <row r="589" spans="2:28" ht="16.5" customHeight="1" x14ac:dyDescent="0.25">
      <c r="B589" s="99"/>
      <c r="C589" s="99"/>
      <c r="D589" s="99"/>
      <c r="E589" s="99"/>
      <c r="F589" s="99"/>
      <c r="G589" s="99"/>
      <c r="H589" s="107"/>
      <c r="I589" s="107"/>
      <c r="J589" s="107"/>
      <c r="K589" s="106"/>
      <c r="L589" s="106"/>
      <c r="M589" s="106"/>
      <c r="N589" s="77"/>
      <c r="O589" s="78"/>
      <c r="P589" s="78"/>
      <c r="Q589" s="78"/>
      <c r="R589" s="79"/>
      <c r="S589" s="80"/>
      <c r="T589" s="81"/>
      <c r="U589" s="77"/>
      <c r="V589" s="79"/>
      <c r="W589" s="79"/>
      <c r="X589" s="86"/>
      <c r="Y589" s="83"/>
      <c r="Z589" s="84"/>
      <c r="AA589" s="85"/>
      <c r="AB589" s="86"/>
    </row>
    <row r="590" spans="2:28" ht="16.5" customHeight="1" x14ac:dyDescent="0.25">
      <c r="B590" s="100" t="s">
        <v>205</v>
      </c>
      <c r="C590" s="101"/>
      <c r="D590" s="101"/>
      <c r="E590" s="101"/>
      <c r="F590" s="101"/>
      <c r="G590" s="102"/>
      <c r="H590" s="102" t="s">
        <v>210</v>
      </c>
      <c r="I590" s="102" t="s">
        <v>2341</v>
      </c>
      <c r="J590" s="102" t="s">
        <v>278</v>
      </c>
      <c r="K590" s="102">
        <v>14</v>
      </c>
      <c r="L590" s="102">
        <v>3</v>
      </c>
      <c r="M590" s="102"/>
      <c r="N590" s="102"/>
      <c r="O590" s="102" t="s">
        <v>208</v>
      </c>
      <c r="P590" s="102" t="s">
        <v>209</v>
      </c>
      <c r="Q590" s="102" t="s">
        <v>139</v>
      </c>
      <c r="R590" s="102">
        <v>34160</v>
      </c>
      <c r="S590" s="102"/>
      <c r="T590" s="102">
        <v>80</v>
      </c>
      <c r="U590" s="102"/>
      <c r="V590" s="103"/>
      <c r="W590" s="101"/>
      <c r="X590" s="102"/>
      <c r="Y590" s="101"/>
      <c r="Z590" s="101"/>
      <c r="AA590" s="101"/>
      <c r="AB590" s="104"/>
    </row>
    <row r="591" spans="2:28" ht="16.5" customHeight="1" x14ac:dyDescent="0.25">
      <c r="B591" s="97">
        <v>1388</v>
      </c>
      <c r="C591" s="97" t="s">
        <v>206</v>
      </c>
      <c r="D591" s="98">
        <v>1657</v>
      </c>
      <c r="E591" s="99">
        <v>8</v>
      </c>
      <c r="F591" s="97">
        <v>6</v>
      </c>
      <c r="G591" s="97">
        <v>1</v>
      </c>
      <c r="H591" s="105">
        <v>6</v>
      </c>
      <c r="I591" s="105">
        <v>1</v>
      </c>
      <c r="J591" s="105">
        <v>31</v>
      </c>
      <c r="K591" s="95">
        <v>2531</v>
      </c>
      <c r="L591" s="106">
        <f>T590</f>
        <v>80</v>
      </c>
      <c r="M591" s="106">
        <f>K591*L591</f>
        <v>202480</v>
      </c>
      <c r="N591" s="77"/>
      <c r="O591" s="78"/>
      <c r="P591" s="78"/>
      <c r="Q591" s="78"/>
      <c r="R591" s="79"/>
      <c r="S591" s="80"/>
      <c r="T591" s="81"/>
      <c r="U591" s="77"/>
      <c r="V591" s="79"/>
      <c r="W591" s="79"/>
      <c r="X591" s="82"/>
      <c r="Y591" s="83">
        <f>M591</f>
        <v>202480</v>
      </c>
      <c r="Z591" s="84"/>
      <c r="AA591" s="87">
        <f>AB591*M591/100</f>
        <v>20.248000000000001</v>
      </c>
      <c r="AB591" s="82">
        <v>0.01</v>
      </c>
    </row>
    <row r="592" spans="2:28" ht="16.5" customHeight="1" x14ac:dyDescent="0.25">
      <c r="B592" s="99"/>
      <c r="C592" s="99"/>
      <c r="D592" s="99"/>
      <c r="E592" s="99"/>
      <c r="F592" s="99"/>
      <c r="G592" s="99"/>
      <c r="H592" s="107"/>
      <c r="I592" s="107"/>
      <c r="J592" s="107"/>
      <c r="K592" s="106"/>
      <c r="L592" s="106"/>
      <c r="M592" s="106"/>
      <c r="N592" s="77"/>
      <c r="O592" s="78"/>
      <c r="P592" s="78"/>
      <c r="Q592" s="78"/>
      <c r="R592" s="79"/>
      <c r="S592" s="80"/>
      <c r="T592" s="81"/>
      <c r="U592" s="77"/>
      <c r="V592" s="79"/>
      <c r="W592" s="79"/>
      <c r="X592" s="86"/>
      <c r="Y592" s="83"/>
      <c r="Z592" s="84"/>
      <c r="AA592" s="85"/>
      <c r="AB592" s="86"/>
    </row>
    <row r="593" spans="2:28" ht="16.5" customHeight="1" x14ac:dyDescent="0.25">
      <c r="B593" s="100" t="s">
        <v>205</v>
      </c>
      <c r="C593" s="101"/>
      <c r="D593" s="101"/>
      <c r="E593" s="101"/>
      <c r="F593" s="101"/>
      <c r="G593" s="102"/>
      <c r="H593" s="102" t="s">
        <v>210</v>
      </c>
      <c r="I593" s="102" t="s">
        <v>2554</v>
      </c>
      <c r="J593" s="102" t="s">
        <v>355</v>
      </c>
      <c r="K593" s="102">
        <v>41</v>
      </c>
      <c r="L593" s="102">
        <v>3</v>
      </c>
      <c r="M593" s="102"/>
      <c r="N593" s="102"/>
      <c r="O593" s="102" t="s">
        <v>208</v>
      </c>
      <c r="P593" s="102" t="s">
        <v>209</v>
      </c>
      <c r="Q593" s="102" t="s">
        <v>139</v>
      </c>
      <c r="R593" s="102">
        <v>34160</v>
      </c>
      <c r="S593" s="102"/>
      <c r="T593" s="102">
        <v>80</v>
      </c>
      <c r="U593" s="102"/>
      <c r="V593" s="103"/>
      <c r="W593" s="101"/>
      <c r="X593" s="102"/>
      <c r="Y593" s="101"/>
      <c r="Z593" s="101"/>
      <c r="AA593" s="101"/>
      <c r="AB593" s="104"/>
    </row>
    <row r="594" spans="2:28" ht="16.5" customHeight="1" x14ac:dyDescent="0.25">
      <c r="B594" s="97">
        <v>1389</v>
      </c>
      <c r="C594" s="97" t="s">
        <v>206</v>
      </c>
      <c r="D594" s="98">
        <v>520</v>
      </c>
      <c r="E594" s="99">
        <v>8</v>
      </c>
      <c r="F594" s="97">
        <v>6</v>
      </c>
      <c r="G594" s="97">
        <v>1</v>
      </c>
      <c r="H594" s="105">
        <v>22</v>
      </c>
      <c r="I594" s="105">
        <v>0</v>
      </c>
      <c r="J594" s="105">
        <v>61</v>
      </c>
      <c r="K594" s="95">
        <v>8861</v>
      </c>
      <c r="L594" s="106">
        <f>T593</f>
        <v>80</v>
      </c>
      <c r="M594" s="106">
        <f>K594*L594</f>
        <v>708880</v>
      </c>
      <c r="N594" s="77"/>
      <c r="O594" s="78"/>
      <c r="P594" s="78"/>
      <c r="Q594" s="78"/>
      <c r="R594" s="79"/>
      <c r="S594" s="80"/>
      <c r="T594" s="81"/>
      <c r="U594" s="77"/>
      <c r="V594" s="79"/>
      <c r="W594" s="79"/>
      <c r="X594" s="82"/>
      <c r="Y594" s="83">
        <f>M594</f>
        <v>708880</v>
      </c>
      <c r="Z594" s="84"/>
      <c r="AA594" s="87">
        <f>AB594*M594/100</f>
        <v>70.888000000000005</v>
      </c>
      <c r="AB594" s="82">
        <v>0.01</v>
      </c>
    </row>
    <row r="595" spans="2:28" ht="16.5" customHeight="1" x14ac:dyDescent="0.25">
      <c r="B595" s="99"/>
      <c r="C595" s="99"/>
      <c r="D595" s="99"/>
      <c r="E595" s="99"/>
      <c r="F595" s="99"/>
      <c r="G595" s="99"/>
      <c r="H595" s="107"/>
      <c r="I595" s="107"/>
      <c r="J595" s="107"/>
      <c r="K595" s="106"/>
      <c r="L595" s="106"/>
      <c r="M595" s="106"/>
      <c r="N595" s="77"/>
      <c r="O595" s="78"/>
      <c r="P595" s="78"/>
      <c r="Q595" s="78"/>
      <c r="R595" s="79"/>
      <c r="S595" s="80"/>
      <c r="T595" s="81"/>
      <c r="U595" s="77"/>
      <c r="V595" s="79"/>
      <c r="W595" s="79"/>
      <c r="X595" s="86"/>
      <c r="Y595" s="83"/>
      <c r="Z595" s="84"/>
      <c r="AA595" s="85"/>
      <c r="AB595" s="86"/>
    </row>
    <row r="596" spans="2:28" ht="16.5" customHeight="1" x14ac:dyDescent="0.25">
      <c r="B596" s="100" t="s">
        <v>205</v>
      </c>
      <c r="C596" s="101"/>
      <c r="D596" s="101"/>
      <c r="E596" s="101"/>
      <c r="F596" s="101"/>
      <c r="G596" s="102"/>
      <c r="H596" s="102" t="s">
        <v>207</v>
      </c>
      <c r="I596" s="102" t="s">
        <v>2437</v>
      </c>
      <c r="J596" s="102" t="s">
        <v>2327</v>
      </c>
      <c r="K596" s="102">
        <v>39</v>
      </c>
      <c r="L596" s="102">
        <v>3</v>
      </c>
      <c r="M596" s="102"/>
      <c r="N596" s="102"/>
      <c r="O596" s="102" t="s">
        <v>208</v>
      </c>
      <c r="P596" s="102" t="s">
        <v>209</v>
      </c>
      <c r="Q596" s="102" t="s">
        <v>139</v>
      </c>
      <c r="R596" s="102">
        <v>34160</v>
      </c>
      <c r="S596" s="102"/>
      <c r="T596" s="102">
        <v>80</v>
      </c>
      <c r="U596" s="102"/>
      <c r="V596" s="103"/>
      <c r="W596" s="101"/>
      <c r="X596" s="102"/>
      <c r="Y596" s="101"/>
      <c r="Z596" s="101"/>
      <c r="AA596" s="101"/>
      <c r="AB596" s="104"/>
    </row>
    <row r="597" spans="2:28" ht="16.5" customHeight="1" x14ac:dyDescent="0.25">
      <c r="B597" s="97">
        <v>1394</v>
      </c>
      <c r="C597" s="97" t="s">
        <v>206</v>
      </c>
      <c r="D597" s="98">
        <v>1707</v>
      </c>
      <c r="E597" s="99">
        <v>8</v>
      </c>
      <c r="F597" s="97">
        <v>6</v>
      </c>
      <c r="G597" s="97">
        <v>1</v>
      </c>
      <c r="H597" s="105">
        <v>20</v>
      </c>
      <c r="I597" s="105">
        <v>2</v>
      </c>
      <c r="J597" s="105">
        <v>34</v>
      </c>
      <c r="K597" s="95">
        <v>8234</v>
      </c>
      <c r="L597" s="106">
        <f>T596</f>
        <v>80</v>
      </c>
      <c r="M597" s="106">
        <f>K597*L597</f>
        <v>658720</v>
      </c>
      <c r="N597" s="77"/>
      <c r="O597" s="78"/>
      <c r="P597" s="78"/>
      <c r="Q597" s="78"/>
      <c r="R597" s="79"/>
      <c r="S597" s="80"/>
      <c r="T597" s="81"/>
      <c r="U597" s="77"/>
      <c r="V597" s="79"/>
      <c r="W597" s="79"/>
      <c r="X597" s="82"/>
      <c r="Y597" s="83">
        <f>M597</f>
        <v>658720</v>
      </c>
      <c r="Z597" s="84"/>
      <c r="AA597" s="87">
        <f>AB597*M597/100</f>
        <v>65.872</v>
      </c>
      <c r="AB597" s="82">
        <v>0.01</v>
      </c>
    </row>
    <row r="598" spans="2:28" ht="16.5" customHeight="1" x14ac:dyDescent="0.25">
      <c r="B598" s="99"/>
      <c r="C598" s="99"/>
      <c r="D598" s="99"/>
      <c r="E598" s="99"/>
      <c r="F598" s="99"/>
      <c r="G598" s="99"/>
      <c r="H598" s="107"/>
      <c r="I598" s="107"/>
      <c r="J598" s="107"/>
      <c r="K598" s="106"/>
      <c r="L598" s="106"/>
      <c r="M598" s="106"/>
      <c r="N598" s="77"/>
      <c r="O598" s="78"/>
      <c r="P598" s="78"/>
      <c r="Q598" s="78"/>
      <c r="R598" s="79"/>
      <c r="S598" s="80"/>
      <c r="T598" s="81"/>
      <c r="U598" s="77"/>
      <c r="V598" s="79"/>
      <c r="W598" s="79"/>
      <c r="X598" s="86"/>
      <c r="Y598" s="83"/>
      <c r="Z598" s="84"/>
      <c r="AA598" s="85"/>
      <c r="AB598" s="86"/>
    </row>
    <row r="599" spans="2:28" ht="16.5" customHeight="1" x14ac:dyDescent="0.25">
      <c r="B599" s="100" t="s">
        <v>205</v>
      </c>
      <c r="C599" s="101"/>
      <c r="D599" s="101"/>
      <c r="E599" s="101"/>
      <c r="F599" s="101"/>
      <c r="G599" s="102"/>
      <c r="H599" s="102" t="s">
        <v>207</v>
      </c>
      <c r="I599" s="102" t="s">
        <v>1385</v>
      </c>
      <c r="J599" s="102" t="s">
        <v>278</v>
      </c>
      <c r="K599" s="102">
        <v>36</v>
      </c>
      <c r="L599" s="102">
        <v>3</v>
      </c>
      <c r="M599" s="102"/>
      <c r="N599" s="102"/>
      <c r="O599" s="102" t="s">
        <v>208</v>
      </c>
      <c r="P599" s="102" t="s">
        <v>209</v>
      </c>
      <c r="Q599" s="102" t="s">
        <v>139</v>
      </c>
      <c r="R599" s="102">
        <v>34160</v>
      </c>
      <c r="S599" s="102"/>
      <c r="T599" s="102">
        <v>80</v>
      </c>
      <c r="U599" s="102"/>
      <c r="V599" s="103"/>
      <c r="W599" s="101"/>
      <c r="X599" s="102"/>
      <c r="Y599" s="101"/>
      <c r="Z599" s="101"/>
      <c r="AA599" s="101"/>
      <c r="AB599" s="104"/>
    </row>
    <row r="600" spans="2:28" ht="16.5" customHeight="1" x14ac:dyDescent="0.25">
      <c r="B600" s="97">
        <v>1398</v>
      </c>
      <c r="C600" s="97" t="s">
        <v>206</v>
      </c>
      <c r="D600" s="98">
        <v>3992</v>
      </c>
      <c r="E600" s="99">
        <v>8</v>
      </c>
      <c r="F600" s="97">
        <v>6</v>
      </c>
      <c r="G600" s="97">
        <v>1</v>
      </c>
      <c r="H600" s="105">
        <v>5</v>
      </c>
      <c r="I600" s="105">
        <v>1</v>
      </c>
      <c r="J600" s="105">
        <v>91</v>
      </c>
      <c r="K600" s="95">
        <v>2191</v>
      </c>
      <c r="L600" s="106">
        <f>T599</f>
        <v>80</v>
      </c>
      <c r="M600" s="106">
        <f>K600*L600</f>
        <v>175280</v>
      </c>
      <c r="N600" s="77"/>
      <c r="O600" s="78"/>
      <c r="P600" s="78"/>
      <c r="Q600" s="78"/>
      <c r="R600" s="79"/>
      <c r="S600" s="80"/>
      <c r="T600" s="81"/>
      <c r="U600" s="77"/>
      <c r="V600" s="79"/>
      <c r="W600" s="79"/>
      <c r="X600" s="82"/>
      <c r="Y600" s="83">
        <f>M600</f>
        <v>175280</v>
      </c>
      <c r="Z600" s="84"/>
      <c r="AA600" s="87">
        <f>AB600*M600/100</f>
        <v>17.527999999999999</v>
      </c>
      <c r="AB600" s="82">
        <v>0.01</v>
      </c>
    </row>
    <row r="601" spans="2:28" ht="16.5" customHeight="1" x14ac:dyDescent="0.25">
      <c r="B601" s="99"/>
      <c r="C601" s="99"/>
      <c r="D601" s="99"/>
      <c r="E601" s="99"/>
      <c r="F601" s="99"/>
      <c r="G601" s="99"/>
      <c r="H601" s="107"/>
      <c r="I601" s="107"/>
      <c r="J601" s="107"/>
      <c r="K601" s="106"/>
      <c r="L601" s="106"/>
      <c r="M601" s="106"/>
      <c r="N601" s="77"/>
      <c r="O601" s="78"/>
      <c r="P601" s="78"/>
      <c r="Q601" s="78"/>
      <c r="R601" s="79"/>
      <c r="S601" s="80"/>
      <c r="T601" s="81"/>
      <c r="U601" s="77"/>
      <c r="V601" s="79"/>
      <c r="W601" s="79"/>
      <c r="X601" s="86"/>
      <c r="Y601" s="83"/>
      <c r="Z601" s="84"/>
      <c r="AA601" s="85"/>
      <c r="AB601" s="86"/>
    </row>
    <row r="602" spans="2:28" ht="16.5" customHeight="1" x14ac:dyDescent="0.25">
      <c r="B602" s="100" t="s">
        <v>205</v>
      </c>
      <c r="C602" s="101"/>
      <c r="D602" s="101"/>
      <c r="E602" s="101"/>
      <c r="F602" s="101"/>
      <c r="G602" s="102"/>
      <c r="H602" s="102" t="s">
        <v>207</v>
      </c>
      <c r="I602" s="102" t="s">
        <v>1837</v>
      </c>
      <c r="J602" s="102" t="s">
        <v>2965</v>
      </c>
      <c r="K602" s="102">
        <v>88</v>
      </c>
      <c r="L602" s="102">
        <v>3</v>
      </c>
      <c r="M602" s="102"/>
      <c r="N602" s="102"/>
      <c r="O602" s="102" t="s">
        <v>208</v>
      </c>
      <c r="P602" s="102" t="s">
        <v>209</v>
      </c>
      <c r="Q602" s="102" t="s">
        <v>139</v>
      </c>
      <c r="R602" s="102">
        <v>34160</v>
      </c>
      <c r="S602" s="102"/>
      <c r="T602" s="102">
        <v>80</v>
      </c>
      <c r="U602" s="102"/>
      <c r="V602" s="103"/>
      <c r="W602" s="101"/>
      <c r="X602" s="102" t="s">
        <v>212</v>
      </c>
      <c r="Y602" s="101" t="s">
        <v>2966</v>
      </c>
      <c r="Z602" s="101"/>
      <c r="AA602" s="101"/>
      <c r="AB602" s="104"/>
    </row>
    <row r="603" spans="2:28" ht="16.5" customHeight="1" x14ac:dyDescent="0.25">
      <c r="B603" s="97">
        <v>1400</v>
      </c>
      <c r="C603" s="97" t="s">
        <v>206</v>
      </c>
      <c r="D603" s="98">
        <v>4373</v>
      </c>
      <c r="E603" s="99">
        <v>8</v>
      </c>
      <c r="F603" s="97">
        <v>6</v>
      </c>
      <c r="G603" s="97">
        <v>1</v>
      </c>
      <c r="H603" s="105">
        <v>6</v>
      </c>
      <c r="I603" s="105">
        <v>0</v>
      </c>
      <c r="J603" s="105">
        <v>58</v>
      </c>
      <c r="K603" s="95">
        <v>2458</v>
      </c>
      <c r="L603" s="106">
        <f>T602</f>
        <v>80</v>
      </c>
      <c r="M603" s="106">
        <f>K603*L603</f>
        <v>196640</v>
      </c>
      <c r="N603" s="77"/>
      <c r="O603" s="78"/>
      <c r="P603" s="78"/>
      <c r="Q603" s="78"/>
      <c r="R603" s="79"/>
      <c r="S603" s="80"/>
      <c r="T603" s="81"/>
      <c r="U603" s="77"/>
      <c r="V603" s="79"/>
      <c r="W603" s="79"/>
      <c r="X603" s="82"/>
      <c r="Y603" s="83">
        <f>M603</f>
        <v>196640</v>
      </c>
      <c r="Z603" s="84"/>
      <c r="AA603" s="87">
        <f>AB603*M603/100</f>
        <v>19.664000000000001</v>
      </c>
      <c r="AB603" s="82">
        <v>0.01</v>
      </c>
    </row>
    <row r="604" spans="2:28" ht="16.5" customHeight="1" x14ac:dyDescent="0.25">
      <c r="B604" s="99"/>
      <c r="C604" s="99"/>
      <c r="D604" s="99"/>
      <c r="E604" s="99"/>
      <c r="F604" s="99"/>
      <c r="G604" s="99"/>
      <c r="H604" s="107"/>
      <c r="I604" s="107"/>
      <c r="J604" s="107"/>
      <c r="K604" s="106"/>
      <c r="L604" s="106"/>
      <c r="M604" s="106"/>
      <c r="N604" s="77"/>
      <c r="O604" s="78"/>
      <c r="P604" s="78"/>
      <c r="Q604" s="78"/>
      <c r="R604" s="79"/>
      <c r="S604" s="80"/>
      <c r="T604" s="81"/>
      <c r="U604" s="77"/>
      <c r="V604" s="79"/>
      <c r="W604" s="79"/>
      <c r="X604" s="86"/>
      <c r="Y604" s="83"/>
      <c r="Z604" s="84"/>
      <c r="AA604" s="85"/>
      <c r="AB604" s="86"/>
    </row>
    <row r="605" spans="2:28" ht="16.5" customHeight="1" x14ac:dyDescent="0.25">
      <c r="B605" s="100" t="s">
        <v>205</v>
      </c>
      <c r="C605" s="101"/>
      <c r="D605" s="101"/>
      <c r="E605" s="101"/>
      <c r="F605" s="101"/>
      <c r="G605" s="102"/>
      <c r="H605" s="102" t="s">
        <v>207</v>
      </c>
      <c r="I605" s="102" t="s">
        <v>1047</v>
      </c>
      <c r="J605" s="102" t="s">
        <v>467</v>
      </c>
      <c r="K605" s="102">
        <v>78</v>
      </c>
      <c r="L605" s="102">
        <v>3</v>
      </c>
      <c r="M605" s="102"/>
      <c r="N605" s="102"/>
      <c r="O605" s="102" t="s">
        <v>208</v>
      </c>
      <c r="P605" s="102" t="s">
        <v>209</v>
      </c>
      <c r="Q605" s="102" t="s">
        <v>139</v>
      </c>
      <c r="R605" s="102">
        <v>34160</v>
      </c>
      <c r="S605" s="102"/>
      <c r="T605" s="102">
        <v>80</v>
      </c>
      <c r="U605" s="102"/>
      <c r="V605" s="103"/>
      <c r="W605" s="101"/>
      <c r="X605" s="102" t="s">
        <v>212</v>
      </c>
      <c r="Y605" s="101" t="s">
        <v>2692</v>
      </c>
      <c r="Z605" s="101"/>
      <c r="AA605" s="101"/>
      <c r="AB605" s="104"/>
    </row>
    <row r="606" spans="2:28" ht="16.5" customHeight="1" x14ac:dyDescent="0.25">
      <c r="B606" s="97">
        <v>1402</v>
      </c>
      <c r="C606" s="97" t="s">
        <v>206</v>
      </c>
      <c r="D606" s="98">
        <v>3983</v>
      </c>
      <c r="E606" s="99">
        <v>8</v>
      </c>
      <c r="F606" s="97">
        <v>6</v>
      </c>
      <c r="G606" s="97">
        <v>1</v>
      </c>
      <c r="H606" s="105">
        <v>5</v>
      </c>
      <c r="I606" s="105">
        <v>2</v>
      </c>
      <c r="J606" s="105">
        <v>50</v>
      </c>
      <c r="K606" s="95">
        <v>2250</v>
      </c>
      <c r="L606" s="106">
        <f>T605</f>
        <v>80</v>
      </c>
      <c r="M606" s="106">
        <f>K606*L606</f>
        <v>180000</v>
      </c>
      <c r="N606" s="77"/>
      <c r="O606" s="78"/>
      <c r="P606" s="78"/>
      <c r="Q606" s="78"/>
      <c r="R606" s="79"/>
      <c r="S606" s="80"/>
      <c r="T606" s="81"/>
      <c r="U606" s="77"/>
      <c r="V606" s="79"/>
      <c r="W606" s="79"/>
      <c r="X606" s="82"/>
      <c r="Y606" s="83">
        <f>M606</f>
        <v>180000</v>
      </c>
      <c r="Z606" s="84"/>
      <c r="AA606" s="87">
        <f>AB606*M606/100</f>
        <v>18</v>
      </c>
      <c r="AB606" s="82">
        <v>0.01</v>
      </c>
    </row>
    <row r="607" spans="2:28" ht="16.5" customHeight="1" x14ac:dyDescent="0.25">
      <c r="B607" s="99"/>
      <c r="C607" s="99"/>
      <c r="D607" s="99"/>
      <c r="E607" s="99"/>
      <c r="F607" s="99"/>
      <c r="G607" s="99"/>
      <c r="H607" s="107"/>
      <c r="I607" s="107"/>
      <c r="J607" s="107"/>
      <c r="K607" s="106"/>
      <c r="L607" s="106"/>
      <c r="M607" s="106"/>
      <c r="N607" s="77"/>
      <c r="O607" s="78"/>
      <c r="P607" s="78"/>
      <c r="Q607" s="78"/>
      <c r="R607" s="79"/>
      <c r="S607" s="80"/>
      <c r="T607" s="81"/>
      <c r="U607" s="77"/>
      <c r="V607" s="79"/>
      <c r="W607" s="79"/>
      <c r="X607" s="86"/>
      <c r="Y607" s="83"/>
      <c r="Z607" s="84"/>
      <c r="AA607" s="85"/>
      <c r="AB607" s="86"/>
    </row>
    <row r="608" spans="2:28" ht="16.5" customHeight="1" x14ac:dyDescent="0.25">
      <c r="B608" s="100" t="s">
        <v>205</v>
      </c>
      <c r="C608" s="101"/>
      <c r="D608" s="101"/>
      <c r="E608" s="101"/>
      <c r="F608" s="101"/>
      <c r="G608" s="102"/>
      <c r="H608" s="101" t="s">
        <v>210</v>
      </c>
      <c r="I608" s="101" t="s">
        <v>2522</v>
      </c>
      <c r="J608" s="101" t="s">
        <v>2523</v>
      </c>
      <c r="K608" s="101">
        <v>18</v>
      </c>
      <c r="L608" s="102">
        <v>3</v>
      </c>
      <c r="M608" s="101"/>
      <c r="N608" s="101"/>
      <c r="O608" s="101" t="s">
        <v>208</v>
      </c>
      <c r="P608" s="101" t="s">
        <v>209</v>
      </c>
      <c r="Q608" s="101" t="s">
        <v>139</v>
      </c>
      <c r="R608" s="101">
        <v>34160</v>
      </c>
      <c r="S608" s="101"/>
      <c r="T608" s="101">
        <v>80</v>
      </c>
      <c r="U608" s="102"/>
      <c r="V608" s="103"/>
      <c r="W608" s="101"/>
      <c r="X608" s="102"/>
      <c r="Y608" s="101"/>
      <c r="Z608" s="101"/>
      <c r="AA608" s="101"/>
      <c r="AB608" s="104"/>
    </row>
    <row r="609" spans="2:28" ht="16.5" customHeight="1" x14ac:dyDescent="0.25">
      <c r="B609" s="97">
        <v>1409</v>
      </c>
      <c r="C609" s="97" t="s">
        <v>206</v>
      </c>
      <c r="D609" s="98">
        <v>1658</v>
      </c>
      <c r="E609" s="99">
        <v>9</v>
      </c>
      <c r="F609" s="97">
        <v>6</v>
      </c>
      <c r="G609" s="97">
        <v>1</v>
      </c>
      <c r="H609" s="105">
        <v>6</v>
      </c>
      <c r="I609" s="105">
        <v>2</v>
      </c>
      <c r="J609" s="105">
        <v>37</v>
      </c>
      <c r="K609" s="95">
        <v>2637</v>
      </c>
      <c r="L609" s="106">
        <f>T608</f>
        <v>80</v>
      </c>
      <c r="M609" s="106">
        <f>K609*L609</f>
        <v>210960</v>
      </c>
      <c r="N609" s="77"/>
      <c r="O609" s="78"/>
      <c r="P609" s="78"/>
      <c r="Q609" s="78"/>
      <c r="R609" s="79"/>
      <c r="S609" s="80"/>
      <c r="T609" s="81"/>
      <c r="U609" s="77"/>
      <c r="V609" s="79"/>
      <c r="W609" s="79"/>
      <c r="X609" s="82"/>
      <c r="Y609" s="83">
        <f>M609</f>
        <v>210960</v>
      </c>
      <c r="Z609" s="84"/>
      <c r="AA609" s="87">
        <f>AB609*M609/100</f>
        <v>21.096</v>
      </c>
      <c r="AB609" s="82">
        <v>0.01</v>
      </c>
    </row>
    <row r="610" spans="2:28" ht="16.5" customHeight="1" x14ac:dyDescent="0.25">
      <c r="B610" s="99"/>
      <c r="C610" s="99"/>
      <c r="D610" s="99"/>
      <c r="E610" s="99"/>
      <c r="F610" s="99"/>
      <c r="G610" s="99"/>
      <c r="H610" s="107"/>
      <c r="I610" s="107"/>
      <c r="J610" s="107"/>
      <c r="K610" s="106"/>
      <c r="L610" s="106"/>
      <c r="M610" s="106"/>
      <c r="N610" s="77"/>
      <c r="O610" s="78"/>
      <c r="P610" s="78"/>
      <c r="Q610" s="78"/>
      <c r="R610" s="79"/>
      <c r="S610" s="80"/>
      <c r="T610" s="81"/>
      <c r="U610" s="77"/>
      <c r="V610" s="79"/>
      <c r="W610" s="79"/>
      <c r="X610" s="86"/>
      <c r="Y610" s="83"/>
      <c r="Z610" s="84"/>
      <c r="AA610" s="85"/>
      <c r="AB610" s="86"/>
    </row>
    <row r="611" spans="2:28" ht="16.5" customHeight="1" x14ac:dyDescent="0.25">
      <c r="B611" s="100" t="s">
        <v>205</v>
      </c>
      <c r="C611" s="101"/>
      <c r="D611" s="101"/>
      <c r="E611" s="101"/>
      <c r="F611" s="101"/>
      <c r="G611" s="102"/>
      <c r="H611" s="102" t="s">
        <v>210</v>
      </c>
      <c r="I611" s="102" t="s">
        <v>2352</v>
      </c>
      <c r="J611" s="102" t="s">
        <v>528</v>
      </c>
      <c r="K611" s="102">
        <v>60</v>
      </c>
      <c r="L611" s="102">
        <v>3</v>
      </c>
      <c r="M611" s="102"/>
      <c r="N611" s="102"/>
      <c r="O611" s="102" t="s">
        <v>208</v>
      </c>
      <c r="P611" s="102" t="s">
        <v>209</v>
      </c>
      <c r="Q611" s="102" t="s">
        <v>139</v>
      </c>
      <c r="R611" s="102">
        <v>34160</v>
      </c>
      <c r="S611" s="102"/>
      <c r="T611" s="102">
        <v>80</v>
      </c>
      <c r="U611" s="102"/>
      <c r="V611" s="103"/>
      <c r="W611" s="101"/>
      <c r="X611" s="102"/>
      <c r="Y611" s="101"/>
      <c r="Z611" s="101"/>
      <c r="AA611" s="101"/>
      <c r="AB611" s="104"/>
    </row>
    <row r="612" spans="2:28" ht="16.5" customHeight="1" x14ac:dyDescent="0.25">
      <c r="B612" s="97">
        <v>1411</v>
      </c>
      <c r="C612" s="97" t="s">
        <v>206</v>
      </c>
      <c r="D612" s="98">
        <v>1619</v>
      </c>
      <c r="E612" s="99">
        <v>9</v>
      </c>
      <c r="F612" s="97">
        <v>6</v>
      </c>
      <c r="G612" s="97">
        <v>1</v>
      </c>
      <c r="H612" s="105">
        <v>9</v>
      </c>
      <c r="I612" s="105">
        <v>2</v>
      </c>
      <c r="J612" s="105">
        <v>17</v>
      </c>
      <c r="K612" s="95">
        <v>3817</v>
      </c>
      <c r="L612" s="106">
        <f>T611</f>
        <v>80</v>
      </c>
      <c r="M612" s="106">
        <f>K612*L612</f>
        <v>305360</v>
      </c>
      <c r="N612" s="77"/>
      <c r="O612" s="78"/>
      <c r="P612" s="78"/>
      <c r="Q612" s="78"/>
      <c r="R612" s="79"/>
      <c r="S612" s="80"/>
      <c r="T612" s="81"/>
      <c r="U612" s="77"/>
      <c r="V612" s="79"/>
      <c r="W612" s="79"/>
      <c r="X612" s="82"/>
      <c r="Y612" s="83">
        <f>M612</f>
        <v>305360</v>
      </c>
      <c r="Z612" s="84"/>
      <c r="AA612" s="87">
        <f>AB612*M612/100</f>
        <v>30.535999999999998</v>
      </c>
      <c r="AB612" s="82">
        <v>0.01</v>
      </c>
    </row>
    <row r="613" spans="2:28" ht="16.5" customHeight="1" x14ac:dyDescent="0.25">
      <c r="B613" s="99"/>
      <c r="C613" s="99"/>
      <c r="D613" s="99"/>
      <c r="E613" s="99"/>
      <c r="F613" s="99"/>
      <c r="G613" s="99"/>
      <c r="H613" s="107"/>
      <c r="I613" s="107"/>
      <c r="J613" s="107"/>
      <c r="K613" s="106"/>
      <c r="L613" s="106"/>
      <c r="M613" s="106"/>
      <c r="N613" s="77"/>
      <c r="O613" s="78"/>
      <c r="P613" s="78"/>
      <c r="Q613" s="78"/>
      <c r="R613" s="79"/>
      <c r="S613" s="80"/>
      <c r="T613" s="81"/>
      <c r="U613" s="77"/>
      <c r="V613" s="79"/>
      <c r="W613" s="79"/>
      <c r="X613" s="86"/>
      <c r="Y613" s="83"/>
      <c r="Z613" s="84"/>
      <c r="AA613" s="85"/>
      <c r="AB613" s="86"/>
    </row>
    <row r="614" spans="2:28" ht="16.5" customHeight="1" x14ac:dyDescent="0.25">
      <c r="B614" s="100" t="s">
        <v>205</v>
      </c>
      <c r="C614" s="101"/>
      <c r="D614" s="101"/>
      <c r="E614" s="101"/>
      <c r="F614" s="101"/>
      <c r="G614" s="102"/>
      <c r="H614" s="102" t="s">
        <v>210</v>
      </c>
      <c r="I614" s="102" t="s">
        <v>759</v>
      </c>
      <c r="J614" s="102" t="s">
        <v>2981</v>
      </c>
      <c r="K614" s="102">
        <v>12</v>
      </c>
      <c r="L614" s="102">
        <v>3</v>
      </c>
      <c r="M614" s="102"/>
      <c r="N614" s="102"/>
      <c r="O614" s="102" t="s">
        <v>208</v>
      </c>
      <c r="P614" s="102" t="s">
        <v>209</v>
      </c>
      <c r="Q614" s="102" t="s">
        <v>139</v>
      </c>
      <c r="R614" s="102">
        <v>34160</v>
      </c>
      <c r="S614" s="102"/>
      <c r="T614" s="102">
        <v>80</v>
      </c>
      <c r="U614" s="102"/>
      <c r="V614" s="103"/>
      <c r="W614" s="101"/>
      <c r="X614" s="102"/>
      <c r="Y614" s="101"/>
      <c r="Z614" s="101"/>
      <c r="AA614" s="101"/>
      <c r="AB614" s="104"/>
    </row>
    <row r="615" spans="2:28" ht="16.5" customHeight="1" x14ac:dyDescent="0.25">
      <c r="B615" s="97">
        <v>1412</v>
      </c>
      <c r="C615" s="97" t="s">
        <v>206</v>
      </c>
      <c r="D615" s="98">
        <v>1721</v>
      </c>
      <c r="E615" s="99">
        <v>9</v>
      </c>
      <c r="F615" s="97">
        <v>6</v>
      </c>
      <c r="G615" s="97">
        <v>1</v>
      </c>
      <c r="H615" s="105">
        <v>15</v>
      </c>
      <c r="I615" s="105">
        <v>1</v>
      </c>
      <c r="J615" s="105">
        <v>8</v>
      </c>
      <c r="K615" s="95">
        <v>6108</v>
      </c>
      <c r="L615" s="106">
        <f>T614</f>
        <v>80</v>
      </c>
      <c r="M615" s="106">
        <f>K615*L615</f>
        <v>488640</v>
      </c>
      <c r="N615" s="77"/>
      <c r="O615" s="78"/>
      <c r="P615" s="78"/>
      <c r="Q615" s="78"/>
      <c r="R615" s="79"/>
      <c r="S615" s="80"/>
      <c r="T615" s="81"/>
      <c r="U615" s="77"/>
      <c r="V615" s="79"/>
      <c r="W615" s="79"/>
      <c r="X615" s="82"/>
      <c r="Y615" s="83">
        <f>M615</f>
        <v>488640</v>
      </c>
      <c r="Z615" s="84"/>
      <c r="AA615" s="87">
        <f>AB615*M615/100</f>
        <v>48.864000000000004</v>
      </c>
      <c r="AB615" s="82">
        <v>0.01</v>
      </c>
    </row>
    <row r="616" spans="2:28" ht="16.5" customHeight="1" x14ac:dyDescent="0.25">
      <c r="B616" s="99"/>
      <c r="C616" s="99"/>
      <c r="D616" s="99"/>
      <c r="E616" s="99"/>
      <c r="F616" s="99"/>
      <c r="G616" s="99"/>
      <c r="H616" s="107"/>
      <c r="I616" s="107"/>
      <c r="J616" s="107"/>
      <c r="K616" s="106"/>
      <c r="L616" s="106"/>
      <c r="M616" s="106"/>
      <c r="N616" s="77"/>
      <c r="O616" s="78"/>
      <c r="P616" s="78"/>
      <c r="Q616" s="78"/>
      <c r="R616" s="79"/>
      <c r="S616" s="80"/>
      <c r="T616" s="81"/>
      <c r="U616" s="77"/>
      <c r="V616" s="79"/>
      <c r="W616" s="79"/>
      <c r="X616" s="86"/>
      <c r="Y616" s="83"/>
      <c r="Z616" s="84"/>
      <c r="AA616" s="85"/>
      <c r="AB616" s="86"/>
    </row>
    <row r="617" spans="2:28" ht="16.5" customHeight="1" x14ac:dyDescent="0.25">
      <c r="B617" s="100" t="s">
        <v>205</v>
      </c>
      <c r="C617" s="101"/>
      <c r="D617" s="101"/>
      <c r="E617" s="101"/>
      <c r="F617" s="101"/>
      <c r="G617" s="102"/>
      <c r="H617" s="102" t="s">
        <v>207</v>
      </c>
      <c r="I617" s="102" t="s">
        <v>1385</v>
      </c>
      <c r="J617" s="102" t="s">
        <v>278</v>
      </c>
      <c r="K617" s="102">
        <v>36</v>
      </c>
      <c r="L617" s="102">
        <v>3</v>
      </c>
      <c r="M617" s="102"/>
      <c r="N617" s="102"/>
      <c r="O617" s="102" t="s">
        <v>208</v>
      </c>
      <c r="P617" s="102" t="s">
        <v>209</v>
      </c>
      <c r="Q617" s="102" t="s">
        <v>139</v>
      </c>
      <c r="R617" s="102">
        <v>34160</v>
      </c>
      <c r="S617" s="102"/>
      <c r="T617" s="102">
        <v>80</v>
      </c>
      <c r="U617" s="102"/>
      <c r="V617" s="103"/>
      <c r="W617" s="101"/>
      <c r="X617" s="102"/>
      <c r="Y617" s="101"/>
      <c r="Z617" s="101"/>
      <c r="AA617" s="101"/>
      <c r="AB617" s="104"/>
    </row>
    <row r="618" spans="2:28" ht="16.5" customHeight="1" x14ac:dyDescent="0.25">
      <c r="B618" s="97">
        <v>1416</v>
      </c>
      <c r="C618" s="97" t="s">
        <v>206</v>
      </c>
      <c r="D618" s="98">
        <v>1708</v>
      </c>
      <c r="E618" s="99">
        <v>9</v>
      </c>
      <c r="F618" s="97">
        <v>6</v>
      </c>
      <c r="G618" s="97">
        <v>1</v>
      </c>
      <c r="H618" s="105">
        <v>14</v>
      </c>
      <c r="I618" s="105">
        <v>1</v>
      </c>
      <c r="J618" s="105">
        <v>11</v>
      </c>
      <c r="K618" s="95">
        <v>5711</v>
      </c>
      <c r="L618" s="106">
        <f>T617</f>
        <v>80</v>
      </c>
      <c r="M618" s="106">
        <f>K618*L618</f>
        <v>456880</v>
      </c>
      <c r="N618" s="77"/>
      <c r="O618" s="78"/>
      <c r="P618" s="78"/>
      <c r="Q618" s="78"/>
      <c r="R618" s="79"/>
      <c r="S618" s="80"/>
      <c r="T618" s="81"/>
      <c r="U618" s="77"/>
      <c r="V618" s="79"/>
      <c r="W618" s="79"/>
      <c r="X618" s="82"/>
      <c r="Y618" s="83">
        <f>M618</f>
        <v>456880</v>
      </c>
      <c r="Z618" s="84"/>
      <c r="AA618" s="87">
        <f>AB618*M618/100</f>
        <v>45.688000000000002</v>
      </c>
      <c r="AB618" s="82">
        <v>0.01</v>
      </c>
    </row>
    <row r="619" spans="2:28" ht="16.5" customHeight="1" x14ac:dyDescent="0.25">
      <c r="B619" s="99"/>
      <c r="C619" s="99"/>
      <c r="D619" s="99"/>
      <c r="E619" s="99"/>
      <c r="F619" s="99"/>
      <c r="G619" s="99"/>
      <c r="H619" s="107"/>
      <c r="I619" s="107"/>
      <c r="J619" s="107"/>
      <c r="K619" s="106"/>
      <c r="L619" s="106"/>
      <c r="M619" s="106"/>
      <c r="N619" s="77"/>
      <c r="O619" s="78"/>
      <c r="P619" s="78"/>
      <c r="Q619" s="78"/>
      <c r="R619" s="79"/>
      <c r="S619" s="80"/>
      <c r="T619" s="81"/>
      <c r="U619" s="77"/>
      <c r="V619" s="79"/>
      <c r="W619" s="79"/>
      <c r="X619" s="86"/>
      <c r="Y619" s="83"/>
      <c r="Z619" s="84"/>
      <c r="AA619" s="85"/>
      <c r="AB619" s="86"/>
    </row>
    <row r="620" spans="2:28" ht="16.5" customHeight="1" x14ac:dyDescent="0.25">
      <c r="B620" s="100" t="s">
        <v>205</v>
      </c>
      <c r="C620" s="101"/>
      <c r="D620" s="101"/>
      <c r="E620" s="101"/>
      <c r="F620" s="101"/>
      <c r="G620" s="102"/>
      <c r="H620" s="102" t="s">
        <v>207</v>
      </c>
      <c r="I620" s="102" t="s">
        <v>2388</v>
      </c>
      <c r="J620" s="102" t="s">
        <v>498</v>
      </c>
      <c r="K620" s="102">
        <v>52</v>
      </c>
      <c r="L620" s="102">
        <v>3</v>
      </c>
      <c r="M620" s="102"/>
      <c r="N620" s="102"/>
      <c r="O620" s="102" t="s">
        <v>208</v>
      </c>
      <c r="P620" s="102" t="s">
        <v>209</v>
      </c>
      <c r="Q620" s="102" t="s">
        <v>139</v>
      </c>
      <c r="R620" s="102">
        <v>34160</v>
      </c>
      <c r="S620" s="102"/>
      <c r="T620" s="102">
        <v>80</v>
      </c>
      <c r="U620" s="102"/>
      <c r="V620" s="103"/>
      <c r="W620" s="101"/>
      <c r="X620" s="102"/>
      <c r="Y620" s="101"/>
      <c r="Z620" s="101"/>
      <c r="AA620" s="101"/>
      <c r="AB620" s="104"/>
    </row>
    <row r="621" spans="2:28" ht="16.5" customHeight="1" x14ac:dyDescent="0.25">
      <c r="B621" s="97">
        <v>1433</v>
      </c>
      <c r="C621" s="97" t="s">
        <v>206</v>
      </c>
      <c r="D621" s="98">
        <v>4482</v>
      </c>
      <c r="E621" s="99"/>
      <c r="F621" s="97"/>
      <c r="G621" s="97">
        <v>1</v>
      </c>
      <c r="H621" s="105">
        <v>8</v>
      </c>
      <c r="I621" s="105">
        <v>0</v>
      </c>
      <c r="J621" s="105">
        <v>66</v>
      </c>
      <c r="K621" s="95">
        <v>3266</v>
      </c>
      <c r="L621" s="106">
        <f>T620</f>
        <v>80</v>
      </c>
      <c r="M621" s="106">
        <f>K621*L621</f>
        <v>261280</v>
      </c>
      <c r="N621" s="77"/>
      <c r="O621" s="78"/>
      <c r="P621" s="78"/>
      <c r="Q621" s="78"/>
      <c r="R621" s="79"/>
      <c r="S621" s="80"/>
      <c r="T621" s="81"/>
      <c r="U621" s="77"/>
      <c r="V621" s="79"/>
      <c r="W621" s="79"/>
      <c r="X621" s="82"/>
      <c r="Y621" s="83">
        <f>M621</f>
        <v>261280</v>
      </c>
      <c r="Z621" s="84"/>
      <c r="AA621" s="87">
        <f>AB621*M621/100</f>
        <v>26.128</v>
      </c>
      <c r="AB621" s="82">
        <v>0.01</v>
      </c>
    </row>
    <row r="622" spans="2:28" ht="16.5" customHeight="1" x14ac:dyDescent="0.25">
      <c r="B622" s="99"/>
      <c r="C622" s="99"/>
      <c r="D622" s="99"/>
      <c r="E622" s="99"/>
      <c r="F622" s="99"/>
      <c r="G622" s="99"/>
      <c r="H622" s="107"/>
      <c r="I622" s="107"/>
      <c r="J622" s="107"/>
      <c r="K622" s="106"/>
      <c r="L622" s="106"/>
      <c r="M622" s="106"/>
      <c r="N622" s="77"/>
      <c r="O622" s="78"/>
      <c r="P622" s="78"/>
      <c r="Q622" s="78"/>
      <c r="R622" s="79"/>
      <c r="S622" s="80"/>
      <c r="T622" s="81"/>
      <c r="U622" s="77"/>
      <c r="V622" s="79"/>
      <c r="W622" s="79"/>
      <c r="X622" s="86"/>
      <c r="Y622" s="83"/>
      <c r="Z622" s="84"/>
      <c r="AA622" s="85"/>
      <c r="AB622" s="86"/>
    </row>
    <row r="623" spans="2:28" ht="16.5" customHeight="1" x14ac:dyDescent="0.25">
      <c r="B623" s="100" t="s">
        <v>205</v>
      </c>
      <c r="C623" s="101"/>
      <c r="D623" s="101"/>
      <c r="E623" s="101"/>
      <c r="F623" s="101"/>
      <c r="G623" s="102"/>
      <c r="H623" s="102" t="s">
        <v>207</v>
      </c>
      <c r="I623" s="102" t="s">
        <v>277</v>
      </c>
      <c r="J623" s="102" t="s">
        <v>2483</v>
      </c>
      <c r="K623" s="102">
        <v>85</v>
      </c>
      <c r="L623" s="102">
        <v>3</v>
      </c>
      <c r="M623" s="102"/>
      <c r="N623" s="102"/>
      <c r="O623" s="102" t="s">
        <v>208</v>
      </c>
      <c r="P623" s="102" t="s">
        <v>209</v>
      </c>
      <c r="Q623" s="102" t="s">
        <v>139</v>
      </c>
      <c r="R623" s="102">
        <v>34160</v>
      </c>
      <c r="S623" s="102"/>
      <c r="T623" s="102">
        <v>80</v>
      </c>
      <c r="U623" s="102" t="s">
        <v>3049</v>
      </c>
      <c r="V623" s="103"/>
      <c r="W623" s="101"/>
      <c r="X623" s="102"/>
      <c r="Y623" s="101"/>
      <c r="Z623" s="101"/>
      <c r="AA623" s="101"/>
      <c r="AB623" s="104"/>
    </row>
    <row r="624" spans="2:28" ht="16.5" customHeight="1" x14ac:dyDescent="0.25">
      <c r="B624" s="97">
        <v>1453</v>
      </c>
      <c r="C624" s="97" t="s">
        <v>206</v>
      </c>
      <c r="D624" s="98" t="s">
        <v>3047</v>
      </c>
      <c r="E624" s="99" t="s">
        <v>3048</v>
      </c>
      <c r="F624" s="97" t="s">
        <v>223</v>
      </c>
      <c r="G624" s="97">
        <v>1</v>
      </c>
      <c r="H624" s="105">
        <v>0</v>
      </c>
      <c r="I624" s="105">
        <v>0</v>
      </c>
      <c r="J624" s="105">
        <v>79</v>
      </c>
      <c r="K624" s="95">
        <v>79</v>
      </c>
      <c r="L624" s="106">
        <f>T623</f>
        <v>80</v>
      </c>
      <c r="M624" s="106">
        <f>K624*L624</f>
        <v>6320</v>
      </c>
      <c r="N624" s="77"/>
      <c r="O624" s="78" t="s">
        <v>203</v>
      </c>
      <c r="P624" s="78" t="s">
        <v>5</v>
      </c>
      <c r="Q624" s="78" t="s">
        <v>143</v>
      </c>
      <c r="R624" s="79">
        <v>108</v>
      </c>
      <c r="S624" s="80"/>
      <c r="T624" s="81">
        <v>8050</v>
      </c>
      <c r="U624" s="96" t="s">
        <v>1334</v>
      </c>
      <c r="V624" s="79">
        <f>R624*T624*16/100</f>
        <v>139104</v>
      </c>
      <c r="W624" s="79">
        <f>R624*T624-V624</f>
        <v>730296</v>
      </c>
      <c r="X624" s="82">
        <f>M624+W624</f>
        <v>736616</v>
      </c>
      <c r="Y624" s="83">
        <f>M624</f>
        <v>6320</v>
      </c>
      <c r="Z624" s="84"/>
      <c r="AA624" s="87">
        <f>AB624*M624/100</f>
        <v>1.264</v>
      </c>
      <c r="AB624" s="86">
        <v>0.02</v>
      </c>
    </row>
    <row r="625" spans="2:28" ht="16.5" customHeight="1" x14ac:dyDescent="0.25">
      <c r="B625" s="99"/>
      <c r="C625" s="99"/>
      <c r="D625" s="99"/>
      <c r="E625" s="99"/>
      <c r="F625" s="99"/>
      <c r="G625" s="99"/>
      <c r="H625" s="107"/>
      <c r="I625" s="107"/>
      <c r="J625" s="107"/>
      <c r="K625" s="106"/>
      <c r="L625" s="106"/>
      <c r="M625" s="106"/>
      <c r="N625" s="77"/>
      <c r="O625" s="78"/>
      <c r="P625" s="78"/>
      <c r="Q625" s="78"/>
      <c r="R625" s="79"/>
      <c r="S625" s="80"/>
      <c r="T625" s="81"/>
      <c r="U625" s="77"/>
      <c r="V625" s="79"/>
      <c r="W625" s="79"/>
      <c r="X625" s="86"/>
      <c r="Y625" s="83"/>
      <c r="Z625" s="84"/>
      <c r="AA625" s="85"/>
      <c r="AB625" s="86"/>
    </row>
    <row r="626" spans="2:28" ht="16.5" customHeight="1" x14ac:dyDescent="0.25">
      <c r="B626" s="100" t="s">
        <v>205</v>
      </c>
      <c r="C626" s="101"/>
      <c r="D626" s="101"/>
      <c r="E626" s="101"/>
      <c r="F626" s="101"/>
      <c r="G626" s="102"/>
      <c r="H626" s="102" t="s">
        <v>207</v>
      </c>
      <c r="I626" s="102" t="s">
        <v>2823</v>
      </c>
      <c r="J626" s="102" t="s">
        <v>467</v>
      </c>
      <c r="K626" s="102">
        <v>51</v>
      </c>
      <c r="L626" s="102">
        <v>3</v>
      </c>
      <c r="M626" s="102"/>
      <c r="N626" s="102"/>
      <c r="O626" s="102" t="s">
        <v>208</v>
      </c>
      <c r="P626" s="102" t="s">
        <v>209</v>
      </c>
      <c r="Q626" s="102" t="s">
        <v>139</v>
      </c>
      <c r="R626" s="102">
        <v>34160</v>
      </c>
      <c r="S626" s="102"/>
      <c r="T626" s="102">
        <v>80</v>
      </c>
      <c r="U626" s="102" t="s">
        <v>3674</v>
      </c>
      <c r="V626" s="103"/>
      <c r="W626" s="101"/>
      <c r="X626" s="102"/>
      <c r="Y626" s="101"/>
      <c r="Z626" s="101"/>
      <c r="AA626" s="101"/>
      <c r="AB626" s="104"/>
    </row>
    <row r="627" spans="2:28" ht="16.5" customHeight="1" x14ac:dyDescent="0.25">
      <c r="B627" s="97">
        <v>1674</v>
      </c>
      <c r="C627" s="97" t="s">
        <v>206</v>
      </c>
      <c r="D627" s="98" t="s">
        <v>3673</v>
      </c>
      <c r="E627" s="99" t="s">
        <v>3437</v>
      </c>
      <c r="F627" s="97" t="s">
        <v>223</v>
      </c>
      <c r="G627" s="97">
        <v>1</v>
      </c>
      <c r="H627" s="105">
        <v>0</v>
      </c>
      <c r="I627" s="105">
        <v>0</v>
      </c>
      <c r="J627" s="105">
        <v>78</v>
      </c>
      <c r="K627" s="95">
        <v>78</v>
      </c>
      <c r="L627" s="106">
        <f>T626</f>
        <v>80</v>
      </c>
      <c r="M627" s="106">
        <f>K627*L627</f>
        <v>6240</v>
      </c>
      <c r="N627" s="77"/>
      <c r="O627" s="78"/>
      <c r="P627" s="78"/>
      <c r="Q627" s="78"/>
      <c r="R627" s="79"/>
      <c r="S627" s="80"/>
      <c r="T627" s="81"/>
      <c r="U627" s="77"/>
      <c r="V627" s="79"/>
      <c r="W627" s="79"/>
      <c r="X627" s="82"/>
      <c r="Y627" s="83">
        <f>M627</f>
        <v>6240</v>
      </c>
      <c r="Z627" s="84"/>
      <c r="AA627" s="87">
        <f>AB627*M627/100</f>
        <v>0.624</v>
      </c>
      <c r="AB627" s="82">
        <v>0.01</v>
      </c>
    </row>
    <row r="628" spans="2:28" ht="16.5" customHeight="1" x14ac:dyDescent="0.25">
      <c r="B628" s="99"/>
      <c r="C628" s="99"/>
      <c r="D628" s="99"/>
      <c r="E628" s="99"/>
      <c r="F628" s="99"/>
      <c r="G628" s="99"/>
      <c r="H628" s="107"/>
      <c r="I628" s="107"/>
      <c r="J628" s="107"/>
      <c r="K628" s="106"/>
      <c r="L628" s="106"/>
      <c r="M628" s="106"/>
      <c r="N628" s="77"/>
      <c r="O628" s="78"/>
      <c r="P628" s="78"/>
      <c r="Q628" s="78"/>
      <c r="R628" s="79"/>
      <c r="S628" s="80"/>
      <c r="T628" s="81"/>
      <c r="U628" s="77"/>
      <c r="V628" s="79"/>
      <c r="W628" s="79"/>
      <c r="X628" s="86"/>
      <c r="Y628" s="83"/>
      <c r="Z628" s="84"/>
      <c r="AA628" s="85"/>
      <c r="AB628" s="86"/>
    </row>
    <row r="629" spans="2:28" ht="16.5" customHeight="1" x14ac:dyDescent="0.25">
      <c r="B629" s="100" t="s">
        <v>205</v>
      </c>
      <c r="C629" s="101"/>
      <c r="D629" s="101"/>
      <c r="E629" s="101"/>
      <c r="F629" s="101"/>
      <c r="G629" s="102"/>
      <c r="H629" s="102" t="s">
        <v>207</v>
      </c>
      <c r="I629" s="102" t="s">
        <v>2823</v>
      </c>
      <c r="J629" s="102" t="s">
        <v>467</v>
      </c>
      <c r="K629" s="102">
        <v>51</v>
      </c>
      <c r="L629" s="102">
        <v>3</v>
      </c>
      <c r="M629" s="102"/>
      <c r="N629" s="102"/>
      <c r="O629" s="102" t="s">
        <v>208</v>
      </c>
      <c r="P629" s="102" t="s">
        <v>209</v>
      </c>
      <c r="Q629" s="102" t="s">
        <v>139</v>
      </c>
      <c r="R629" s="102">
        <v>34160</v>
      </c>
      <c r="S629" s="102"/>
      <c r="T629" s="102">
        <v>80</v>
      </c>
      <c r="U629" s="102"/>
      <c r="V629" s="103"/>
      <c r="W629" s="101"/>
      <c r="X629" s="102"/>
      <c r="Y629" s="101"/>
      <c r="Z629" s="101"/>
      <c r="AA629" s="101"/>
      <c r="AB629" s="104"/>
    </row>
    <row r="630" spans="2:28" ht="16.5" customHeight="1" x14ac:dyDescent="0.25">
      <c r="B630" s="97">
        <v>1675</v>
      </c>
      <c r="C630" s="97" t="s">
        <v>206</v>
      </c>
      <c r="D630" s="98" t="s">
        <v>3675</v>
      </c>
      <c r="E630" s="99" t="s">
        <v>3038</v>
      </c>
      <c r="F630" s="97" t="s">
        <v>223</v>
      </c>
      <c r="G630" s="97">
        <v>1</v>
      </c>
      <c r="H630" s="105">
        <v>27</v>
      </c>
      <c r="I630" s="105">
        <v>1</v>
      </c>
      <c r="J630" s="105">
        <v>72</v>
      </c>
      <c r="K630" s="95">
        <v>10972</v>
      </c>
      <c r="L630" s="106">
        <f>T629</f>
        <v>80</v>
      </c>
      <c r="M630" s="106">
        <f>K630*L630</f>
        <v>877760</v>
      </c>
      <c r="N630" s="77"/>
      <c r="O630" s="78"/>
      <c r="P630" s="78"/>
      <c r="Q630" s="78"/>
      <c r="R630" s="79"/>
      <c r="S630" s="80"/>
      <c r="T630" s="81"/>
      <c r="U630" s="77"/>
      <c r="V630" s="79"/>
      <c r="W630" s="79"/>
      <c r="X630" s="82"/>
      <c r="Y630" s="83">
        <f>M630</f>
        <v>877760</v>
      </c>
      <c r="Z630" s="84"/>
      <c r="AA630" s="87">
        <f>AB630*M630/100</f>
        <v>87.77600000000001</v>
      </c>
      <c r="AB630" s="82">
        <v>0.01</v>
      </c>
    </row>
    <row r="631" spans="2:28" ht="16.5" customHeight="1" x14ac:dyDescent="0.25">
      <c r="B631" s="99"/>
      <c r="C631" s="99"/>
      <c r="D631" s="99"/>
      <c r="E631" s="99"/>
      <c r="F631" s="99"/>
      <c r="G631" s="99"/>
      <c r="H631" s="107"/>
      <c r="I631" s="107"/>
      <c r="J631" s="107"/>
      <c r="K631" s="106"/>
      <c r="L631" s="106"/>
      <c r="M631" s="106"/>
      <c r="N631" s="77"/>
      <c r="O631" s="78"/>
      <c r="P631" s="78"/>
      <c r="Q631" s="78"/>
      <c r="R631" s="79"/>
      <c r="S631" s="80"/>
      <c r="T631" s="81"/>
      <c r="U631" s="77"/>
      <c r="V631" s="79"/>
      <c r="W631" s="79"/>
      <c r="X631" s="86"/>
      <c r="Y631" s="83"/>
      <c r="Z631" s="84"/>
      <c r="AA631" s="85"/>
      <c r="AB631" s="86"/>
    </row>
    <row r="632" spans="2:28" ht="16.5" customHeight="1" x14ac:dyDescent="0.25">
      <c r="B632" s="100" t="s">
        <v>205</v>
      </c>
      <c r="C632" s="101"/>
      <c r="D632" s="101"/>
      <c r="E632" s="101"/>
      <c r="F632" s="101"/>
      <c r="G632" s="102"/>
      <c r="H632" s="102" t="s">
        <v>207</v>
      </c>
      <c r="I632" s="102" t="s">
        <v>2823</v>
      </c>
      <c r="J632" s="102" t="s">
        <v>467</v>
      </c>
      <c r="K632" s="102" t="s">
        <v>3677</v>
      </c>
      <c r="L632" s="102">
        <v>3</v>
      </c>
      <c r="M632" s="102"/>
      <c r="N632" s="102"/>
      <c r="O632" s="102" t="s">
        <v>208</v>
      </c>
      <c r="P632" s="102" t="s">
        <v>209</v>
      </c>
      <c r="Q632" s="102" t="s">
        <v>139</v>
      </c>
      <c r="R632" s="102">
        <v>34160</v>
      </c>
      <c r="S632" s="102"/>
      <c r="T632" s="102">
        <v>80</v>
      </c>
      <c r="U632" s="102"/>
      <c r="V632" s="103"/>
      <c r="W632" s="101"/>
      <c r="X632" s="102"/>
      <c r="Y632" s="101"/>
      <c r="Z632" s="101"/>
      <c r="AA632" s="101"/>
      <c r="AB632" s="104"/>
    </row>
    <row r="633" spans="2:28" ht="16.5" customHeight="1" x14ac:dyDescent="0.25">
      <c r="B633" s="97">
        <v>1676</v>
      </c>
      <c r="C633" s="97" t="s">
        <v>206</v>
      </c>
      <c r="D633" s="98" t="s">
        <v>3676</v>
      </c>
      <c r="E633" s="99" t="s">
        <v>223</v>
      </c>
      <c r="F633" s="97" t="s">
        <v>223</v>
      </c>
      <c r="G633" s="97">
        <v>1</v>
      </c>
      <c r="H633" s="105">
        <v>4</v>
      </c>
      <c r="I633" s="105">
        <v>3</v>
      </c>
      <c r="J633" s="105">
        <v>55</v>
      </c>
      <c r="K633" s="95">
        <v>1955</v>
      </c>
      <c r="L633" s="106">
        <f>T632</f>
        <v>80</v>
      </c>
      <c r="M633" s="106">
        <f>K633*L633</f>
        <v>156400</v>
      </c>
      <c r="N633" s="77"/>
      <c r="O633" s="78"/>
      <c r="P633" s="78"/>
      <c r="Q633" s="78"/>
      <c r="R633" s="79"/>
      <c r="S633" s="80"/>
      <c r="T633" s="81"/>
      <c r="U633" s="77"/>
      <c r="V633" s="79"/>
      <c r="W633" s="79"/>
      <c r="X633" s="82"/>
      <c r="Y633" s="83">
        <f>M633</f>
        <v>156400</v>
      </c>
      <c r="Z633" s="84"/>
      <c r="AA633" s="87">
        <f>AB633*M633/100</f>
        <v>15.64</v>
      </c>
      <c r="AB633" s="82">
        <v>0.01</v>
      </c>
    </row>
    <row r="634" spans="2:28" ht="16.5" customHeight="1" x14ac:dyDescent="0.25">
      <c r="B634" s="99"/>
      <c r="C634" s="99"/>
      <c r="D634" s="99"/>
      <c r="E634" s="99"/>
      <c r="F634" s="99"/>
      <c r="G634" s="99"/>
      <c r="H634" s="107"/>
      <c r="I634" s="107"/>
      <c r="J634" s="107"/>
      <c r="K634" s="106"/>
      <c r="L634" s="106"/>
      <c r="M634" s="106"/>
      <c r="N634" s="77"/>
      <c r="O634" s="78"/>
      <c r="P634" s="78"/>
      <c r="Q634" s="78"/>
      <c r="R634" s="79"/>
      <c r="S634" s="80"/>
      <c r="T634" s="81"/>
      <c r="U634" s="77"/>
      <c r="V634" s="79"/>
      <c r="W634" s="79"/>
      <c r="X634" s="86"/>
      <c r="Y634" s="83"/>
      <c r="Z634" s="84"/>
      <c r="AA634" s="85"/>
      <c r="AB634" s="86"/>
    </row>
    <row r="635" spans="2:28" ht="16.5" customHeight="1" x14ac:dyDescent="0.25">
      <c r="B635" s="100" t="s">
        <v>205</v>
      </c>
      <c r="C635" s="101"/>
      <c r="D635" s="101"/>
      <c r="E635" s="101"/>
      <c r="F635" s="101"/>
      <c r="G635" s="102"/>
      <c r="H635" s="102" t="s">
        <v>207</v>
      </c>
      <c r="I635" s="102" t="s">
        <v>2767</v>
      </c>
      <c r="J635" s="102" t="s">
        <v>2768</v>
      </c>
      <c r="K635" s="102" t="s">
        <v>3084</v>
      </c>
      <c r="L635" s="102">
        <v>3</v>
      </c>
      <c r="M635" s="102"/>
      <c r="N635" s="102"/>
      <c r="O635" s="102" t="s">
        <v>208</v>
      </c>
      <c r="P635" s="102" t="s">
        <v>209</v>
      </c>
      <c r="Q635" s="102" t="s">
        <v>139</v>
      </c>
      <c r="R635" s="102">
        <v>34160</v>
      </c>
      <c r="S635" s="102"/>
      <c r="T635" s="102">
        <v>80</v>
      </c>
      <c r="U635" s="102"/>
      <c r="V635" s="103"/>
      <c r="W635" s="101"/>
      <c r="X635" s="102"/>
      <c r="Y635" s="101"/>
      <c r="Z635" s="101"/>
      <c r="AA635" s="101"/>
      <c r="AB635" s="104"/>
    </row>
    <row r="636" spans="2:28" ht="16.5" customHeight="1" x14ac:dyDescent="0.25">
      <c r="B636" s="97">
        <v>2035</v>
      </c>
      <c r="C636" s="97" t="s">
        <v>206</v>
      </c>
      <c r="D636" s="98" t="s">
        <v>4710</v>
      </c>
      <c r="E636" s="99" t="s">
        <v>3980</v>
      </c>
      <c r="F636" s="97" t="s">
        <v>223</v>
      </c>
      <c r="G636" s="97">
        <v>1</v>
      </c>
      <c r="H636" s="105">
        <v>0</v>
      </c>
      <c r="I636" s="105">
        <v>2</v>
      </c>
      <c r="J636" s="105">
        <v>10</v>
      </c>
      <c r="K636" s="95">
        <v>210</v>
      </c>
      <c r="L636" s="106">
        <f>T635</f>
        <v>80</v>
      </c>
      <c r="M636" s="106">
        <f>K636*L636</f>
        <v>16800</v>
      </c>
      <c r="N636" s="77"/>
      <c r="O636" s="78"/>
      <c r="P636" s="78"/>
      <c r="Q636" s="78"/>
      <c r="R636" s="79"/>
      <c r="S636" s="80"/>
      <c r="T636" s="81"/>
      <c r="U636" s="77"/>
      <c r="V636" s="79"/>
      <c r="W636" s="79"/>
      <c r="X636" s="82"/>
      <c r="Y636" s="83">
        <f>M636</f>
        <v>16800</v>
      </c>
      <c r="Z636" s="84"/>
      <c r="AA636" s="87">
        <f>AB636*M636/100</f>
        <v>1.68</v>
      </c>
      <c r="AB636" s="82">
        <v>0.01</v>
      </c>
    </row>
    <row r="637" spans="2:28" ht="16.5" customHeight="1" x14ac:dyDescent="0.25">
      <c r="B637" s="99"/>
      <c r="C637" s="99"/>
      <c r="D637" s="99"/>
      <c r="E637" s="99"/>
      <c r="F637" s="99"/>
      <c r="G637" s="99"/>
      <c r="H637" s="107"/>
      <c r="I637" s="107"/>
      <c r="J637" s="107"/>
      <c r="K637" s="106"/>
      <c r="L637" s="106"/>
      <c r="M637" s="106"/>
      <c r="N637" s="77"/>
      <c r="O637" s="78"/>
      <c r="P637" s="78"/>
      <c r="Q637" s="78"/>
      <c r="R637" s="79"/>
      <c r="S637" s="80"/>
      <c r="T637" s="81"/>
      <c r="U637" s="77"/>
      <c r="V637" s="79"/>
      <c r="W637" s="79"/>
      <c r="X637" s="86"/>
      <c r="Y637" s="83"/>
      <c r="Z637" s="84"/>
      <c r="AA637" s="85"/>
      <c r="AB637" s="86"/>
    </row>
    <row r="638" spans="2:28" ht="16.5" customHeight="1" x14ac:dyDescent="0.25">
      <c r="B638" s="100" t="s">
        <v>205</v>
      </c>
      <c r="C638" s="101"/>
      <c r="D638" s="101"/>
      <c r="E638" s="101"/>
      <c r="F638" s="101"/>
      <c r="G638" s="102"/>
      <c r="H638" s="102" t="s">
        <v>210</v>
      </c>
      <c r="I638" s="102" t="s">
        <v>611</v>
      </c>
      <c r="J638" s="102" t="s">
        <v>467</v>
      </c>
      <c r="K638" s="102" t="s">
        <v>3904</v>
      </c>
      <c r="L638" s="102">
        <v>3</v>
      </c>
      <c r="M638" s="102"/>
      <c r="N638" s="102"/>
      <c r="O638" s="102" t="s">
        <v>208</v>
      </c>
      <c r="P638" s="102" t="s">
        <v>209</v>
      </c>
      <c r="Q638" s="102" t="s">
        <v>139</v>
      </c>
      <c r="R638" s="102">
        <v>34160</v>
      </c>
      <c r="S638" s="102"/>
      <c r="T638" s="102">
        <v>80</v>
      </c>
      <c r="U638" s="102"/>
      <c r="V638" s="103"/>
      <c r="W638" s="101"/>
      <c r="X638" s="102"/>
      <c r="Y638" s="101"/>
      <c r="Z638" s="101"/>
      <c r="AA638" s="101"/>
      <c r="AB638" s="104"/>
    </row>
    <row r="639" spans="2:28" ht="16.5" customHeight="1" x14ac:dyDescent="0.25">
      <c r="B639" s="97">
        <v>2159</v>
      </c>
      <c r="C639" s="97" t="s">
        <v>206</v>
      </c>
      <c r="D639" s="98" t="s">
        <v>5031</v>
      </c>
      <c r="E639" s="99" t="s">
        <v>3308</v>
      </c>
      <c r="F639" s="97" t="s">
        <v>223</v>
      </c>
      <c r="G639" s="97">
        <v>1</v>
      </c>
      <c r="H639" s="105">
        <v>16</v>
      </c>
      <c r="I639" s="105">
        <v>3</v>
      </c>
      <c r="J639" s="105">
        <v>59</v>
      </c>
      <c r="K639" s="95">
        <v>6759</v>
      </c>
      <c r="L639" s="106">
        <f>T638</f>
        <v>80</v>
      </c>
      <c r="M639" s="106">
        <f>K639*L639</f>
        <v>540720</v>
      </c>
      <c r="N639" s="77"/>
      <c r="O639" s="78"/>
      <c r="P639" s="78"/>
      <c r="Q639" s="78"/>
      <c r="R639" s="79"/>
      <c r="S639" s="80"/>
      <c r="T639" s="81"/>
      <c r="U639" s="77"/>
      <c r="V639" s="79"/>
      <c r="W639" s="79"/>
      <c r="X639" s="82"/>
      <c r="Y639" s="83">
        <f>M639</f>
        <v>540720</v>
      </c>
      <c r="Z639" s="84"/>
      <c r="AA639" s="87">
        <f>AB639*M639/100</f>
        <v>54.071999999999996</v>
      </c>
      <c r="AB639" s="82">
        <v>0.01</v>
      </c>
    </row>
    <row r="640" spans="2:28" ht="16.5" customHeight="1" x14ac:dyDescent="0.25">
      <c r="B640" s="99"/>
      <c r="C640" s="99"/>
      <c r="D640" s="99"/>
      <c r="E640" s="99"/>
      <c r="F640" s="99"/>
      <c r="G640" s="99"/>
      <c r="H640" s="107"/>
      <c r="I640" s="107"/>
      <c r="J640" s="107"/>
      <c r="K640" s="106"/>
      <c r="L640" s="106"/>
      <c r="M640" s="106"/>
      <c r="N640" s="77"/>
      <c r="O640" s="78"/>
      <c r="P640" s="78"/>
      <c r="Q640" s="78"/>
      <c r="R640" s="79"/>
      <c r="S640" s="80"/>
      <c r="T640" s="81"/>
      <c r="U640" s="77"/>
      <c r="V640" s="79"/>
      <c r="W640" s="79"/>
      <c r="X640" s="86"/>
      <c r="Y640" s="83"/>
      <c r="Z640" s="84"/>
      <c r="AA640" s="85"/>
      <c r="AB640" s="86"/>
    </row>
    <row r="641" spans="2:28" ht="16.5" customHeight="1" x14ac:dyDescent="0.25">
      <c r="B641" s="100" t="s">
        <v>205</v>
      </c>
      <c r="C641" s="101"/>
      <c r="D641" s="101"/>
      <c r="E641" s="101"/>
      <c r="F641" s="101"/>
      <c r="G641" s="102"/>
      <c r="H641" s="102" t="s">
        <v>207</v>
      </c>
      <c r="I641" s="102" t="s">
        <v>2419</v>
      </c>
      <c r="J641" s="102" t="s">
        <v>436</v>
      </c>
      <c r="K641" s="102">
        <v>48</v>
      </c>
      <c r="L641" s="102">
        <v>3</v>
      </c>
      <c r="M641" s="102"/>
      <c r="N641" s="102"/>
      <c r="O641" s="102" t="s">
        <v>208</v>
      </c>
      <c r="P641" s="102" t="s">
        <v>209</v>
      </c>
      <c r="Q641" s="102" t="s">
        <v>139</v>
      </c>
      <c r="R641" s="102">
        <v>34160</v>
      </c>
      <c r="S641" s="102"/>
      <c r="T641" s="102">
        <v>80</v>
      </c>
      <c r="U641" s="102"/>
      <c r="V641" s="103"/>
      <c r="W641" s="101"/>
      <c r="X641" s="102" t="s">
        <v>212</v>
      </c>
      <c r="Y641" s="101" t="s">
        <v>5243</v>
      </c>
      <c r="Z641" s="101"/>
      <c r="AA641" s="101"/>
      <c r="AB641" s="104"/>
    </row>
    <row r="642" spans="2:28" ht="16.5" customHeight="1" x14ac:dyDescent="0.25">
      <c r="B642" s="97">
        <v>2296</v>
      </c>
      <c r="C642" s="97" t="s">
        <v>206</v>
      </c>
      <c r="D642" s="98">
        <v>3966</v>
      </c>
      <c r="E642" s="99">
        <v>2</v>
      </c>
      <c r="F642" s="97">
        <v>6</v>
      </c>
      <c r="G642" s="97">
        <v>1</v>
      </c>
      <c r="H642" s="105">
        <v>9</v>
      </c>
      <c r="I642" s="105">
        <v>1</v>
      </c>
      <c r="J642" s="105">
        <v>61</v>
      </c>
      <c r="K642" s="95">
        <v>3761</v>
      </c>
      <c r="L642" s="106">
        <f>T641</f>
        <v>80</v>
      </c>
      <c r="M642" s="106">
        <f>K642*L642</f>
        <v>300880</v>
      </c>
      <c r="N642" s="77"/>
      <c r="O642" s="78"/>
      <c r="P642" s="78"/>
      <c r="Q642" s="78"/>
      <c r="R642" s="79"/>
      <c r="S642" s="80"/>
      <c r="T642" s="81"/>
      <c r="U642" s="77"/>
      <c r="V642" s="79"/>
      <c r="W642" s="79"/>
      <c r="X642" s="82"/>
      <c r="Y642" s="83">
        <f>M642</f>
        <v>300880</v>
      </c>
      <c r="Z642" s="84"/>
      <c r="AA642" s="87">
        <f>AB642*M642/100</f>
        <v>30.088000000000001</v>
      </c>
      <c r="AB642" s="82">
        <v>0.01</v>
      </c>
    </row>
    <row r="643" spans="2:28" ht="16.5" customHeight="1" x14ac:dyDescent="0.25">
      <c r="B643" s="99"/>
      <c r="C643" s="99"/>
      <c r="D643" s="99"/>
      <c r="E643" s="99"/>
      <c r="F643" s="99"/>
      <c r="G643" s="99"/>
      <c r="H643" s="107"/>
      <c r="I643" s="107"/>
      <c r="J643" s="107"/>
      <c r="K643" s="106"/>
      <c r="L643" s="106"/>
      <c r="M643" s="106"/>
      <c r="N643" s="77"/>
      <c r="O643" s="78"/>
      <c r="P643" s="78"/>
      <c r="Q643" s="78"/>
      <c r="R643" s="79"/>
      <c r="S643" s="80"/>
      <c r="T643" s="81"/>
      <c r="U643" s="77"/>
      <c r="V643" s="79"/>
      <c r="W643" s="79"/>
      <c r="X643" s="86"/>
      <c r="Y643" s="83"/>
      <c r="Z643" s="84"/>
      <c r="AA643" s="85"/>
      <c r="AB643" s="86"/>
    </row>
    <row r="644" spans="2:28" ht="16.5" customHeight="1" x14ac:dyDescent="0.25">
      <c r="B644" s="100" t="s">
        <v>205</v>
      </c>
      <c r="C644" s="101"/>
      <c r="D644" s="101"/>
      <c r="E644" s="101"/>
      <c r="F644" s="101"/>
      <c r="G644" s="102"/>
      <c r="H644" s="102" t="s">
        <v>207</v>
      </c>
      <c r="I644" s="102" t="s">
        <v>2790</v>
      </c>
      <c r="J644" s="102" t="s">
        <v>2509</v>
      </c>
      <c r="K644" s="102">
        <v>101</v>
      </c>
      <c r="L644" s="102">
        <v>3</v>
      </c>
      <c r="M644" s="102"/>
      <c r="N644" s="102"/>
      <c r="O644" s="102" t="s">
        <v>208</v>
      </c>
      <c r="P644" s="102" t="s">
        <v>209</v>
      </c>
      <c r="Q644" s="102" t="s">
        <v>139</v>
      </c>
      <c r="R644" s="102">
        <v>34160</v>
      </c>
      <c r="S644" s="102"/>
      <c r="T644" s="102">
        <v>80</v>
      </c>
      <c r="U644" s="102"/>
      <c r="V644" s="103"/>
      <c r="W644" s="101"/>
      <c r="X644" s="102" t="s">
        <v>212</v>
      </c>
      <c r="Y644" s="101" t="s">
        <v>5246</v>
      </c>
      <c r="Z644" s="101"/>
      <c r="AA644" s="101"/>
      <c r="AB644" s="104"/>
    </row>
    <row r="645" spans="2:28" ht="16.5" customHeight="1" x14ac:dyDescent="0.25">
      <c r="B645" s="97">
        <v>2305</v>
      </c>
      <c r="C645" s="97" t="s">
        <v>206</v>
      </c>
      <c r="D645" s="98">
        <v>3984</v>
      </c>
      <c r="E645" s="99">
        <v>9</v>
      </c>
      <c r="F645" s="97">
        <v>6</v>
      </c>
      <c r="G645" s="97">
        <v>1</v>
      </c>
      <c r="H645" s="105">
        <v>4</v>
      </c>
      <c r="I645" s="105">
        <v>2</v>
      </c>
      <c r="J645" s="105">
        <v>7</v>
      </c>
      <c r="K645" s="95">
        <v>1807</v>
      </c>
      <c r="L645" s="106">
        <f>T644</f>
        <v>80</v>
      </c>
      <c r="M645" s="106">
        <f>K645*L645</f>
        <v>144560</v>
      </c>
      <c r="N645" s="77"/>
      <c r="O645" s="78"/>
      <c r="P645" s="78"/>
      <c r="Q645" s="78"/>
      <c r="R645" s="79"/>
      <c r="S645" s="80"/>
      <c r="T645" s="81"/>
      <c r="U645" s="77"/>
      <c r="V645" s="79"/>
      <c r="W645" s="79"/>
      <c r="X645" s="82"/>
      <c r="Y645" s="83">
        <f>M645</f>
        <v>144560</v>
      </c>
      <c r="Z645" s="84"/>
      <c r="AA645" s="87">
        <f>AB645*M645/100</f>
        <v>14.456000000000001</v>
      </c>
      <c r="AB645" s="82">
        <v>0.01</v>
      </c>
    </row>
    <row r="646" spans="2:28" ht="16.5" customHeight="1" x14ac:dyDescent="0.25">
      <c r="B646" s="99"/>
      <c r="C646" s="99"/>
      <c r="D646" s="99"/>
      <c r="E646" s="99"/>
      <c r="F646" s="99"/>
      <c r="G646" s="99"/>
      <c r="H646" s="107"/>
      <c r="I646" s="107"/>
      <c r="J646" s="107"/>
      <c r="K646" s="106"/>
      <c r="L646" s="106"/>
      <c r="M646" s="106"/>
      <c r="N646" s="77"/>
      <c r="O646" s="78"/>
      <c r="P646" s="78"/>
      <c r="Q646" s="78"/>
      <c r="R646" s="79"/>
      <c r="S646" s="80"/>
      <c r="T646" s="81"/>
      <c r="U646" s="77"/>
      <c r="V646" s="79"/>
      <c r="W646" s="79"/>
      <c r="X646" s="86"/>
      <c r="Y646" s="83"/>
      <c r="Z646" s="84"/>
      <c r="AA646" s="85"/>
      <c r="AB646" s="86"/>
    </row>
    <row r="647" spans="2:28" ht="16.5" customHeight="1" x14ac:dyDescent="0.25">
      <c r="B647" s="100" t="s">
        <v>205</v>
      </c>
      <c r="C647" s="101"/>
      <c r="D647" s="101"/>
      <c r="E647" s="101"/>
      <c r="F647" s="101"/>
      <c r="G647" s="102"/>
      <c r="H647" s="102" t="s">
        <v>207</v>
      </c>
      <c r="I647" s="102" t="s">
        <v>2387</v>
      </c>
      <c r="J647" s="102" t="s">
        <v>310</v>
      </c>
      <c r="K647" s="102">
        <v>20</v>
      </c>
      <c r="L647" s="102">
        <v>3</v>
      </c>
      <c r="M647" s="102"/>
      <c r="N647" s="102"/>
      <c r="O647" s="102" t="s">
        <v>208</v>
      </c>
      <c r="P647" s="102" t="s">
        <v>209</v>
      </c>
      <c r="Q647" s="102" t="s">
        <v>139</v>
      </c>
      <c r="R647" s="102">
        <v>34160</v>
      </c>
      <c r="S647" s="102"/>
      <c r="T647" s="102">
        <v>80</v>
      </c>
      <c r="U647" s="102"/>
      <c r="V647" s="103"/>
      <c r="W647" s="101"/>
      <c r="X647" s="102"/>
      <c r="Y647" s="101"/>
      <c r="Z647" s="101"/>
      <c r="AA647" s="101"/>
      <c r="AB647" s="104"/>
    </row>
    <row r="648" spans="2:28" ht="16.5" customHeight="1" x14ac:dyDescent="0.25">
      <c r="B648" s="97">
        <v>2352</v>
      </c>
      <c r="C648" s="97" t="s">
        <v>206</v>
      </c>
      <c r="D648" s="98">
        <v>13103</v>
      </c>
      <c r="E648" s="99">
        <v>129</v>
      </c>
      <c r="F648" s="97">
        <v>6</v>
      </c>
      <c r="G648" s="97">
        <v>1</v>
      </c>
      <c r="H648" s="105">
        <v>0</v>
      </c>
      <c r="I648" s="105">
        <v>0</v>
      </c>
      <c r="J648" s="105">
        <v>64</v>
      </c>
      <c r="K648" s="95">
        <v>64</v>
      </c>
      <c r="L648" s="106">
        <f>T647</f>
        <v>80</v>
      </c>
      <c r="M648" s="106">
        <f>K648*L648</f>
        <v>5120</v>
      </c>
      <c r="N648" s="77"/>
      <c r="O648" s="78"/>
      <c r="P648" s="78"/>
      <c r="Q648" s="78"/>
      <c r="R648" s="79"/>
      <c r="S648" s="80"/>
      <c r="T648" s="81"/>
      <c r="U648" s="77"/>
      <c r="V648" s="79"/>
      <c r="W648" s="79"/>
      <c r="X648" s="82"/>
      <c r="Y648" s="83">
        <f>M648</f>
        <v>5120</v>
      </c>
      <c r="Z648" s="84"/>
      <c r="AA648" s="87">
        <f>AB648*M648/100</f>
        <v>0.51200000000000001</v>
      </c>
      <c r="AB648" s="82">
        <v>0.01</v>
      </c>
    </row>
    <row r="649" spans="2:28" ht="16.5" customHeight="1" x14ac:dyDescent="0.25">
      <c r="B649" s="99"/>
      <c r="C649" s="99"/>
      <c r="D649" s="99"/>
      <c r="E649" s="99"/>
      <c r="F649" s="99"/>
      <c r="G649" s="99"/>
      <c r="H649" s="107"/>
      <c r="I649" s="107"/>
      <c r="J649" s="107"/>
      <c r="K649" s="106"/>
      <c r="L649" s="106"/>
      <c r="M649" s="106"/>
      <c r="N649" s="77"/>
      <c r="O649" s="78"/>
      <c r="P649" s="78"/>
      <c r="Q649" s="78"/>
      <c r="R649" s="79"/>
      <c r="S649" s="80"/>
      <c r="T649" s="81"/>
      <c r="U649" s="77"/>
      <c r="V649" s="79"/>
      <c r="W649" s="79"/>
      <c r="X649" s="86"/>
      <c r="Y649" s="83"/>
      <c r="Z649" s="84"/>
      <c r="AA649" s="85"/>
      <c r="AB649" s="86"/>
    </row>
    <row r="650" spans="2:28" ht="16.5" customHeight="1" x14ac:dyDescent="0.25">
      <c r="B650" s="100" t="s">
        <v>205</v>
      </c>
      <c r="C650" s="101"/>
      <c r="D650" s="101"/>
      <c r="E650" s="101"/>
      <c r="F650" s="101"/>
      <c r="G650" s="102"/>
      <c r="H650" s="102" t="s">
        <v>207</v>
      </c>
      <c r="I650" s="102" t="s">
        <v>2387</v>
      </c>
      <c r="J650" s="102" t="s">
        <v>310</v>
      </c>
      <c r="K650" s="102">
        <v>20</v>
      </c>
      <c r="L650" s="102">
        <v>3</v>
      </c>
      <c r="M650" s="102"/>
      <c r="N650" s="102"/>
      <c r="O650" s="102" t="s">
        <v>208</v>
      </c>
      <c r="P650" s="102" t="s">
        <v>209</v>
      </c>
      <c r="Q650" s="102" t="s">
        <v>139</v>
      </c>
      <c r="R650" s="102">
        <v>34160</v>
      </c>
      <c r="S650" s="102"/>
      <c r="T650" s="102">
        <v>80</v>
      </c>
      <c r="U650" s="102"/>
      <c r="V650" s="103"/>
      <c r="W650" s="101"/>
      <c r="X650" s="102"/>
      <c r="Y650" s="101"/>
      <c r="Z650" s="101"/>
      <c r="AA650" s="101"/>
      <c r="AB650" s="104"/>
    </row>
    <row r="651" spans="2:28" ht="16.5" customHeight="1" x14ac:dyDescent="0.25">
      <c r="B651" s="97">
        <v>2353</v>
      </c>
      <c r="C651" s="97" t="s">
        <v>206</v>
      </c>
      <c r="D651" s="98">
        <v>13102</v>
      </c>
      <c r="E651" s="99">
        <v>128</v>
      </c>
      <c r="F651" s="97">
        <v>6</v>
      </c>
      <c r="G651" s="97">
        <v>1</v>
      </c>
      <c r="H651" s="105">
        <v>0</v>
      </c>
      <c r="I651" s="105">
        <v>0</v>
      </c>
      <c r="J651" s="105">
        <v>62</v>
      </c>
      <c r="K651" s="95">
        <v>62</v>
      </c>
      <c r="L651" s="106">
        <f>T650</f>
        <v>80</v>
      </c>
      <c r="M651" s="106">
        <f>K651*L651</f>
        <v>4960</v>
      </c>
      <c r="N651" s="77"/>
      <c r="O651" s="78"/>
      <c r="P651" s="78"/>
      <c r="Q651" s="78"/>
      <c r="R651" s="79"/>
      <c r="S651" s="80"/>
      <c r="T651" s="81"/>
      <c r="U651" s="77"/>
      <c r="V651" s="79"/>
      <c r="W651" s="79"/>
      <c r="X651" s="82"/>
      <c r="Y651" s="83">
        <f>M651</f>
        <v>4960</v>
      </c>
      <c r="Z651" s="84"/>
      <c r="AA651" s="87">
        <f>AB651*M651/100</f>
        <v>0.496</v>
      </c>
      <c r="AB651" s="82">
        <v>0.01</v>
      </c>
    </row>
    <row r="652" spans="2:28" ht="16.5" customHeight="1" x14ac:dyDescent="0.25">
      <c r="B652" s="99"/>
      <c r="C652" s="99"/>
      <c r="D652" s="99"/>
      <c r="E652" s="99"/>
      <c r="F652" s="99"/>
      <c r="G652" s="99"/>
      <c r="H652" s="107"/>
      <c r="I652" s="107"/>
      <c r="J652" s="107"/>
      <c r="K652" s="106"/>
      <c r="L652" s="106"/>
      <c r="M652" s="106"/>
      <c r="N652" s="77"/>
      <c r="O652" s="78"/>
      <c r="P652" s="78"/>
      <c r="Q652" s="78"/>
      <c r="R652" s="79"/>
      <c r="S652" s="80"/>
      <c r="T652" s="81"/>
      <c r="U652" s="77"/>
      <c r="V652" s="79"/>
      <c r="W652" s="79"/>
      <c r="X652" s="86"/>
      <c r="Y652" s="83"/>
      <c r="Z652" s="84"/>
      <c r="AA652" s="85"/>
      <c r="AB652" s="86"/>
    </row>
    <row r="653" spans="2:28" ht="16.5" customHeight="1" x14ac:dyDescent="0.25">
      <c r="B653" s="100" t="s">
        <v>205</v>
      </c>
      <c r="C653" s="101"/>
      <c r="D653" s="101"/>
      <c r="E653" s="101"/>
      <c r="F653" s="101"/>
      <c r="G653" s="102"/>
      <c r="H653" s="102" t="s">
        <v>210</v>
      </c>
      <c r="I653" s="102" t="s">
        <v>3455</v>
      </c>
      <c r="J653" s="102" t="s">
        <v>596</v>
      </c>
      <c r="K653" s="102">
        <v>16</v>
      </c>
      <c r="L653" s="102">
        <v>3</v>
      </c>
      <c r="M653" s="102"/>
      <c r="N653" s="102"/>
      <c r="O653" s="102" t="s">
        <v>208</v>
      </c>
      <c r="P653" s="102" t="s">
        <v>209</v>
      </c>
      <c r="Q653" s="102" t="s">
        <v>139</v>
      </c>
      <c r="R653" s="102">
        <v>34160</v>
      </c>
      <c r="S653" s="102"/>
      <c r="T653" s="102">
        <v>80</v>
      </c>
      <c r="U653" s="102"/>
      <c r="V653" s="103"/>
      <c r="W653" s="101"/>
      <c r="X653" s="102"/>
      <c r="Y653" s="101"/>
      <c r="Z653" s="101"/>
      <c r="AA653" s="101"/>
      <c r="AB653" s="104"/>
    </row>
    <row r="654" spans="2:28" ht="16.5" customHeight="1" x14ac:dyDescent="0.25">
      <c r="B654" s="97">
        <v>2354</v>
      </c>
      <c r="C654" s="97" t="s">
        <v>206</v>
      </c>
      <c r="D654" s="98">
        <v>638</v>
      </c>
      <c r="E654" s="99">
        <v>22</v>
      </c>
      <c r="F654" s="97">
        <v>6</v>
      </c>
      <c r="G654" s="97">
        <v>1</v>
      </c>
      <c r="H654" s="105">
        <v>21</v>
      </c>
      <c r="I654" s="105">
        <v>2</v>
      </c>
      <c r="J654" s="105">
        <v>46</v>
      </c>
      <c r="K654" s="95">
        <v>8646</v>
      </c>
      <c r="L654" s="106">
        <f>T653</f>
        <v>80</v>
      </c>
      <c r="M654" s="106">
        <f>K654*L654</f>
        <v>691680</v>
      </c>
      <c r="N654" s="77"/>
      <c r="O654" s="78"/>
      <c r="P654" s="78"/>
      <c r="Q654" s="78"/>
      <c r="R654" s="79"/>
      <c r="S654" s="80"/>
      <c r="T654" s="81"/>
      <c r="U654" s="77"/>
      <c r="V654" s="79"/>
      <c r="W654" s="79"/>
      <c r="X654" s="82"/>
      <c r="Y654" s="83">
        <f>M654</f>
        <v>691680</v>
      </c>
      <c r="Z654" s="84"/>
      <c r="AA654" s="87">
        <f>AB654*M654/100</f>
        <v>69.168000000000006</v>
      </c>
      <c r="AB654" s="82">
        <v>0.01</v>
      </c>
    </row>
    <row r="655" spans="2:28" ht="16.5" customHeight="1" x14ac:dyDescent="0.25">
      <c r="B655" s="99"/>
      <c r="C655" s="99"/>
      <c r="D655" s="99"/>
      <c r="E655" s="99"/>
      <c r="F655" s="99"/>
      <c r="G655" s="99"/>
      <c r="H655" s="107"/>
      <c r="I655" s="107"/>
      <c r="J655" s="107"/>
      <c r="K655" s="106"/>
      <c r="L655" s="106"/>
      <c r="M655" s="106"/>
      <c r="N655" s="77"/>
      <c r="O655" s="78"/>
      <c r="P655" s="78"/>
      <c r="Q655" s="78"/>
      <c r="R655" s="79"/>
      <c r="S655" s="80"/>
      <c r="T655" s="81"/>
      <c r="U655" s="77"/>
      <c r="V655" s="79"/>
      <c r="W655" s="79"/>
      <c r="X655" s="86"/>
      <c r="Y655" s="83"/>
      <c r="Z655" s="84"/>
      <c r="AA655" s="85"/>
      <c r="AB655" s="86"/>
    </row>
    <row r="656" spans="2:28" ht="16.5" customHeight="1" x14ac:dyDescent="0.25">
      <c r="B656" s="100" t="s">
        <v>205</v>
      </c>
      <c r="C656" s="101"/>
      <c r="D656" s="101"/>
      <c r="E656" s="101"/>
      <c r="F656" s="101"/>
      <c r="G656" s="102"/>
      <c r="H656" s="102" t="s">
        <v>207</v>
      </c>
      <c r="I656" s="102" t="s">
        <v>5268</v>
      </c>
      <c r="J656" s="102" t="s">
        <v>5269</v>
      </c>
      <c r="K656" s="102">
        <v>16</v>
      </c>
      <c r="L656" s="102">
        <v>3</v>
      </c>
      <c r="M656" s="102"/>
      <c r="N656" s="102"/>
      <c r="O656" s="102" t="s">
        <v>208</v>
      </c>
      <c r="P656" s="102" t="s">
        <v>209</v>
      </c>
      <c r="Q656" s="102" t="s">
        <v>139</v>
      </c>
      <c r="R656" s="102">
        <v>34160</v>
      </c>
      <c r="S656" s="102"/>
      <c r="T656" s="102">
        <v>80</v>
      </c>
      <c r="U656" s="102"/>
      <c r="V656" s="103"/>
      <c r="W656" s="101"/>
      <c r="X656" s="102"/>
      <c r="Y656" s="101"/>
      <c r="Z656" s="101"/>
      <c r="AA656" s="101"/>
      <c r="AB656" s="104"/>
    </row>
    <row r="657" spans="2:28" ht="16.5" customHeight="1" x14ac:dyDescent="0.25">
      <c r="B657" s="97">
        <v>2355</v>
      </c>
      <c r="C657" s="97" t="s">
        <v>206</v>
      </c>
      <c r="D657" s="98">
        <v>4</v>
      </c>
      <c r="E657" s="99">
        <v>10</v>
      </c>
      <c r="F657" s="97">
        <v>6</v>
      </c>
      <c r="G657" s="97">
        <v>1</v>
      </c>
      <c r="H657" s="105">
        <v>20</v>
      </c>
      <c r="I657" s="105">
        <v>2</v>
      </c>
      <c r="J657" s="105">
        <v>20</v>
      </c>
      <c r="K657" s="95">
        <v>8220</v>
      </c>
      <c r="L657" s="106">
        <f>T656</f>
        <v>80</v>
      </c>
      <c r="M657" s="106">
        <f>K657*L657</f>
        <v>657600</v>
      </c>
      <c r="N657" s="77"/>
      <c r="O657" s="78"/>
      <c r="P657" s="78"/>
      <c r="Q657" s="78"/>
      <c r="R657" s="79"/>
      <c r="S657" s="80"/>
      <c r="T657" s="81"/>
      <c r="U657" s="77"/>
      <c r="V657" s="79"/>
      <c r="W657" s="79"/>
      <c r="X657" s="82"/>
      <c r="Y657" s="83">
        <f>M657</f>
        <v>657600</v>
      </c>
      <c r="Z657" s="84"/>
      <c r="AA657" s="87">
        <f>AB657*M657/100</f>
        <v>65.760000000000005</v>
      </c>
      <c r="AB657" s="82">
        <v>0.01</v>
      </c>
    </row>
    <row r="658" spans="2:28" ht="16.5" customHeight="1" x14ac:dyDescent="0.25">
      <c r="B658" s="99"/>
      <c r="C658" s="99"/>
      <c r="D658" s="99"/>
      <c r="E658" s="99"/>
      <c r="F658" s="99"/>
      <c r="G658" s="99"/>
      <c r="H658" s="107"/>
      <c r="I658" s="107"/>
      <c r="J658" s="107"/>
      <c r="K658" s="106"/>
      <c r="L658" s="106"/>
      <c r="M658" s="106"/>
      <c r="N658" s="77"/>
      <c r="O658" s="78"/>
      <c r="P658" s="78"/>
      <c r="Q658" s="78"/>
      <c r="R658" s="79"/>
      <c r="S658" s="80"/>
      <c r="T658" s="81"/>
      <c r="U658" s="77"/>
      <c r="V658" s="79"/>
      <c r="W658" s="79"/>
      <c r="X658" s="86"/>
      <c r="Y658" s="83"/>
      <c r="Z658" s="84"/>
      <c r="AA658" s="85"/>
      <c r="AB658" s="86"/>
    </row>
    <row r="659" spans="2:28" ht="16.5" customHeight="1" x14ac:dyDescent="0.25">
      <c r="B659" s="100" t="s">
        <v>205</v>
      </c>
      <c r="C659" s="101"/>
      <c r="D659" s="101"/>
      <c r="E659" s="101"/>
      <c r="F659" s="101"/>
      <c r="G659" s="102"/>
      <c r="H659" s="102" t="s">
        <v>207</v>
      </c>
      <c r="I659" s="102" t="s">
        <v>2823</v>
      </c>
      <c r="J659" s="102" t="s">
        <v>467</v>
      </c>
      <c r="K659" s="102">
        <v>51</v>
      </c>
      <c r="L659" s="102">
        <v>3</v>
      </c>
      <c r="M659" s="102"/>
      <c r="N659" s="102"/>
      <c r="O659" s="102" t="s">
        <v>208</v>
      </c>
      <c r="P659" s="102" t="s">
        <v>209</v>
      </c>
      <c r="Q659" s="102" t="s">
        <v>139</v>
      </c>
      <c r="R659" s="102">
        <v>34160</v>
      </c>
      <c r="S659" s="102"/>
      <c r="T659" s="102">
        <v>80</v>
      </c>
      <c r="U659" s="102"/>
      <c r="V659" s="103"/>
      <c r="W659" s="101"/>
      <c r="X659" s="102"/>
      <c r="Y659" s="101"/>
      <c r="Z659" s="101"/>
      <c r="AA659" s="101"/>
      <c r="AB659" s="104"/>
    </row>
    <row r="660" spans="2:28" ht="16.5" customHeight="1" x14ac:dyDescent="0.25">
      <c r="B660" s="97">
        <v>2356</v>
      </c>
      <c r="C660" s="97" t="s">
        <v>206</v>
      </c>
      <c r="D660" s="98">
        <v>13156</v>
      </c>
      <c r="E660" s="99">
        <v>240</v>
      </c>
      <c r="F660" s="97">
        <v>6</v>
      </c>
      <c r="G660" s="97">
        <v>1</v>
      </c>
      <c r="H660" s="105">
        <v>0</v>
      </c>
      <c r="I660" s="105">
        <v>0</v>
      </c>
      <c r="J660" s="105">
        <v>77</v>
      </c>
      <c r="K660" s="95">
        <v>77</v>
      </c>
      <c r="L660" s="106">
        <f>T659</f>
        <v>80</v>
      </c>
      <c r="M660" s="106">
        <f>K660*L660</f>
        <v>6160</v>
      </c>
      <c r="N660" s="77"/>
      <c r="O660" s="78"/>
      <c r="P660" s="78"/>
      <c r="Q660" s="78"/>
      <c r="R660" s="79"/>
      <c r="S660" s="80"/>
      <c r="T660" s="81"/>
      <c r="U660" s="77"/>
      <c r="V660" s="79"/>
      <c r="W660" s="79"/>
      <c r="X660" s="82"/>
      <c r="Y660" s="83">
        <f>M660</f>
        <v>6160</v>
      </c>
      <c r="Z660" s="84"/>
      <c r="AA660" s="87">
        <f>AB660*M660/100</f>
        <v>0.61599999999999999</v>
      </c>
      <c r="AB660" s="82">
        <v>0.01</v>
      </c>
    </row>
    <row r="661" spans="2:28" ht="16.5" customHeight="1" x14ac:dyDescent="0.25">
      <c r="B661" s="99"/>
      <c r="C661" s="99"/>
      <c r="D661" s="99"/>
      <c r="E661" s="99"/>
      <c r="F661" s="99"/>
      <c r="G661" s="99"/>
      <c r="H661" s="107"/>
      <c r="I661" s="107"/>
      <c r="J661" s="107"/>
      <c r="K661" s="106"/>
      <c r="L661" s="106"/>
      <c r="M661" s="106"/>
      <c r="N661" s="77"/>
      <c r="O661" s="78"/>
      <c r="P661" s="78"/>
      <c r="Q661" s="78"/>
      <c r="R661" s="79"/>
      <c r="S661" s="80"/>
      <c r="T661" s="81"/>
      <c r="U661" s="77"/>
      <c r="V661" s="79"/>
      <c r="W661" s="79"/>
      <c r="X661" s="86"/>
      <c r="Y661" s="83"/>
      <c r="Z661" s="84"/>
      <c r="AA661" s="85"/>
      <c r="AB661" s="86"/>
    </row>
    <row r="662" spans="2:28" ht="16.5" customHeight="1" x14ac:dyDescent="0.25">
      <c r="B662" s="100" t="s">
        <v>205</v>
      </c>
      <c r="C662" s="101"/>
      <c r="D662" s="101"/>
      <c r="E662" s="101"/>
      <c r="F662" s="101"/>
      <c r="G662" s="102"/>
      <c r="H662" s="102" t="s">
        <v>210</v>
      </c>
      <c r="I662" s="102" t="s">
        <v>2672</v>
      </c>
      <c r="J662" s="102" t="s">
        <v>2673</v>
      </c>
      <c r="K662" s="102">
        <v>2</v>
      </c>
      <c r="L662" s="102">
        <v>3</v>
      </c>
      <c r="M662" s="102"/>
      <c r="N662" s="102"/>
      <c r="O662" s="102" t="s">
        <v>208</v>
      </c>
      <c r="P662" s="102" t="s">
        <v>209</v>
      </c>
      <c r="Q662" s="102" t="s">
        <v>139</v>
      </c>
      <c r="R662" s="102">
        <v>34160</v>
      </c>
      <c r="S662" s="102"/>
      <c r="T662" s="102">
        <v>80</v>
      </c>
      <c r="U662" s="102"/>
      <c r="V662" s="103"/>
      <c r="W662" s="101"/>
      <c r="X662" s="102"/>
      <c r="Y662" s="101"/>
      <c r="Z662" s="101"/>
      <c r="AA662" s="101"/>
      <c r="AB662" s="104"/>
    </row>
    <row r="663" spans="2:28" ht="16.5" customHeight="1" x14ac:dyDescent="0.25">
      <c r="B663" s="97">
        <v>2357</v>
      </c>
      <c r="C663" s="97" t="s">
        <v>206</v>
      </c>
      <c r="D663" s="98">
        <v>6910</v>
      </c>
      <c r="E663" s="99">
        <v>225</v>
      </c>
      <c r="F663" s="97">
        <v>6</v>
      </c>
      <c r="G663" s="97">
        <v>2</v>
      </c>
      <c r="H663" s="105">
        <v>0</v>
      </c>
      <c r="I663" s="105">
        <v>1</v>
      </c>
      <c r="J663" s="105">
        <v>29</v>
      </c>
      <c r="K663" s="95">
        <v>129</v>
      </c>
      <c r="L663" s="106">
        <f>T662</f>
        <v>80</v>
      </c>
      <c r="M663" s="106">
        <f>K663*L663</f>
        <v>10320</v>
      </c>
      <c r="N663" s="77"/>
      <c r="O663" s="78" t="s">
        <v>203</v>
      </c>
      <c r="P663" s="78" t="s">
        <v>211</v>
      </c>
      <c r="Q663" s="78" t="s">
        <v>143</v>
      </c>
      <c r="R663" s="79">
        <v>135</v>
      </c>
      <c r="S663" s="80"/>
      <c r="T663" s="81">
        <v>7450</v>
      </c>
      <c r="U663" s="96" t="s">
        <v>1328</v>
      </c>
      <c r="V663" s="79">
        <f>R663*T663*42/100</f>
        <v>422415</v>
      </c>
      <c r="W663" s="79">
        <f>R663*T663-V663</f>
        <v>583335</v>
      </c>
      <c r="X663" s="82">
        <f>M663+W663</f>
        <v>593655</v>
      </c>
      <c r="Y663" s="83">
        <f>M663</f>
        <v>10320</v>
      </c>
      <c r="Z663" s="84"/>
      <c r="AA663" s="87">
        <f>AB663*M663/100</f>
        <v>2.0640000000000001</v>
      </c>
      <c r="AB663" s="86">
        <v>0.02</v>
      </c>
    </row>
    <row r="664" spans="2:28" ht="16.5" customHeight="1" x14ac:dyDescent="0.25">
      <c r="B664" s="99"/>
      <c r="C664" s="99"/>
      <c r="D664" s="99"/>
      <c r="E664" s="99"/>
      <c r="F664" s="99"/>
      <c r="G664" s="99"/>
      <c r="H664" s="107"/>
      <c r="I664" s="107"/>
      <c r="J664" s="107"/>
      <c r="K664" s="106"/>
      <c r="L664" s="106"/>
      <c r="M664" s="106"/>
      <c r="N664" s="77"/>
      <c r="O664" s="78"/>
      <c r="P664" s="78"/>
      <c r="Q664" s="78"/>
      <c r="R664" s="79"/>
      <c r="S664" s="80"/>
      <c r="T664" s="81"/>
      <c r="U664" s="77"/>
      <c r="V664" s="79"/>
      <c r="W664" s="79"/>
      <c r="X664" s="86"/>
      <c r="Y664" s="83"/>
      <c r="Z664" s="84"/>
      <c r="AA664" s="85"/>
      <c r="AB664" s="86"/>
    </row>
    <row r="665" spans="2:28" ht="16.5" customHeight="1" x14ac:dyDescent="0.25">
      <c r="B665" s="100" t="s">
        <v>205</v>
      </c>
      <c r="C665" s="101"/>
      <c r="D665" s="101"/>
      <c r="E665" s="101"/>
      <c r="F665" s="101"/>
      <c r="G665" s="102"/>
      <c r="H665" s="102" t="s">
        <v>207</v>
      </c>
      <c r="I665" s="102" t="s">
        <v>5294</v>
      </c>
      <c r="J665" s="102" t="s">
        <v>395</v>
      </c>
      <c r="K665" s="102">
        <v>11</v>
      </c>
      <c r="L665" s="102">
        <v>3</v>
      </c>
      <c r="M665" s="102"/>
      <c r="N665" s="102"/>
      <c r="O665" s="102" t="s">
        <v>208</v>
      </c>
      <c r="P665" s="102" t="s">
        <v>209</v>
      </c>
      <c r="Q665" s="102" t="s">
        <v>139</v>
      </c>
      <c r="R665" s="102">
        <v>34160</v>
      </c>
      <c r="S665" s="102"/>
      <c r="T665" s="102">
        <v>80</v>
      </c>
      <c r="U665" s="102"/>
      <c r="V665" s="103"/>
      <c r="W665" s="101"/>
      <c r="X665" s="102"/>
      <c r="Y665" s="101"/>
      <c r="Z665" s="101"/>
      <c r="AA665" s="101"/>
      <c r="AB665" s="104"/>
    </row>
    <row r="666" spans="2:28" ht="16.5" customHeight="1" x14ac:dyDescent="0.25">
      <c r="B666" s="97">
        <v>2398</v>
      </c>
      <c r="C666" s="97" t="s">
        <v>206</v>
      </c>
      <c r="D666" s="98">
        <v>30</v>
      </c>
      <c r="E666" s="99">
        <v>8</v>
      </c>
      <c r="F666" s="97">
        <v>6</v>
      </c>
      <c r="G666" s="97">
        <v>1</v>
      </c>
      <c r="H666" s="105">
        <v>6</v>
      </c>
      <c r="I666" s="105">
        <v>3</v>
      </c>
      <c r="J666" s="105">
        <v>60</v>
      </c>
      <c r="K666" s="95">
        <v>2760</v>
      </c>
      <c r="L666" s="106">
        <f>T665</f>
        <v>80</v>
      </c>
      <c r="M666" s="106">
        <f>K666*L666</f>
        <v>220800</v>
      </c>
      <c r="N666" s="77"/>
      <c r="O666" s="78"/>
      <c r="P666" s="78"/>
      <c r="Q666" s="78"/>
      <c r="R666" s="79"/>
      <c r="S666" s="80"/>
      <c r="T666" s="81"/>
      <c r="U666" s="77"/>
      <c r="V666" s="79"/>
      <c r="W666" s="79"/>
      <c r="X666" s="82"/>
      <c r="Y666" s="83">
        <f>M666</f>
        <v>220800</v>
      </c>
      <c r="Z666" s="84"/>
      <c r="AA666" s="87">
        <f>AB666*M666/100</f>
        <v>22.08</v>
      </c>
      <c r="AB666" s="82">
        <v>0.01</v>
      </c>
    </row>
    <row r="667" spans="2:28" ht="16.5" customHeight="1" x14ac:dyDescent="0.25">
      <c r="B667" s="99"/>
      <c r="C667" s="99"/>
      <c r="D667" s="99"/>
      <c r="E667" s="99"/>
      <c r="F667" s="99"/>
      <c r="G667" s="99"/>
      <c r="H667" s="107"/>
      <c r="I667" s="107"/>
      <c r="J667" s="107"/>
      <c r="K667" s="106"/>
      <c r="L667" s="106"/>
      <c r="M667" s="106"/>
      <c r="N667" s="77"/>
      <c r="O667" s="78"/>
      <c r="P667" s="78"/>
      <c r="Q667" s="78"/>
      <c r="R667" s="79"/>
      <c r="S667" s="80"/>
      <c r="T667" s="81"/>
      <c r="U667" s="77"/>
      <c r="V667" s="79"/>
      <c r="W667" s="79"/>
      <c r="X667" s="86"/>
      <c r="Y667" s="83"/>
      <c r="Z667" s="84"/>
      <c r="AA667" s="85"/>
      <c r="AB667" s="86"/>
    </row>
    <row r="668" spans="2:28" ht="16.5" customHeight="1" x14ac:dyDescent="0.25">
      <c r="B668" s="100" t="s">
        <v>205</v>
      </c>
      <c r="C668" s="101"/>
      <c r="D668" s="101"/>
      <c r="E668" s="101"/>
      <c r="F668" s="101"/>
      <c r="G668" s="102"/>
      <c r="H668" s="102" t="s">
        <v>207</v>
      </c>
      <c r="I668" s="102" t="s">
        <v>5295</v>
      </c>
      <c r="J668" s="102" t="s">
        <v>467</v>
      </c>
      <c r="K668" s="102">
        <v>11</v>
      </c>
      <c r="L668" s="102">
        <v>3</v>
      </c>
      <c r="M668" s="102"/>
      <c r="N668" s="102"/>
      <c r="O668" s="102" t="s">
        <v>208</v>
      </c>
      <c r="P668" s="102" t="s">
        <v>209</v>
      </c>
      <c r="Q668" s="102" t="s">
        <v>139</v>
      </c>
      <c r="R668" s="102">
        <v>34160</v>
      </c>
      <c r="S668" s="102"/>
      <c r="T668" s="102">
        <v>80</v>
      </c>
      <c r="U668" s="102"/>
      <c r="V668" s="103"/>
      <c r="W668" s="101"/>
      <c r="X668" s="102"/>
      <c r="Y668" s="101"/>
      <c r="Z668" s="101"/>
      <c r="AA668" s="101"/>
      <c r="AB668" s="104"/>
    </row>
    <row r="669" spans="2:28" ht="16.5" customHeight="1" x14ac:dyDescent="0.25">
      <c r="B669" s="97">
        <v>2399</v>
      </c>
      <c r="C669" s="97" t="s">
        <v>206</v>
      </c>
      <c r="D669" s="98">
        <v>13910</v>
      </c>
      <c r="E669" s="99">
        <v>9</v>
      </c>
      <c r="F669" s="97">
        <v>6</v>
      </c>
      <c r="G669" s="97">
        <v>1</v>
      </c>
      <c r="H669" s="105">
        <v>7</v>
      </c>
      <c r="I669" s="105">
        <v>2</v>
      </c>
      <c r="J669" s="105">
        <v>15</v>
      </c>
      <c r="K669" s="95">
        <v>3015</v>
      </c>
      <c r="L669" s="106">
        <f>T668</f>
        <v>80</v>
      </c>
      <c r="M669" s="106">
        <f>K669*L669</f>
        <v>241200</v>
      </c>
      <c r="N669" s="77"/>
      <c r="O669" s="78"/>
      <c r="P669" s="78"/>
      <c r="Q669" s="78"/>
      <c r="R669" s="79"/>
      <c r="S669" s="80"/>
      <c r="T669" s="81"/>
      <c r="U669" s="77"/>
      <c r="V669" s="79"/>
      <c r="W669" s="79"/>
      <c r="X669" s="82"/>
      <c r="Y669" s="83">
        <f>M669</f>
        <v>241200</v>
      </c>
      <c r="Z669" s="84"/>
      <c r="AA669" s="87">
        <f>AB669*M669/100</f>
        <v>24.12</v>
      </c>
      <c r="AB669" s="82">
        <v>0.01</v>
      </c>
    </row>
    <row r="670" spans="2:28" ht="16.5" customHeight="1" x14ac:dyDescent="0.25">
      <c r="B670" s="99"/>
      <c r="C670" s="99"/>
      <c r="D670" s="99"/>
      <c r="E670" s="99"/>
      <c r="F670" s="99"/>
      <c r="G670" s="99"/>
      <c r="H670" s="107"/>
      <c r="I670" s="107"/>
      <c r="J670" s="107"/>
      <c r="K670" s="106"/>
      <c r="L670" s="106"/>
      <c r="M670" s="106"/>
      <c r="N670" s="77"/>
      <c r="O670" s="78"/>
      <c r="P670" s="78"/>
      <c r="Q670" s="78"/>
      <c r="R670" s="79"/>
      <c r="S670" s="80"/>
      <c r="T670" s="81"/>
      <c r="U670" s="77"/>
      <c r="V670" s="79"/>
      <c r="W670" s="79"/>
      <c r="X670" s="86"/>
      <c r="Y670" s="83"/>
      <c r="Z670" s="84"/>
      <c r="AA670" s="85"/>
      <c r="AB670" s="86"/>
    </row>
    <row r="671" spans="2:28" ht="16.5" customHeight="1" x14ac:dyDescent="0.25">
      <c r="B671" s="100" t="s">
        <v>205</v>
      </c>
      <c r="C671" s="101"/>
      <c r="D671" s="101"/>
      <c r="E671" s="101"/>
      <c r="F671" s="101"/>
      <c r="G671" s="102"/>
      <c r="H671" s="102" t="s">
        <v>207</v>
      </c>
      <c r="I671" s="102" t="s">
        <v>640</v>
      </c>
      <c r="J671" s="102" t="s">
        <v>294</v>
      </c>
      <c r="K671" s="102">
        <v>4</v>
      </c>
      <c r="L671" s="102">
        <v>3</v>
      </c>
      <c r="M671" s="102"/>
      <c r="N671" s="102"/>
      <c r="O671" s="102" t="s">
        <v>208</v>
      </c>
      <c r="P671" s="102" t="s">
        <v>209</v>
      </c>
      <c r="Q671" s="102" t="s">
        <v>139</v>
      </c>
      <c r="R671" s="102">
        <v>34160</v>
      </c>
      <c r="S671" s="102"/>
      <c r="T671" s="102">
        <v>80</v>
      </c>
      <c r="U671" s="102"/>
      <c r="V671" s="103"/>
      <c r="W671" s="101"/>
      <c r="X671" s="102"/>
      <c r="Y671" s="101"/>
      <c r="Z671" s="101"/>
      <c r="AA671" s="101"/>
      <c r="AB671" s="104"/>
    </row>
    <row r="672" spans="2:28" ht="16.5" customHeight="1" x14ac:dyDescent="0.25">
      <c r="B672" s="97">
        <v>2403</v>
      </c>
      <c r="C672" s="97" t="s">
        <v>206</v>
      </c>
      <c r="D672" s="98">
        <v>27</v>
      </c>
      <c r="E672" s="99">
        <v>14</v>
      </c>
      <c r="F672" s="97">
        <v>6</v>
      </c>
      <c r="G672" s="97">
        <v>1</v>
      </c>
      <c r="H672" s="105">
        <v>6</v>
      </c>
      <c r="I672" s="105">
        <v>1</v>
      </c>
      <c r="J672" s="105">
        <v>4</v>
      </c>
      <c r="K672" s="95">
        <v>2504</v>
      </c>
      <c r="L672" s="106">
        <f>T671</f>
        <v>80</v>
      </c>
      <c r="M672" s="106">
        <f>K672*L672</f>
        <v>200320</v>
      </c>
      <c r="N672" s="77"/>
      <c r="O672" s="78"/>
      <c r="P672" s="78"/>
      <c r="Q672" s="78"/>
      <c r="R672" s="79"/>
      <c r="S672" s="80"/>
      <c r="T672" s="81"/>
      <c r="U672" s="77"/>
      <c r="V672" s="79"/>
      <c r="W672" s="79"/>
      <c r="X672" s="82"/>
      <c r="Y672" s="83">
        <f>M672</f>
        <v>200320</v>
      </c>
      <c r="Z672" s="84"/>
      <c r="AA672" s="87">
        <f>AB672*M672/100</f>
        <v>20.032</v>
      </c>
      <c r="AB672" s="82">
        <v>0.01</v>
      </c>
    </row>
    <row r="673" spans="2:28" ht="16.5" customHeight="1" x14ac:dyDescent="0.25">
      <c r="B673" s="99"/>
      <c r="C673" s="99"/>
      <c r="D673" s="99"/>
      <c r="E673" s="99"/>
      <c r="F673" s="99"/>
      <c r="G673" s="99"/>
      <c r="H673" s="107"/>
      <c r="I673" s="107"/>
      <c r="J673" s="107"/>
      <c r="K673" s="106"/>
      <c r="L673" s="106"/>
      <c r="M673" s="106"/>
      <c r="N673" s="77"/>
      <c r="O673" s="78"/>
      <c r="P673" s="78"/>
      <c r="Q673" s="78"/>
      <c r="R673" s="79"/>
      <c r="S673" s="80"/>
      <c r="T673" s="81"/>
      <c r="U673" s="77"/>
      <c r="V673" s="79"/>
      <c r="W673" s="79"/>
      <c r="X673" s="86"/>
      <c r="Y673" s="83"/>
      <c r="Z673" s="84"/>
      <c r="AA673" s="85"/>
      <c r="AB673" s="86"/>
    </row>
    <row r="674" spans="2:28" ht="16.5" customHeight="1" x14ac:dyDescent="0.25">
      <c r="B674" s="100" t="s">
        <v>205</v>
      </c>
      <c r="C674" s="101"/>
      <c r="D674" s="101"/>
      <c r="E674" s="101"/>
      <c r="F674" s="101"/>
      <c r="G674" s="102"/>
      <c r="H674" s="102" t="s">
        <v>210</v>
      </c>
      <c r="I674" s="102" t="s">
        <v>5286</v>
      </c>
      <c r="J674" s="102" t="s">
        <v>2384</v>
      </c>
      <c r="K674" s="102">
        <v>71</v>
      </c>
      <c r="L674" s="102">
        <v>3</v>
      </c>
      <c r="M674" s="102"/>
      <c r="N674" s="102"/>
      <c r="O674" s="102" t="s">
        <v>208</v>
      </c>
      <c r="P674" s="102" t="s">
        <v>209</v>
      </c>
      <c r="Q674" s="102" t="s">
        <v>139</v>
      </c>
      <c r="R674" s="102">
        <v>34160</v>
      </c>
      <c r="S674" s="102"/>
      <c r="T674" s="102">
        <v>80</v>
      </c>
      <c r="U674" s="102"/>
      <c r="V674" s="103"/>
      <c r="W674" s="101"/>
      <c r="X674" s="102"/>
      <c r="Y674" s="101"/>
      <c r="Z674" s="101"/>
      <c r="AA674" s="101"/>
      <c r="AB674" s="104"/>
    </row>
    <row r="675" spans="2:28" ht="16.5" customHeight="1" x14ac:dyDescent="0.25">
      <c r="B675" s="97">
        <v>2408</v>
      </c>
      <c r="C675" s="97" t="s">
        <v>206</v>
      </c>
      <c r="D675" s="98">
        <v>1646</v>
      </c>
      <c r="E675" s="99">
        <v>9</v>
      </c>
      <c r="F675" s="97">
        <v>6</v>
      </c>
      <c r="G675" s="97">
        <v>1</v>
      </c>
      <c r="H675" s="105">
        <v>6</v>
      </c>
      <c r="I675" s="105">
        <v>2</v>
      </c>
      <c r="J675" s="105">
        <v>47</v>
      </c>
      <c r="K675" s="95">
        <v>2647</v>
      </c>
      <c r="L675" s="106">
        <f>T674</f>
        <v>80</v>
      </c>
      <c r="M675" s="106">
        <f>K675*L675</f>
        <v>211760</v>
      </c>
      <c r="N675" s="77"/>
      <c r="O675" s="78"/>
      <c r="P675" s="78"/>
      <c r="Q675" s="78"/>
      <c r="R675" s="79"/>
      <c r="S675" s="80"/>
      <c r="T675" s="81"/>
      <c r="U675" s="77"/>
      <c r="V675" s="79"/>
      <c r="W675" s="79"/>
      <c r="X675" s="82"/>
      <c r="Y675" s="83">
        <f>M675</f>
        <v>211760</v>
      </c>
      <c r="Z675" s="84"/>
      <c r="AA675" s="87">
        <f>AB675*M675/100</f>
        <v>21.175999999999998</v>
      </c>
      <c r="AB675" s="82">
        <v>0.01</v>
      </c>
    </row>
    <row r="676" spans="2:28" ht="16.5" customHeight="1" x14ac:dyDescent="0.25">
      <c r="B676" s="99"/>
      <c r="C676" s="99"/>
      <c r="D676" s="99"/>
      <c r="E676" s="99"/>
      <c r="F676" s="99"/>
      <c r="G676" s="99"/>
      <c r="H676" s="107"/>
      <c r="I676" s="107"/>
      <c r="J676" s="107"/>
      <c r="K676" s="106"/>
      <c r="L676" s="106"/>
      <c r="M676" s="106"/>
      <c r="N676" s="77"/>
      <c r="O676" s="78"/>
      <c r="P676" s="78"/>
      <c r="Q676" s="78"/>
      <c r="R676" s="79"/>
      <c r="S676" s="80"/>
      <c r="T676" s="81"/>
      <c r="U676" s="77"/>
      <c r="V676" s="79"/>
      <c r="W676" s="79"/>
      <c r="X676" s="86"/>
      <c r="Y676" s="83"/>
      <c r="Z676" s="84"/>
      <c r="AA676" s="85"/>
      <c r="AB676" s="86"/>
    </row>
    <row r="677" spans="2:28" ht="16.5" customHeight="1" x14ac:dyDescent="0.25">
      <c r="B677" s="100" t="s">
        <v>205</v>
      </c>
      <c r="C677" s="101"/>
      <c r="D677" s="101"/>
      <c r="E677" s="101"/>
      <c r="F677" s="101"/>
      <c r="G677" s="102"/>
      <c r="H677" s="102" t="s">
        <v>207</v>
      </c>
      <c r="I677" s="102" t="s">
        <v>5315</v>
      </c>
      <c r="J677" s="102" t="s">
        <v>2640</v>
      </c>
      <c r="K677" s="102">
        <v>123</v>
      </c>
      <c r="L677" s="102">
        <v>3</v>
      </c>
      <c r="M677" s="102"/>
      <c r="N677" s="102"/>
      <c r="O677" s="102" t="s">
        <v>208</v>
      </c>
      <c r="P677" s="102" t="s">
        <v>209</v>
      </c>
      <c r="Q677" s="102" t="s">
        <v>139</v>
      </c>
      <c r="R677" s="102">
        <v>34160</v>
      </c>
      <c r="S677" s="102"/>
      <c r="T677" s="102">
        <v>80</v>
      </c>
      <c r="U677" s="102"/>
      <c r="V677" s="103"/>
      <c r="W677" s="101"/>
      <c r="X677" s="102" t="s">
        <v>212</v>
      </c>
      <c r="Y677" s="101" t="s">
        <v>5316</v>
      </c>
      <c r="Z677" s="101"/>
      <c r="AA677" s="101"/>
      <c r="AB677" s="104"/>
    </row>
    <row r="678" spans="2:28" ht="16.5" customHeight="1" x14ac:dyDescent="0.25">
      <c r="B678" s="97">
        <v>2428</v>
      </c>
      <c r="C678" s="97" t="s">
        <v>206</v>
      </c>
      <c r="D678" s="98">
        <v>3958</v>
      </c>
      <c r="E678" s="99">
        <v>2</v>
      </c>
      <c r="F678" s="97">
        <v>6</v>
      </c>
      <c r="G678" s="97">
        <v>1</v>
      </c>
      <c r="H678" s="105">
        <v>1</v>
      </c>
      <c r="I678" s="105">
        <v>2</v>
      </c>
      <c r="J678" s="105">
        <v>25</v>
      </c>
      <c r="K678" s="95">
        <v>625</v>
      </c>
      <c r="L678" s="106">
        <f>T677</f>
        <v>80</v>
      </c>
      <c r="M678" s="106">
        <f>K678*L678</f>
        <v>50000</v>
      </c>
      <c r="N678" s="77"/>
      <c r="O678" s="78"/>
      <c r="P678" s="78"/>
      <c r="Q678" s="78"/>
      <c r="R678" s="79"/>
      <c r="S678" s="80"/>
      <c r="T678" s="81"/>
      <c r="U678" s="77"/>
      <c r="V678" s="79"/>
      <c r="W678" s="79"/>
      <c r="X678" s="82"/>
      <c r="Y678" s="83">
        <f>M678</f>
        <v>50000</v>
      </c>
      <c r="Z678" s="84"/>
      <c r="AA678" s="87">
        <f>AB678*M678/100</f>
        <v>5</v>
      </c>
      <c r="AB678" s="82">
        <v>0.01</v>
      </c>
    </row>
    <row r="679" spans="2:28" ht="16.5" customHeight="1" x14ac:dyDescent="0.25">
      <c r="B679" s="99"/>
      <c r="C679" s="99"/>
      <c r="D679" s="99"/>
      <c r="E679" s="99"/>
      <c r="F679" s="99"/>
      <c r="G679" s="99"/>
      <c r="H679" s="107"/>
      <c r="I679" s="107"/>
      <c r="J679" s="107"/>
      <c r="K679" s="106"/>
      <c r="L679" s="106"/>
      <c r="M679" s="106"/>
      <c r="N679" s="77"/>
      <c r="O679" s="78"/>
      <c r="P679" s="78"/>
      <c r="Q679" s="78"/>
      <c r="R679" s="79"/>
      <c r="S679" s="80"/>
      <c r="T679" s="81"/>
      <c r="U679" s="77"/>
      <c r="V679" s="79"/>
      <c r="W679" s="79"/>
      <c r="X679" s="86"/>
      <c r="Y679" s="83"/>
      <c r="Z679" s="84"/>
      <c r="AA679" s="85"/>
      <c r="AB679" s="86"/>
    </row>
    <row r="680" spans="2:28" ht="16.5" customHeight="1" x14ac:dyDescent="0.25">
      <c r="B680" s="100" t="s">
        <v>205</v>
      </c>
      <c r="C680" s="101"/>
      <c r="D680" s="101"/>
      <c r="E680" s="101"/>
      <c r="F680" s="101"/>
      <c r="G680" s="102"/>
      <c r="H680" s="102" t="s">
        <v>207</v>
      </c>
      <c r="I680" s="102" t="s">
        <v>5317</v>
      </c>
      <c r="J680" s="102" t="s">
        <v>894</v>
      </c>
      <c r="K680" s="102">
        <v>123</v>
      </c>
      <c r="L680" s="102">
        <v>3</v>
      </c>
      <c r="M680" s="102"/>
      <c r="N680" s="102"/>
      <c r="O680" s="102" t="s">
        <v>208</v>
      </c>
      <c r="P680" s="102" t="s">
        <v>209</v>
      </c>
      <c r="Q680" s="102" t="s">
        <v>139</v>
      </c>
      <c r="R680" s="102">
        <v>34160</v>
      </c>
      <c r="S680" s="102"/>
      <c r="T680" s="102">
        <v>80</v>
      </c>
      <c r="U680" s="102"/>
      <c r="V680" s="103"/>
      <c r="W680" s="101"/>
      <c r="X680" s="102" t="s">
        <v>212</v>
      </c>
      <c r="Y680" s="101" t="s">
        <v>5316</v>
      </c>
      <c r="Z680" s="101"/>
      <c r="AA680" s="101"/>
      <c r="AB680" s="104"/>
    </row>
    <row r="681" spans="2:28" ht="16.5" customHeight="1" x14ac:dyDescent="0.25">
      <c r="B681" s="97">
        <v>2429</v>
      </c>
      <c r="C681" s="97" t="s">
        <v>206</v>
      </c>
      <c r="D681" s="98">
        <v>1393</v>
      </c>
      <c r="E681" s="99">
        <v>4</v>
      </c>
      <c r="F681" s="97">
        <v>6</v>
      </c>
      <c r="G681" s="97">
        <v>1</v>
      </c>
      <c r="H681" s="105">
        <v>10</v>
      </c>
      <c r="I681" s="105">
        <v>3</v>
      </c>
      <c r="J681" s="105">
        <v>10</v>
      </c>
      <c r="K681" s="95">
        <v>4310</v>
      </c>
      <c r="L681" s="106">
        <f>T680</f>
        <v>80</v>
      </c>
      <c r="M681" s="106">
        <f>K681*L681</f>
        <v>344800</v>
      </c>
      <c r="N681" s="77"/>
      <c r="O681" s="78"/>
      <c r="P681" s="78"/>
      <c r="Q681" s="78"/>
      <c r="R681" s="79"/>
      <c r="S681" s="80"/>
      <c r="T681" s="81"/>
      <c r="U681" s="77"/>
      <c r="V681" s="79"/>
      <c r="W681" s="79"/>
      <c r="X681" s="82"/>
      <c r="Y681" s="83">
        <f>M681</f>
        <v>344800</v>
      </c>
      <c r="Z681" s="84"/>
      <c r="AA681" s="87">
        <f>AB681*M681/100</f>
        <v>34.479999999999997</v>
      </c>
      <c r="AB681" s="82">
        <v>0.01</v>
      </c>
    </row>
    <row r="682" spans="2:28" ht="16.5" customHeight="1" x14ac:dyDescent="0.25">
      <c r="B682" s="99"/>
      <c r="C682" s="99"/>
      <c r="D682" s="99"/>
      <c r="E682" s="99"/>
      <c r="F682" s="99"/>
      <c r="G682" s="99"/>
      <c r="H682" s="107"/>
      <c r="I682" s="107"/>
      <c r="J682" s="107"/>
      <c r="K682" s="106"/>
      <c r="L682" s="106"/>
      <c r="M682" s="106"/>
      <c r="N682" s="77"/>
      <c r="O682" s="78"/>
      <c r="P682" s="78"/>
      <c r="Q682" s="78"/>
      <c r="R682" s="79"/>
      <c r="S682" s="80"/>
      <c r="T682" s="81"/>
      <c r="U682" s="77"/>
      <c r="V682" s="79"/>
      <c r="W682" s="79"/>
      <c r="X682" s="86"/>
      <c r="Y682" s="83"/>
      <c r="Z682" s="84"/>
      <c r="AA682" s="85"/>
      <c r="AB682" s="86"/>
    </row>
    <row r="683" spans="2:28" ht="16.5" customHeight="1" x14ac:dyDescent="0.25">
      <c r="B683" s="100" t="s">
        <v>205</v>
      </c>
      <c r="C683" s="101"/>
      <c r="D683" s="101"/>
      <c r="E683" s="101"/>
      <c r="F683" s="101"/>
      <c r="G683" s="102"/>
      <c r="H683" s="102" t="s">
        <v>210</v>
      </c>
      <c r="I683" s="102" t="s">
        <v>1932</v>
      </c>
      <c r="J683" s="102" t="s">
        <v>2343</v>
      </c>
      <c r="K683" s="102">
        <v>123</v>
      </c>
      <c r="L683" s="102">
        <v>3</v>
      </c>
      <c r="M683" s="102"/>
      <c r="N683" s="102"/>
      <c r="O683" s="102" t="s">
        <v>208</v>
      </c>
      <c r="P683" s="102" t="s">
        <v>209</v>
      </c>
      <c r="Q683" s="102" t="s">
        <v>139</v>
      </c>
      <c r="R683" s="102">
        <v>34160</v>
      </c>
      <c r="S683" s="102"/>
      <c r="T683" s="102">
        <v>80</v>
      </c>
      <c r="U683" s="102"/>
      <c r="V683" s="103"/>
      <c r="W683" s="101"/>
      <c r="X683" s="102" t="s">
        <v>212</v>
      </c>
      <c r="Y683" s="101" t="s">
        <v>5316</v>
      </c>
      <c r="Z683" s="101"/>
      <c r="AA683" s="101"/>
      <c r="AB683" s="104"/>
    </row>
    <row r="684" spans="2:28" ht="16.5" customHeight="1" x14ac:dyDescent="0.25">
      <c r="B684" s="97">
        <v>2430</v>
      </c>
      <c r="C684" s="97" t="s">
        <v>206</v>
      </c>
      <c r="D684" s="98">
        <v>1723</v>
      </c>
      <c r="E684" s="99">
        <v>11</v>
      </c>
      <c r="F684" s="97">
        <v>6</v>
      </c>
      <c r="G684" s="97">
        <v>1</v>
      </c>
      <c r="H684" s="105">
        <v>17</v>
      </c>
      <c r="I684" s="105">
        <v>2</v>
      </c>
      <c r="J684" s="105">
        <v>69</v>
      </c>
      <c r="K684" s="95">
        <v>7069</v>
      </c>
      <c r="L684" s="106">
        <f>T683</f>
        <v>80</v>
      </c>
      <c r="M684" s="106">
        <f>K684*L684</f>
        <v>565520</v>
      </c>
      <c r="N684" s="77"/>
      <c r="O684" s="78"/>
      <c r="P684" s="78"/>
      <c r="Q684" s="78"/>
      <c r="R684" s="79"/>
      <c r="S684" s="80"/>
      <c r="T684" s="81"/>
      <c r="U684" s="77"/>
      <c r="V684" s="79"/>
      <c r="W684" s="79"/>
      <c r="X684" s="82"/>
      <c r="Y684" s="83">
        <f>M684</f>
        <v>565520</v>
      </c>
      <c r="Z684" s="84"/>
      <c r="AA684" s="87">
        <f>AB684*M684/100</f>
        <v>56.552</v>
      </c>
      <c r="AB684" s="82">
        <v>0.01</v>
      </c>
    </row>
    <row r="685" spans="2:28" ht="16.5" customHeight="1" x14ac:dyDescent="0.25">
      <c r="B685" s="99"/>
      <c r="C685" s="99"/>
      <c r="D685" s="99"/>
      <c r="E685" s="99"/>
      <c r="F685" s="99"/>
      <c r="G685" s="99"/>
      <c r="H685" s="107"/>
      <c r="I685" s="107"/>
      <c r="J685" s="107"/>
      <c r="K685" s="106"/>
      <c r="L685" s="106"/>
      <c r="M685" s="106"/>
      <c r="N685" s="77"/>
      <c r="O685" s="78"/>
      <c r="P685" s="78"/>
      <c r="Q685" s="78"/>
      <c r="R685" s="79"/>
      <c r="S685" s="80"/>
      <c r="T685" s="81"/>
      <c r="U685" s="77"/>
      <c r="V685" s="79"/>
      <c r="W685" s="79"/>
      <c r="X685" s="86"/>
      <c r="Y685" s="83"/>
      <c r="Z685" s="84"/>
      <c r="AA685" s="85"/>
      <c r="AB685" s="86"/>
    </row>
    <row r="686" spans="2:28" ht="16.5" customHeight="1" x14ac:dyDescent="0.25">
      <c r="B686" s="100" t="s">
        <v>205</v>
      </c>
      <c r="C686" s="101"/>
      <c r="D686" s="101"/>
      <c r="E686" s="101"/>
      <c r="F686" s="101"/>
      <c r="G686" s="102"/>
      <c r="H686" s="102" t="s">
        <v>210</v>
      </c>
      <c r="I686" s="102" t="s">
        <v>5318</v>
      </c>
      <c r="J686" s="102" t="s">
        <v>5319</v>
      </c>
      <c r="K686" s="102">
        <v>123</v>
      </c>
      <c r="L686" s="102">
        <v>3</v>
      </c>
      <c r="M686" s="102"/>
      <c r="N686" s="102"/>
      <c r="O686" s="102" t="s">
        <v>208</v>
      </c>
      <c r="P686" s="102" t="s">
        <v>209</v>
      </c>
      <c r="Q686" s="102" t="s">
        <v>139</v>
      </c>
      <c r="R686" s="102">
        <v>34160</v>
      </c>
      <c r="S686" s="102"/>
      <c r="T686" s="102">
        <v>80</v>
      </c>
      <c r="U686" s="102"/>
      <c r="V686" s="103"/>
      <c r="W686" s="101"/>
      <c r="X686" s="102" t="s">
        <v>212</v>
      </c>
      <c r="Y686" s="101" t="s">
        <v>5316</v>
      </c>
      <c r="Z686" s="101"/>
      <c r="AA686" s="101"/>
      <c r="AB686" s="104"/>
    </row>
    <row r="687" spans="2:28" ht="16.5" customHeight="1" x14ac:dyDescent="0.25">
      <c r="B687" s="97">
        <v>2431</v>
      </c>
      <c r="C687" s="97" t="s">
        <v>206</v>
      </c>
      <c r="D687" s="98">
        <v>1611</v>
      </c>
      <c r="E687" s="99">
        <v>9</v>
      </c>
      <c r="F687" s="97">
        <v>6</v>
      </c>
      <c r="G687" s="97">
        <v>1</v>
      </c>
      <c r="H687" s="105">
        <v>43</v>
      </c>
      <c r="I687" s="105">
        <v>2</v>
      </c>
      <c r="J687" s="105">
        <v>86</v>
      </c>
      <c r="K687" s="95">
        <v>17486</v>
      </c>
      <c r="L687" s="106">
        <f>T686</f>
        <v>80</v>
      </c>
      <c r="M687" s="106">
        <f>K687*L687</f>
        <v>1398880</v>
      </c>
      <c r="N687" s="77"/>
      <c r="O687" s="78"/>
      <c r="P687" s="78"/>
      <c r="Q687" s="78"/>
      <c r="R687" s="79"/>
      <c r="S687" s="80"/>
      <c r="T687" s="81"/>
      <c r="U687" s="77"/>
      <c r="V687" s="79"/>
      <c r="W687" s="79"/>
      <c r="X687" s="82"/>
      <c r="Y687" s="83">
        <f>M687</f>
        <v>1398880</v>
      </c>
      <c r="Z687" s="84"/>
      <c r="AA687" s="87">
        <f>AB687*M687/100</f>
        <v>139.88800000000001</v>
      </c>
      <c r="AB687" s="82">
        <v>0.01</v>
      </c>
    </row>
    <row r="688" spans="2:28" ht="16.5" customHeight="1" x14ac:dyDescent="0.25">
      <c r="B688" s="99"/>
      <c r="C688" s="99"/>
      <c r="D688" s="99"/>
      <c r="E688" s="99"/>
      <c r="F688" s="99"/>
      <c r="G688" s="99"/>
      <c r="H688" s="107"/>
      <c r="I688" s="107"/>
      <c r="J688" s="107"/>
      <c r="K688" s="106"/>
      <c r="L688" s="106"/>
      <c r="M688" s="106"/>
      <c r="N688" s="77"/>
      <c r="O688" s="78"/>
      <c r="P688" s="78"/>
      <c r="Q688" s="78"/>
      <c r="R688" s="79"/>
      <c r="S688" s="80"/>
      <c r="T688" s="81"/>
      <c r="U688" s="77"/>
      <c r="V688" s="79"/>
      <c r="W688" s="79"/>
      <c r="X688" s="86"/>
      <c r="Y688" s="83"/>
      <c r="Z688" s="84"/>
      <c r="AA688" s="85"/>
      <c r="AB688" s="86"/>
    </row>
    <row r="689" spans="2:28" ht="16.5" customHeight="1" x14ac:dyDescent="0.25">
      <c r="B689" s="100" t="s">
        <v>205</v>
      </c>
      <c r="C689" s="101"/>
      <c r="D689" s="101"/>
      <c r="E689" s="101"/>
      <c r="F689" s="101"/>
      <c r="G689" s="102"/>
      <c r="H689" s="102" t="s">
        <v>213</v>
      </c>
      <c r="I689" s="102" t="s">
        <v>5324</v>
      </c>
      <c r="J689" s="102" t="s">
        <v>2343</v>
      </c>
      <c r="K689" s="102">
        <v>71</v>
      </c>
      <c r="L689" s="102">
        <v>3</v>
      </c>
      <c r="M689" s="102"/>
      <c r="N689" s="102"/>
      <c r="O689" s="102" t="s">
        <v>208</v>
      </c>
      <c r="P689" s="102" t="s">
        <v>209</v>
      </c>
      <c r="Q689" s="102" t="s">
        <v>139</v>
      </c>
      <c r="R689" s="102">
        <v>34160</v>
      </c>
      <c r="S689" s="102"/>
      <c r="T689" s="102">
        <v>80</v>
      </c>
      <c r="U689" s="102"/>
      <c r="V689" s="103"/>
      <c r="W689" s="101"/>
      <c r="X689" s="102"/>
      <c r="Y689" s="101"/>
      <c r="Z689" s="101"/>
      <c r="AA689" s="101"/>
      <c r="AB689" s="104"/>
    </row>
    <row r="690" spans="2:28" ht="16.5" customHeight="1" x14ac:dyDescent="0.25">
      <c r="B690" s="97">
        <v>2436</v>
      </c>
      <c r="C690" s="97" t="s">
        <v>206</v>
      </c>
      <c r="D690" s="98">
        <v>13151</v>
      </c>
      <c r="E690" s="99">
        <v>230</v>
      </c>
      <c r="F690" s="97">
        <v>6</v>
      </c>
      <c r="G690" s="97">
        <v>2</v>
      </c>
      <c r="H690" s="105">
        <v>0</v>
      </c>
      <c r="I690" s="105">
        <v>2</v>
      </c>
      <c r="J690" s="105">
        <v>29</v>
      </c>
      <c r="K690" s="95">
        <v>229</v>
      </c>
      <c r="L690" s="106">
        <f>T689</f>
        <v>80</v>
      </c>
      <c r="M690" s="106">
        <f>K690*L690</f>
        <v>18320</v>
      </c>
      <c r="N690" s="77"/>
      <c r="O690" s="78" t="s">
        <v>203</v>
      </c>
      <c r="P690" s="78" t="s">
        <v>5</v>
      </c>
      <c r="Q690" s="78" t="s">
        <v>143</v>
      </c>
      <c r="R690" s="79">
        <v>225</v>
      </c>
      <c r="S690" s="80"/>
      <c r="T690" s="81">
        <v>8050</v>
      </c>
      <c r="U690" s="96" t="s">
        <v>1270</v>
      </c>
      <c r="V690" s="79">
        <f>R690*T690*8/100</f>
        <v>144900</v>
      </c>
      <c r="W690" s="79">
        <f>R690*T690-V690</f>
        <v>1666350</v>
      </c>
      <c r="X690" s="82">
        <f>M690+W690</f>
        <v>1684670</v>
      </c>
      <c r="Y690" s="83">
        <f>M690</f>
        <v>18320</v>
      </c>
      <c r="Z690" s="84"/>
      <c r="AA690" s="87">
        <f>AB690*M690/100</f>
        <v>3.6640000000000001</v>
      </c>
      <c r="AB690" s="86">
        <v>0.02</v>
      </c>
    </row>
    <row r="691" spans="2:28" ht="16.5" customHeight="1" x14ac:dyDescent="0.25">
      <c r="B691" s="99"/>
      <c r="C691" s="99"/>
      <c r="D691" s="99"/>
      <c r="E691" s="99"/>
      <c r="F691" s="99"/>
      <c r="G691" s="99"/>
      <c r="H691" s="107"/>
      <c r="I691" s="107"/>
      <c r="J691" s="107"/>
      <c r="K691" s="106"/>
      <c r="L691" s="106"/>
      <c r="M691" s="106"/>
      <c r="N691" s="77"/>
      <c r="O691" s="78"/>
      <c r="P691" s="78"/>
      <c r="Q691" s="78"/>
      <c r="R691" s="79"/>
      <c r="S691" s="80"/>
      <c r="T691" s="81"/>
      <c r="U691" s="77"/>
      <c r="V691" s="79"/>
      <c r="W691" s="79"/>
      <c r="X691" s="86"/>
      <c r="Y691" s="83"/>
      <c r="Z691" s="84"/>
      <c r="AA691" s="85"/>
      <c r="AB691" s="86"/>
    </row>
    <row r="692" spans="2:28" ht="16.5" customHeight="1" x14ac:dyDescent="0.25">
      <c r="B692" s="100" t="s">
        <v>205</v>
      </c>
      <c r="C692" s="101"/>
      <c r="D692" s="101"/>
      <c r="E692" s="101"/>
      <c r="F692" s="101"/>
      <c r="G692" s="102"/>
      <c r="H692" s="102" t="s">
        <v>210</v>
      </c>
      <c r="I692" s="102" t="s">
        <v>5341</v>
      </c>
      <c r="J692" s="102" t="s">
        <v>5342</v>
      </c>
      <c r="K692" s="102">
        <v>7</v>
      </c>
      <c r="L692" s="102">
        <v>3</v>
      </c>
      <c r="M692" s="102"/>
      <c r="N692" s="102"/>
      <c r="O692" s="102" t="s">
        <v>208</v>
      </c>
      <c r="P692" s="102" t="s">
        <v>209</v>
      </c>
      <c r="Q692" s="102" t="s">
        <v>139</v>
      </c>
      <c r="R692" s="102">
        <v>34160</v>
      </c>
      <c r="S692" s="102"/>
      <c r="T692" s="102">
        <v>80</v>
      </c>
      <c r="U692" s="102"/>
      <c r="V692" s="103"/>
      <c r="W692" s="101"/>
      <c r="X692" s="102"/>
      <c r="Y692" s="101"/>
      <c r="Z692" s="101"/>
      <c r="AA692" s="101"/>
      <c r="AB692" s="104"/>
    </row>
    <row r="693" spans="2:28" ht="16.5" customHeight="1" x14ac:dyDescent="0.25">
      <c r="B693" s="97">
        <v>2453</v>
      </c>
      <c r="C693" s="97" t="s">
        <v>206</v>
      </c>
      <c r="D693" s="98">
        <v>6919</v>
      </c>
      <c r="E693" s="99">
        <v>253</v>
      </c>
      <c r="F693" s="97">
        <v>6</v>
      </c>
      <c r="G693" s="97">
        <v>2</v>
      </c>
      <c r="H693" s="105">
        <v>0</v>
      </c>
      <c r="I693" s="105">
        <v>2</v>
      </c>
      <c r="J693" s="105">
        <v>37</v>
      </c>
      <c r="K693" s="95">
        <v>237</v>
      </c>
      <c r="L693" s="106">
        <f>T692</f>
        <v>80</v>
      </c>
      <c r="M693" s="106">
        <f>K693*L693</f>
        <v>18960</v>
      </c>
      <c r="N693" s="77"/>
      <c r="O693" s="78" t="s">
        <v>203</v>
      </c>
      <c r="P693" s="78" t="s">
        <v>211</v>
      </c>
      <c r="Q693" s="78" t="s">
        <v>143</v>
      </c>
      <c r="R693" s="79">
        <v>105</v>
      </c>
      <c r="S693" s="80"/>
      <c r="T693" s="81">
        <v>7450</v>
      </c>
      <c r="U693" s="96" t="s">
        <v>1207</v>
      </c>
      <c r="V693" s="79">
        <f>R693*T693*85/100</f>
        <v>664912.5</v>
      </c>
      <c r="W693" s="79">
        <f>R693*T693-V693</f>
        <v>117337.5</v>
      </c>
      <c r="X693" s="82">
        <f>M693+W693</f>
        <v>136297.5</v>
      </c>
      <c r="Y693" s="83">
        <f>M693</f>
        <v>18960</v>
      </c>
      <c r="Z693" s="84"/>
      <c r="AA693" s="87">
        <f>AB693*M693/100</f>
        <v>3.7919999999999998</v>
      </c>
      <c r="AB693" s="86">
        <v>0.02</v>
      </c>
    </row>
    <row r="694" spans="2:28" ht="16.5" customHeight="1" x14ac:dyDescent="0.25">
      <c r="B694" s="99"/>
      <c r="C694" s="99"/>
      <c r="D694" s="99"/>
      <c r="E694" s="99"/>
      <c r="F694" s="99"/>
      <c r="G694" s="99"/>
      <c r="H694" s="107"/>
      <c r="I694" s="107"/>
      <c r="J694" s="107"/>
      <c r="K694" s="106"/>
      <c r="L694" s="106"/>
      <c r="M694" s="106"/>
      <c r="N694" s="77"/>
      <c r="O694" s="78"/>
      <c r="P694" s="78"/>
      <c r="Q694" s="78"/>
      <c r="R694" s="79"/>
      <c r="S694" s="80"/>
      <c r="T694" s="81"/>
      <c r="U694" s="77"/>
      <c r="V694" s="79"/>
      <c r="W694" s="79"/>
      <c r="X694" s="86"/>
      <c r="Y694" s="83"/>
      <c r="Z694" s="84"/>
      <c r="AA694" s="85"/>
      <c r="AB694" s="86"/>
    </row>
    <row r="695" spans="2:28" ht="16.5" customHeight="1" x14ac:dyDescent="0.25">
      <c r="B695" s="100" t="s">
        <v>205</v>
      </c>
      <c r="C695" s="101"/>
      <c r="D695" s="101"/>
      <c r="E695" s="101"/>
      <c r="F695" s="101"/>
      <c r="G695" s="102"/>
      <c r="H695" s="102" t="s">
        <v>210</v>
      </c>
      <c r="I695" s="102" t="s">
        <v>5341</v>
      </c>
      <c r="J695" s="102" t="s">
        <v>5342</v>
      </c>
      <c r="K695" s="102">
        <v>7</v>
      </c>
      <c r="L695" s="102">
        <v>3</v>
      </c>
      <c r="M695" s="102"/>
      <c r="N695" s="102"/>
      <c r="O695" s="102" t="s">
        <v>208</v>
      </c>
      <c r="P695" s="102" t="s">
        <v>209</v>
      </c>
      <c r="Q695" s="102" t="s">
        <v>139</v>
      </c>
      <c r="R695" s="102">
        <v>34160</v>
      </c>
      <c r="S695" s="102"/>
      <c r="T695" s="102">
        <v>80</v>
      </c>
      <c r="U695" s="102"/>
      <c r="V695" s="103"/>
      <c r="W695" s="101"/>
      <c r="X695" s="102"/>
      <c r="Y695" s="101"/>
      <c r="Z695" s="101"/>
      <c r="AA695" s="101"/>
      <c r="AB695" s="104"/>
    </row>
    <row r="696" spans="2:28" ht="16.5" customHeight="1" x14ac:dyDescent="0.25">
      <c r="B696" s="97">
        <v>2454</v>
      </c>
      <c r="C696" s="97" t="s">
        <v>206</v>
      </c>
      <c r="D696" s="98">
        <v>13162</v>
      </c>
      <c r="E696" s="99">
        <v>252</v>
      </c>
      <c r="F696" s="97">
        <v>6</v>
      </c>
      <c r="G696" s="97">
        <v>1</v>
      </c>
      <c r="H696" s="105">
        <v>0</v>
      </c>
      <c r="I696" s="105">
        <v>1</v>
      </c>
      <c r="J696" s="105">
        <v>8</v>
      </c>
      <c r="K696" s="95">
        <v>108</v>
      </c>
      <c r="L696" s="106">
        <f>T695</f>
        <v>80</v>
      </c>
      <c r="M696" s="106">
        <f>K696*L696</f>
        <v>8640</v>
      </c>
      <c r="N696" s="77"/>
      <c r="O696" s="78"/>
      <c r="P696" s="78"/>
      <c r="Q696" s="78"/>
      <c r="R696" s="79"/>
      <c r="S696" s="80"/>
      <c r="T696" s="81"/>
      <c r="U696" s="77"/>
      <c r="V696" s="79"/>
      <c r="W696" s="79"/>
      <c r="X696" s="82"/>
      <c r="Y696" s="83">
        <f>M696</f>
        <v>8640</v>
      </c>
      <c r="Z696" s="84"/>
      <c r="AA696" s="87">
        <f>AB696*M696/100</f>
        <v>0.8640000000000001</v>
      </c>
      <c r="AB696" s="82">
        <v>0.01</v>
      </c>
    </row>
    <row r="697" spans="2:28" ht="16.5" customHeight="1" x14ac:dyDescent="0.25">
      <c r="B697" s="99"/>
      <c r="C697" s="99"/>
      <c r="D697" s="99"/>
      <c r="E697" s="99"/>
      <c r="F697" s="99"/>
      <c r="G697" s="99"/>
      <c r="H697" s="107"/>
      <c r="I697" s="107"/>
      <c r="J697" s="107"/>
      <c r="K697" s="106"/>
      <c r="L697" s="106"/>
      <c r="M697" s="106"/>
      <c r="N697" s="77"/>
      <c r="O697" s="78"/>
      <c r="P697" s="78"/>
      <c r="Q697" s="78"/>
      <c r="R697" s="79"/>
      <c r="S697" s="80"/>
      <c r="T697" s="81"/>
      <c r="U697" s="77"/>
      <c r="V697" s="79"/>
      <c r="W697" s="79"/>
      <c r="X697" s="86"/>
      <c r="Y697" s="83"/>
      <c r="Z697" s="84"/>
      <c r="AA697" s="85"/>
      <c r="AB697" s="86"/>
    </row>
    <row r="698" spans="2:28" ht="16.5" customHeight="1" x14ac:dyDescent="0.25">
      <c r="B698" s="100" t="s">
        <v>205</v>
      </c>
      <c r="C698" s="101"/>
      <c r="D698" s="101"/>
      <c r="E698" s="101"/>
      <c r="F698" s="101"/>
      <c r="G698" s="102"/>
      <c r="H698" s="102" t="s">
        <v>207</v>
      </c>
      <c r="I698" s="102" t="s">
        <v>5345</v>
      </c>
      <c r="J698" s="102" t="s">
        <v>5342</v>
      </c>
      <c r="K698" s="102">
        <v>7</v>
      </c>
      <c r="L698" s="102">
        <v>3</v>
      </c>
      <c r="M698" s="102"/>
      <c r="N698" s="102"/>
      <c r="O698" s="102" t="s">
        <v>208</v>
      </c>
      <c r="P698" s="102" t="s">
        <v>209</v>
      </c>
      <c r="Q698" s="102" t="s">
        <v>139</v>
      </c>
      <c r="R698" s="102">
        <v>34160</v>
      </c>
      <c r="S698" s="102"/>
      <c r="T698" s="102">
        <v>80</v>
      </c>
      <c r="U698" s="102"/>
      <c r="V698" s="103"/>
      <c r="W698" s="101"/>
      <c r="X698" s="102"/>
      <c r="Y698" s="101"/>
      <c r="Z698" s="101"/>
      <c r="AA698" s="101"/>
      <c r="AB698" s="104"/>
    </row>
    <row r="699" spans="2:28" ht="16.5" customHeight="1" x14ac:dyDescent="0.25">
      <c r="B699" s="97">
        <v>2456</v>
      </c>
      <c r="C699" s="97" t="s">
        <v>206</v>
      </c>
      <c r="D699" s="98">
        <v>4468</v>
      </c>
      <c r="E699" s="99">
        <v>12</v>
      </c>
      <c r="F699" s="97">
        <v>6</v>
      </c>
      <c r="G699" s="97">
        <v>1</v>
      </c>
      <c r="H699" s="105">
        <v>23</v>
      </c>
      <c r="I699" s="105">
        <v>3</v>
      </c>
      <c r="J699" s="105">
        <v>79</v>
      </c>
      <c r="K699" s="95">
        <v>9579</v>
      </c>
      <c r="L699" s="106">
        <f>T698</f>
        <v>80</v>
      </c>
      <c r="M699" s="106">
        <f>K699*L699</f>
        <v>766320</v>
      </c>
      <c r="N699" s="77"/>
      <c r="O699" s="78"/>
      <c r="P699" s="78"/>
      <c r="Q699" s="78"/>
      <c r="R699" s="79"/>
      <c r="S699" s="80"/>
      <c r="T699" s="81"/>
      <c r="U699" s="77"/>
      <c r="V699" s="79"/>
      <c r="W699" s="79"/>
      <c r="X699" s="82"/>
      <c r="Y699" s="83">
        <f>M699</f>
        <v>766320</v>
      </c>
      <c r="Z699" s="84"/>
      <c r="AA699" s="87">
        <f>AB699*M699/100</f>
        <v>76.632000000000005</v>
      </c>
      <c r="AB699" s="82">
        <v>0.01</v>
      </c>
    </row>
    <row r="700" spans="2:28" ht="16.5" customHeight="1" x14ac:dyDescent="0.25">
      <c r="B700" s="99"/>
      <c r="C700" s="99"/>
      <c r="D700" s="99"/>
      <c r="E700" s="99"/>
      <c r="F700" s="99"/>
      <c r="G700" s="99"/>
      <c r="H700" s="107"/>
      <c r="I700" s="107"/>
      <c r="J700" s="107"/>
      <c r="K700" s="106"/>
      <c r="L700" s="106"/>
      <c r="M700" s="106"/>
      <c r="N700" s="77"/>
      <c r="O700" s="78"/>
      <c r="P700" s="78"/>
      <c r="Q700" s="78"/>
      <c r="R700" s="79"/>
      <c r="S700" s="80"/>
      <c r="T700" s="81"/>
      <c r="U700" s="77"/>
      <c r="V700" s="79"/>
      <c r="W700" s="79"/>
      <c r="X700" s="86"/>
      <c r="Y700" s="83"/>
      <c r="Z700" s="84"/>
      <c r="AA700" s="85"/>
      <c r="AB700" s="86"/>
    </row>
    <row r="701" spans="2:28" ht="16.5" customHeight="1" x14ac:dyDescent="0.25">
      <c r="B701" s="100" t="s">
        <v>205</v>
      </c>
      <c r="C701" s="101"/>
      <c r="D701" s="101"/>
      <c r="E701" s="101"/>
      <c r="F701" s="101"/>
      <c r="G701" s="102"/>
      <c r="H701" s="102" t="s">
        <v>210</v>
      </c>
      <c r="I701" s="102" t="s">
        <v>875</v>
      </c>
      <c r="J701" s="102" t="s">
        <v>5346</v>
      </c>
      <c r="K701" s="102">
        <v>7</v>
      </c>
      <c r="L701" s="102">
        <v>3</v>
      </c>
      <c r="M701" s="102"/>
      <c r="N701" s="102"/>
      <c r="O701" s="102" t="s">
        <v>208</v>
      </c>
      <c r="P701" s="102" t="s">
        <v>209</v>
      </c>
      <c r="Q701" s="102" t="s">
        <v>139</v>
      </c>
      <c r="R701" s="102">
        <v>34160</v>
      </c>
      <c r="S701" s="102"/>
      <c r="T701" s="102">
        <v>80</v>
      </c>
      <c r="U701" s="102"/>
      <c r="V701" s="103"/>
      <c r="W701" s="101"/>
      <c r="X701" s="102" t="s">
        <v>212</v>
      </c>
      <c r="Y701" s="101" t="s">
        <v>5347</v>
      </c>
      <c r="Z701" s="101"/>
      <c r="AA701" s="101"/>
      <c r="AB701" s="104"/>
    </row>
    <row r="702" spans="2:28" ht="16.5" customHeight="1" x14ac:dyDescent="0.25">
      <c r="B702" s="97">
        <v>2457</v>
      </c>
      <c r="C702" s="97" t="s">
        <v>206</v>
      </c>
      <c r="D702" s="98">
        <v>4333</v>
      </c>
      <c r="E702" s="99">
        <v>12</v>
      </c>
      <c r="F702" s="97">
        <v>6</v>
      </c>
      <c r="G702" s="97">
        <v>1</v>
      </c>
      <c r="H702" s="105">
        <v>33</v>
      </c>
      <c r="I702" s="105">
        <v>0</v>
      </c>
      <c r="J702" s="105">
        <v>13</v>
      </c>
      <c r="K702" s="95">
        <v>13213</v>
      </c>
      <c r="L702" s="106">
        <f>T701</f>
        <v>80</v>
      </c>
      <c r="M702" s="106">
        <f>K702*L702</f>
        <v>1057040</v>
      </c>
      <c r="N702" s="77"/>
      <c r="O702" s="78"/>
      <c r="P702" s="78"/>
      <c r="Q702" s="78"/>
      <c r="R702" s="79"/>
      <c r="S702" s="80"/>
      <c r="T702" s="81"/>
      <c r="U702" s="77"/>
      <c r="V702" s="79"/>
      <c r="W702" s="79"/>
      <c r="X702" s="82"/>
      <c r="Y702" s="83">
        <f>M702</f>
        <v>1057040</v>
      </c>
      <c r="Z702" s="84"/>
      <c r="AA702" s="87">
        <f>AB702*M702/100</f>
        <v>105.70399999999999</v>
      </c>
      <c r="AB702" s="82">
        <v>0.01</v>
      </c>
    </row>
    <row r="703" spans="2:28" ht="16.5" customHeight="1" x14ac:dyDescent="0.25">
      <c r="B703" s="99"/>
      <c r="C703" s="99"/>
      <c r="D703" s="99"/>
      <c r="E703" s="99"/>
      <c r="F703" s="99"/>
      <c r="G703" s="99"/>
      <c r="H703" s="107"/>
      <c r="I703" s="107"/>
      <c r="J703" s="107"/>
      <c r="K703" s="106"/>
      <c r="L703" s="106"/>
      <c r="M703" s="106"/>
      <c r="N703" s="77"/>
      <c r="O703" s="78"/>
      <c r="P703" s="78"/>
      <c r="Q703" s="78"/>
      <c r="R703" s="79"/>
      <c r="S703" s="80"/>
      <c r="T703" s="81"/>
      <c r="U703" s="77"/>
      <c r="V703" s="79"/>
      <c r="W703" s="79"/>
      <c r="X703" s="86"/>
      <c r="Y703" s="83"/>
      <c r="Z703" s="84"/>
      <c r="AA703" s="85"/>
      <c r="AB703" s="86"/>
    </row>
    <row r="704" spans="2:28" ht="16.5" customHeight="1" x14ac:dyDescent="0.25">
      <c r="B704" s="100" t="s">
        <v>205</v>
      </c>
      <c r="C704" s="101"/>
      <c r="D704" s="101"/>
      <c r="E704" s="101"/>
      <c r="F704" s="101"/>
      <c r="G704" s="102"/>
      <c r="H704" s="102" t="s">
        <v>207</v>
      </c>
      <c r="I704" s="102" t="s">
        <v>2164</v>
      </c>
      <c r="J704" s="102" t="s">
        <v>2363</v>
      </c>
      <c r="K704" s="102">
        <v>19</v>
      </c>
      <c r="L704" s="102">
        <v>3</v>
      </c>
      <c r="M704" s="102"/>
      <c r="N704" s="102"/>
      <c r="O704" s="102" t="s">
        <v>208</v>
      </c>
      <c r="P704" s="102" t="s">
        <v>209</v>
      </c>
      <c r="Q704" s="102" t="s">
        <v>139</v>
      </c>
      <c r="R704" s="102">
        <v>34160</v>
      </c>
      <c r="S704" s="102"/>
      <c r="T704" s="102">
        <v>80</v>
      </c>
      <c r="U704" s="102"/>
      <c r="V704" s="103"/>
      <c r="W704" s="101"/>
      <c r="X704" s="102"/>
      <c r="Y704" s="101"/>
      <c r="Z704" s="101"/>
      <c r="AA704" s="101"/>
      <c r="AB704" s="104"/>
    </row>
    <row r="705" spans="2:28" ht="16.5" customHeight="1" x14ac:dyDescent="0.25">
      <c r="B705" s="97">
        <v>2483</v>
      </c>
      <c r="C705" s="97" t="s">
        <v>206</v>
      </c>
      <c r="D705" s="98">
        <v>6914</v>
      </c>
      <c r="E705" s="99">
        <v>237</v>
      </c>
      <c r="F705" s="97">
        <v>6</v>
      </c>
      <c r="G705" s="97">
        <v>1</v>
      </c>
      <c r="H705" s="105">
        <v>1</v>
      </c>
      <c r="I705" s="105">
        <v>0</v>
      </c>
      <c r="J705" s="105">
        <v>13</v>
      </c>
      <c r="K705" s="95">
        <v>413</v>
      </c>
      <c r="L705" s="106">
        <f>T704</f>
        <v>80</v>
      </c>
      <c r="M705" s="106">
        <f>K705*L705</f>
        <v>33040</v>
      </c>
      <c r="N705" s="77"/>
      <c r="O705" s="78"/>
      <c r="P705" s="78"/>
      <c r="Q705" s="78"/>
      <c r="R705" s="79"/>
      <c r="S705" s="80"/>
      <c r="T705" s="81"/>
      <c r="U705" s="77"/>
      <c r="V705" s="79"/>
      <c r="W705" s="79"/>
      <c r="X705" s="82"/>
      <c r="Y705" s="83">
        <f>M705</f>
        <v>33040</v>
      </c>
      <c r="Z705" s="84"/>
      <c r="AA705" s="87">
        <f>AB705*M705/100</f>
        <v>3.3040000000000003</v>
      </c>
      <c r="AB705" s="82">
        <v>0.01</v>
      </c>
    </row>
    <row r="706" spans="2:28" ht="16.5" customHeight="1" x14ac:dyDescent="0.25">
      <c r="B706" s="99"/>
      <c r="C706" s="99"/>
      <c r="D706" s="99"/>
      <c r="E706" s="99"/>
      <c r="F706" s="99"/>
      <c r="G706" s="99"/>
      <c r="H706" s="107"/>
      <c r="I706" s="107"/>
      <c r="J706" s="107"/>
      <c r="K706" s="106"/>
      <c r="L706" s="106"/>
      <c r="M706" s="106"/>
      <c r="N706" s="77"/>
      <c r="O706" s="78"/>
      <c r="P706" s="78"/>
      <c r="Q706" s="78"/>
      <c r="R706" s="79"/>
      <c r="S706" s="80"/>
      <c r="T706" s="81"/>
      <c r="U706" s="77"/>
      <c r="V706" s="79"/>
      <c r="W706" s="79"/>
      <c r="X706" s="86"/>
      <c r="Y706" s="83"/>
      <c r="Z706" s="84"/>
      <c r="AA706" s="85"/>
      <c r="AB706" s="86"/>
    </row>
    <row r="707" spans="2:28" ht="16.5" customHeight="1" x14ac:dyDescent="0.25">
      <c r="B707" s="100" t="s">
        <v>205</v>
      </c>
      <c r="C707" s="101"/>
      <c r="D707" s="101"/>
      <c r="E707" s="101"/>
      <c r="F707" s="101"/>
      <c r="G707" s="102"/>
      <c r="H707" s="102" t="s">
        <v>207</v>
      </c>
      <c r="I707" s="102" t="s">
        <v>2164</v>
      </c>
      <c r="J707" s="102" t="s">
        <v>2363</v>
      </c>
      <c r="K707" s="102">
        <v>19</v>
      </c>
      <c r="L707" s="102">
        <v>3</v>
      </c>
      <c r="M707" s="102"/>
      <c r="N707" s="102"/>
      <c r="O707" s="102" t="s">
        <v>208</v>
      </c>
      <c r="P707" s="102" t="s">
        <v>209</v>
      </c>
      <c r="Q707" s="102" t="s">
        <v>139</v>
      </c>
      <c r="R707" s="102">
        <v>34160</v>
      </c>
      <c r="S707" s="102"/>
      <c r="T707" s="102">
        <v>80</v>
      </c>
      <c r="U707" s="102"/>
      <c r="V707" s="103"/>
      <c r="W707" s="101"/>
      <c r="X707" s="102"/>
      <c r="Y707" s="101"/>
      <c r="Z707" s="101"/>
      <c r="AA707" s="101"/>
      <c r="AB707" s="104"/>
    </row>
    <row r="708" spans="2:28" ht="16.5" customHeight="1" x14ac:dyDescent="0.25">
      <c r="B708" s="97">
        <v>2484</v>
      </c>
      <c r="C708" s="97" t="s">
        <v>206</v>
      </c>
      <c r="D708" s="98">
        <v>7964</v>
      </c>
      <c r="E708" s="99">
        <v>1</v>
      </c>
      <c r="F708" s="97">
        <v>6</v>
      </c>
      <c r="G708" s="97">
        <v>1</v>
      </c>
      <c r="H708" s="105">
        <v>19</v>
      </c>
      <c r="I708" s="105">
        <v>1</v>
      </c>
      <c r="J708" s="105">
        <v>3</v>
      </c>
      <c r="K708" s="95">
        <v>7703</v>
      </c>
      <c r="L708" s="106">
        <f>T707</f>
        <v>80</v>
      </c>
      <c r="M708" s="106">
        <f>K708*L708</f>
        <v>616240</v>
      </c>
      <c r="N708" s="77"/>
      <c r="O708" s="78"/>
      <c r="P708" s="78"/>
      <c r="Q708" s="78"/>
      <c r="R708" s="79"/>
      <c r="S708" s="80"/>
      <c r="T708" s="81"/>
      <c r="U708" s="77"/>
      <c r="V708" s="79"/>
      <c r="W708" s="79"/>
      <c r="X708" s="82"/>
      <c r="Y708" s="83">
        <f>M708</f>
        <v>616240</v>
      </c>
      <c r="Z708" s="84"/>
      <c r="AA708" s="87">
        <f>AB708*M708/100</f>
        <v>61.624000000000002</v>
      </c>
      <c r="AB708" s="82">
        <v>0.01</v>
      </c>
    </row>
    <row r="709" spans="2:28" ht="16.5" customHeight="1" x14ac:dyDescent="0.25">
      <c r="B709" s="99"/>
      <c r="C709" s="99"/>
      <c r="D709" s="99"/>
      <c r="E709" s="99"/>
      <c r="F709" s="99"/>
      <c r="G709" s="99"/>
      <c r="H709" s="107"/>
      <c r="I709" s="107"/>
      <c r="J709" s="107"/>
      <c r="K709" s="106"/>
      <c r="L709" s="106"/>
      <c r="M709" s="106"/>
      <c r="N709" s="77"/>
      <c r="O709" s="78"/>
      <c r="P709" s="78"/>
      <c r="Q709" s="78"/>
      <c r="R709" s="79"/>
      <c r="S709" s="80"/>
      <c r="T709" s="81"/>
      <c r="U709" s="77"/>
      <c r="V709" s="79"/>
      <c r="W709" s="79"/>
      <c r="X709" s="86"/>
      <c r="Y709" s="83"/>
      <c r="Z709" s="84"/>
      <c r="AA709" s="85"/>
      <c r="AB709" s="86"/>
    </row>
    <row r="710" spans="2:28" ht="16.5" customHeight="1" x14ac:dyDescent="0.25">
      <c r="B710" s="100" t="s">
        <v>205</v>
      </c>
      <c r="C710" s="101"/>
      <c r="D710" s="101"/>
      <c r="E710" s="101"/>
      <c r="F710" s="101"/>
      <c r="G710" s="102"/>
      <c r="H710" s="102" t="s">
        <v>207</v>
      </c>
      <c r="I710" s="102" t="s">
        <v>2164</v>
      </c>
      <c r="J710" s="102" t="s">
        <v>2363</v>
      </c>
      <c r="K710" s="102">
        <v>19</v>
      </c>
      <c r="L710" s="102">
        <v>3</v>
      </c>
      <c r="M710" s="102"/>
      <c r="N710" s="102"/>
      <c r="O710" s="102" t="s">
        <v>208</v>
      </c>
      <c r="P710" s="102" t="s">
        <v>209</v>
      </c>
      <c r="Q710" s="102" t="s">
        <v>139</v>
      </c>
      <c r="R710" s="102">
        <v>34160</v>
      </c>
      <c r="S710" s="102"/>
      <c r="T710" s="102">
        <v>80</v>
      </c>
      <c r="U710" s="102"/>
      <c r="V710" s="103"/>
      <c r="W710" s="101"/>
      <c r="X710" s="102"/>
      <c r="Y710" s="101"/>
      <c r="Z710" s="101"/>
      <c r="AA710" s="101"/>
      <c r="AB710" s="104"/>
    </row>
    <row r="711" spans="2:28" ht="16.5" customHeight="1" x14ac:dyDescent="0.25">
      <c r="B711" s="97">
        <v>2485</v>
      </c>
      <c r="C711" s="97" t="s">
        <v>206</v>
      </c>
      <c r="D711" s="98">
        <v>3994</v>
      </c>
      <c r="E711" s="99">
        <v>11</v>
      </c>
      <c r="F711" s="97">
        <v>6</v>
      </c>
      <c r="G711" s="97">
        <v>1</v>
      </c>
      <c r="H711" s="105">
        <v>29</v>
      </c>
      <c r="I711" s="105">
        <v>3</v>
      </c>
      <c r="J711" s="105">
        <v>37</v>
      </c>
      <c r="K711" s="95">
        <v>11937</v>
      </c>
      <c r="L711" s="106">
        <f>T710</f>
        <v>80</v>
      </c>
      <c r="M711" s="106">
        <f>K711*L711</f>
        <v>954960</v>
      </c>
      <c r="N711" s="77"/>
      <c r="O711" s="78"/>
      <c r="P711" s="78"/>
      <c r="Q711" s="78"/>
      <c r="R711" s="79"/>
      <c r="S711" s="80"/>
      <c r="T711" s="81"/>
      <c r="U711" s="77"/>
      <c r="V711" s="79"/>
      <c r="W711" s="79"/>
      <c r="X711" s="82"/>
      <c r="Y711" s="83">
        <f>M711</f>
        <v>954960</v>
      </c>
      <c r="Z711" s="84"/>
      <c r="AA711" s="87">
        <f>AB711*M711/100</f>
        <v>95.496000000000009</v>
      </c>
      <c r="AB711" s="82">
        <v>0.01</v>
      </c>
    </row>
    <row r="712" spans="2:28" ht="16.5" customHeight="1" x14ac:dyDescent="0.25">
      <c r="B712" s="99"/>
      <c r="C712" s="99"/>
      <c r="D712" s="99"/>
      <c r="E712" s="99"/>
      <c r="F712" s="99"/>
      <c r="G712" s="99"/>
      <c r="H712" s="107"/>
      <c r="I712" s="107"/>
      <c r="J712" s="107"/>
      <c r="K712" s="106"/>
      <c r="L712" s="106"/>
      <c r="M712" s="106"/>
      <c r="N712" s="77"/>
      <c r="O712" s="78"/>
      <c r="P712" s="78"/>
      <c r="Q712" s="78"/>
      <c r="R712" s="79"/>
      <c r="S712" s="80"/>
      <c r="T712" s="81"/>
      <c r="U712" s="77"/>
      <c r="V712" s="79"/>
      <c r="W712" s="79"/>
      <c r="X712" s="86"/>
      <c r="Y712" s="83"/>
      <c r="Z712" s="84"/>
      <c r="AA712" s="85"/>
      <c r="AB712" s="86"/>
    </row>
    <row r="713" spans="2:28" ht="16.5" customHeight="1" x14ac:dyDescent="0.25">
      <c r="B713" s="100" t="s">
        <v>205</v>
      </c>
      <c r="C713" s="101"/>
      <c r="D713" s="101"/>
      <c r="E713" s="101"/>
      <c r="F713" s="101"/>
      <c r="G713" s="102"/>
      <c r="H713" s="102" t="s">
        <v>210</v>
      </c>
      <c r="I713" s="102" t="s">
        <v>5372</v>
      </c>
      <c r="J713" s="102" t="s">
        <v>498</v>
      </c>
      <c r="K713" s="102">
        <v>52</v>
      </c>
      <c r="L713" s="102">
        <v>3</v>
      </c>
      <c r="M713" s="102"/>
      <c r="N713" s="102"/>
      <c r="O713" s="102" t="s">
        <v>208</v>
      </c>
      <c r="P713" s="102" t="s">
        <v>209</v>
      </c>
      <c r="Q713" s="102" t="s">
        <v>139</v>
      </c>
      <c r="R713" s="102">
        <v>34160</v>
      </c>
      <c r="S713" s="102"/>
      <c r="T713" s="102">
        <v>80</v>
      </c>
      <c r="U713" s="102"/>
      <c r="V713" s="103"/>
      <c r="W713" s="101"/>
      <c r="X713" s="102" t="s">
        <v>4051</v>
      </c>
      <c r="Y713" s="101" t="s">
        <v>5373</v>
      </c>
      <c r="Z713" s="101"/>
      <c r="AA713" s="101"/>
      <c r="AB713" s="104"/>
    </row>
    <row r="714" spans="2:28" ht="16.5" customHeight="1" x14ac:dyDescent="0.25">
      <c r="B714" s="97">
        <v>2488</v>
      </c>
      <c r="C714" s="97" t="s">
        <v>206</v>
      </c>
      <c r="D714" s="98">
        <v>26</v>
      </c>
      <c r="E714" s="99">
        <v>13</v>
      </c>
      <c r="F714" s="97">
        <v>6</v>
      </c>
      <c r="G714" s="97">
        <v>1</v>
      </c>
      <c r="H714" s="105">
        <v>6</v>
      </c>
      <c r="I714" s="105">
        <v>2</v>
      </c>
      <c r="J714" s="105">
        <v>45</v>
      </c>
      <c r="K714" s="95">
        <v>2645</v>
      </c>
      <c r="L714" s="106">
        <f>T713</f>
        <v>80</v>
      </c>
      <c r="M714" s="106">
        <f>K714*L714</f>
        <v>211600</v>
      </c>
      <c r="N714" s="77"/>
      <c r="O714" s="78"/>
      <c r="P714" s="78"/>
      <c r="Q714" s="78"/>
      <c r="R714" s="79"/>
      <c r="S714" s="80"/>
      <c r="T714" s="81"/>
      <c r="U714" s="77"/>
      <c r="V714" s="79"/>
      <c r="W714" s="79"/>
      <c r="X714" s="82"/>
      <c r="Y714" s="83">
        <f>M714</f>
        <v>211600</v>
      </c>
      <c r="Z714" s="84"/>
      <c r="AA714" s="87">
        <f>AB714*M714/100</f>
        <v>21.16</v>
      </c>
      <c r="AB714" s="82">
        <v>0.01</v>
      </c>
    </row>
    <row r="715" spans="2:28" ht="16.5" customHeight="1" x14ac:dyDescent="0.25">
      <c r="B715" s="99"/>
      <c r="C715" s="99"/>
      <c r="D715" s="99"/>
      <c r="E715" s="99"/>
      <c r="F715" s="99"/>
      <c r="G715" s="99"/>
      <c r="H715" s="107"/>
      <c r="I715" s="107"/>
      <c r="J715" s="107"/>
      <c r="K715" s="106"/>
      <c r="L715" s="106"/>
      <c r="M715" s="106"/>
      <c r="N715" s="77"/>
      <c r="O715" s="78"/>
      <c r="P715" s="78"/>
      <c r="Q715" s="78"/>
      <c r="R715" s="79"/>
      <c r="S715" s="80"/>
      <c r="T715" s="81"/>
      <c r="U715" s="77"/>
      <c r="V715" s="79"/>
      <c r="W715" s="79"/>
      <c r="X715" s="86"/>
      <c r="Y715" s="83"/>
      <c r="Z715" s="84"/>
      <c r="AA715" s="85"/>
      <c r="AB715" s="86"/>
    </row>
    <row r="716" spans="2:28" ht="16.5" customHeight="1" x14ac:dyDescent="0.25">
      <c r="B716" s="100" t="s">
        <v>205</v>
      </c>
      <c r="C716" s="101"/>
      <c r="D716" s="101"/>
      <c r="E716" s="101"/>
      <c r="F716" s="101"/>
      <c r="G716" s="102"/>
      <c r="H716" s="102" t="s">
        <v>210</v>
      </c>
      <c r="I716" s="102" t="s">
        <v>5374</v>
      </c>
      <c r="J716" s="102" t="s">
        <v>807</v>
      </c>
      <c r="K716" s="102">
        <v>64</v>
      </c>
      <c r="L716" s="102">
        <v>3</v>
      </c>
      <c r="M716" s="102"/>
      <c r="N716" s="102"/>
      <c r="O716" s="102" t="s">
        <v>208</v>
      </c>
      <c r="P716" s="102" t="s">
        <v>209</v>
      </c>
      <c r="Q716" s="102" t="s">
        <v>139</v>
      </c>
      <c r="R716" s="102">
        <v>34160</v>
      </c>
      <c r="S716" s="102"/>
      <c r="T716" s="102">
        <v>80</v>
      </c>
      <c r="U716" s="102"/>
      <c r="V716" s="103"/>
      <c r="W716" s="101"/>
      <c r="X716" s="102"/>
      <c r="Y716" s="101"/>
      <c r="Z716" s="101"/>
      <c r="AA716" s="101"/>
      <c r="AB716" s="104"/>
    </row>
    <row r="717" spans="2:28" ht="16.5" customHeight="1" x14ac:dyDescent="0.25">
      <c r="B717" s="97">
        <v>2489</v>
      </c>
      <c r="C717" s="97" t="s">
        <v>206</v>
      </c>
      <c r="D717" s="98">
        <v>6916</v>
      </c>
      <c r="E717" s="99">
        <v>244</v>
      </c>
      <c r="F717" s="97">
        <v>6</v>
      </c>
      <c r="G717" s="97">
        <v>2</v>
      </c>
      <c r="H717" s="105">
        <v>0</v>
      </c>
      <c r="I717" s="105">
        <v>2</v>
      </c>
      <c r="J717" s="105">
        <v>43</v>
      </c>
      <c r="K717" s="95">
        <v>243</v>
      </c>
      <c r="L717" s="106">
        <f>T716</f>
        <v>80</v>
      </c>
      <c r="M717" s="106">
        <f>K717*L717</f>
        <v>19440</v>
      </c>
      <c r="N717" s="77"/>
      <c r="O717" s="78" t="s">
        <v>203</v>
      </c>
      <c r="P717" s="78" t="s">
        <v>211</v>
      </c>
      <c r="Q717" s="78" t="s">
        <v>143</v>
      </c>
      <c r="R717" s="79">
        <v>108</v>
      </c>
      <c r="S717" s="80"/>
      <c r="T717" s="81">
        <v>7450</v>
      </c>
      <c r="U717" s="96" t="s">
        <v>411</v>
      </c>
      <c r="V717" s="79">
        <f>R717*T717*85/100</f>
        <v>683910</v>
      </c>
      <c r="W717" s="79">
        <f>R717*T717-V717</f>
        <v>120690</v>
      </c>
      <c r="X717" s="82">
        <f>M717+W717</f>
        <v>140130</v>
      </c>
      <c r="Y717" s="83">
        <f>M717</f>
        <v>19440</v>
      </c>
      <c r="Z717" s="84"/>
      <c r="AA717" s="87">
        <f>AB717*M717/100</f>
        <v>3.8879999999999999</v>
      </c>
      <c r="AB717" s="86">
        <v>0.02</v>
      </c>
    </row>
    <row r="718" spans="2:28" ht="16.5" customHeight="1" x14ac:dyDescent="0.25">
      <c r="B718" s="99"/>
      <c r="C718" s="99"/>
      <c r="D718" s="99"/>
      <c r="E718" s="99"/>
      <c r="F718" s="99"/>
      <c r="G718" s="99"/>
      <c r="H718" s="107"/>
      <c r="I718" s="107"/>
      <c r="J718" s="107"/>
      <c r="K718" s="106"/>
      <c r="L718" s="106"/>
      <c r="M718" s="106"/>
      <c r="N718" s="77"/>
      <c r="O718" s="78"/>
      <c r="P718" s="78"/>
      <c r="Q718" s="78"/>
      <c r="R718" s="79"/>
      <c r="S718" s="80"/>
      <c r="T718" s="81"/>
      <c r="U718" s="77"/>
      <c r="V718" s="79"/>
      <c r="W718" s="79"/>
      <c r="X718" s="86"/>
      <c r="Y718" s="83"/>
      <c r="Z718" s="84"/>
      <c r="AA718" s="85"/>
      <c r="AB718" s="86"/>
    </row>
    <row r="719" spans="2:28" ht="16.5" customHeight="1" x14ac:dyDescent="0.25">
      <c r="B719" s="100" t="s">
        <v>205</v>
      </c>
      <c r="C719" s="101"/>
      <c r="D719" s="101"/>
      <c r="E719" s="101"/>
      <c r="F719" s="101"/>
      <c r="G719" s="102"/>
      <c r="H719" s="102" t="s">
        <v>210</v>
      </c>
      <c r="I719" s="102" t="s">
        <v>5374</v>
      </c>
      <c r="J719" s="102" t="s">
        <v>807</v>
      </c>
      <c r="K719" s="102">
        <v>64</v>
      </c>
      <c r="L719" s="102">
        <v>3</v>
      </c>
      <c r="M719" s="102"/>
      <c r="N719" s="102"/>
      <c r="O719" s="102" t="s">
        <v>208</v>
      </c>
      <c r="P719" s="102" t="s">
        <v>209</v>
      </c>
      <c r="Q719" s="102" t="s">
        <v>139</v>
      </c>
      <c r="R719" s="102">
        <v>34160</v>
      </c>
      <c r="S719" s="102"/>
      <c r="T719" s="102">
        <v>80</v>
      </c>
      <c r="U719" s="102"/>
      <c r="V719" s="103"/>
      <c r="W719" s="101"/>
      <c r="X719" s="102"/>
      <c r="Y719" s="101"/>
      <c r="Z719" s="101"/>
      <c r="AA719" s="101"/>
      <c r="AB719" s="104"/>
    </row>
    <row r="720" spans="2:28" ht="16.5" customHeight="1" x14ac:dyDescent="0.25">
      <c r="B720" s="97">
        <v>2490</v>
      </c>
      <c r="C720" s="97" t="s">
        <v>206</v>
      </c>
      <c r="D720" s="98">
        <v>13096</v>
      </c>
      <c r="E720" s="99">
        <v>111</v>
      </c>
      <c r="F720" s="97">
        <v>6</v>
      </c>
      <c r="G720" s="97">
        <v>1</v>
      </c>
      <c r="H720" s="105">
        <v>0</v>
      </c>
      <c r="I720" s="105">
        <v>2</v>
      </c>
      <c r="J720" s="105">
        <v>72</v>
      </c>
      <c r="K720" s="95">
        <v>272</v>
      </c>
      <c r="L720" s="106">
        <f>T719</f>
        <v>80</v>
      </c>
      <c r="M720" s="106">
        <f>K720*L720</f>
        <v>21760</v>
      </c>
      <c r="N720" s="77"/>
      <c r="O720" s="78"/>
      <c r="P720" s="78"/>
      <c r="Q720" s="78"/>
      <c r="R720" s="79"/>
      <c r="S720" s="80"/>
      <c r="T720" s="81"/>
      <c r="U720" s="77"/>
      <c r="V720" s="79"/>
      <c r="W720" s="79"/>
      <c r="X720" s="82"/>
      <c r="Y720" s="83">
        <f>M720</f>
        <v>21760</v>
      </c>
      <c r="Z720" s="84"/>
      <c r="AA720" s="87">
        <f>AB720*M720/100</f>
        <v>2.1760000000000002</v>
      </c>
      <c r="AB720" s="82">
        <v>0.01</v>
      </c>
    </row>
    <row r="721" spans="2:28" ht="16.5" customHeight="1" x14ac:dyDescent="0.25">
      <c r="B721" s="99"/>
      <c r="C721" s="99"/>
      <c r="D721" s="99"/>
      <c r="E721" s="99"/>
      <c r="F721" s="99"/>
      <c r="G721" s="99"/>
      <c r="H721" s="107"/>
      <c r="I721" s="107"/>
      <c r="J721" s="107"/>
      <c r="K721" s="106"/>
      <c r="L721" s="106"/>
      <c r="M721" s="106"/>
      <c r="N721" s="77"/>
      <c r="O721" s="78"/>
      <c r="P721" s="78"/>
      <c r="Q721" s="78"/>
      <c r="R721" s="79"/>
      <c r="S721" s="80"/>
      <c r="T721" s="81"/>
      <c r="U721" s="77"/>
      <c r="V721" s="79"/>
      <c r="W721" s="79"/>
      <c r="X721" s="86"/>
      <c r="Y721" s="83"/>
      <c r="Z721" s="84"/>
      <c r="AA721" s="85"/>
      <c r="AB721" s="86"/>
    </row>
    <row r="722" spans="2:28" ht="16.5" customHeight="1" x14ac:dyDescent="0.25">
      <c r="B722" s="100" t="s">
        <v>205</v>
      </c>
      <c r="C722" s="101"/>
      <c r="D722" s="101"/>
      <c r="E722" s="101"/>
      <c r="F722" s="101"/>
      <c r="G722" s="102"/>
      <c r="H722" s="102" t="s">
        <v>210</v>
      </c>
      <c r="I722" s="102" t="s">
        <v>5374</v>
      </c>
      <c r="J722" s="102" t="s">
        <v>807</v>
      </c>
      <c r="K722" s="102">
        <v>64</v>
      </c>
      <c r="L722" s="102">
        <v>3</v>
      </c>
      <c r="M722" s="102"/>
      <c r="N722" s="102"/>
      <c r="O722" s="102" t="s">
        <v>208</v>
      </c>
      <c r="P722" s="102" t="s">
        <v>209</v>
      </c>
      <c r="Q722" s="102" t="s">
        <v>139</v>
      </c>
      <c r="R722" s="102">
        <v>34160</v>
      </c>
      <c r="S722" s="102"/>
      <c r="T722" s="102">
        <v>80</v>
      </c>
      <c r="U722" s="102"/>
      <c r="V722" s="103"/>
      <c r="W722" s="101"/>
      <c r="X722" s="102"/>
      <c r="Y722" s="101"/>
      <c r="Z722" s="101"/>
      <c r="AA722" s="101"/>
      <c r="AB722" s="104"/>
    </row>
    <row r="723" spans="2:28" ht="16.5" customHeight="1" x14ac:dyDescent="0.25">
      <c r="B723" s="97">
        <v>2491</v>
      </c>
      <c r="C723" s="97" t="s">
        <v>206</v>
      </c>
      <c r="D723" s="98">
        <v>1710</v>
      </c>
      <c r="E723" s="99">
        <v>11</v>
      </c>
      <c r="F723" s="97">
        <v>6</v>
      </c>
      <c r="G723" s="97">
        <v>1</v>
      </c>
      <c r="H723" s="105">
        <v>18</v>
      </c>
      <c r="I723" s="105">
        <v>0</v>
      </c>
      <c r="J723" s="105">
        <v>39</v>
      </c>
      <c r="K723" s="95">
        <v>7239</v>
      </c>
      <c r="L723" s="106">
        <f>T722</f>
        <v>80</v>
      </c>
      <c r="M723" s="106">
        <f>K723*L723</f>
        <v>579120</v>
      </c>
      <c r="N723" s="77"/>
      <c r="O723" s="78"/>
      <c r="P723" s="78"/>
      <c r="Q723" s="78"/>
      <c r="R723" s="79"/>
      <c r="S723" s="80"/>
      <c r="T723" s="81"/>
      <c r="U723" s="77"/>
      <c r="V723" s="79"/>
      <c r="W723" s="79"/>
      <c r="X723" s="82"/>
      <c r="Y723" s="83">
        <f>M723</f>
        <v>579120</v>
      </c>
      <c r="Z723" s="84"/>
      <c r="AA723" s="87">
        <f>AB723*M723/100</f>
        <v>57.911999999999999</v>
      </c>
      <c r="AB723" s="82">
        <v>0.01</v>
      </c>
    </row>
    <row r="724" spans="2:28" ht="16.5" customHeight="1" x14ac:dyDescent="0.25">
      <c r="B724" s="99"/>
      <c r="C724" s="99"/>
      <c r="D724" s="99"/>
      <c r="E724" s="99"/>
      <c r="F724" s="99"/>
      <c r="G724" s="99"/>
      <c r="H724" s="107"/>
      <c r="I724" s="107"/>
      <c r="J724" s="107"/>
      <c r="K724" s="106"/>
      <c r="L724" s="106"/>
      <c r="M724" s="106"/>
      <c r="N724" s="77"/>
      <c r="O724" s="78"/>
      <c r="P724" s="78"/>
      <c r="Q724" s="78"/>
      <c r="R724" s="79"/>
      <c r="S724" s="80"/>
      <c r="T724" s="81"/>
      <c r="U724" s="77"/>
      <c r="V724" s="79"/>
      <c r="W724" s="79"/>
      <c r="X724" s="86"/>
      <c r="Y724" s="83"/>
      <c r="Z724" s="84"/>
      <c r="AA724" s="85"/>
      <c r="AB724" s="86"/>
    </row>
    <row r="725" spans="2:28" ht="16.5" customHeight="1" x14ac:dyDescent="0.25">
      <c r="B725" s="100" t="s">
        <v>205</v>
      </c>
      <c r="C725" s="101"/>
      <c r="D725" s="101"/>
      <c r="E725" s="101"/>
      <c r="F725" s="101"/>
      <c r="G725" s="102"/>
      <c r="H725" s="102" t="s">
        <v>210</v>
      </c>
      <c r="I725" s="102" t="s">
        <v>5374</v>
      </c>
      <c r="J725" s="102" t="s">
        <v>807</v>
      </c>
      <c r="K725" s="102">
        <v>64</v>
      </c>
      <c r="L725" s="102">
        <v>3</v>
      </c>
      <c r="M725" s="102"/>
      <c r="N725" s="102"/>
      <c r="O725" s="102" t="s">
        <v>208</v>
      </c>
      <c r="P725" s="102" t="s">
        <v>209</v>
      </c>
      <c r="Q725" s="102" t="s">
        <v>139</v>
      </c>
      <c r="R725" s="102">
        <v>34160</v>
      </c>
      <c r="S725" s="102"/>
      <c r="T725" s="102">
        <v>80</v>
      </c>
      <c r="U725" s="102"/>
      <c r="V725" s="103"/>
      <c r="W725" s="101"/>
      <c r="X725" s="102"/>
      <c r="Y725" s="101"/>
      <c r="Z725" s="101"/>
      <c r="AA725" s="101"/>
      <c r="AB725" s="104"/>
    </row>
    <row r="726" spans="2:28" ht="16.5" customHeight="1" x14ac:dyDescent="0.25">
      <c r="B726" s="97">
        <v>2492</v>
      </c>
      <c r="C726" s="97" t="s">
        <v>206</v>
      </c>
      <c r="D726" s="98">
        <v>3990</v>
      </c>
      <c r="E726" s="99">
        <v>6</v>
      </c>
      <c r="F726" s="97">
        <v>6</v>
      </c>
      <c r="G726" s="97">
        <v>1</v>
      </c>
      <c r="H726" s="105">
        <v>3</v>
      </c>
      <c r="I726" s="105">
        <v>3</v>
      </c>
      <c r="J726" s="105">
        <v>2</v>
      </c>
      <c r="K726" s="95">
        <v>1502</v>
      </c>
      <c r="L726" s="106">
        <f>T725</f>
        <v>80</v>
      </c>
      <c r="M726" s="106">
        <f>K726*L726</f>
        <v>120160</v>
      </c>
      <c r="N726" s="77"/>
      <c r="O726" s="78"/>
      <c r="P726" s="78"/>
      <c r="Q726" s="78"/>
      <c r="R726" s="79"/>
      <c r="S726" s="80"/>
      <c r="T726" s="81"/>
      <c r="U726" s="77"/>
      <c r="V726" s="79"/>
      <c r="W726" s="79"/>
      <c r="X726" s="82"/>
      <c r="Y726" s="83">
        <f>M726</f>
        <v>120160</v>
      </c>
      <c r="Z726" s="84"/>
      <c r="AA726" s="87">
        <f>AB726*M726/100</f>
        <v>12.016000000000002</v>
      </c>
      <c r="AB726" s="82">
        <v>0.01</v>
      </c>
    </row>
    <row r="727" spans="2:28" ht="16.5" customHeight="1" x14ac:dyDescent="0.25">
      <c r="B727" s="99"/>
      <c r="C727" s="99"/>
      <c r="D727" s="99"/>
      <c r="E727" s="99"/>
      <c r="F727" s="99"/>
      <c r="G727" s="99"/>
      <c r="H727" s="107"/>
      <c r="I727" s="107"/>
      <c r="J727" s="107"/>
      <c r="K727" s="106"/>
      <c r="L727" s="106"/>
      <c r="M727" s="106"/>
      <c r="N727" s="77"/>
      <c r="O727" s="78"/>
      <c r="P727" s="78"/>
      <c r="Q727" s="78"/>
      <c r="R727" s="79"/>
      <c r="S727" s="80"/>
      <c r="T727" s="81"/>
      <c r="U727" s="77"/>
      <c r="V727" s="79"/>
      <c r="W727" s="79"/>
      <c r="X727" s="86"/>
      <c r="Y727" s="83"/>
      <c r="Z727" s="84"/>
      <c r="AA727" s="85"/>
      <c r="AB727" s="86"/>
    </row>
    <row r="728" spans="2:28" ht="16.5" customHeight="1" x14ac:dyDescent="0.25">
      <c r="B728" s="100" t="s">
        <v>205</v>
      </c>
      <c r="C728" s="101"/>
      <c r="D728" s="101"/>
      <c r="E728" s="101"/>
      <c r="F728" s="101"/>
      <c r="G728" s="102"/>
      <c r="H728" s="102" t="s">
        <v>210</v>
      </c>
      <c r="I728" s="102" t="s">
        <v>5375</v>
      </c>
      <c r="J728" s="102" t="s">
        <v>2661</v>
      </c>
      <c r="K728" s="102">
        <v>13</v>
      </c>
      <c r="L728" s="102">
        <v>3</v>
      </c>
      <c r="M728" s="102"/>
      <c r="N728" s="102"/>
      <c r="O728" s="102" t="s">
        <v>208</v>
      </c>
      <c r="P728" s="102" t="s">
        <v>209</v>
      </c>
      <c r="Q728" s="102" t="s">
        <v>139</v>
      </c>
      <c r="R728" s="102">
        <v>34160</v>
      </c>
      <c r="S728" s="102"/>
      <c r="T728" s="102">
        <v>80</v>
      </c>
      <c r="U728" s="102"/>
      <c r="V728" s="103"/>
      <c r="W728" s="101"/>
      <c r="X728" s="102"/>
      <c r="Y728" s="101"/>
      <c r="Z728" s="101"/>
      <c r="AA728" s="101"/>
      <c r="AB728" s="104"/>
    </row>
    <row r="729" spans="2:28" ht="16.5" customHeight="1" x14ac:dyDescent="0.25">
      <c r="B729" s="97">
        <v>2493</v>
      </c>
      <c r="C729" s="97" t="s">
        <v>206</v>
      </c>
      <c r="D729" s="98">
        <v>6924</v>
      </c>
      <c r="E729" s="99">
        <v>263</v>
      </c>
      <c r="F729" s="97">
        <v>6</v>
      </c>
      <c r="G729" s="97">
        <v>2</v>
      </c>
      <c r="H729" s="105">
        <v>0</v>
      </c>
      <c r="I729" s="105">
        <v>1</v>
      </c>
      <c r="J729" s="105">
        <v>79</v>
      </c>
      <c r="K729" s="95">
        <v>179</v>
      </c>
      <c r="L729" s="106">
        <f>T728</f>
        <v>80</v>
      </c>
      <c r="M729" s="106">
        <f>K729*L729</f>
        <v>14320</v>
      </c>
      <c r="N729" s="77"/>
      <c r="O729" s="78" t="s">
        <v>203</v>
      </c>
      <c r="P729" s="78" t="s">
        <v>211</v>
      </c>
      <c r="Q729" s="78" t="s">
        <v>143</v>
      </c>
      <c r="R729" s="79">
        <v>108</v>
      </c>
      <c r="S729" s="80"/>
      <c r="T729" s="81">
        <v>7450</v>
      </c>
      <c r="U729" s="96" t="s">
        <v>1269</v>
      </c>
      <c r="V729" s="79">
        <f>R729*T729*65/100</f>
        <v>522990</v>
      </c>
      <c r="W729" s="79">
        <f>R729*T729-V729</f>
        <v>281610</v>
      </c>
      <c r="X729" s="82">
        <f>M729+W729</f>
        <v>295930</v>
      </c>
      <c r="Y729" s="83">
        <f>M729</f>
        <v>14320</v>
      </c>
      <c r="Z729" s="84"/>
      <c r="AA729" s="87">
        <f>AB729*M729/100</f>
        <v>2.8640000000000003</v>
      </c>
      <c r="AB729" s="86">
        <v>0.02</v>
      </c>
    </row>
    <row r="730" spans="2:28" ht="16.5" customHeight="1" x14ac:dyDescent="0.25">
      <c r="B730" s="99"/>
      <c r="C730" s="99"/>
      <c r="D730" s="99"/>
      <c r="E730" s="99"/>
      <c r="F730" s="99"/>
      <c r="G730" s="99"/>
      <c r="H730" s="107"/>
      <c r="I730" s="107"/>
      <c r="J730" s="107"/>
      <c r="K730" s="106"/>
      <c r="L730" s="106"/>
      <c r="M730" s="106"/>
      <c r="N730" s="77"/>
      <c r="O730" s="78"/>
      <c r="P730" s="78"/>
      <c r="Q730" s="78"/>
      <c r="R730" s="79"/>
      <c r="S730" s="80"/>
      <c r="T730" s="81"/>
      <c r="U730" s="77"/>
      <c r="V730" s="79"/>
      <c r="W730" s="79"/>
      <c r="X730" s="86"/>
      <c r="Y730" s="83"/>
      <c r="Z730" s="84"/>
      <c r="AA730" s="85"/>
      <c r="AB730" s="86"/>
    </row>
    <row r="731" spans="2:28" ht="16.5" customHeight="1" x14ac:dyDescent="0.25">
      <c r="B731" s="100" t="s">
        <v>205</v>
      </c>
      <c r="C731" s="101"/>
      <c r="D731" s="101"/>
      <c r="E731" s="101"/>
      <c r="F731" s="101"/>
      <c r="G731" s="102"/>
      <c r="H731" s="102" t="s">
        <v>210</v>
      </c>
      <c r="I731" s="102" t="s">
        <v>5375</v>
      </c>
      <c r="J731" s="102" t="s">
        <v>2661</v>
      </c>
      <c r="K731" s="102">
        <v>13</v>
      </c>
      <c r="L731" s="102">
        <v>3</v>
      </c>
      <c r="M731" s="102"/>
      <c r="N731" s="102"/>
      <c r="O731" s="102" t="s">
        <v>208</v>
      </c>
      <c r="P731" s="102" t="s">
        <v>209</v>
      </c>
      <c r="Q731" s="102" t="s">
        <v>139</v>
      </c>
      <c r="R731" s="102">
        <v>34160</v>
      </c>
      <c r="S731" s="102"/>
      <c r="T731" s="102">
        <v>80</v>
      </c>
      <c r="U731" s="102"/>
      <c r="V731" s="103"/>
      <c r="W731" s="101"/>
      <c r="X731" s="102"/>
      <c r="Y731" s="101"/>
      <c r="Z731" s="101"/>
      <c r="AA731" s="101"/>
      <c r="AB731" s="104"/>
    </row>
    <row r="732" spans="2:28" ht="16.5" customHeight="1" x14ac:dyDescent="0.25">
      <c r="B732" s="97">
        <v>2494</v>
      </c>
      <c r="C732" s="97" t="s">
        <v>206</v>
      </c>
      <c r="D732" s="98">
        <v>1641</v>
      </c>
      <c r="E732" s="99">
        <v>3</v>
      </c>
      <c r="F732" s="97">
        <v>6</v>
      </c>
      <c r="G732" s="97">
        <v>1</v>
      </c>
      <c r="H732" s="105">
        <v>11</v>
      </c>
      <c r="I732" s="105">
        <v>3</v>
      </c>
      <c r="J732" s="105">
        <v>89</v>
      </c>
      <c r="K732" s="95">
        <v>4789</v>
      </c>
      <c r="L732" s="106">
        <f>T731</f>
        <v>80</v>
      </c>
      <c r="M732" s="106">
        <f>K732*L732</f>
        <v>383120</v>
      </c>
      <c r="N732" s="77"/>
      <c r="O732" s="78"/>
      <c r="P732" s="78"/>
      <c r="Q732" s="78"/>
      <c r="R732" s="79"/>
      <c r="S732" s="80"/>
      <c r="T732" s="81"/>
      <c r="U732" s="77"/>
      <c r="V732" s="79"/>
      <c r="W732" s="79"/>
      <c r="X732" s="82"/>
      <c r="Y732" s="83">
        <f>M732</f>
        <v>383120</v>
      </c>
      <c r="Z732" s="84"/>
      <c r="AA732" s="87">
        <f>AB732*M732/100</f>
        <v>38.312000000000005</v>
      </c>
      <c r="AB732" s="82">
        <v>0.01</v>
      </c>
    </row>
    <row r="733" spans="2:28" ht="16.5" customHeight="1" x14ac:dyDescent="0.25">
      <c r="B733" s="99"/>
      <c r="C733" s="99"/>
      <c r="D733" s="99"/>
      <c r="E733" s="99"/>
      <c r="F733" s="99"/>
      <c r="G733" s="99"/>
      <c r="H733" s="107"/>
      <c r="I733" s="107"/>
      <c r="J733" s="107"/>
      <c r="K733" s="106"/>
      <c r="L733" s="106"/>
      <c r="M733" s="106"/>
      <c r="N733" s="77"/>
      <c r="O733" s="78"/>
      <c r="P733" s="78"/>
      <c r="Q733" s="78"/>
      <c r="R733" s="79"/>
      <c r="S733" s="80"/>
      <c r="T733" s="81"/>
      <c r="U733" s="77"/>
      <c r="V733" s="79"/>
      <c r="W733" s="79"/>
      <c r="X733" s="86"/>
      <c r="Y733" s="83"/>
      <c r="Z733" s="84"/>
      <c r="AA733" s="85"/>
      <c r="AB733" s="86"/>
    </row>
    <row r="734" spans="2:28" ht="16.5" customHeight="1" x14ac:dyDescent="0.25">
      <c r="B734" s="100" t="s">
        <v>205</v>
      </c>
      <c r="C734" s="101"/>
      <c r="D734" s="101"/>
      <c r="E734" s="101"/>
      <c r="F734" s="101"/>
      <c r="G734" s="102"/>
      <c r="H734" s="102" t="s">
        <v>210</v>
      </c>
      <c r="I734" s="102" t="s">
        <v>5375</v>
      </c>
      <c r="J734" s="102" t="s">
        <v>2661</v>
      </c>
      <c r="K734" s="102">
        <v>13</v>
      </c>
      <c r="L734" s="102">
        <v>3</v>
      </c>
      <c r="M734" s="102"/>
      <c r="N734" s="102"/>
      <c r="O734" s="102" t="s">
        <v>208</v>
      </c>
      <c r="P734" s="102" t="s">
        <v>209</v>
      </c>
      <c r="Q734" s="102" t="s">
        <v>139</v>
      </c>
      <c r="R734" s="102">
        <v>34160</v>
      </c>
      <c r="S734" s="102"/>
      <c r="T734" s="102">
        <v>80</v>
      </c>
      <c r="U734" s="102"/>
      <c r="V734" s="103"/>
      <c r="W734" s="101"/>
      <c r="X734" s="102"/>
      <c r="Y734" s="101"/>
      <c r="Z734" s="101"/>
      <c r="AA734" s="101"/>
      <c r="AB734" s="104"/>
    </row>
    <row r="735" spans="2:28" ht="16.5" customHeight="1" x14ac:dyDescent="0.25">
      <c r="B735" s="97">
        <v>2495</v>
      </c>
      <c r="C735" s="97" t="s">
        <v>206</v>
      </c>
      <c r="D735" s="98">
        <v>1644</v>
      </c>
      <c r="E735" s="99">
        <v>6</v>
      </c>
      <c r="F735" s="97">
        <v>6</v>
      </c>
      <c r="G735" s="97">
        <v>1</v>
      </c>
      <c r="H735" s="105">
        <v>14</v>
      </c>
      <c r="I735" s="105">
        <v>0</v>
      </c>
      <c r="J735" s="105">
        <v>24</v>
      </c>
      <c r="K735" s="95">
        <v>5624</v>
      </c>
      <c r="L735" s="106">
        <f>T734</f>
        <v>80</v>
      </c>
      <c r="M735" s="106">
        <f>K735*L735</f>
        <v>449920</v>
      </c>
      <c r="N735" s="77"/>
      <c r="O735" s="78"/>
      <c r="P735" s="78"/>
      <c r="Q735" s="78"/>
      <c r="R735" s="79"/>
      <c r="S735" s="80"/>
      <c r="T735" s="81"/>
      <c r="U735" s="77"/>
      <c r="V735" s="79"/>
      <c r="W735" s="79"/>
      <c r="X735" s="82"/>
      <c r="Y735" s="83">
        <f>M735</f>
        <v>449920</v>
      </c>
      <c r="Z735" s="84"/>
      <c r="AA735" s="87">
        <f>AB735*M735/100</f>
        <v>44.991999999999997</v>
      </c>
      <c r="AB735" s="82">
        <v>0.01</v>
      </c>
    </row>
    <row r="736" spans="2:28" ht="16.5" customHeight="1" x14ac:dyDescent="0.25">
      <c r="B736" s="99"/>
      <c r="C736" s="99"/>
      <c r="D736" s="99"/>
      <c r="E736" s="99"/>
      <c r="F736" s="99"/>
      <c r="G736" s="99"/>
      <c r="H736" s="107"/>
      <c r="I736" s="107"/>
      <c r="J736" s="107"/>
      <c r="K736" s="106"/>
      <c r="L736" s="106"/>
      <c r="M736" s="106"/>
      <c r="N736" s="77"/>
      <c r="O736" s="78"/>
      <c r="P736" s="78"/>
      <c r="Q736" s="78"/>
      <c r="R736" s="79"/>
      <c r="S736" s="80"/>
      <c r="T736" s="81"/>
      <c r="U736" s="77"/>
      <c r="V736" s="79"/>
      <c r="W736" s="79"/>
      <c r="X736" s="86"/>
      <c r="Y736" s="83"/>
      <c r="Z736" s="84"/>
      <c r="AA736" s="85"/>
      <c r="AB736" s="86"/>
    </row>
    <row r="737" spans="2:28" ht="16.5" customHeight="1" x14ac:dyDescent="0.25">
      <c r="B737" s="100" t="s">
        <v>205</v>
      </c>
      <c r="C737" s="101"/>
      <c r="D737" s="101"/>
      <c r="E737" s="101"/>
      <c r="F737" s="101"/>
      <c r="G737" s="102"/>
      <c r="H737" s="102" t="s">
        <v>210</v>
      </c>
      <c r="I737" s="102" t="s">
        <v>5376</v>
      </c>
      <c r="J737" s="102" t="s">
        <v>2661</v>
      </c>
      <c r="K737" s="102">
        <v>65</v>
      </c>
      <c r="L737" s="102">
        <v>3</v>
      </c>
      <c r="M737" s="102"/>
      <c r="N737" s="102"/>
      <c r="O737" s="102" t="s">
        <v>208</v>
      </c>
      <c r="P737" s="102" t="s">
        <v>209</v>
      </c>
      <c r="Q737" s="102" t="s">
        <v>139</v>
      </c>
      <c r="R737" s="102">
        <v>34160</v>
      </c>
      <c r="S737" s="102"/>
      <c r="T737" s="102">
        <v>80</v>
      </c>
      <c r="U737" s="102"/>
      <c r="V737" s="103"/>
      <c r="W737" s="101"/>
      <c r="X737" s="102"/>
      <c r="Y737" s="101"/>
      <c r="Z737" s="101"/>
      <c r="AA737" s="101"/>
      <c r="AB737" s="104"/>
    </row>
    <row r="738" spans="2:28" ht="16.5" customHeight="1" x14ac:dyDescent="0.25">
      <c r="B738" s="97">
        <v>2496</v>
      </c>
      <c r="C738" s="97" t="s">
        <v>206</v>
      </c>
      <c r="D738" s="98">
        <v>7490</v>
      </c>
      <c r="E738" s="99">
        <v>13</v>
      </c>
      <c r="F738" s="97">
        <v>6</v>
      </c>
      <c r="G738" s="97">
        <v>1</v>
      </c>
      <c r="H738" s="105">
        <v>9</v>
      </c>
      <c r="I738" s="105">
        <v>3</v>
      </c>
      <c r="J738" s="105">
        <v>89</v>
      </c>
      <c r="K738" s="95">
        <v>3989</v>
      </c>
      <c r="L738" s="106">
        <f>T737</f>
        <v>80</v>
      </c>
      <c r="M738" s="106">
        <f>K738*L738</f>
        <v>319120</v>
      </c>
      <c r="N738" s="77"/>
      <c r="O738" s="78"/>
      <c r="P738" s="78"/>
      <c r="Q738" s="78"/>
      <c r="R738" s="79"/>
      <c r="S738" s="80"/>
      <c r="T738" s="81"/>
      <c r="U738" s="77"/>
      <c r="V738" s="79"/>
      <c r="W738" s="79"/>
      <c r="X738" s="82"/>
      <c r="Y738" s="83">
        <f>M738</f>
        <v>319120</v>
      </c>
      <c r="Z738" s="84"/>
      <c r="AA738" s="87">
        <f>AB738*M738/100</f>
        <v>31.912000000000003</v>
      </c>
      <c r="AB738" s="82">
        <v>0.01</v>
      </c>
    </row>
    <row r="739" spans="2:28" ht="16.5" customHeight="1" x14ac:dyDescent="0.25">
      <c r="B739" s="99"/>
      <c r="C739" s="99"/>
      <c r="D739" s="99"/>
      <c r="E739" s="99"/>
      <c r="F739" s="99"/>
      <c r="G739" s="99"/>
      <c r="H739" s="107"/>
      <c r="I739" s="107"/>
      <c r="J739" s="107"/>
      <c r="K739" s="106"/>
      <c r="L739" s="106"/>
      <c r="M739" s="106"/>
      <c r="N739" s="77"/>
      <c r="O739" s="78"/>
      <c r="P739" s="78"/>
      <c r="Q739" s="78"/>
      <c r="R739" s="79"/>
      <c r="S739" s="80"/>
      <c r="T739" s="81"/>
      <c r="U739" s="77"/>
      <c r="V739" s="79"/>
      <c r="W739" s="79"/>
      <c r="X739" s="86"/>
      <c r="Y739" s="83"/>
      <c r="Z739" s="84"/>
      <c r="AA739" s="85"/>
      <c r="AB739" s="86"/>
    </row>
    <row r="740" spans="2:28" ht="16.5" customHeight="1" x14ac:dyDescent="0.25">
      <c r="B740" s="100" t="s">
        <v>205</v>
      </c>
      <c r="C740" s="101"/>
      <c r="D740" s="101"/>
      <c r="E740" s="101"/>
      <c r="F740" s="101"/>
      <c r="G740" s="102"/>
      <c r="H740" s="102" t="s">
        <v>207</v>
      </c>
      <c r="I740" s="102" t="s">
        <v>1809</v>
      </c>
      <c r="J740" s="102" t="s">
        <v>2661</v>
      </c>
      <c r="K740" s="102">
        <v>65</v>
      </c>
      <c r="L740" s="102">
        <v>3</v>
      </c>
      <c r="M740" s="102"/>
      <c r="N740" s="102"/>
      <c r="O740" s="102" t="s">
        <v>208</v>
      </c>
      <c r="P740" s="102" t="s">
        <v>209</v>
      </c>
      <c r="Q740" s="102" t="s">
        <v>139</v>
      </c>
      <c r="R740" s="102">
        <v>34160</v>
      </c>
      <c r="S740" s="102"/>
      <c r="T740" s="102">
        <v>80</v>
      </c>
      <c r="U740" s="102"/>
      <c r="V740" s="103"/>
      <c r="W740" s="101"/>
      <c r="X740" s="102"/>
      <c r="Y740" s="101"/>
      <c r="Z740" s="101"/>
      <c r="AA740" s="101"/>
      <c r="AB740" s="104"/>
    </row>
    <row r="741" spans="2:28" ht="16.5" customHeight="1" x14ac:dyDescent="0.25">
      <c r="B741" s="97">
        <v>2497</v>
      </c>
      <c r="C741" s="97" t="s">
        <v>206</v>
      </c>
      <c r="D741" s="98">
        <v>6925</v>
      </c>
      <c r="E741" s="99">
        <v>264</v>
      </c>
      <c r="F741" s="97">
        <v>6</v>
      </c>
      <c r="G741" s="97">
        <v>2</v>
      </c>
      <c r="H741" s="105">
        <v>0</v>
      </c>
      <c r="I741" s="105">
        <v>1</v>
      </c>
      <c r="J741" s="105">
        <v>89</v>
      </c>
      <c r="K741" s="95">
        <v>189</v>
      </c>
      <c r="L741" s="106">
        <f>T740</f>
        <v>80</v>
      </c>
      <c r="M741" s="106">
        <f>K741*L741</f>
        <v>15120</v>
      </c>
      <c r="N741" s="77"/>
      <c r="O741" s="78" t="s">
        <v>203</v>
      </c>
      <c r="P741" s="78" t="s">
        <v>5</v>
      </c>
      <c r="Q741" s="78" t="s">
        <v>143</v>
      </c>
      <c r="R741" s="79">
        <v>70</v>
      </c>
      <c r="S741" s="80"/>
      <c r="T741" s="81">
        <v>8050</v>
      </c>
      <c r="U741" s="96" t="s">
        <v>388</v>
      </c>
      <c r="V741" s="79">
        <f>R741*T741*26/100</f>
        <v>146510</v>
      </c>
      <c r="W741" s="79">
        <f>R741*T741-V741</f>
        <v>416990</v>
      </c>
      <c r="X741" s="82">
        <f>M741+W741</f>
        <v>432110</v>
      </c>
      <c r="Y741" s="83">
        <f>M741</f>
        <v>15120</v>
      </c>
      <c r="Z741" s="84"/>
      <c r="AA741" s="87">
        <f>AB741*M741/100</f>
        <v>3.0240000000000005</v>
      </c>
      <c r="AB741" s="86">
        <v>0.02</v>
      </c>
    </row>
    <row r="742" spans="2:28" ht="16.5" customHeight="1" x14ac:dyDescent="0.25">
      <c r="B742" s="99"/>
      <c r="C742" s="99"/>
      <c r="D742" s="99"/>
      <c r="E742" s="99"/>
      <c r="F742" s="99"/>
      <c r="G742" s="99"/>
      <c r="H742" s="107"/>
      <c r="I742" s="107"/>
      <c r="J742" s="107"/>
      <c r="K742" s="106"/>
      <c r="L742" s="106"/>
      <c r="M742" s="106"/>
      <c r="N742" s="77"/>
      <c r="O742" s="78"/>
      <c r="P742" s="78"/>
      <c r="Q742" s="78"/>
      <c r="R742" s="79"/>
      <c r="S742" s="80"/>
      <c r="T742" s="81"/>
      <c r="U742" s="77"/>
      <c r="V742" s="79"/>
      <c r="W742" s="79"/>
      <c r="X742" s="86"/>
      <c r="Y742" s="83"/>
      <c r="Z742" s="84"/>
      <c r="AA742" s="85"/>
      <c r="AB742" s="86"/>
    </row>
    <row r="743" spans="2:28" ht="16.5" customHeight="1" x14ac:dyDescent="0.25">
      <c r="B743" s="100" t="s">
        <v>205</v>
      </c>
      <c r="C743" s="101"/>
      <c r="D743" s="101"/>
      <c r="E743" s="101"/>
      <c r="F743" s="101"/>
      <c r="G743" s="102"/>
      <c r="H743" s="102" t="s">
        <v>207</v>
      </c>
      <c r="I743" s="102" t="s">
        <v>1809</v>
      </c>
      <c r="J743" s="102" t="s">
        <v>2661</v>
      </c>
      <c r="K743" s="102">
        <v>65</v>
      </c>
      <c r="L743" s="102">
        <v>3</v>
      </c>
      <c r="M743" s="102"/>
      <c r="N743" s="102"/>
      <c r="O743" s="102" t="s">
        <v>208</v>
      </c>
      <c r="P743" s="102" t="s">
        <v>209</v>
      </c>
      <c r="Q743" s="102" t="s">
        <v>139</v>
      </c>
      <c r="R743" s="102">
        <v>34160</v>
      </c>
      <c r="S743" s="102"/>
      <c r="T743" s="102">
        <v>80</v>
      </c>
      <c r="U743" s="102"/>
      <c r="V743" s="103"/>
      <c r="W743" s="101"/>
      <c r="X743" s="102"/>
      <c r="Y743" s="101"/>
      <c r="Z743" s="101"/>
      <c r="AA743" s="101"/>
      <c r="AB743" s="104"/>
    </row>
    <row r="744" spans="2:28" ht="16.5" customHeight="1" x14ac:dyDescent="0.25">
      <c r="B744" s="97">
        <v>2498</v>
      </c>
      <c r="C744" s="97" t="s">
        <v>206</v>
      </c>
      <c r="D744" s="98">
        <v>1643</v>
      </c>
      <c r="E744" s="99">
        <v>5</v>
      </c>
      <c r="F744" s="97">
        <v>6</v>
      </c>
      <c r="G744" s="97">
        <v>1</v>
      </c>
      <c r="H744" s="105">
        <v>13</v>
      </c>
      <c r="I744" s="105">
        <v>0</v>
      </c>
      <c r="J744" s="105">
        <v>16</v>
      </c>
      <c r="K744" s="95">
        <v>5216</v>
      </c>
      <c r="L744" s="106">
        <f>T743</f>
        <v>80</v>
      </c>
      <c r="M744" s="106">
        <f>K744*L744</f>
        <v>417280</v>
      </c>
      <c r="N744" s="77"/>
      <c r="O744" s="78"/>
      <c r="P744" s="78"/>
      <c r="Q744" s="78"/>
      <c r="R744" s="79"/>
      <c r="S744" s="80"/>
      <c r="T744" s="81"/>
      <c r="U744" s="77"/>
      <c r="V744" s="79"/>
      <c r="W744" s="79"/>
      <c r="X744" s="82"/>
      <c r="Y744" s="83">
        <f>M744</f>
        <v>417280</v>
      </c>
      <c r="Z744" s="84"/>
      <c r="AA744" s="87">
        <f>AB744*M744/100</f>
        <v>41.728000000000002</v>
      </c>
      <c r="AB744" s="82">
        <v>0.01</v>
      </c>
    </row>
    <row r="745" spans="2:28" ht="16.5" customHeight="1" x14ac:dyDescent="0.25">
      <c r="B745" s="99"/>
      <c r="C745" s="99"/>
      <c r="D745" s="99"/>
      <c r="E745" s="99"/>
      <c r="F745" s="99"/>
      <c r="G745" s="99"/>
      <c r="H745" s="107"/>
      <c r="I745" s="107"/>
      <c r="J745" s="107"/>
      <c r="K745" s="106"/>
      <c r="L745" s="106"/>
      <c r="M745" s="106"/>
      <c r="N745" s="77"/>
      <c r="O745" s="78"/>
      <c r="P745" s="78"/>
      <c r="Q745" s="78"/>
      <c r="R745" s="79"/>
      <c r="S745" s="80"/>
      <c r="T745" s="81"/>
      <c r="U745" s="77"/>
      <c r="V745" s="79"/>
      <c r="W745" s="79"/>
      <c r="X745" s="86"/>
      <c r="Y745" s="83"/>
      <c r="Z745" s="84"/>
      <c r="AA745" s="85"/>
      <c r="AB745" s="86"/>
    </row>
    <row r="746" spans="2:28" ht="16.5" customHeight="1" x14ac:dyDescent="0.25">
      <c r="B746" s="100" t="s">
        <v>205</v>
      </c>
      <c r="C746" s="101"/>
      <c r="D746" s="101"/>
      <c r="E746" s="101"/>
      <c r="F746" s="101"/>
      <c r="G746" s="102"/>
      <c r="H746" s="102" t="s">
        <v>207</v>
      </c>
      <c r="I746" s="102" t="s">
        <v>643</v>
      </c>
      <c r="J746" s="102" t="s">
        <v>2661</v>
      </c>
      <c r="K746" s="102">
        <v>138</v>
      </c>
      <c r="L746" s="102">
        <v>3</v>
      </c>
      <c r="M746" s="102"/>
      <c r="N746" s="102"/>
      <c r="O746" s="102" t="s">
        <v>208</v>
      </c>
      <c r="P746" s="102" t="s">
        <v>209</v>
      </c>
      <c r="Q746" s="102" t="s">
        <v>139</v>
      </c>
      <c r="R746" s="102">
        <v>34160</v>
      </c>
      <c r="S746" s="102"/>
      <c r="T746" s="102">
        <v>80</v>
      </c>
      <c r="U746" s="102"/>
      <c r="V746" s="103"/>
      <c r="W746" s="101"/>
      <c r="X746" s="102"/>
      <c r="Y746" s="101"/>
      <c r="Z746" s="101"/>
      <c r="AA746" s="101"/>
      <c r="AB746" s="104"/>
    </row>
    <row r="747" spans="2:28" ht="16.5" customHeight="1" x14ac:dyDescent="0.25">
      <c r="B747" s="97">
        <v>2499</v>
      </c>
      <c r="C747" s="97" t="s">
        <v>206</v>
      </c>
      <c r="D747" s="98">
        <v>1642</v>
      </c>
      <c r="E747" s="99">
        <v>4</v>
      </c>
      <c r="F747" s="97">
        <v>6</v>
      </c>
      <c r="G747" s="97">
        <v>1</v>
      </c>
      <c r="H747" s="105">
        <v>11</v>
      </c>
      <c r="I747" s="105">
        <v>1</v>
      </c>
      <c r="J747" s="105">
        <v>81</v>
      </c>
      <c r="K747" s="95">
        <v>4581</v>
      </c>
      <c r="L747" s="106">
        <f>T746</f>
        <v>80</v>
      </c>
      <c r="M747" s="106">
        <f>K747*L747</f>
        <v>366480</v>
      </c>
      <c r="N747" s="77"/>
      <c r="O747" s="78"/>
      <c r="P747" s="78"/>
      <c r="Q747" s="78"/>
      <c r="R747" s="79"/>
      <c r="S747" s="80"/>
      <c r="T747" s="81"/>
      <c r="U747" s="77"/>
      <c r="V747" s="79"/>
      <c r="W747" s="79"/>
      <c r="X747" s="82"/>
      <c r="Y747" s="83">
        <f>M747</f>
        <v>366480</v>
      </c>
      <c r="Z747" s="84"/>
      <c r="AA747" s="87">
        <f>AB747*M747/100</f>
        <v>36.648000000000003</v>
      </c>
      <c r="AB747" s="82">
        <v>0.01</v>
      </c>
    </row>
    <row r="748" spans="2:28" ht="16.5" customHeight="1" x14ac:dyDescent="0.25">
      <c r="B748" s="99"/>
      <c r="C748" s="99"/>
      <c r="D748" s="99"/>
      <c r="E748" s="99"/>
      <c r="F748" s="99"/>
      <c r="G748" s="99"/>
      <c r="H748" s="107"/>
      <c r="I748" s="107"/>
      <c r="J748" s="107"/>
      <c r="K748" s="106"/>
      <c r="L748" s="106"/>
      <c r="M748" s="106"/>
      <c r="N748" s="77"/>
      <c r="O748" s="78"/>
      <c r="P748" s="78"/>
      <c r="Q748" s="78"/>
      <c r="R748" s="79"/>
      <c r="S748" s="80"/>
      <c r="T748" s="81"/>
      <c r="U748" s="77"/>
      <c r="V748" s="79"/>
      <c r="W748" s="79"/>
      <c r="X748" s="86"/>
      <c r="Y748" s="83"/>
      <c r="Z748" s="84"/>
      <c r="AA748" s="85"/>
      <c r="AB748" s="86"/>
    </row>
    <row r="749" spans="2:28" ht="16.5" customHeight="1" x14ac:dyDescent="0.25">
      <c r="B749" s="100" t="s">
        <v>205</v>
      </c>
      <c r="C749" s="101"/>
      <c r="D749" s="101"/>
      <c r="E749" s="101"/>
      <c r="F749" s="101"/>
      <c r="G749" s="102"/>
      <c r="H749" s="102" t="s">
        <v>207</v>
      </c>
      <c r="I749" s="102" t="s">
        <v>5377</v>
      </c>
      <c r="J749" s="102" t="s">
        <v>2781</v>
      </c>
      <c r="K749" s="102">
        <v>37</v>
      </c>
      <c r="L749" s="102">
        <v>3</v>
      </c>
      <c r="M749" s="102"/>
      <c r="N749" s="102"/>
      <c r="O749" s="102" t="s">
        <v>208</v>
      </c>
      <c r="P749" s="102" t="s">
        <v>209</v>
      </c>
      <c r="Q749" s="102" t="s">
        <v>139</v>
      </c>
      <c r="R749" s="102">
        <v>34160</v>
      </c>
      <c r="S749" s="102"/>
      <c r="T749" s="102">
        <v>80</v>
      </c>
      <c r="U749" s="102"/>
      <c r="V749" s="103"/>
      <c r="W749" s="101"/>
      <c r="X749" s="102"/>
      <c r="Y749" s="101"/>
      <c r="Z749" s="101"/>
      <c r="AA749" s="101"/>
      <c r="AB749" s="104"/>
    </row>
    <row r="750" spans="2:28" ht="16.5" customHeight="1" x14ac:dyDescent="0.25">
      <c r="B750" s="97">
        <v>2500</v>
      </c>
      <c r="C750" s="97" t="s">
        <v>206</v>
      </c>
      <c r="D750" s="98">
        <v>13165</v>
      </c>
      <c r="E750" s="99">
        <v>269</v>
      </c>
      <c r="F750" s="97">
        <v>6</v>
      </c>
      <c r="G750" s="97">
        <v>2</v>
      </c>
      <c r="H750" s="105">
        <v>0</v>
      </c>
      <c r="I750" s="105">
        <v>1</v>
      </c>
      <c r="J750" s="105">
        <v>91</v>
      </c>
      <c r="K750" s="95">
        <v>191</v>
      </c>
      <c r="L750" s="106">
        <f>T749</f>
        <v>80</v>
      </c>
      <c r="M750" s="106">
        <f>K750*L750</f>
        <v>15280</v>
      </c>
      <c r="N750" s="77"/>
      <c r="O750" s="78" t="s">
        <v>203</v>
      </c>
      <c r="P750" s="78" t="s">
        <v>211</v>
      </c>
      <c r="Q750" s="78" t="s">
        <v>143</v>
      </c>
      <c r="R750" s="79">
        <v>84</v>
      </c>
      <c r="S750" s="80"/>
      <c r="T750" s="81">
        <v>7450</v>
      </c>
      <c r="U750" s="96" t="s">
        <v>406</v>
      </c>
      <c r="V750" s="79">
        <f>R750*T750*85/100</f>
        <v>531930</v>
      </c>
      <c r="W750" s="79">
        <f>R750*T750-V750</f>
        <v>93870</v>
      </c>
      <c r="X750" s="82">
        <f>M750+W750</f>
        <v>109150</v>
      </c>
      <c r="Y750" s="83">
        <f>M750</f>
        <v>15280</v>
      </c>
      <c r="Z750" s="84"/>
      <c r="AA750" s="87">
        <f>AB750*M750/100</f>
        <v>3.056</v>
      </c>
      <c r="AB750" s="86">
        <v>0.02</v>
      </c>
    </row>
    <row r="751" spans="2:28" ht="16.5" customHeight="1" x14ac:dyDescent="0.25">
      <c r="B751" s="99"/>
      <c r="C751" s="99"/>
      <c r="D751" s="99"/>
      <c r="E751" s="99"/>
      <c r="F751" s="99"/>
      <c r="G751" s="99"/>
      <c r="H751" s="107"/>
      <c r="I751" s="107"/>
      <c r="J751" s="107"/>
      <c r="K751" s="106"/>
      <c r="L751" s="106"/>
      <c r="M751" s="106"/>
      <c r="N751" s="77"/>
      <c r="O751" s="78"/>
      <c r="P751" s="78"/>
      <c r="Q751" s="78"/>
      <c r="R751" s="79"/>
      <c r="S751" s="80"/>
      <c r="T751" s="81"/>
      <c r="U751" s="77"/>
      <c r="V751" s="79"/>
      <c r="W751" s="79"/>
      <c r="X751" s="86"/>
      <c r="Y751" s="83"/>
      <c r="Z751" s="84"/>
      <c r="AA751" s="85"/>
      <c r="AB751" s="86"/>
    </row>
    <row r="752" spans="2:28" ht="16.5" customHeight="1" x14ac:dyDescent="0.25">
      <c r="B752" s="100" t="s">
        <v>205</v>
      </c>
      <c r="C752" s="101"/>
      <c r="D752" s="101"/>
      <c r="E752" s="101"/>
      <c r="F752" s="101"/>
      <c r="G752" s="102"/>
      <c r="H752" s="102" t="s">
        <v>207</v>
      </c>
      <c r="I752" s="102" t="s">
        <v>5378</v>
      </c>
      <c r="J752" s="102" t="s">
        <v>2781</v>
      </c>
      <c r="K752" s="102">
        <v>37</v>
      </c>
      <c r="L752" s="102">
        <v>3</v>
      </c>
      <c r="M752" s="102"/>
      <c r="N752" s="102"/>
      <c r="O752" s="102" t="s">
        <v>208</v>
      </c>
      <c r="P752" s="102" t="s">
        <v>209</v>
      </c>
      <c r="Q752" s="102" t="s">
        <v>139</v>
      </c>
      <c r="R752" s="102">
        <v>34160</v>
      </c>
      <c r="S752" s="102"/>
      <c r="T752" s="102">
        <v>80</v>
      </c>
      <c r="U752" s="102"/>
      <c r="V752" s="103"/>
      <c r="W752" s="101"/>
      <c r="X752" s="102"/>
      <c r="Y752" s="101"/>
      <c r="Z752" s="101"/>
      <c r="AA752" s="101"/>
      <c r="AB752" s="104"/>
    </row>
    <row r="753" spans="2:28" ht="16.5" customHeight="1" x14ac:dyDescent="0.25">
      <c r="B753" s="97">
        <v>2501</v>
      </c>
      <c r="C753" s="97" t="s">
        <v>206</v>
      </c>
      <c r="D753" s="98">
        <v>13112</v>
      </c>
      <c r="E753" s="99">
        <v>153</v>
      </c>
      <c r="F753" s="97">
        <v>6</v>
      </c>
      <c r="G753" s="97">
        <v>1</v>
      </c>
      <c r="H753" s="105">
        <v>0</v>
      </c>
      <c r="I753" s="105">
        <v>1</v>
      </c>
      <c r="J753" s="105">
        <v>54</v>
      </c>
      <c r="K753" s="95">
        <v>154</v>
      </c>
      <c r="L753" s="106">
        <f>T752</f>
        <v>80</v>
      </c>
      <c r="M753" s="106">
        <f>K753*L753</f>
        <v>12320</v>
      </c>
      <c r="N753" s="77"/>
      <c r="O753" s="78"/>
      <c r="P753" s="78"/>
      <c r="Q753" s="78"/>
      <c r="R753" s="79"/>
      <c r="S753" s="80"/>
      <c r="T753" s="81"/>
      <c r="U753" s="77"/>
      <c r="V753" s="79"/>
      <c r="W753" s="79"/>
      <c r="X753" s="82"/>
      <c r="Y753" s="83">
        <f>M753</f>
        <v>12320</v>
      </c>
      <c r="Z753" s="84"/>
      <c r="AA753" s="87">
        <f>AB753*M753/100</f>
        <v>1.232</v>
      </c>
      <c r="AB753" s="82">
        <v>0.01</v>
      </c>
    </row>
    <row r="754" spans="2:28" ht="16.5" customHeight="1" x14ac:dyDescent="0.25">
      <c r="B754" s="99"/>
      <c r="C754" s="99"/>
      <c r="D754" s="99"/>
      <c r="E754" s="99"/>
      <c r="F754" s="99"/>
      <c r="G754" s="99"/>
      <c r="H754" s="107"/>
      <c r="I754" s="107"/>
      <c r="J754" s="107"/>
      <c r="K754" s="106"/>
      <c r="L754" s="106"/>
      <c r="M754" s="106"/>
      <c r="N754" s="77"/>
      <c r="O754" s="78"/>
      <c r="P754" s="78"/>
      <c r="Q754" s="78"/>
      <c r="R754" s="79"/>
      <c r="S754" s="80"/>
      <c r="T754" s="81"/>
      <c r="U754" s="77"/>
      <c r="V754" s="79"/>
      <c r="W754" s="79"/>
      <c r="X754" s="86"/>
      <c r="Y754" s="83"/>
      <c r="Z754" s="84"/>
      <c r="AA754" s="85"/>
      <c r="AB754" s="86"/>
    </row>
    <row r="755" spans="2:28" ht="16.5" customHeight="1" x14ac:dyDescent="0.25">
      <c r="B755" s="100" t="s">
        <v>205</v>
      </c>
      <c r="C755" s="101"/>
      <c r="D755" s="101"/>
      <c r="E755" s="101"/>
      <c r="F755" s="101"/>
      <c r="G755" s="102"/>
      <c r="H755" s="102" t="s">
        <v>207</v>
      </c>
      <c r="I755" s="102" t="s">
        <v>5378</v>
      </c>
      <c r="J755" s="102" t="s">
        <v>2781</v>
      </c>
      <c r="K755" s="102">
        <v>37</v>
      </c>
      <c r="L755" s="102">
        <v>3</v>
      </c>
      <c r="M755" s="102"/>
      <c r="N755" s="102"/>
      <c r="O755" s="102" t="s">
        <v>208</v>
      </c>
      <c r="P755" s="102" t="s">
        <v>209</v>
      </c>
      <c r="Q755" s="102" t="s">
        <v>139</v>
      </c>
      <c r="R755" s="102">
        <v>34160</v>
      </c>
      <c r="S755" s="102"/>
      <c r="T755" s="102">
        <v>80</v>
      </c>
      <c r="U755" s="102"/>
      <c r="V755" s="103"/>
      <c r="W755" s="101"/>
      <c r="X755" s="102"/>
      <c r="Y755" s="101"/>
      <c r="Z755" s="101"/>
      <c r="AA755" s="101"/>
      <c r="AB755" s="104"/>
    </row>
    <row r="756" spans="2:28" ht="16.5" customHeight="1" x14ac:dyDescent="0.25">
      <c r="B756" s="97">
        <v>2502</v>
      </c>
      <c r="C756" s="97" t="s">
        <v>206</v>
      </c>
      <c r="D756" s="98">
        <v>13111</v>
      </c>
      <c r="E756" s="99">
        <v>152</v>
      </c>
      <c r="F756" s="97">
        <v>6</v>
      </c>
      <c r="G756" s="97">
        <v>2</v>
      </c>
      <c r="H756" s="105">
        <v>0</v>
      </c>
      <c r="I756" s="105">
        <v>1</v>
      </c>
      <c r="J756" s="105">
        <v>52</v>
      </c>
      <c r="K756" s="95">
        <v>152</v>
      </c>
      <c r="L756" s="106">
        <f>T755</f>
        <v>80</v>
      </c>
      <c r="M756" s="106">
        <f>K756*L756</f>
        <v>12160</v>
      </c>
      <c r="N756" s="77"/>
      <c r="O756" s="78" t="s">
        <v>203</v>
      </c>
      <c r="P756" s="78" t="s">
        <v>5</v>
      </c>
      <c r="Q756" s="78" t="s">
        <v>143</v>
      </c>
      <c r="R756" s="79">
        <v>84</v>
      </c>
      <c r="S756" s="80"/>
      <c r="T756" s="81">
        <v>8050</v>
      </c>
      <c r="U756" s="96" t="s">
        <v>375</v>
      </c>
      <c r="V756" s="79">
        <f>R756*T756*36/100</f>
        <v>243432</v>
      </c>
      <c r="W756" s="79">
        <f>R756*T756-V756</f>
        <v>432768</v>
      </c>
      <c r="X756" s="82">
        <f>M756+W756</f>
        <v>444928</v>
      </c>
      <c r="Y756" s="83">
        <f>M756</f>
        <v>12160</v>
      </c>
      <c r="Z756" s="84"/>
      <c r="AA756" s="87">
        <f>AB756*M756/100</f>
        <v>2.4320000000000004</v>
      </c>
      <c r="AB756" s="86">
        <v>0.02</v>
      </c>
    </row>
    <row r="757" spans="2:28" ht="16.5" customHeight="1" x14ac:dyDescent="0.25">
      <c r="B757" s="99"/>
      <c r="C757" s="99"/>
      <c r="D757" s="99"/>
      <c r="E757" s="99"/>
      <c r="F757" s="99"/>
      <c r="G757" s="99"/>
      <c r="H757" s="107"/>
      <c r="I757" s="107"/>
      <c r="J757" s="107"/>
      <c r="K757" s="106"/>
      <c r="L757" s="106"/>
      <c r="M757" s="106"/>
      <c r="N757" s="77"/>
      <c r="O757" s="78"/>
      <c r="P757" s="78"/>
      <c r="Q757" s="78"/>
      <c r="R757" s="79"/>
      <c r="S757" s="80"/>
      <c r="T757" s="81"/>
      <c r="U757" s="77"/>
      <c r="V757" s="79"/>
      <c r="W757" s="79"/>
      <c r="X757" s="86"/>
      <c r="Y757" s="83"/>
      <c r="Z757" s="84"/>
      <c r="AA757" s="85"/>
      <c r="AB757" s="86"/>
    </row>
    <row r="758" spans="2:28" ht="16.5" customHeight="1" x14ac:dyDescent="0.25">
      <c r="B758" s="100" t="s">
        <v>205</v>
      </c>
      <c r="C758" s="101"/>
      <c r="D758" s="101"/>
      <c r="E758" s="101"/>
      <c r="F758" s="101"/>
      <c r="G758" s="102"/>
      <c r="H758" s="102" t="s">
        <v>207</v>
      </c>
      <c r="I758" s="102" t="s">
        <v>5377</v>
      </c>
      <c r="J758" s="102" t="s">
        <v>2781</v>
      </c>
      <c r="K758" s="102">
        <v>37</v>
      </c>
      <c r="L758" s="102">
        <v>3</v>
      </c>
      <c r="M758" s="102"/>
      <c r="N758" s="102"/>
      <c r="O758" s="102" t="s">
        <v>208</v>
      </c>
      <c r="P758" s="102" t="s">
        <v>209</v>
      </c>
      <c r="Q758" s="102" t="s">
        <v>139</v>
      </c>
      <c r="R758" s="102">
        <v>34160</v>
      </c>
      <c r="S758" s="102"/>
      <c r="T758" s="102">
        <v>80</v>
      </c>
      <c r="U758" s="102"/>
      <c r="V758" s="103"/>
      <c r="W758" s="101"/>
      <c r="X758" s="102"/>
      <c r="Y758" s="101"/>
      <c r="Z758" s="101"/>
      <c r="AA758" s="101"/>
      <c r="AB758" s="104"/>
    </row>
    <row r="759" spans="2:28" ht="16.5" customHeight="1" x14ac:dyDescent="0.25">
      <c r="B759" s="97">
        <v>2503</v>
      </c>
      <c r="C759" s="97" t="s">
        <v>206</v>
      </c>
      <c r="D759" s="98">
        <v>1653</v>
      </c>
      <c r="E759" s="99">
        <v>4</v>
      </c>
      <c r="F759" s="97">
        <v>6</v>
      </c>
      <c r="G759" s="97">
        <v>1</v>
      </c>
      <c r="H759" s="105">
        <v>33</v>
      </c>
      <c r="I759" s="105">
        <v>0</v>
      </c>
      <c r="J759" s="105">
        <v>1</v>
      </c>
      <c r="K759" s="95">
        <v>13201</v>
      </c>
      <c r="L759" s="106">
        <f>T758</f>
        <v>80</v>
      </c>
      <c r="M759" s="106">
        <f>K759*L759</f>
        <v>1056080</v>
      </c>
      <c r="N759" s="77"/>
      <c r="O759" s="78"/>
      <c r="P759" s="78"/>
      <c r="Q759" s="78"/>
      <c r="R759" s="79"/>
      <c r="S759" s="80"/>
      <c r="T759" s="81"/>
      <c r="U759" s="77"/>
      <c r="V759" s="79"/>
      <c r="W759" s="79"/>
      <c r="X759" s="82"/>
      <c r="Y759" s="83">
        <f>M759</f>
        <v>1056080</v>
      </c>
      <c r="Z759" s="84"/>
      <c r="AA759" s="87">
        <f>AB759*M759/100</f>
        <v>105.608</v>
      </c>
      <c r="AB759" s="82">
        <v>0.01</v>
      </c>
    </row>
    <row r="760" spans="2:28" ht="16.5" customHeight="1" x14ac:dyDescent="0.25">
      <c r="B760" s="99"/>
      <c r="C760" s="99"/>
      <c r="D760" s="99"/>
      <c r="E760" s="99"/>
      <c r="F760" s="99"/>
      <c r="G760" s="99"/>
      <c r="H760" s="107"/>
      <c r="I760" s="107"/>
      <c r="J760" s="107"/>
      <c r="K760" s="106"/>
      <c r="L760" s="106"/>
      <c r="M760" s="106"/>
      <c r="N760" s="77"/>
      <c r="O760" s="78"/>
      <c r="P760" s="78"/>
      <c r="Q760" s="78"/>
      <c r="R760" s="79"/>
      <c r="S760" s="80"/>
      <c r="T760" s="81"/>
      <c r="U760" s="77"/>
      <c r="V760" s="79"/>
      <c r="W760" s="79"/>
      <c r="X760" s="86"/>
      <c r="Y760" s="83"/>
      <c r="Z760" s="84"/>
      <c r="AA760" s="85"/>
      <c r="AB760" s="86"/>
    </row>
    <row r="761" spans="2:28" ht="16.5" customHeight="1" x14ac:dyDescent="0.25">
      <c r="B761" s="100" t="s">
        <v>205</v>
      </c>
      <c r="C761" s="101"/>
      <c r="D761" s="101"/>
      <c r="E761" s="101"/>
      <c r="F761" s="101"/>
      <c r="G761" s="102"/>
      <c r="H761" s="102" t="s">
        <v>207</v>
      </c>
      <c r="I761" s="102" t="s">
        <v>5377</v>
      </c>
      <c r="J761" s="102" t="s">
        <v>2781</v>
      </c>
      <c r="K761" s="102">
        <v>37</v>
      </c>
      <c r="L761" s="102">
        <v>3</v>
      </c>
      <c r="M761" s="102"/>
      <c r="N761" s="102"/>
      <c r="O761" s="102" t="s">
        <v>208</v>
      </c>
      <c r="P761" s="102" t="s">
        <v>209</v>
      </c>
      <c r="Q761" s="102" t="s">
        <v>139</v>
      </c>
      <c r="R761" s="102">
        <v>34160</v>
      </c>
      <c r="S761" s="102"/>
      <c r="T761" s="102">
        <v>80</v>
      </c>
      <c r="U761" s="102"/>
      <c r="V761" s="103"/>
      <c r="W761" s="101"/>
      <c r="X761" s="102"/>
      <c r="Y761" s="101"/>
      <c r="Z761" s="101"/>
      <c r="AA761" s="101"/>
      <c r="AB761" s="104"/>
    </row>
    <row r="762" spans="2:28" ht="16.5" customHeight="1" x14ac:dyDescent="0.25">
      <c r="B762" s="97">
        <v>2504</v>
      </c>
      <c r="C762" s="97" t="s">
        <v>206</v>
      </c>
      <c r="D762" s="98">
        <v>1648</v>
      </c>
      <c r="E762" s="99">
        <v>11</v>
      </c>
      <c r="F762" s="97">
        <v>6</v>
      </c>
      <c r="G762" s="97">
        <v>1</v>
      </c>
      <c r="H762" s="105">
        <v>8</v>
      </c>
      <c r="I762" s="105">
        <v>1</v>
      </c>
      <c r="J762" s="105">
        <v>3</v>
      </c>
      <c r="K762" s="95">
        <v>3303</v>
      </c>
      <c r="L762" s="106">
        <f>T761</f>
        <v>80</v>
      </c>
      <c r="M762" s="106">
        <f>K762*L762</f>
        <v>264240</v>
      </c>
      <c r="N762" s="77"/>
      <c r="O762" s="78"/>
      <c r="P762" s="78"/>
      <c r="Q762" s="78"/>
      <c r="R762" s="79"/>
      <c r="S762" s="80"/>
      <c r="T762" s="81"/>
      <c r="U762" s="77"/>
      <c r="V762" s="79"/>
      <c r="W762" s="79"/>
      <c r="X762" s="82"/>
      <c r="Y762" s="83">
        <f>M762</f>
        <v>264240</v>
      </c>
      <c r="Z762" s="84"/>
      <c r="AA762" s="87">
        <f>AB762*M762/100</f>
        <v>26.423999999999999</v>
      </c>
      <c r="AB762" s="82">
        <v>0.01</v>
      </c>
    </row>
    <row r="763" spans="2:28" ht="16.5" customHeight="1" x14ac:dyDescent="0.25">
      <c r="B763" s="99"/>
      <c r="C763" s="99"/>
      <c r="D763" s="99"/>
      <c r="E763" s="99"/>
      <c r="F763" s="99"/>
      <c r="G763" s="99"/>
      <c r="H763" s="107"/>
      <c r="I763" s="107"/>
      <c r="J763" s="107"/>
      <c r="K763" s="106"/>
      <c r="L763" s="106"/>
      <c r="M763" s="106"/>
      <c r="N763" s="77"/>
      <c r="O763" s="78"/>
      <c r="P763" s="78"/>
      <c r="Q763" s="78"/>
      <c r="R763" s="79"/>
      <c r="S763" s="80"/>
      <c r="T763" s="81"/>
      <c r="U763" s="77"/>
      <c r="V763" s="79"/>
      <c r="W763" s="79"/>
      <c r="X763" s="86"/>
      <c r="Y763" s="83"/>
      <c r="Z763" s="84"/>
      <c r="AA763" s="85"/>
      <c r="AB763" s="86"/>
    </row>
    <row r="764" spans="2:28" ht="16.5" customHeight="1" x14ac:dyDescent="0.25">
      <c r="B764" s="100" t="s">
        <v>205</v>
      </c>
      <c r="C764" s="101"/>
      <c r="D764" s="101"/>
      <c r="E764" s="101"/>
      <c r="F764" s="101"/>
      <c r="G764" s="102"/>
      <c r="H764" s="102" t="s">
        <v>207</v>
      </c>
      <c r="I764" s="102" t="s">
        <v>2424</v>
      </c>
      <c r="J764" s="102" t="s">
        <v>2781</v>
      </c>
      <c r="K764" s="102">
        <v>37</v>
      </c>
      <c r="L764" s="102">
        <v>3</v>
      </c>
      <c r="M764" s="102"/>
      <c r="N764" s="102"/>
      <c r="O764" s="102" t="s">
        <v>208</v>
      </c>
      <c r="P764" s="102" t="s">
        <v>209</v>
      </c>
      <c r="Q764" s="102" t="s">
        <v>139</v>
      </c>
      <c r="R764" s="102">
        <v>34160</v>
      </c>
      <c r="S764" s="102"/>
      <c r="T764" s="102">
        <v>80</v>
      </c>
      <c r="U764" s="102"/>
      <c r="V764" s="103"/>
      <c r="W764" s="101"/>
      <c r="X764" s="102"/>
      <c r="Y764" s="101"/>
      <c r="Z764" s="101"/>
      <c r="AA764" s="101"/>
      <c r="AB764" s="104"/>
    </row>
    <row r="765" spans="2:28" ht="16.5" customHeight="1" x14ac:dyDescent="0.25">
      <c r="B765" s="97">
        <v>2505</v>
      </c>
      <c r="C765" s="97" t="s">
        <v>206</v>
      </c>
      <c r="D765" s="98">
        <v>1649</v>
      </c>
      <c r="E765" s="99">
        <v>12</v>
      </c>
      <c r="F765" s="97">
        <v>6</v>
      </c>
      <c r="G765" s="97">
        <v>1</v>
      </c>
      <c r="H765" s="105">
        <v>15</v>
      </c>
      <c r="I765" s="105">
        <v>3</v>
      </c>
      <c r="J765" s="105">
        <v>69</v>
      </c>
      <c r="K765" s="95">
        <v>6369</v>
      </c>
      <c r="L765" s="106">
        <f>T764</f>
        <v>80</v>
      </c>
      <c r="M765" s="106">
        <f>K765*L765</f>
        <v>509520</v>
      </c>
      <c r="N765" s="77"/>
      <c r="O765" s="78"/>
      <c r="P765" s="78"/>
      <c r="Q765" s="78"/>
      <c r="R765" s="79"/>
      <c r="S765" s="80"/>
      <c r="T765" s="81"/>
      <c r="U765" s="77"/>
      <c r="V765" s="79"/>
      <c r="W765" s="79"/>
      <c r="X765" s="82"/>
      <c r="Y765" s="83">
        <f>M765</f>
        <v>509520</v>
      </c>
      <c r="Z765" s="84"/>
      <c r="AA765" s="87">
        <f>AB765*M765/100</f>
        <v>50.951999999999998</v>
      </c>
      <c r="AB765" s="82">
        <v>0.01</v>
      </c>
    </row>
    <row r="766" spans="2:28" ht="16.5" customHeight="1" x14ac:dyDescent="0.25">
      <c r="B766" s="99"/>
      <c r="C766" s="99"/>
      <c r="D766" s="99"/>
      <c r="E766" s="99"/>
      <c r="F766" s="99"/>
      <c r="G766" s="99"/>
      <c r="H766" s="107"/>
      <c r="I766" s="107"/>
      <c r="J766" s="107"/>
      <c r="K766" s="106"/>
      <c r="L766" s="106"/>
      <c r="M766" s="106"/>
      <c r="N766" s="77"/>
      <c r="O766" s="78"/>
      <c r="P766" s="78"/>
      <c r="Q766" s="78"/>
      <c r="R766" s="79"/>
      <c r="S766" s="80"/>
      <c r="T766" s="81"/>
      <c r="U766" s="77"/>
      <c r="V766" s="79"/>
      <c r="W766" s="79"/>
      <c r="X766" s="86"/>
      <c r="Y766" s="83"/>
      <c r="Z766" s="84"/>
      <c r="AA766" s="85"/>
      <c r="AB766" s="86"/>
    </row>
    <row r="767" spans="2:28" ht="16.5" customHeight="1" x14ac:dyDescent="0.25">
      <c r="B767" s="100" t="s">
        <v>205</v>
      </c>
      <c r="C767" s="101"/>
      <c r="D767" s="101"/>
      <c r="E767" s="101"/>
      <c r="F767" s="101"/>
      <c r="G767" s="102"/>
      <c r="H767" s="102" t="s">
        <v>207</v>
      </c>
      <c r="I767" s="102" t="s">
        <v>5217</v>
      </c>
      <c r="J767" s="102" t="s">
        <v>2661</v>
      </c>
      <c r="K767" s="102">
        <v>104</v>
      </c>
      <c r="L767" s="102">
        <v>3</v>
      </c>
      <c r="M767" s="102"/>
      <c r="N767" s="102"/>
      <c r="O767" s="102" t="s">
        <v>208</v>
      </c>
      <c r="P767" s="102" t="s">
        <v>209</v>
      </c>
      <c r="Q767" s="102" t="s">
        <v>139</v>
      </c>
      <c r="R767" s="102">
        <v>34160</v>
      </c>
      <c r="S767" s="102"/>
      <c r="T767" s="102">
        <v>80</v>
      </c>
      <c r="U767" s="102"/>
      <c r="V767" s="103"/>
      <c r="W767" s="101"/>
      <c r="X767" s="102"/>
      <c r="Y767" s="101"/>
      <c r="Z767" s="101"/>
      <c r="AA767" s="101"/>
      <c r="AB767" s="104"/>
    </row>
    <row r="768" spans="2:28" ht="16.5" customHeight="1" x14ac:dyDescent="0.25">
      <c r="B768" s="97">
        <v>2506</v>
      </c>
      <c r="C768" s="97" t="s">
        <v>206</v>
      </c>
      <c r="D768" s="98">
        <v>13163</v>
      </c>
      <c r="E768" s="99">
        <v>255</v>
      </c>
      <c r="F768" s="97">
        <v>6</v>
      </c>
      <c r="G768" s="97">
        <v>2</v>
      </c>
      <c r="H768" s="105">
        <v>0</v>
      </c>
      <c r="I768" s="105">
        <v>1</v>
      </c>
      <c r="J768" s="105">
        <v>78</v>
      </c>
      <c r="K768" s="95">
        <v>178</v>
      </c>
      <c r="L768" s="106">
        <f>T767</f>
        <v>80</v>
      </c>
      <c r="M768" s="106">
        <f>K768*L768</f>
        <v>14240</v>
      </c>
      <c r="N768" s="77"/>
      <c r="O768" s="78" t="s">
        <v>203</v>
      </c>
      <c r="P768" s="78" t="s">
        <v>5</v>
      </c>
      <c r="Q768" s="78" t="s">
        <v>143</v>
      </c>
      <c r="R768" s="79">
        <v>91</v>
      </c>
      <c r="S768" s="80"/>
      <c r="T768" s="81">
        <v>8050</v>
      </c>
      <c r="U768" s="96" t="s">
        <v>1063</v>
      </c>
      <c r="V768" s="79">
        <f>R768*T768*10/100</f>
        <v>73255</v>
      </c>
      <c r="W768" s="79">
        <f>R768*T768-V768</f>
        <v>659295</v>
      </c>
      <c r="X768" s="82">
        <f>M768+W768</f>
        <v>673535</v>
      </c>
      <c r="Y768" s="83">
        <f>M768</f>
        <v>14240</v>
      </c>
      <c r="Z768" s="84"/>
      <c r="AA768" s="87">
        <f>AB768*M768/100</f>
        <v>2.8480000000000003</v>
      </c>
      <c r="AB768" s="86">
        <v>0.02</v>
      </c>
    </row>
    <row r="769" spans="2:28" ht="16.5" customHeight="1" x14ac:dyDescent="0.25">
      <c r="B769" s="99"/>
      <c r="C769" s="99"/>
      <c r="D769" s="99"/>
      <c r="E769" s="99"/>
      <c r="F769" s="99"/>
      <c r="G769" s="99"/>
      <c r="H769" s="107"/>
      <c r="I769" s="107"/>
      <c r="J769" s="107"/>
      <c r="K769" s="106"/>
      <c r="L769" s="106"/>
      <c r="M769" s="106"/>
      <c r="N769" s="77"/>
      <c r="O769" s="78"/>
      <c r="P769" s="78"/>
      <c r="Q769" s="78"/>
      <c r="R769" s="79"/>
      <c r="S769" s="80"/>
      <c r="T769" s="81"/>
      <c r="U769" s="77"/>
      <c r="V769" s="79"/>
      <c r="W769" s="79"/>
      <c r="X769" s="86"/>
      <c r="Y769" s="83"/>
      <c r="Z769" s="84"/>
      <c r="AA769" s="85"/>
      <c r="AB769" s="86"/>
    </row>
    <row r="770" spans="2:28" ht="16.5" customHeight="1" x14ac:dyDescent="0.25">
      <c r="B770" s="100" t="s">
        <v>205</v>
      </c>
      <c r="C770" s="101"/>
      <c r="D770" s="101"/>
      <c r="E770" s="101"/>
      <c r="F770" s="101"/>
      <c r="G770" s="102"/>
      <c r="H770" s="102" t="s">
        <v>207</v>
      </c>
      <c r="I770" s="102" t="s">
        <v>5217</v>
      </c>
      <c r="J770" s="102" t="s">
        <v>2661</v>
      </c>
      <c r="K770" s="102">
        <v>104</v>
      </c>
      <c r="L770" s="102">
        <v>3</v>
      </c>
      <c r="M770" s="102"/>
      <c r="N770" s="102"/>
      <c r="O770" s="102" t="s">
        <v>208</v>
      </c>
      <c r="P770" s="102" t="s">
        <v>209</v>
      </c>
      <c r="Q770" s="102" t="s">
        <v>139</v>
      </c>
      <c r="R770" s="102">
        <v>34160</v>
      </c>
      <c r="S770" s="102"/>
      <c r="T770" s="102">
        <v>80</v>
      </c>
      <c r="U770" s="102"/>
      <c r="V770" s="103"/>
      <c r="W770" s="101"/>
      <c r="X770" s="102"/>
      <c r="Y770" s="101"/>
      <c r="Z770" s="101"/>
      <c r="AA770" s="101"/>
      <c r="AB770" s="104"/>
    </row>
    <row r="771" spans="2:28" ht="16.5" customHeight="1" x14ac:dyDescent="0.25">
      <c r="B771" s="97">
        <v>2507</v>
      </c>
      <c r="C771" s="97" t="s">
        <v>206</v>
      </c>
      <c r="D771" s="98">
        <v>1640</v>
      </c>
      <c r="E771" s="99">
        <v>2</v>
      </c>
      <c r="F771" s="97">
        <v>6</v>
      </c>
      <c r="G771" s="97">
        <v>1</v>
      </c>
      <c r="H771" s="105">
        <v>13</v>
      </c>
      <c r="I771" s="105">
        <v>3</v>
      </c>
      <c r="J771" s="105">
        <v>83</v>
      </c>
      <c r="K771" s="95">
        <v>5583</v>
      </c>
      <c r="L771" s="106">
        <f>T770</f>
        <v>80</v>
      </c>
      <c r="M771" s="106">
        <f>K771*L771</f>
        <v>446640</v>
      </c>
      <c r="N771" s="77"/>
      <c r="O771" s="78"/>
      <c r="P771" s="78"/>
      <c r="Q771" s="78"/>
      <c r="R771" s="79"/>
      <c r="S771" s="80"/>
      <c r="T771" s="81"/>
      <c r="U771" s="77"/>
      <c r="V771" s="79"/>
      <c r="W771" s="79"/>
      <c r="X771" s="82"/>
      <c r="Y771" s="83">
        <f>M771</f>
        <v>446640</v>
      </c>
      <c r="Z771" s="84"/>
      <c r="AA771" s="87">
        <f>AB771*M771/100</f>
        <v>44.664000000000009</v>
      </c>
      <c r="AB771" s="82">
        <v>0.01</v>
      </c>
    </row>
    <row r="772" spans="2:28" ht="16.5" customHeight="1" x14ac:dyDescent="0.25">
      <c r="B772" s="99"/>
      <c r="C772" s="99"/>
      <c r="D772" s="99"/>
      <c r="E772" s="99"/>
      <c r="F772" s="99"/>
      <c r="G772" s="99"/>
      <c r="H772" s="107"/>
      <c r="I772" s="107"/>
      <c r="J772" s="107"/>
      <c r="K772" s="106"/>
      <c r="L772" s="106"/>
      <c r="M772" s="106"/>
      <c r="N772" s="77"/>
      <c r="O772" s="78"/>
      <c r="P772" s="78"/>
      <c r="Q772" s="78"/>
      <c r="R772" s="79"/>
      <c r="S772" s="80"/>
      <c r="T772" s="81"/>
      <c r="U772" s="77"/>
      <c r="V772" s="79"/>
      <c r="W772" s="79"/>
      <c r="X772" s="86"/>
      <c r="Y772" s="83"/>
      <c r="Z772" s="84"/>
      <c r="AA772" s="85"/>
      <c r="AB772" s="86"/>
    </row>
    <row r="773" spans="2:28" ht="16.5" customHeight="1" x14ac:dyDescent="0.25">
      <c r="B773" s="100" t="s">
        <v>205</v>
      </c>
      <c r="C773" s="101"/>
      <c r="D773" s="101"/>
      <c r="E773" s="101"/>
      <c r="F773" s="101"/>
      <c r="G773" s="102"/>
      <c r="H773" s="102" t="s">
        <v>210</v>
      </c>
      <c r="I773" s="102" t="s">
        <v>582</v>
      </c>
      <c r="J773" s="102" t="s">
        <v>447</v>
      </c>
      <c r="K773" s="102">
        <v>9</v>
      </c>
      <c r="L773" s="102">
        <v>3</v>
      </c>
      <c r="M773" s="102"/>
      <c r="N773" s="102"/>
      <c r="O773" s="102" t="s">
        <v>208</v>
      </c>
      <c r="P773" s="102" t="s">
        <v>209</v>
      </c>
      <c r="Q773" s="102" t="s">
        <v>139</v>
      </c>
      <c r="R773" s="102">
        <v>34160</v>
      </c>
      <c r="S773" s="102"/>
      <c r="T773" s="102">
        <v>80</v>
      </c>
      <c r="U773" s="102" t="s">
        <v>5419</v>
      </c>
      <c r="V773" s="103"/>
      <c r="W773" s="101"/>
      <c r="X773" s="102"/>
      <c r="Y773" s="101"/>
      <c r="Z773" s="101"/>
      <c r="AA773" s="101"/>
      <c r="AB773" s="104"/>
    </row>
    <row r="774" spans="2:28" ht="16.5" customHeight="1" x14ac:dyDescent="0.25">
      <c r="B774" s="97">
        <v>2543</v>
      </c>
      <c r="C774" s="97" t="s">
        <v>206</v>
      </c>
      <c r="D774" s="98">
        <v>205</v>
      </c>
      <c r="E774" s="99">
        <v>12</v>
      </c>
      <c r="F774" s="97">
        <v>6</v>
      </c>
      <c r="G774" s="97"/>
      <c r="H774" s="105">
        <v>42</v>
      </c>
      <c r="I774" s="105">
        <v>0</v>
      </c>
      <c r="J774" s="105">
        <v>46</v>
      </c>
      <c r="K774" s="95">
        <v>16846</v>
      </c>
      <c r="L774" s="106">
        <f>T773</f>
        <v>80</v>
      </c>
      <c r="M774" s="106">
        <f>K774*L774</f>
        <v>1347680</v>
      </c>
      <c r="N774" s="77"/>
      <c r="O774" s="78"/>
      <c r="P774" s="78"/>
      <c r="Q774" s="78"/>
      <c r="R774" s="79"/>
      <c r="S774" s="80"/>
      <c r="T774" s="81"/>
      <c r="U774" s="77"/>
      <c r="V774" s="79"/>
      <c r="W774" s="79"/>
      <c r="X774" s="82"/>
      <c r="Y774" s="83">
        <f>M774</f>
        <v>1347680</v>
      </c>
      <c r="Z774" s="84"/>
      <c r="AA774" s="87">
        <f>AB774*M774/100</f>
        <v>134.768</v>
      </c>
      <c r="AB774" s="82">
        <v>0.01</v>
      </c>
    </row>
    <row r="775" spans="2:28" ht="16.5" customHeight="1" x14ac:dyDescent="0.25">
      <c r="B775" s="97"/>
      <c r="C775" s="97"/>
      <c r="D775" s="98"/>
      <c r="E775" s="99"/>
      <c r="F775" s="97"/>
      <c r="G775" s="97"/>
      <c r="H775" s="105"/>
      <c r="I775" s="105">
        <v>1</v>
      </c>
      <c r="J775" s="105">
        <v>0</v>
      </c>
      <c r="K775" s="95">
        <v>100</v>
      </c>
      <c r="L775" s="106">
        <f>T773</f>
        <v>80</v>
      </c>
      <c r="M775" s="106">
        <f>K775*L775</f>
        <v>8000</v>
      </c>
      <c r="N775" s="77"/>
      <c r="O775" s="78" t="s">
        <v>203</v>
      </c>
      <c r="P775" s="78" t="s">
        <v>211</v>
      </c>
      <c r="Q775" s="78" t="s">
        <v>143</v>
      </c>
      <c r="R775" s="79">
        <v>150</v>
      </c>
      <c r="S775" s="80"/>
      <c r="T775" s="81">
        <v>8050</v>
      </c>
      <c r="U775" s="96" t="s">
        <v>1270</v>
      </c>
      <c r="V775" s="79">
        <f>R775*T775*8/100</f>
        <v>96600</v>
      </c>
      <c r="W775" s="79">
        <f>R775*T775-V775</f>
        <v>1110900</v>
      </c>
      <c r="X775" s="82">
        <f>M775+W775</f>
        <v>1118900</v>
      </c>
      <c r="Y775" s="83">
        <f>M775</f>
        <v>8000</v>
      </c>
      <c r="Z775" s="84"/>
      <c r="AA775" s="87">
        <f>AB775*M775/100</f>
        <v>1.6</v>
      </c>
      <c r="AB775" s="86">
        <v>0.02</v>
      </c>
    </row>
    <row r="776" spans="2:28" ht="16.5" customHeight="1" x14ac:dyDescent="0.25">
      <c r="B776" s="97"/>
      <c r="C776" s="97"/>
      <c r="D776" s="98"/>
      <c r="E776" s="99"/>
      <c r="F776" s="97"/>
      <c r="G776" s="97"/>
      <c r="H776" s="105"/>
      <c r="I776" s="105">
        <v>1</v>
      </c>
      <c r="J776" s="105">
        <v>0</v>
      </c>
      <c r="K776" s="95">
        <v>100</v>
      </c>
      <c r="L776" s="106">
        <f>T773</f>
        <v>80</v>
      </c>
      <c r="M776" s="106">
        <f>K776*L776</f>
        <v>8000</v>
      </c>
      <c r="N776" s="77"/>
      <c r="O776" s="78" t="s">
        <v>203</v>
      </c>
      <c r="P776" s="78" t="s">
        <v>211</v>
      </c>
      <c r="Q776" s="78" t="s">
        <v>143</v>
      </c>
      <c r="R776" s="79">
        <v>135</v>
      </c>
      <c r="S776" s="80"/>
      <c r="T776" s="81">
        <v>7450</v>
      </c>
      <c r="U776" s="96" t="s">
        <v>2161</v>
      </c>
      <c r="V776" s="79">
        <f>R776*T776*22/100</f>
        <v>221265</v>
      </c>
      <c r="W776" s="79">
        <f>R776*T776-V776</f>
        <v>784485</v>
      </c>
      <c r="X776" s="82">
        <f>M776+W776</f>
        <v>792485</v>
      </c>
      <c r="Y776" s="83">
        <f>M776</f>
        <v>8000</v>
      </c>
      <c r="Z776" s="84"/>
      <c r="AA776" s="87">
        <f>AB776*M776/100</f>
        <v>1.6</v>
      </c>
      <c r="AB776" s="86">
        <v>0.02</v>
      </c>
    </row>
    <row r="777" spans="2:28" ht="16.5" customHeight="1" x14ac:dyDescent="0.25">
      <c r="B777" s="97"/>
      <c r="C777" s="97"/>
      <c r="D777" s="98"/>
      <c r="E777" s="99"/>
      <c r="F777" s="97"/>
      <c r="G777" s="97"/>
      <c r="H777" s="105"/>
      <c r="I777" s="105">
        <v>0</v>
      </c>
      <c r="J777" s="105">
        <v>20</v>
      </c>
      <c r="K777" s="95">
        <v>20</v>
      </c>
      <c r="L777" s="106">
        <f>T773</f>
        <v>80</v>
      </c>
      <c r="M777" s="106">
        <f>K777*L777</f>
        <v>1600</v>
      </c>
      <c r="N777" s="77"/>
      <c r="O777" s="78" t="s">
        <v>215</v>
      </c>
      <c r="P777" s="78" t="s">
        <v>5</v>
      </c>
      <c r="Q777" s="78"/>
      <c r="R777" s="79">
        <v>80</v>
      </c>
      <c r="S777" s="80"/>
      <c r="T777" s="81">
        <v>7350</v>
      </c>
      <c r="U777" s="96" t="s">
        <v>1270</v>
      </c>
      <c r="V777" s="79">
        <f>R777*T777*8/100</f>
        <v>47040</v>
      </c>
      <c r="W777" s="79">
        <f>R777*T777-V777</f>
        <v>540960</v>
      </c>
      <c r="X777" s="82">
        <f>M777+W777</f>
        <v>542560</v>
      </c>
      <c r="Y777" s="83">
        <f>M776</f>
        <v>8000</v>
      </c>
      <c r="Z777" s="84"/>
      <c r="AA777" s="87">
        <f>X777*AB777/100</f>
        <v>1627.68</v>
      </c>
      <c r="AB777" s="86">
        <v>0.3</v>
      </c>
    </row>
    <row r="778" spans="2:28" ht="16.5" customHeight="1" x14ac:dyDescent="0.25">
      <c r="B778" s="97"/>
      <c r="C778" s="97"/>
      <c r="D778" s="98"/>
      <c r="E778" s="99"/>
      <c r="F778" s="97"/>
      <c r="G778" s="97"/>
      <c r="H778" s="105">
        <v>42</v>
      </c>
      <c r="I778" s="105">
        <v>2</v>
      </c>
      <c r="J778" s="105">
        <v>66</v>
      </c>
      <c r="K778" s="95">
        <v>17066</v>
      </c>
      <c r="L778" s="106"/>
      <c r="M778" s="106"/>
      <c r="N778" s="77"/>
      <c r="O778" s="78"/>
      <c r="P778" s="78"/>
      <c r="Q778" s="78"/>
      <c r="R778" s="79"/>
      <c r="S778" s="80"/>
      <c r="T778" s="81"/>
      <c r="U778" s="96"/>
      <c r="V778" s="79"/>
      <c r="W778" s="79"/>
      <c r="X778" s="82"/>
      <c r="Y778" s="83"/>
      <c r="Z778" s="84"/>
      <c r="AA778" s="87"/>
      <c r="AB778" s="86"/>
    </row>
    <row r="779" spans="2:28" ht="16.5" customHeight="1" x14ac:dyDescent="0.25">
      <c r="B779" s="99"/>
      <c r="C779" s="99"/>
      <c r="D779" s="99"/>
      <c r="E779" s="99"/>
      <c r="F779" s="99"/>
      <c r="G779" s="99"/>
      <c r="H779" s="107"/>
      <c r="I779" s="107"/>
      <c r="J779" s="107"/>
      <c r="K779" s="106"/>
      <c r="L779" s="106"/>
      <c r="M779" s="106"/>
      <c r="N779" s="77"/>
      <c r="O779" s="78"/>
      <c r="P779" s="78"/>
      <c r="Q779" s="78"/>
      <c r="R779" s="79"/>
      <c r="S779" s="80"/>
      <c r="T779" s="81"/>
      <c r="U779" s="77"/>
      <c r="V779" s="79"/>
      <c r="W779" s="79"/>
      <c r="X779" s="86"/>
      <c r="Y779" s="83"/>
      <c r="Z779" s="84"/>
      <c r="AA779" s="85"/>
      <c r="AB779" s="86"/>
    </row>
    <row r="780" spans="2:28" ht="16.5" customHeight="1" x14ac:dyDescent="0.25">
      <c r="B780" s="100" t="s">
        <v>205</v>
      </c>
      <c r="C780" s="101"/>
      <c r="D780" s="101"/>
      <c r="E780" s="101"/>
      <c r="F780" s="101"/>
      <c r="G780" s="102"/>
      <c r="H780" s="102" t="s">
        <v>207</v>
      </c>
      <c r="I780" s="102" t="s">
        <v>1079</v>
      </c>
      <c r="J780" s="102" t="s">
        <v>596</v>
      </c>
      <c r="K780" s="102">
        <v>16</v>
      </c>
      <c r="L780" s="102">
        <v>3</v>
      </c>
      <c r="M780" s="102"/>
      <c r="N780" s="102"/>
      <c r="O780" s="102" t="s">
        <v>208</v>
      </c>
      <c r="P780" s="102" t="s">
        <v>209</v>
      </c>
      <c r="Q780" s="102" t="s">
        <v>139</v>
      </c>
      <c r="R780" s="102">
        <v>34160</v>
      </c>
      <c r="S780" s="102"/>
      <c r="T780" s="102">
        <v>80</v>
      </c>
      <c r="U780" s="102"/>
      <c r="V780" s="103"/>
      <c r="W780" s="101"/>
      <c r="X780" s="102"/>
      <c r="Y780" s="101"/>
      <c r="Z780" s="101"/>
      <c r="AA780" s="101"/>
      <c r="AB780" s="104"/>
    </row>
    <row r="781" spans="2:28" ht="16.5" customHeight="1" x14ac:dyDescent="0.25">
      <c r="B781" s="97">
        <v>2544</v>
      </c>
      <c r="C781" s="97" t="s">
        <v>206</v>
      </c>
      <c r="D781" s="98">
        <v>6874</v>
      </c>
      <c r="E781" s="99">
        <v>132</v>
      </c>
      <c r="F781" s="97">
        <v>6</v>
      </c>
      <c r="G781" s="97"/>
      <c r="H781" s="105">
        <v>0</v>
      </c>
      <c r="I781" s="105">
        <v>2</v>
      </c>
      <c r="J781" s="105">
        <v>80</v>
      </c>
      <c r="K781" s="95">
        <v>280</v>
      </c>
      <c r="L781" s="106">
        <f>T780</f>
        <v>80</v>
      </c>
      <c r="M781" s="106">
        <f>K781*L781</f>
        <v>22400</v>
      </c>
      <c r="N781" s="77"/>
      <c r="O781" s="78" t="s">
        <v>203</v>
      </c>
      <c r="P781" s="78" t="s">
        <v>211</v>
      </c>
      <c r="Q781" s="78" t="s">
        <v>143</v>
      </c>
      <c r="R781" s="79">
        <v>108</v>
      </c>
      <c r="S781" s="80"/>
      <c r="T781" s="81">
        <v>8050</v>
      </c>
      <c r="U781" s="96" t="s">
        <v>1207</v>
      </c>
      <c r="V781" s="79">
        <f>R781*T781*8/100</f>
        <v>69552</v>
      </c>
      <c r="W781" s="79">
        <f>R781*T781-V781</f>
        <v>799848</v>
      </c>
      <c r="X781" s="82">
        <f>M781+W781</f>
        <v>822248</v>
      </c>
      <c r="Y781" s="83">
        <f>M781</f>
        <v>22400</v>
      </c>
      <c r="Z781" s="84"/>
      <c r="AA781" s="87">
        <f>AB781*M781/100</f>
        <v>4.4800000000000004</v>
      </c>
      <c r="AB781" s="86">
        <v>0.02</v>
      </c>
    </row>
    <row r="782" spans="2:28" ht="16.5" customHeight="1" x14ac:dyDescent="0.25">
      <c r="B782" s="97"/>
      <c r="C782" s="97"/>
      <c r="D782" s="98"/>
      <c r="E782" s="99"/>
      <c r="F782" s="97"/>
      <c r="G782" s="97"/>
      <c r="H782" s="105"/>
      <c r="I782" s="105"/>
      <c r="J782" s="105"/>
      <c r="K782" s="95">
        <v>22</v>
      </c>
      <c r="L782" s="106">
        <f>T780</f>
        <v>80</v>
      </c>
      <c r="M782" s="106">
        <f>K782*L782</f>
        <v>1760</v>
      </c>
      <c r="N782" s="77"/>
      <c r="O782" s="78" t="s">
        <v>215</v>
      </c>
      <c r="P782" s="78" t="s">
        <v>5</v>
      </c>
      <c r="Q782" s="78"/>
      <c r="R782" s="79">
        <v>81</v>
      </c>
      <c r="S782" s="80"/>
      <c r="T782" s="81">
        <v>7350</v>
      </c>
      <c r="U782" s="96" t="s">
        <v>2038</v>
      </c>
      <c r="V782" s="79">
        <f>R782*T782*56/100</f>
        <v>333396</v>
      </c>
      <c r="W782" s="79">
        <f>R782*T782-V782</f>
        <v>261954</v>
      </c>
      <c r="X782" s="82">
        <f>M782+W782</f>
        <v>263714</v>
      </c>
      <c r="Y782" s="83">
        <f>M781</f>
        <v>22400</v>
      </c>
      <c r="Z782" s="84"/>
      <c r="AA782" s="87">
        <f>X782*AB782/100</f>
        <v>791.14199999999994</v>
      </c>
      <c r="AB782" s="86">
        <v>0.3</v>
      </c>
    </row>
    <row r="783" spans="2:28" ht="16.5" customHeight="1" x14ac:dyDescent="0.25">
      <c r="B783" s="97"/>
      <c r="C783" s="97"/>
      <c r="D783" s="98"/>
      <c r="E783" s="99"/>
      <c r="F783" s="97"/>
      <c r="G783" s="97"/>
      <c r="H783" s="105">
        <v>0</v>
      </c>
      <c r="I783" s="105">
        <v>3</v>
      </c>
      <c r="J783" s="105">
        <v>2</v>
      </c>
      <c r="K783" s="95">
        <v>302</v>
      </c>
      <c r="L783" s="106"/>
      <c r="M783" s="106"/>
      <c r="N783" s="77"/>
      <c r="O783" s="78"/>
      <c r="P783" s="78"/>
      <c r="Q783" s="78"/>
      <c r="R783" s="79"/>
      <c r="S783" s="80"/>
      <c r="T783" s="81"/>
      <c r="U783" s="77"/>
      <c r="V783" s="79"/>
      <c r="W783" s="79"/>
      <c r="X783" s="82"/>
      <c r="Y783" s="83"/>
      <c r="Z783" s="84"/>
      <c r="AA783" s="87"/>
      <c r="AB783" s="82"/>
    </row>
    <row r="784" spans="2:28" ht="16.5" customHeight="1" x14ac:dyDescent="0.25">
      <c r="B784" s="99"/>
      <c r="C784" s="99"/>
      <c r="D784" s="99"/>
      <c r="E784" s="99"/>
      <c r="F784" s="99"/>
      <c r="G784" s="99"/>
      <c r="H784" s="107"/>
      <c r="I784" s="107"/>
      <c r="J784" s="107"/>
      <c r="K784" s="106"/>
      <c r="L784" s="106"/>
      <c r="M784" s="106"/>
      <c r="N784" s="77"/>
      <c r="O784" s="78"/>
      <c r="P784" s="78"/>
      <c r="Q784" s="78"/>
      <c r="R784" s="79"/>
      <c r="S784" s="80"/>
      <c r="T784" s="81"/>
      <c r="U784" s="77"/>
      <c r="V784" s="79"/>
      <c r="W784" s="79"/>
      <c r="X784" s="86"/>
      <c r="Y784" s="83"/>
      <c r="Z784" s="84"/>
      <c r="AA784" s="85"/>
      <c r="AB784" s="86"/>
    </row>
    <row r="785" spans="2:28" ht="16.5" customHeight="1" x14ac:dyDescent="0.25">
      <c r="B785" s="100" t="s">
        <v>205</v>
      </c>
      <c r="C785" s="101"/>
      <c r="D785" s="101"/>
      <c r="E785" s="101"/>
      <c r="F785" s="101"/>
      <c r="G785" s="102"/>
      <c r="H785" s="102" t="s">
        <v>210</v>
      </c>
      <c r="I785" s="102" t="s">
        <v>1146</v>
      </c>
      <c r="J785" s="102" t="s">
        <v>5434</v>
      </c>
      <c r="K785" s="102">
        <v>31</v>
      </c>
      <c r="L785" s="102">
        <v>3</v>
      </c>
      <c r="M785" s="102"/>
      <c r="N785" s="102"/>
      <c r="O785" s="102" t="s">
        <v>208</v>
      </c>
      <c r="P785" s="102" t="s">
        <v>209</v>
      </c>
      <c r="Q785" s="102" t="s">
        <v>139</v>
      </c>
      <c r="R785" s="102">
        <v>34160</v>
      </c>
      <c r="S785" s="102"/>
      <c r="T785" s="102">
        <v>80</v>
      </c>
      <c r="U785" s="102" t="s">
        <v>5435</v>
      </c>
      <c r="V785" s="103"/>
      <c r="W785" s="101"/>
      <c r="X785" s="102"/>
      <c r="Y785" s="101"/>
      <c r="Z785" s="101"/>
      <c r="AA785" s="101"/>
      <c r="AB785" s="104"/>
    </row>
    <row r="786" spans="2:28" ht="16.5" customHeight="1" x14ac:dyDescent="0.25">
      <c r="B786" s="97">
        <v>2557</v>
      </c>
      <c r="C786" s="97" t="s">
        <v>206</v>
      </c>
      <c r="D786" s="98">
        <v>6899</v>
      </c>
      <c r="E786" s="99">
        <v>203</v>
      </c>
      <c r="F786" s="97">
        <v>6</v>
      </c>
      <c r="G786" s="97"/>
      <c r="H786" s="105">
        <v>0</v>
      </c>
      <c r="I786" s="105">
        <v>3</v>
      </c>
      <c r="J786" s="105">
        <v>31</v>
      </c>
      <c r="K786" s="95">
        <v>331</v>
      </c>
      <c r="L786" s="106">
        <f>T785</f>
        <v>80</v>
      </c>
      <c r="M786" s="106">
        <f>K786*L786</f>
        <v>26480</v>
      </c>
      <c r="N786" s="77"/>
      <c r="O786" s="78"/>
      <c r="P786" s="78"/>
      <c r="Q786" s="78"/>
      <c r="R786" s="79"/>
      <c r="S786" s="80"/>
      <c r="T786" s="81"/>
      <c r="U786" s="77"/>
      <c r="V786" s="79"/>
      <c r="W786" s="79"/>
      <c r="X786" s="82"/>
      <c r="Y786" s="83">
        <f>M786</f>
        <v>26480</v>
      </c>
      <c r="Z786" s="84"/>
      <c r="AA786" s="87">
        <f>AB786*M786/100</f>
        <v>2.6480000000000001</v>
      </c>
      <c r="AB786" s="82">
        <v>0.01</v>
      </c>
    </row>
    <row r="787" spans="2:28" ht="16.5" customHeight="1" x14ac:dyDescent="0.25">
      <c r="B787" s="97"/>
      <c r="C787" s="97"/>
      <c r="D787" s="98"/>
      <c r="E787" s="99"/>
      <c r="F787" s="97"/>
      <c r="G787" s="97"/>
      <c r="H787" s="105"/>
      <c r="I787" s="105">
        <v>1</v>
      </c>
      <c r="J787" s="105">
        <v>0</v>
      </c>
      <c r="K787" s="95">
        <v>100</v>
      </c>
      <c r="L787" s="106">
        <f>T785</f>
        <v>80</v>
      </c>
      <c r="M787" s="106">
        <f>K787*L787</f>
        <v>8000</v>
      </c>
      <c r="N787" s="77"/>
      <c r="O787" s="78" t="s">
        <v>203</v>
      </c>
      <c r="P787" s="78" t="s">
        <v>5</v>
      </c>
      <c r="Q787" s="78" t="s">
        <v>143</v>
      </c>
      <c r="R787" s="79">
        <v>54</v>
      </c>
      <c r="S787" s="80"/>
      <c r="T787" s="81">
        <v>8050</v>
      </c>
      <c r="U787" s="96" t="s">
        <v>221</v>
      </c>
      <c r="V787" s="79">
        <f>R787*T787*3/100</f>
        <v>13041</v>
      </c>
      <c r="W787" s="79">
        <f>R787*T787-V787</f>
        <v>421659</v>
      </c>
      <c r="X787" s="82">
        <f>M787+W787</f>
        <v>429659</v>
      </c>
      <c r="Y787" s="83">
        <f>M787</f>
        <v>8000</v>
      </c>
      <c r="Z787" s="84"/>
      <c r="AA787" s="87">
        <f>AB787*M787/100</f>
        <v>1.6</v>
      </c>
      <c r="AB787" s="86">
        <v>0.02</v>
      </c>
    </row>
    <row r="788" spans="2:28" ht="16.5" customHeight="1" x14ac:dyDescent="0.25">
      <c r="B788" s="97"/>
      <c r="C788" s="97"/>
      <c r="D788" s="98"/>
      <c r="E788" s="99"/>
      <c r="F788" s="97"/>
      <c r="G788" s="97"/>
      <c r="H788" s="105">
        <v>1</v>
      </c>
      <c r="I788" s="105">
        <v>0</v>
      </c>
      <c r="J788" s="105">
        <v>31</v>
      </c>
      <c r="K788" s="95">
        <v>431</v>
      </c>
      <c r="L788" s="106"/>
      <c r="M788" s="106"/>
      <c r="N788" s="77"/>
      <c r="O788" s="78"/>
      <c r="P788" s="78"/>
      <c r="Q788" s="78"/>
      <c r="R788" s="79"/>
      <c r="S788" s="80"/>
      <c r="T788" s="81"/>
      <c r="U788" s="77"/>
      <c r="V788" s="79"/>
      <c r="W788" s="79"/>
      <c r="X788" s="82"/>
      <c r="Y788" s="83"/>
      <c r="Z788" s="84"/>
      <c r="AA788" s="87"/>
      <c r="AB788" s="82"/>
    </row>
    <row r="789" spans="2:28" ht="16.5" customHeight="1" x14ac:dyDescent="0.25">
      <c r="B789" s="99"/>
      <c r="C789" s="99"/>
      <c r="D789" s="99"/>
      <c r="E789" s="99"/>
      <c r="F789" s="99"/>
      <c r="G789" s="99"/>
      <c r="H789" s="107"/>
      <c r="I789" s="107"/>
      <c r="J789" s="107"/>
      <c r="K789" s="106"/>
      <c r="L789" s="106"/>
      <c r="M789" s="106"/>
      <c r="N789" s="77"/>
      <c r="O789" s="78"/>
      <c r="P789" s="78"/>
      <c r="Q789" s="78"/>
      <c r="R789" s="79"/>
      <c r="S789" s="80"/>
      <c r="T789" s="81"/>
      <c r="U789" s="77"/>
      <c r="V789" s="79"/>
      <c r="W789" s="79"/>
      <c r="X789" s="86"/>
      <c r="Y789" s="83"/>
      <c r="Z789" s="84"/>
      <c r="AA789" s="85"/>
      <c r="AB789" s="86"/>
    </row>
    <row r="790" spans="2:28" ht="16.5" customHeight="1" x14ac:dyDescent="0.25">
      <c r="B790" s="100" t="s">
        <v>205</v>
      </c>
      <c r="C790" s="101"/>
      <c r="D790" s="101"/>
      <c r="E790" s="101"/>
      <c r="F790" s="101"/>
      <c r="G790" s="102"/>
      <c r="H790" s="102" t="s">
        <v>207</v>
      </c>
      <c r="I790" s="102" t="s">
        <v>5450</v>
      </c>
      <c r="J790" s="102" t="s">
        <v>5342</v>
      </c>
      <c r="K790" s="102">
        <v>137</v>
      </c>
      <c r="L790" s="102">
        <v>3</v>
      </c>
      <c r="M790" s="102"/>
      <c r="N790" s="102"/>
      <c r="O790" s="102" t="s">
        <v>208</v>
      </c>
      <c r="P790" s="102" t="s">
        <v>209</v>
      </c>
      <c r="Q790" s="102" t="s">
        <v>139</v>
      </c>
      <c r="R790" s="102">
        <v>34160</v>
      </c>
      <c r="S790" s="102"/>
      <c r="T790" s="102">
        <v>80</v>
      </c>
      <c r="U790" s="102" t="s">
        <v>5451</v>
      </c>
      <c r="V790" s="103"/>
      <c r="W790" s="101"/>
      <c r="X790" s="102"/>
      <c r="Y790" s="101"/>
      <c r="Z790" s="101"/>
      <c r="AA790" s="101"/>
      <c r="AB790" s="104"/>
    </row>
    <row r="791" spans="2:28" ht="16.5" customHeight="1" x14ac:dyDescent="0.25">
      <c r="B791" s="97">
        <v>2575</v>
      </c>
      <c r="C791" s="97" t="s">
        <v>206</v>
      </c>
      <c r="D791" s="98">
        <v>4597</v>
      </c>
      <c r="E791" s="99">
        <v>6</v>
      </c>
      <c r="F791" s="97">
        <v>6</v>
      </c>
      <c r="G791" s="97"/>
      <c r="H791" s="105">
        <v>21</v>
      </c>
      <c r="I791" s="105">
        <v>0</v>
      </c>
      <c r="J791" s="105">
        <v>0</v>
      </c>
      <c r="K791" s="95">
        <v>8400</v>
      </c>
      <c r="L791" s="106">
        <f>T790</f>
        <v>80</v>
      </c>
      <c r="M791" s="106">
        <f>K791*L791</f>
        <v>672000</v>
      </c>
      <c r="N791" s="77"/>
      <c r="O791" s="78"/>
      <c r="P791" s="78"/>
      <c r="Q791" s="78"/>
      <c r="R791" s="79"/>
      <c r="S791" s="80"/>
      <c r="T791" s="81"/>
      <c r="U791" s="77"/>
      <c r="V791" s="79"/>
      <c r="W791" s="79"/>
      <c r="X791" s="82"/>
      <c r="Y791" s="83">
        <f>M791</f>
        <v>672000</v>
      </c>
      <c r="Z791" s="84"/>
      <c r="AA791" s="87">
        <f>AB791*M791/100</f>
        <v>67.2</v>
      </c>
      <c r="AB791" s="82">
        <v>0.01</v>
      </c>
    </row>
    <row r="792" spans="2:28" ht="16.5" customHeight="1" x14ac:dyDescent="0.25">
      <c r="B792" s="97"/>
      <c r="C792" s="97"/>
      <c r="D792" s="98"/>
      <c r="E792" s="99"/>
      <c r="F792" s="97"/>
      <c r="G792" s="97"/>
      <c r="H792" s="105"/>
      <c r="I792" s="105"/>
      <c r="J792" s="105"/>
      <c r="K792" s="95">
        <v>168</v>
      </c>
      <c r="L792" s="106">
        <f>T790</f>
        <v>80</v>
      </c>
      <c r="M792" s="106">
        <f>K792*L792</f>
        <v>13440</v>
      </c>
      <c r="N792" s="77"/>
      <c r="O792" s="78" t="s">
        <v>203</v>
      </c>
      <c r="P792" s="78" t="s">
        <v>5</v>
      </c>
      <c r="Q792" s="78" t="s">
        <v>143</v>
      </c>
      <c r="R792" s="79">
        <v>128</v>
      </c>
      <c r="S792" s="80"/>
      <c r="T792" s="81">
        <v>8050</v>
      </c>
      <c r="U792" s="96" t="s">
        <v>5449</v>
      </c>
      <c r="V792" s="79">
        <f>R792*T792*12/100</f>
        <v>123648</v>
      </c>
      <c r="W792" s="79">
        <f>R792*T792-V792</f>
        <v>906752</v>
      </c>
      <c r="X792" s="82">
        <f>M792+W792</f>
        <v>920192</v>
      </c>
      <c r="Y792" s="83">
        <f>M792</f>
        <v>13440</v>
      </c>
      <c r="Z792" s="84"/>
      <c r="AA792" s="87">
        <f>AB792*M792/100</f>
        <v>2.6880000000000002</v>
      </c>
      <c r="AB792" s="86">
        <v>0.02</v>
      </c>
    </row>
    <row r="793" spans="2:28" ht="16.5" customHeight="1" x14ac:dyDescent="0.25">
      <c r="B793" s="97"/>
      <c r="C793" s="97"/>
      <c r="D793" s="98"/>
      <c r="E793" s="99"/>
      <c r="F793" s="97"/>
      <c r="G793" s="97"/>
      <c r="H793" s="105"/>
      <c r="I793" s="105"/>
      <c r="J793" s="105"/>
      <c r="K793" s="95">
        <v>12</v>
      </c>
      <c r="L793" s="106">
        <f>T790</f>
        <v>80</v>
      </c>
      <c r="M793" s="106">
        <f>K793*L793</f>
        <v>960</v>
      </c>
      <c r="N793" s="77"/>
      <c r="O793" s="78" t="s">
        <v>5448</v>
      </c>
      <c r="P793" s="78"/>
      <c r="Q793" s="78"/>
      <c r="R793" s="79">
        <v>48</v>
      </c>
      <c r="S793" s="80"/>
      <c r="T793" s="81">
        <v>5650</v>
      </c>
      <c r="U793" s="96" t="s">
        <v>5449</v>
      </c>
      <c r="V793" s="79">
        <f>R793*T793*12/100</f>
        <v>32544</v>
      </c>
      <c r="W793" s="79">
        <f>R793*T793-V793</f>
        <v>238656</v>
      </c>
      <c r="X793" s="82">
        <f>M793+W793</f>
        <v>239616</v>
      </c>
      <c r="Y793" s="83">
        <f>M792</f>
        <v>13440</v>
      </c>
      <c r="Z793" s="84"/>
      <c r="AA793" s="87">
        <f>X793*AB793/100</f>
        <v>718.84800000000007</v>
      </c>
      <c r="AB793" s="86">
        <v>0.3</v>
      </c>
    </row>
    <row r="794" spans="2:28" ht="16.5" customHeight="1" x14ac:dyDescent="0.25">
      <c r="B794" s="97"/>
      <c r="C794" s="97"/>
      <c r="D794" s="98"/>
      <c r="E794" s="99"/>
      <c r="F794" s="97"/>
      <c r="G794" s="97"/>
      <c r="H794" s="105">
        <v>21</v>
      </c>
      <c r="I794" s="105">
        <v>1</v>
      </c>
      <c r="J794" s="105">
        <v>80</v>
      </c>
      <c r="K794" s="95">
        <v>8580</v>
      </c>
      <c r="L794" s="106"/>
      <c r="M794" s="106"/>
      <c r="N794" s="77"/>
      <c r="O794" s="78"/>
      <c r="P794" s="78"/>
      <c r="Q794" s="78"/>
      <c r="R794" s="79"/>
      <c r="S794" s="80"/>
      <c r="T794" s="81"/>
      <c r="U794" s="77"/>
      <c r="V794" s="79"/>
      <c r="W794" s="79"/>
      <c r="X794" s="82"/>
      <c r="Y794" s="83"/>
      <c r="Z794" s="84"/>
      <c r="AA794" s="87"/>
      <c r="AB794" s="82"/>
    </row>
    <row r="795" spans="2:28" ht="16.5" customHeight="1" x14ac:dyDescent="0.25">
      <c r="B795" s="97"/>
      <c r="C795" s="97"/>
      <c r="D795" s="98"/>
      <c r="E795" s="99"/>
      <c r="F795" s="97"/>
      <c r="G795" s="97"/>
      <c r="H795" s="105"/>
      <c r="I795" s="105"/>
      <c r="J795" s="105"/>
      <c r="K795" s="95"/>
      <c r="L795" s="106"/>
      <c r="M795" s="106"/>
      <c r="N795" s="77"/>
      <c r="O795" s="78"/>
      <c r="P795" s="78"/>
      <c r="Q795" s="78"/>
      <c r="R795" s="79"/>
      <c r="S795" s="80"/>
      <c r="T795" s="81"/>
      <c r="U795" s="77"/>
      <c r="V795" s="79"/>
      <c r="W795" s="79"/>
      <c r="X795" s="82"/>
      <c r="Y795" s="83"/>
      <c r="Z795" s="84"/>
      <c r="AA795" s="87"/>
      <c r="AB795" s="82"/>
    </row>
    <row r="796" spans="2:28" ht="16.5" customHeight="1" x14ac:dyDescent="0.25">
      <c r="B796" s="99"/>
      <c r="C796" s="99"/>
      <c r="D796" s="99"/>
      <c r="E796" s="99"/>
      <c r="F796" s="99"/>
      <c r="G796" s="99"/>
      <c r="H796" s="107"/>
      <c r="I796" s="107"/>
      <c r="J796" s="107"/>
      <c r="K796" s="106"/>
      <c r="L796" s="106"/>
      <c r="M796" s="106"/>
      <c r="N796" s="77"/>
      <c r="O796" s="78"/>
      <c r="P796" s="78"/>
      <c r="Q796" s="78"/>
      <c r="R796" s="79"/>
      <c r="S796" s="80"/>
      <c r="T796" s="81"/>
      <c r="U796" s="77"/>
      <c r="V796" s="79"/>
      <c r="W796" s="79"/>
      <c r="X796" s="86"/>
      <c r="Y796" s="83"/>
      <c r="Z796" s="84"/>
      <c r="AA796" s="85"/>
      <c r="AB796" s="86"/>
    </row>
    <row r="797" spans="2:28" ht="16.5" customHeight="1" x14ac:dyDescent="0.25">
      <c r="B797" s="100" t="s">
        <v>205</v>
      </c>
      <c r="C797" s="101"/>
      <c r="D797" s="101"/>
      <c r="E797" s="101"/>
      <c r="F797" s="101"/>
      <c r="G797" s="102"/>
      <c r="H797" s="102" t="s">
        <v>210</v>
      </c>
      <c r="I797" s="102" t="s">
        <v>5466</v>
      </c>
      <c r="J797" s="102" t="s">
        <v>3325</v>
      </c>
      <c r="K797" s="102">
        <v>74</v>
      </c>
      <c r="L797" s="102">
        <v>3</v>
      </c>
      <c r="M797" s="102"/>
      <c r="N797" s="102"/>
      <c r="O797" s="102" t="s">
        <v>208</v>
      </c>
      <c r="P797" s="102" t="s">
        <v>209</v>
      </c>
      <c r="Q797" s="102" t="s">
        <v>139</v>
      </c>
      <c r="R797" s="102">
        <v>34160</v>
      </c>
      <c r="S797" s="102"/>
      <c r="T797" s="102">
        <v>80</v>
      </c>
      <c r="U797" s="102"/>
      <c r="V797" s="103"/>
      <c r="W797" s="101"/>
      <c r="X797" s="102"/>
      <c r="Y797" s="101"/>
      <c r="Z797" s="101"/>
      <c r="AA797" s="101"/>
      <c r="AB797" s="104"/>
    </row>
    <row r="798" spans="2:28" ht="16.5" customHeight="1" x14ac:dyDescent="0.25">
      <c r="B798" s="97">
        <v>2584</v>
      </c>
      <c r="C798" s="97" t="s">
        <v>206</v>
      </c>
      <c r="D798" s="98">
        <v>6880</v>
      </c>
      <c r="E798" s="99">
        <v>146</v>
      </c>
      <c r="F798" s="97">
        <v>6</v>
      </c>
      <c r="G798" s="97"/>
      <c r="H798" s="105">
        <v>0</v>
      </c>
      <c r="I798" s="105">
        <v>1</v>
      </c>
      <c r="J798" s="105">
        <v>34</v>
      </c>
      <c r="K798" s="95">
        <v>134</v>
      </c>
      <c r="L798" s="106">
        <f>T797</f>
        <v>80</v>
      </c>
      <c r="M798" s="106">
        <f>K798*L798</f>
        <v>10720</v>
      </c>
      <c r="N798" s="77"/>
      <c r="O798" s="78" t="s">
        <v>203</v>
      </c>
      <c r="P798" s="78" t="s">
        <v>211</v>
      </c>
      <c r="Q798" s="78" t="s">
        <v>143</v>
      </c>
      <c r="R798" s="79">
        <v>120</v>
      </c>
      <c r="S798" s="80"/>
      <c r="T798" s="81">
        <v>8050</v>
      </c>
      <c r="U798" s="96" t="s">
        <v>1249</v>
      </c>
      <c r="V798" s="79">
        <f>R798*T798*85/100</f>
        <v>821100</v>
      </c>
      <c r="W798" s="79">
        <f>R798*T798-V798</f>
        <v>144900</v>
      </c>
      <c r="X798" s="82">
        <f>M798+W798</f>
        <v>155620</v>
      </c>
      <c r="Y798" s="83">
        <f>M798</f>
        <v>10720</v>
      </c>
      <c r="Z798" s="84"/>
      <c r="AA798" s="123">
        <f>AB798*M798/100</f>
        <v>2.1440000000000001</v>
      </c>
      <c r="AB798" s="86">
        <v>0.02</v>
      </c>
    </row>
    <row r="799" spans="2:28" ht="16.5" customHeight="1" x14ac:dyDescent="0.25">
      <c r="B799" s="97"/>
      <c r="C799" s="97"/>
      <c r="D799" s="98"/>
      <c r="E799" s="99"/>
      <c r="F799" s="97"/>
      <c r="G799" s="97"/>
      <c r="H799" s="105"/>
      <c r="I799" s="105"/>
      <c r="J799" s="105"/>
      <c r="K799" s="95">
        <v>18</v>
      </c>
      <c r="L799" s="106">
        <f>T797</f>
        <v>80</v>
      </c>
      <c r="M799" s="106">
        <f>K799*L799</f>
        <v>1440</v>
      </c>
      <c r="N799" s="77"/>
      <c r="O799" s="78" t="s">
        <v>215</v>
      </c>
      <c r="P799" s="78" t="s">
        <v>5</v>
      </c>
      <c r="Q799" s="78"/>
      <c r="R799" s="79">
        <v>72</v>
      </c>
      <c r="S799" s="80"/>
      <c r="T799" s="81">
        <v>7350</v>
      </c>
      <c r="U799" s="96" t="s">
        <v>1187</v>
      </c>
      <c r="V799" s="79">
        <f>R799*T799*54/100</f>
        <v>285768</v>
      </c>
      <c r="W799" s="79">
        <f>R799*T799-V799</f>
        <v>243432</v>
      </c>
      <c r="X799" s="82">
        <f>M799+W799</f>
        <v>244872</v>
      </c>
      <c r="Y799" s="83">
        <f>M798</f>
        <v>10720</v>
      </c>
      <c r="Z799" s="84"/>
      <c r="AA799" s="123">
        <f>X799*AB799/100</f>
        <v>734.61599999999987</v>
      </c>
      <c r="AB799" s="86">
        <v>0.3</v>
      </c>
    </row>
    <row r="800" spans="2:28" ht="16.5" customHeight="1" x14ac:dyDescent="0.25">
      <c r="B800" s="97"/>
      <c r="C800" s="97"/>
      <c r="D800" s="98"/>
      <c r="E800" s="99"/>
      <c r="F800" s="97"/>
      <c r="G800" s="97"/>
      <c r="H800" s="105">
        <v>0</v>
      </c>
      <c r="I800" s="105">
        <v>1</v>
      </c>
      <c r="J800" s="105">
        <v>52</v>
      </c>
      <c r="K800" s="95">
        <v>152</v>
      </c>
      <c r="L800" s="106"/>
      <c r="M800" s="106"/>
      <c r="N800" s="77"/>
      <c r="O800" s="78"/>
      <c r="P800" s="78"/>
      <c r="Q800" s="78"/>
      <c r="R800" s="79"/>
      <c r="S800" s="80"/>
      <c r="T800" s="81"/>
      <c r="U800" s="77"/>
      <c r="V800" s="79"/>
      <c r="W800" s="79"/>
      <c r="X800" s="82"/>
      <c r="Y800" s="83"/>
      <c r="Z800" s="84"/>
      <c r="AA800" s="87"/>
      <c r="AB800" s="82"/>
    </row>
    <row r="801" spans="2:28" ht="16.5" customHeight="1" x14ac:dyDescent="0.25">
      <c r="B801" s="97"/>
      <c r="C801" s="97"/>
      <c r="D801" s="98"/>
      <c r="E801" s="99"/>
      <c r="F801" s="97"/>
      <c r="G801" s="97"/>
      <c r="H801" s="105"/>
      <c r="I801" s="105"/>
      <c r="J801" s="105"/>
      <c r="K801" s="95"/>
      <c r="L801" s="106"/>
      <c r="M801" s="106"/>
      <c r="N801" s="77"/>
      <c r="O801" s="78"/>
      <c r="P801" s="78"/>
      <c r="Q801" s="78"/>
      <c r="R801" s="79"/>
      <c r="S801" s="80"/>
      <c r="T801" s="81"/>
      <c r="U801" s="77"/>
      <c r="V801" s="79"/>
      <c r="W801" s="79"/>
      <c r="X801" s="82"/>
      <c r="Y801" s="83"/>
      <c r="Z801" s="84"/>
      <c r="AA801" s="87"/>
      <c r="AB801" s="82"/>
    </row>
    <row r="802" spans="2:28" ht="16.5" customHeight="1" x14ac:dyDescent="0.25">
      <c r="B802" s="99"/>
      <c r="C802" s="99"/>
      <c r="D802" s="99"/>
      <c r="E802" s="99"/>
      <c r="F802" s="99"/>
      <c r="G802" s="99"/>
      <c r="H802" s="107"/>
      <c r="I802" s="107"/>
      <c r="J802" s="107"/>
      <c r="K802" s="106"/>
      <c r="L802" s="106"/>
      <c r="M802" s="106"/>
      <c r="N802" s="77"/>
      <c r="O802" s="78"/>
      <c r="P802" s="78"/>
      <c r="Q802" s="78"/>
      <c r="R802" s="79"/>
      <c r="S802" s="80"/>
      <c r="T802" s="81"/>
      <c r="U802" s="77"/>
      <c r="V802" s="79"/>
      <c r="W802" s="79"/>
      <c r="X802" s="86"/>
      <c r="Y802" s="83"/>
      <c r="Z802" s="84"/>
      <c r="AA802" s="85"/>
      <c r="AB802" s="86"/>
    </row>
    <row r="803" spans="2:28" ht="16.5" customHeight="1" x14ac:dyDescent="0.25">
      <c r="B803" s="100" t="s">
        <v>205</v>
      </c>
      <c r="C803" s="101"/>
      <c r="D803" s="101"/>
      <c r="E803" s="101"/>
      <c r="F803" s="101"/>
      <c r="G803" s="102"/>
      <c r="H803" s="102" t="s">
        <v>207</v>
      </c>
      <c r="I803" s="102" t="s">
        <v>296</v>
      </c>
      <c r="J803" s="102" t="s">
        <v>294</v>
      </c>
      <c r="K803" s="102">
        <v>6</v>
      </c>
      <c r="L803" s="102">
        <v>3</v>
      </c>
      <c r="M803" s="102"/>
      <c r="N803" s="102"/>
      <c r="O803" s="102" t="s">
        <v>208</v>
      </c>
      <c r="P803" s="102" t="s">
        <v>209</v>
      </c>
      <c r="Q803" s="102" t="s">
        <v>139</v>
      </c>
      <c r="R803" s="102">
        <v>34160</v>
      </c>
      <c r="S803" s="102"/>
      <c r="T803" s="102">
        <v>80</v>
      </c>
      <c r="U803" s="102"/>
      <c r="V803" s="103"/>
      <c r="W803" s="101"/>
      <c r="X803" s="102" t="s">
        <v>212</v>
      </c>
      <c r="Y803" s="101" t="s">
        <v>5467</v>
      </c>
      <c r="Z803" s="101"/>
      <c r="AA803" s="101"/>
      <c r="AB803" s="104"/>
    </row>
    <row r="804" spans="2:28" ht="16.5" customHeight="1" x14ac:dyDescent="0.25">
      <c r="B804" s="97">
        <v>2585</v>
      </c>
      <c r="C804" s="97" t="s">
        <v>206</v>
      </c>
      <c r="D804" s="98">
        <v>28</v>
      </c>
      <c r="E804" s="99">
        <v>15</v>
      </c>
      <c r="F804" s="97">
        <v>6</v>
      </c>
      <c r="G804" s="97">
        <v>1</v>
      </c>
      <c r="H804" s="105">
        <v>6</v>
      </c>
      <c r="I804" s="105">
        <v>3</v>
      </c>
      <c r="J804" s="105">
        <v>43</v>
      </c>
      <c r="K804" s="95">
        <v>2743</v>
      </c>
      <c r="L804" s="106">
        <f>T803</f>
        <v>80</v>
      </c>
      <c r="M804" s="106">
        <f>K804*L804</f>
        <v>219440</v>
      </c>
      <c r="N804" s="77"/>
      <c r="O804" s="78"/>
      <c r="P804" s="78"/>
      <c r="Q804" s="78"/>
      <c r="R804" s="79"/>
      <c r="S804" s="80"/>
      <c r="T804" s="81"/>
      <c r="U804" s="77"/>
      <c r="V804" s="79"/>
      <c r="W804" s="79"/>
      <c r="X804" s="82"/>
      <c r="Y804" s="83">
        <f>M804</f>
        <v>219440</v>
      </c>
      <c r="Z804" s="84"/>
      <c r="AA804" s="87">
        <f>AB804*M804/100</f>
        <v>21.944000000000003</v>
      </c>
      <c r="AB804" s="82">
        <v>0.01</v>
      </c>
    </row>
    <row r="805" spans="2:28" ht="16.5" customHeight="1" x14ac:dyDescent="0.25">
      <c r="B805" s="99"/>
      <c r="C805" s="99"/>
      <c r="D805" s="99"/>
      <c r="E805" s="99"/>
      <c r="F805" s="99"/>
      <c r="G805" s="99"/>
      <c r="H805" s="107"/>
      <c r="I805" s="107"/>
      <c r="J805" s="107"/>
      <c r="K805" s="106"/>
      <c r="L805" s="106"/>
      <c r="M805" s="106"/>
      <c r="N805" s="77"/>
      <c r="O805" s="78"/>
      <c r="P805" s="78"/>
      <c r="Q805" s="78"/>
      <c r="R805" s="79"/>
      <c r="S805" s="80"/>
      <c r="T805" s="81"/>
      <c r="U805" s="77"/>
      <c r="V805" s="79"/>
      <c r="W805" s="79"/>
      <c r="X805" s="86"/>
      <c r="Y805" s="83"/>
      <c r="Z805" s="84"/>
      <c r="AA805" s="85"/>
      <c r="AB805" s="86"/>
    </row>
    <row r="806" spans="2:28" ht="16.5" customHeight="1" x14ac:dyDescent="0.25">
      <c r="B806" s="100" t="s">
        <v>205</v>
      </c>
      <c r="C806" s="101"/>
      <c r="D806" s="101"/>
      <c r="E806" s="101"/>
      <c r="F806" s="101"/>
      <c r="G806" s="102"/>
      <c r="H806" s="102" t="s">
        <v>210</v>
      </c>
      <c r="I806" s="102" t="s">
        <v>5468</v>
      </c>
      <c r="J806" s="102" t="s">
        <v>294</v>
      </c>
      <c r="K806" s="102">
        <v>6</v>
      </c>
      <c r="L806" s="102">
        <v>3</v>
      </c>
      <c r="M806" s="102"/>
      <c r="N806" s="102"/>
      <c r="O806" s="102" t="s">
        <v>208</v>
      </c>
      <c r="P806" s="102" t="s">
        <v>209</v>
      </c>
      <c r="Q806" s="102" t="s">
        <v>139</v>
      </c>
      <c r="R806" s="102">
        <v>34160</v>
      </c>
      <c r="S806" s="102"/>
      <c r="T806" s="102">
        <v>80</v>
      </c>
      <c r="U806" s="102"/>
      <c r="V806" s="103"/>
      <c r="W806" s="101"/>
      <c r="X806" s="102"/>
      <c r="Y806" s="101"/>
      <c r="Z806" s="101"/>
      <c r="AA806" s="101"/>
      <c r="AB806" s="104"/>
    </row>
    <row r="807" spans="2:28" ht="16.5" customHeight="1" x14ac:dyDescent="0.25">
      <c r="B807" s="97">
        <v>2586</v>
      </c>
      <c r="C807" s="97" t="s">
        <v>206</v>
      </c>
      <c r="D807" s="98">
        <v>1621</v>
      </c>
      <c r="E807" s="99">
        <v>16</v>
      </c>
      <c r="F807" s="97">
        <v>6</v>
      </c>
      <c r="G807" s="97">
        <v>1</v>
      </c>
      <c r="H807" s="105">
        <v>33</v>
      </c>
      <c r="I807" s="105">
        <v>1</v>
      </c>
      <c r="J807" s="105">
        <v>61</v>
      </c>
      <c r="K807" s="95">
        <v>13361</v>
      </c>
      <c r="L807" s="106">
        <f>T806</f>
        <v>80</v>
      </c>
      <c r="M807" s="106">
        <f>K807*L807</f>
        <v>1068880</v>
      </c>
      <c r="N807" s="77"/>
      <c r="O807" s="78"/>
      <c r="P807" s="78"/>
      <c r="Q807" s="78"/>
      <c r="R807" s="79"/>
      <c r="S807" s="80"/>
      <c r="T807" s="81"/>
      <c r="U807" s="77"/>
      <c r="V807" s="79"/>
      <c r="W807" s="79"/>
      <c r="X807" s="82"/>
      <c r="Y807" s="83">
        <f>M807</f>
        <v>1068880</v>
      </c>
      <c r="Z807" s="84"/>
      <c r="AA807" s="87">
        <f>AB807*M807/100</f>
        <v>106.88800000000001</v>
      </c>
      <c r="AB807" s="82">
        <v>0.01</v>
      </c>
    </row>
    <row r="808" spans="2:28" ht="16.5" customHeight="1" x14ac:dyDescent="0.25">
      <c r="B808" s="99"/>
      <c r="C808" s="99"/>
      <c r="D808" s="99"/>
      <c r="E808" s="99"/>
      <c r="F808" s="99"/>
      <c r="G808" s="99"/>
      <c r="H808" s="107"/>
      <c r="I808" s="107"/>
      <c r="J808" s="107"/>
      <c r="K808" s="106"/>
      <c r="L808" s="106"/>
      <c r="M808" s="106"/>
      <c r="N808" s="77"/>
      <c r="O808" s="78"/>
      <c r="P808" s="78"/>
      <c r="Q808" s="78"/>
      <c r="R808" s="79"/>
      <c r="S808" s="80"/>
      <c r="T808" s="81"/>
      <c r="U808" s="77"/>
      <c r="V808" s="79"/>
      <c r="W808" s="79"/>
      <c r="X808" s="86"/>
      <c r="Y808" s="83"/>
      <c r="Z808" s="84"/>
      <c r="AA808" s="85"/>
      <c r="AB808" s="86"/>
    </row>
    <row r="809" spans="2:28" ht="16.5" customHeight="1" x14ac:dyDescent="0.25">
      <c r="B809" s="100" t="s">
        <v>205</v>
      </c>
      <c r="C809" s="101"/>
      <c r="D809" s="101"/>
      <c r="E809" s="101"/>
      <c r="F809" s="101"/>
      <c r="G809" s="102"/>
      <c r="H809" s="102" t="s">
        <v>210</v>
      </c>
      <c r="I809" s="102" t="s">
        <v>5473</v>
      </c>
      <c r="J809" s="102" t="s">
        <v>5474</v>
      </c>
      <c r="K809" s="102">
        <v>108</v>
      </c>
      <c r="L809" s="102">
        <v>3</v>
      </c>
      <c r="M809" s="102"/>
      <c r="N809" s="102"/>
      <c r="O809" s="102" t="s">
        <v>208</v>
      </c>
      <c r="P809" s="102" t="s">
        <v>209</v>
      </c>
      <c r="Q809" s="102" t="s">
        <v>139</v>
      </c>
      <c r="R809" s="102">
        <v>34160</v>
      </c>
      <c r="S809" s="102"/>
      <c r="T809" s="102">
        <v>80</v>
      </c>
      <c r="U809" s="102"/>
      <c r="V809" s="103"/>
      <c r="W809" s="101"/>
      <c r="X809" s="102"/>
      <c r="Y809" s="101"/>
      <c r="Z809" s="101"/>
      <c r="AA809" s="101"/>
      <c r="AB809" s="104"/>
    </row>
    <row r="810" spans="2:28" ht="16.5" customHeight="1" x14ac:dyDescent="0.25">
      <c r="B810" s="97">
        <v>2593</v>
      </c>
      <c r="C810" s="97" t="s">
        <v>206</v>
      </c>
      <c r="D810" s="98">
        <v>8254</v>
      </c>
      <c r="E810" s="99">
        <v>149</v>
      </c>
      <c r="F810" s="97">
        <v>6</v>
      </c>
      <c r="G810" s="97"/>
      <c r="H810" s="105">
        <v>0</v>
      </c>
      <c r="I810" s="105">
        <v>1</v>
      </c>
      <c r="J810" s="105">
        <v>61</v>
      </c>
      <c r="K810" s="95">
        <v>161</v>
      </c>
      <c r="L810" s="106">
        <f>T809</f>
        <v>80</v>
      </c>
      <c r="M810" s="106">
        <f>K810*L810</f>
        <v>12880</v>
      </c>
      <c r="N810" s="77"/>
      <c r="O810" s="78" t="s">
        <v>203</v>
      </c>
      <c r="P810" s="78" t="s">
        <v>5</v>
      </c>
      <c r="Q810" s="78" t="s">
        <v>143</v>
      </c>
      <c r="R810" s="79">
        <v>90</v>
      </c>
      <c r="S810" s="80"/>
      <c r="T810" s="81">
        <v>8050</v>
      </c>
      <c r="U810" s="96" t="s">
        <v>5449</v>
      </c>
      <c r="V810" s="79">
        <f>R810*T810*12/100</f>
        <v>86940</v>
      </c>
      <c r="W810" s="79">
        <f>R810*T810-V810</f>
        <v>637560</v>
      </c>
      <c r="X810" s="82">
        <f>M810+W810</f>
        <v>650440</v>
      </c>
      <c r="Y810" s="83">
        <f>M810</f>
        <v>12880</v>
      </c>
      <c r="Z810" s="84"/>
      <c r="AA810" s="87">
        <f>AB810*M810/100</f>
        <v>2.5760000000000001</v>
      </c>
      <c r="AB810" s="86">
        <v>0.02</v>
      </c>
    </row>
    <row r="811" spans="2:28" ht="16.5" customHeight="1" x14ac:dyDescent="0.25">
      <c r="B811" s="97"/>
      <c r="C811" s="97"/>
      <c r="D811" s="98"/>
      <c r="E811" s="99"/>
      <c r="F811" s="97"/>
      <c r="G811" s="97"/>
      <c r="H811" s="105"/>
      <c r="I811" s="105"/>
      <c r="J811" s="105"/>
      <c r="K811" s="95">
        <v>9</v>
      </c>
      <c r="L811" s="106">
        <f>T809</f>
        <v>80</v>
      </c>
      <c r="M811" s="106">
        <f>K811*L811</f>
        <v>720</v>
      </c>
      <c r="N811" s="77"/>
      <c r="O811" s="78" t="s">
        <v>215</v>
      </c>
      <c r="P811" s="78" t="s">
        <v>5</v>
      </c>
      <c r="Q811" s="78"/>
      <c r="R811" s="79">
        <v>36</v>
      </c>
      <c r="S811" s="80"/>
      <c r="T811" s="81">
        <v>7350</v>
      </c>
      <c r="U811" s="96" t="s">
        <v>5449</v>
      </c>
      <c r="V811" s="79">
        <f>R811*T811*12/100</f>
        <v>31752</v>
      </c>
      <c r="W811" s="79">
        <f>R811*T811-V811</f>
        <v>232848</v>
      </c>
      <c r="X811" s="82">
        <f>M811+W811</f>
        <v>233568</v>
      </c>
      <c r="Y811" s="83">
        <f>M811</f>
        <v>720</v>
      </c>
      <c r="Z811" s="84"/>
      <c r="AA811" s="123">
        <f>X811*AB811/100</f>
        <v>700.70399999999995</v>
      </c>
      <c r="AB811" s="86">
        <v>0.3</v>
      </c>
    </row>
    <row r="812" spans="2:28" ht="16.5" customHeight="1" x14ac:dyDescent="0.25">
      <c r="B812" s="97"/>
      <c r="C812" s="97"/>
      <c r="D812" s="98"/>
      <c r="E812" s="99"/>
      <c r="F812" s="97"/>
      <c r="G812" s="97"/>
      <c r="H812" s="105">
        <v>0</v>
      </c>
      <c r="I812" s="105">
        <v>1</v>
      </c>
      <c r="J812" s="105">
        <v>70</v>
      </c>
      <c r="K812" s="95">
        <v>170</v>
      </c>
      <c r="L812" s="106"/>
      <c r="M812" s="106"/>
      <c r="N812" s="77"/>
      <c r="O812" s="78"/>
      <c r="P812" s="78"/>
      <c r="Q812" s="78"/>
      <c r="R812" s="79"/>
      <c r="S812" s="80"/>
      <c r="T812" s="81"/>
      <c r="U812" s="77"/>
      <c r="V812" s="79"/>
      <c r="W812" s="79"/>
      <c r="X812" s="82"/>
      <c r="Y812" s="83"/>
      <c r="Z812" s="84"/>
      <c r="AA812" s="87"/>
      <c r="AB812" s="82"/>
    </row>
    <row r="813" spans="2:28" ht="16.5" customHeight="1" x14ac:dyDescent="0.25">
      <c r="B813" s="99"/>
      <c r="C813" s="99"/>
      <c r="D813" s="99"/>
      <c r="E813" s="99"/>
      <c r="F813" s="99"/>
      <c r="G813" s="99"/>
      <c r="H813" s="107"/>
      <c r="I813" s="107"/>
      <c r="J813" s="107"/>
      <c r="K813" s="106"/>
      <c r="L813" s="106"/>
      <c r="M813" s="106"/>
      <c r="N813" s="77"/>
      <c r="O813" s="78"/>
      <c r="P813" s="78"/>
      <c r="Q813" s="78"/>
      <c r="R813" s="79"/>
      <c r="S813" s="80"/>
      <c r="T813" s="81"/>
      <c r="U813" s="77"/>
      <c r="V813" s="79"/>
      <c r="W813" s="79"/>
      <c r="X813" s="86"/>
      <c r="Y813" s="83"/>
      <c r="Z813" s="84"/>
      <c r="AA813" s="85"/>
      <c r="AB813" s="86"/>
    </row>
    <row r="814" spans="2:28" ht="16.5" customHeight="1" x14ac:dyDescent="0.25">
      <c r="B814" s="100" t="s">
        <v>205</v>
      </c>
      <c r="C814" s="101"/>
      <c r="D814" s="101"/>
      <c r="E814" s="101"/>
      <c r="F814" s="101"/>
      <c r="G814" s="102"/>
      <c r="H814" s="102" t="s">
        <v>210</v>
      </c>
      <c r="I814" s="102" t="s">
        <v>5479</v>
      </c>
      <c r="J814" s="102" t="s">
        <v>467</v>
      </c>
      <c r="K814" s="102">
        <v>111</v>
      </c>
      <c r="L814" s="102">
        <v>3</v>
      </c>
      <c r="M814" s="102"/>
      <c r="N814" s="102"/>
      <c r="O814" s="102" t="s">
        <v>208</v>
      </c>
      <c r="P814" s="102" t="s">
        <v>209</v>
      </c>
      <c r="Q814" s="102" t="s">
        <v>139</v>
      </c>
      <c r="R814" s="102">
        <v>34160</v>
      </c>
      <c r="S814" s="102"/>
      <c r="T814" s="102">
        <v>80</v>
      </c>
      <c r="U814" s="102"/>
      <c r="V814" s="103"/>
      <c r="W814" s="101"/>
      <c r="X814" s="102"/>
      <c r="Y814" s="101"/>
      <c r="Z814" s="101"/>
      <c r="AA814" s="101"/>
      <c r="AB814" s="104"/>
    </row>
    <row r="815" spans="2:28" ht="16.5" customHeight="1" x14ac:dyDescent="0.25">
      <c r="B815" s="97">
        <v>2604</v>
      </c>
      <c r="C815" s="97" t="s">
        <v>206</v>
      </c>
      <c r="D815" s="98">
        <v>1639</v>
      </c>
      <c r="E815" s="99">
        <v>12</v>
      </c>
      <c r="F815" s="97">
        <v>6</v>
      </c>
      <c r="G815" s="97">
        <v>1</v>
      </c>
      <c r="H815" s="105">
        <v>9</v>
      </c>
      <c r="I815" s="105">
        <v>0</v>
      </c>
      <c r="J815" s="105">
        <v>72</v>
      </c>
      <c r="K815" s="95">
        <v>3672</v>
      </c>
      <c r="L815" s="106">
        <f>T814</f>
        <v>80</v>
      </c>
      <c r="M815" s="106">
        <f>K815*L815</f>
        <v>293760</v>
      </c>
      <c r="N815" s="77"/>
      <c r="O815" s="78"/>
      <c r="P815" s="78"/>
      <c r="Q815" s="78"/>
      <c r="R815" s="79"/>
      <c r="S815" s="80"/>
      <c r="T815" s="81"/>
      <c r="U815" s="77"/>
      <c r="V815" s="79"/>
      <c r="W815" s="79"/>
      <c r="X815" s="82"/>
      <c r="Y815" s="83">
        <f>M815</f>
        <v>293760</v>
      </c>
      <c r="Z815" s="84"/>
      <c r="AA815" s="87">
        <f>AB815*M815/100</f>
        <v>29.375999999999998</v>
      </c>
      <c r="AB815" s="82">
        <v>0.01</v>
      </c>
    </row>
    <row r="816" spans="2:28" ht="16.5" customHeight="1" x14ac:dyDescent="0.25">
      <c r="B816" s="99"/>
      <c r="C816" s="99"/>
      <c r="D816" s="99"/>
      <c r="E816" s="99"/>
      <c r="F816" s="99"/>
      <c r="G816" s="99"/>
      <c r="H816" s="107"/>
      <c r="I816" s="107"/>
      <c r="J816" s="107"/>
      <c r="K816" s="106"/>
      <c r="L816" s="106"/>
      <c r="M816" s="106"/>
      <c r="N816" s="77"/>
      <c r="O816" s="78"/>
      <c r="P816" s="78"/>
      <c r="Q816" s="78"/>
      <c r="R816" s="79"/>
      <c r="S816" s="80"/>
      <c r="T816" s="81"/>
      <c r="U816" s="77"/>
      <c r="V816" s="79"/>
      <c r="W816" s="79"/>
      <c r="X816" s="86"/>
      <c r="Y816" s="83"/>
      <c r="Z816" s="84"/>
      <c r="AA816" s="85"/>
      <c r="AB816" s="86"/>
    </row>
    <row r="817" spans="2:28" ht="16.5" customHeight="1" x14ac:dyDescent="0.25">
      <c r="B817" s="100" t="s">
        <v>205</v>
      </c>
      <c r="C817" s="101"/>
      <c r="D817" s="101"/>
      <c r="E817" s="101"/>
      <c r="F817" s="101"/>
      <c r="G817" s="102"/>
      <c r="H817" s="102" t="s">
        <v>210</v>
      </c>
      <c r="I817" s="102" t="s">
        <v>5479</v>
      </c>
      <c r="J817" s="102" t="s">
        <v>467</v>
      </c>
      <c r="K817" s="102">
        <v>111</v>
      </c>
      <c r="L817" s="102">
        <v>3</v>
      </c>
      <c r="M817" s="102"/>
      <c r="N817" s="102"/>
      <c r="O817" s="102" t="s">
        <v>208</v>
      </c>
      <c r="P817" s="102" t="s">
        <v>209</v>
      </c>
      <c r="Q817" s="102" t="s">
        <v>139</v>
      </c>
      <c r="R817" s="102">
        <v>34160</v>
      </c>
      <c r="S817" s="102"/>
      <c r="T817" s="102">
        <v>80</v>
      </c>
      <c r="U817" s="102"/>
      <c r="V817" s="103"/>
      <c r="W817" s="101"/>
      <c r="X817" s="102"/>
      <c r="Y817" s="101"/>
      <c r="Z817" s="101"/>
      <c r="AA817" s="101"/>
      <c r="AB817" s="104"/>
    </row>
    <row r="818" spans="2:28" ht="16.5" customHeight="1" x14ac:dyDescent="0.25">
      <c r="B818" s="97">
        <v>2605</v>
      </c>
      <c r="C818" s="97" t="s">
        <v>206</v>
      </c>
      <c r="D818" s="98">
        <v>13113</v>
      </c>
      <c r="E818" s="99">
        <v>158</v>
      </c>
      <c r="F818" s="97">
        <v>6</v>
      </c>
      <c r="G818" s="97">
        <v>1</v>
      </c>
      <c r="H818" s="105">
        <v>0</v>
      </c>
      <c r="I818" s="105">
        <v>2</v>
      </c>
      <c r="J818" s="105">
        <v>4</v>
      </c>
      <c r="K818" s="95">
        <v>204</v>
      </c>
      <c r="L818" s="106">
        <f>T817</f>
        <v>80</v>
      </c>
      <c r="M818" s="106">
        <f>K818*L818</f>
        <v>16320</v>
      </c>
      <c r="N818" s="77"/>
      <c r="O818" s="78"/>
      <c r="P818" s="78"/>
      <c r="Q818" s="78"/>
      <c r="R818" s="79"/>
      <c r="S818" s="80"/>
      <c r="T818" s="81"/>
      <c r="U818" s="77"/>
      <c r="V818" s="79"/>
      <c r="W818" s="79"/>
      <c r="X818" s="82"/>
      <c r="Y818" s="83">
        <f>M818</f>
        <v>16320</v>
      </c>
      <c r="Z818" s="84"/>
      <c r="AA818" s="87">
        <f>AB818*M818/100</f>
        <v>1.6320000000000001</v>
      </c>
      <c r="AB818" s="82">
        <v>0.01</v>
      </c>
    </row>
    <row r="819" spans="2:28" ht="16.5" customHeight="1" x14ac:dyDescent="0.25">
      <c r="B819" s="99"/>
      <c r="C819" s="99"/>
      <c r="D819" s="99"/>
      <c r="E819" s="99"/>
      <c r="F819" s="99"/>
      <c r="G819" s="99"/>
      <c r="H819" s="107"/>
      <c r="I819" s="107"/>
      <c r="J819" s="107"/>
      <c r="K819" s="106"/>
      <c r="L819" s="106"/>
      <c r="M819" s="106"/>
      <c r="N819" s="77"/>
      <c r="O819" s="78"/>
      <c r="P819" s="78"/>
      <c r="Q819" s="78"/>
      <c r="R819" s="79"/>
      <c r="S819" s="80"/>
      <c r="T819" s="81"/>
      <c r="U819" s="77"/>
      <c r="V819" s="79"/>
      <c r="W819" s="79"/>
      <c r="X819" s="86"/>
      <c r="Y819" s="83"/>
      <c r="Z819" s="84"/>
      <c r="AA819" s="85"/>
      <c r="AB819" s="86"/>
    </row>
    <row r="820" spans="2:28" ht="16.5" customHeight="1" x14ac:dyDescent="0.25">
      <c r="B820" s="100" t="s">
        <v>205</v>
      </c>
      <c r="C820" s="101"/>
      <c r="D820" s="101"/>
      <c r="E820" s="101"/>
      <c r="F820" s="101"/>
      <c r="G820" s="102"/>
      <c r="H820" s="102" t="s">
        <v>207</v>
      </c>
      <c r="I820" s="102" t="s">
        <v>250</v>
      </c>
      <c r="J820" s="102" t="s">
        <v>467</v>
      </c>
      <c r="K820" s="102">
        <v>9</v>
      </c>
      <c r="L820" s="102">
        <v>3</v>
      </c>
      <c r="M820" s="102"/>
      <c r="N820" s="102"/>
      <c r="O820" s="102" t="s">
        <v>208</v>
      </c>
      <c r="P820" s="102" t="s">
        <v>209</v>
      </c>
      <c r="Q820" s="102" t="s">
        <v>139</v>
      </c>
      <c r="R820" s="102">
        <v>34160</v>
      </c>
      <c r="S820" s="102"/>
      <c r="T820" s="102">
        <v>80</v>
      </c>
      <c r="U820" s="102"/>
      <c r="V820" s="103"/>
      <c r="W820" s="101"/>
      <c r="X820" s="102"/>
      <c r="Y820" s="101"/>
      <c r="Z820" s="101"/>
      <c r="AA820" s="101"/>
      <c r="AB820" s="104"/>
    </row>
    <row r="821" spans="2:28" ht="16.5" customHeight="1" x14ac:dyDescent="0.25">
      <c r="B821" s="97">
        <v>2606</v>
      </c>
      <c r="C821" s="97" t="s">
        <v>206</v>
      </c>
      <c r="D821" s="98">
        <v>1698</v>
      </c>
      <c r="E821" s="99">
        <v>1</v>
      </c>
      <c r="F821" s="97">
        <v>6</v>
      </c>
      <c r="G821" s="97">
        <v>1</v>
      </c>
      <c r="H821" s="105">
        <v>8</v>
      </c>
      <c r="I821" s="105">
        <v>1</v>
      </c>
      <c r="J821" s="105">
        <v>82</v>
      </c>
      <c r="K821" s="95">
        <v>3382</v>
      </c>
      <c r="L821" s="106">
        <f>T820</f>
        <v>80</v>
      </c>
      <c r="M821" s="106">
        <f>K821*L821</f>
        <v>270560</v>
      </c>
      <c r="N821" s="77"/>
      <c r="O821" s="78"/>
      <c r="P821" s="78"/>
      <c r="Q821" s="78"/>
      <c r="R821" s="79"/>
      <c r="S821" s="80"/>
      <c r="T821" s="81"/>
      <c r="U821" s="77"/>
      <c r="V821" s="79"/>
      <c r="W821" s="79"/>
      <c r="X821" s="82"/>
      <c r="Y821" s="83">
        <f>M821</f>
        <v>270560</v>
      </c>
      <c r="Z821" s="84"/>
      <c r="AA821" s="87">
        <f>AB821*M821/100</f>
        <v>27.055999999999997</v>
      </c>
      <c r="AB821" s="82">
        <v>0.01</v>
      </c>
    </row>
    <row r="822" spans="2:28" ht="16.5" customHeight="1" x14ac:dyDescent="0.25">
      <c r="B822" s="99"/>
      <c r="C822" s="99"/>
      <c r="D822" s="99"/>
      <c r="E822" s="99"/>
      <c r="F822" s="99"/>
      <c r="G822" s="99"/>
      <c r="H822" s="107"/>
      <c r="I822" s="107"/>
      <c r="J822" s="107"/>
      <c r="K822" s="106"/>
      <c r="L822" s="106"/>
      <c r="M822" s="106"/>
      <c r="N822" s="77"/>
      <c r="O822" s="78"/>
      <c r="P822" s="78"/>
      <c r="Q822" s="78"/>
      <c r="R822" s="79"/>
      <c r="S822" s="80"/>
      <c r="T822" s="81"/>
      <c r="U822" s="77"/>
      <c r="V822" s="79"/>
      <c r="W822" s="79"/>
      <c r="X822" s="86"/>
      <c r="Y822" s="83"/>
      <c r="Z822" s="84"/>
      <c r="AA822" s="85"/>
      <c r="AB822" s="86"/>
    </row>
    <row r="823" spans="2:28" ht="16.5" customHeight="1" x14ac:dyDescent="0.25">
      <c r="B823" s="100" t="s">
        <v>205</v>
      </c>
      <c r="C823" s="101"/>
      <c r="D823" s="101"/>
      <c r="E823" s="101"/>
      <c r="F823" s="101"/>
      <c r="G823" s="102"/>
      <c r="H823" s="102" t="s">
        <v>207</v>
      </c>
      <c r="I823" s="102" t="s">
        <v>250</v>
      </c>
      <c r="J823" s="102" t="s">
        <v>467</v>
      </c>
      <c r="K823" s="102">
        <v>9</v>
      </c>
      <c r="L823" s="102">
        <v>3</v>
      </c>
      <c r="M823" s="102"/>
      <c r="N823" s="102"/>
      <c r="O823" s="102" t="s">
        <v>208</v>
      </c>
      <c r="P823" s="102" t="s">
        <v>209</v>
      </c>
      <c r="Q823" s="102" t="s">
        <v>139</v>
      </c>
      <c r="R823" s="102">
        <v>34160</v>
      </c>
      <c r="S823" s="102"/>
      <c r="T823" s="102">
        <v>80</v>
      </c>
      <c r="U823" s="102"/>
      <c r="V823" s="103"/>
      <c r="W823" s="101"/>
      <c r="X823" s="102"/>
      <c r="Y823" s="101"/>
      <c r="Z823" s="101"/>
      <c r="AA823" s="101"/>
      <c r="AB823" s="104"/>
    </row>
    <row r="824" spans="2:28" ht="16.5" customHeight="1" x14ac:dyDescent="0.25">
      <c r="B824" s="97">
        <v>2607</v>
      </c>
      <c r="C824" s="97" t="s">
        <v>206</v>
      </c>
      <c r="D824" s="98">
        <v>13114</v>
      </c>
      <c r="E824" s="99">
        <v>159</v>
      </c>
      <c r="F824" s="97">
        <v>6</v>
      </c>
      <c r="G824" s="97">
        <v>1</v>
      </c>
      <c r="H824" s="105">
        <v>0</v>
      </c>
      <c r="I824" s="105">
        <v>2</v>
      </c>
      <c r="J824" s="105">
        <v>3</v>
      </c>
      <c r="K824" s="95">
        <v>203</v>
      </c>
      <c r="L824" s="106">
        <f>T823</f>
        <v>80</v>
      </c>
      <c r="M824" s="106">
        <f>K824*L824</f>
        <v>16240</v>
      </c>
      <c r="N824" s="77"/>
      <c r="O824" s="78"/>
      <c r="P824" s="78"/>
      <c r="Q824" s="78"/>
      <c r="R824" s="79"/>
      <c r="S824" s="80"/>
      <c r="T824" s="81"/>
      <c r="U824" s="77"/>
      <c r="V824" s="79"/>
      <c r="W824" s="79"/>
      <c r="X824" s="82"/>
      <c r="Y824" s="83">
        <f>M824</f>
        <v>16240</v>
      </c>
      <c r="Z824" s="84"/>
      <c r="AA824" s="87">
        <f>AB824*M824/100</f>
        <v>1.6240000000000001</v>
      </c>
      <c r="AB824" s="82">
        <v>0.01</v>
      </c>
    </row>
    <row r="825" spans="2:28" ht="16.5" customHeight="1" x14ac:dyDescent="0.25">
      <c r="B825" s="99"/>
      <c r="C825" s="99"/>
      <c r="D825" s="99"/>
      <c r="E825" s="99"/>
      <c r="F825" s="99"/>
      <c r="G825" s="99"/>
      <c r="H825" s="107"/>
      <c r="I825" s="107"/>
      <c r="J825" s="107"/>
      <c r="K825" s="106"/>
      <c r="L825" s="106"/>
      <c r="M825" s="106"/>
      <c r="N825" s="77"/>
      <c r="O825" s="78"/>
      <c r="P825" s="78"/>
      <c r="Q825" s="78"/>
      <c r="R825" s="79"/>
      <c r="S825" s="80"/>
      <c r="T825" s="81"/>
      <c r="U825" s="77"/>
      <c r="V825" s="79"/>
      <c r="W825" s="79"/>
      <c r="X825" s="86"/>
      <c r="Y825" s="83"/>
      <c r="Z825" s="84"/>
      <c r="AA825" s="85"/>
      <c r="AB825" s="86"/>
    </row>
    <row r="826" spans="2:28" ht="16.5" customHeight="1" x14ac:dyDescent="0.25">
      <c r="B826" s="100" t="s">
        <v>205</v>
      </c>
      <c r="C826" s="101"/>
      <c r="D826" s="101"/>
      <c r="E826" s="101"/>
      <c r="F826" s="101"/>
      <c r="G826" s="102"/>
      <c r="H826" s="102" t="s">
        <v>207</v>
      </c>
      <c r="I826" s="102" t="s">
        <v>250</v>
      </c>
      <c r="J826" s="102" t="s">
        <v>467</v>
      </c>
      <c r="K826" s="102">
        <v>9</v>
      </c>
      <c r="L826" s="102">
        <v>3</v>
      </c>
      <c r="M826" s="102"/>
      <c r="N826" s="102"/>
      <c r="O826" s="102" t="s">
        <v>208</v>
      </c>
      <c r="P826" s="102" t="s">
        <v>209</v>
      </c>
      <c r="Q826" s="102" t="s">
        <v>139</v>
      </c>
      <c r="R826" s="102">
        <v>34160</v>
      </c>
      <c r="S826" s="102"/>
      <c r="T826" s="102">
        <v>80</v>
      </c>
      <c r="U826" s="102"/>
      <c r="V826" s="103"/>
      <c r="W826" s="101"/>
      <c r="X826" s="102"/>
      <c r="Y826" s="101"/>
      <c r="Z826" s="101"/>
      <c r="AA826" s="101"/>
      <c r="AB826" s="104"/>
    </row>
    <row r="827" spans="2:28" ht="16.5" customHeight="1" x14ac:dyDescent="0.25">
      <c r="B827" s="97">
        <v>2608</v>
      </c>
      <c r="C827" s="97" t="s">
        <v>206</v>
      </c>
      <c r="D827" s="98">
        <v>1634</v>
      </c>
      <c r="E827" s="99">
        <v>7</v>
      </c>
      <c r="F827" s="97">
        <v>6</v>
      </c>
      <c r="G827" s="97">
        <v>1</v>
      </c>
      <c r="H827" s="105">
        <v>13</v>
      </c>
      <c r="I827" s="105">
        <v>0</v>
      </c>
      <c r="J827" s="105">
        <v>75</v>
      </c>
      <c r="K827" s="95">
        <v>5275</v>
      </c>
      <c r="L827" s="106">
        <f>T826</f>
        <v>80</v>
      </c>
      <c r="M827" s="106">
        <f>K827*L827</f>
        <v>422000</v>
      </c>
      <c r="N827" s="77"/>
      <c r="O827" s="78"/>
      <c r="P827" s="78"/>
      <c r="Q827" s="78"/>
      <c r="R827" s="79"/>
      <c r="S827" s="80"/>
      <c r="T827" s="81"/>
      <c r="U827" s="77"/>
      <c r="V827" s="79"/>
      <c r="W827" s="79"/>
      <c r="X827" s="82"/>
      <c r="Y827" s="83">
        <f>M827</f>
        <v>422000</v>
      </c>
      <c r="Z827" s="84"/>
      <c r="AA827" s="87">
        <f>AB827*M827/100</f>
        <v>42.2</v>
      </c>
      <c r="AB827" s="82">
        <v>0.01</v>
      </c>
    </row>
    <row r="828" spans="2:28" ht="16.5" customHeight="1" x14ac:dyDescent="0.25">
      <c r="B828" s="99"/>
      <c r="C828" s="99"/>
      <c r="D828" s="99"/>
      <c r="E828" s="99"/>
      <c r="F828" s="99"/>
      <c r="G828" s="99"/>
      <c r="H828" s="107"/>
      <c r="I828" s="107"/>
      <c r="J828" s="107"/>
      <c r="K828" s="106"/>
      <c r="L828" s="106"/>
      <c r="M828" s="106"/>
      <c r="N828" s="77"/>
      <c r="O828" s="78"/>
      <c r="P828" s="78"/>
      <c r="Q828" s="78"/>
      <c r="R828" s="79"/>
      <c r="S828" s="80"/>
      <c r="T828" s="81"/>
      <c r="U828" s="77"/>
      <c r="V828" s="79"/>
      <c r="W828" s="79"/>
      <c r="X828" s="86"/>
      <c r="Y828" s="83"/>
      <c r="Z828" s="84"/>
      <c r="AA828" s="85"/>
      <c r="AB828" s="86"/>
    </row>
    <row r="829" spans="2:28" ht="16.5" customHeight="1" x14ac:dyDescent="0.25">
      <c r="B829" s="100" t="s">
        <v>205</v>
      </c>
      <c r="C829" s="101"/>
      <c r="D829" s="101"/>
      <c r="E829" s="101"/>
      <c r="F829" s="101"/>
      <c r="G829" s="102"/>
      <c r="H829" s="102" t="s">
        <v>210</v>
      </c>
      <c r="I829" s="102" t="s">
        <v>756</v>
      </c>
      <c r="J829" s="102" t="s">
        <v>760</v>
      </c>
      <c r="K829" s="102">
        <v>9</v>
      </c>
      <c r="L829" s="102">
        <v>3</v>
      </c>
      <c r="M829" s="102"/>
      <c r="N829" s="102"/>
      <c r="O829" s="102" t="s">
        <v>208</v>
      </c>
      <c r="P829" s="102" t="s">
        <v>209</v>
      </c>
      <c r="Q829" s="102" t="s">
        <v>139</v>
      </c>
      <c r="R829" s="102">
        <v>34160</v>
      </c>
      <c r="S829" s="102"/>
      <c r="T829" s="102">
        <v>80</v>
      </c>
      <c r="U829" s="102"/>
      <c r="V829" s="103"/>
      <c r="W829" s="101"/>
      <c r="X829" s="102"/>
      <c r="Y829" s="101"/>
      <c r="Z829" s="101"/>
      <c r="AA829" s="101"/>
      <c r="AB829" s="104"/>
    </row>
    <row r="830" spans="2:28" ht="16.5" customHeight="1" x14ac:dyDescent="0.25">
      <c r="B830" s="97">
        <v>2609</v>
      </c>
      <c r="C830" s="97" t="s">
        <v>206</v>
      </c>
      <c r="D830" s="98">
        <v>6918</v>
      </c>
      <c r="E830" s="99">
        <v>247</v>
      </c>
      <c r="F830" s="97">
        <v>6</v>
      </c>
      <c r="G830" s="97">
        <v>1</v>
      </c>
      <c r="H830" s="105">
        <v>0</v>
      </c>
      <c r="I830" s="105">
        <v>3</v>
      </c>
      <c r="J830" s="105">
        <v>14</v>
      </c>
      <c r="K830" s="95">
        <v>314</v>
      </c>
      <c r="L830" s="106">
        <f>T829</f>
        <v>80</v>
      </c>
      <c r="M830" s="106">
        <f>K830*L830</f>
        <v>25120</v>
      </c>
      <c r="N830" s="77"/>
      <c r="O830" s="78"/>
      <c r="P830" s="78"/>
      <c r="Q830" s="78"/>
      <c r="R830" s="79"/>
      <c r="S830" s="80"/>
      <c r="T830" s="81"/>
      <c r="U830" s="77"/>
      <c r="V830" s="79"/>
      <c r="W830" s="79"/>
      <c r="X830" s="82"/>
      <c r="Y830" s="83">
        <f>M830</f>
        <v>25120</v>
      </c>
      <c r="Z830" s="84"/>
      <c r="AA830" s="87">
        <f>AB830*M830/100</f>
        <v>2.512</v>
      </c>
      <c r="AB830" s="82">
        <v>0.01</v>
      </c>
    </row>
    <row r="831" spans="2:28" ht="16.5" customHeight="1" x14ac:dyDescent="0.25">
      <c r="B831" s="99"/>
      <c r="C831" s="99"/>
      <c r="D831" s="99"/>
      <c r="E831" s="99"/>
      <c r="F831" s="99"/>
      <c r="G831" s="99"/>
      <c r="H831" s="107"/>
      <c r="I831" s="107"/>
      <c r="J831" s="107"/>
      <c r="K831" s="106"/>
      <c r="L831" s="106"/>
      <c r="M831" s="106"/>
      <c r="N831" s="77"/>
      <c r="O831" s="78"/>
      <c r="P831" s="78"/>
      <c r="Q831" s="78"/>
      <c r="R831" s="79"/>
      <c r="S831" s="80"/>
      <c r="T831" s="81"/>
      <c r="U831" s="77"/>
      <c r="V831" s="79"/>
      <c r="W831" s="79"/>
      <c r="X831" s="86"/>
      <c r="Y831" s="83"/>
      <c r="Z831" s="84"/>
      <c r="AA831" s="85"/>
      <c r="AB831" s="86"/>
    </row>
    <row r="832" spans="2:28" ht="16.5" customHeight="1" x14ac:dyDescent="0.25">
      <c r="B832" s="100" t="s">
        <v>205</v>
      </c>
      <c r="C832" s="101"/>
      <c r="D832" s="101"/>
      <c r="E832" s="101"/>
      <c r="F832" s="101"/>
      <c r="G832" s="102"/>
      <c r="H832" s="102" t="s">
        <v>210</v>
      </c>
      <c r="I832" s="102" t="s">
        <v>756</v>
      </c>
      <c r="J832" s="102" t="s">
        <v>760</v>
      </c>
      <c r="K832" s="102">
        <v>9</v>
      </c>
      <c r="L832" s="102">
        <v>3</v>
      </c>
      <c r="M832" s="102"/>
      <c r="N832" s="102"/>
      <c r="O832" s="102" t="s">
        <v>208</v>
      </c>
      <c r="P832" s="102" t="s">
        <v>209</v>
      </c>
      <c r="Q832" s="102" t="s">
        <v>139</v>
      </c>
      <c r="R832" s="102">
        <v>34160</v>
      </c>
      <c r="S832" s="102"/>
      <c r="T832" s="102">
        <v>80</v>
      </c>
      <c r="U832" s="102"/>
      <c r="V832" s="103"/>
      <c r="W832" s="101"/>
      <c r="X832" s="102"/>
      <c r="Y832" s="101"/>
      <c r="Z832" s="101"/>
      <c r="AA832" s="101"/>
      <c r="AB832" s="104"/>
    </row>
    <row r="833" spans="2:28" ht="16.5" customHeight="1" x14ac:dyDescent="0.25">
      <c r="B833" s="97">
        <v>2610</v>
      </c>
      <c r="C833" s="97" t="s">
        <v>206</v>
      </c>
      <c r="D833" s="98">
        <v>13158</v>
      </c>
      <c r="E833" s="99">
        <v>248</v>
      </c>
      <c r="F833" s="97">
        <v>6</v>
      </c>
      <c r="G833" s="97">
        <v>1</v>
      </c>
      <c r="H833" s="105">
        <v>0</v>
      </c>
      <c r="I833" s="105">
        <v>1</v>
      </c>
      <c r="J833" s="105">
        <v>82</v>
      </c>
      <c r="K833" s="95">
        <v>182</v>
      </c>
      <c r="L833" s="106">
        <f>T832</f>
        <v>80</v>
      </c>
      <c r="M833" s="106">
        <f>K833*L833</f>
        <v>14560</v>
      </c>
      <c r="N833" s="77"/>
      <c r="O833" s="78"/>
      <c r="P833" s="78"/>
      <c r="Q833" s="78"/>
      <c r="R833" s="79"/>
      <c r="S833" s="80"/>
      <c r="T833" s="81"/>
      <c r="U833" s="77"/>
      <c r="V833" s="79"/>
      <c r="W833" s="79"/>
      <c r="X833" s="82"/>
      <c r="Y833" s="83">
        <f>M833</f>
        <v>14560</v>
      </c>
      <c r="Z833" s="84"/>
      <c r="AA833" s="87">
        <f>AB833*M833/100</f>
        <v>1.456</v>
      </c>
      <c r="AB833" s="82">
        <v>0.01</v>
      </c>
    </row>
    <row r="834" spans="2:28" ht="16.5" customHeight="1" x14ac:dyDescent="0.25">
      <c r="B834" s="99"/>
      <c r="C834" s="99"/>
      <c r="D834" s="99"/>
      <c r="E834" s="99"/>
      <c r="F834" s="99"/>
      <c r="G834" s="99"/>
      <c r="H834" s="107"/>
      <c r="I834" s="107"/>
      <c r="J834" s="107"/>
      <c r="K834" s="106"/>
      <c r="L834" s="106"/>
      <c r="M834" s="106"/>
      <c r="N834" s="77"/>
      <c r="O834" s="78"/>
      <c r="P834" s="78"/>
      <c r="Q834" s="78"/>
      <c r="R834" s="79"/>
      <c r="S834" s="80"/>
      <c r="T834" s="81"/>
      <c r="U834" s="77"/>
      <c r="V834" s="79"/>
      <c r="W834" s="79"/>
      <c r="X834" s="86"/>
      <c r="Y834" s="83"/>
      <c r="Z834" s="84"/>
      <c r="AA834" s="85"/>
      <c r="AB834" s="86"/>
    </row>
    <row r="835" spans="2:28" ht="16.5" customHeight="1" x14ac:dyDescent="0.25">
      <c r="B835" s="100" t="s">
        <v>205</v>
      </c>
      <c r="C835" s="101"/>
      <c r="D835" s="101"/>
      <c r="E835" s="101"/>
      <c r="F835" s="101"/>
      <c r="G835" s="102"/>
      <c r="H835" s="102" t="s">
        <v>210</v>
      </c>
      <c r="I835" s="102" t="s">
        <v>756</v>
      </c>
      <c r="J835" s="102" t="s">
        <v>760</v>
      </c>
      <c r="K835" s="102">
        <v>9</v>
      </c>
      <c r="L835" s="102">
        <v>3</v>
      </c>
      <c r="M835" s="102"/>
      <c r="N835" s="102"/>
      <c r="O835" s="102" t="s">
        <v>208</v>
      </c>
      <c r="P835" s="102" t="s">
        <v>209</v>
      </c>
      <c r="Q835" s="102" t="s">
        <v>139</v>
      </c>
      <c r="R835" s="102">
        <v>34160</v>
      </c>
      <c r="S835" s="102"/>
      <c r="T835" s="102">
        <v>80</v>
      </c>
      <c r="U835" s="102"/>
      <c r="V835" s="103"/>
      <c r="W835" s="101"/>
      <c r="X835" s="102"/>
      <c r="Y835" s="101"/>
      <c r="Z835" s="101"/>
      <c r="AA835" s="101"/>
      <c r="AB835" s="104"/>
    </row>
    <row r="836" spans="2:28" ht="16.5" customHeight="1" x14ac:dyDescent="0.25">
      <c r="B836" s="97">
        <v>2611</v>
      </c>
      <c r="C836" s="97" t="s">
        <v>206</v>
      </c>
      <c r="D836" s="98">
        <v>1635</v>
      </c>
      <c r="E836" s="99">
        <v>8</v>
      </c>
      <c r="F836" s="97">
        <v>6</v>
      </c>
      <c r="G836" s="97">
        <v>1</v>
      </c>
      <c r="H836" s="105">
        <v>11</v>
      </c>
      <c r="I836" s="105">
        <v>3</v>
      </c>
      <c r="J836" s="105">
        <v>32</v>
      </c>
      <c r="K836" s="95">
        <v>4732</v>
      </c>
      <c r="L836" s="106">
        <f>T835</f>
        <v>80</v>
      </c>
      <c r="M836" s="106">
        <f>K836*L836</f>
        <v>378560</v>
      </c>
      <c r="N836" s="77"/>
      <c r="O836" s="78"/>
      <c r="P836" s="78"/>
      <c r="Q836" s="78"/>
      <c r="R836" s="79"/>
      <c r="S836" s="80"/>
      <c r="T836" s="81"/>
      <c r="U836" s="77"/>
      <c r="V836" s="79"/>
      <c r="W836" s="79"/>
      <c r="X836" s="82"/>
      <c r="Y836" s="83">
        <f>M836</f>
        <v>378560</v>
      </c>
      <c r="Z836" s="84"/>
      <c r="AA836" s="87">
        <f>AB836*M836/100</f>
        <v>37.856000000000002</v>
      </c>
      <c r="AB836" s="82">
        <v>0.01</v>
      </c>
    </row>
    <row r="837" spans="2:28" ht="16.5" customHeight="1" x14ac:dyDescent="0.25">
      <c r="B837" s="97"/>
      <c r="C837" s="97"/>
      <c r="D837" s="98"/>
      <c r="E837" s="99"/>
      <c r="F837" s="97"/>
      <c r="G837" s="97"/>
      <c r="H837" s="105"/>
      <c r="I837" s="105"/>
      <c r="J837" s="105"/>
      <c r="K837" s="95"/>
      <c r="L837" s="106"/>
      <c r="M837" s="106"/>
      <c r="N837" s="77"/>
      <c r="O837" s="78"/>
      <c r="P837" s="78"/>
      <c r="Q837" s="78"/>
      <c r="R837" s="79"/>
      <c r="S837" s="80"/>
      <c r="T837" s="81"/>
      <c r="U837" s="77"/>
      <c r="V837" s="79"/>
      <c r="W837" s="79"/>
      <c r="X837" s="82"/>
      <c r="Y837" s="83"/>
      <c r="Z837" s="84"/>
      <c r="AA837" s="87"/>
      <c r="AB837" s="82"/>
    </row>
    <row r="838" spans="2:28" ht="16.5" customHeight="1" x14ac:dyDescent="0.25">
      <c r="B838" s="99"/>
      <c r="C838" s="99"/>
      <c r="D838" s="99"/>
      <c r="E838" s="99"/>
      <c r="F838" s="99"/>
      <c r="G838" s="99"/>
      <c r="H838" s="107"/>
      <c r="I838" s="107"/>
      <c r="J838" s="107"/>
      <c r="K838" s="106"/>
      <c r="L838" s="106"/>
      <c r="M838" s="106"/>
      <c r="N838" s="77"/>
      <c r="O838" s="78"/>
      <c r="P838" s="78"/>
      <c r="Q838" s="78"/>
      <c r="R838" s="79"/>
      <c r="S838" s="80"/>
      <c r="T838" s="81"/>
      <c r="U838" s="77"/>
      <c r="V838" s="79"/>
      <c r="W838" s="79"/>
      <c r="X838" s="86"/>
      <c r="Y838" s="83"/>
      <c r="Z838" s="84"/>
      <c r="AA838" s="85"/>
      <c r="AB838" s="86"/>
    </row>
    <row r="839" spans="2:28" ht="16.5" customHeight="1" x14ac:dyDescent="0.25">
      <c r="B839" s="100" t="s">
        <v>205</v>
      </c>
      <c r="C839" s="101"/>
      <c r="D839" s="101"/>
      <c r="E839" s="101"/>
      <c r="F839" s="101"/>
      <c r="G839" s="102"/>
      <c r="H839" s="102" t="s">
        <v>207</v>
      </c>
      <c r="I839" s="102" t="s">
        <v>5480</v>
      </c>
      <c r="J839" s="102" t="s">
        <v>467</v>
      </c>
      <c r="K839" s="102">
        <v>9</v>
      </c>
      <c r="L839" s="102">
        <v>3</v>
      </c>
      <c r="M839" s="102"/>
      <c r="N839" s="102"/>
      <c r="O839" s="102" t="s">
        <v>208</v>
      </c>
      <c r="P839" s="102" t="s">
        <v>209</v>
      </c>
      <c r="Q839" s="102" t="s">
        <v>139</v>
      </c>
      <c r="R839" s="102">
        <v>34160</v>
      </c>
      <c r="S839" s="102"/>
      <c r="T839" s="102">
        <v>80</v>
      </c>
      <c r="U839" s="102"/>
      <c r="V839" s="103"/>
      <c r="W839" s="101"/>
      <c r="X839" s="102"/>
      <c r="Y839" s="101"/>
      <c r="Z839" s="101"/>
      <c r="AA839" s="101"/>
      <c r="AB839" s="104"/>
    </row>
    <row r="840" spans="2:28" ht="16.5" customHeight="1" x14ac:dyDescent="0.25">
      <c r="B840" s="97">
        <v>2612</v>
      </c>
      <c r="C840" s="97" t="s">
        <v>206</v>
      </c>
      <c r="D840" s="98">
        <v>1637</v>
      </c>
      <c r="E840" s="99">
        <v>10</v>
      </c>
      <c r="F840" s="97">
        <v>6</v>
      </c>
      <c r="G840" s="97">
        <v>1</v>
      </c>
      <c r="H840" s="105">
        <v>10</v>
      </c>
      <c r="I840" s="105">
        <v>2</v>
      </c>
      <c r="J840" s="105">
        <v>24</v>
      </c>
      <c r="K840" s="95">
        <f>((H840*400)+(I840*100)+J840)</f>
        <v>4224</v>
      </c>
      <c r="L840" s="106">
        <f>T839</f>
        <v>80</v>
      </c>
      <c r="M840" s="106">
        <f>K840*L840</f>
        <v>337920</v>
      </c>
      <c r="N840" s="77"/>
      <c r="O840" s="78"/>
      <c r="P840" s="78"/>
      <c r="Q840" s="78"/>
      <c r="R840" s="79"/>
      <c r="S840" s="80"/>
      <c r="T840" s="81"/>
      <c r="U840" s="77"/>
      <c r="V840" s="79"/>
      <c r="W840" s="79"/>
      <c r="X840" s="82"/>
      <c r="Y840" s="83">
        <f>M840</f>
        <v>337920</v>
      </c>
      <c r="Z840" s="84"/>
      <c r="AA840" s="87">
        <f>AB840*M840/100</f>
        <v>33.792000000000002</v>
      </c>
      <c r="AB840" s="82">
        <v>0.01</v>
      </c>
    </row>
    <row r="841" spans="2:28" ht="16.5" customHeight="1" x14ac:dyDescent="0.25">
      <c r="B841" s="99"/>
      <c r="C841" s="99"/>
      <c r="D841" s="99"/>
      <c r="E841" s="99"/>
      <c r="F841" s="99"/>
      <c r="G841" s="99"/>
      <c r="H841" s="107"/>
      <c r="I841" s="107"/>
      <c r="J841" s="107"/>
      <c r="K841" s="106"/>
      <c r="L841" s="106"/>
      <c r="M841" s="106"/>
      <c r="N841" s="77"/>
      <c r="O841" s="78"/>
      <c r="P841" s="78"/>
      <c r="Q841" s="78"/>
      <c r="R841" s="79"/>
      <c r="S841" s="80"/>
      <c r="T841" s="81"/>
      <c r="U841" s="77"/>
      <c r="V841" s="79"/>
      <c r="W841" s="79"/>
      <c r="X841" s="86"/>
      <c r="Y841" s="83"/>
      <c r="Z841" s="84"/>
      <c r="AA841" s="85"/>
      <c r="AB841" s="86"/>
    </row>
    <row r="842" spans="2:28" ht="16.5" customHeight="1" x14ac:dyDescent="0.25">
      <c r="B842" s="100" t="s">
        <v>205</v>
      </c>
      <c r="C842" s="101"/>
      <c r="D842" s="101"/>
      <c r="E842" s="101"/>
      <c r="F842" s="101"/>
      <c r="G842" s="102"/>
      <c r="H842" s="102" t="s">
        <v>210</v>
      </c>
      <c r="I842" s="102" t="s">
        <v>5496</v>
      </c>
      <c r="J842" s="102" t="s">
        <v>5497</v>
      </c>
      <c r="K842" s="102">
        <v>58</v>
      </c>
      <c r="L842" s="102">
        <v>3</v>
      </c>
      <c r="M842" s="102"/>
      <c r="N842" s="102"/>
      <c r="O842" s="102" t="s">
        <v>208</v>
      </c>
      <c r="P842" s="102" t="s">
        <v>209</v>
      </c>
      <c r="Q842" s="102" t="s">
        <v>139</v>
      </c>
      <c r="R842" s="102">
        <v>34160</v>
      </c>
      <c r="S842" s="102"/>
      <c r="T842" s="102">
        <v>80</v>
      </c>
      <c r="U842" s="102"/>
      <c r="V842" s="103"/>
      <c r="W842" s="101"/>
      <c r="X842" s="102"/>
      <c r="Y842" s="101"/>
      <c r="Z842" s="101"/>
      <c r="AA842" s="101"/>
      <c r="AB842" s="104"/>
    </row>
    <row r="843" spans="2:28" ht="16.5" customHeight="1" x14ac:dyDescent="0.25">
      <c r="B843" s="97">
        <v>2626</v>
      </c>
      <c r="C843" s="97" t="s">
        <v>206</v>
      </c>
      <c r="D843" s="98">
        <v>6864</v>
      </c>
      <c r="E843" s="99">
        <v>115</v>
      </c>
      <c r="F843" s="97">
        <v>6</v>
      </c>
      <c r="G843" s="97">
        <v>2</v>
      </c>
      <c r="H843" s="105">
        <v>0</v>
      </c>
      <c r="I843" s="105">
        <v>0</v>
      </c>
      <c r="J843" s="105">
        <v>84</v>
      </c>
      <c r="K843" s="95">
        <v>84</v>
      </c>
      <c r="L843" s="106">
        <f>T842</f>
        <v>80</v>
      </c>
      <c r="M843" s="106">
        <f>K843*L843</f>
        <v>6720</v>
      </c>
      <c r="N843" s="77"/>
      <c r="O843" s="78" t="s">
        <v>203</v>
      </c>
      <c r="P843" s="78" t="s">
        <v>5</v>
      </c>
      <c r="Q843" s="78" t="s">
        <v>143</v>
      </c>
      <c r="R843" s="79">
        <v>108</v>
      </c>
      <c r="S843" s="80"/>
      <c r="T843" s="81">
        <v>8050</v>
      </c>
      <c r="U843" s="96" t="s">
        <v>5449</v>
      </c>
      <c r="V843" s="79">
        <f>R843*T843*12/100</f>
        <v>104328</v>
      </c>
      <c r="W843" s="79">
        <f>R843*T843-V843</f>
        <v>765072</v>
      </c>
      <c r="X843" s="82">
        <f>M843+W843</f>
        <v>771792</v>
      </c>
      <c r="Y843" s="83">
        <f>M843</f>
        <v>6720</v>
      </c>
      <c r="Z843" s="84"/>
      <c r="AA843" s="87">
        <f>AB843*M843/100</f>
        <v>1.3440000000000001</v>
      </c>
      <c r="AB843" s="86">
        <v>0.02</v>
      </c>
    </row>
    <row r="844" spans="2:28" ht="16.5" customHeight="1" x14ac:dyDescent="0.25">
      <c r="B844" s="99"/>
      <c r="C844" s="99"/>
      <c r="D844" s="99"/>
      <c r="E844" s="99"/>
      <c r="F844" s="99"/>
      <c r="G844" s="99"/>
      <c r="H844" s="107"/>
      <c r="I844" s="107"/>
      <c r="J844" s="107"/>
      <c r="K844" s="106"/>
      <c r="L844" s="106"/>
      <c r="M844" s="106"/>
      <c r="N844" s="77"/>
      <c r="O844" s="78"/>
      <c r="P844" s="78"/>
      <c r="Q844" s="78"/>
      <c r="R844" s="79"/>
      <c r="S844" s="80"/>
      <c r="T844" s="81"/>
      <c r="U844" s="77"/>
      <c r="V844" s="79"/>
      <c r="W844" s="79"/>
      <c r="X844" s="86"/>
      <c r="Y844" s="83"/>
      <c r="Z844" s="84"/>
      <c r="AA844" s="85"/>
      <c r="AB844" s="86"/>
    </row>
    <row r="845" spans="2:28" ht="16.5" customHeight="1" x14ac:dyDescent="0.25">
      <c r="B845" s="100" t="s">
        <v>205</v>
      </c>
      <c r="C845" s="101"/>
      <c r="D845" s="101"/>
      <c r="E845" s="101"/>
      <c r="F845" s="101"/>
      <c r="G845" s="102"/>
      <c r="H845" s="102" t="s">
        <v>207</v>
      </c>
      <c r="I845" s="102" t="s">
        <v>2387</v>
      </c>
      <c r="J845" s="102" t="s">
        <v>310</v>
      </c>
      <c r="K845" s="102">
        <v>20</v>
      </c>
      <c r="L845" s="102">
        <v>3</v>
      </c>
      <c r="M845" s="102"/>
      <c r="N845" s="102"/>
      <c r="O845" s="102" t="s">
        <v>208</v>
      </c>
      <c r="P845" s="102" t="s">
        <v>209</v>
      </c>
      <c r="Q845" s="102" t="s">
        <v>139</v>
      </c>
      <c r="R845" s="102">
        <v>34160</v>
      </c>
      <c r="S845" s="102"/>
      <c r="T845" s="102">
        <v>80</v>
      </c>
      <c r="U845" s="102"/>
      <c r="V845" s="103"/>
      <c r="W845" s="101"/>
      <c r="X845" s="102"/>
      <c r="Y845" s="101"/>
      <c r="Z845" s="101"/>
      <c r="AA845" s="101"/>
      <c r="AB845" s="104"/>
    </row>
    <row r="846" spans="2:28" ht="16.5" customHeight="1" x14ac:dyDescent="0.25">
      <c r="B846" s="97">
        <v>2627</v>
      </c>
      <c r="C846" s="97" t="s">
        <v>206</v>
      </c>
      <c r="D846" s="98">
        <v>13104</v>
      </c>
      <c r="E846" s="99">
        <v>130</v>
      </c>
      <c r="F846" s="97">
        <v>6</v>
      </c>
      <c r="G846" s="97">
        <v>1</v>
      </c>
      <c r="H846" s="105">
        <v>0</v>
      </c>
      <c r="I846" s="105">
        <v>0</v>
      </c>
      <c r="J846" s="105">
        <v>63</v>
      </c>
      <c r="K846" s="95">
        <v>63</v>
      </c>
      <c r="L846" s="106">
        <f>T845</f>
        <v>80</v>
      </c>
      <c r="M846" s="106">
        <f>K846*L846</f>
        <v>5040</v>
      </c>
      <c r="N846" s="77"/>
      <c r="O846" s="78"/>
      <c r="P846" s="78"/>
      <c r="Q846" s="78"/>
      <c r="R846" s="79"/>
      <c r="S846" s="80"/>
      <c r="T846" s="81"/>
      <c r="U846" s="77"/>
      <c r="V846" s="79"/>
      <c r="W846" s="79"/>
      <c r="X846" s="82"/>
      <c r="Y846" s="83">
        <f>M846</f>
        <v>5040</v>
      </c>
      <c r="Z846" s="84"/>
      <c r="AA846" s="87">
        <f>AB846*M846/100</f>
        <v>0.504</v>
      </c>
      <c r="AB846" s="82">
        <v>0.01</v>
      </c>
    </row>
    <row r="847" spans="2:28" ht="16.5" customHeight="1" x14ac:dyDescent="0.25">
      <c r="B847" s="99"/>
      <c r="C847" s="99"/>
      <c r="D847" s="99"/>
      <c r="E847" s="99"/>
      <c r="F847" s="99"/>
      <c r="G847" s="99"/>
      <c r="H847" s="107"/>
      <c r="I847" s="107"/>
      <c r="J847" s="107"/>
      <c r="K847" s="106"/>
      <c r="L847" s="106"/>
      <c r="M847" s="106"/>
      <c r="N847" s="77"/>
      <c r="O847" s="78"/>
      <c r="P847" s="78"/>
      <c r="Q847" s="78"/>
      <c r="R847" s="79"/>
      <c r="S847" s="80"/>
      <c r="T847" s="81"/>
      <c r="U847" s="77"/>
      <c r="V847" s="79"/>
      <c r="W847" s="79"/>
      <c r="X847" s="86"/>
      <c r="Y847" s="83"/>
      <c r="Z847" s="84"/>
      <c r="AA847" s="85"/>
      <c r="AB847" s="86"/>
    </row>
    <row r="848" spans="2:28" ht="16.5" customHeight="1" x14ac:dyDescent="0.25">
      <c r="B848" s="100" t="s">
        <v>205</v>
      </c>
      <c r="C848" s="101"/>
      <c r="D848" s="101"/>
      <c r="E848" s="101"/>
      <c r="F848" s="101"/>
      <c r="G848" s="102"/>
      <c r="H848" s="102" t="s">
        <v>210</v>
      </c>
      <c r="I848" s="102" t="s">
        <v>735</v>
      </c>
      <c r="J848" s="102" t="s">
        <v>593</v>
      </c>
      <c r="K848" s="102">
        <v>74</v>
      </c>
      <c r="L848" s="102">
        <v>3</v>
      </c>
      <c r="M848" s="102"/>
      <c r="N848" s="102"/>
      <c r="O848" s="102" t="s">
        <v>208</v>
      </c>
      <c r="P848" s="102" t="s">
        <v>209</v>
      </c>
      <c r="Q848" s="102" t="s">
        <v>139</v>
      </c>
      <c r="R848" s="102">
        <v>34160</v>
      </c>
      <c r="S848" s="102"/>
      <c r="T848" s="102">
        <v>80</v>
      </c>
      <c r="U848" s="102"/>
      <c r="V848" s="103"/>
      <c r="W848" s="101"/>
      <c r="X848" s="102"/>
      <c r="Y848" s="101"/>
      <c r="Z848" s="101"/>
      <c r="AA848" s="101"/>
      <c r="AB848" s="104"/>
    </row>
    <row r="849" spans="2:28" ht="16.5" customHeight="1" x14ac:dyDescent="0.25">
      <c r="B849" s="97">
        <v>2631</v>
      </c>
      <c r="C849" s="97" t="s">
        <v>206</v>
      </c>
      <c r="D849" s="98">
        <v>25</v>
      </c>
      <c r="E849" s="99">
        <v>12</v>
      </c>
      <c r="F849" s="97">
        <v>6</v>
      </c>
      <c r="G849" s="97">
        <v>1</v>
      </c>
      <c r="H849" s="105">
        <v>6</v>
      </c>
      <c r="I849" s="105">
        <v>1</v>
      </c>
      <c r="J849" s="105">
        <v>93</v>
      </c>
      <c r="K849" s="95">
        <v>2593</v>
      </c>
      <c r="L849" s="106">
        <f>T848</f>
        <v>80</v>
      </c>
      <c r="M849" s="106">
        <f>K849*L849</f>
        <v>207440</v>
      </c>
      <c r="N849" s="77"/>
      <c r="O849" s="78"/>
      <c r="P849" s="78"/>
      <c r="Q849" s="78"/>
      <c r="R849" s="79"/>
      <c r="S849" s="80"/>
      <c r="T849" s="81"/>
      <c r="U849" s="77"/>
      <c r="V849" s="79"/>
      <c r="W849" s="79"/>
      <c r="X849" s="82"/>
      <c r="Y849" s="83">
        <f>M849</f>
        <v>207440</v>
      </c>
      <c r="Z849" s="84"/>
      <c r="AA849" s="87">
        <f>AB849*M849/100</f>
        <v>20.744</v>
      </c>
      <c r="AB849" s="82">
        <v>0.01</v>
      </c>
    </row>
    <row r="850" spans="2:28" ht="16.5" customHeight="1" x14ac:dyDescent="0.25">
      <c r="B850" s="99"/>
      <c r="C850" s="99"/>
      <c r="D850" s="99"/>
      <c r="E850" s="99"/>
      <c r="F850" s="99"/>
      <c r="G850" s="99"/>
      <c r="H850" s="107"/>
      <c r="I850" s="107"/>
      <c r="J850" s="107"/>
      <c r="K850" s="106"/>
      <c r="L850" s="106"/>
      <c r="M850" s="106"/>
      <c r="N850" s="77"/>
      <c r="O850" s="78"/>
      <c r="P850" s="78"/>
      <c r="Q850" s="78"/>
      <c r="R850" s="79"/>
      <c r="S850" s="80"/>
      <c r="T850" s="81"/>
      <c r="U850" s="77"/>
      <c r="V850" s="79"/>
      <c r="W850" s="79"/>
      <c r="X850" s="86"/>
      <c r="Y850" s="83"/>
      <c r="Z850" s="84"/>
      <c r="AA850" s="85"/>
      <c r="AB850" s="86"/>
    </row>
    <row r="851" spans="2:28" ht="16.5" customHeight="1" x14ac:dyDescent="0.25">
      <c r="B851" s="100" t="s">
        <v>205</v>
      </c>
      <c r="C851" s="101"/>
      <c r="D851" s="101"/>
      <c r="E851" s="101"/>
      <c r="F851" s="101"/>
      <c r="G851" s="102"/>
      <c r="H851" s="102" t="s">
        <v>207</v>
      </c>
      <c r="I851" s="102" t="s">
        <v>5516</v>
      </c>
      <c r="J851" s="102" t="s">
        <v>436</v>
      </c>
      <c r="K851" s="102">
        <v>42</v>
      </c>
      <c r="L851" s="102">
        <v>3</v>
      </c>
      <c r="M851" s="102"/>
      <c r="N851" s="102"/>
      <c r="O851" s="102" t="s">
        <v>208</v>
      </c>
      <c r="P851" s="102" t="s">
        <v>209</v>
      </c>
      <c r="Q851" s="102" t="s">
        <v>139</v>
      </c>
      <c r="R851" s="102">
        <v>34160</v>
      </c>
      <c r="S851" s="102"/>
      <c r="T851" s="102">
        <v>80</v>
      </c>
      <c r="U851" s="102"/>
      <c r="V851" s="103"/>
      <c r="W851" s="101"/>
      <c r="X851" s="102"/>
      <c r="Y851" s="101"/>
      <c r="Z851" s="101"/>
      <c r="AA851" s="101"/>
      <c r="AB851" s="104"/>
    </row>
    <row r="852" spans="2:28" ht="16.5" customHeight="1" x14ac:dyDescent="0.25">
      <c r="B852" s="97">
        <v>2650</v>
      </c>
      <c r="C852" s="97" t="s">
        <v>206</v>
      </c>
      <c r="D852" s="98">
        <v>13108</v>
      </c>
      <c r="E852" s="99">
        <v>138</v>
      </c>
      <c r="F852" s="97">
        <v>6</v>
      </c>
      <c r="G852" s="97">
        <v>2</v>
      </c>
      <c r="H852" s="105">
        <v>0</v>
      </c>
      <c r="I852" s="105">
        <v>0</v>
      </c>
      <c r="J852" s="105">
        <v>93</v>
      </c>
      <c r="K852" s="95">
        <v>93</v>
      </c>
      <c r="L852" s="106">
        <f>T851</f>
        <v>80</v>
      </c>
      <c r="M852" s="106">
        <f>K852*L852</f>
        <v>7440</v>
      </c>
      <c r="N852" s="77"/>
      <c r="O852" s="78" t="s">
        <v>203</v>
      </c>
      <c r="P852" s="78" t="s">
        <v>5</v>
      </c>
      <c r="Q852" s="78" t="s">
        <v>143</v>
      </c>
      <c r="R852" s="79">
        <v>120</v>
      </c>
      <c r="S852" s="80"/>
      <c r="T852" s="81">
        <v>8050</v>
      </c>
      <c r="U852" s="96" t="s">
        <v>5449</v>
      </c>
      <c r="V852" s="79">
        <f>R852*T852*12/100</f>
        <v>115920</v>
      </c>
      <c r="W852" s="79">
        <f>R852*T852-V852</f>
        <v>850080</v>
      </c>
      <c r="X852" s="82">
        <f>M852+W852</f>
        <v>857520</v>
      </c>
      <c r="Y852" s="83">
        <f>M852</f>
        <v>7440</v>
      </c>
      <c r="Z852" s="84"/>
      <c r="AA852" s="87">
        <f>AB852*M852/100</f>
        <v>1.4880000000000002</v>
      </c>
      <c r="AB852" s="86">
        <v>0.02</v>
      </c>
    </row>
    <row r="853" spans="2:28" ht="16.5" customHeight="1" x14ac:dyDescent="0.25">
      <c r="B853" s="99"/>
      <c r="C853" s="99"/>
      <c r="D853" s="99"/>
      <c r="E853" s="99"/>
      <c r="F853" s="99"/>
      <c r="G853" s="99"/>
      <c r="H853" s="107"/>
      <c r="I853" s="107"/>
      <c r="J853" s="107"/>
      <c r="K853" s="106"/>
      <c r="L853" s="106"/>
      <c r="M853" s="106"/>
      <c r="N853" s="77"/>
      <c r="O853" s="78"/>
      <c r="P853" s="78"/>
      <c r="Q853" s="78"/>
      <c r="R853" s="79"/>
      <c r="S853" s="80"/>
      <c r="T853" s="81"/>
      <c r="U853" s="77"/>
      <c r="V853" s="79"/>
      <c r="W853" s="79"/>
      <c r="X853" s="86"/>
      <c r="Y853" s="83"/>
      <c r="Z853" s="84"/>
      <c r="AA853" s="85"/>
      <c r="AB853" s="86"/>
    </row>
    <row r="854" spans="2:28" ht="16.5" customHeight="1" x14ac:dyDescent="0.25">
      <c r="B854" s="100" t="s">
        <v>205</v>
      </c>
      <c r="C854" s="101"/>
      <c r="D854" s="101"/>
      <c r="E854" s="101"/>
      <c r="F854" s="101"/>
      <c r="G854" s="102"/>
      <c r="H854" s="102" t="s">
        <v>213</v>
      </c>
      <c r="I854" s="102" t="s">
        <v>5517</v>
      </c>
      <c r="J854" s="102" t="s">
        <v>436</v>
      </c>
      <c r="K854" s="102">
        <v>42</v>
      </c>
      <c r="L854" s="102">
        <v>3</v>
      </c>
      <c r="M854" s="102"/>
      <c r="N854" s="102"/>
      <c r="O854" s="102" t="s">
        <v>208</v>
      </c>
      <c r="P854" s="102" t="s">
        <v>209</v>
      </c>
      <c r="Q854" s="102" t="s">
        <v>139</v>
      </c>
      <c r="R854" s="102">
        <v>34160</v>
      </c>
      <c r="S854" s="102"/>
      <c r="T854" s="102">
        <v>80</v>
      </c>
      <c r="U854" s="102"/>
      <c r="V854" s="103"/>
      <c r="W854" s="101"/>
      <c r="X854" s="102"/>
      <c r="Y854" s="101"/>
      <c r="Z854" s="101"/>
      <c r="AA854" s="101"/>
      <c r="AB854" s="104"/>
    </row>
    <row r="855" spans="2:28" ht="16.5" customHeight="1" x14ac:dyDescent="0.25">
      <c r="B855" s="97">
        <v>2651</v>
      </c>
      <c r="C855" s="97" t="s">
        <v>206</v>
      </c>
      <c r="D855" s="98">
        <v>13105</v>
      </c>
      <c r="E855" s="99">
        <v>135</v>
      </c>
      <c r="F855" s="97">
        <v>6</v>
      </c>
      <c r="G855" s="97">
        <v>1</v>
      </c>
      <c r="H855" s="105">
        <v>0</v>
      </c>
      <c r="I855" s="105">
        <v>1</v>
      </c>
      <c r="J855" s="105">
        <v>8</v>
      </c>
      <c r="K855" s="95">
        <v>108</v>
      </c>
      <c r="L855" s="106">
        <f>T854</f>
        <v>80</v>
      </c>
      <c r="M855" s="106">
        <f>K855*L855</f>
        <v>8640</v>
      </c>
      <c r="N855" s="77"/>
      <c r="O855" s="78"/>
      <c r="P855" s="78"/>
      <c r="Q855" s="78"/>
      <c r="R855" s="79"/>
      <c r="S855" s="80"/>
      <c r="T855" s="81"/>
      <c r="U855" s="77"/>
      <c r="V855" s="79"/>
      <c r="W855" s="79"/>
      <c r="X855" s="82"/>
      <c r="Y855" s="83">
        <f>M855</f>
        <v>8640</v>
      </c>
      <c r="Z855" s="84"/>
      <c r="AA855" s="87">
        <f>AB855*M855/100</f>
        <v>0.8640000000000001</v>
      </c>
      <c r="AB855" s="82">
        <v>0.01</v>
      </c>
    </row>
    <row r="856" spans="2:28" ht="16.5" customHeight="1" x14ac:dyDescent="0.25">
      <c r="B856" s="99"/>
      <c r="C856" s="99"/>
      <c r="D856" s="99"/>
      <c r="E856" s="99"/>
      <c r="F856" s="99"/>
      <c r="G856" s="99"/>
      <c r="H856" s="107"/>
      <c r="I856" s="107"/>
      <c r="J856" s="107"/>
      <c r="K856" s="106"/>
      <c r="L856" s="106"/>
      <c r="M856" s="106"/>
      <c r="N856" s="77"/>
      <c r="O856" s="78"/>
      <c r="P856" s="78"/>
      <c r="Q856" s="78"/>
      <c r="R856" s="79"/>
      <c r="S856" s="80"/>
      <c r="T856" s="81"/>
      <c r="U856" s="77"/>
      <c r="V856" s="79"/>
      <c r="W856" s="79"/>
      <c r="X856" s="86"/>
      <c r="Y856" s="83"/>
      <c r="Z856" s="84"/>
      <c r="AA856" s="85"/>
      <c r="AB856" s="86"/>
    </row>
    <row r="857" spans="2:28" ht="16.5" customHeight="1" x14ac:dyDescent="0.25">
      <c r="B857" s="100" t="s">
        <v>205</v>
      </c>
      <c r="C857" s="101"/>
      <c r="D857" s="101"/>
      <c r="E857" s="101"/>
      <c r="F857" s="101"/>
      <c r="G857" s="102"/>
      <c r="H857" s="102" t="s">
        <v>213</v>
      </c>
      <c r="I857" s="102" t="s">
        <v>5518</v>
      </c>
      <c r="J857" s="102" t="s">
        <v>5342</v>
      </c>
      <c r="K857" s="102">
        <v>138</v>
      </c>
      <c r="L857" s="102">
        <v>3</v>
      </c>
      <c r="M857" s="102"/>
      <c r="N857" s="102"/>
      <c r="O857" s="102" t="s">
        <v>208</v>
      </c>
      <c r="P857" s="102" t="s">
        <v>209</v>
      </c>
      <c r="Q857" s="102" t="s">
        <v>139</v>
      </c>
      <c r="R857" s="102">
        <v>34160</v>
      </c>
      <c r="S857" s="102"/>
      <c r="T857" s="102">
        <v>80</v>
      </c>
      <c r="U857" s="102"/>
      <c r="V857" s="103"/>
      <c r="W857" s="101"/>
      <c r="X857" s="102"/>
      <c r="Y857" s="101"/>
      <c r="Z857" s="101"/>
      <c r="AA857" s="101"/>
      <c r="AB857" s="104"/>
    </row>
    <row r="858" spans="2:28" ht="16.5" customHeight="1" x14ac:dyDescent="0.25">
      <c r="B858" s="97">
        <v>2652</v>
      </c>
      <c r="C858" s="97" t="s">
        <v>206</v>
      </c>
      <c r="D858" s="98">
        <v>7536</v>
      </c>
      <c r="E858" s="99">
        <v>10</v>
      </c>
      <c r="F858" s="97">
        <v>6</v>
      </c>
      <c r="G858" s="97">
        <v>1</v>
      </c>
      <c r="H858" s="105">
        <v>24</v>
      </c>
      <c r="I858" s="105">
        <v>1</v>
      </c>
      <c r="J858" s="105">
        <v>79</v>
      </c>
      <c r="K858" s="95">
        <v>9779</v>
      </c>
      <c r="L858" s="106">
        <f>T857</f>
        <v>80</v>
      </c>
      <c r="M858" s="106">
        <f>K858*L858</f>
        <v>782320</v>
      </c>
      <c r="N858" s="77"/>
      <c r="O858" s="78"/>
      <c r="P858" s="78"/>
      <c r="Q858" s="78"/>
      <c r="R858" s="79"/>
      <c r="S858" s="80"/>
      <c r="T858" s="81"/>
      <c r="U858" s="77"/>
      <c r="V858" s="79"/>
      <c r="W858" s="79"/>
      <c r="X858" s="82"/>
      <c r="Y858" s="83">
        <f>M858</f>
        <v>782320</v>
      </c>
      <c r="Z858" s="84"/>
      <c r="AA858" s="87">
        <f>AB858*M858/100</f>
        <v>78.231999999999999</v>
      </c>
      <c r="AB858" s="82">
        <v>0.01</v>
      </c>
    </row>
    <row r="859" spans="2:28" ht="16.5" customHeight="1" x14ac:dyDescent="0.25">
      <c r="B859" s="99"/>
      <c r="C859" s="99"/>
      <c r="D859" s="99"/>
      <c r="E859" s="99"/>
      <c r="F859" s="99"/>
      <c r="G859" s="99"/>
      <c r="H859" s="107"/>
      <c r="I859" s="107"/>
      <c r="J859" s="107"/>
      <c r="K859" s="106"/>
      <c r="L859" s="106"/>
      <c r="M859" s="106"/>
      <c r="N859" s="77"/>
      <c r="O859" s="78"/>
      <c r="P859" s="78"/>
      <c r="Q859" s="78"/>
      <c r="R859" s="79"/>
      <c r="S859" s="80"/>
      <c r="T859" s="81"/>
      <c r="U859" s="77"/>
      <c r="V859" s="79"/>
      <c r="W859" s="79"/>
      <c r="X859" s="86"/>
      <c r="Y859" s="83"/>
      <c r="Z859" s="84"/>
      <c r="AA859" s="85"/>
      <c r="AB859" s="86"/>
    </row>
    <row r="860" spans="2:28" ht="16.5" customHeight="1" x14ac:dyDescent="0.25">
      <c r="B860" s="100" t="s">
        <v>205</v>
      </c>
      <c r="C860" s="101"/>
      <c r="D860" s="101"/>
      <c r="E860" s="101"/>
      <c r="F860" s="101"/>
      <c r="G860" s="102"/>
      <c r="H860" s="102" t="s">
        <v>207</v>
      </c>
      <c r="I860" s="102" t="s">
        <v>5524</v>
      </c>
      <c r="J860" s="102" t="s">
        <v>498</v>
      </c>
      <c r="K860" s="102">
        <v>52</v>
      </c>
      <c r="L860" s="102">
        <v>3</v>
      </c>
      <c r="M860" s="102"/>
      <c r="N860" s="102"/>
      <c r="O860" s="102" t="s">
        <v>208</v>
      </c>
      <c r="P860" s="102" t="s">
        <v>209</v>
      </c>
      <c r="Q860" s="102" t="s">
        <v>139</v>
      </c>
      <c r="R860" s="102">
        <v>34160</v>
      </c>
      <c r="S860" s="102"/>
      <c r="T860" s="102">
        <v>80</v>
      </c>
      <c r="U860" s="102"/>
      <c r="V860" s="103"/>
      <c r="W860" s="101"/>
      <c r="X860" s="102"/>
      <c r="Y860" s="101"/>
      <c r="Z860" s="101"/>
      <c r="AA860" s="101"/>
      <c r="AB860" s="104"/>
    </row>
    <row r="861" spans="2:28" ht="16.5" customHeight="1" x14ac:dyDescent="0.25">
      <c r="B861" s="97">
        <v>2662</v>
      </c>
      <c r="C861" s="97" t="s">
        <v>206</v>
      </c>
      <c r="D861" s="98">
        <v>13099</v>
      </c>
      <c r="E861" s="99">
        <v>118</v>
      </c>
      <c r="F861" s="97">
        <v>6</v>
      </c>
      <c r="G861" s="97">
        <v>1</v>
      </c>
      <c r="H861" s="105">
        <v>0</v>
      </c>
      <c r="I861" s="105">
        <v>1</v>
      </c>
      <c r="J861" s="105">
        <v>67</v>
      </c>
      <c r="K861" s="95">
        <v>167</v>
      </c>
      <c r="L861" s="106">
        <f>T860</f>
        <v>80</v>
      </c>
      <c r="M861" s="106">
        <f>K861*L861</f>
        <v>13360</v>
      </c>
      <c r="N861" s="77"/>
      <c r="O861" s="78"/>
      <c r="P861" s="78"/>
      <c r="Q861" s="78"/>
      <c r="R861" s="79"/>
      <c r="S861" s="80"/>
      <c r="T861" s="81"/>
      <c r="U861" s="77"/>
      <c r="V861" s="79"/>
      <c r="W861" s="79"/>
      <c r="X861" s="82"/>
      <c r="Y861" s="83">
        <f>M861</f>
        <v>13360</v>
      </c>
      <c r="Z861" s="84"/>
      <c r="AA861" s="87">
        <f>AB861*M861/100</f>
        <v>1.3359999999999999</v>
      </c>
      <c r="AB861" s="82">
        <v>0.01</v>
      </c>
    </row>
    <row r="862" spans="2:28" ht="16.5" customHeight="1" x14ac:dyDescent="0.25">
      <c r="B862" s="99"/>
      <c r="C862" s="99"/>
      <c r="D862" s="99"/>
      <c r="E862" s="99"/>
      <c r="F862" s="99"/>
      <c r="G862" s="99"/>
      <c r="H862" s="107"/>
      <c r="I862" s="107"/>
      <c r="J862" s="107"/>
      <c r="K862" s="106"/>
      <c r="L862" s="106"/>
      <c r="M862" s="106"/>
      <c r="N862" s="77"/>
      <c r="O862" s="78"/>
      <c r="P862" s="78"/>
      <c r="Q862" s="78"/>
      <c r="R862" s="79"/>
      <c r="S862" s="80"/>
      <c r="T862" s="81"/>
      <c r="U862" s="77"/>
      <c r="V862" s="79"/>
      <c r="W862" s="79"/>
      <c r="X862" s="86"/>
      <c r="Y862" s="83"/>
      <c r="Z862" s="84"/>
      <c r="AA862" s="85"/>
      <c r="AB862" s="86"/>
    </row>
    <row r="863" spans="2:28" ht="16.5" customHeight="1" x14ac:dyDescent="0.25">
      <c r="B863" s="100" t="s">
        <v>205</v>
      </c>
      <c r="C863" s="101"/>
      <c r="D863" s="101"/>
      <c r="E863" s="101"/>
      <c r="F863" s="101"/>
      <c r="G863" s="102"/>
      <c r="H863" s="102" t="s">
        <v>207</v>
      </c>
      <c r="I863" s="102" t="s">
        <v>5524</v>
      </c>
      <c r="J863" s="102" t="s">
        <v>498</v>
      </c>
      <c r="K863" s="102">
        <v>52</v>
      </c>
      <c r="L863" s="102">
        <v>3</v>
      </c>
      <c r="M863" s="102"/>
      <c r="N863" s="102"/>
      <c r="O863" s="102" t="s">
        <v>208</v>
      </c>
      <c r="P863" s="102" t="s">
        <v>209</v>
      </c>
      <c r="Q863" s="102" t="s">
        <v>139</v>
      </c>
      <c r="R863" s="102">
        <v>34160</v>
      </c>
      <c r="S863" s="102"/>
      <c r="T863" s="102">
        <v>80</v>
      </c>
      <c r="U863" s="102"/>
      <c r="V863" s="103"/>
      <c r="W863" s="101"/>
      <c r="X863" s="102"/>
      <c r="Y863" s="101"/>
      <c r="Z863" s="101"/>
      <c r="AA863" s="101"/>
      <c r="AB863" s="104"/>
    </row>
    <row r="864" spans="2:28" ht="16.5" customHeight="1" x14ac:dyDescent="0.25">
      <c r="B864" s="97">
        <v>2663</v>
      </c>
      <c r="C864" s="97" t="s">
        <v>206</v>
      </c>
      <c r="D864" s="98">
        <v>6045</v>
      </c>
      <c r="E864" s="99">
        <v>192</v>
      </c>
      <c r="F864" s="97">
        <v>6</v>
      </c>
      <c r="G864" s="97">
        <v>1</v>
      </c>
      <c r="H864" s="105">
        <v>0</v>
      </c>
      <c r="I864" s="105">
        <v>0</v>
      </c>
      <c r="J864" s="105">
        <v>97</v>
      </c>
      <c r="K864" s="95">
        <v>97</v>
      </c>
      <c r="L864" s="106">
        <f>T863</f>
        <v>80</v>
      </c>
      <c r="M864" s="106">
        <f>K864*L864</f>
        <v>7760</v>
      </c>
      <c r="N864" s="77"/>
      <c r="O864" s="78"/>
      <c r="P864" s="78"/>
      <c r="Q864" s="78"/>
      <c r="R864" s="79"/>
      <c r="S864" s="80"/>
      <c r="T864" s="81"/>
      <c r="U864" s="77"/>
      <c r="V864" s="79"/>
      <c r="W864" s="79"/>
      <c r="X864" s="82"/>
      <c r="Y864" s="83">
        <f>M864</f>
        <v>7760</v>
      </c>
      <c r="Z864" s="84"/>
      <c r="AA864" s="87">
        <f>AB864*M864/100</f>
        <v>0.77600000000000013</v>
      </c>
      <c r="AB864" s="82">
        <v>0.01</v>
      </c>
    </row>
    <row r="865" spans="2:28" ht="16.5" customHeight="1" x14ac:dyDescent="0.25">
      <c r="B865" s="99"/>
      <c r="C865" s="99"/>
      <c r="D865" s="99"/>
      <c r="E865" s="99"/>
      <c r="F865" s="99"/>
      <c r="G865" s="99"/>
      <c r="H865" s="107"/>
      <c r="I865" s="107"/>
      <c r="J865" s="107"/>
      <c r="K865" s="106"/>
      <c r="L865" s="106"/>
      <c r="M865" s="106"/>
      <c r="N865" s="77"/>
      <c r="O865" s="78"/>
      <c r="P865" s="78"/>
      <c r="Q865" s="78"/>
      <c r="R865" s="79"/>
      <c r="S865" s="80"/>
      <c r="T865" s="81"/>
      <c r="U865" s="77"/>
      <c r="V865" s="79"/>
      <c r="W865" s="79"/>
      <c r="X865" s="86"/>
      <c r="Y865" s="83"/>
      <c r="Z865" s="84"/>
      <c r="AA865" s="85"/>
      <c r="AB865" s="86"/>
    </row>
    <row r="866" spans="2:28" ht="16.5" customHeight="1" x14ac:dyDescent="0.25">
      <c r="B866" s="100" t="s">
        <v>205</v>
      </c>
      <c r="C866" s="101"/>
      <c r="D866" s="101"/>
      <c r="E866" s="101"/>
      <c r="F866" s="101"/>
      <c r="G866" s="102"/>
      <c r="H866" s="102" t="s">
        <v>207</v>
      </c>
      <c r="I866" s="102" t="s">
        <v>5531</v>
      </c>
      <c r="J866" s="102" t="s">
        <v>2781</v>
      </c>
      <c r="K866" s="102">
        <v>104</v>
      </c>
      <c r="L866" s="102">
        <v>3</v>
      </c>
      <c r="M866" s="102"/>
      <c r="N866" s="102"/>
      <c r="O866" s="102" t="s">
        <v>208</v>
      </c>
      <c r="P866" s="102" t="s">
        <v>209</v>
      </c>
      <c r="Q866" s="102" t="s">
        <v>139</v>
      </c>
      <c r="R866" s="102">
        <v>34160</v>
      </c>
      <c r="S866" s="102"/>
      <c r="T866" s="102">
        <v>80</v>
      </c>
      <c r="U866" s="102"/>
      <c r="V866" s="103"/>
      <c r="W866" s="101"/>
      <c r="X866" s="102" t="s">
        <v>212</v>
      </c>
      <c r="Y866" s="101" t="s">
        <v>5532</v>
      </c>
      <c r="Z866" s="101"/>
      <c r="AA866" s="101"/>
      <c r="AB866" s="104"/>
    </row>
    <row r="867" spans="2:28" ht="16.5" customHeight="1" x14ac:dyDescent="0.25">
      <c r="B867" s="97" t="s">
        <v>206</v>
      </c>
      <c r="C867" s="97">
        <v>6928</v>
      </c>
      <c r="D867" s="98">
        <v>267</v>
      </c>
      <c r="E867" s="99">
        <v>6</v>
      </c>
      <c r="F867" s="97">
        <v>1</v>
      </c>
      <c r="G867" s="97">
        <v>0</v>
      </c>
      <c r="H867" s="105">
        <v>1</v>
      </c>
      <c r="I867" s="105">
        <v>86</v>
      </c>
      <c r="J867" s="105">
        <v>186</v>
      </c>
      <c r="K867" s="95">
        <v>186</v>
      </c>
      <c r="L867" s="106">
        <f>T866</f>
        <v>80</v>
      </c>
      <c r="M867" s="106">
        <f>K867*L867</f>
        <v>14880</v>
      </c>
      <c r="N867" s="77"/>
      <c r="O867" s="78"/>
      <c r="P867" s="78"/>
      <c r="Q867" s="78"/>
      <c r="R867" s="79"/>
      <c r="S867" s="80"/>
      <c r="T867" s="81"/>
      <c r="U867" s="77"/>
      <c r="V867" s="79"/>
      <c r="W867" s="79"/>
      <c r="X867" s="82"/>
      <c r="Y867" s="83">
        <f>M867</f>
        <v>14880</v>
      </c>
      <c r="Z867" s="84"/>
      <c r="AA867" s="87">
        <f>AB867*M867/100</f>
        <v>1.4880000000000002</v>
      </c>
      <c r="AB867" s="82">
        <v>0.01</v>
      </c>
    </row>
    <row r="868" spans="2:28" ht="16.5" customHeight="1" x14ac:dyDescent="0.25">
      <c r="B868" s="99"/>
      <c r="C868" s="99"/>
      <c r="D868" s="99"/>
      <c r="E868" s="99"/>
      <c r="F868" s="99"/>
      <c r="G868" s="99"/>
      <c r="H868" s="107"/>
      <c r="I868" s="107"/>
      <c r="J868" s="107"/>
      <c r="K868" s="106"/>
      <c r="L868" s="106"/>
      <c r="M868" s="106"/>
      <c r="N868" s="77"/>
      <c r="O868" s="78"/>
      <c r="P868" s="78"/>
      <c r="Q868" s="78"/>
      <c r="R868" s="79"/>
      <c r="S868" s="80"/>
      <c r="T868" s="81"/>
      <c r="U868" s="77"/>
      <c r="V868" s="79"/>
      <c r="W868" s="79"/>
      <c r="X868" s="86"/>
      <c r="Y868" s="83"/>
      <c r="Z868" s="84"/>
      <c r="AA868" s="85"/>
      <c r="AB868" s="86"/>
    </row>
    <row r="869" spans="2:28" ht="16.5" customHeight="1" x14ac:dyDescent="0.25">
      <c r="B869" s="100" t="s">
        <v>205</v>
      </c>
      <c r="C869" s="101"/>
      <c r="D869" s="101"/>
      <c r="E869" s="101"/>
      <c r="F869" s="101"/>
      <c r="G869" s="102"/>
      <c r="H869" s="102" t="s">
        <v>210</v>
      </c>
      <c r="I869" s="102" t="s">
        <v>5533</v>
      </c>
      <c r="J869" s="102" t="s">
        <v>743</v>
      </c>
      <c r="K869" s="102">
        <v>55</v>
      </c>
      <c r="L869" s="102">
        <v>3</v>
      </c>
      <c r="M869" s="102"/>
      <c r="N869" s="102"/>
      <c r="O869" s="102" t="s">
        <v>208</v>
      </c>
      <c r="P869" s="102" t="s">
        <v>209</v>
      </c>
      <c r="Q869" s="102" t="s">
        <v>139</v>
      </c>
      <c r="R869" s="102">
        <v>34160</v>
      </c>
      <c r="S869" s="102"/>
      <c r="T869" s="102">
        <v>80</v>
      </c>
      <c r="U869" s="102"/>
      <c r="V869" s="103"/>
      <c r="W869" s="101"/>
      <c r="X869" s="102"/>
      <c r="Y869" s="101"/>
      <c r="Z869" s="101"/>
      <c r="AA869" s="101"/>
      <c r="AB869" s="104"/>
    </row>
    <row r="870" spans="2:28" ht="16.5" customHeight="1" x14ac:dyDescent="0.25">
      <c r="B870" s="97">
        <v>2675</v>
      </c>
      <c r="C870" s="97" t="s">
        <v>206</v>
      </c>
      <c r="D870" s="98">
        <v>4724</v>
      </c>
      <c r="E870" s="99">
        <v>20</v>
      </c>
      <c r="F870" s="97">
        <v>6</v>
      </c>
      <c r="G870" s="97">
        <v>1</v>
      </c>
      <c r="H870" s="105">
        <v>3</v>
      </c>
      <c r="I870" s="105">
        <v>0</v>
      </c>
      <c r="J870" s="105">
        <v>31</v>
      </c>
      <c r="K870" s="95">
        <v>1231</v>
      </c>
      <c r="L870" s="106">
        <f>T869</f>
        <v>80</v>
      </c>
      <c r="M870" s="106">
        <f>K870*L870</f>
        <v>98480</v>
      </c>
      <c r="N870" s="77"/>
      <c r="O870" s="78"/>
      <c r="P870" s="78"/>
      <c r="Q870" s="78"/>
      <c r="R870" s="79"/>
      <c r="S870" s="80"/>
      <c r="T870" s="81"/>
      <c r="U870" s="77"/>
      <c r="V870" s="79"/>
      <c r="W870" s="79"/>
      <c r="X870" s="82"/>
      <c r="Y870" s="83">
        <f>M870</f>
        <v>98480</v>
      </c>
      <c r="Z870" s="84"/>
      <c r="AA870" s="87">
        <f>AB870*M870/100</f>
        <v>9.8480000000000008</v>
      </c>
      <c r="AB870" s="82">
        <v>0.01</v>
      </c>
    </row>
    <row r="871" spans="2:28" ht="16.5" customHeight="1" x14ac:dyDescent="0.25">
      <c r="B871" s="99"/>
      <c r="C871" s="99"/>
      <c r="D871" s="99"/>
      <c r="E871" s="99"/>
      <c r="F871" s="99"/>
      <c r="G871" s="99"/>
      <c r="H871" s="107"/>
      <c r="I871" s="107"/>
      <c r="J871" s="107"/>
      <c r="K871" s="106"/>
      <c r="L871" s="106"/>
      <c r="M871" s="106"/>
      <c r="N871" s="77"/>
      <c r="O871" s="78"/>
      <c r="P871" s="78"/>
      <c r="Q871" s="78"/>
      <c r="R871" s="79"/>
      <c r="S871" s="80"/>
      <c r="T871" s="81"/>
      <c r="U871" s="77"/>
      <c r="V871" s="79"/>
      <c r="W871" s="79"/>
      <c r="X871" s="86"/>
      <c r="Y871" s="83"/>
      <c r="Z871" s="84"/>
      <c r="AA871" s="85"/>
      <c r="AB871" s="86"/>
    </row>
    <row r="872" spans="2:28" ht="16.5" customHeight="1" x14ac:dyDescent="0.25">
      <c r="B872" s="100" t="s">
        <v>205</v>
      </c>
      <c r="C872" s="101"/>
      <c r="D872" s="101"/>
      <c r="E872" s="101"/>
      <c r="F872" s="101"/>
      <c r="G872" s="102"/>
      <c r="H872" s="102" t="s">
        <v>210</v>
      </c>
      <c r="I872" s="102" t="s">
        <v>5534</v>
      </c>
      <c r="J872" s="102" t="s">
        <v>2781</v>
      </c>
      <c r="K872" s="102">
        <v>37</v>
      </c>
      <c r="L872" s="102">
        <v>3</v>
      </c>
      <c r="M872" s="102"/>
      <c r="N872" s="102"/>
      <c r="O872" s="102" t="s">
        <v>208</v>
      </c>
      <c r="P872" s="102" t="s">
        <v>209</v>
      </c>
      <c r="Q872" s="102" t="s">
        <v>139</v>
      </c>
      <c r="R872" s="102">
        <v>34160</v>
      </c>
      <c r="S872" s="102"/>
      <c r="T872" s="102">
        <v>80</v>
      </c>
      <c r="U872" s="102"/>
      <c r="V872" s="103"/>
      <c r="W872" s="101"/>
      <c r="X872" s="102"/>
      <c r="Y872" s="101"/>
      <c r="Z872" s="101"/>
      <c r="AA872" s="101"/>
      <c r="AB872" s="104"/>
    </row>
    <row r="873" spans="2:28" ht="16.5" customHeight="1" x14ac:dyDescent="0.25">
      <c r="B873" s="97">
        <v>2677</v>
      </c>
      <c r="C873" s="97" t="s">
        <v>206</v>
      </c>
      <c r="D873" s="98">
        <v>6881</v>
      </c>
      <c r="E873" s="99">
        <v>148</v>
      </c>
      <c r="F873" s="97">
        <v>6</v>
      </c>
      <c r="G873" s="97">
        <v>2</v>
      </c>
      <c r="H873" s="105">
        <v>0</v>
      </c>
      <c r="I873" s="105">
        <v>2</v>
      </c>
      <c r="J873" s="105">
        <v>43</v>
      </c>
      <c r="K873" s="95">
        <v>243</v>
      </c>
      <c r="L873" s="106">
        <f>T872</f>
        <v>80</v>
      </c>
      <c r="M873" s="106">
        <f>K873*L873</f>
        <v>19440</v>
      </c>
      <c r="N873" s="77"/>
      <c r="O873" s="78" t="s">
        <v>203</v>
      </c>
      <c r="P873" s="78" t="s">
        <v>5</v>
      </c>
      <c r="Q873" s="78" t="s">
        <v>143</v>
      </c>
      <c r="R873" s="79">
        <v>120</v>
      </c>
      <c r="S873" s="80"/>
      <c r="T873" s="81">
        <v>8050</v>
      </c>
      <c r="U873" s="96" t="s">
        <v>1184</v>
      </c>
      <c r="V873" s="79">
        <f>R873*T873*44/100</f>
        <v>425040</v>
      </c>
      <c r="W873" s="79">
        <f>R873*T873-V873</f>
        <v>540960</v>
      </c>
      <c r="X873" s="82">
        <f>M873+W873</f>
        <v>560400</v>
      </c>
      <c r="Y873" s="83">
        <f>M873</f>
        <v>19440</v>
      </c>
      <c r="Z873" s="84"/>
      <c r="AA873" s="87">
        <f>AB873*M873/100</f>
        <v>3.8879999999999999</v>
      </c>
      <c r="AB873" s="86">
        <v>0.02</v>
      </c>
    </row>
    <row r="874" spans="2:28" ht="16.5" customHeight="1" x14ac:dyDescent="0.25">
      <c r="B874" s="97"/>
      <c r="C874" s="97"/>
      <c r="D874" s="98"/>
      <c r="E874" s="99"/>
      <c r="F874" s="97"/>
      <c r="G874" s="97"/>
      <c r="H874" s="105"/>
      <c r="I874" s="105"/>
      <c r="J874" s="105">
        <v>5</v>
      </c>
      <c r="K874" s="95">
        <v>5</v>
      </c>
      <c r="L874" s="106">
        <f>T872</f>
        <v>80</v>
      </c>
      <c r="M874" s="106">
        <f>K874*L874</f>
        <v>400</v>
      </c>
      <c r="N874" s="77"/>
      <c r="O874" s="78" t="s">
        <v>215</v>
      </c>
      <c r="P874" s="78" t="s">
        <v>5</v>
      </c>
      <c r="Q874" s="78"/>
      <c r="R874" s="79">
        <v>20</v>
      </c>
      <c r="S874" s="80"/>
      <c r="T874" s="81">
        <v>7350</v>
      </c>
      <c r="U874" s="96" t="s">
        <v>217</v>
      </c>
      <c r="V874" s="79">
        <f>R874*T874*1/100</f>
        <v>1470</v>
      </c>
      <c r="W874" s="79">
        <f>R874*T874-V874</f>
        <v>145530</v>
      </c>
      <c r="X874" s="82">
        <f>M874+W874</f>
        <v>145930</v>
      </c>
      <c r="Y874" s="83">
        <f>M874</f>
        <v>400</v>
      </c>
      <c r="Z874" s="84"/>
      <c r="AA874" s="87">
        <f>X874*AB874/100</f>
        <v>437.79</v>
      </c>
      <c r="AB874" s="86">
        <v>0.3</v>
      </c>
    </row>
    <row r="875" spans="2:28" ht="16.5" customHeight="1" x14ac:dyDescent="0.25">
      <c r="B875" s="97"/>
      <c r="C875" s="97"/>
      <c r="D875" s="98"/>
      <c r="E875" s="99"/>
      <c r="F875" s="97"/>
      <c r="G875" s="97"/>
      <c r="H875" s="105">
        <v>0</v>
      </c>
      <c r="I875" s="105">
        <v>2</v>
      </c>
      <c r="J875" s="105">
        <v>43</v>
      </c>
      <c r="K875" s="95">
        <v>248</v>
      </c>
      <c r="L875" s="106"/>
      <c r="M875" s="106"/>
      <c r="N875" s="77"/>
      <c r="O875" s="78"/>
      <c r="P875" s="78"/>
      <c r="Q875" s="78"/>
      <c r="R875" s="79"/>
      <c r="S875" s="80"/>
      <c r="T875" s="81"/>
      <c r="U875" s="96"/>
      <c r="V875" s="79"/>
      <c r="W875" s="79"/>
      <c r="X875" s="82"/>
      <c r="Y875" s="83"/>
      <c r="Z875" s="84"/>
      <c r="AA875" s="87"/>
      <c r="AB875" s="86"/>
    </row>
    <row r="876" spans="2:28" ht="16.5" customHeight="1" x14ac:dyDescent="0.25">
      <c r="B876" s="99"/>
      <c r="C876" s="99"/>
      <c r="D876" s="99"/>
      <c r="E876" s="99"/>
      <c r="F876" s="99"/>
      <c r="G876" s="99"/>
      <c r="H876" s="107"/>
      <c r="I876" s="107"/>
      <c r="J876" s="107"/>
      <c r="K876" s="106"/>
      <c r="L876" s="106"/>
      <c r="M876" s="106"/>
      <c r="N876" s="77"/>
      <c r="O876" s="78"/>
      <c r="P876" s="78"/>
      <c r="Q876" s="78"/>
      <c r="R876" s="79"/>
      <c r="S876" s="80"/>
      <c r="T876" s="81"/>
      <c r="U876" s="77"/>
      <c r="V876" s="79"/>
      <c r="W876" s="79"/>
      <c r="X876" s="86"/>
      <c r="Y876" s="83"/>
      <c r="Z876" s="84"/>
      <c r="AA876" s="85"/>
      <c r="AB876" s="86"/>
    </row>
    <row r="877" spans="2:28" ht="16.5" customHeight="1" x14ac:dyDescent="0.25">
      <c r="B877" s="100" t="s">
        <v>205</v>
      </c>
      <c r="C877" s="101"/>
      <c r="D877" s="101"/>
      <c r="E877" s="101"/>
      <c r="F877" s="101"/>
      <c r="G877" s="102"/>
      <c r="H877" s="102" t="s">
        <v>207</v>
      </c>
      <c r="I877" s="102" t="s">
        <v>643</v>
      </c>
      <c r="J877" s="102" t="s">
        <v>2661</v>
      </c>
      <c r="K877" s="102">
        <v>138</v>
      </c>
      <c r="L877" s="102">
        <v>3</v>
      </c>
      <c r="M877" s="102"/>
      <c r="N877" s="102"/>
      <c r="O877" s="102" t="s">
        <v>208</v>
      </c>
      <c r="P877" s="102" t="s">
        <v>209</v>
      </c>
      <c r="Q877" s="102" t="s">
        <v>139</v>
      </c>
      <c r="R877" s="102">
        <v>34160</v>
      </c>
      <c r="S877" s="102"/>
      <c r="T877" s="102">
        <v>80</v>
      </c>
      <c r="U877" s="102"/>
      <c r="V877" s="103"/>
      <c r="W877" s="101"/>
      <c r="X877" s="102" t="s">
        <v>212</v>
      </c>
      <c r="Y877" s="101" t="s">
        <v>5535</v>
      </c>
      <c r="Z877" s="101"/>
      <c r="AA877" s="101"/>
      <c r="AB877" s="104"/>
    </row>
    <row r="878" spans="2:28" ht="16.5" customHeight="1" x14ac:dyDescent="0.25">
      <c r="B878" s="97">
        <v>2678</v>
      </c>
      <c r="C878" s="97" t="s">
        <v>206</v>
      </c>
      <c r="D878" s="98">
        <v>14927</v>
      </c>
      <c r="E878" s="99">
        <v>262</v>
      </c>
      <c r="F878" s="97">
        <v>6</v>
      </c>
      <c r="G878" s="97">
        <v>1</v>
      </c>
      <c r="H878" s="105">
        <v>0</v>
      </c>
      <c r="I878" s="105">
        <v>1</v>
      </c>
      <c r="J878" s="105">
        <v>88</v>
      </c>
      <c r="K878" s="95">
        <v>188</v>
      </c>
      <c r="L878" s="106">
        <f>T877</f>
        <v>80</v>
      </c>
      <c r="M878" s="106">
        <f>K878*L878</f>
        <v>15040</v>
      </c>
      <c r="N878" s="77"/>
      <c r="O878" s="78"/>
      <c r="P878" s="78"/>
      <c r="Q878" s="78"/>
      <c r="R878" s="79"/>
      <c r="S878" s="80"/>
      <c r="T878" s="81"/>
      <c r="U878" s="77"/>
      <c r="V878" s="79"/>
      <c r="W878" s="79"/>
      <c r="X878" s="82"/>
      <c r="Y878" s="83">
        <f>M878</f>
        <v>15040</v>
      </c>
      <c r="Z878" s="84"/>
      <c r="AA878" s="87">
        <f>AB878*M878/100</f>
        <v>1.504</v>
      </c>
      <c r="AB878" s="82">
        <v>0.01</v>
      </c>
    </row>
    <row r="879" spans="2:28" ht="16.5" customHeight="1" x14ac:dyDescent="0.25">
      <c r="B879" s="99"/>
      <c r="C879" s="99"/>
      <c r="D879" s="99"/>
      <c r="E879" s="99"/>
      <c r="F879" s="99"/>
      <c r="G879" s="99"/>
      <c r="H879" s="107"/>
      <c r="I879" s="107"/>
      <c r="J879" s="107"/>
      <c r="K879" s="106"/>
      <c r="L879" s="106"/>
      <c r="M879" s="106"/>
      <c r="N879" s="77"/>
      <c r="O879" s="78"/>
      <c r="P879" s="78"/>
      <c r="Q879" s="78"/>
      <c r="R879" s="79"/>
      <c r="S879" s="80"/>
      <c r="T879" s="81"/>
      <c r="U879" s="77"/>
      <c r="V879" s="79"/>
      <c r="W879" s="79"/>
      <c r="X879" s="86"/>
      <c r="Y879" s="83"/>
      <c r="Z879" s="84"/>
      <c r="AA879" s="85"/>
      <c r="AB879" s="86"/>
    </row>
    <row r="880" spans="2:28" ht="16.5" customHeight="1" x14ac:dyDescent="0.25">
      <c r="B880" s="100" t="s">
        <v>205</v>
      </c>
      <c r="C880" s="101"/>
      <c r="D880" s="101"/>
      <c r="E880" s="101"/>
      <c r="F880" s="101"/>
      <c r="G880" s="102"/>
      <c r="H880" s="102" t="s">
        <v>210</v>
      </c>
      <c r="I880" s="102" t="s">
        <v>5357</v>
      </c>
      <c r="J880" s="102" t="s">
        <v>2565</v>
      </c>
      <c r="K880" s="102">
        <v>125</v>
      </c>
      <c r="L880" s="102">
        <v>3</v>
      </c>
      <c r="M880" s="102"/>
      <c r="N880" s="102"/>
      <c r="O880" s="102" t="s">
        <v>208</v>
      </c>
      <c r="P880" s="102" t="s">
        <v>209</v>
      </c>
      <c r="Q880" s="102" t="s">
        <v>139</v>
      </c>
      <c r="R880" s="102">
        <v>34160</v>
      </c>
      <c r="S880" s="102"/>
      <c r="T880" s="102">
        <v>80</v>
      </c>
      <c r="U880" s="102"/>
      <c r="V880" s="103"/>
      <c r="W880" s="101"/>
      <c r="X880" s="102"/>
      <c r="Y880" s="101"/>
      <c r="Z880" s="101"/>
      <c r="AA880" s="101"/>
      <c r="AB880" s="104"/>
    </row>
    <row r="881" spans="2:28" ht="16.5" customHeight="1" x14ac:dyDescent="0.25">
      <c r="B881" s="97">
        <v>2679</v>
      </c>
      <c r="C881" s="97" t="s">
        <v>206</v>
      </c>
      <c r="D881" s="98">
        <v>13701</v>
      </c>
      <c r="E881" s="99">
        <v>13</v>
      </c>
      <c r="F881" s="97">
        <v>6</v>
      </c>
      <c r="G881" s="97">
        <v>1</v>
      </c>
      <c r="H881" s="105">
        <v>8</v>
      </c>
      <c r="I881" s="105">
        <v>1</v>
      </c>
      <c r="J881" s="105">
        <v>73</v>
      </c>
      <c r="K881" s="95">
        <v>3373</v>
      </c>
      <c r="L881" s="106">
        <f>T880</f>
        <v>80</v>
      </c>
      <c r="M881" s="106">
        <f>K881*L881</f>
        <v>269840</v>
      </c>
      <c r="N881" s="77"/>
      <c r="O881" s="78"/>
      <c r="P881" s="78"/>
      <c r="Q881" s="78"/>
      <c r="R881" s="79"/>
      <c r="S881" s="80"/>
      <c r="T881" s="81"/>
      <c r="U881" s="77"/>
      <c r="V881" s="79"/>
      <c r="W881" s="79"/>
      <c r="X881" s="82"/>
      <c r="Y881" s="83">
        <f>M881</f>
        <v>269840</v>
      </c>
      <c r="Z881" s="84"/>
      <c r="AA881" s="87">
        <f>AB881*M881/100</f>
        <v>26.984000000000002</v>
      </c>
      <c r="AB881" s="82">
        <v>0.01</v>
      </c>
    </row>
    <row r="882" spans="2:28" ht="16.5" customHeight="1" x14ac:dyDescent="0.25">
      <c r="B882" s="99"/>
      <c r="C882" s="99"/>
      <c r="D882" s="99"/>
      <c r="E882" s="99"/>
      <c r="F882" s="99"/>
      <c r="G882" s="99"/>
      <c r="H882" s="107"/>
      <c r="I882" s="107"/>
      <c r="J882" s="107"/>
      <c r="K882" s="106"/>
      <c r="L882" s="106"/>
      <c r="M882" s="106"/>
      <c r="N882" s="77"/>
      <c r="O882" s="78"/>
      <c r="P882" s="78"/>
      <c r="Q882" s="78"/>
      <c r="R882" s="79"/>
      <c r="S882" s="80"/>
      <c r="T882" s="81"/>
      <c r="U882" s="77"/>
      <c r="V882" s="79"/>
      <c r="W882" s="79"/>
      <c r="X882" s="86"/>
      <c r="Y882" s="83"/>
      <c r="Z882" s="84"/>
      <c r="AA882" s="85"/>
      <c r="AB882" s="86"/>
    </row>
    <row r="883" spans="2:28" ht="16.5" customHeight="1" x14ac:dyDescent="0.25">
      <c r="B883" s="100" t="s">
        <v>205</v>
      </c>
      <c r="C883" s="101"/>
      <c r="D883" s="101"/>
      <c r="E883" s="101"/>
      <c r="F883" s="101"/>
      <c r="G883" s="102"/>
      <c r="H883" s="102" t="s">
        <v>207</v>
      </c>
      <c r="I883" s="102" t="s">
        <v>5540</v>
      </c>
      <c r="J883" s="102" t="s">
        <v>5541</v>
      </c>
      <c r="K883" s="102">
        <v>87</v>
      </c>
      <c r="L883" s="102">
        <v>3</v>
      </c>
      <c r="M883" s="102"/>
      <c r="N883" s="102"/>
      <c r="O883" s="102" t="s">
        <v>208</v>
      </c>
      <c r="P883" s="102" t="s">
        <v>209</v>
      </c>
      <c r="Q883" s="102" t="s">
        <v>139</v>
      </c>
      <c r="R883" s="102">
        <v>34160</v>
      </c>
      <c r="S883" s="102"/>
      <c r="T883" s="102">
        <v>80</v>
      </c>
      <c r="U883" s="102"/>
      <c r="V883" s="103"/>
      <c r="W883" s="101"/>
      <c r="X883" s="102"/>
      <c r="Y883" s="101"/>
      <c r="Z883" s="101"/>
      <c r="AA883" s="101"/>
      <c r="AB883" s="104"/>
    </row>
    <row r="884" spans="2:28" ht="16.5" customHeight="1" x14ac:dyDescent="0.25">
      <c r="B884" s="97">
        <v>2704</v>
      </c>
      <c r="C884" s="97" t="s">
        <v>206</v>
      </c>
      <c r="D884" s="98">
        <v>509</v>
      </c>
      <c r="E884" s="99">
        <v>11</v>
      </c>
      <c r="F884" s="97">
        <v>6</v>
      </c>
      <c r="G884" s="97">
        <v>1</v>
      </c>
      <c r="H884" s="105">
        <v>13</v>
      </c>
      <c r="I884" s="105">
        <v>3</v>
      </c>
      <c r="J884" s="105">
        <v>12</v>
      </c>
      <c r="K884" s="95">
        <v>5512</v>
      </c>
      <c r="L884" s="106">
        <f>T883</f>
        <v>80</v>
      </c>
      <c r="M884" s="106">
        <f>K884*L884</f>
        <v>440960</v>
      </c>
      <c r="N884" s="77"/>
      <c r="O884" s="78"/>
      <c r="P884" s="78"/>
      <c r="Q884" s="78"/>
      <c r="R884" s="79"/>
      <c r="S884" s="80"/>
      <c r="T884" s="81"/>
      <c r="U884" s="77"/>
      <c r="V884" s="79"/>
      <c r="W884" s="79"/>
      <c r="X884" s="82"/>
      <c r="Y884" s="83">
        <f>M884</f>
        <v>440960</v>
      </c>
      <c r="Z884" s="84"/>
      <c r="AA884" s="87">
        <f>AB884*M884/100</f>
        <v>44.096000000000004</v>
      </c>
      <c r="AB884" s="82">
        <v>0.01</v>
      </c>
    </row>
    <row r="885" spans="2:28" ht="16.5" customHeight="1" x14ac:dyDescent="0.25">
      <c r="B885" s="99"/>
      <c r="C885" s="99"/>
      <c r="D885" s="99"/>
      <c r="E885" s="99"/>
      <c r="F885" s="99"/>
      <c r="G885" s="99"/>
      <c r="H885" s="107"/>
      <c r="I885" s="107"/>
      <c r="J885" s="107"/>
      <c r="K885" s="106"/>
      <c r="L885" s="106"/>
      <c r="M885" s="106"/>
      <c r="N885" s="77"/>
      <c r="O885" s="78"/>
      <c r="P885" s="78"/>
      <c r="Q885" s="78"/>
      <c r="R885" s="79"/>
      <c r="S885" s="80"/>
      <c r="T885" s="81"/>
      <c r="U885" s="77"/>
      <c r="V885" s="79"/>
      <c r="W885" s="79"/>
      <c r="X885" s="86"/>
      <c r="Y885" s="83"/>
      <c r="Z885" s="84"/>
      <c r="AA885" s="85"/>
      <c r="AB885" s="86"/>
    </row>
    <row r="886" spans="2:28" ht="16.5" customHeight="1" x14ac:dyDescent="0.25">
      <c r="B886" s="100" t="s">
        <v>205</v>
      </c>
      <c r="C886" s="101"/>
      <c r="D886" s="101"/>
      <c r="E886" s="101"/>
      <c r="F886" s="101"/>
      <c r="G886" s="102"/>
      <c r="H886" s="102" t="s">
        <v>207</v>
      </c>
      <c r="I886" s="102" t="s">
        <v>5540</v>
      </c>
      <c r="J886" s="102" t="s">
        <v>5541</v>
      </c>
      <c r="K886" s="102">
        <v>87</v>
      </c>
      <c r="L886" s="102">
        <v>3</v>
      </c>
      <c r="M886" s="102"/>
      <c r="N886" s="102"/>
      <c r="O886" s="102" t="s">
        <v>208</v>
      </c>
      <c r="P886" s="102" t="s">
        <v>209</v>
      </c>
      <c r="Q886" s="102" t="s">
        <v>139</v>
      </c>
      <c r="R886" s="102">
        <v>34160</v>
      </c>
      <c r="S886" s="102"/>
      <c r="T886" s="102">
        <v>80</v>
      </c>
      <c r="U886" s="102"/>
      <c r="V886" s="103"/>
      <c r="W886" s="101"/>
      <c r="X886" s="102"/>
      <c r="Y886" s="101"/>
      <c r="Z886" s="101"/>
      <c r="AA886" s="101"/>
      <c r="AB886" s="104"/>
    </row>
    <row r="887" spans="2:28" ht="16.5" customHeight="1" x14ac:dyDescent="0.25">
      <c r="B887" s="97">
        <v>2705</v>
      </c>
      <c r="C887" s="97" t="s">
        <v>206</v>
      </c>
      <c r="D887" s="98"/>
      <c r="E887" s="99">
        <v>169</v>
      </c>
      <c r="F887" s="97">
        <v>0</v>
      </c>
      <c r="G887" s="97">
        <v>1</v>
      </c>
      <c r="H887" s="105">
        <v>0</v>
      </c>
      <c r="I887" s="105">
        <v>2</v>
      </c>
      <c r="J887" s="105">
        <v>3</v>
      </c>
      <c r="K887" s="95">
        <v>203</v>
      </c>
      <c r="L887" s="106">
        <f>T886</f>
        <v>80</v>
      </c>
      <c r="M887" s="106">
        <f>K887*L887</f>
        <v>16240</v>
      </c>
      <c r="N887" s="77"/>
      <c r="O887" s="78"/>
      <c r="P887" s="78"/>
      <c r="Q887" s="78"/>
      <c r="R887" s="79"/>
      <c r="S887" s="80"/>
      <c r="T887" s="81"/>
      <c r="U887" s="77"/>
      <c r="V887" s="79"/>
      <c r="W887" s="79"/>
      <c r="X887" s="82"/>
      <c r="Y887" s="83">
        <f>M887</f>
        <v>16240</v>
      </c>
      <c r="Z887" s="84"/>
      <c r="AA887" s="87">
        <f>AB887*M887/100</f>
        <v>1.6240000000000001</v>
      </c>
      <c r="AB887" s="82">
        <v>0.01</v>
      </c>
    </row>
    <row r="888" spans="2:28" ht="16.5" customHeight="1" x14ac:dyDescent="0.25">
      <c r="B888" s="99"/>
      <c r="C888" s="99"/>
      <c r="D888" s="99"/>
      <c r="E888" s="99"/>
      <c r="F888" s="99"/>
      <c r="G888" s="99"/>
      <c r="H888" s="107"/>
      <c r="I888" s="107"/>
      <c r="J888" s="107"/>
      <c r="K888" s="106"/>
      <c r="L888" s="106"/>
      <c r="M888" s="106"/>
      <c r="N888" s="77"/>
      <c r="O888" s="78"/>
      <c r="P888" s="78"/>
      <c r="Q888" s="78"/>
      <c r="R888" s="79"/>
      <c r="S888" s="80"/>
      <c r="T888" s="81"/>
      <c r="U888" s="77"/>
      <c r="V888" s="79"/>
      <c r="W888" s="79"/>
      <c r="X888" s="86"/>
      <c r="Y888" s="83"/>
      <c r="Z888" s="84"/>
      <c r="AA888" s="85"/>
      <c r="AB888" s="86"/>
    </row>
    <row r="889" spans="2:28" ht="16.5" customHeight="1" x14ac:dyDescent="0.25">
      <c r="B889" s="100" t="s">
        <v>205</v>
      </c>
      <c r="C889" s="101"/>
      <c r="D889" s="101"/>
      <c r="E889" s="101"/>
      <c r="F889" s="101"/>
      <c r="G889" s="102"/>
      <c r="H889" s="102" t="s">
        <v>210</v>
      </c>
      <c r="I889" s="102" t="s">
        <v>5550</v>
      </c>
      <c r="J889" s="102" t="s">
        <v>668</v>
      </c>
      <c r="K889" s="102">
        <v>79</v>
      </c>
      <c r="L889" s="102">
        <v>3</v>
      </c>
      <c r="M889" s="102"/>
      <c r="N889" s="102"/>
      <c r="O889" s="102" t="s">
        <v>208</v>
      </c>
      <c r="P889" s="102" t="s">
        <v>209</v>
      </c>
      <c r="Q889" s="102" t="s">
        <v>139</v>
      </c>
      <c r="R889" s="102">
        <v>34160</v>
      </c>
      <c r="S889" s="102"/>
      <c r="T889" s="102">
        <v>80</v>
      </c>
      <c r="U889" s="102"/>
      <c r="V889" s="103"/>
      <c r="W889" s="101"/>
      <c r="X889" s="102"/>
      <c r="Y889" s="101"/>
      <c r="Z889" s="101"/>
      <c r="AA889" s="101"/>
      <c r="AB889" s="104"/>
    </row>
    <row r="890" spans="2:28" ht="16.5" customHeight="1" x14ac:dyDescent="0.25">
      <c r="B890" s="97">
        <v>2715</v>
      </c>
      <c r="C890" s="97" t="s">
        <v>206</v>
      </c>
      <c r="D890" s="98">
        <v>13164</v>
      </c>
      <c r="E890" s="99">
        <v>260</v>
      </c>
      <c r="F890" s="97">
        <v>6</v>
      </c>
      <c r="G890" s="97">
        <v>1</v>
      </c>
      <c r="H890" s="105">
        <v>0</v>
      </c>
      <c r="I890" s="105">
        <v>1</v>
      </c>
      <c r="J890" s="105">
        <v>89</v>
      </c>
      <c r="K890" s="95">
        <v>189</v>
      </c>
      <c r="L890" s="106">
        <f>T889</f>
        <v>80</v>
      </c>
      <c r="M890" s="106">
        <f>K890*L890</f>
        <v>15120</v>
      </c>
      <c r="N890" s="77"/>
      <c r="O890" s="78"/>
      <c r="P890" s="78"/>
      <c r="Q890" s="78"/>
      <c r="R890" s="79"/>
      <c r="S890" s="80"/>
      <c r="T890" s="81"/>
      <c r="U890" s="77"/>
      <c r="V890" s="79"/>
      <c r="W890" s="79"/>
      <c r="X890" s="82"/>
      <c r="Y890" s="83">
        <f>M890</f>
        <v>15120</v>
      </c>
      <c r="Z890" s="84"/>
      <c r="AA890" s="87">
        <f>AB890*M890/100</f>
        <v>1.5120000000000002</v>
      </c>
      <c r="AB890" s="82">
        <v>0.01</v>
      </c>
    </row>
    <row r="891" spans="2:28" ht="16.5" customHeight="1" x14ac:dyDescent="0.25">
      <c r="B891" s="99"/>
      <c r="C891" s="99"/>
      <c r="D891" s="99"/>
      <c r="E891" s="99"/>
      <c r="F891" s="99"/>
      <c r="G891" s="99"/>
      <c r="H891" s="107"/>
      <c r="I891" s="107"/>
      <c r="J891" s="107"/>
      <c r="K891" s="106"/>
      <c r="L891" s="106"/>
      <c r="M891" s="106"/>
      <c r="N891" s="77"/>
      <c r="O891" s="78"/>
      <c r="P891" s="78"/>
      <c r="Q891" s="78"/>
      <c r="R891" s="79"/>
      <c r="S891" s="80"/>
      <c r="T891" s="81"/>
      <c r="U891" s="77"/>
      <c r="V891" s="79"/>
      <c r="W891" s="79"/>
      <c r="X891" s="86"/>
      <c r="Y891" s="83"/>
      <c r="Z891" s="84"/>
      <c r="AA891" s="85"/>
      <c r="AB891" s="86"/>
    </row>
    <row r="892" spans="2:28" ht="16.5" customHeight="1" x14ac:dyDescent="0.25">
      <c r="B892" s="100" t="s">
        <v>205</v>
      </c>
      <c r="C892" s="101"/>
      <c r="D892" s="101"/>
      <c r="E892" s="101"/>
      <c r="F892" s="101"/>
      <c r="G892" s="102"/>
      <c r="H892" s="102" t="s">
        <v>213</v>
      </c>
      <c r="I892" s="102" t="s">
        <v>210</v>
      </c>
      <c r="J892" s="102" t="s">
        <v>2384</v>
      </c>
      <c r="K892" s="102">
        <v>79</v>
      </c>
      <c r="L892" s="102">
        <v>3</v>
      </c>
      <c r="M892" s="102"/>
      <c r="N892" s="102"/>
      <c r="O892" s="102" t="s">
        <v>208</v>
      </c>
      <c r="P892" s="102" t="s">
        <v>209</v>
      </c>
      <c r="Q892" s="102" t="s">
        <v>139</v>
      </c>
      <c r="R892" s="102">
        <v>34160</v>
      </c>
      <c r="S892" s="102"/>
      <c r="T892" s="102">
        <v>80</v>
      </c>
      <c r="U892" s="102"/>
      <c r="V892" s="103"/>
      <c r="W892" s="101"/>
      <c r="X892" s="102"/>
      <c r="Y892" s="101"/>
      <c r="Z892" s="101"/>
      <c r="AA892" s="101"/>
      <c r="AB892" s="104"/>
    </row>
    <row r="893" spans="2:28" ht="16.5" customHeight="1" x14ac:dyDescent="0.25">
      <c r="B893" s="97">
        <v>2716</v>
      </c>
      <c r="C893" s="97" t="s">
        <v>206</v>
      </c>
      <c r="D893" s="98">
        <v>13776</v>
      </c>
      <c r="E893" s="99">
        <v>261</v>
      </c>
      <c r="F893" s="97">
        <v>6</v>
      </c>
      <c r="G893" s="97">
        <v>1</v>
      </c>
      <c r="H893" s="105">
        <v>0</v>
      </c>
      <c r="I893" s="105">
        <v>2</v>
      </c>
      <c r="J893" s="105">
        <v>79</v>
      </c>
      <c r="K893" s="95">
        <v>279</v>
      </c>
      <c r="L893" s="106">
        <f>T892</f>
        <v>80</v>
      </c>
      <c r="M893" s="106">
        <f>K893*L893</f>
        <v>22320</v>
      </c>
      <c r="N893" s="77"/>
      <c r="O893" s="78"/>
      <c r="P893" s="78"/>
      <c r="Q893" s="78"/>
      <c r="R893" s="79"/>
      <c r="S893" s="80"/>
      <c r="T893" s="81"/>
      <c r="U893" s="77"/>
      <c r="V893" s="79"/>
      <c r="W893" s="79"/>
      <c r="X893" s="82"/>
      <c r="Y893" s="83">
        <f>M893</f>
        <v>22320</v>
      </c>
      <c r="Z893" s="84"/>
      <c r="AA893" s="87">
        <f>AB893*M893/100</f>
        <v>2.2320000000000002</v>
      </c>
      <c r="AB893" s="82">
        <v>0.01</v>
      </c>
    </row>
    <row r="894" spans="2:28" ht="16.5" customHeight="1" x14ac:dyDescent="0.25">
      <c r="B894" s="99"/>
      <c r="C894" s="99"/>
      <c r="D894" s="99"/>
      <c r="E894" s="99"/>
      <c r="F894" s="99"/>
      <c r="G894" s="99"/>
      <c r="H894" s="107"/>
      <c r="I894" s="107"/>
      <c r="J894" s="107"/>
      <c r="K894" s="106"/>
      <c r="L894" s="106"/>
      <c r="M894" s="106"/>
      <c r="N894" s="77"/>
      <c r="O894" s="78"/>
      <c r="P894" s="78"/>
      <c r="Q894" s="78"/>
      <c r="R894" s="79"/>
      <c r="S894" s="80"/>
      <c r="T894" s="81"/>
      <c r="U894" s="77"/>
      <c r="V894" s="79"/>
      <c r="W894" s="79"/>
      <c r="X894" s="86"/>
      <c r="Y894" s="83"/>
      <c r="Z894" s="84"/>
      <c r="AA894" s="85"/>
      <c r="AB894" s="86"/>
    </row>
    <row r="895" spans="2:28" ht="16.5" customHeight="1" x14ac:dyDescent="0.25">
      <c r="B895" s="100" t="s">
        <v>205</v>
      </c>
      <c r="C895" s="101"/>
      <c r="D895" s="101"/>
      <c r="E895" s="101"/>
      <c r="F895" s="101"/>
      <c r="G895" s="102"/>
      <c r="H895" s="102" t="s">
        <v>210</v>
      </c>
      <c r="I895" s="102" t="s">
        <v>2341</v>
      </c>
      <c r="J895" s="102" t="s">
        <v>278</v>
      </c>
      <c r="K895" s="102">
        <v>14</v>
      </c>
      <c r="L895" s="102">
        <v>3</v>
      </c>
      <c r="M895" s="102"/>
      <c r="N895" s="102"/>
      <c r="O895" s="102" t="s">
        <v>208</v>
      </c>
      <c r="P895" s="102" t="s">
        <v>209</v>
      </c>
      <c r="Q895" s="102" t="s">
        <v>139</v>
      </c>
      <c r="R895" s="102">
        <v>34160</v>
      </c>
      <c r="S895" s="102"/>
      <c r="T895" s="102">
        <v>80</v>
      </c>
      <c r="U895" s="102"/>
      <c r="V895" s="103"/>
      <c r="W895" s="101"/>
      <c r="X895" s="102"/>
      <c r="Y895" s="101"/>
      <c r="Z895" s="101"/>
      <c r="AA895" s="101"/>
      <c r="AB895" s="104"/>
    </row>
    <row r="896" spans="2:28" ht="16.5" customHeight="1" x14ac:dyDescent="0.25">
      <c r="B896" s="97">
        <v>2744</v>
      </c>
      <c r="C896" s="97" t="s">
        <v>5579</v>
      </c>
      <c r="D896" s="98">
        <v>13</v>
      </c>
      <c r="E896" s="99">
        <v>1</v>
      </c>
      <c r="F896" s="97"/>
      <c r="G896" s="97"/>
      <c r="H896" s="105">
        <v>31</v>
      </c>
      <c r="I896" s="105">
        <v>2</v>
      </c>
      <c r="J896" s="105">
        <v>0</v>
      </c>
      <c r="K896" s="95">
        <v>12600</v>
      </c>
      <c r="L896" s="106">
        <f>T895</f>
        <v>80</v>
      </c>
      <c r="M896" s="106">
        <f>K896*L896</f>
        <v>1008000</v>
      </c>
      <c r="N896" s="77"/>
      <c r="O896" s="78"/>
      <c r="P896" s="78"/>
      <c r="Q896" s="78"/>
      <c r="R896" s="79"/>
      <c r="S896" s="80"/>
      <c r="T896" s="81"/>
      <c r="U896" s="77"/>
      <c r="V896" s="79"/>
      <c r="W896" s="79"/>
      <c r="X896" s="82"/>
      <c r="Y896" s="83">
        <f>M896</f>
        <v>1008000</v>
      </c>
      <c r="Z896" s="84"/>
      <c r="AA896" s="87">
        <f>AB896*M896/100</f>
        <v>100.8</v>
      </c>
      <c r="AB896" s="82">
        <v>0.01</v>
      </c>
    </row>
    <row r="897" spans="2:28" ht="16.5" customHeight="1" x14ac:dyDescent="0.25">
      <c r="B897" s="97"/>
      <c r="C897" s="97"/>
      <c r="D897" s="98"/>
      <c r="E897" s="99"/>
      <c r="F897" s="97"/>
      <c r="G897" s="97"/>
      <c r="H897" s="105"/>
      <c r="I897" s="105">
        <v>2</v>
      </c>
      <c r="J897" s="105">
        <v>0</v>
      </c>
      <c r="K897" s="95">
        <v>200</v>
      </c>
      <c r="L897" s="106">
        <f>T895</f>
        <v>80</v>
      </c>
      <c r="M897" s="106">
        <f>K897*L897</f>
        <v>16000</v>
      </c>
      <c r="N897" s="77"/>
      <c r="O897" s="78" t="s">
        <v>203</v>
      </c>
      <c r="P897" s="78" t="s">
        <v>211</v>
      </c>
      <c r="Q897" s="78" t="s">
        <v>143</v>
      </c>
      <c r="R897" s="79">
        <v>180</v>
      </c>
      <c r="S897" s="80"/>
      <c r="T897" s="81">
        <v>8050</v>
      </c>
      <c r="U897" s="96" t="s">
        <v>411</v>
      </c>
      <c r="V897" s="79">
        <f>R897*T897*85/100</f>
        <v>1231650</v>
      </c>
      <c r="W897" s="79">
        <f>R897*T897-V897</f>
        <v>217350</v>
      </c>
      <c r="X897" s="82">
        <f>M897+W897</f>
        <v>233350</v>
      </c>
      <c r="Y897" s="83">
        <f>M897</f>
        <v>16000</v>
      </c>
      <c r="Z897" s="84"/>
      <c r="AA897" s="123">
        <f>AB897*M897/100</f>
        <v>3.2</v>
      </c>
      <c r="AB897" s="86">
        <v>0.02</v>
      </c>
    </row>
    <row r="898" spans="2:28" ht="16.5" customHeight="1" x14ac:dyDescent="0.25">
      <c r="B898" s="97"/>
      <c r="C898" s="97"/>
      <c r="D898" s="98"/>
      <c r="E898" s="99"/>
      <c r="F898" s="97"/>
      <c r="G898" s="97"/>
      <c r="H898" s="105"/>
      <c r="I898" s="105"/>
      <c r="J898" s="105"/>
      <c r="K898" s="95">
        <v>75</v>
      </c>
      <c r="L898" s="106">
        <f>T895</f>
        <v>80</v>
      </c>
      <c r="M898" s="106">
        <f>K898*L898</f>
        <v>6000</v>
      </c>
      <c r="N898" s="77"/>
      <c r="O898" s="78" t="s">
        <v>5584</v>
      </c>
      <c r="P898" s="78"/>
      <c r="Q898" s="78"/>
      <c r="R898" s="79">
        <v>200</v>
      </c>
      <c r="S898" s="80"/>
      <c r="T898" s="81">
        <v>5450</v>
      </c>
      <c r="U898" s="96" t="s">
        <v>1334</v>
      </c>
      <c r="V898" s="79">
        <f>R898*T898*16/100</f>
        <v>174400</v>
      </c>
      <c r="W898" s="79">
        <f>R898*T898-V898</f>
        <v>915600</v>
      </c>
      <c r="X898" s="82">
        <f>M898+W898</f>
        <v>921600</v>
      </c>
      <c r="Y898" s="83">
        <f>M898</f>
        <v>6000</v>
      </c>
      <c r="Z898" s="84"/>
      <c r="AA898" s="87">
        <f>X898*AB898/100</f>
        <v>2764.8</v>
      </c>
      <c r="AB898" s="86">
        <v>0.3</v>
      </c>
    </row>
    <row r="899" spans="2:28" ht="16.5" customHeight="1" x14ac:dyDescent="0.25">
      <c r="B899" s="97"/>
      <c r="C899" s="97"/>
      <c r="D899" s="98"/>
      <c r="E899" s="99"/>
      <c r="F899" s="97"/>
      <c r="G899" s="97"/>
      <c r="H899" s="105"/>
      <c r="I899" s="105">
        <v>3</v>
      </c>
      <c r="J899" s="105">
        <v>25</v>
      </c>
      <c r="K899" s="95">
        <v>325</v>
      </c>
      <c r="L899" s="106">
        <f>T895</f>
        <v>80</v>
      </c>
      <c r="M899" s="106">
        <f>K899*L899</f>
        <v>26000</v>
      </c>
      <c r="N899" s="77"/>
      <c r="O899" s="78"/>
      <c r="P899" s="78"/>
      <c r="Q899" s="78"/>
      <c r="R899" s="79"/>
      <c r="S899" s="80"/>
      <c r="T899" s="81"/>
      <c r="U899" s="77"/>
      <c r="V899" s="79"/>
      <c r="W899" s="79"/>
      <c r="X899" s="82"/>
      <c r="Y899" s="83">
        <f>M899</f>
        <v>26000</v>
      </c>
      <c r="Z899" s="84"/>
      <c r="AA899" s="87">
        <f>AB899*M899/100</f>
        <v>78</v>
      </c>
      <c r="AB899" s="116">
        <v>0.3</v>
      </c>
    </row>
    <row r="900" spans="2:28" ht="16.5" customHeight="1" x14ac:dyDescent="0.25">
      <c r="B900" s="97"/>
      <c r="C900" s="97"/>
      <c r="D900" s="98"/>
      <c r="E900" s="99"/>
      <c r="F900" s="97"/>
      <c r="G900" s="97"/>
      <c r="H900" s="105">
        <v>33</v>
      </c>
      <c r="I900" s="105">
        <v>0</v>
      </c>
      <c r="J900" s="105">
        <v>0</v>
      </c>
      <c r="K900" s="95">
        <v>13200</v>
      </c>
      <c r="L900" s="106"/>
      <c r="M900" s="106"/>
      <c r="N900" s="77"/>
      <c r="O900" s="78"/>
      <c r="P900" s="78"/>
      <c r="Q900" s="78"/>
      <c r="R900" s="79"/>
      <c r="S900" s="80"/>
      <c r="T900" s="81"/>
      <c r="U900" s="77"/>
      <c r="V900" s="79"/>
      <c r="W900" s="79"/>
      <c r="X900" s="82"/>
      <c r="Y900" s="83"/>
      <c r="Z900" s="84"/>
      <c r="AA900" s="87"/>
      <c r="AB900" s="82"/>
    </row>
    <row r="901" spans="2:28" ht="16.5" customHeight="1" x14ac:dyDescent="0.25">
      <c r="B901" s="99"/>
      <c r="C901" s="99"/>
      <c r="D901" s="99"/>
      <c r="E901" s="99"/>
      <c r="F901" s="99"/>
      <c r="G901" s="99"/>
      <c r="H901" s="107"/>
      <c r="I901" s="107"/>
      <c r="J901" s="107"/>
      <c r="K901" s="106"/>
      <c r="L901" s="106"/>
      <c r="M901" s="106"/>
      <c r="N901" s="77"/>
      <c r="O901" s="78"/>
      <c r="P901" s="78"/>
      <c r="Q901" s="78"/>
      <c r="R901" s="79"/>
      <c r="S901" s="80"/>
      <c r="T901" s="81"/>
      <c r="U901" s="77"/>
      <c r="V901" s="79"/>
      <c r="W901" s="79"/>
      <c r="X901" s="86"/>
      <c r="Y901" s="83"/>
      <c r="Z901" s="84"/>
      <c r="AA901" s="85"/>
      <c r="AB901" s="86"/>
    </row>
    <row r="902" spans="2:28" ht="16.5" customHeight="1" x14ac:dyDescent="0.25">
      <c r="B902" s="100" t="s">
        <v>205</v>
      </c>
      <c r="C902" s="101"/>
      <c r="D902" s="101"/>
      <c r="E902" s="101"/>
      <c r="F902" s="101"/>
      <c r="G902" s="102"/>
      <c r="H902" s="102" t="s">
        <v>210</v>
      </c>
      <c r="I902" s="102" t="s">
        <v>5743</v>
      </c>
      <c r="J902" s="102" t="s">
        <v>5288</v>
      </c>
      <c r="K902" s="102">
        <v>101</v>
      </c>
      <c r="L902" s="102">
        <v>3</v>
      </c>
      <c r="M902" s="102"/>
      <c r="N902" s="102"/>
      <c r="O902" s="102" t="s">
        <v>208</v>
      </c>
      <c r="P902" s="102" t="s">
        <v>209</v>
      </c>
      <c r="Q902" s="102" t="s">
        <v>139</v>
      </c>
      <c r="R902" s="102">
        <v>34160</v>
      </c>
      <c r="S902" s="102"/>
      <c r="T902" s="102">
        <v>80</v>
      </c>
      <c r="U902" s="102"/>
      <c r="V902" s="103"/>
      <c r="W902" s="101"/>
      <c r="X902" s="102" t="s">
        <v>212</v>
      </c>
      <c r="Y902" s="101" t="s">
        <v>5744</v>
      </c>
      <c r="Z902" s="101"/>
      <c r="AA902" s="101"/>
      <c r="AB902" s="104"/>
    </row>
    <row r="903" spans="2:28" ht="16.5" customHeight="1" x14ac:dyDescent="0.25">
      <c r="B903" s="97">
        <v>2895</v>
      </c>
      <c r="C903" s="97" t="s">
        <v>206</v>
      </c>
      <c r="D903" s="98">
        <v>1701</v>
      </c>
      <c r="E903" s="99">
        <v>7</v>
      </c>
      <c r="F903" s="97">
        <v>6</v>
      </c>
      <c r="G903" s="97">
        <v>3</v>
      </c>
      <c r="H903" s="105">
        <v>9</v>
      </c>
      <c r="I903" s="105">
        <v>0</v>
      </c>
      <c r="J903" s="105">
        <v>47</v>
      </c>
      <c r="K903" s="95">
        <v>3647</v>
      </c>
      <c r="L903" s="106">
        <f>T902</f>
        <v>80</v>
      </c>
      <c r="M903" s="106">
        <f>K903*L903</f>
        <v>291760</v>
      </c>
      <c r="N903" s="77"/>
      <c r="O903" s="78"/>
      <c r="P903" s="78"/>
      <c r="Q903" s="78"/>
      <c r="R903" s="79"/>
      <c r="S903" s="80"/>
      <c r="T903" s="81"/>
      <c r="U903" s="77"/>
      <c r="V903" s="79"/>
      <c r="W903" s="79"/>
      <c r="X903" s="82"/>
      <c r="Y903" s="83">
        <f>M903</f>
        <v>291760</v>
      </c>
      <c r="Z903" s="84"/>
      <c r="AA903" s="87">
        <f>AB903*M903/100</f>
        <v>29.175999999999998</v>
      </c>
      <c r="AB903" s="82">
        <v>0.01</v>
      </c>
    </row>
    <row r="904" spans="2:28" ht="16.5" customHeight="1" x14ac:dyDescent="0.25">
      <c r="B904" s="99"/>
      <c r="C904" s="99"/>
      <c r="D904" s="99"/>
      <c r="E904" s="99"/>
      <c r="F904" s="99"/>
      <c r="G904" s="99"/>
      <c r="H904" s="107"/>
      <c r="I904" s="107"/>
      <c r="J904" s="107"/>
      <c r="K904" s="106"/>
      <c r="L904" s="106"/>
      <c r="M904" s="106"/>
      <c r="N904" s="77"/>
      <c r="O904" s="78"/>
      <c r="P904" s="78"/>
      <c r="Q904" s="78"/>
      <c r="R904" s="79"/>
      <c r="S904" s="80"/>
      <c r="T904" s="81"/>
      <c r="U904" s="77"/>
      <c r="V904" s="79"/>
      <c r="W904" s="79"/>
      <c r="X904" s="86"/>
      <c r="Y904" s="83"/>
      <c r="Z904" s="84"/>
      <c r="AA904" s="85"/>
      <c r="AB904" s="86"/>
    </row>
    <row r="905" spans="2:28" ht="16.5" customHeight="1" x14ac:dyDescent="0.25">
      <c r="B905" s="100" t="s">
        <v>205</v>
      </c>
      <c r="C905" s="101"/>
      <c r="D905" s="101"/>
      <c r="E905" s="101"/>
      <c r="F905" s="101"/>
      <c r="G905" s="102"/>
      <c r="H905" s="102" t="s">
        <v>213</v>
      </c>
      <c r="I905" s="102" t="s">
        <v>5324</v>
      </c>
      <c r="J905" s="102" t="s">
        <v>2343</v>
      </c>
      <c r="K905" s="102">
        <v>71</v>
      </c>
      <c r="L905" s="102">
        <v>3</v>
      </c>
      <c r="M905" s="102"/>
      <c r="N905" s="102"/>
      <c r="O905" s="102" t="s">
        <v>208</v>
      </c>
      <c r="P905" s="102" t="s">
        <v>209</v>
      </c>
      <c r="Q905" s="102" t="s">
        <v>139</v>
      </c>
      <c r="R905" s="102">
        <v>34160</v>
      </c>
      <c r="S905" s="102"/>
      <c r="T905" s="102">
        <v>80</v>
      </c>
      <c r="U905" s="102"/>
      <c r="V905" s="103"/>
      <c r="W905" s="101"/>
      <c r="X905" s="102"/>
      <c r="Y905" s="101"/>
      <c r="Z905" s="101"/>
      <c r="AA905" s="101"/>
      <c r="AB905" s="104"/>
    </row>
    <row r="906" spans="2:28" ht="16.5" customHeight="1" x14ac:dyDescent="0.25">
      <c r="B906" s="97">
        <v>2896</v>
      </c>
      <c r="C906" s="97" t="s">
        <v>206</v>
      </c>
      <c r="D906" s="98">
        <v>13152</v>
      </c>
      <c r="E906" s="99">
        <v>231</v>
      </c>
      <c r="F906" s="97">
        <v>6</v>
      </c>
      <c r="G906" s="97">
        <v>3</v>
      </c>
      <c r="H906" s="105">
        <v>0</v>
      </c>
      <c r="I906" s="105">
        <v>1</v>
      </c>
      <c r="J906" s="105">
        <v>29</v>
      </c>
      <c r="K906" s="95">
        <v>129</v>
      </c>
      <c r="L906" s="106">
        <f>T905</f>
        <v>80</v>
      </c>
      <c r="M906" s="106">
        <f>K906*L906</f>
        <v>10320</v>
      </c>
      <c r="N906" s="77"/>
      <c r="O906" s="78"/>
      <c r="P906" s="78"/>
      <c r="Q906" s="78"/>
      <c r="R906" s="79"/>
      <c r="S906" s="80"/>
      <c r="T906" s="81"/>
      <c r="U906" s="77"/>
      <c r="V906" s="79"/>
      <c r="W906" s="79"/>
      <c r="X906" s="82"/>
      <c r="Y906" s="83">
        <f>M906</f>
        <v>10320</v>
      </c>
      <c r="Z906" s="84"/>
      <c r="AA906" s="87">
        <f>AB906*M906/100</f>
        <v>1.032</v>
      </c>
      <c r="AB906" s="82">
        <v>0.01</v>
      </c>
    </row>
    <row r="907" spans="2:28" ht="16.5" customHeight="1" x14ac:dyDescent="0.25">
      <c r="B907" s="99"/>
      <c r="C907" s="99"/>
      <c r="D907" s="99"/>
      <c r="E907" s="99"/>
      <c r="F907" s="99"/>
      <c r="G907" s="99"/>
      <c r="H907" s="107"/>
      <c r="I907" s="107"/>
      <c r="J907" s="107"/>
      <c r="K907" s="106"/>
      <c r="L907" s="106"/>
      <c r="M907" s="106"/>
      <c r="N907" s="77"/>
      <c r="O907" s="78"/>
      <c r="P907" s="78"/>
      <c r="Q907" s="78"/>
      <c r="R907" s="79"/>
      <c r="S907" s="80"/>
      <c r="T907" s="81"/>
      <c r="U907" s="77"/>
      <c r="V907" s="79"/>
      <c r="W907" s="79"/>
      <c r="X907" s="86"/>
      <c r="Y907" s="83"/>
      <c r="Z907" s="84"/>
      <c r="AA907" s="85"/>
      <c r="AB907" s="86"/>
    </row>
    <row r="908" spans="2:28" ht="16.5" customHeight="1" x14ac:dyDescent="0.25">
      <c r="B908" s="100" t="s">
        <v>205</v>
      </c>
      <c r="C908" s="101"/>
      <c r="D908" s="101"/>
      <c r="E908" s="101"/>
      <c r="F908" s="101"/>
      <c r="G908" s="102"/>
      <c r="H908" s="102" t="s">
        <v>207</v>
      </c>
      <c r="I908" s="102" t="s">
        <v>2358</v>
      </c>
      <c r="J908" s="102" t="s">
        <v>436</v>
      </c>
      <c r="K908" s="102">
        <v>102</v>
      </c>
      <c r="L908" s="102">
        <v>3</v>
      </c>
      <c r="M908" s="102"/>
      <c r="N908" s="102"/>
      <c r="O908" s="102" t="s">
        <v>208</v>
      </c>
      <c r="P908" s="102" t="s">
        <v>209</v>
      </c>
      <c r="Q908" s="102" t="s">
        <v>139</v>
      </c>
      <c r="R908" s="102">
        <v>34160</v>
      </c>
      <c r="S908" s="102"/>
      <c r="T908" s="102">
        <v>80</v>
      </c>
      <c r="U908" s="102"/>
      <c r="V908" s="103"/>
      <c r="W908" s="101"/>
      <c r="X908" s="102"/>
      <c r="Y908" s="101"/>
      <c r="Z908" s="101"/>
      <c r="AA908" s="101"/>
      <c r="AB908" s="104"/>
    </row>
    <row r="909" spans="2:28" ht="16.5" customHeight="1" x14ac:dyDescent="0.25">
      <c r="B909" s="97">
        <v>2897</v>
      </c>
      <c r="C909" s="97" t="s">
        <v>206</v>
      </c>
      <c r="D909" s="98">
        <v>13145</v>
      </c>
      <c r="E909" s="99">
        <v>210</v>
      </c>
      <c r="F909" s="97">
        <v>6</v>
      </c>
      <c r="G909" s="97">
        <v>3</v>
      </c>
      <c r="H909" s="105">
        <v>0</v>
      </c>
      <c r="I909" s="105">
        <v>0</v>
      </c>
      <c r="J909" s="105">
        <v>57</v>
      </c>
      <c r="K909" s="95">
        <v>57</v>
      </c>
      <c r="L909" s="106">
        <f>T908</f>
        <v>80</v>
      </c>
      <c r="M909" s="106">
        <f>K909*L909</f>
        <v>4560</v>
      </c>
      <c r="N909" s="77"/>
      <c r="O909" s="78"/>
      <c r="P909" s="78"/>
      <c r="Q909" s="78"/>
      <c r="R909" s="79"/>
      <c r="S909" s="80"/>
      <c r="T909" s="81"/>
      <c r="U909" s="77"/>
      <c r="V909" s="79"/>
      <c r="W909" s="79"/>
      <c r="X909" s="82"/>
      <c r="Y909" s="83">
        <f>M909</f>
        <v>4560</v>
      </c>
      <c r="Z909" s="84"/>
      <c r="AA909" s="87">
        <f>AB909*M909/100</f>
        <v>0.45600000000000002</v>
      </c>
      <c r="AB909" s="82">
        <v>0.01</v>
      </c>
    </row>
    <row r="910" spans="2:28" ht="16.5" customHeight="1" x14ac:dyDescent="0.25">
      <c r="B910" s="99"/>
      <c r="C910" s="99"/>
      <c r="D910" s="99"/>
      <c r="E910" s="99"/>
      <c r="F910" s="99"/>
      <c r="G910" s="99"/>
      <c r="H910" s="107"/>
      <c r="I910" s="107"/>
      <c r="J910" s="107"/>
      <c r="K910" s="106"/>
      <c r="L910" s="106"/>
      <c r="M910" s="106"/>
      <c r="N910" s="77"/>
      <c r="O910" s="78"/>
      <c r="P910" s="78"/>
      <c r="Q910" s="78"/>
      <c r="R910" s="79"/>
      <c r="S910" s="80"/>
      <c r="T910" s="81"/>
      <c r="U910" s="77"/>
      <c r="V910" s="79"/>
      <c r="W910" s="79"/>
      <c r="X910" s="86"/>
      <c r="Y910" s="83"/>
      <c r="Z910" s="84"/>
      <c r="AA910" s="85"/>
      <c r="AB910" s="86"/>
    </row>
    <row r="911" spans="2:28" ht="16.5" customHeight="1" x14ac:dyDescent="0.25">
      <c r="B911" s="100" t="s">
        <v>205</v>
      </c>
      <c r="C911" s="101"/>
      <c r="D911" s="101"/>
      <c r="E911" s="101"/>
      <c r="F911" s="101"/>
      <c r="G911" s="102"/>
      <c r="H911" s="102" t="s">
        <v>210</v>
      </c>
      <c r="I911" s="102" t="s">
        <v>5286</v>
      </c>
      <c r="J911" s="102" t="s">
        <v>2384</v>
      </c>
      <c r="K911" s="102">
        <v>71</v>
      </c>
      <c r="L911" s="102">
        <v>3</v>
      </c>
      <c r="M911" s="102"/>
      <c r="N911" s="102"/>
      <c r="O911" s="102" t="s">
        <v>208</v>
      </c>
      <c r="P911" s="102" t="s">
        <v>209</v>
      </c>
      <c r="Q911" s="102" t="s">
        <v>139</v>
      </c>
      <c r="R911" s="102">
        <v>34160</v>
      </c>
      <c r="S911" s="102"/>
      <c r="T911" s="102">
        <v>80</v>
      </c>
      <c r="U911" s="102"/>
      <c r="V911" s="103"/>
      <c r="W911" s="101"/>
      <c r="X911" s="102"/>
      <c r="Y911" s="101"/>
      <c r="Z911" s="101"/>
      <c r="AA911" s="101"/>
      <c r="AB911" s="104"/>
    </row>
    <row r="912" spans="2:28" ht="16.5" customHeight="1" x14ac:dyDescent="0.25">
      <c r="B912" s="97">
        <v>2407</v>
      </c>
      <c r="C912" s="97" t="s">
        <v>206</v>
      </c>
      <c r="D912" s="98">
        <v>6912</v>
      </c>
      <c r="E912" s="99">
        <v>232</v>
      </c>
      <c r="F912" s="97">
        <v>6</v>
      </c>
      <c r="G912" s="97"/>
      <c r="H912" s="105">
        <v>0</v>
      </c>
      <c r="I912" s="105">
        <v>1</v>
      </c>
      <c r="J912" s="105">
        <v>24</v>
      </c>
      <c r="K912" s="95">
        <v>124</v>
      </c>
      <c r="L912" s="106">
        <f>T911</f>
        <v>80</v>
      </c>
      <c r="M912" s="106">
        <f>K912*L912</f>
        <v>9920</v>
      </c>
      <c r="N912" s="77"/>
      <c r="O912" s="78" t="s">
        <v>203</v>
      </c>
      <c r="P912" s="78" t="s">
        <v>211</v>
      </c>
      <c r="Q912" s="78" t="s">
        <v>143</v>
      </c>
      <c r="R912" s="79">
        <v>108</v>
      </c>
      <c r="S912" s="80"/>
      <c r="T912" s="81">
        <v>8050</v>
      </c>
      <c r="U912" s="96" t="s">
        <v>1269</v>
      </c>
      <c r="V912" s="79">
        <f>R912*T912*65/100</f>
        <v>565110</v>
      </c>
      <c r="W912" s="79">
        <f>R912*T912-V912</f>
        <v>304290</v>
      </c>
      <c r="X912" s="82">
        <f>M912+W912</f>
        <v>314210</v>
      </c>
      <c r="Y912" s="83">
        <f>M912</f>
        <v>9920</v>
      </c>
      <c r="Z912" s="84"/>
      <c r="AA912" s="123">
        <f>AB912*M912/100</f>
        <v>1.984</v>
      </c>
      <c r="AB912" s="86">
        <v>0.02</v>
      </c>
    </row>
    <row r="913" spans="2:28" ht="16.5" customHeight="1" x14ac:dyDescent="0.25">
      <c r="B913" s="99"/>
      <c r="C913" s="99"/>
      <c r="D913" s="99"/>
      <c r="E913" s="99"/>
      <c r="F913" s="99"/>
      <c r="G913" s="99"/>
      <c r="H913" s="107"/>
      <c r="I913" s="107"/>
      <c r="J913" s="107"/>
      <c r="K913" s="106"/>
      <c r="L913" s="106"/>
      <c r="M913" s="106"/>
      <c r="N913" s="77"/>
      <c r="O913" s="78"/>
      <c r="P913" s="78"/>
      <c r="Q913" s="78"/>
      <c r="R913" s="79"/>
      <c r="S913" s="80"/>
      <c r="T913" s="81"/>
      <c r="U913" s="77"/>
      <c r="V913" s="79"/>
      <c r="W913" s="79"/>
      <c r="X913" s="86"/>
      <c r="Y913" s="83"/>
      <c r="Z913" s="84"/>
      <c r="AA913" s="85"/>
      <c r="AB913" s="86"/>
    </row>
    <row r="914" spans="2:28" x14ac:dyDescent="0.25">
      <c r="B914" s="100" t="s">
        <v>205</v>
      </c>
      <c r="C914" s="101"/>
      <c r="D914" s="101"/>
      <c r="E914" s="101"/>
      <c r="F914" s="101"/>
      <c r="G914" s="102"/>
      <c r="H914" s="102" t="s">
        <v>210</v>
      </c>
      <c r="I914" s="102" t="s">
        <v>5751</v>
      </c>
      <c r="J914" s="102" t="s">
        <v>2327</v>
      </c>
      <c r="K914" s="102">
        <v>39</v>
      </c>
      <c r="L914" s="102">
        <v>3</v>
      </c>
      <c r="M914" s="102"/>
      <c r="N914" s="102"/>
      <c r="O914" s="102" t="s">
        <v>208</v>
      </c>
      <c r="P914" s="102" t="s">
        <v>209</v>
      </c>
      <c r="Q914" s="102" t="s">
        <v>139</v>
      </c>
      <c r="R914" s="102">
        <v>34160</v>
      </c>
      <c r="S914" s="102"/>
      <c r="T914" s="102">
        <v>80</v>
      </c>
      <c r="U914" s="102"/>
      <c r="V914" s="103"/>
      <c r="W914" s="101"/>
      <c r="X914" s="102"/>
      <c r="Y914" s="101"/>
      <c r="Z914" s="101"/>
      <c r="AA914" s="101"/>
      <c r="AB914" s="104"/>
    </row>
    <row r="915" spans="2:28" x14ac:dyDescent="0.25">
      <c r="B915" s="97">
        <v>2904</v>
      </c>
      <c r="C915" s="97" t="s">
        <v>206</v>
      </c>
      <c r="D915" s="98">
        <v>13110</v>
      </c>
      <c r="E915" s="99">
        <v>140</v>
      </c>
      <c r="F915" s="97">
        <v>6</v>
      </c>
      <c r="G915" s="97">
        <v>3</v>
      </c>
      <c r="H915" s="105">
        <v>0</v>
      </c>
      <c r="I915" s="105">
        <v>1</v>
      </c>
      <c r="J915" s="105">
        <v>30</v>
      </c>
      <c r="K915" s="95">
        <v>130</v>
      </c>
      <c r="L915" s="106">
        <f>T914</f>
        <v>80</v>
      </c>
      <c r="M915" s="106">
        <f>K915*L915</f>
        <v>10400</v>
      </c>
      <c r="N915" s="77"/>
      <c r="O915" s="78"/>
      <c r="P915" s="78"/>
      <c r="Q915" s="78"/>
      <c r="R915" s="79"/>
      <c r="S915" s="80"/>
      <c r="T915" s="81"/>
      <c r="U915" s="77"/>
      <c r="V915" s="79"/>
      <c r="W915" s="79"/>
      <c r="X915" s="82"/>
      <c r="Y915" s="83">
        <f>M915</f>
        <v>10400</v>
      </c>
      <c r="Z915" s="84"/>
      <c r="AA915" s="87">
        <f>AB915*M915/100</f>
        <v>1.04</v>
      </c>
      <c r="AB915" s="82">
        <v>0.01</v>
      </c>
    </row>
    <row r="916" spans="2:28" x14ac:dyDescent="0.25">
      <c r="B916" s="99"/>
      <c r="C916" s="99"/>
      <c r="D916" s="99"/>
      <c r="E916" s="99"/>
      <c r="F916" s="99"/>
      <c r="G916" s="99"/>
      <c r="H916" s="107"/>
      <c r="I916" s="107"/>
      <c r="J916" s="107"/>
      <c r="K916" s="106"/>
      <c r="L916" s="106"/>
      <c r="M916" s="106"/>
      <c r="N916" s="77"/>
      <c r="O916" s="78"/>
      <c r="P916" s="78"/>
      <c r="Q916" s="78"/>
      <c r="R916" s="79"/>
      <c r="S916" s="80"/>
      <c r="T916" s="81"/>
      <c r="U916" s="77"/>
      <c r="V916" s="79"/>
      <c r="W916" s="79"/>
      <c r="X916" s="86"/>
      <c r="Y916" s="83"/>
      <c r="Z916" s="84"/>
      <c r="AA916" s="85"/>
      <c r="AB916" s="86"/>
    </row>
    <row r="917" spans="2:28" x14ac:dyDescent="0.25">
      <c r="B917" s="100" t="s">
        <v>205</v>
      </c>
      <c r="C917" s="101"/>
      <c r="D917" s="101"/>
      <c r="E917" s="101"/>
      <c r="F917" s="101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3"/>
      <c r="W917" s="101"/>
      <c r="X917" s="102"/>
      <c r="Y917" s="101"/>
      <c r="Z917" s="101"/>
      <c r="AA917" s="101"/>
      <c r="AB917" s="104"/>
    </row>
    <row r="918" spans="2:28" x14ac:dyDescent="0.25">
      <c r="B918" s="97"/>
      <c r="C918" s="97"/>
      <c r="D918" s="98"/>
      <c r="E918" s="99"/>
      <c r="F918" s="97"/>
      <c r="G918" s="97"/>
      <c r="H918" s="105"/>
      <c r="I918" s="105"/>
      <c r="J918" s="105"/>
      <c r="K918" s="95"/>
      <c r="L918" s="106"/>
      <c r="M918" s="106"/>
      <c r="N918" s="77"/>
      <c r="O918" s="78"/>
      <c r="P918" s="78"/>
      <c r="Q918" s="78"/>
      <c r="R918" s="79"/>
      <c r="S918" s="80"/>
      <c r="T918" s="81"/>
      <c r="U918" s="77"/>
      <c r="V918" s="79"/>
      <c r="W918" s="79"/>
      <c r="X918" s="82"/>
      <c r="Y918" s="83"/>
      <c r="Z918" s="84"/>
      <c r="AA918" s="87"/>
      <c r="AB918" s="82"/>
    </row>
    <row r="919" spans="2:28" x14ac:dyDescent="0.25">
      <c r="B919" s="99"/>
      <c r="C919" s="99"/>
      <c r="D919" s="99"/>
      <c r="E919" s="99"/>
      <c r="F919" s="99"/>
      <c r="G919" s="99"/>
      <c r="H919" s="107"/>
      <c r="I919" s="107"/>
      <c r="J919" s="107"/>
      <c r="K919" s="106"/>
      <c r="L919" s="106"/>
      <c r="M919" s="106"/>
      <c r="N919" s="77"/>
      <c r="O919" s="78"/>
      <c r="P919" s="78"/>
      <c r="Q919" s="78"/>
      <c r="R919" s="79"/>
      <c r="S919" s="80"/>
      <c r="T919" s="81"/>
      <c r="U919" s="77"/>
      <c r="V919" s="79"/>
      <c r="W919" s="79"/>
      <c r="X919" s="86"/>
      <c r="Y919" s="83"/>
      <c r="Z919" s="84"/>
      <c r="AA919" s="85"/>
      <c r="AB919" s="86"/>
    </row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U776" twoDigitTextYear="1"/>
    <ignoredError sqref="V776 AA89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G420"/>
  <sheetViews>
    <sheetView topLeftCell="A199" zoomScale="80" zoomScaleNormal="80" workbookViewId="0">
      <selection activeCell="K205" sqref="K205"/>
    </sheetView>
  </sheetViews>
  <sheetFormatPr defaultColWidth="13" defaultRowHeight="15.75" x14ac:dyDescent="0.25"/>
  <cols>
    <col min="1" max="1" width="42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5.5" style="88" customWidth="1"/>
    <col min="7" max="7" width="5.37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" style="89" customWidth="1"/>
    <col min="24" max="24" width="9.75" style="75" customWidth="1"/>
    <col min="25" max="25" width="9.875" style="89" customWidth="1"/>
    <col min="26" max="26" width="6.75" style="91" customWidth="1"/>
    <col min="27" max="27" width="9.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210</v>
      </c>
      <c r="I9" s="102" t="s">
        <v>987</v>
      </c>
      <c r="J9" s="102" t="s">
        <v>2082</v>
      </c>
      <c r="K9" s="102">
        <v>45</v>
      </c>
      <c r="L9" s="102">
        <v>4</v>
      </c>
      <c r="M9" s="102"/>
      <c r="N9" s="102"/>
      <c r="O9" s="102" t="s">
        <v>208</v>
      </c>
      <c r="P9" s="102" t="s">
        <v>209</v>
      </c>
      <c r="Q9" s="102" t="s">
        <v>139</v>
      </c>
      <c r="R9" s="102">
        <v>34160</v>
      </c>
      <c r="S9" s="102"/>
      <c r="T9" s="102">
        <v>80</v>
      </c>
      <c r="U9" s="102"/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994</v>
      </c>
      <c r="C10" s="97" t="s">
        <v>206</v>
      </c>
      <c r="D10" s="98">
        <v>1683</v>
      </c>
      <c r="E10" s="99">
        <v>10</v>
      </c>
      <c r="F10" s="97">
        <v>6</v>
      </c>
      <c r="G10" s="97">
        <v>1</v>
      </c>
      <c r="H10" s="105">
        <v>5</v>
      </c>
      <c r="I10" s="105">
        <v>1</v>
      </c>
      <c r="J10" s="105">
        <v>72</v>
      </c>
      <c r="K10" s="95">
        <v>2172</v>
      </c>
      <c r="L10" s="106">
        <f>T9</f>
        <v>80</v>
      </c>
      <c r="M10" s="106">
        <f>K10*L10</f>
        <v>173760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173760</v>
      </c>
      <c r="Z10" s="84"/>
      <c r="AA10" s="87">
        <f>AB10*M10/100</f>
        <v>17.376000000000001</v>
      </c>
      <c r="AB10" s="82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207</v>
      </c>
      <c r="I12" s="102" t="s">
        <v>600</v>
      </c>
      <c r="J12" s="102" t="s">
        <v>2082</v>
      </c>
      <c r="K12" s="102" t="s">
        <v>2368</v>
      </c>
      <c r="L12" s="102">
        <v>4</v>
      </c>
      <c r="M12" s="102"/>
      <c r="N12" s="102"/>
      <c r="O12" s="102" t="s">
        <v>208</v>
      </c>
      <c r="P12" s="102" t="s">
        <v>209</v>
      </c>
      <c r="Q12" s="102" t="s">
        <v>139</v>
      </c>
      <c r="R12" s="102">
        <v>34160</v>
      </c>
      <c r="S12" s="102"/>
      <c r="T12" s="102">
        <v>80</v>
      </c>
      <c r="U12" s="102" t="s">
        <v>2369</v>
      </c>
      <c r="V12" s="103"/>
      <c r="W12" s="101"/>
      <c r="X12" s="102"/>
      <c r="Y12" s="101"/>
      <c r="Z12" s="101"/>
      <c r="AA12" s="101"/>
      <c r="AB12" s="104"/>
    </row>
    <row r="13" spans="2:33" ht="16.5" customHeight="1" x14ac:dyDescent="0.25">
      <c r="B13" s="97">
        <v>998</v>
      </c>
      <c r="C13" s="97" t="s">
        <v>206</v>
      </c>
      <c r="D13" s="98">
        <v>7531</v>
      </c>
      <c r="E13" s="99">
        <v>10</v>
      </c>
      <c r="F13" s="97">
        <v>6</v>
      </c>
      <c r="G13" s="97">
        <v>1</v>
      </c>
      <c r="H13" s="105">
        <v>3</v>
      </c>
      <c r="I13" s="105">
        <v>0</v>
      </c>
      <c r="J13" s="105">
        <v>48</v>
      </c>
      <c r="K13" s="95">
        <v>1248</v>
      </c>
      <c r="L13" s="106">
        <f>T12</f>
        <v>80</v>
      </c>
      <c r="M13" s="106">
        <f>K13*L13</f>
        <v>99840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99840</v>
      </c>
      <c r="Z13" s="84"/>
      <c r="AA13" s="87">
        <f>AB13*M13/100</f>
        <v>9.984</v>
      </c>
      <c r="AB13" s="82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207</v>
      </c>
      <c r="I15" s="102" t="s">
        <v>1319</v>
      </c>
      <c r="J15" s="102" t="s">
        <v>1858</v>
      </c>
      <c r="K15" s="102">
        <v>39</v>
      </c>
      <c r="L15" s="102">
        <v>4</v>
      </c>
      <c r="M15" s="102"/>
      <c r="N15" s="102"/>
      <c r="O15" s="102" t="s">
        <v>208</v>
      </c>
      <c r="P15" s="102" t="s">
        <v>209</v>
      </c>
      <c r="Q15" s="102" t="s">
        <v>139</v>
      </c>
      <c r="R15" s="102">
        <v>34160</v>
      </c>
      <c r="S15" s="102"/>
      <c r="T15" s="102">
        <v>80</v>
      </c>
      <c r="U15" s="102"/>
      <c r="V15" s="103"/>
      <c r="W15" s="101"/>
      <c r="X15" s="102"/>
      <c r="Y15" s="101"/>
      <c r="Z15" s="101"/>
      <c r="AA15" s="101"/>
      <c r="AB15" s="104"/>
    </row>
    <row r="16" spans="2:33" ht="16.5" customHeight="1" x14ac:dyDescent="0.25">
      <c r="B16" s="97">
        <v>1055</v>
      </c>
      <c r="C16" s="97" t="s">
        <v>206</v>
      </c>
      <c r="D16" s="98">
        <v>1692</v>
      </c>
      <c r="E16" s="99">
        <v>13</v>
      </c>
      <c r="F16" s="97">
        <v>6</v>
      </c>
      <c r="G16" s="97">
        <v>1</v>
      </c>
      <c r="H16" s="105">
        <v>5</v>
      </c>
      <c r="I16" s="105">
        <v>3</v>
      </c>
      <c r="J16" s="105">
        <v>30</v>
      </c>
      <c r="K16" s="95">
        <v>2330</v>
      </c>
      <c r="L16" s="106">
        <f>T15</f>
        <v>80</v>
      </c>
      <c r="M16" s="106">
        <f>K16*L16</f>
        <v>186400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186400</v>
      </c>
      <c r="Z16" s="84"/>
      <c r="AA16" s="87">
        <f>AB16*M16/100</f>
        <v>18.64</v>
      </c>
      <c r="AB16" s="82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210</v>
      </c>
      <c r="I18" s="102" t="s">
        <v>2562</v>
      </c>
      <c r="J18" s="102" t="s">
        <v>1858</v>
      </c>
      <c r="K18" s="102">
        <v>39</v>
      </c>
      <c r="L18" s="102">
        <v>4</v>
      </c>
      <c r="M18" s="102"/>
      <c r="N18" s="102"/>
      <c r="O18" s="102" t="s">
        <v>208</v>
      </c>
      <c r="P18" s="102" t="s">
        <v>209</v>
      </c>
      <c r="Q18" s="102" t="s">
        <v>139</v>
      </c>
      <c r="R18" s="102">
        <v>34160</v>
      </c>
      <c r="S18" s="102"/>
      <c r="T18" s="102">
        <v>80</v>
      </c>
      <c r="U18" s="102"/>
      <c r="V18" s="103"/>
      <c r="W18" s="101"/>
      <c r="X18" s="102"/>
      <c r="Y18" s="101"/>
      <c r="Z18" s="101"/>
      <c r="AA18" s="101"/>
      <c r="AB18" s="104"/>
    </row>
    <row r="19" spans="2:28" ht="16.5" customHeight="1" x14ac:dyDescent="0.25">
      <c r="B19" s="97">
        <v>1094</v>
      </c>
      <c r="C19" s="97" t="s">
        <v>206</v>
      </c>
      <c r="D19" s="98">
        <v>1688</v>
      </c>
      <c r="E19" s="99">
        <v>15</v>
      </c>
      <c r="F19" s="97">
        <v>6</v>
      </c>
      <c r="G19" s="97">
        <v>1</v>
      </c>
      <c r="H19" s="105">
        <v>4</v>
      </c>
      <c r="I19" s="105">
        <v>0</v>
      </c>
      <c r="J19" s="105">
        <v>49</v>
      </c>
      <c r="K19" s="95">
        <v>1649</v>
      </c>
      <c r="L19" s="106">
        <f>T18</f>
        <v>80</v>
      </c>
      <c r="M19" s="106">
        <f>K19*L19</f>
        <v>131920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131920</v>
      </c>
      <c r="Z19" s="84"/>
      <c r="AA19" s="87">
        <f>AB19*M19/100</f>
        <v>13.192</v>
      </c>
      <c r="AB19" s="82">
        <v>0.01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210</v>
      </c>
      <c r="I21" s="102" t="s">
        <v>987</v>
      </c>
      <c r="J21" s="102" t="s">
        <v>2082</v>
      </c>
      <c r="K21" s="102">
        <v>45</v>
      </c>
      <c r="L21" s="102">
        <v>4</v>
      </c>
      <c r="M21" s="102"/>
      <c r="N21" s="102"/>
      <c r="O21" s="102" t="s">
        <v>208</v>
      </c>
      <c r="P21" s="102" t="s">
        <v>209</v>
      </c>
      <c r="Q21" s="102" t="s">
        <v>139</v>
      </c>
      <c r="R21" s="102">
        <v>34160</v>
      </c>
      <c r="S21" s="102"/>
      <c r="T21" s="102">
        <v>80</v>
      </c>
      <c r="U21" s="102"/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1098</v>
      </c>
      <c r="C22" s="97" t="s">
        <v>206</v>
      </c>
      <c r="D22" s="98">
        <v>3854</v>
      </c>
      <c r="E22" s="99">
        <v>15</v>
      </c>
      <c r="F22" s="97">
        <v>6</v>
      </c>
      <c r="G22" s="97">
        <v>1</v>
      </c>
      <c r="H22" s="105">
        <v>5</v>
      </c>
      <c r="I22" s="105">
        <v>1</v>
      </c>
      <c r="J22" s="105">
        <v>86</v>
      </c>
      <c r="K22" s="95">
        <v>2186</v>
      </c>
      <c r="L22" s="106">
        <f>T21</f>
        <v>80</v>
      </c>
      <c r="M22" s="106">
        <f>K22*L22</f>
        <v>174880</v>
      </c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2"/>
      <c r="Y22" s="83">
        <f>M22</f>
        <v>174880</v>
      </c>
      <c r="Z22" s="84"/>
      <c r="AA22" s="87">
        <f>AB22*M22/100</f>
        <v>17.488</v>
      </c>
      <c r="AB22" s="82">
        <v>0.01</v>
      </c>
    </row>
    <row r="23" spans="2:28" ht="16.5" customHeight="1" x14ac:dyDescent="0.25">
      <c r="B23" s="99"/>
      <c r="C23" s="99"/>
      <c r="D23" s="99"/>
      <c r="E23" s="99"/>
      <c r="F23" s="99"/>
      <c r="G23" s="99"/>
      <c r="H23" s="107"/>
      <c r="I23" s="107"/>
      <c r="J23" s="107"/>
      <c r="K23" s="106"/>
      <c r="L23" s="106"/>
      <c r="M23" s="106"/>
      <c r="N23" s="77"/>
      <c r="O23" s="78"/>
      <c r="P23" s="78"/>
      <c r="Q23" s="78"/>
      <c r="R23" s="79"/>
      <c r="S23" s="80"/>
      <c r="T23" s="81"/>
      <c r="U23" s="77"/>
      <c r="V23" s="79"/>
      <c r="W23" s="79"/>
      <c r="X23" s="86"/>
      <c r="Y23" s="83"/>
      <c r="Z23" s="84"/>
      <c r="AA23" s="85"/>
      <c r="AB23" s="86"/>
    </row>
    <row r="24" spans="2:28" ht="16.5" customHeight="1" x14ac:dyDescent="0.25">
      <c r="B24" s="100" t="s">
        <v>205</v>
      </c>
      <c r="C24" s="101"/>
      <c r="D24" s="101"/>
      <c r="E24" s="101"/>
      <c r="F24" s="101"/>
      <c r="G24" s="102"/>
      <c r="H24" s="102" t="s">
        <v>210</v>
      </c>
      <c r="I24" s="102" t="s">
        <v>2596</v>
      </c>
      <c r="J24" s="102" t="s">
        <v>1858</v>
      </c>
      <c r="K24" s="102" t="s">
        <v>2597</v>
      </c>
      <c r="L24" s="102">
        <v>4</v>
      </c>
      <c r="M24" s="102"/>
      <c r="N24" s="102"/>
      <c r="O24" s="102" t="s">
        <v>208</v>
      </c>
      <c r="P24" s="102" t="s">
        <v>209</v>
      </c>
      <c r="Q24" s="102" t="s">
        <v>139</v>
      </c>
      <c r="R24" s="102">
        <v>34160</v>
      </c>
      <c r="S24" s="102"/>
      <c r="T24" s="102">
        <v>80</v>
      </c>
      <c r="U24" s="102"/>
      <c r="V24" s="103"/>
      <c r="W24" s="101"/>
      <c r="X24" s="102"/>
      <c r="Y24" s="101"/>
      <c r="Z24" s="101"/>
      <c r="AA24" s="101"/>
      <c r="AB24" s="104"/>
    </row>
    <row r="25" spans="2:28" ht="16.5" customHeight="1" x14ac:dyDescent="0.25">
      <c r="B25" s="97">
        <v>1117</v>
      </c>
      <c r="C25" s="97" t="s">
        <v>206</v>
      </c>
      <c r="D25" s="98">
        <v>1695</v>
      </c>
      <c r="E25" s="99">
        <v>16</v>
      </c>
      <c r="F25" s="97">
        <v>6</v>
      </c>
      <c r="G25" s="97">
        <v>1</v>
      </c>
      <c r="H25" s="105">
        <v>5</v>
      </c>
      <c r="I25" s="105">
        <v>0</v>
      </c>
      <c r="J25" s="105">
        <v>37</v>
      </c>
      <c r="K25" s="95">
        <v>2037</v>
      </c>
      <c r="L25" s="106">
        <f>T24</f>
        <v>80</v>
      </c>
      <c r="M25" s="106">
        <f>K25*L25</f>
        <v>162960</v>
      </c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2"/>
      <c r="Y25" s="83">
        <f>M25</f>
        <v>162960</v>
      </c>
      <c r="Z25" s="84"/>
      <c r="AA25" s="87">
        <f>AB25*M25/100</f>
        <v>16.296000000000003</v>
      </c>
      <c r="AB25" s="82">
        <v>0.01</v>
      </c>
    </row>
    <row r="26" spans="2:28" ht="16.5" customHeight="1" x14ac:dyDescent="0.25">
      <c r="B26" s="99"/>
      <c r="C26" s="99"/>
      <c r="D26" s="99"/>
      <c r="E26" s="99"/>
      <c r="F26" s="99"/>
      <c r="G26" s="99"/>
      <c r="H26" s="107"/>
      <c r="I26" s="107"/>
      <c r="J26" s="107"/>
      <c r="K26" s="106"/>
      <c r="L26" s="106"/>
      <c r="M26" s="106"/>
      <c r="N26" s="77"/>
      <c r="O26" s="78"/>
      <c r="P26" s="78"/>
      <c r="Q26" s="78"/>
      <c r="R26" s="79"/>
      <c r="S26" s="80"/>
      <c r="T26" s="81"/>
      <c r="U26" s="77"/>
      <c r="V26" s="79"/>
      <c r="W26" s="79"/>
      <c r="X26" s="86"/>
      <c r="Y26" s="83"/>
      <c r="Z26" s="84"/>
      <c r="AA26" s="85"/>
      <c r="AB26" s="86"/>
    </row>
    <row r="27" spans="2:28" ht="16.5" customHeight="1" x14ac:dyDescent="0.25">
      <c r="B27" s="100" t="s">
        <v>205</v>
      </c>
      <c r="C27" s="101"/>
      <c r="D27" s="101"/>
      <c r="E27" s="101"/>
      <c r="F27" s="101"/>
      <c r="G27" s="102"/>
      <c r="H27" s="102" t="s">
        <v>207</v>
      </c>
      <c r="I27" s="102" t="s">
        <v>600</v>
      </c>
      <c r="J27" s="102" t="s">
        <v>2082</v>
      </c>
      <c r="K27" s="102" t="s">
        <v>2368</v>
      </c>
      <c r="L27" s="102">
        <v>4</v>
      </c>
      <c r="M27" s="102"/>
      <c r="N27" s="102"/>
      <c r="O27" s="102" t="s">
        <v>208</v>
      </c>
      <c r="P27" s="102" t="s">
        <v>209</v>
      </c>
      <c r="Q27" s="102" t="s">
        <v>139</v>
      </c>
      <c r="R27" s="102">
        <v>34160</v>
      </c>
      <c r="S27" s="102"/>
      <c r="T27" s="102">
        <v>80</v>
      </c>
      <c r="U27" s="102"/>
      <c r="V27" s="103"/>
      <c r="W27" s="101"/>
      <c r="X27" s="102"/>
      <c r="Y27" s="101"/>
      <c r="Z27" s="101"/>
      <c r="AA27" s="101"/>
      <c r="AB27" s="104"/>
    </row>
    <row r="28" spans="2:28" ht="16.5" customHeight="1" x14ac:dyDescent="0.25">
      <c r="B28" s="97">
        <v>1119</v>
      </c>
      <c r="C28" s="97" t="s">
        <v>206</v>
      </c>
      <c r="D28" s="98">
        <v>1674</v>
      </c>
      <c r="E28" s="99">
        <v>16</v>
      </c>
      <c r="F28" s="97">
        <v>6</v>
      </c>
      <c r="G28" s="97">
        <v>1</v>
      </c>
      <c r="H28" s="105">
        <v>6</v>
      </c>
      <c r="I28" s="105">
        <v>1</v>
      </c>
      <c r="J28" s="105">
        <v>59</v>
      </c>
      <c r="K28" s="95">
        <v>2559</v>
      </c>
      <c r="L28" s="106">
        <f>T27</f>
        <v>80</v>
      </c>
      <c r="M28" s="106">
        <f>K28*L28</f>
        <v>204720</v>
      </c>
      <c r="N28" s="77"/>
      <c r="O28" s="78"/>
      <c r="P28" s="78"/>
      <c r="Q28" s="78"/>
      <c r="R28" s="79"/>
      <c r="S28" s="80"/>
      <c r="T28" s="81"/>
      <c r="U28" s="77"/>
      <c r="V28" s="79"/>
      <c r="W28" s="79"/>
      <c r="X28" s="82"/>
      <c r="Y28" s="83">
        <f>M28</f>
        <v>204720</v>
      </c>
      <c r="Z28" s="84"/>
      <c r="AA28" s="87">
        <f>AB28*M28/100</f>
        <v>20.472000000000001</v>
      </c>
      <c r="AB28" s="82">
        <v>0.01</v>
      </c>
    </row>
    <row r="29" spans="2:28" ht="16.5" customHeight="1" x14ac:dyDescent="0.25">
      <c r="B29" s="99"/>
      <c r="C29" s="99"/>
      <c r="D29" s="99"/>
      <c r="E29" s="99"/>
      <c r="F29" s="99"/>
      <c r="G29" s="99"/>
      <c r="H29" s="107"/>
      <c r="I29" s="107"/>
      <c r="J29" s="107"/>
      <c r="K29" s="106"/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6"/>
      <c r="Y29" s="83"/>
      <c r="Z29" s="84"/>
      <c r="AA29" s="85"/>
      <c r="AB29" s="86"/>
    </row>
    <row r="30" spans="2:28" ht="16.5" customHeight="1" x14ac:dyDescent="0.25">
      <c r="B30" s="100" t="s">
        <v>205</v>
      </c>
      <c r="C30" s="101"/>
      <c r="D30" s="101"/>
      <c r="E30" s="101"/>
      <c r="F30" s="101"/>
      <c r="G30" s="102"/>
      <c r="H30" s="102" t="s">
        <v>210</v>
      </c>
      <c r="I30" s="102" t="s">
        <v>277</v>
      </c>
      <c r="J30" s="102" t="s">
        <v>2623</v>
      </c>
      <c r="K30" s="102">
        <v>28</v>
      </c>
      <c r="L30" s="102">
        <v>4</v>
      </c>
      <c r="M30" s="102"/>
      <c r="N30" s="102"/>
      <c r="O30" s="102" t="s">
        <v>208</v>
      </c>
      <c r="P30" s="102" t="s">
        <v>209</v>
      </c>
      <c r="Q30" s="102" t="s">
        <v>139</v>
      </c>
      <c r="R30" s="102">
        <v>34160</v>
      </c>
      <c r="S30" s="102"/>
      <c r="T30" s="102">
        <v>80</v>
      </c>
      <c r="U30" s="102"/>
      <c r="V30" s="103"/>
      <c r="W30" s="101"/>
      <c r="X30" s="102"/>
      <c r="Y30" s="101"/>
      <c r="Z30" s="101"/>
      <c r="AA30" s="101"/>
      <c r="AB30" s="104"/>
    </row>
    <row r="31" spans="2:28" ht="16.5" customHeight="1" x14ac:dyDescent="0.25">
      <c r="B31" s="97">
        <v>1132</v>
      </c>
      <c r="C31" s="97" t="s">
        <v>206</v>
      </c>
      <c r="D31" s="98">
        <v>13972</v>
      </c>
      <c r="E31" s="99">
        <v>17</v>
      </c>
      <c r="F31" s="97">
        <v>6</v>
      </c>
      <c r="G31" s="97">
        <v>1</v>
      </c>
      <c r="H31" s="105">
        <v>5</v>
      </c>
      <c r="I31" s="105">
        <v>1</v>
      </c>
      <c r="J31" s="105">
        <v>28</v>
      </c>
      <c r="K31" s="95">
        <v>2128</v>
      </c>
      <c r="L31" s="106">
        <f>T30</f>
        <v>80</v>
      </c>
      <c r="M31" s="106">
        <f>K31*L31</f>
        <v>170240</v>
      </c>
      <c r="N31" s="77"/>
      <c r="O31" s="78"/>
      <c r="P31" s="78"/>
      <c r="Q31" s="78"/>
      <c r="R31" s="79"/>
      <c r="S31" s="80"/>
      <c r="T31" s="81"/>
      <c r="U31" s="77"/>
      <c r="V31" s="79"/>
      <c r="W31" s="79"/>
      <c r="X31" s="82"/>
      <c r="Y31" s="83">
        <f>M31</f>
        <v>170240</v>
      </c>
      <c r="Z31" s="84"/>
      <c r="AA31" s="87">
        <f>AB31*M31/100</f>
        <v>17.024000000000001</v>
      </c>
      <c r="AB31" s="82">
        <v>0.01</v>
      </c>
    </row>
    <row r="32" spans="2:28" ht="16.5" customHeight="1" x14ac:dyDescent="0.25">
      <c r="B32" s="99"/>
      <c r="C32" s="99"/>
      <c r="D32" s="99"/>
      <c r="E32" s="99"/>
      <c r="F32" s="99"/>
      <c r="G32" s="99"/>
      <c r="H32" s="107"/>
      <c r="I32" s="107"/>
      <c r="J32" s="107"/>
      <c r="K32" s="106"/>
      <c r="L32" s="106"/>
      <c r="M32" s="106"/>
      <c r="N32" s="77"/>
      <c r="O32" s="78"/>
      <c r="P32" s="78"/>
      <c r="Q32" s="78"/>
      <c r="R32" s="79"/>
      <c r="S32" s="80"/>
      <c r="T32" s="81"/>
      <c r="U32" s="77"/>
      <c r="V32" s="79"/>
      <c r="W32" s="79"/>
      <c r="X32" s="86"/>
      <c r="Y32" s="83"/>
      <c r="Z32" s="84"/>
      <c r="AA32" s="85"/>
      <c r="AB32" s="86"/>
    </row>
    <row r="33" spans="2:28" ht="16.5" customHeight="1" x14ac:dyDescent="0.25">
      <c r="B33" s="100" t="s">
        <v>205</v>
      </c>
      <c r="C33" s="101"/>
      <c r="D33" s="101"/>
      <c r="E33" s="101"/>
      <c r="F33" s="101"/>
      <c r="G33" s="102"/>
      <c r="H33" s="102" t="s">
        <v>210</v>
      </c>
      <c r="I33" s="102" t="s">
        <v>2832</v>
      </c>
      <c r="J33" s="102" t="s">
        <v>2833</v>
      </c>
      <c r="K33" s="102">
        <v>57</v>
      </c>
      <c r="L33" s="102">
        <v>4</v>
      </c>
      <c r="M33" s="102"/>
      <c r="N33" s="102"/>
      <c r="O33" s="102" t="s">
        <v>208</v>
      </c>
      <c r="P33" s="102" t="s">
        <v>209</v>
      </c>
      <c r="Q33" s="102" t="s">
        <v>139</v>
      </c>
      <c r="R33" s="102">
        <v>34160</v>
      </c>
      <c r="S33" s="102"/>
      <c r="T33" s="102">
        <v>80</v>
      </c>
      <c r="U33" s="102"/>
      <c r="V33" s="103"/>
      <c r="W33" s="101"/>
      <c r="X33" s="102"/>
      <c r="Y33" s="101"/>
      <c r="Z33" s="101"/>
      <c r="AA33" s="101"/>
      <c r="AB33" s="104"/>
    </row>
    <row r="34" spans="2:28" ht="16.5" customHeight="1" x14ac:dyDescent="0.25">
      <c r="B34" s="97">
        <v>1286</v>
      </c>
      <c r="C34" s="97" t="s">
        <v>206</v>
      </c>
      <c r="D34" s="98">
        <v>13245</v>
      </c>
      <c r="E34" s="99">
        <v>398</v>
      </c>
      <c r="F34" s="97">
        <v>6</v>
      </c>
      <c r="G34" s="97">
        <v>1</v>
      </c>
      <c r="H34" s="105">
        <v>0</v>
      </c>
      <c r="I34" s="105">
        <v>1</v>
      </c>
      <c r="J34" s="105">
        <v>51</v>
      </c>
      <c r="K34" s="95">
        <v>151</v>
      </c>
      <c r="L34" s="106">
        <f>T33</f>
        <v>80</v>
      </c>
      <c r="M34" s="106">
        <f>K34*L34</f>
        <v>12080</v>
      </c>
      <c r="N34" s="77"/>
      <c r="O34" s="78"/>
      <c r="P34" s="78"/>
      <c r="Q34" s="78"/>
      <c r="R34" s="79"/>
      <c r="S34" s="80"/>
      <c r="T34" s="81"/>
      <c r="U34" s="77"/>
      <c r="V34" s="79"/>
      <c r="W34" s="79"/>
      <c r="X34" s="82"/>
      <c r="Y34" s="83">
        <f>M34</f>
        <v>12080</v>
      </c>
      <c r="Z34" s="84"/>
      <c r="AA34" s="87">
        <f>AB34*M34/100</f>
        <v>1.208</v>
      </c>
      <c r="AB34" s="82">
        <v>0.01</v>
      </c>
    </row>
    <row r="35" spans="2:28" ht="16.5" customHeight="1" x14ac:dyDescent="0.25">
      <c r="B35" s="99"/>
      <c r="C35" s="99"/>
      <c r="D35" s="99"/>
      <c r="E35" s="99"/>
      <c r="F35" s="99"/>
      <c r="G35" s="99"/>
      <c r="H35" s="107"/>
      <c r="I35" s="107"/>
      <c r="J35" s="107"/>
      <c r="K35" s="106"/>
      <c r="L35" s="106"/>
      <c r="M35" s="106"/>
      <c r="N35" s="77"/>
      <c r="O35" s="78"/>
      <c r="P35" s="78"/>
      <c r="Q35" s="78"/>
      <c r="R35" s="79"/>
      <c r="S35" s="80"/>
      <c r="T35" s="81"/>
      <c r="U35" s="77"/>
      <c r="V35" s="79"/>
      <c r="W35" s="79"/>
      <c r="X35" s="86"/>
      <c r="Y35" s="83"/>
      <c r="Z35" s="84"/>
      <c r="AA35" s="85"/>
      <c r="AB35" s="86"/>
    </row>
    <row r="36" spans="2:28" ht="16.5" customHeight="1" x14ac:dyDescent="0.25">
      <c r="B36" s="100" t="s">
        <v>205</v>
      </c>
      <c r="C36" s="101"/>
      <c r="D36" s="101"/>
      <c r="E36" s="101"/>
      <c r="F36" s="101"/>
      <c r="G36" s="102"/>
      <c r="H36" s="102" t="s">
        <v>210</v>
      </c>
      <c r="I36" s="102" t="s">
        <v>2832</v>
      </c>
      <c r="J36" s="102" t="s">
        <v>2834</v>
      </c>
      <c r="K36" s="102">
        <v>57</v>
      </c>
      <c r="L36" s="102">
        <v>4</v>
      </c>
      <c r="M36" s="102"/>
      <c r="N36" s="102"/>
      <c r="O36" s="102" t="s">
        <v>208</v>
      </c>
      <c r="P36" s="102" t="s">
        <v>209</v>
      </c>
      <c r="Q36" s="102" t="s">
        <v>139</v>
      </c>
      <c r="R36" s="102">
        <v>34160</v>
      </c>
      <c r="S36" s="102"/>
      <c r="T36" s="102">
        <v>80</v>
      </c>
      <c r="U36" s="102" t="s">
        <v>2835</v>
      </c>
      <c r="V36" s="103"/>
      <c r="W36" s="101"/>
      <c r="X36" s="102"/>
      <c r="Y36" s="101"/>
      <c r="Z36" s="101"/>
      <c r="AA36" s="101"/>
      <c r="AB36" s="104"/>
    </row>
    <row r="37" spans="2:28" ht="16.5" customHeight="1" x14ac:dyDescent="0.25">
      <c r="B37" s="97">
        <v>1287</v>
      </c>
      <c r="C37" s="97" t="s">
        <v>206</v>
      </c>
      <c r="D37" s="98">
        <v>6339</v>
      </c>
      <c r="E37" s="99">
        <v>399</v>
      </c>
      <c r="F37" s="97">
        <v>6</v>
      </c>
      <c r="G37" s="97">
        <v>2</v>
      </c>
      <c r="H37" s="105">
        <v>0</v>
      </c>
      <c r="I37" s="105">
        <v>2</v>
      </c>
      <c r="J37" s="105">
        <v>36</v>
      </c>
      <c r="K37" s="95">
        <v>236</v>
      </c>
      <c r="L37" s="106">
        <f>T36</f>
        <v>80</v>
      </c>
      <c r="M37" s="106">
        <f>K37*L37</f>
        <v>18880</v>
      </c>
      <c r="N37" s="77"/>
      <c r="O37" s="78" t="s">
        <v>203</v>
      </c>
      <c r="P37" s="78" t="s">
        <v>5</v>
      </c>
      <c r="Q37" s="78" t="s">
        <v>143</v>
      </c>
      <c r="R37" s="79">
        <v>108</v>
      </c>
      <c r="S37" s="80"/>
      <c r="T37" s="81">
        <v>8050</v>
      </c>
      <c r="U37" s="96" t="s">
        <v>375</v>
      </c>
      <c r="V37" s="79">
        <f>R37*T37*36/100</f>
        <v>312984</v>
      </c>
      <c r="W37" s="79">
        <f>R37*T37-V37</f>
        <v>556416</v>
      </c>
      <c r="X37" s="82">
        <f>M37+W37</f>
        <v>575296</v>
      </c>
      <c r="Y37" s="83">
        <f>M37</f>
        <v>18880</v>
      </c>
      <c r="Z37" s="84"/>
      <c r="AA37" s="87">
        <f>AB37*M37/100</f>
        <v>3.7760000000000002</v>
      </c>
      <c r="AB37" s="86">
        <v>0.02</v>
      </c>
    </row>
    <row r="38" spans="2:28" ht="16.5" customHeight="1" x14ac:dyDescent="0.25">
      <c r="B38" s="99"/>
      <c r="C38" s="99"/>
      <c r="D38" s="99"/>
      <c r="E38" s="99"/>
      <c r="F38" s="99"/>
      <c r="G38" s="99"/>
      <c r="H38" s="107"/>
      <c r="I38" s="107"/>
      <c r="J38" s="107"/>
      <c r="K38" s="106"/>
      <c r="L38" s="106"/>
      <c r="M38" s="106"/>
      <c r="N38" s="77"/>
      <c r="O38" s="78"/>
      <c r="P38" s="78"/>
      <c r="Q38" s="78"/>
      <c r="R38" s="79"/>
      <c r="S38" s="80"/>
      <c r="T38" s="81"/>
      <c r="U38" s="77"/>
      <c r="V38" s="79"/>
      <c r="W38" s="79"/>
      <c r="X38" s="86"/>
      <c r="Y38" s="83"/>
      <c r="Z38" s="84"/>
      <c r="AA38" s="85"/>
      <c r="AB38" s="86"/>
    </row>
    <row r="39" spans="2:28" ht="16.5" customHeight="1" x14ac:dyDescent="0.25">
      <c r="B39" s="100" t="s">
        <v>205</v>
      </c>
      <c r="C39" s="101"/>
      <c r="D39" s="101"/>
      <c r="E39" s="101"/>
      <c r="F39" s="101"/>
      <c r="G39" s="102"/>
      <c r="H39" s="102" t="s">
        <v>210</v>
      </c>
      <c r="I39" s="102" t="s">
        <v>2575</v>
      </c>
      <c r="J39" s="102" t="s">
        <v>1377</v>
      </c>
      <c r="K39" s="102">
        <v>9</v>
      </c>
      <c r="L39" s="102">
        <v>4</v>
      </c>
      <c r="M39" s="102"/>
      <c r="N39" s="102"/>
      <c r="O39" s="102" t="s">
        <v>208</v>
      </c>
      <c r="P39" s="102" t="s">
        <v>209</v>
      </c>
      <c r="Q39" s="102" t="s">
        <v>139</v>
      </c>
      <c r="R39" s="102">
        <v>34160</v>
      </c>
      <c r="S39" s="102"/>
      <c r="T39" s="102">
        <v>80</v>
      </c>
      <c r="U39" s="102" t="s">
        <v>2862</v>
      </c>
      <c r="V39" s="103"/>
      <c r="W39" s="101"/>
      <c r="X39" s="102"/>
      <c r="Y39" s="101"/>
      <c r="Z39" s="101"/>
      <c r="AA39" s="101"/>
      <c r="AB39" s="104"/>
    </row>
    <row r="40" spans="2:28" ht="16.5" customHeight="1" x14ac:dyDescent="0.25">
      <c r="B40" s="97">
        <v>1306</v>
      </c>
      <c r="C40" s="97" t="s">
        <v>206</v>
      </c>
      <c r="D40" s="98">
        <v>6341</v>
      </c>
      <c r="E40" s="99">
        <v>401</v>
      </c>
      <c r="F40" s="97">
        <v>6</v>
      </c>
      <c r="G40" s="97">
        <v>2</v>
      </c>
      <c r="H40" s="105">
        <v>0</v>
      </c>
      <c r="I40" s="105">
        <v>1</v>
      </c>
      <c r="J40" s="105">
        <v>91</v>
      </c>
      <c r="K40" s="95">
        <v>191</v>
      </c>
      <c r="L40" s="106">
        <f>T39</f>
        <v>80</v>
      </c>
      <c r="M40" s="106">
        <f>K40*L40</f>
        <v>15280</v>
      </c>
      <c r="N40" s="77"/>
      <c r="O40" s="78" t="s">
        <v>203</v>
      </c>
      <c r="P40" s="78" t="s">
        <v>5</v>
      </c>
      <c r="Q40" s="78" t="s">
        <v>143</v>
      </c>
      <c r="R40" s="79">
        <v>90</v>
      </c>
      <c r="S40" s="80"/>
      <c r="T40" s="81">
        <v>8050</v>
      </c>
      <c r="U40" s="96" t="s">
        <v>2038</v>
      </c>
      <c r="V40" s="79">
        <f>R40*T40*56/100</f>
        <v>405720</v>
      </c>
      <c r="W40" s="79">
        <f>R40*T40-V40</f>
        <v>318780</v>
      </c>
      <c r="X40" s="82">
        <f>M40+W40</f>
        <v>334060</v>
      </c>
      <c r="Y40" s="83">
        <f>M40</f>
        <v>15280</v>
      </c>
      <c r="Z40" s="84"/>
      <c r="AA40" s="87">
        <f>AB40*M40/100</f>
        <v>3.056</v>
      </c>
      <c r="AB40" s="86">
        <v>0.02</v>
      </c>
    </row>
    <row r="41" spans="2:28" ht="16.5" customHeight="1" x14ac:dyDescent="0.25">
      <c r="B41" s="99"/>
      <c r="C41" s="99"/>
      <c r="D41" s="99"/>
      <c r="E41" s="99"/>
      <c r="F41" s="99"/>
      <c r="G41" s="99"/>
      <c r="H41" s="107"/>
      <c r="I41" s="107"/>
      <c r="J41" s="107"/>
      <c r="K41" s="106"/>
      <c r="L41" s="106"/>
      <c r="M41" s="106"/>
      <c r="N41" s="77"/>
      <c r="O41" s="78"/>
      <c r="P41" s="78"/>
      <c r="Q41" s="78"/>
      <c r="R41" s="79"/>
      <c r="S41" s="80"/>
      <c r="T41" s="81"/>
      <c r="U41" s="77"/>
      <c r="V41" s="79"/>
      <c r="W41" s="79"/>
      <c r="X41" s="86"/>
      <c r="Y41" s="83"/>
      <c r="Z41" s="84"/>
      <c r="AA41" s="85"/>
      <c r="AB41" s="86"/>
    </row>
    <row r="42" spans="2:28" ht="16.5" customHeight="1" x14ac:dyDescent="0.25">
      <c r="B42" s="100" t="s">
        <v>205</v>
      </c>
      <c r="C42" s="101"/>
      <c r="D42" s="101"/>
      <c r="E42" s="101"/>
      <c r="F42" s="101"/>
      <c r="G42" s="102"/>
      <c r="H42" s="102" t="s">
        <v>207</v>
      </c>
      <c r="I42" s="102" t="s">
        <v>600</v>
      </c>
      <c r="J42" s="102" t="s">
        <v>2082</v>
      </c>
      <c r="K42" s="102" t="s">
        <v>2368</v>
      </c>
      <c r="L42" s="102">
        <v>4</v>
      </c>
      <c r="M42" s="102"/>
      <c r="N42" s="102"/>
      <c r="O42" s="102" t="s">
        <v>208</v>
      </c>
      <c r="P42" s="102" t="s">
        <v>209</v>
      </c>
      <c r="Q42" s="102" t="s">
        <v>139</v>
      </c>
      <c r="R42" s="102">
        <v>34160</v>
      </c>
      <c r="S42" s="102"/>
      <c r="T42" s="102">
        <v>250</v>
      </c>
      <c r="U42" s="102"/>
      <c r="V42" s="103"/>
      <c r="W42" s="101"/>
      <c r="X42" s="102"/>
      <c r="Y42" s="101"/>
      <c r="Z42" s="101"/>
      <c r="AA42" s="101"/>
      <c r="AB42" s="104"/>
    </row>
    <row r="43" spans="2:28" ht="16.5" customHeight="1" x14ac:dyDescent="0.25">
      <c r="B43" s="97">
        <v>1307</v>
      </c>
      <c r="C43" s="97" t="s">
        <v>206</v>
      </c>
      <c r="D43" s="98">
        <v>6346</v>
      </c>
      <c r="E43" s="99">
        <v>408</v>
      </c>
      <c r="F43" s="97">
        <v>6</v>
      </c>
      <c r="G43" s="97">
        <v>2</v>
      </c>
      <c r="H43" s="105">
        <v>1</v>
      </c>
      <c r="I43" s="105">
        <v>0</v>
      </c>
      <c r="J43" s="105">
        <v>68</v>
      </c>
      <c r="K43" s="95">
        <v>268</v>
      </c>
      <c r="L43" s="106">
        <f>T42</f>
        <v>250</v>
      </c>
      <c r="M43" s="106">
        <f>K43*L43</f>
        <v>67000</v>
      </c>
      <c r="N43" s="77"/>
      <c r="O43" s="78" t="s">
        <v>203</v>
      </c>
      <c r="P43" s="78" t="s">
        <v>5</v>
      </c>
      <c r="Q43" s="78" t="s">
        <v>143</v>
      </c>
      <c r="R43" s="79">
        <v>108</v>
      </c>
      <c r="S43" s="80"/>
      <c r="T43" s="81">
        <v>8050</v>
      </c>
      <c r="U43" s="96" t="s">
        <v>1152</v>
      </c>
      <c r="V43" s="79">
        <f>R43*T43*4/100</f>
        <v>34776</v>
      </c>
      <c r="W43" s="79">
        <f>R43*T43-V43</f>
        <v>834624</v>
      </c>
      <c r="X43" s="82">
        <f>M43+W43</f>
        <v>901624</v>
      </c>
      <c r="Y43" s="83">
        <f>M43</f>
        <v>67000</v>
      </c>
      <c r="Z43" s="84"/>
      <c r="AA43" s="87">
        <f>AB43*M43/100</f>
        <v>13.4</v>
      </c>
      <c r="AB43" s="86">
        <v>0.02</v>
      </c>
    </row>
    <row r="44" spans="2:28" ht="16.5" customHeight="1" x14ac:dyDescent="0.25">
      <c r="B44" s="97"/>
      <c r="C44" s="108" t="s">
        <v>2863</v>
      </c>
      <c r="D44" s="98"/>
      <c r="E44" s="99"/>
      <c r="F44" s="97"/>
      <c r="G44" s="97"/>
      <c r="H44" s="105"/>
      <c r="I44" s="105"/>
      <c r="J44" s="105"/>
      <c r="K44" s="95">
        <v>100</v>
      </c>
      <c r="L44" s="106">
        <f>T42</f>
        <v>250</v>
      </c>
      <c r="M44" s="106">
        <f>K44*L44</f>
        <v>25000</v>
      </c>
      <c r="N44" s="77"/>
      <c r="O44" s="78" t="s">
        <v>203</v>
      </c>
      <c r="P44" s="78" t="s">
        <v>5</v>
      </c>
      <c r="Q44" s="78" t="s">
        <v>143</v>
      </c>
      <c r="R44" s="79">
        <v>60</v>
      </c>
      <c r="S44" s="80"/>
      <c r="T44" s="81">
        <v>8050</v>
      </c>
      <c r="U44" s="96" t="s">
        <v>220</v>
      </c>
      <c r="V44" s="79">
        <f>R44*T44*6/100</f>
        <v>28980</v>
      </c>
      <c r="W44" s="79">
        <f>R44*T44-V44</f>
        <v>454020</v>
      </c>
      <c r="X44" s="82">
        <f>M44+W44</f>
        <v>479020</v>
      </c>
      <c r="Y44" s="83">
        <f>M44</f>
        <v>25000</v>
      </c>
      <c r="Z44" s="84"/>
      <c r="AA44" s="87">
        <f>AB44*M44/100</f>
        <v>5</v>
      </c>
      <c r="AB44" s="86">
        <v>0.02</v>
      </c>
    </row>
    <row r="45" spans="2:28" ht="16.5" customHeight="1" x14ac:dyDescent="0.25">
      <c r="B45" s="97"/>
      <c r="C45" s="108" t="s">
        <v>2864</v>
      </c>
      <c r="D45" s="98"/>
      <c r="E45" s="99"/>
      <c r="F45" s="97"/>
      <c r="G45" s="97"/>
      <c r="H45" s="105"/>
      <c r="I45" s="105"/>
      <c r="J45" s="105"/>
      <c r="K45" s="95">
        <v>100</v>
      </c>
      <c r="L45" s="106">
        <f>T42</f>
        <v>250</v>
      </c>
      <c r="M45" s="106">
        <f>K45*L45</f>
        <v>25000</v>
      </c>
      <c r="N45" s="77"/>
      <c r="O45" s="78" t="s">
        <v>203</v>
      </c>
      <c r="P45" s="78" t="s">
        <v>5</v>
      </c>
      <c r="Q45" s="78" t="s">
        <v>143</v>
      </c>
      <c r="R45" s="79">
        <v>72</v>
      </c>
      <c r="S45" s="80"/>
      <c r="T45" s="81">
        <v>8050</v>
      </c>
      <c r="U45" s="96" t="s">
        <v>1270</v>
      </c>
      <c r="V45" s="79">
        <f>R45*T45*8/100</f>
        <v>46368</v>
      </c>
      <c r="W45" s="79">
        <f>R45*T45-V45</f>
        <v>533232</v>
      </c>
      <c r="X45" s="82">
        <f>M45+W45</f>
        <v>558232</v>
      </c>
      <c r="Y45" s="83">
        <f>M45</f>
        <v>25000</v>
      </c>
      <c r="Z45" s="84"/>
      <c r="AA45" s="87">
        <f>AB45*M45/100</f>
        <v>5</v>
      </c>
      <c r="AB45" s="86">
        <v>0.02</v>
      </c>
    </row>
    <row r="46" spans="2:28" ht="16.5" customHeight="1" x14ac:dyDescent="0.25">
      <c r="B46" s="97"/>
      <c r="C46" s="97"/>
      <c r="D46" s="98"/>
      <c r="E46" s="99"/>
      <c r="F46" s="97"/>
      <c r="G46" s="97"/>
      <c r="H46" s="105">
        <v>1</v>
      </c>
      <c r="I46" s="105">
        <v>0</v>
      </c>
      <c r="J46" s="105">
        <v>68</v>
      </c>
      <c r="K46" s="95">
        <v>468</v>
      </c>
      <c r="L46" s="106"/>
      <c r="M46" s="106"/>
      <c r="N46" s="77"/>
      <c r="O46" s="78"/>
      <c r="P46" s="78"/>
      <c r="Q46" s="78"/>
      <c r="R46" s="79"/>
      <c r="S46" s="80"/>
      <c r="T46" s="81"/>
      <c r="U46" s="77"/>
      <c r="V46" s="79"/>
      <c r="W46" s="79"/>
      <c r="X46" s="82"/>
      <c r="Y46" s="83"/>
      <c r="Z46" s="84"/>
      <c r="AA46" s="87">
        <f>SUM(AA43:AA45)</f>
        <v>23.4</v>
      </c>
      <c r="AB46" s="82"/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207</v>
      </c>
      <c r="I48" s="102" t="s">
        <v>611</v>
      </c>
      <c r="J48" s="102" t="s">
        <v>2082</v>
      </c>
      <c r="K48" s="102">
        <v>34</v>
      </c>
      <c r="L48" s="102">
        <v>4</v>
      </c>
      <c r="M48" s="102"/>
      <c r="N48" s="102"/>
      <c r="O48" s="102" t="s">
        <v>208</v>
      </c>
      <c r="P48" s="102" t="s">
        <v>209</v>
      </c>
      <c r="Q48" s="102" t="s">
        <v>139</v>
      </c>
      <c r="R48" s="102">
        <v>34160</v>
      </c>
      <c r="S48" s="102"/>
      <c r="T48" s="102">
        <v>80</v>
      </c>
      <c r="U48" s="102"/>
      <c r="V48" s="103"/>
      <c r="W48" s="101"/>
      <c r="X48" s="102"/>
      <c r="Y48" s="101"/>
      <c r="Z48" s="101"/>
      <c r="AA48" s="101"/>
      <c r="AB48" s="104"/>
    </row>
    <row r="49" spans="2:28" ht="16.5" customHeight="1" x14ac:dyDescent="0.25">
      <c r="B49" s="97">
        <v>1335</v>
      </c>
      <c r="C49" s="97" t="s">
        <v>206</v>
      </c>
      <c r="D49" s="98">
        <v>1668</v>
      </c>
      <c r="E49" s="99">
        <v>5</v>
      </c>
      <c r="F49" s="97">
        <v>6</v>
      </c>
      <c r="G49" s="97">
        <v>1</v>
      </c>
      <c r="H49" s="105">
        <v>1</v>
      </c>
      <c r="I49" s="105">
        <v>1</v>
      </c>
      <c r="J49" s="105">
        <v>61</v>
      </c>
      <c r="K49" s="95">
        <v>561</v>
      </c>
      <c r="L49" s="106">
        <f>T48</f>
        <v>80</v>
      </c>
      <c r="M49" s="106">
        <f>K49*L49</f>
        <v>44880</v>
      </c>
      <c r="N49" s="77"/>
      <c r="O49" s="78"/>
      <c r="P49" s="78"/>
      <c r="Q49" s="78"/>
      <c r="R49" s="79"/>
      <c r="S49" s="80"/>
      <c r="T49" s="81"/>
      <c r="U49" s="77"/>
      <c r="V49" s="79"/>
      <c r="W49" s="79"/>
      <c r="X49" s="82"/>
      <c r="Y49" s="83">
        <f>M49</f>
        <v>44880</v>
      </c>
      <c r="Z49" s="84"/>
      <c r="AA49" s="87">
        <f>AB49*M49/100</f>
        <v>4.4880000000000004</v>
      </c>
      <c r="AB49" s="82">
        <v>0.01</v>
      </c>
    </row>
    <row r="50" spans="2:28" ht="16.5" customHeight="1" x14ac:dyDescent="0.25">
      <c r="B50" s="99"/>
      <c r="C50" s="99"/>
      <c r="D50" s="99"/>
      <c r="E50" s="99"/>
      <c r="F50" s="99"/>
      <c r="G50" s="99"/>
      <c r="H50" s="107"/>
      <c r="I50" s="107"/>
      <c r="J50" s="107"/>
      <c r="K50" s="106"/>
      <c r="L50" s="106"/>
      <c r="M50" s="106"/>
      <c r="N50" s="77"/>
      <c r="O50" s="78"/>
      <c r="P50" s="78"/>
      <c r="Q50" s="78"/>
      <c r="R50" s="79"/>
      <c r="S50" s="80"/>
      <c r="T50" s="81"/>
      <c r="U50" s="77"/>
      <c r="V50" s="79"/>
      <c r="W50" s="79"/>
      <c r="X50" s="86"/>
      <c r="Y50" s="83"/>
      <c r="Z50" s="84"/>
      <c r="AA50" s="85"/>
      <c r="AB50" s="86"/>
    </row>
    <row r="51" spans="2:28" ht="16.5" customHeight="1" x14ac:dyDescent="0.25">
      <c r="B51" s="100" t="s">
        <v>205</v>
      </c>
      <c r="C51" s="101"/>
      <c r="D51" s="101"/>
      <c r="E51" s="101"/>
      <c r="F51" s="101"/>
      <c r="G51" s="102"/>
      <c r="H51" s="102" t="s">
        <v>210</v>
      </c>
      <c r="I51" s="102" t="s">
        <v>277</v>
      </c>
      <c r="J51" s="102" t="s">
        <v>2623</v>
      </c>
      <c r="K51" s="102">
        <v>28</v>
      </c>
      <c r="L51" s="102">
        <v>4</v>
      </c>
      <c r="M51" s="102"/>
      <c r="N51" s="102"/>
      <c r="O51" s="102" t="s">
        <v>208</v>
      </c>
      <c r="P51" s="102" t="s">
        <v>209</v>
      </c>
      <c r="Q51" s="102" t="s">
        <v>139</v>
      </c>
      <c r="R51" s="102">
        <v>34160</v>
      </c>
      <c r="S51" s="102"/>
      <c r="T51" s="102">
        <v>80</v>
      </c>
      <c r="U51" s="102"/>
      <c r="V51" s="103"/>
      <c r="W51" s="101"/>
      <c r="X51" s="102"/>
      <c r="Y51" s="101"/>
      <c r="Z51" s="101"/>
      <c r="AA51" s="101"/>
      <c r="AB51" s="104"/>
    </row>
    <row r="52" spans="2:28" ht="16.5" customHeight="1" x14ac:dyDescent="0.25">
      <c r="B52" s="97">
        <v>1348</v>
      </c>
      <c r="C52" s="97" t="s">
        <v>206</v>
      </c>
      <c r="D52" s="98">
        <v>3857</v>
      </c>
      <c r="E52" s="99">
        <v>5</v>
      </c>
      <c r="F52" s="97">
        <v>6</v>
      </c>
      <c r="G52" s="97">
        <v>1</v>
      </c>
      <c r="H52" s="105">
        <v>2</v>
      </c>
      <c r="I52" s="105">
        <v>2</v>
      </c>
      <c r="J52" s="105">
        <v>67</v>
      </c>
      <c r="K52" s="95">
        <v>1067</v>
      </c>
      <c r="L52" s="106">
        <f>T51</f>
        <v>80</v>
      </c>
      <c r="M52" s="106">
        <f>K52*L52</f>
        <v>85360</v>
      </c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2"/>
      <c r="Y52" s="83">
        <f>M52</f>
        <v>85360</v>
      </c>
      <c r="Z52" s="84"/>
      <c r="AA52" s="87">
        <f>AB52*M52/100</f>
        <v>8.5359999999999996</v>
      </c>
      <c r="AB52" s="82">
        <v>0.01</v>
      </c>
    </row>
    <row r="53" spans="2:28" ht="16.5" customHeight="1" x14ac:dyDescent="0.25">
      <c r="B53" s="99"/>
      <c r="C53" s="99"/>
      <c r="D53" s="99"/>
      <c r="E53" s="99"/>
      <c r="F53" s="99"/>
      <c r="G53" s="99"/>
      <c r="H53" s="107"/>
      <c r="I53" s="107"/>
      <c r="J53" s="107"/>
      <c r="K53" s="106"/>
      <c r="L53" s="106"/>
      <c r="M53" s="106"/>
      <c r="N53" s="77"/>
      <c r="O53" s="78"/>
      <c r="P53" s="78"/>
      <c r="Q53" s="78"/>
      <c r="R53" s="79"/>
      <c r="S53" s="80"/>
      <c r="T53" s="81"/>
      <c r="U53" s="77"/>
      <c r="V53" s="79"/>
      <c r="W53" s="79"/>
      <c r="X53" s="86"/>
      <c r="Y53" s="83"/>
      <c r="Z53" s="84"/>
      <c r="AA53" s="85"/>
      <c r="AB53" s="86"/>
    </row>
    <row r="54" spans="2:28" ht="16.5" customHeight="1" x14ac:dyDescent="0.25">
      <c r="B54" s="100" t="s">
        <v>205</v>
      </c>
      <c r="C54" s="101"/>
      <c r="D54" s="101"/>
      <c r="E54" s="101"/>
      <c r="F54" s="101"/>
      <c r="G54" s="102"/>
      <c r="H54" s="102" t="s">
        <v>210</v>
      </c>
      <c r="I54" s="102" t="s">
        <v>2224</v>
      </c>
      <c r="J54" s="102" t="s">
        <v>2914</v>
      </c>
      <c r="K54" s="102">
        <v>9849</v>
      </c>
      <c r="L54" s="102">
        <v>4</v>
      </c>
      <c r="M54" s="102"/>
      <c r="N54" s="102"/>
      <c r="O54" s="102" t="s">
        <v>208</v>
      </c>
      <c r="P54" s="102" t="s">
        <v>209</v>
      </c>
      <c r="Q54" s="102" t="s">
        <v>139</v>
      </c>
      <c r="R54" s="102">
        <v>34160</v>
      </c>
      <c r="S54" s="102"/>
      <c r="T54" s="102">
        <v>80</v>
      </c>
      <c r="U54" s="102"/>
      <c r="V54" s="103"/>
      <c r="W54" s="101"/>
      <c r="X54" s="102"/>
      <c r="Y54" s="101"/>
      <c r="Z54" s="101"/>
      <c r="AA54" s="101"/>
      <c r="AB54" s="104"/>
    </row>
    <row r="55" spans="2:28" ht="16.5" customHeight="1" x14ac:dyDescent="0.25">
      <c r="B55" s="97">
        <v>1361</v>
      </c>
      <c r="C55" s="97" t="s">
        <v>206</v>
      </c>
      <c r="D55" s="98">
        <v>13966</v>
      </c>
      <c r="E55" s="99">
        <v>6</v>
      </c>
      <c r="F55" s="97">
        <v>6</v>
      </c>
      <c r="G55" s="97">
        <v>1</v>
      </c>
      <c r="H55" s="105">
        <v>2</v>
      </c>
      <c r="I55" s="105">
        <v>1</v>
      </c>
      <c r="J55" s="105">
        <v>19</v>
      </c>
      <c r="K55" s="95">
        <v>919</v>
      </c>
      <c r="L55" s="106">
        <f>T54</f>
        <v>80</v>
      </c>
      <c r="M55" s="106">
        <f>K55*L55</f>
        <v>73520</v>
      </c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2"/>
      <c r="Y55" s="83">
        <f>M55</f>
        <v>73520</v>
      </c>
      <c r="Z55" s="84"/>
      <c r="AA55" s="87">
        <f>AB55*M55/100</f>
        <v>7.3520000000000003</v>
      </c>
      <c r="AB55" s="82">
        <v>0.01</v>
      </c>
    </row>
    <row r="56" spans="2:28" ht="16.5" customHeight="1" x14ac:dyDescent="0.25">
      <c r="B56" s="99"/>
      <c r="C56" s="99"/>
      <c r="D56" s="99"/>
      <c r="E56" s="99"/>
      <c r="F56" s="99"/>
      <c r="G56" s="99"/>
      <c r="H56" s="107"/>
      <c r="I56" s="107"/>
      <c r="J56" s="107"/>
      <c r="K56" s="106"/>
      <c r="L56" s="106"/>
      <c r="M56" s="106"/>
      <c r="N56" s="77"/>
      <c r="O56" s="78"/>
      <c r="P56" s="78"/>
      <c r="Q56" s="78"/>
      <c r="R56" s="79"/>
      <c r="S56" s="80"/>
      <c r="T56" s="81"/>
      <c r="U56" s="77"/>
      <c r="V56" s="79"/>
      <c r="W56" s="79"/>
      <c r="X56" s="86"/>
      <c r="Y56" s="83"/>
      <c r="Z56" s="84"/>
      <c r="AA56" s="85"/>
      <c r="AB56" s="86"/>
    </row>
    <row r="57" spans="2:28" ht="16.5" customHeight="1" x14ac:dyDescent="0.25">
      <c r="B57" s="100" t="s">
        <v>205</v>
      </c>
      <c r="C57" s="101"/>
      <c r="D57" s="101"/>
      <c r="E57" s="101"/>
      <c r="F57" s="101"/>
      <c r="G57" s="102"/>
      <c r="H57" s="102" t="s">
        <v>207</v>
      </c>
      <c r="I57" s="102" t="s">
        <v>2947</v>
      </c>
      <c r="J57" s="102" t="s">
        <v>2948</v>
      </c>
      <c r="K57" s="102">
        <v>93</v>
      </c>
      <c r="L57" s="102">
        <v>4</v>
      </c>
      <c r="M57" s="102"/>
      <c r="N57" s="102"/>
      <c r="O57" s="102" t="s">
        <v>208</v>
      </c>
      <c r="P57" s="102" t="s">
        <v>209</v>
      </c>
      <c r="Q57" s="102" t="s">
        <v>139</v>
      </c>
      <c r="R57" s="102">
        <v>34160</v>
      </c>
      <c r="S57" s="102"/>
      <c r="T57" s="102">
        <v>80</v>
      </c>
      <c r="U57" s="102"/>
      <c r="V57" s="103"/>
      <c r="W57" s="101"/>
      <c r="X57" s="102"/>
      <c r="Y57" s="101"/>
      <c r="Z57" s="101"/>
      <c r="AA57" s="101"/>
      <c r="AB57" s="104"/>
    </row>
    <row r="58" spans="2:28" ht="16.5" customHeight="1" x14ac:dyDescent="0.25">
      <c r="B58" s="97">
        <v>1391</v>
      </c>
      <c r="C58" s="97" t="s">
        <v>206</v>
      </c>
      <c r="D58" s="98">
        <v>4599</v>
      </c>
      <c r="E58" s="99">
        <v>8</v>
      </c>
      <c r="F58" s="97">
        <v>6</v>
      </c>
      <c r="G58" s="97">
        <v>1</v>
      </c>
      <c r="H58" s="105">
        <v>12</v>
      </c>
      <c r="I58" s="105">
        <v>1</v>
      </c>
      <c r="J58" s="105">
        <v>40</v>
      </c>
      <c r="K58" s="95">
        <v>4940</v>
      </c>
      <c r="L58" s="106">
        <f>T57</f>
        <v>80</v>
      </c>
      <c r="M58" s="106">
        <f>K58*L58</f>
        <v>395200</v>
      </c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2"/>
      <c r="Y58" s="83">
        <f>M58</f>
        <v>395200</v>
      </c>
      <c r="Z58" s="84"/>
      <c r="AA58" s="87">
        <f>AB58*M58/100</f>
        <v>39.520000000000003</v>
      </c>
      <c r="AB58" s="82">
        <v>0.01</v>
      </c>
    </row>
    <row r="59" spans="2:28" ht="16.5" customHeight="1" x14ac:dyDescent="0.25">
      <c r="B59" s="99"/>
      <c r="C59" s="99"/>
      <c r="D59" s="99"/>
      <c r="E59" s="99"/>
      <c r="F59" s="99"/>
      <c r="G59" s="99"/>
      <c r="H59" s="107"/>
      <c r="I59" s="107"/>
      <c r="J59" s="107"/>
      <c r="K59" s="106"/>
      <c r="L59" s="106"/>
      <c r="M59" s="106"/>
      <c r="N59" s="77"/>
      <c r="O59" s="78"/>
      <c r="P59" s="78"/>
      <c r="Q59" s="78"/>
      <c r="R59" s="79"/>
      <c r="S59" s="80"/>
      <c r="T59" s="81"/>
      <c r="U59" s="77"/>
      <c r="V59" s="79"/>
      <c r="W59" s="79"/>
      <c r="X59" s="86"/>
      <c r="Y59" s="83"/>
      <c r="Z59" s="84"/>
      <c r="AA59" s="85"/>
      <c r="AB59" s="86"/>
    </row>
    <row r="60" spans="2:28" ht="16.5" customHeight="1" x14ac:dyDescent="0.25">
      <c r="B60" s="100" t="s">
        <v>205</v>
      </c>
      <c r="C60" s="101"/>
      <c r="D60" s="101"/>
      <c r="E60" s="101"/>
      <c r="F60" s="101"/>
      <c r="G60" s="102"/>
      <c r="H60" s="102" t="s">
        <v>210</v>
      </c>
      <c r="I60" s="102" t="s">
        <v>2974</v>
      </c>
      <c r="J60" s="102" t="s">
        <v>2975</v>
      </c>
      <c r="K60" s="102">
        <v>28</v>
      </c>
      <c r="L60" s="102">
        <v>4</v>
      </c>
      <c r="M60" s="102"/>
      <c r="N60" s="102"/>
      <c r="O60" s="102" t="s">
        <v>208</v>
      </c>
      <c r="P60" s="102" t="s">
        <v>209</v>
      </c>
      <c r="Q60" s="102" t="s">
        <v>139</v>
      </c>
      <c r="R60" s="102">
        <v>34160</v>
      </c>
      <c r="S60" s="102"/>
      <c r="T60" s="102">
        <v>80</v>
      </c>
      <c r="U60" s="102"/>
      <c r="V60" s="103"/>
      <c r="W60" s="101"/>
      <c r="X60" s="102" t="s">
        <v>212</v>
      </c>
      <c r="Y60" s="101" t="s">
        <v>2976</v>
      </c>
      <c r="Z60" s="101"/>
      <c r="AA60" s="101"/>
      <c r="AB60" s="104"/>
    </row>
    <row r="61" spans="2:28" ht="16.5" customHeight="1" x14ac:dyDescent="0.25">
      <c r="B61" s="97">
        <v>1407</v>
      </c>
      <c r="C61" s="97" t="s">
        <v>206</v>
      </c>
      <c r="D61" s="98">
        <v>13968</v>
      </c>
      <c r="E61" s="99">
        <v>8</v>
      </c>
      <c r="F61" s="97">
        <v>6</v>
      </c>
      <c r="G61" s="97">
        <v>1</v>
      </c>
      <c r="H61" s="105">
        <v>2</v>
      </c>
      <c r="I61" s="105">
        <v>0</v>
      </c>
      <c r="J61" s="105">
        <v>88</v>
      </c>
      <c r="K61" s="95">
        <v>888</v>
      </c>
      <c r="L61" s="106">
        <f>T60</f>
        <v>80</v>
      </c>
      <c r="M61" s="106">
        <f>K61*L61</f>
        <v>71040</v>
      </c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2"/>
      <c r="Y61" s="83">
        <f>M61</f>
        <v>71040</v>
      </c>
      <c r="Z61" s="84"/>
      <c r="AA61" s="87">
        <f>AB61*M61/100</f>
        <v>7.1040000000000001</v>
      </c>
      <c r="AB61" s="82">
        <v>0.01</v>
      </c>
    </row>
    <row r="62" spans="2:28" ht="16.5" customHeight="1" x14ac:dyDescent="0.25">
      <c r="B62" s="99"/>
      <c r="C62" s="99"/>
      <c r="D62" s="99"/>
      <c r="E62" s="99"/>
      <c r="F62" s="99"/>
      <c r="G62" s="99"/>
      <c r="H62" s="107"/>
      <c r="I62" s="107"/>
      <c r="J62" s="107"/>
      <c r="K62" s="106"/>
      <c r="L62" s="106"/>
      <c r="M62" s="106"/>
      <c r="N62" s="77"/>
      <c r="O62" s="78"/>
      <c r="P62" s="78"/>
      <c r="Q62" s="78"/>
      <c r="R62" s="79"/>
      <c r="S62" s="80"/>
      <c r="T62" s="81"/>
      <c r="U62" s="77"/>
      <c r="V62" s="79"/>
      <c r="W62" s="79"/>
      <c r="X62" s="86"/>
      <c r="Y62" s="83"/>
      <c r="Z62" s="84"/>
      <c r="AA62" s="85"/>
      <c r="AB62" s="86"/>
    </row>
    <row r="63" spans="2:28" ht="16.5" customHeight="1" x14ac:dyDescent="0.25">
      <c r="B63" s="100" t="s">
        <v>205</v>
      </c>
      <c r="C63" s="101"/>
      <c r="D63" s="101"/>
      <c r="E63" s="101"/>
      <c r="F63" s="101"/>
      <c r="G63" s="102"/>
      <c r="H63" s="102" t="s">
        <v>210</v>
      </c>
      <c r="I63" s="102" t="s">
        <v>2224</v>
      </c>
      <c r="J63" s="102" t="s">
        <v>2914</v>
      </c>
      <c r="K63" s="102">
        <v>9849</v>
      </c>
      <c r="L63" s="102">
        <v>4</v>
      </c>
      <c r="M63" s="102"/>
      <c r="N63" s="102"/>
      <c r="O63" s="102" t="s">
        <v>208</v>
      </c>
      <c r="P63" s="102" t="s">
        <v>209</v>
      </c>
      <c r="Q63" s="102" t="s">
        <v>139</v>
      </c>
      <c r="R63" s="102">
        <v>34160</v>
      </c>
      <c r="S63" s="102"/>
      <c r="T63" s="102">
        <v>80</v>
      </c>
      <c r="U63" s="102"/>
      <c r="V63" s="103"/>
      <c r="W63" s="101"/>
      <c r="X63" s="102"/>
      <c r="Y63" s="101"/>
      <c r="Z63" s="101"/>
      <c r="AA63" s="101"/>
      <c r="AB63" s="104"/>
    </row>
    <row r="64" spans="2:28" ht="16.5" customHeight="1" x14ac:dyDescent="0.25">
      <c r="B64" s="97">
        <v>1420</v>
      </c>
      <c r="C64" s="97" t="s">
        <v>206</v>
      </c>
      <c r="D64" s="98">
        <v>13969</v>
      </c>
      <c r="E64" s="99">
        <v>9</v>
      </c>
      <c r="F64" s="97">
        <v>6</v>
      </c>
      <c r="G64" s="97">
        <v>1</v>
      </c>
      <c r="H64" s="105">
        <v>5</v>
      </c>
      <c r="I64" s="105">
        <v>0</v>
      </c>
      <c r="J64" s="105">
        <v>22</v>
      </c>
      <c r="K64" s="95">
        <v>2022</v>
      </c>
      <c r="L64" s="106">
        <f>T63</f>
        <v>80</v>
      </c>
      <c r="M64" s="106">
        <f>K64*L64</f>
        <v>161760</v>
      </c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2"/>
      <c r="Y64" s="83">
        <f>M64</f>
        <v>161760</v>
      </c>
      <c r="Z64" s="84"/>
      <c r="AA64" s="87">
        <f>AB64*M64/100</f>
        <v>16.176000000000002</v>
      </c>
      <c r="AB64" s="82">
        <v>0.01</v>
      </c>
    </row>
    <row r="65" spans="2:28" ht="16.5" customHeight="1" x14ac:dyDescent="0.25">
      <c r="B65" s="99"/>
      <c r="C65" s="99"/>
      <c r="D65" s="99"/>
      <c r="E65" s="99"/>
      <c r="F65" s="99"/>
      <c r="G65" s="99"/>
      <c r="H65" s="107"/>
      <c r="I65" s="107"/>
      <c r="J65" s="107"/>
      <c r="K65" s="106"/>
      <c r="L65" s="106"/>
      <c r="M65" s="106"/>
      <c r="N65" s="77"/>
      <c r="O65" s="78"/>
      <c r="P65" s="78"/>
      <c r="Q65" s="78"/>
      <c r="R65" s="79"/>
      <c r="S65" s="80"/>
      <c r="T65" s="81"/>
      <c r="U65" s="77"/>
      <c r="V65" s="79"/>
      <c r="W65" s="79"/>
      <c r="X65" s="86"/>
      <c r="Y65" s="83"/>
      <c r="Z65" s="84"/>
      <c r="AA65" s="85"/>
      <c r="AB65" s="86"/>
    </row>
    <row r="66" spans="2:28" ht="16.5" customHeight="1" x14ac:dyDescent="0.25">
      <c r="B66" s="100" t="s">
        <v>205</v>
      </c>
      <c r="C66" s="101"/>
      <c r="D66" s="101"/>
      <c r="E66" s="101"/>
      <c r="F66" s="101"/>
      <c r="G66" s="102"/>
      <c r="H66" s="102" t="s">
        <v>207</v>
      </c>
      <c r="I66" s="102" t="s">
        <v>3012</v>
      </c>
      <c r="J66" s="102" t="s">
        <v>3013</v>
      </c>
      <c r="K66" s="102">
        <v>27</v>
      </c>
      <c r="L66" s="102">
        <v>4</v>
      </c>
      <c r="M66" s="102"/>
      <c r="N66" s="102"/>
      <c r="O66" s="102" t="s">
        <v>208</v>
      </c>
      <c r="P66" s="102" t="s">
        <v>209</v>
      </c>
      <c r="Q66" s="102" t="s">
        <v>139</v>
      </c>
      <c r="R66" s="102">
        <v>34160</v>
      </c>
      <c r="S66" s="102"/>
      <c r="T66" s="102">
        <v>80</v>
      </c>
      <c r="U66" s="102"/>
      <c r="V66" s="103"/>
      <c r="W66" s="101"/>
      <c r="X66" s="102"/>
      <c r="Y66" s="101"/>
      <c r="Z66" s="101"/>
      <c r="AA66" s="101"/>
      <c r="AB66" s="104"/>
    </row>
    <row r="67" spans="2:28" ht="16.5" customHeight="1" x14ac:dyDescent="0.25">
      <c r="B67" s="97">
        <v>1435</v>
      </c>
      <c r="C67" s="97" t="s">
        <v>206</v>
      </c>
      <c r="D67" s="98">
        <v>8032</v>
      </c>
      <c r="E67" s="99">
        <v>23</v>
      </c>
      <c r="F67" s="97"/>
      <c r="G67" s="97">
        <v>1</v>
      </c>
      <c r="H67" s="105">
        <v>3</v>
      </c>
      <c r="I67" s="105">
        <v>2</v>
      </c>
      <c r="J67" s="105">
        <v>67</v>
      </c>
      <c r="K67" s="95">
        <v>1467</v>
      </c>
      <c r="L67" s="106">
        <f>T66</f>
        <v>80</v>
      </c>
      <c r="M67" s="106">
        <f>K67*L67</f>
        <v>117360</v>
      </c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2"/>
      <c r="Y67" s="83">
        <f>M67</f>
        <v>117360</v>
      </c>
      <c r="Z67" s="84"/>
      <c r="AA67" s="87">
        <f>AB67*M67/100</f>
        <v>11.736000000000001</v>
      </c>
      <c r="AB67" s="82">
        <v>0.01</v>
      </c>
    </row>
    <row r="68" spans="2:28" ht="16.5" customHeight="1" x14ac:dyDescent="0.25">
      <c r="B68" s="99"/>
      <c r="C68" s="99"/>
      <c r="D68" s="99"/>
      <c r="E68" s="99"/>
      <c r="F68" s="99"/>
      <c r="G68" s="99"/>
      <c r="H68" s="107"/>
      <c r="I68" s="107"/>
      <c r="J68" s="107"/>
      <c r="K68" s="106"/>
      <c r="L68" s="106"/>
      <c r="M68" s="106"/>
      <c r="N68" s="77"/>
      <c r="O68" s="78"/>
      <c r="P68" s="78"/>
      <c r="Q68" s="78"/>
      <c r="R68" s="79"/>
      <c r="S68" s="80"/>
      <c r="T68" s="81"/>
      <c r="U68" s="77"/>
      <c r="V68" s="79"/>
      <c r="W68" s="79"/>
      <c r="X68" s="86"/>
      <c r="Y68" s="83"/>
      <c r="Z68" s="84"/>
      <c r="AA68" s="85"/>
      <c r="AB68" s="86"/>
    </row>
    <row r="69" spans="2:28" ht="16.5" customHeight="1" x14ac:dyDescent="0.25">
      <c r="B69" s="100" t="s">
        <v>205</v>
      </c>
      <c r="C69" s="101"/>
      <c r="D69" s="101"/>
      <c r="E69" s="101"/>
      <c r="F69" s="101"/>
      <c r="G69" s="102"/>
      <c r="H69" s="102" t="s">
        <v>207</v>
      </c>
      <c r="I69" s="102" t="s">
        <v>3012</v>
      </c>
      <c r="J69" s="102" t="s">
        <v>3013</v>
      </c>
      <c r="K69" s="102">
        <v>27</v>
      </c>
      <c r="L69" s="102">
        <v>4</v>
      </c>
      <c r="M69" s="102"/>
      <c r="N69" s="102"/>
      <c r="O69" s="102" t="s">
        <v>208</v>
      </c>
      <c r="P69" s="102" t="s">
        <v>209</v>
      </c>
      <c r="Q69" s="102" t="s">
        <v>139</v>
      </c>
      <c r="R69" s="102">
        <v>34160</v>
      </c>
      <c r="S69" s="102"/>
      <c r="T69" s="102">
        <v>80</v>
      </c>
      <c r="U69" s="102"/>
      <c r="V69" s="103"/>
      <c r="W69" s="101"/>
      <c r="X69" s="102"/>
      <c r="Y69" s="101"/>
      <c r="Z69" s="101"/>
      <c r="AA69" s="101"/>
      <c r="AB69" s="104"/>
    </row>
    <row r="70" spans="2:28" ht="16.5" customHeight="1" x14ac:dyDescent="0.25">
      <c r="B70" s="97">
        <v>1436</v>
      </c>
      <c r="C70" s="97" t="s">
        <v>206</v>
      </c>
      <c r="D70" s="98">
        <v>8034</v>
      </c>
      <c r="E70" s="99">
        <v>25</v>
      </c>
      <c r="F70" s="97"/>
      <c r="G70" s="97">
        <v>1</v>
      </c>
      <c r="H70" s="105">
        <v>6</v>
      </c>
      <c r="I70" s="105">
        <v>0</v>
      </c>
      <c r="J70" s="105">
        <v>35</v>
      </c>
      <c r="K70" s="95">
        <v>2435</v>
      </c>
      <c r="L70" s="106">
        <f>T69</f>
        <v>80</v>
      </c>
      <c r="M70" s="106">
        <f>K70*L70</f>
        <v>194800</v>
      </c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2"/>
      <c r="Y70" s="83">
        <f>M70</f>
        <v>194800</v>
      </c>
      <c r="Z70" s="84"/>
      <c r="AA70" s="87">
        <f>AB70*M70/100</f>
        <v>19.48</v>
      </c>
      <c r="AB70" s="82">
        <v>0.01</v>
      </c>
    </row>
    <row r="71" spans="2:28" ht="16.5" customHeight="1" x14ac:dyDescent="0.25">
      <c r="B71" s="99"/>
      <c r="C71" s="99"/>
      <c r="D71" s="99"/>
      <c r="E71" s="99"/>
      <c r="F71" s="99"/>
      <c r="G71" s="99"/>
      <c r="H71" s="107"/>
      <c r="I71" s="107"/>
      <c r="J71" s="107"/>
      <c r="K71" s="106"/>
      <c r="L71" s="106"/>
      <c r="M71" s="106"/>
      <c r="N71" s="77"/>
      <c r="O71" s="78"/>
      <c r="P71" s="78"/>
      <c r="Q71" s="78"/>
      <c r="R71" s="79"/>
      <c r="S71" s="80"/>
      <c r="T71" s="81"/>
      <c r="U71" s="77"/>
      <c r="V71" s="79"/>
      <c r="W71" s="79"/>
      <c r="X71" s="86"/>
      <c r="Y71" s="83"/>
      <c r="Z71" s="84"/>
      <c r="AA71" s="85"/>
      <c r="AB71" s="86"/>
    </row>
    <row r="72" spans="2:28" ht="16.5" customHeight="1" x14ac:dyDescent="0.25">
      <c r="B72" s="100" t="s">
        <v>205</v>
      </c>
      <c r="C72" s="101"/>
      <c r="D72" s="101"/>
      <c r="E72" s="101"/>
      <c r="F72" s="101"/>
      <c r="G72" s="102"/>
      <c r="H72" s="102" t="s">
        <v>207</v>
      </c>
      <c r="I72" s="102" t="s">
        <v>2954</v>
      </c>
      <c r="J72" s="102" t="s">
        <v>3052</v>
      </c>
      <c r="K72" s="102">
        <v>93</v>
      </c>
      <c r="L72" s="102">
        <v>4</v>
      </c>
      <c r="M72" s="102"/>
      <c r="N72" s="102"/>
      <c r="O72" s="102" t="s">
        <v>208</v>
      </c>
      <c r="P72" s="102" t="s">
        <v>209</v>
      </c>
      <c r="Q72" s="102" t="s">
        <v>139</v>
      </c>
      <c r="R72" s="102">
        <v>34160</v>
      </c>
      <c r="S72" s="102"/>
      <c r="T72" s="102">
        <v>80</v>
      </c>
      <c r="U72" s="102"/>
      <c r="V72" s="103"/>
      <c r="W72" s="101"/>
      <c r="X72" s="102" t="s">
        <v>212</v>
      </c>
      <c r="Y72" s="101" t="s">
        <v>3053</v>
      </c>
      <c r="Z72" s="101"/>
      <c r="AA72" s="101"/>
      <c r="AB72" s="104"/>
    </row>
    <row r="73" spans="2:28" ht="16.5" customHeight="1" x14ac:dyDescent="0.25">
      <c r="B73" s="97">
        <v>1454</v>
      </c>
      <c r="C73" s="97" t="s">
        <v>206</v>
      </c>
      <c r="D73" s="98" t="s">
        <v>3050</v>
      </c>
      <c r="E73" s="99" t="s">
        <v>3051</v>
      </c>
      <c r="F73" s="97" t="s">
        <v>223</v>
      </c>
      <c r="G73" s="97">
        <v>1</v>
      </c>
      <c r="H73" s="105">
        <v>10</v>
      </c>
      <c r="I73" s="105">
        <v>0</v>
      </c>
      <c r="J73" s="105">
        <v>87</v>
      </c>
      <c r="K73" s="95">
        <v>4087</v>
      </c>
      <c r="L73" s="106">
        <f>T72</f>
        <v>80</v>
      </c>
      <c r="M73" s="106">
        <f>K73*L73</f>
        <v>326960</v>
      </c>
      <c r="N73" s="77"/>
      <c r="O73" s="78"/>
      <c r="P73" s="78"/>
      <c r="Q73" s="78"/>
      <c r="R73" s="79"/>
      <c r="S73" s="80"/>
      <c r="T73" s="81"/>
      <c r="U73" s="77"/>
      <c r="V73" s="79"/>
      <c r="W73" s="79"/>
      <c r="X73" s="82"/>
      <c r="Y73" s="83">
        <f>M73</f>
        <v>326960</v>
      </c>
      <c r="Z73" s="84"/>
      <c r="AA73" s="87">
        <f>AB73*M73/100</f>
        <v>32.695999999999998</v>
      </c>
      <c r="AB73" s="82">
        <v>0.01</v>
      </c>
    </row>
    <row r="74" spans="2:28" ht="16.5" customHeight="1" x14ac:dyDescent="0.25">
      <c r="B74" s="99"/>
      <c r="C74" s="99"/>
      <c r="D74" s="99"/>
      <c r="E74" s="99"/>
      <c r="F74" s="99"/>
      <c r="G74" s="99"/>
      <c r="H74" s="107"/>
      <c r="I74" s="107"/>
      <c r="J74" s="107"/>
      <c r="K74" s="106"/>
      <c r="L74" s="106"/>
      <c r="M74" s="106"/>
      <c r="N74" s="77"/>
      <c r="O74" s="78"/>
      <c r="P74" s="78"/>
      <c r="Q74" s="78"/>
      <c r="R74" s="79"/>
      <c r="S74" s="80"/>
      <c r="T74" s="81"/>
      <c r="U74" s="77"/>
      <c r="V74" s="79"/>
      <c r="W74" s="79"/>
      <c r="X74" s="86"/>
      <c r="Y74" s="83"/>
      <c r="Z74" s="84"/>
      <c r="AA74" s="85"/>
      <c r="AB74" s="86"/>
    </row>
    <row r="75" spans="2:28" ht="16.5" customHeight="1" x14ac:dyDescent="0.25">
      <c r="B75" s="100" t="s">
        <v>205</v>
      </c>
      <c r="C75" s="101"/>
      <c r="D75" s="101"/>
      <c r="E75" s="101"/>
      <c r="F75" s="101"/>
      <c r="G75" s="102"/>
      <c r="H75" s="102" t="s">
        <v>207</v>
      </c>
      <c r="I75" s="102" t="s">
        <v>1394</v>
      </c>
      <c r="J75" s="102" t="s">
        <v>2082</v>
      </c>
      <c r="K75" s="102">
        <v>56</v>
      </c>
      <c r="L75" s="102">
        <v>4</v>
      </c>
      <c r="M75" s="102"/>
      <c r="N75" s="102"/>
      <c r="O75" s="102" t="s">
        <v>208</v>
      </c>
      <c r="P75" s="102" t="s">
        <v>209</v>
      </c>
      <c r="Q75" s="102" t="s">
        <v>139</v>
      </c>
      <c r="R75" s="102">
        <v>34160</v>
      </c>
      <c r="S75" s="102"/>
      <c r="T75" s="102">
        <v>250</v>
      </c>
      <c r="U75" s="102" t="s">
        <v>2835</v>
      </c>
      <c r="V75" s="103"/>
      <c r="W75" s="101"/>
      <c r="X75" s="102" t="s">
        <v>212</v>
      </c>
      <c r="Y75" s="101" t="s">
        <v>3056</v>
      </c>
      <c r="Z75" s="101"/>
      <c r="AA75" s="101"/>
      <c r="AB75" s="104"/>
    </row>
    <row r="76" spans="2:28" ht="16.5" customHeight="1" x14ac:dyDescent="0.25">
      <c r="B76" s="97">
        <v>1455</v>
      </c>
      <c r="C76" s="97" t="s">
        <v>206</v>
      </c>
      <c r="D76" s="98" t="s">
        <v>3054</v>
      </c>
      <c r="E76" s="99" t="s">
        <v>3055</v>
      </c>
      <c r="F76" s="97" t="s">
        <v>223</v>
      </c>
      <c r="G76" s="97">
        <v>2</v>
      </c>
      <c r="H76" s="105">
        <v>0</v>
      </c>
      <c r="I76" s="105">
        <v>1</v>
      </c>
      <c r="J76" s="105">
        <v>44</v>
      </c>
      <c r="K76" s="95">
        <v>144</v>
      </c>
      <c r="L76" s="106">
        <f>T75</f>
        <v>250</v>
      </c>
      <c r="M76" s="106">
        <f>K76*L76</f>
        <v>36000</v>
      </c>
      <c r="N76" s="77"/>
      <c r="O76" s="78" t="s">
        <v>203</v>
      </c>
      <c r="P76" s="78" t="s">
        <v>5</v>
      </c>
      <c r="Q76" s="78" t="s">
        <v>143</v>
      </c>
      <c r="R76" s="79">
        <v>54</v>
      </c>
      <c r="S76" s="80"/>
      <c r="T76" s="81">
        <v>8050</v>
      </c>
      <c r="U76" s="96" t="s">
        <v>388</v>
      </c>
      <c r="V76" s="79">
        <f>R76*T76*26/100</f>
        <v>113022</v>
      </c>
      <c r="W76" s="79">
        <f>R76*T76-V76</f>
        <v>321678</v>
      </c>
      <c r="X76" s="82">
        <f>M76+W76</f>
        <v>357678</v>
      </c>
      <c r="Y76" s="83">
        <f>M76</f>
        <v>36000</v>
      </c>
      <c r="Z76" s="84"/>
      <c r="AA76" s="87">
        <f>AB76*M76/100</f>
        <v>7.2</v>
      </c>
      <c r="AB76" s="86">
        <v>0.02</v>
      </c>
    </row>
    <row r="77" spans="2:28" ht="16.5" customHeight="1" x14ac:dyDescent="0.25">
      <c r="B77" s="99"/>
      <c r="C77" s="99"/>
      <c r="D77" s="99"/>
      <c r="E77" s="99"/>
      <c r="F77" s="99"/>
      <c r="G77" s="99"/>
      <c r="H77" s="107"/>
      <c r="I77" s="107"/>
      <c r="J77" s="107"/>
      <c r="K77" s="106"/>
      <c r="L77" s="106"/>
      <c r="M77" s="106"/>
      <c r="N77" s="77"/>
      <c r="O77" s="78"/>
      <c r="P77" s="78"/>
      <c r="Q77" s="78"/>
      <c r="R77" s="79"/>
      <c r="S77" s="80"/>
      <c r="T77" s="81"/>
      <c r="U77" s="77"/>
      <c r="V77" s="79"/>
      <c r="W77" s="79"/>
      <c r="X77" s="86"/>
      <c r="Y77" s="83"/>
      <c r="Z77" s="84"/>
      <c r="AA77" s="85"/>
      <c r="AB77" s="86"/>
    </row>
    <row r="78" spans="2:28" ht="16.5" customHeight="1" x14ac:dyDescent="0.25">
      <c r="B78" s="100" t="s">
        <v>205</v>
      </c>
      <c r="C78" s="101"/>
      <c r="D78" s="101"/>
      <c r="E78" s="101"/>
      <c r="F78" s="101"/>
      <c r="G78" s="102"/>
      <c r="H78" s="102" t="s">
        <v>207</v>
      </c>
      <c r="I78" s="102" t="s">
        <v>3069</v>
      </c>
      <c r="J78" s="102" t="s">
        <v>1858</v>
      </c>
      <c r="K78" s="102">
        <v>73</v>
      </c>
      <c r="L78" s="102">
        <v>4</v>
      </c>
      <c r="M78" s="102"/>
      <c r="N78" s="102"/>
      <c r="O78" s="102" t="s">
        <v>208</v>
      </c>
      <c r="P78" s="102" t="s">
        <v>209</v>
      </c>
      <c r="Q78" s="102" t="s">
        <v>139</v>
      </c>
      <c r="R78" s="102">
        <v>34160</v>
      </c>
      <c r="S78" s="102"/>
      <c r="T78" s="102">
        <v>80</v>
      </c>
      <c r="U78" s="102"/>
      <c r="V78" s="103"/>
      <c r="W78" s="101"/>
      <c r="X78" s="102"/>
      <c r="Y78" s="101"/>
      <c r="Z78" s="101"/>
      <c r="AA78" s="101"/>
      <c r="AB78" s="104"/>
    </row>
    <row r="79" spans="2:28" ht="16.5" customHeight="1" x14ac:dyDescent="0.25">
      <c r="B79" s="97">
        <v>1459</v>
      </c>
      <c r="C79" s="97" t="s">
        <v>206</v>
      </c>
      <c r="D79" s="98" t="s">
        <v>3067</v>
      </c>
      <c r="E79" s="99" t="s">
        <v>3068</v>
      </c>
      <c r="F79" s="97" t="s">
        <v>223</v>
      </c>
      <c r="G79" s="97">
        <v>2</v>
      </c>
      <c r="H79" s="105">
        <v>0</v>
      </c>
      <c r="I79" s="105">
        <v>1</v>
      </c>
      <c r="J79" s="105">
        <v>1</v>
      </c>
      <c r="K79" s="95">
        <v>101</v>
      </c>
      <c r="L79" s="106">
        <f>T78</f>
        <v>80</v>
      </c>
      <c r="M79" s="106">
        <f>K79*L79</f>
        <v>8080</v>
      </c>
      <c r="N79" s="77"/>
      <c r="O79" s="78" t="s">
        <v>203</v>
      </c>
      <c r="P79" s="78" t="s">
        <v>5</v>
      </c>
      <c r="Q79" s="78" t="s">
        <v>143</v>
      </c>
      <c r="R79" s="79">
        <v>54</v>
      </c>
      <c r="S79" s="80"/>
      <c r="T79" s="81">
        <v>8050</v>
      </c>
      <c r="U79" s="96" t="s">
        <v>1270</v>
      </c>
      <c r="V79" s="79">
        <f>R79*T79*8/100</f>
        <v>34776</v>
      </c>
      <c r="W79" s="79">
        <f>R79*T79-V79</f>
        <v>399924</v>
      </c>
      <c r="X79" s="82">
        <f>M79+W79</f>
        <v>408004</v>
      </c>
      <c r="Y79" s="83">
        <f>M79</f>
        <v>8080</v>
      </c>
      <c r="Z79" s="84"/>
      <c r="AA79" s="87">
        <f>AB79*M79/100</f>
        <v>1.6159999999999999</v>
      </c>
      <c r="AB79" s="86">
        <v>0.02</v>
      </c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210</v>
      </c>
      <c r="I81" s="102" t="s">
        <v>2575</v>
      </c>
      <c r="J81" s="102" t="s">
        <v>1377</v>
      </c>
      <c r="K81" s="102">
        <v>9</v>
      </c>
      <c r="L81" s="102">
        <v>4</v>
      </c>
      <c r="M81" s="102"/>
      <c r="N81" s="102"/>
      <c r="O81" s="102" t="s">
        <v>208</v>
      </c>
      <c r="P81" s="102" t="s">
        <v>209</v>
      </c>
      <c r="Q81" s="102" t="s">
        <v>139</v>
      </c>
      <c r="R81" s="102">
        <v>34160</v>
      </c>
      <c r="S81" s="102"/>
      <c r="T81" s="102">
        <v>80</v>
      </c>
      <c r="U81" s="102"/>
      <c r="V81" s="103"/>
      <c r="W81" s="101"/>
      <c r="X81" s="102"/>
      <c r="Y81" s="101"/>
      <c r="Z81" s="101"/>
      <c r="AA81" s="101"/>
      <c r="AB81" s="104"/>
    </row>
    <row r="82" spans="2:28" ht="16.5" customHeight="1" x14ac:dyDescent="0.25">
      <c r="B82" s="97">
        <v>1461</v>
      </c>
      <c r="C82" s="97" t="s">
        <v>206</v>
      </c>
      <c r="D82" s="98" t="s">
        <v>3072</v>
      </c>
      <c r="E82" s="99" t="s">
        <v>223</v>
      </c>
      <c r="F82" s="97" t="s">
        <v>223</v>
      </c>
      <c r="G82" s="97">
        <v>1</v>
      </c>
      <c r="H82" s="105">
        <v>6</v>
      </c>
      <c r="I82" s="105">
        <v>1</v>
      </c>
      <c r="J82" s="105">
        <v>63</v>
      </c>
      <c r="K82" s="95">
        <v>2563</v>
      </c>
      <c r="L82" s="106">
        <f>T81</f>
        <v>80</v>
      </c>
      <c r="M82" s="106">
        <f>K82*L82</f>
        <v>205040</v>
      </c>
      <c r="N82" s="77"/>
      <c r="O82" s="78"/>
      <c r="P82" s="78"/>
      <c r="Q82" s="78"/>
      <c r="R82" s="79"/>
      <c r="S82" s="80"/>
      <c r="T82" s="81"/>
      <c r="U82" s="77"/>
      <c r="V82" s="79"/>
      <c r="W82" s="79"/>
      <c r="X82" s="82"/>
      <c r="Y82" s="83">
        <f>M82</f>
        <v>205040</v>
      </c>
      <c r="Z82" s="84"/>
      <c r="AA82" s="87">
        <f>AB82*M82/100</f>
        <v>20.504000000000001</v>
      </c>
      <c r="AB82" s="82">
        <v>0.01</v>
      </c>
    </row>
    <row r="83" spans="2:28" ht="16.5" customHeight="1" x14ac:dyDescent="0.25">
      <c r="B83" s="99"/>
      <c r="C83" s="99"/>
      <c r="D83" s="99"/>
      <c r="E83" s="99"/>
      <c r="F83" s="99"/>
      <c r="G83" s="99"/>
      <c r="H83" s="107"/>
      <c r="I83" s="107"/>
      <c r="J83" s="107"/>
      <c r="K83" s="106"/>
      <c r="L83" s="106"/>
      <c r="M83" s="106"/>
      <c r="N83" s="77"/>
      <c r="O83" s="78"/>
      <c r="P83" s="78"/>
      <c r="Q83" s="78"/>
      <c r="R83" s="79"/>
      <c r="S83" s="80"/>
      <c r="T83" s="81"/>
      <c r="U83" s="77"/>
      <c r="V83" s="79"/>
      <c r="W83" s="79"/>
      <c r="X83" s="86"/>
      <c r="Y83" s="83"/>
      <c r="Z83" s="84"/>
      <c r="AA83" s="85"/>
      <c r="AB83" s="86"/>
    </row>
    <row r="84" spans="2:28" ht="16.5" customHeight="1" x14ac:dyDescent="0.25">
      <c r="B84" s="100" t="s">
        <v>205</v>
      </c>
      <c r="C84" s="101"/>
      <c r="D84" s="101"/>
      <c r="E84" s="101"/>
      <c r="F84" s="101"/>
      <c r="G84" s="102"/>
      <c r="H84" s="102" t="s">
        <v>207</v>
      </c>
      <c r="I84" s="102" t="s">
        <v>600</v>
      </c>
      <c r="J84" s="102" t="s">
        <v>2082</v>
      </c>
      <c r="K84" s="102" t="s">
        <v>2368</v>
      </c>
      <c r="L84" s="102">
        <v>4</v>
      </c>
      <c r="M84" s="102"/>
      <c r="N84" s="102"/>
      <c r="O84" s="102" t="s">
        <v>208</v>
      </c>
      <c r="P84" s="102" t="s">
        <v>209</v>
      </c>
      <c r="Q84" s="102" t="s">
        <v>139</v>
      </c>
      <c r="R84" s="102">
        <v>34160</v>
      </c>
      <c r="S84" s="102"/>
      <c r="T84" s="102">
        <v>80</v>
      </c>
      <c r="U84" s="102"/>
      <c r="V84" s="103"/>
      <c r="W84" s="101"/>
      <c r="X84" s="102"/>
      <c r="Y84" s="101"/>
      <c r="Z84" s="101"/>
      <c r="AA84" s="101"/>
      <c r="AB84" s="104"/>
    </row>
    <row r="85" spans="2:28" ht="16.5" customHeight="1" x14ac:dyDescent="0.25">
      <c r="B85" s="97">
        <v>1464</v>
      </c>
      <c r="C85" s="97" t="s">
        <v>206</v>
      </c>
      <c r="D85" s="98" t="s">
        <v>3083</v>
      </c>
      <c r="E85" s="99" t="s">
        <v>3084</v>
      </c>
      <c r="F85" s="97" t="s">
        <v>223</v>
      </c>
      <c r="G85" s="97">
        <v>1</v>
      </c>
      <c r="H85" s="105">
        <v>2</v>
      </c>
      <c r="I85" s="105">
        <v>1</v>
      </c>
      <c r="J85" s="105">
        <v>13</v>
      </c>
      <c r="K85" s="95">
        <v>913</v>
      </c>
      <c r="L85" s="106">
        <f>T84</f>
        <v>80</v>
      </c>
      <c r="M85" s="106">
        <f>K85*L85</f>
        <v>73040</v>
      </c>
      <c r="N85" s="77"/>
      <c r="O85" s="78"/>
      <c r="P85" s="78"/>
      <c r="Q85" s="78"/>
      <c r="R85" s="79"/>
      <c r="S85" s="80"/>
      <c r="T85" s="81"/>
      <c r="U85" s="77"/>
      <c r="V85" s="79"/>
      <c r="W85" s="79"/>
      <c r="X85" s="82"/>
      <c r="Y85" s="83">
        <f>M85</f>
        <v>73040</v>
      </c>
      <c r="Z85" s="84"/>
      <c r="AA85" s="87">
        <f>AB85*M85/100</f>
        <v>7.3039999999999994</v>
      </c>
      <c r="AB85" s="82">
        <v>0.01</v>
      </c>
    </row>
    <row r="86" spans="2:28" ht="16.5" customHeight="1" x14ac:dyDescent="0.25">
      <c r="B86" s="99"/>
      <c r="C86" s="99"/>
      <c r="D86" s="99"/>
      <c r="E86" s="99"/>
      <c r="F86" s="99"/>
      <c r="G86" s="99"/>
      <c r="H86" s="107"/>
      <c r="I86" s="107"/>
      <c r="J86" s="107"/>
      <c r="K86" s="106"/>
      <c r="L86" s="106"/>
      <c r="M86" s="106"/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6"/>
      <c r="Y86" s="83"/>
      <c r="Z86" s="84"/>
      <c r="AA86" s="85"/>
      <c r="AB86" s="86"/>
    </row>
    <row r="87" spans="2:28" ht="16.5" customHeight="1" x14ac:dyDescent="0.25">
      <c r="B87" s="100" t="s">
        <v>205</v>
      </c>
      <c r="C87" s="101"/>
      <c r="D87" s="101"/>
      <c r="E87" s="101"/>
      <c r="F87" s="101"/>
      <c r="G87" s="102"/>
      <c r="H87" s="102" t="s">
        <v>210</v>
      </c>
      <c r="I87" s="102" t="s">
        <v>3087</v>
      </c>
      <c r="J87" s="102" t="s">
        <v>3013</v>
      </c>
      <c r="K87" s="102">
        <v>27</v>
      </c>
      <c r="L87" s="102">
        <v>4</v>
      </c>
      <c r="M87" s="102"/>
      <c r="N87" s="102"/>
      <c r="O87" s="102" t="s">
        <v>208</v>
      </c>
      <c r="P87" s="102" t="s">
        <v>209</v>
      </c>
      <c r="Q87" s="102" t="s">
        <v>139</v>
      </c>
      <c r="R87" s="102">
        <v>34160</v>
      </c>
      <c r="S87" s="102"/>
      <c r="T87" s="102">
        <v>80</v>
      </c>
      <c r="U87" s="102"/>
      <c r="V87" s="103"/>
      <c r="W87" s="101"/>
      <c r="X87" s="102"/>
      <c r="Y87" s="101"/>
      <c r="Z87" s="101"/>
      <c r="AA87" s="101"/>
      <c r="AB87" s="104"/>
    </row>
    <row r="88" spans="2:28" ht="16.5" customHeight="1" x14ac:dyDescent="0.25">
      <c r="B88" s="97">
        <v>1465</v>
      </c>
      <c r="C88" s="97" t="s">
        <v>206</v>
      </c>
      <c r="D88" s="98" t="s">
        <v>3085</v>
      </c>
      <c r="E88" s="99" t="s">
        <v>3086</v>
      </c>
      <c r="F88" s="97" t="s">
        <v>223</v>
      </c>
      <c r="G88" s="97">
        <v>2</v>
      </c>
      <c r="H88" s="105">
        <v>0</v>
      </c>
      <c r="I88" s="105">
        <v>2</v>
      </c>
      <c r="J88" s="105">
        <v>11</v>
      </c>
      <c r="K88" s="95">
        <v>211</v>
      </c>
      <c r="L88" s="106">
        <f>T87</f>
        <v>80</v>
      </c>
      <c r="M88" s="106">
        <f>K88*L88</f>
        <v>16880</v>
      </c>
      <c r="N88" s="77"/>
      <c r="O88" s="78" t="s">
        <v>203</v>
      </c>
      <c r="P88" s="78" t="s">
        <v>5</v>
      </c>
      <c r="Q88" s="78" t="s">
        <v>143</v>
      </c>
      <c r="R88" s="79">
        <v>72</v>
      </c>
      <c r="S88" s="80"/>
      <c r="T88" s="81">
        <v>8050</v>
      </c>
      <c r="U88" s="96" t="s">
        <v>379</v>
      </c>
      <c r="V88" s="79">
        <f>R88*T88*46/100</f>
        <v>266616</v>
      </c>
      <c r="W88" s="79">
        <f>R88*T88-V88</f>
        <v>312984</v>
      </c>
      <c r="X88" s="82">
        <f>M88+W88</f>
        <v>329864</v>
      </c>
      <c r="Y88" s="83">
        <f>M88</f>
        <v>16880</v>
      </c>
      <c r="Z88" s="84"/>
      <c r="AA88" s="87">
        <f>AB88*M88/100</f>
        <v>3.3760000000000003</v>
      </c>
      <c r="AB88" s="86">
        <v>0.02</v>
      </c>
    </row>
    <row r="89" spans="2:28" ht="16.5" customHeight="1" x14ac:dyDescent="0.25">
      <c r="B89" s="99"/>
      <c r="C89" s="99"/>
      <c r="D89" s="99"/>
      <c r="E89" s="99"/>
      <c r="F89" s="99"/>
      <c r="G89" s="99"/>
      <c r="H89" s="107"/>
      <c r="I89" s="107"/>
      <c r="J89" s="107"/>
      <c r="K89" s="106"/>
      <c r="L89" s="106"/>
      <c r="M89" s="106"/>
      <c r="N89" s="77"/>
      <c r="O89" s="78"/>
      <c r="P89" s="78"/>
      <c r="Q89" s="78"/>
      <c r="R89" s="79"/>
      <c r="S89" s="80"/>
      <c r="T89" s="81"/>
      <c r="U89" s="77"/>
      <c r="V89" s="79"/>
      <c r="W89" s="79"/>
      <c r="X89" s="86"/>
      <c r="Y89" s="83"/>
      <c r="Z89" s="84"/>
      <c r="AA89" s="85"/>
      <c r="AB89" s="86"/>
    </row>
    <row r="90" spans="2:28" ht="16.5" customHeight="1" x14ac:dyDescent="0.25">
      <c r="B90" s="100" t="s">
        <v>205</v>
      </c>
      <c r="C90" s="101"/>
      <c r="D90" s="101"/>
      <c r="E90" s="101"/>
      <c r="F90" s="101"/>
      <c r="G90" s="102"/>
      <c r="H90" s="102" t="s">
        <v>210</v>
      </c>
      <c r="I90" s="102" t="s">
        <v>3087</v>
      </c>
      <c r="J90" s="102" t="s">
        <v>3013</v>
      </c>
      <c r="K90" s="102">
        <v>27</v>
      </c>
      <c r="L90" s="102">
        <v>4</v>
      </c>
      <c r="M90" s="102"/>
      <c r="N90" s="102"/>
      <c r="O90" s="102" t="s">
        <v>208</v>
      </c>
      <c r="P90" s="102" t="s">
        <v>209</v>
      </c>
      <c r="Q90" s="102" t="s">
        <v>139</v>
      </c>
      <c r="R90" s="102">
        <v>34160</v>
      </c>
      <c r="S90" s="102"/>
      <c r="T90" s="102">
        <v>80</v>
      </c>
      <c r="U90" s="102"/>
      <c r="V90" s="103"/>
      <c r="W90" s="101"/>
      <c r="X90" s="102"/>
      <c r="Y90" s="101"/>
      <c r="Z90" s="101"/>
      <c r="AA90" s="101"/>
      <c r="AB90" s="104"/>
    </row>
    <row r="91" spans="2:28" ht="16.5" customHeight="1" x14ac:dyDescent="0.25">
      <c r="B91" s="97">
        <v>1466</v>
      </c>
      <c r="C91" s="97" t="s">
        <v>206</v>
      </c>
      <c r="D91" s="98" t="s">
        <v>3088</v>
      </c>
      <c r="E91" s="99" t="s">
        <v>3089</v>
      </c>
      <c r="F91" s="97" t="s">
        <v>223</v>
      </c>
      <c r="G91" s="97">
        <v>1</v>
      </c>
      <c r="H91" s="105">
        <v>5</v>
      </c>
      <c r="I91" s="105">
        <v>0</v>
      </c>
      <c r="J91" s="105">
        <v>47</v>
      </c>
      <c r="K91" s="95">
        <v>2047</v>
      </c>
      <c r="L91" s="106">
        <f>T90</f>
        <v>80</v>
      </c>
      <c r="M91" s="106">
        <f>K91*L91</f>
        <v>163760</v>
      </c>
      <c r="N91" s="77"/>
      <c r="O91" s="78"/>
      <c r="P91" s="78"/>
      <c r="Q91" s="78"/>
      <c r="R91" s="79"/>
      <c r="S91" s="80"/>
      <c r="T91" s="81"/>
      <c r="U91" s="77"/>
      <c r="V91" s="79"/>
      <c r="W91" s="79"/>
      <c r="X91" s="82"/>
      <c r="Y91" s="83">
        <f>M91</f>
        <v>163760</v>
      </c>
      <c r="Z91" s="84"/>
      <c r="AA91" s="87">
        <f>AB91*M91/100</f>
        <v>16.376000000000001</v>
      </c>
      <c r="AB91" s="82">
        <v>0.01</v>
      </c>
    </row>
    <row r="92" spans="2:28" ht="16.5" customHeight="1" x14ac:dyDescent="0.25">
      <c r="B92" s="99"/>
      <c r="C92" s="99"/>
      <c r="D92" s="99"/>
      <c r="E92" s="99"/>
      <c r="F92" s="99"/>
      <c r="G92" s="99"/>
      <c r="H92" s="107"/>
      <c r="I92" s="107"/>
      <c r="J92" s="107"/>
      <c r="K92" s="106"/>
      <c r="L92" s="106"/>
      <c r="M92" s="106"/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6"/>
      <c r="Y92" s="83"/>
      <c r="Z92" s="84"/>
      <c r="AA92" s="85"/>
      <c r="AB92" s="86"/>
    </row>
    <row r="93" spans="2:28" ht="16.5" customHeight="1" x14ac:dyDescent="0.25">
      <c r="B93" s="100" t="s">
        <v>205</v>
      </c>
      <c r="C93" s="101"/>
      <c r="D93" s="101"/>
      <c r="E93" s="101"/>
      <c r="F93" s="101"/>
      <c r="G93" s="102"/>
      <c r="H93" s="102" t="s">
        <v>210</v>
      </c>
      <c r="I93" s="102" t="s">
        <v>4035</v>
      </c>
      <c r="J93" s="102" t="s">
        <v>4036</v>
      </c>
      <c r="K93" s="102">
        <v>60</v>
      </c>
      <c r="L93" s="102">
        <v>4</v>
      </c>
      <c r="M93" s="102"/>
      <c r="N93" s="102"/>
      <c r="O93" s="102" t="s">
        <v>208</v>
      </c>
      <c r="P93" s="102" t="s">
        <v>209</v>
      </c>
      <c r="Q93" s="102" t="s">
        <v>139</v>
      </c>
      <c r="R93" s="102">
        <v>34160</v>
      </c>
      <c r="S93" s="102"/>
      <c r="T93" s="102">
        <v>80</v>
      </c>
      <c r="U93" s="102"/>
      <c r="V93" s="103"/>
      <c r="W93" s="101"/>
      <c r="X93" s="102"/>
      <c r="Y93" s="101"/>
      <c r="Z93" s="101"/>
      <c r="AA93" s="101"/>
      <c r="AB93" s="104"/>
    </row>
    <row r="94" spans="2:28" ht="16.5" customHeight="1" x14ac:dyDescent="0.25">
      <c r="B94" s="97">
        <v>1801</v>
      </c>
      <c r="C94" s="97" t="s">
        <v>206</v>
      </c>
      <c r="D94" s="98" t="s">
        <v>4034</v>
      </c>
      <c r="E94" s="99" t="s">
        <v>3140</v>
      </c>
      <c r="F94" s="97" t="s">
        <v>223</v>
      </c>
      <c r="G94" s="97">
        <v>1</v>
      </c>
      <c r="H94" s="105">
        <v>11</v>
      </c>
      <c r="I94" s="105">
        <v>2</v>
      </c>
      <c r="J94" s="105">
        <v>95</v>
      </c>
      <c r="K94" s="95">
        <v>4695</v>
      </c>
      <c r="L94" s="106">
        <f>T93</f>
        <v>80</v>
      </c>
      <c r="M94" s="106">
        <f>K94*L94</f>
        <v>375600</v>
      </c>
      <c r="N94" s="77"/>
      <c r="O94" s="78"/>
      <c r="P94" s="78"/>
      <c r="Q94" s="78"/>
      <c r="R94" s="79"/>
      <c r="S94" s="80"/>
      <c r="T94" s="81"/>
      <c r="U94" s="77"/>
      <c r="V94" s="79"/>
      <c r="W94" s="79"/>
      <c r="X94" s="82"/>
      <c r="Y94" s="83">
        <f>M94</f>
        <v>375600</v>
      </c>
      <c r="Z94" s="84"/>
      <c r="AA94" s="87">
        <f>AB94*M94/100</f>
        <v>37.56</v>
      </c>
      <c r="AB94" s="82">
        <v>0.01</v>
      </c>
    </row>
    <row r="95" spans="2:28" ht="16.5" customHeight="1" x14ac:dyDescent="0.25">
      <c r="B95" s="99"/>
      <c r="C95" s="99"/>
      <c r="D95" s="99"/>
      <c r="E95" s="99"/>
      <c r="F95" s="99"/>
      <c r="G95" s="99"/>
      <c r="H95" s="107"/>
      <c r="I95" s="107"/>
      <c r="J95" s="107"/>
      <c r="K95" s="106"/>
      <c r="L95" s="106"/>
      <c r="M95" s="106"/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6"/>
      <c r="Y95" s="83"/>
      <c r="Z95" s="84"/>
      <c r="AA95" s="85"/>
      <c r="AB95" s="86"/>
    </row>
    <row r="96" spans="2:28" ht="16.5" customHeight="1" x14ac:dyDescent="0.25">
      <c r="B96" s="100" t="s">
        <v>205</v>
      </c>
      <c r="C96" s="101"/>
      <c r="D96" s="101"/>
      <c r="E96" s="101"/>
      <c r="F96" s="101"/>
      <c r="G96" s="102"/>
      <c r="H96" s="102" t="s">
        <v>210</v>
      </c>
      <c r="I96" s="102" t="s">
        <v>4035</v>
      </c>
      <c r="J96" s="102" t="s">
        <v>4036</v>
      </c>
      <c r="K96" s="102">
        <v>60</v>
      </c>
      <c r="L96" s="102">
        <v>4</v>
      </c>
      <c r="M96" s="102"/>
      <c r="N96" s="102"/>
      <c r="O96" s="102" t="s">
        <v>208</v>
      </c>
      <c r="P96" s="102" t="s">
        <v>209</v>
      </c>
      <c r="Q96" s="102" t="s">
        <v>139</v>
      </c>
      <c r="R96" s="102">
        <v>34160</v>
      </c>
      <c r="S96" s="102"/>
      <c r="T96" s="102">
        <v>80</v>
      </c>
      <c r="U96" s="102" t="s">
        <v>4039</v>
      </c>
      <c r="V96" s="103"/>
      <c r="W96" s="101"/>
      <c r="X96" s="102"/>
      <c r="Y96" s="101"/>
      <c r="Z96" s="101"/>
      <c r="AA96" s="101"/>
      <c r="AB96" s="104"/>
    </row>
    <row r="97" spans="2:28" ht="16.5" customHeight="1" x14ac:dyDescent="0.25">
      <c r="B97" s="97">
        <v>1802</v>
      </c>
      <c r="C97" s="97" t="s">
        <v>206</v>
      </c>
      <c r="D97" s="98" t="s">
        <v>4037</v>
      </c>
      <c r="E97" s="99" t="s">
        <v>4038</v>
      </c>
      <c r="F97" s="97" t="s">
        <v>223</v>
      </c>
      <c r="G97" s="97">
        <v>1</v>
      </c>
      <c r="H97" s="105">
        <v>0</v>
      </c>
      <c r="I97" s="105">
        <v>1</v>
      </c>
      <c r="J97" s="105">
        <v>27</v>
      </c>
      <c r="K97" s="95">
        <v>127</v>
      </c>
      <c r="L97" s="106">
        <f>T96</f>
        <v>80</v>
      </c>
      <c r="M97" s="106">
        <f>K97*L97</f>
        <v>10160</v>
      </c>
      <c r="N97" s="77"/>
      <c r="O97" s="78"/>
      <c r="P97" s="78"/>
      <c r="Q97" s="78"/>
      <c r="R97" s="79"/>
      <c r="S97" s="80"/>
      <c r="T97" s="81"/>
      <c r="U97" s="77"/>
      <c r="V97" s="79"/>
      <c r="W97" s="79"/>
      <c r="X97" s="82"/>
      <c r="Y97" s="83">
        <f>M97</f>
        <v>10160</v>
      </c>
      <c r="Z97" s="84"/>
      <c r="AA97" s="87">
        <f>AB97*M97/100</f>
        <v>1.016</v>
      </c>
      <c r="AB97" s="82">
        <v>0.01</v>
      </c>
    </row>
    <row r="98" spans="2:28" ht="16.5" customHeight="1" x14ac:dyDescent="0.25">
      <c r="B98" s="99"/>
      <c r="C98" s="99"/>
      <c r="D98" s="99"/>
      <c r="E98" s="99"/>
      <c r="F98" s="99"/>
      <c r="G98" s="99"/>
      <c r="H98" s="107"/>
      <c r="I98" s="107"/>
      <c r="J98" s="107"/>
      <c r="K98" s="106"/>
      <c r="L98" s="106"/>
      <c r="M98" s="106"/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6"/>
      <c r="Y98" s="83"/>
      <c r="Z98" s="84"/>
      <c r="AA98" s="85"/>
      <c r="AB98" s="86"/>
    </row>
    <row r="99" spans="2:28" ht="16.5" customHeight="1" x14ac:dyDescent="0.25">
      <c r="B99" s="100" t="s">
        <v>205</v>
      </c>
      <c r="C99" s="101"/>
      <c r="D99" s="101"/>
      <c r="E99" s="101"/>
      <c r="F99" s="101"/>
      <c r="G99" s="102"/>
      <c r="H99" s="102" t="s">
        <v>207</v>
      </c>
      <c r="I99" s="102" t="s">
        <v>2789</v>
      </c>
      <c r="J99" s="102" t="s">
        <v>4042</v>
      </c>
      <c r="K99" s="102">
        <v>9849</v>
      </c>
      <c r="L99" s="102">
        <v>4</v>
      </c>
      <c r="M99" s="102"/>
      <c r="N99" s="102"/>
      <c r="O99" s="102" t="s">
        <v>208</v>
      </c>
      <c r="P99" s="102" t="s">
        <v>209</v>
      </c>
      <c r="Q99" s="102" t="s">
        <v>139</v>
      </c>
      <c r="R99" s="102">
        <v>34160</v>
      </c>
      <c r="S99" s="102"/>
      <c r="T99" s="102">
        <v>80</v>
      </c>
      <c r="U99" s="102" t="s">
        <v>4043</v>
      </c>
      <c r="V99" s="103"/>
      <c r="W99" s="101"/>
      <c r="X99" s="102"/>
      <c r="Y99" s="101"/>
      <c r="Z99" s="101"/>
      <c r="AA99" s="101"/>
      <c r="AB99" s="104"/>
    </row>
    <row r="100" spans="2:28" ht="16.5" customHeight="1" x14ac:dyDescent="0.25">
      <c r="B100" s="97">
        <v>1803</v>
      </c>
      <c r="C100" s="97" t="s">
        <v>206</v>
      </c>
      <c r="D100" s="98" t="s">
        <v>4040</v>
      </c>
      <c r="E100" s="99" t="s">
        <v>4041</v>
      </c>
      <c r="F100" s="97" t="s">
        <v>223</v>
      </c>
      <c r="G100" s="97">
        <v>2</v>
      </c>
      <c r="H100" s="105">
        <v>0</v>
      </c>
      <c r="I100" s="105">
        <v>0</v>
      </c>
      <c r="J100" s="105">
        <v>42</v>
      </c>
      <c r="K100" s="95">
        <v>42</v>
      </c>
      <c r="L100" s="106">
        <f>T99</f>
        <v>80</v>
      </c>
      <c r="M100" s="106">
        <f>K100*L100</f>
        <v>3360</v>
      </c>
      <c r="N100" s="77"/>
      <c r="O100" s="78" t="s">
        <v>203</v>
      </c>
      <c r="P100" s="78" t="s">
        <v>5</v>
      </c>
      <c r="Q100" s="78" t="s">
        <v>143</v>
      </c>
      <c r="R100" s="79">
        <v>36</v>
      </c>
      <c r="S100" s="80"/>
      <c r="T100" s="81">
        <v>8050</v>
      </c>
      <c r="U100" s="96" t="s">
        <v>1198</v>
      </c>
      <c r="V100" s="79">
        <f>R100*T100*7/100</f>
        <v>20286</v>
      </c>
      <c r="W100" s="79">
        <f>R100*T100-V100</f>
        <v>269514</v>
      </c>
      <c r="X100" s="82">
        <f>M100+W100</f>
        <v>272874</v>
      </c>
      <c r="Y100" s="83">
        <f>M100</f>
        <v>3360</v>
      </c>
      <c r="Z100" s="84"/>
      <c r="AA100" s="87">
        <f>AB100*M100/100</f>
        <v>0.67200000000000004</v>
      </c>
      <c r="AB100" s="86">
        <v>0.02</v>
      </c>
    </row>
    <row r="101" spans="2:28" ht="16.5" customHeight="1" x14ac:dyDescent="0.25">
      <c r="B101" s="99"/>
      <c r="C101" s="99"/>
      <c r="D101" s="99"/>
      <c r="E101" s="99"/>
      <c r="F101" s="99"/>
      <c r="G101" s="99"/>
      <c r="H101" s="107"/>
      <c r="I101" s="107"/>
      <c r="J101" s="107"/>
      <c r="K101" s="106"/>
      <c r="L101" s="106"/>
      <c r="M101" s="106"/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6"/>
      <c r="Y101" s="83"/>
      <c r="Z101" s="84"/>
      <c r="AA101" s="85"/>
      <c r="AB101" s="86"/>
    </row>
    <row r="102" spans="2:28" ht="16.5" customHeight="1" x14ac:dyDescent="0.25">
      <c r="B102" s="100" t="s">
        <v>205</v>
      </c>
      <c r="C102" s="101"/>
      <c r="D102" s="101"/>
      <c r="E102" s="101"/>
      <c r="F102" s="101"/>
      <c r="G102" s="102"/>
      <c r="H102" s="102" t="s">
        <v>207</v>
      </c>
      <c r="I102" s="102" t="s">
        <v>2482</v>
      </c>
      <c r="J102" s="102" t="s">
        <v>2082</v>
      </c>
      <c r="K102" s="102" t="s">
        <v>3166</v>
      </c>
      <c r="L102" s="102">
        <v>4</v>
      </c>
      <c r="M102" s="102"/>
      <c r="N102" s="102"/>
      <c r="O102" s="102" t="s">
        <v>208</v>
      </c>
      <c r="P102" s="102" t="s">
        <v>209</v>
      </c>
      <c r="Q102" s="102" t="s">
        <v>139</v>
      </c>
      <c r="R102" s="102">
        <v>34160</v>
      </c>
      <c r="S102" s="102"/>
      <c r="T102" s="102">
        <v>80</v>
      </c>
      <c r="U102" s="102" t="s">
        <v>4046</v>
      </c>
      <c r="V102" s="103"/>
      <c r="W102" s="101"/>
      <c r="X102" s="102"/>
      <c r="Y102" s="101"/>
      <c r="Z102" s="101"/>
      <c r="AA102" s="101"/>
      <c r="AB102" s="104"/>
    </row>
    <row r="103" spans="2:28" ht="16.5" customHeight="1" x14ac:dyDescent="0.25">
      <c r="B103" s="97">
        <v>1804</v>
      </c>
      <c r="C103" s="97" t="s">
        <v>206</v>
      </c>
      <c r="D103" s="98" t="s">
        <v>4044</v>
      </c>
      <c r="E103" s="99" t="s">
        <v>4045</v>
      </c>
      <c r="F103" s="97" t="s">
        <v>223</v>
      </c>
      <c r="G103" s="97">
        <v>2</v>
      </c>
      <c r="H103" s="105">
        <v>0</v>
      </c>
      <c r="I103" s="105">
        <v>1</v>
      </c>
      <c r="J103" s="105">
        <v>90</v>
      </c>
      <c r="K103" s="95">
        <v>190</v>
      </c>
      <c r="L103" s="106">
        <f>T102</f>
        <v>80</v>
      </c>
      <c r="M103" s="106">
        <f>K103*L103</f>
        <v>15200</v>
      </c>
      <c r="N103" s="77"/>
      <c r="O103" s="78" t="s">
        <v>203</v>
      </c>
      <c r="P103" s="78" t="s">
        <v>1143</v>
      </c>
      <c r="Q103" s="78" t="s">
        <v>143</v>
      </c>
      <c r="R103" s="79">
        <v>108</v>
      </c>
      <c r="S103" s="80"/>
      <c r="T103" s="81">
        <v>7450</v>
      </c>
      <c r="U103" s="96" t="s">
        <v>1328</v>
      </c>
      <c r="V103" s="79">
        <f>R103*T103*42/100</f>
        <v>337932</v>
      </c>
      <c r="W103" s="79">
        <f>R103*T103-V103</f>
        <v>466668</v>
      </c>
      <c r="X103" s="82">
        <f>M103+W103</f>
        <v>481868</v>
      </c>
      <c r="Y103" s="83">
        <f>M103</f>
        <v>15200</v>
      </c>
      <c r="Z103" s="84"/>
      <c r="AA103" s="87">
        <f>AB103*M103/100</f>
        <v>3.04</v>
      </c>
      <c r="AB103" s="86">
        <v>0.02</v>
      </c>
    </row>
    <row r="104" spans="2:28" ht="16.5" customHeight="1" x14ac:dyDescent="0.25">
      <c r="B104" s="99"/>
      <c r="C104" s="99"/>
      <c r="D104" s="99"/>
      <c r="E104" s="99"/>
      <c r="F104" s="99"/>
      <c r="G104" s="99"/>
      <c r="H104" s="107"/>
      <c r="I104" s="107"/>
      <c r="J104" s="107"/>
      <c r="K104" s="106"/>
      <c r="L104" s="106"/>
      <c r="M104" s="106"/>
      <c r="N104" s="77"/>
      <c r="O104" s="78"/>
      <c r="P104" s="78"/>
      <c r="Q104" s="78"/>
      <c r="R104" s="79"/>
      <c r="S104" s="80"/>
      <c r="T104" s="81"/>
      <c r="U104" s="77"/>
      <c r="V104" s="79"/>
      <c r="W104" s="79"/>
      <c r="X104" s="86"/>
      <c r="Y104" s="83"/>
      <c r="Z104" s="84"/>
      <c r="AA104" s="85"/>
      <c r="AB104" s="86"/>
    </row>
    <row r="105" spans="2:28" ht="16.5" customHeight="1" x14ac:dyDescent="0.25">
      <c r="B105" s="100" t="s">
        <v>205</v>
      </c>
      <c r="C105" s="101"/>
      <c r="D105" s="101"/>
      <c r="E105" s="101"/>
      <c r="F105" s="101"/>
      <c r="G105" s="102"/>
      <c r="H105" s="102" t="s">
        <v>207</v>
      </c>
      <c r="I105" s="102" t="s">
        <v>2482</v>
      </c>
      <c r="J105" s="102" t="s">
        <v>2082</v>
      </c>
      <c r="K105" s="102" t="s">
        <v>3166</v>
      </c>
      <c r="L105" s="102">
        <v>4</v>
      </c>
      <c r="M105" s="102"/>
      <c r="N105" s="102"/>
      <c r="O105" s="102" t="s">
        <v>208</v>
      </c>
      <c r="P105" s="102" t="s">
        <v>209</v>
      </c>
      <c r="Q105" s="102" t="s">
        <v>139</v>
      </c>
      <c r="R105" s="102">
        <v>34160</v>
      </c>
      <c r="S105" s="102"/>
      <c r="T105" s="102">
        <v>80</v>
      </c>
      <c r="U105" s="102"/>
      <c r="V105" s="103"/>
      <c r="W105" s="101"/>
      <c r="X105" s="102"/>
      <c r="Y105" s="101"/>
      <c r="Z105" s="101"/>
      <c r="AA105" s="101"/>
      <c r="AB105" s="104"/>
    </row>
    <row r="106" spans="2:28" ht="16.5" customHeight="1" x14ac:dyDescent="0.25">
      <c r="B106" s="97">
        <v>1805</v>
      </c>
      <c r="C106" s="97" t="s">
        <v>206</v>
      </c>
      <c r="D106" s="98" t="s">
        <v>4047</v>
      </c>
      <c r="E106" s="99" t="s">
        <v>223</v>
      </c>
      <c r="F106" s="97" t="s">
        <v>223</v>
      </c>
      <c r="G106" s="97">
        <v>1</v>
      </c>
      <c r="H106" s="105">
        <v>1</v>
      </c>
      <c r="I106" s="105">
        <v>1</v>
      </c>
      <c r="J106" s="105">
        <v>77</v>
      </c>
      <c r="K106" s="95">
        <v>577</v>
      </c>
      <c r="L106" s="106">
        <f>T105</f>
        <v>80</v>
      </c>
      <c r="M106" s="106">
        <f>K106*L106</f>
        <v>46160</v>
      </c>
      <c r="N106" s="77"/>
      <c r="O106" s="78"/>
      <c r="P106" s="78"/>
      <c r="Q106" s="78"/>
      <c r="R106" s="79"/>
      <c r="S106" s="80"/>
      <c r="T106" s="81"/>
      <c r="U106" s="77"/>
      <c r="V106" s="79"/>
      <c r="W106" s="79"/>
      <c r="X106" s="82"/>
      <c r="Y106" s="83">
        <f>M106</f>
        <v>46160</v>
      </c>
      <c r="Z106" s="84"/>
      <c r="AA106" s="87">
        <f>AB106*M106/100</f>
        <v>4.6160000000000005</v>
      </c>
      <c r="AB106" s="82">
        <v>0.01</v>
      </c>
    </row>
    <row r="107" spans="2:28" ht="16.5" customHeight="1" x14ac:dyDescent="0.25">
      <c r="B107" s="99"/>
      <c r="C107" s="99"/>
      <c r="D107" s="99"/>
      <c r="E107" s="99"/>
      <c r="F107" s="99"/>
      <c r="G107" s="99"/>
      <c r="H107" s="107"/>
      <c r="I107" s="107"/>
      <c r="J107" s="107"/>
      <c r="K107" s="106"/>
      <c r="L107" s="106"/>
      <c r="M107" s="106"/>
      <c r="N107" s="77"/>
      <c r="O107" s="78"/>
      <c r="P107" s="78"/>
      <c r="Q107" s="78"/>
      <c r="R107" s="79"/>
      <c r="S107" s="80"/>
      <c r="T107" s="81"/>
      <c r="U107" s="77"/>
      <c r="V107" s="79"/>
      <c r="W107" s="79"/>
      <c r="X107" s="86"/>
      <c r="Y107" s="83"/>
      <c r="Z107" s="84"/>
      <c r="AA107" s="85"/>
      <c r="AB107" s="86"/>
    </row>
    <row r="108" spans="2:28" ht="16.5" customHeight="1" x14ac:dyDescent="0.25">
      <c r="B108" s="100" t="s">
        <v>205</v>
      </c>
      <c r="C108" s="101"/>
      <c r="D108" s="101"/>
      <c r="E108" s="101"/>
      <c r="F108" s="101"/>
      <c r="G108" s="102"/>
      <c r="H108" s="102" t="s">
        <v>207</v>
      </c>
      <c r="I108" s="102" t="s">
        <v>4049</v>
      </c>
      <c r="J108" s="102" t="s">
        <v>2793</v>
      </c>
      <c r="K108" s="102" t="s">
        <v>3666</v>
      </c>
      <c r="L108" s="102">
        <v>4</v>
      </c>
      <c r="M108" s="102"/>
      <c r="N108" s="102"/>
      <c r="O108" s="102" t="s">
        <v>208</v>
      </c>
      <c r="P108" s="102" t="s">
        <v>209</v>
      </c>
      <c r="Q108" s="102" t="s">
        <v>139</v>
      </c>
      <c r="R108" s="102">
        <v>34160</v>
      </c>
      <c r="S108" s="102"/>
      <c r="T108" s="102">
        <v>80</v>
      </c>
      <c r="U108" s="102"/>
      <c r="V108" s="103"/>
      <c r="W108" s="101"/>
      <c r="X108" s="102"/>
      <c r="Y108" s="101"/>
      <c r="Z108" s="101"/>
      <c r="AA108" s="101"/>
      <c r="AB108" s="104"/>
    </row>
    <row r="109" spans="2:28" ht="16.5" customHeight="1" x14ac:dyDescent="0.25">
      <c r="B109" s="97">
        <v>1806</v>
      </c>
      <c r="C109" s="97" t="s">
        <v>206</v>
      </c>
      <c r="D109" s="98" t="s">
        <v>4048</v>
      </c>
      <c r="E109" s="99" t="s">
        <v>3062</v>
      </c>
      <c r="F109" s="97" t="s">
        <v>223</v>
      </c>
      <c r="G109" s="97">
        <v>1</v>
      </c>
      <c r="H109" s="105">
        <v>7</v>
      </c>
      <c r="I109" s="105">
        <v>1</v>
      </c>
      <c r="J109" s="105">
        <v>57</v>
      </c>
      <c r="K109" s="95">
        <v>2957</v>
      </c>
      <c r="L109" s="106">
        <f>T108</f>
        <v>80</v>
      </c>
      <c r="M109" s="106">
        <f>K109*L109</f>
        <v>236560</v>
      </c>
      <c r="N109" s="77"/>
      <c r="O109" s="78"/>
      <c r="P109" s="78"/>
      <c r="Q109" s="78"/>
      <c r="R109" s="79"/>
      <c r="S109" s="80"/>
      <c r="T109" s="81"/>
      <c r="U109" s="77"/>
      <c r="V109" s="79"/>
      <c r="W109" s="79"/>
      <c r="X109" s="82"/>
      <c r="Y109" s="83">
        <f>M109</f>
        <v>236560</v>
      </c>
      <c r="Z109" s="84"/>
      <c r="AA109" s="87">
        <f>AB109*M109/100</f>
        <v>23.655999999999999</v>
      </c>
      <c r="AB109" s="82">
        <v>0.01</v>
      </c>
    </row>
    <row r="110" spans="2:28" ht="16.5" customHeight="1" x14ac:dyDescent="0.25">
      <c r="B110" s="99"/>
      <c r="C110" s="99"/>
      <c r="D110" s="99"/>
      <c r="E110" s="99"/>
      <c r="F110" s="99"/>
      <c r="G110" s="99"/>
      <c r="H110" s="107"/>
      <c r="I110" s="107"/>
      <c r="J110" s="107"/>
      <c r="K110" s="106"/>
      <c r="L110" s="106"/>
      <c r="M110" s="106"/>
      <c r="N110" s="77"/>
      <c r="O110" s="78"/>
      <c r="P110" s="78"/>
      <c r="Q110" s="78"/>
      <c r="R110" s="79"/>
      <c r="S110" s="80"/>
      <c r="T110" s="81"/>
      <c r="U110" s="77"/>
      <c r="V110" s="79"/>
      <c r="W110" s="79"/>
      <c r="X110" s="86"/>
      <c r="Y110" s="83"/>
      <c r="Z110" s="84"/>
      <c r="AA110" s="85"/>
      <c r="AB110" s="86"/>
    </row>
    <row r="111" spans="2:28" ht="16.5" customHeight="1" x14ac:dyDescent="0.25">
      <c r="B111" s="100" t="s">
        <v>205</v>
      </c>
      <c r="C111" s="101"/>
      <c r="D111" s="101"/>
      <c r="E111" s="101"/>
      <c r="F111" s="101"/>
      <c r="G111" s="102"/>
      <c r="H111" s="102" t="s">
        <v>207</v>
      </c>
      <c r="I111" s="102" t="s">
        <v>878</v>
      </c>
      <c r="J111" s="102" t="s">
        <v>2793</v>
      </c>
      <c r="K111" s="102">
        <v>47</v>
      </c>
      <c r="L111" s="102">
        <v>4</v>
      </c>
      <c r="M111" s="102"/>
      <c r="N111" s="102"/>
      <c r="O111" s="102" t="s">
        <v>208</v>
      </c>
      <c r="P111" s="102" t="s">
        <v>209</v>
      </c>
      <c r="Q111" s="102" t="s">
        <v>139</v>
      </c>
      <c r="R111" s="102">
        <v>34160</v>
      </c>
      <c r="S111" s="102"/>
      <c r="T111" s="102">
        <v>80</v>
      </c>
      <c r="U111" s="102"/>
      <c r="V111" s="103"/>
      <c r="W111" s="101"/>
      <c r="X111" s="102" t="s">
        <v>4051</v>
      </c>
      <c r="Y111" s="101" t="s">
        <v>4052</v>
      </c>
      <c r="Z111" s="101"/>
      <c r="AA111" s="101"/>
      <c r="AB111" s="104"/>
    </row>
    <row r="112" spans="2:28" ht="16.5" customHeight="1" x14ac:dyDescent="0.25">
      <c r="B112" s="97">
        <v>1807</v>
      </c>
      <c r="C112" s="97" t="s">
        <v>206</v>
      </c>
      <c r="D112" s="98" t="s">
        <v>4050</v>
      </c>
      <c r="E112" s="99" t="s">
        <v>3084</v>
      </c>
      <c r="F112" s="97" t="s">
        <v>223</v>
      </c>
      <c r="G112" s="97">
        <v>1</v>
      </c>
      <c r="H112" s="105">
        <v>7</v>
      </c>
      <c r="I112" s="105">
        <v>2</v>
      </c>
      <c r="J112" s="105">
        <v>74</v>
      </c>
      <c r="K112" s="95">
        <v>3074</v>
      </c>
      <c r="L112" s="106">
        <f>T111</f>
        <v>80</v>
      </c>
      <c r="M112" s="106">
        <f>K112*L112</f>
        <v>245920</v>
      </c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2"/>
      <c r="Y112" s="83">
        <f>M112</f>
        <v>245920</v>
      </c>
      <c r="Z112" s="84"/>
      <c r="AA112" s="87">
        <f>AB112*M112/100</f>
        <v>24.592000000000002</v>
      </c>
      <c r="AB112" s="82">
        <v>0.01</v>
      </c>
    </row>
    <row r="113" spans="2:28" ht="16.5" customHeight="1" x14ac:dyDescent="0.25">
      <c r="B113" s="99"/>
      <c r="C113" s="99"/>
      <c r="D113" s="99"/>
      <c r="E113" s="99"/>
      <c r="F113" s="99"/>
      <c r="G113" s="99"/>
      <c r="H113" s="107"/>
      <c r="I113" s="107"/>
      <c r="J113" s="107"/>
      <c r="K113" s="106"/>
      <c r="L113" s="106"/>
      <c r="M113" s="106"/>
      <c r="N113" s="77"/>
      <c r="O113" s="78"/>
      <c r="P113" s="78"/>
      <c r="Q113" s="78"/>
      <c r="R113" s="79"/>
      <c r="S113" s="80"/>
      <c r="T113" s="81"/>
      <c r="U113" s="77"/>
      <c r="V113" s="79"/>
      <c r="W113" s="79"/>
      <c r="X113" s="86"/>
      <c r="Y113" s="83"/>
      <c r="Z113" s="84"/>
      <c r="AA113" s="85"/>
      <c r="AB113" s="86"/>
    </row>
    <row r="114" spans="2:28" ht="16.5" customHeight="1" x14ac:dyDescent="0.25">
      <c r="B114" s="100" t="s">
        <v>205</v>
      </c>
      <c r="C114" s="101"/>
      <c r="D114" s="101"/>
      <c r="E114" s="101"/>
      <c r="F114" s="101"/>
      <c r="G114" s="102"/>
      <c r="H114" s="102" t="s">
        <v>207</v>
      </c>
      <c r="I114" s="102" t="s">
        <v>4054</v>
      </c>
      <c r="J114" s="102" t="s">
        <v>2082</v>
      </c>
      <c r="K114" s="102">
        <v>11</v>
      </c>
      <c r="L114" s="102">
        <v>4</v>
      </c>
      <c r="M114" s="102"/>
      <c r="N114" s="102"/>
      <c r="O114" s="102" t="s">
        <v>208</v>
      </c>
      <c r="P114" s="102" t="s">
        <v>209</v>
      </c>
      <c r="Q114" s="102" t="s">
        <v>139</v>
      </c>
      <c r="R114" s="102">
        <v>34160</v>
      </c>
      <c r="S114" s="102"/>
      <c r="T114" s="102">
        <v>80</v>
      </c>
      <c r="U114" s="102" t="s">
        <v>4055</v>
      </c>
      <c r="V114" s="103"/>
      <c r="W114" s="101"/>
      <c r="X114" s="102"/>
      <c r="Y114" s="101"/>
      <c r="Z114" s="101"/>
      <c r="AA114" s="101"/>
      <c r="AB114" s="104"/>
    </row>
    <row r="115" spans="2:28" ht="16.5" customHeight="1" x14ac:dyDescent="0.25">
      <c r="B115" s="97">
        <v>1808</v>
      </c>
      <c r="C115" s="97" t="s">
        <v>206</v>
      </c>
      <c r="D115" s="98" t="s">
        <v>4053</v>
      </c>
      <c r="E115" s="99" t="s">
        <v>3058</v>
      </c>
      <c r="F115" s="97" t="s">
        <v>223</v>
      </c>
      <c r="G115" s="97">
        <v>1</v>
      </c>
      <c r="H115" s="105">
        <v>7</v>
      </c>
      <c r="I115" s="105">
        <v>2</v>
      </c>
      <c r="J115" s="105">
        <v>74</v>
      </c>
      <c r="K115" s="95">
        <v>3074</v>
      </c>
      <c r="L115" s="106">
        <f>T114</f>
        <v>80</v>
      </c>
      <c r="M115" s="106">
        <f>K115*L115</f>
        <v>245920</v>
      </c>
      <c r="N115" s="77"/>
      <c r="O115" s="78"/>
      <c r="P115" s="78"/>
      <c r="Q115" s="78"/>
      <c r="R115" s="79"/>
      <c r="S115" s="80"/>
      <c r="T115" s="81"/>
      <c r="U115" s="77"/>
      <c r="V115" s="79"/>
      <c r="W115" s="79"/>
      <c r="X115" s="82"/>
      <c r="Y115" s="83">
        <f>M115</f>
        <v>245920</v>
      </c>
      <c r="Z115" s="84"/>
      <c r="AA115" s="87">
        <f>AB115*M115/100</f>
        <v>24.592000000000002</v>
      </c>
      <c r="AB115" s="82">
        <v>0.01</v>
      </c>
    </row>
    <row r="116" spans="2:28" ht="16.5" customHeight="1" x14ac:dyDescent="0.25">
      <c r="B116" s="97"/>
      <c r="C116" s="97"/>
      <c r="D116" s="98"/>
      <c r="E116" s="99"/>
      <c r="F116" s="97"/>
      <c r="G116" s="97"/>
      <c r="H116" s="105"/>
      <c r="I116" s="105">
        <v>1</v>
      </c>
      <c r="J116" s="105">
        <v>0</v>
      </c>
      <c r="K116" s="95">
        <v>100</v>
      </c>
      <c r="L116" s="106">
        <f>T114</f>
        <v>80</v>
      </c>
      <c r="M116" s="106">
        <f>K116*L116</f>
        <v>8000</v>
      </c>
      <c r="N116" s="77"/>
      <c r="O116" s="78" t="s">
        <v>203</v>
      </c>
      <c r="P116" s="78" t="s">
        <v>5</v>
      </c>
      <c r="Q116" s="78" t="s">
        <v>143</v>
      </c>
      <c r="R116" s="79">
        <v>81</v>
      </c>
      <c r="S116" s="80"/>
      <c r="T116" s="81">
        <v>8050</v>
      </c>
      <c r="U116" s="96" t="s">
        <v>1334</v>
      </c>
      <c r="V116" s="79">
        <f>R116*T116*16/100</f>
        <v>104328</v>
      </c>
      <c r="W116" s="79">
        <f>R116*T116-V116</f>
        <v>547722</v>
      </c>
      <c r="X116" s="82">
        <f>M116+W116</f>
        <v>555722</v>
      </c>
      <c r="Y116" s="83">
        <f>M116</f>
        <v>8000</v>
      </c>
      <c r="Z116" s="84"/>
      <c r="AA116" s="87">
        <f>AB116*M116/100</f>
        <v>1.6</v>
      </c>
      <c r="AB116" s="86">
        <v>0.02</v>
      </c>
    </row>
    <row r="117" spans="2:28" ht="16.5" customHeight="1" x14ac:dyDescent="0.25">
      <c r="B117" s="97"/>
      <c r="C117" s="97"/>
      <c r="D117" s="98"/>
      <c r="E117" s="99"/>
      <c r="F117" s="97"/>
      <c r="G117" s="97"/>
      <c r="H117" s="105"/>
      <c r="I117" s="105">
        <v>1</v>
      </c>
      <c r="J117" s="105">
        <v>0</v>
      </c>
      <c r="K117" s="95">
        <v>100</v>
      </c>
      <c r="L117" s="106">
        <f>T114</f>
        <v>80</v>
      </c>
      <c r="M117" s="106">
        <f>K117*L117</f>
        <v>8000</v>
      </c>
      <c r="N117" s="77"/>
      <c r="O117" s="78" t="s">
        <v>203</v>
      </c>
      <c r="P117" s="78" t="s">
        <v>1143</v>
      </c>
      <c r="Q117" s="78" t="s">
        <v>143</v>
      </c>
      <c r="R117" s="79">
        <v>108</v>
      </c>
      <c r="S117" s="80"/>
      <c r="T117" s="81">
        <v>7450</v>
      </c>
      <c r="U117" s="96" t="s">
        <v>1328</v>
      </c>
      <c r="V117" s="79">
        <f>R117*T117*42/100</f>
        <v>337932</v>
      </c>
      <c r="W117" s="79">
        <f>R117*T117-V117</f>
        <v>466668</v>
      </c>
      <c r="X117" s="82">
        <f>M117+W117</f>
        <v>474668</v>
      </c>
      <c r="Y117" s="83">
        <f>M117</f>
        <v>8000</v>
      </c>
      <c r="Z117" s="84"/>
      <c r="AA117" s="87">
        <f>AB117*M117/100</f>
        <v>1.6</v>
      </c>
      <c r="AB117" s="86">
        <v>0.02</v>
      </c>
    </row>
    <row r="118" spans="2:28" ht="16.5" customHeight="1" x14ac:dyDescent="0.25">
      <c r="B118" s="97"/>
      <c r="C118" s="97"/>
      <c r="D118" s="98"/>
      <c r="E118" s="99"/>
      <c r="F118" s="97"/>
      <c r="G118" s="97"/>
      <c r="H118" s="105">
        <v>8</v>
      </c>
      <c r="I118" s="105">
        <v>0</v>
      </c>
      <c r="J118" s="105">
        <v>74</v>
      </c>
      <c r="K118" s="95">
        <v>3274</v>
      </c>
      <c r="L118" s="106"/>
      <c r="M118" s="106"/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/>
      <c r="Z118" s="84"/>
      <c r="AA118" s="87"/>
      <c r="AB118" s="82"/>
    </row>
    <row r="119" spans="2:28" ht="16.5" customHeight="1" x14ac:dyDescent="0.25">
      <c r="B119" s="99"/>
      <c r="C119" s="99"/>
      <c r="D119" s="99"/>
      <c r="E119" s="99"/>
      <c r="F119" s="99"/>
      <c r="G119" s="99"/>
      <c r="H119" s="107"/>
      <c r="I119" s="107"/>
      <c r="J119" s="107"/>
      <c r="K119" s="106"/>
      <c r="L119" s="106"/>
      <c r="M119" s="106"/>
      <c r="N119" s="77"/>
      <c r="O119" s="78"/>
      <c r="P119" s="78"/>
      <c r="Q119" s="78"/>
      <c r="R119" s="79"/>
      <c r="S119" s="80"/>
      <c r="T119" s="81"/>
      <c r="U119" s="77"/>
      <c r="V119" s="79"/>
      <c r="W119" s="79"/>
      <c r="X119" s="86"/>
      <c r="Y119" s="83"/>
      <c r="Z119" s="84"/>
      <c r="AA119" s="85"/>
      <c r="AB119" s="86"/>
    </row>
    <row r="120" spans="2:28" ht="16.5" customHeight="1" x14ac:dyDescent="0.25">
      <c r="B120" s="100" t="s">
        <v>205</v>
      </c>
      <c r="C120" s="101"/>
      <c r="D120" s="101"/>
      <c r="E120" s="101"/>
      <c r="F120" s="101"/>
      <c r="G120" s="102"/>
      <c r="H120" s="102" t="s">
        <v>207</v>
      </c>
      <c r="I120" s="102" t="s">
        <v>4057</v>
      </c>
      <c r="J120" s="102" t="s">
        <v>4058</v>
      </c>
      <c r="K120" s="102" t="s">
        <v>3134</v>
      </c>
      <c r="L120" s="102">
        <v>4</v>
      </c>
      <c r="M120" s="102"/>
      <c r="N120" s="102"/>
      <c r="O120" s="102" t="s">
        <v>208</v>
      </c>
      <c r="P120" s="102" t="s">
        <v>209</v>
      </c>
      <c r="Q120" s="102" t="s">
        <v>139</v>
      </c>
      <c r="R120" s="102">
        <v>34160</v>
      </c>
      <c r="S120" s="102"/>
      <c r="T120" s="102">
        <v>80</v>
      </c>
      <c r="U120" s="102"/>
      <c r="V120" s="103"/>
      <c r="W120" s="101"/>
      <c r="X120" s="102" t="s">
        <v>4059</v>
      </c>
      <c r="Y120" s="101" t="s">
        <v>4060</v>
      </c>
      <c r="Z120" s="101"/>
      <c r="AA120" s="101"/>
      <c r="AB120" s="104"/>
    </row>
    <row r="121" spans="2:28" ht="16.5" customHeight="1" x14ac:dyDescent="0.25">
      <c r="B121" s="97">
        <v>1809</v>
      </c>
      <c r="C121" s="97" t="s">
        <v>206</v>
      </c>
      <c r="D121" s="98" t="s">
        <v>4056</v>
      </c>
      <c r="E121" s="99" t="s">
        <v>3403</v>
      </c>
      <c r="F121" s="97" t="s">
        <v>223</v>
      </c>
      <c r="G121" s="97">
        <v>1</v>
      </c>
      <c r="H121" s="105">
        <v>11</v>
      </c>
      <c r="I121" s="105">
        <v>2</v>
      </c>
      <c r="J121" s="105">
        <v>35</v>
      </c>
      <c r="K121" s="95">
        <v>4635</v>
      </c>
      <c r="L121" s="106">
        <f>T120</f>
        <v>80</v>
      </c>
      <c r="M121" s="106">
        <f>K121*L121</f>
        <v>370800</v>
      </c>
      <c r="N121" s="77"/>
      <c r="O121" s="78"/>
      <c r="P121" s="78"/>
      <c r="Q121" s="78"/>
      <c r="R121" s="79"/>
      <c r="S121" s="80"/>
      <c r="T121" s="81"/>
      <c r="U121" s="77"/>
      <c r="V121" s="79"/>
      <c r="W121" s="79"/>
      <c r="X121" s="82"/>
      <c r="Y121" s="83">
        <f>M121</f>
        <v>370800</v>
      </c>
      <c r="Z121" s="84"/>
      <c r="AA121" s="87">
        <f>AB121*M121/100</f>
        <v>37.08</v>
      </c>
      <c r="AB121" s="82">
        <v>0.01</v>
      </c>
    </row>
    <row r="122" spans="2:28" ht="16.5" customHeight="1" x14ac:dyDescent="0.25">
      <c r="B122" s="99"/>
      <c r="C122" s="99"/>
      <c r="D122" s="99"/>
      <c r="E122" s="99"/>
      <c r="F122" s="99"/>
      <c r="G122" s="99"/>
      <c r="H122" s="107"/>
      <c r="I122" s="107"/>
      <c r="J122" s="107"/>
      <c r="K122" s="106"/>
      <c r="L122" s="106"/>
      <c r="M122" s="106"/>
      <c r="N122" s="77"/>
      <c r="O122" s="78"/>
      <c r="P122" s="78"/>
      <c r="Q122" s="78"/>
      <c r="R122" s="79"/>
      <c r="S122" s="80"/>
      <c r="T122" s="81"/>
      <c r="U122" s="77"/>
      <c r="V122" s="79"/>
      <c r="W122" s="79"/>
      <c r="X122" s="86"/>
      <c r="Y122" s="83"/>
      <c r="Z122" s="84"/>
      <c r="AA122" s="85"/>
      <c r="AB122" s="86"/>
    </row>
    <row r="123" spans="2:28" ht="16.5" customHeight="1" x14ac:dyDescent="0.25">
      <c r="B123" s="100" t="s">
        <v>205</v>
      </c>
      <c r="C123" s="101"/>
      <c r="D123" s="101"/>
      <c r="E123" s="101"/>
      <c r="F123" s="101"/>
      <c r="G123" s="102"/>
      <c r="H123" s="102" t="s">
        <v>207</v>
      </c>
      <c r="I123" s="102" t="s">
        <v>4057</v>
      </c>
      <c r="J123" s="102" t="s">
        <v>4058</v>
      </c>
      <c r="K123" s="102" t="s">
        <v>3134</v>
      </c>
      <c r="L123" s="102">
        <v>4</v>
      </c>
      <c r="M123" s="102"/>
      <c r="N123" s="102"/>
      <c r="O123" s="102" t="s">
        <v>208</v>
      </c>
      <c r="P123" s="102" t="s">
        <v>209</v>
      </c>
      <c r="Q123" s="102" t="s">
        <v>139</v>
      </c>
      <c r="R123" s="102">
        <v>34160</v>
      </c>
      <c r="S123" s="102"/>
      <c r="T123" s="102">
        <v>80</v>
      </c>
      <c r="U123" s="102"/>
      <c r="V123" s="103"/>
      <c r="W123" s="101"/>
      <c r="X123" s="102" t="s">
        <v>4059</v>
      </c>
      <c r="Y123" s="101" t="s">
        <v>4060</v>
      </c>
      <c r="Z123" s="101"/>
      <c r="AA123" s="101"/>
      <c r="AB123" s="104"/>
    </row>
    <row r="124" spans="2:28" ht="16.5" customHeight="1" x14ac:dyDescent="0.25">
      <c r="B124" s="97">
        <v>1810</v>
      </c>
      <c r="C124" s="97" t="s">
        <v>206</v>
      </c>
      <c r="D124" s="98" t="s">
        <v>4061</v>
      </c>
      <c r="E124" s="99" t="s">
        <v>3051</v>
      </c>
      <c r="F124" s="97" t="s">
        <v>223</v>
      </c>
      <c r="G124" s="97">
        <v>1</v>
      </c>
      <c r="H124" s="105">
        <v>8</v>
      </c>
      <c r="I124" s="105">
        <v>0</v>
      </c>
      <c r="J124" s="105">
        <v>71</v>
      </c>
      <c r="K124" s="95">
        <v>3271</v>
      </c>
      <c r="L124" s="106">
        <f>T123</f>
        <v>80</v>
      </c>
      <c r="M124" s="106">
        <f>K124*L124</f>
        <v>261680</v>
      </c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2"/>
      <c r="Y124" s="83">
        <f>M124</f>
        <v>261680</v>
      </c>
      <c r="Z124" s="84"/>
      <c r="AA124" s="87">
        <f>AB124*M124/100</f>
        <v>26.168000000000003</v>
      </c>
      <c r="AB124" s="82">
        <v>0.01</v>
      </c>
    </row>
    <row r="125" spans="2:28" ht="16.5" customHeight="1" x14ac:dyDescent="0.25">
      <c r="B125" s="99"/>
      <c r="C125" s="99"/>
      <c r="D125" s="99"/>
      <c r="E125" s="99"/>
      <c r="F125" s="99"/>
      <c r="G125" s="99"/>
      <c r="H125" s="107"/>
      <c r="I125" s="107"/>
      <c r="J125" s="107"/>
      <c r="K125" s="106"/>
      <c r="L125" s="106"/>
      <c r="M125" s="106"/>
      <c r="N125" s="77"/>
      <c r="O125" s="78"/>
      <c r="P125" s="78"/>
      <c r="Q125" s="78"/>
      <c r="R125" s="79"/>
      <c r="S125" s="80"/>
      <c r="T125" s="81"/>
      <c r="U125" s="77"/>
      <c r="V125" s="79"/>
      <c r="W125" s="79"/>
      <c r="X125" s="86"/>
      <c r="Y125" s="83"/>
      <c r="Z125" s="84"/>
      <c r="AA125" s="85"/>
      <c r="AB125" s="86"/>
    </row>
    <row r="126" spans="2:28" ht="16.5" customHeight="1" x14ac:dyDescent="0.25">
      <c r="B126" s="100" t="s">
        <v>205</v>
      </c>
      <c r="C126" s="101"/>
      <c r="D126" s="101"/>
      <c r="E126" s="101"/>
      <c r="F126" s="101"/>
      <c r="G126" s="102"/>
      <c r="H126" s="102" t="s">
        <v>207</v>
      </c>
      <c r="I126" s="102" t="s">
        <v>4067</v>
      </c>
      <c r="J126" s="102" t="s">
        <v>2082</v>
      </c>
      <c r="K126" s="102" t="s">
        <v>3058</v>
      </c>
      <c r="L126" s="102">
        <v>4</v>
      </c>
      <c r="M126" s="102"/>
      <c r="N126" s="102"/>
      <c r="O126" s="102" t="s">
        <v>208</v>
      </c>
      <c r="P126" s="102" t="s">
        <v>209</v>
      </c>
      <c r="Q126" s="102" t="s">
        <v>139</v>
      </c>
      <c r="R126" s="102">
        <v>34160</v>
      </c>
      <c r="S126" s="102"/>
      <c r="T126" s="102">
        <v>80</v>
      </c>
      <c r="U126" s="102"/>
      <c r="V126" s="103"/>
      <c r="W126" s="101"/>
      <c r="X126" s="102"/>
      <c r="Y126" s="101"/>
      <c r="Z126" s="101"/>
      <c r="AA126" s="101"/>
      <c r="AB126" s="104"/>
    </row>
    <row r="127" spans="2:28" ht="16.5" customHeight="1" x14ac:dyDescent="0.25">
      <c r="B127" s="97">
        <v>1812</v>
      </c>
      <c r="C127" s="97" t="s">
        <v>206</v>
      </c>
      <c r="D127" s="98" t="s">
        <v>4066</v>
      </c>
      <c r="E127" s="99" t="s">
        <v>3143</v>
      </c>
      <c r="F127" s="97" t="s">
        <v>223</v>
      </c>
      <c r="G127" s="97">
        <v>1</v>
      </c>
      <c r="H127" s="105">
        <v>3</v>
      </c>
      <c r="I127" s="105">
        <v>0</v>
      </c>
      <c r="J127" s="105">
        <v>49</v>
      </c>
      <c r="K127" s="95">
        <v>1249</v>
      </c>
      <c r="L127" s="106">
        <f>T126</f>
        <v>80</v>
      </c>
      <c r="M127" s="106">
        <f>K127*L127</f>
        <v>99920</v>
      </c>
      <c r="N127" s="77"/>
      <c r="O127" s="78"/>
      <c r="P127" s="78"/>
      <c r="Q127" s="78"/>
      <c r="R127" s="79"/>
      <c r="S127" s="80"/>
      <c r="T127" s="81"/>
      <c r="U127" s="77"/>
      <c r="V127" s="79"/>
      <c r="W127" s="79"/>
      <c r="X127" s="82"/>
      <c r="Y127" s="83">
        <f>M127</f>
        <v>99920</v>
      </c>
      <c r="Z127" s="84"/>
      <c r="AA127" s="87">
        <f>AB127*M127/100</f>
        <v>9.9920000000000009</v>
      </c>
      <c r="AB127" s="82">
        <v>0.01</v>
      </c>
    </row>
    <row r="128" spans="2:28" ht="16.5" customHeight="1" x14ac:dyDescent="0.25">
      <c r="B128" s="99"/>
      <c r="C128" s="99"/>
      <c r="D128" s="99"/>
      <c r="E128" s="99"/>
      <c r="F128" s="99"/>
      <c r="G128" s="99"/>
      <c r="H128" s="107"/>
      <c r="I128" s="107"/>
      <c r="J128" s="107"/>
      <c r="K128" s="106"/>
      <c r="L128" s="106"/>
      <c r="M128" s="106"/>
      <c r="N128" s="77"/>
      <c r="O128" s="78"/>
      <c r="P128" s="78"/>
      <c r="Q128" s="78"/>
      <c r="R128" s="79"/>
      <c r="S128" s="80"/>
      <c r="T128" s="81"/>
      <c r="U128" s="77"/>
      <c r="V128" s="79"/>
      <c r="W128" s="79"/>
      <c r="X128" s="86"/>
      <c r="Y128" s="83"/>
      <c r="Z128" s="84"/>
      <c r="AA128" s="85"/>
      <c r="AB128" s="86"/>
    </row>
    <row r="129" spans="2:28" ht="16.5" customHeight="1" x14ac:dyDescent="0.25">
      <c r="B129" s="100" t="s">
        <v>205</v>
      </c>
      <c r="C129" s="101"/>
      <c r="D129" s="101"/>
      <c r="E129" s="101"/>
      <c r="F129" s="101"/>
      <c r="G129" s="102"/>
      <c r="H129" s="102" t="s">
        <v>207</v>
      </c>
      <c r="I129" s="102" t="s">
        <v>4067</v>
      </c>
      <c r="J129" s="102" t="s">
        <v>2082</v>
      </c>
      <c r="K129" s="102" t="s">
        <v>3058</v>
      </c>
      <c r="L129" s="102">
        <v>4</v>
      </c>
      <c r="M129" s="102"/>
      <c r="N129" s="102"/>
      <c r="O129" s="102" t="s">
        <v>208</v>
      </c>
      <c r="P129" s="102" t="s">
        <v>209</v>
      </c>
      <c r="Q129" s="102" t="s">
        <v>139</v>
      </c>
      <c r="R129" s="102">
        <v>34160</v>
      </c>
      <c r="S129" s="102"/>
      <c r="T129" s="102">
        <v>80</v>
      </c>
      <c r="U129" s="102"/>
      <c r="V129" s="103"/>
      <c r="W129" s="101"/>
      <c r="X129" s="102"/>
      <c r="Y129" s="101"/>
      <c r="Z129" s="101"/>
      <c r="AA129" s="101"/>
      <c r="AB129" s="104"/>
    </row>
    <row r="130" spans="2:28" ht="16.5" customHeight="1" x14ac:dyDescent="0.25">
      <c r="B130" s="97">
        <v>1813</v>
      </c>
      <c r="C130" s="97" t="s">
        <v>206</v>
      </c>
      <c r="D130" s="98" t="s">
        <v>4068</v>
      </c>
      <c r="E130" s="99" t="s">
        <v>3089</v>
      </c>
      <c r="F130" s="97" t="s">
        <v>223</v>
      </c>
      <c r="G130" s="97">
        <v>1</v>
      </c>
      <c r="H130" s="105">
        <v>2</v>
      </c>
      <c r="I130" s="105">
        <v>1</v>
      </c>
      <c r="J130" s="105">
        <v>43</v>
      </c>
      <c r="K130" s="95">
        <v>943</v>
      </c>
      <c r="L130" s="106">
        <f>T129</f>
        <v>80</v>
      </c>
      <c r="M130" s="106">
        <f>K130*L130</f>
        <v>75440</v>
      </c>
      <c r="N130" s="77"/>
      <c r="O130" s="78"/>
      <c r="P130" s="78"/>
      <c r="Q130" s="78"/>
      <c r="R130" s="79"/>
      <c r="S130" s="80"/>
      <c r="T130" s="81"/>
      <c r="U130" s="77"/>
      <c r="V130" s="79"/>
      <c r="W130" s="79"/>
      <c r="X130" s="82"/>
      <c r="Y130" s="83">
        <f>M130</f>
        <v>75440</v>
      </c>
      <c r="Z130" s="84"/>
      <c r="AA130" s="87">
        <f>AB130*M130/100</f>
        <v>7.5439999999999996</v>
      </c>
      <c r="AB130" s="82">
        <v>0.01</v>
      </c>
    </row>
    <row r="131" spans="2:28" ht="16.5" customHeight="1" x14ac:dyDescent="0.25">
      <c r="B131" s="99"/>
      <c r="C131" s="99"/>
      <c r="D131" s="99"/>
      <c r="E131" s="99"/>
      <c r="F131" s="99"/>
      <c r="G131" s="99"/>
      <c r="H131" s="107"/>
      <c r="I131" s="107"/>
      <c r="J131" s="107"/>
      <c r="K131" s="106"/>
      <c r="L131" s="106"/>
      <c r="M131" s="106"/>
      <c r="N131" s="77"/>
      <c r="O131" s="78"/>
      <c r="P131" s="78"/>
      <c r="Q131" s="78"/>
      <c r="R131" s="79"/>
      <c r="S131" s="80"/>
      <c r="T131" s="81"/>
      <c r="U131" s="77"/>
      <c r="V131" s="79"/>
      <c r="W131" s="79"/>
      <c r="X131" s="86"/>
      <c r="Y131" s="83"/>
      <c r="Z131" s="84"/>
      <c r="AA131" s="85"/>
      <c r="AB131" s="86"/>
    </row>
    <row r="132" spans="2:28" ht="16.5" customHeight="1" x14ac:dyDescent="0.25">
      <c r="B132" s="100" t="s">
        <v>205</v>
      </c>
      <c r="C132" s="101"/>
      <c r="D132" s="101"/>
      <c r="E132" s="101"/>
      <c r="F132" s="101"/>
      <c r="G132" s="102"/>
      <c r="H132" s="102" t="s">
        <v>207</v>
      </c>
      <c r="I132" s="102" t="s">
        <v>4067</v>
      </c>
      <c r="J132" s="102" t="s">
        <v>2082</v>
      </c>
      <c r="K132" s="102" t="s">
        <v>3058</v>
      </c>
      <c r="L132" s="102">
        <v>4</v>
      </c>
      <c r="M132" s="102"/>
      <c r="N132" s="102"/>
      <c r="O132" s="102" t="s">
        <v>208</v>
      </c>
      <c r="P132" s="102" t="s">
        <v>209</v>
      </c>
      <c r="Q132" s="102" t="s">
        <v>139</v>
      </c>
      <c r="R132" s="102">
        <v>34160</v>
      </c>
      <c r="S132" s="102"/>
      <c r="T132" s="102">
        <v>250</v>
      </c>
      <c r="U132" s="102" t="s">
        <v>4070</v>
      </c>
      <c r="V132" s="103"/>
      <c r="W132" s="101"/>
      <c r="X132" s="102"/>
      <c r="Y132" s="101"/>
      <c r="Z132" s="101"/>
      <c r="AA132" s="101"/>
      <c r="AB132" s="104"/>
    </row>
    <row r="133" spans="2:28" ht="16.5" customHeight="1" x14ac:dyDescent="0.25">
      <c r="B133" s="97">
        <v>1814</v>
      </c>
      <c r="C133" s="97" t="s">
        <v>206</v>
      </c>
      <c r="D133" s="98" t="s">
        <v>4069</v>
      </c>
      <c r="E133" s="99" t="s">
        <v>3140</v>
      </c>
      <c r="F133" s="97" t="s">
        <v>223</v>
      </c>
      <c r="G133" s="97"/>
      <c r="H133" s="105">
        <v>2</v>
      </c>
      <c r="I133" s="105">
        <v>0</v>
      </c>
      <c r="J133" s="105">
        <v>0</v>
      </c>
      <c r="K133" s="95">
        <v>800</v>
      </c>
      <c r="L133" s="106">
        <f>T132</f>
        <v>250</v>
      </c>
      <c r="M133" s="106">
        <f>K133*L133</f>
        <v>200000</v>
      </c>
      <c r="N133" s="77"/>
      <c r="O133" s="78"/>
      <c r="P133" s="78"/>
      <c r="Q133" s="78"/>
      <c r="R133" s="79"/>
      <c r="S133" s="80"/>
      <c r="T133" s="81"/>
      <c r="U133" s="77"/>
      <c r="V133" s="79"/>
      <c r="W133" s="79"/>
      <c r="X133" s="82"/>
      <c r="Y133" s="83">
        <f>M133</f>
        <v>200000</v>
      </c>
      <c r="Z133" s="84"/>
      <c r="AA133" s="87">
        <f>AB133*M133/100</f>
        <v>20</v>
      </c>
      <c r="AB133" s="82">
        <v>0.01</v>
      </c>
    </row>
    <row r="134" spans="2:28" ht="16.5" customHeight="1" x14ac:dyDescent="0.25">
      <c r="B134" s="97"/>
      <c r="C134" s="97"/>
      <c r="D134" s="98"/>
      <c r="E134" s="99"/>
      <c r="F134" s="97"/>
      <c r="G134" s="97"/>
      <c r="H134" s="105"/>
      <c r="I134" s="105"/>
      <c r="J134" s="105"/>
      <c r="K134" s="95">
        <v>100</v>
      </c>
      <c r="L134" s="106">
        <f>T132</f>
        <v>250</v>
      </c>
      <c r="M134" s="106">
        <f>K134*L134</f>
        <v>25000</v>
      </c>
      <c r="N134" s="77"/>
      <c r="O134" s="78" t="s">
        <v>203</v>
      </c>
      <c r="P134" s="78" t="s">
        <v>211</v>
      </c>
      <c r="Q134" s="78" t="s">
        <v>143</v>
      </c>
      <c r="R134" s="79">
        <v>84</v>
      </c>
      <c r="S134" s="80"/>
      <c r="T134" s="81">
        <v>7450</v>
      </c>
      <c r="U134" s="96" t="s">
        <v>1173</v>
      </c>
      <c r="V134" s="79">
        <f>R134*T134*85/100</f>
        <v>531930</v>
      </c>
      <c r="W134" s="79">
        <f>R134*T134-V134</f>
        <v>93870</v>
      </c>
      <c r="X134" s="82">
        <f>M134+W134</f>
        <v>118870</v>
      </c>
      <c r="Y134" s="83">
        <f>M134</f>
        <v>25000</v>
      </c>
      <c r="Z134" s="84"/>
      <c r="AA134" s="87">
        <f>AB134*M134/100</f>
        <v>5</v>
      </c>
      <c r="AB134" s="86">
        <v>0.02</v>
      </c>
    </row>
    <row r="135" spans="2:28" ht="16.5" customHeight="1" x14ac:dyDescent="0.25">
      <c r="B135" s="97"/>
      <c r="C135" s="97"/>
      <c r="D135" s="98"/>
      <c r="E135" s="99"/>
      <c r="F135" s="97"/>
      <c r="G135" s="97"/>
      <c r="H135" s="105"/>
      <c r="I135" s="105"/>
      <c r="J135" s="105"/>
      <c r="K135" s="95">
        <v>15</v>
      </c>
      <c r="L135" s="106">
        <f>T132</f>
        <v>250</v>
      </c>
      <c r="M135" s="106">
        <f>K135*L135</f>
        <v>3750</v>
      </c>
      <c r="N135" s="77"/>
      <c r="O135" s="78" t="s">
        <v>203</v>
      </c>
      <c r="P135" s="78" t="s">
        <v>5</v>
      </c>
      <c r="Q135" s="78" t="s">
        <v>143</v>
      </c>
      <c r="R135" s="79">
        <v>31</v>
      </c>
      <c r="S135" s="80"/>
      <c r="T135" s="81">
        <v>8050</v>
      </c>
      <c r="U135" s="96" t="s">
        <v>1114</v>
      </c>
      <c r="V135" s="79">
        <f>R135*T135*5/100</f>
        <v>12477.5</v>
      </c>
      <c r="W135" s="79">
        <f>R135*T135-V135</f>
        <v>237072.5</v>
      </c>
      <c r="X135" s="82">
        <f>M135+W135</f>
        <v>240822.5</v>
      </c>
      <c r="Y135" s="83">
        <f>M135</f>
        <v>3750</v>
      </c>
      <c r="Z135" s="84"/>
      <c r="AA135" s="87">
        <f>AB135*M135/100</f>
        <v>0.75</v>
      </c>
      <c r="AB135" s="86">
        <v>0.02</v>
      </c>
    </row>
    <row r="136" spans="2:28" ht="16.5" customHeight="1" x14ac:dyDescent="0.25">
      <c r="B136" s="97"/>
      <c r="C136" s="97"/>
      <c r="D136" s="98"/>
      <c r="E136" s="99"/>
      <c r="F136" s="97"/>
      <c r="G136" s="97"/>
      <c r="H136" s="105">
        <v>2</v>
      </c>
      <c r="I136" s="105">
        <v>1</v>
      </c>
      <c r="J136" s="105">
        <v>15</v>
      </c>
      <c r="K136" s="95">
        <v>915</v>
      </c>
      <c r="L136" s="106"/>
      <c r="M136" s="106"/>
      <c r="N136" s="77"/>
      <c r="O136" s="78"/>
      <c r="P136" s="78"/>
      <c r="Q136" s="78"/>
      <c r="R136" s="79"/>
      <c r="S136" s="80"/>
      <c r="T136" s="81"/>
      <c r="U136" s="77"/>
      <c r="V136" s="79"/>
      <c r="W136" s="79"/>
      <c r="X136" s="82"/>
      <c r="Y136" s="83"/>
      <c r="Z136" s="84"/>
      <c r="AA136" s="87"/>
      <c r="AB136" s="82"/>
    </row>
    <row r="137" spans="2:28" ht="16.5" customHeight="1" x14ac:dyDescent="0.25">
      <c r="B137" s="99"/>
      <c r="C137" s="99"/>
      <c r="D137" s="99"/>
      <c r="E137" s="99"/>
      <c r="F137" s="99"/>
      <c r="G137" s="99"/>
      <c r="H137" s="107"/>
      <c r="I137" s="107"/>
      <c r="J137" s="107"/>
      <c r="K137" s="106"/>
      <c r="L137" s="106"/>
      <c r="M137" s="106"/>
      <c r="N137" s="77"/>
      <c r="O137" s="78"/>
      <c r="P137" s="78"/>
      <c r="Q137" s="78"/>
      <c r="R137" s="79"/>
      <c r="S137" s="80"/>
      <c r="T137" s="81"/>
      <c r="U137" s="77"/>
      <c r="V137" s="79"/>
      <c r="W137" s="79"/>
      <c r="X137" s="86"/>
      <c r="Y137" s="83"/>
      <c r="Z137" s="84"/>
      <c r="AA137" s="85"/>
      <c r="AB137" s="86"/>
    </row>
    <row r="138" spans="2:28" ht="16.5" customHeight="1" x14ac:dyDescent="0.25">
      <c r="B138" s="100" t="s">
        <v>205</v>
      </c>
      <c r="C138" s="101"/>
      <c r="D138" s="101"/>
      <c r="E138" s="101"/>
      <c r="F138" s="101"/>
      <c r="G138" s="102"/>
      <c r="H138" s="102" t="s">
        <v>207</v>
      </c>
      <c r="I138" s="102" t="s">
        <v>4067</v>
      </c>
      <c r="J138" s="102" t="s">
        <v>2082</v>
      </c>
      <c r="K138" s="102">
        <v>1</v>
      </c>
      <c r="L138" s="102">
        <v>4</v>
      </c>
      <c r="M138" s="102"/>
      <c r="N138" s="102"/>
      <c r="O138" s="102" t="s">
        <v>208</v>
      </c>
      <c r="P138" s="102" t="s">
        <v>209</v>
      </c>
      <c r="Q138" s="102" t="s">
        <v>139</v>
      </c>
      <c r="R138" s="102">
        <v>34160</v>
      </c>
      <c r="S138" s="102"/>
      <c r="T138" s="102">
        <v>80</v>
      </c>
      <c r="U138" s="102"/>
      <c r="V138" s="103"/>
      <c r="W138" s="101"/>
      <c r="X138" s="102"/>
      <c r="Y138" s="101"/>
      <c r="Z138" s="101"/>
      <c r="AA138" s="101"/>
      <c r="AB138" s="104"/>
    </row>
    <row r="139" spans="2:28" ht="16.5" customHeight="1" x14ac:dyDescent="0.25">
      <c r="B139" s="97">
        <v>1815</v>
      </c>
      <c r="C139" s="97" t="s">
        <v>206</v>
      </c>
      <c r="D139" s="98">
        <v>1685</v>
      </c>
      <c r="E139" s="99">
        <v>12</v>
      </c>
      <c r="F139" s="97">
        <v>6</v>
      </c>
      <c r="G139" s="97">
        <v>1</v>
      </c>
      <c r="H139" s="105">
        <v>5</v>
      </c>
      <c r="I139" s="105">
        <v>3</v>
      </c>
      <c r="J139" s="105">
        <v>52</v>
      </c>
      <c r="K139" s="95">
        <v>2352</v>
      </c>
      <c r="L139" s="106">
        <f>T138</f>
        <v>80</v>
      </c>
      <c r="M139" s="106">
        <f>K139*L139</f>
        <v>188160</v>
      </c>
      <c r="N139" s="77"/>
      <c r="O139" s="78"/>
      <c r="P139" s="78"/>
      <c r="Q139" s="78"/>
      <c r="R139" s="79"/>
      <c r="S139" s="80"/>
      <c r="T139" s="81"/>
      <c r="U139" s="77"/>
      <c r="V139" s="79"/>
      <c r="W139" s="79"/>
      <c r="X139" s="82"/>
      <c r="Y139" s="83">
        <f>M139</f>
        <v>188160</v>
      </c>
      <c r="Z139" s="84"/>
      <c r="AA139" s="87">
        <f>AB139*M139/100</f>
        <v>18.816000000000003</v>
      </c>
      <c r="AB139" s="82">
        <v>0.01</v>
      </c>
    </row>
    <row r="140" spans="2:28" ht="16.5" customHeight="1" x14ac:dyDescent="0.25">
      <c r="B140" s="99"/>
      <c r="C140" s="99"/>
      <c r="D140" s="99"/>
      <c r="E140" s="99"/>
      <c r="F140" s="99"/>
      <c r="G140" s="99"/>
      <c r="H140" s="107"/>
      <c r="I140" s="107"/>
      <c r="J140" s="107"/>
      <c r="K140" s="106"/>
      <c r="L140" s="106"/>
      <c r="M140" s="106"/>
      <c r="N140" s="77"/>
      <c r="O140" s="78"/>
      <c r="P140" s="78"/>
      <c r="Q140" s="78"/>
      <c r="R140" s="79"/>
      <c r="S140" s="80"/>
      <c r="T140" s="81"/>
      <c r="U140" s="77"/>
      <c r="V140" s="79"/>
      <c r="W140" s="79"/>
      <c r="X140" s="86"/>
      <c r="Y140" s="83"/>
      <c r="Z140" s="84"/>
      <c r="AA140" s="85"/>
      <c r="AB140" s="86"/>
    </row>
    <row r="141" spans="2:28" ht="16.5" customHeight="1" x14ac:dyDescent="0.25">
      <c r="B141" s="100" t="s">
        <v>205</v>
      </c>
      <c r="C141" s="101"/>
      <c r="D141" s="101"/>
      <c r="E141" s="101"/>
      <c r="F141" s="101"/>
      <c r="G141" s="102"/>
      <c r="H141" s="102" t="s">
        <v>207</v>
      </c>
      <c r="I141" s="102" t="s">
        <v>4067</v>
      </c>
      <c r="J141" s="102" t="s">
        <v>2082</v>
      </c>
      <c r="K141" s="102" t="s">
        <v>3058</v>
      </c>
      <c r="L141" s="102">
        <v>4</v>
      </c>
      <c r="M141" s="102"/>
      <c r="N141" s="102"/>
      <c r="O141" s="102" t="s">
        <v>208</v>
      </c>
      <c r="P141" s="102" t="s">
        <v>209</v>
      </c>
      <c r="Q141" s="102" t="s">
        <v>139</v>
      </c>
      <c r="R141" s="102">
        <v>34160</v>
      </c>
      <c r="S141" s="102"/>
      <c r="T141" s="102">
        <v>80</v>
      </c>
      <c r="U141" s="102"/>
      <c r="V141" s="103"/>
      <c r="W141" s="101"/>
      <c r="X141" s="102"/>
      <c r="Y141" s="101"/>
      <c r="Z141" s="101"/>
      <c r="AA141" s="101"/>
      <c r="AB141" s="104"/>
    </row>
    <row r="142" spans="2:28" ht="16.5" customHeight="1" x14ac:dyDescent="0.25">
      <c r="B142" s="97">
        <v>1816</v>
      </c>
      <c r="C142" s="97" t="s">
        <v>206</v>
      </c>
      <c r="D142" s="98" t="s">
        <v>4071</v>
      </c>
      <c r="E142" s="99" t="s">
        <v>3079</v>
      </c>
      <c r="F142" s="97" t="s">
        <v>223</v>
      </c>
      <c r="G142" s="97">
        <v>1</v>
      </c>
      <c r="H142" s="105">
        <v>3</v>
      </c>
      <c r="I142" s="105">
        <v>2</v>
      </c>
      <c r="J142" s="105">
        <v>58</v>
      </c>
      <c r="K142" s="95">
        <v>1458</v>
      </c>
      <c r="L142" s="106">
        <f>T141</f>
        <v>80</v>
      </c>
      <c r="M142" s="106">
        <f>K142*L142</f>
        <v>116640</v>
      </c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2"/>
      <c r="Y142" s="83">
        <f>M142</f>
        <v>116640</v>
      </c>
      <c r="Z142" s="84"/>
      <c r="AA142" s="87">
        <f>AB142*M142/100</f>
        <v>11.664000000000001</v>
      </c>
      <c r="AB142" s="82">
        <v>0.01</v>
      </c>
    </row>
    <row r="143" spans="2:28" ht="16.5" customHeight="1" x14ac:dyDescent="0.25">
      <c r="B143" s="99"/>
      <c r="C143" s="99"/>
      <c r="D143" s="99"/>
      <c r="E143" s="99"/>
      <c r="F143" s="99"/>
      <c r="G143" s="99"/>
      <c r="H143" s="107"/>
      <c r="I143" s="107"/>
      <c r="J143" s="107"/>
      <c r="K143" s="106"/>
      <c r="L143" s="106"/>
      <c r="M143" s="106"/>
      <c r="N143" s="77"/>
      <c r="O143" s="78"/>
      <c r="P143" s="78"/>
      <c r="Q143" s="78"/>
      <c r="R143" s="79"/>
      <c r="S143" s="80"/>
      <c r="T143" s="81"/>
      <c r="U143" s="77"/>
      <c r="V143" s="79"/>
      <c r="W143" s="79"/>
      <c r="X143" s="86"/>
      <c r="Y143" s="83"/>
      <c r="Z143" s="84"/>
      <c r="AA143" s="85"/>
      <c r="AB143" s="86"/>
    </row>
    <row r="144" spans="2:28" ht="16.5" customHeight="1" x14ac:dyDescent="0.25">
      <c r="B144" s="100" t="s">
        <v>205</v>
      </c>
      <c r="C144" s="101"/>
      <c r="D144" s="101"/>
      <c r="E144" s="101"/>
      <c r="F144" s="101"/>
      <c r="G144" s="102"/>
      <c r="H144" s="102" t="s">
        <v>207</v>
      </c>
      <c r="I144" s="102" t="s">
        <v>2103</v>
      </c>
      <c r="J144" s="102" t="s">
        <v>2082</v>
      </c>
      <c r="K144" s="102" t="s">
        <v>4073</v>
      </c>
      <c r="L144" s="102">
        <v>4</v>
      </c>
      <c r="M144" s="102"/>
      <c r="N144" s="102"/>
      <c r="O144" s="102" t="s">
        <v>208</v>
      </c>
      <c r="P144" s="102" t="s">
        <v>209</v>
      </c>
      <c r="Q144" s="102" t="s">
        <v>139</v>
      </c>
      <c r="R144" s="102">
        <v>34160</v>
      </c>
      <c r="S144" s="102"/>
      <c r="T144" s="102">
        <v>80</v>
      </c>
      <c r="U144" s="102"/>
      <c r="V144" s="103"/>
      <c r="W144" s="101"/>
      <c r="X144" s="102" t="s">
        <v>212</v>
      </c>
      <c r="Y144" s="101" t="s">
        <v>4074</v>
      </c>
      <c r="Z144" s="101"/>
      <c r="AA144" s="101"/>
      <c r="AB144" s="104"/>
    </row>
    <row r="145" spans="2:28" ht="16.5" customHeight="1" x14ac:dyDescent="0.25">
      <c r="B145" s="97">
        <v>1817</v>
      </c>
      <c r="C145" s="97" t="s">
        <v>206</v>
      </c>
      <c r="D145" s="98" t="s">
        <v>4072</v>
      </c>
      <c r="E145" s="99" t="s">
        <v>3308</v>
      </c>
      <c r="F145" s="97" t="s">
        <v>223</v>
      </c>
      <c r="G145" s="97">
        <v>1</v>
      </c>
      <c r="H145" s="105">
        <v>17</v>
      </c>
      <c r="I145" s="105">
        <v>2</v>
      </c>
      <c r="J145" s="105">
        <v>43</v>
      </c>
      <c r="K145" s="95">
        <v>7043</v>
      </c>
      <c r="L145" s="106">
        <f>T144</f>
        <v>80</v>
      </c>
      <c r="M145" s="106">
        <f>K145*L145</f>
        <v>563440</v>
      </c>
      <c r="N145" s="77"/>
      <c r="O145" s="78"/>
      <c r="P145" s="78"/>
      <c r="Q145" s="78"/>
      <c r="R145" s="79"/>
      <c r="S145" s="80"/>
      <c r="T145" s="81"/>
      <c r="U145" s="77"/>
      <c r="V145" s="79"/>
      <c r="W145" s="79"/>
      <c r="X145" s="82"/>
      <c r="Y145" s="83">
        <f>M145</f>
        <v>563440</v>
      </c>
      <c r="Z145" s="84"/>
      <c r="AA145" s="87">
        <f>AB145*M145/100</f>
        <v>56.344000000000008</v>
      </c>
      <c r="AB145" s="82">
        <v>0.01</v>
      </c>
    </row>
    <row r="146" spans="2:28" ht="16.5" customHeight="1" x14ac:dyDescent="0.25">
      <c r="B146" s="99"/>
      <c r="C146" s="99"/>
      <c r="D146" s="99"/>
      <c r="E146" s="99"/>
      <c r="F146" s="99"/>
      <c r="G146" s="99"/>
      <c r="H146" s="107"/>
      <c r="I146" s="107"/>
      <c r="J146" s="107"/>
      <c r="K146" s="106"/>
      <c r="L146" s="106"/>
      <c r="M146" s="106"/>
      <c r="N146" s="77"/>
      <c r="O146" s="78"/>
      <c r="P146" s="78"/>
      <c r="Q146" s="78"/>
      <c r="R146" s="79"/>
      <c r="S146" s="80"/>
      <c r="T146" s="81"/>
      <c r="U146" s="77"/>
      <c r="V146" s="79"/>
      <c r="W146" s="79"/>
      <c r="X146" s="86"/>
      <c r="Y146" s="83"/>
      <c r="Z146" s="84"/>
      <c r="AA146" s="85"/>
      <c r="AB146" s="86"/>
    </row>
    <row r="147" spans="2:28" ht="16.5" customHeight="1" x14ac:dyDescent="0.25">
      <c r="B147" s="100" t="s">
        <v>205</v>
      </c>
      <c r="C147" s="101"/>
      <c r="D147" s="101"/>
      <c r="E147" s="101"/>
      <c r="F147" s="101"/>
      <c r="G147" s="102"/>
      <c r="H147" s="102" t="s">
        <v>210</v>
      </c>
      <c r="I147" s="102" t="s">
        <v>479</v>
      </c>
      <c r="J147" s="102" t="s">
        <v>4076</v>
      </c>
      <c r="K147" s="102" t="s">
        <v>4077</v>
      </c>
      <c r="L147" s="102">
        <v>4</v>
      </c>
      <c r="M147" s="102"/>
      <c r="N147" s="102"/>
      <c r="O147" s="102" t="s">
        <v>208</v>
      </c>
      <c r="P147" s="102" t="s">
        <v>209</v>
      </c>
      <c r="Q147" s="102" t="s">
        <v>139</v>
      </c>
      <c r="R147" s="102">
        <v>34160</v>
      </c>
      <c r="S147" s="102"/>
      <c r="T147" s="102">
        <v>80</v>
      </c>
      <c r="U147" s="102"/>
      <c r="V147" s="103"/>
      <c r="W147" s="101"/>
      <c r="X147" s="102"/>
      <c r="Y147" s="101"/>
      <c r="Z147" s="101"/>
      <c r="AA147" s="101"/>
      <c r="AB147" s="104"/>
    </row>
    <row r="148" spans="2:28" ht="16.5" customHeight="1" x14ac:dyDescent="0.25">
      <c r="B148" s="97">
        <v>1818</v>
      </c>
      <c r="C148" s="97" t="s">
        <v>206</v>
      </c>
      <c r="D148" s="98" t="s">
        <v>4075</v>
      </c>
      <c r="E148" s="99" t="s">
        <v>3308</v>
      </c>
      <c r="F148" s="97" t="s">
        <v>223</v>
      </c>
      <c r="G148" s="97">
        <v>1</v>
      </c>
      <c r="H148" s="105">
        <v>19</v>
      </c>
      <c r="I148" s="105">
        <v>2</v>
      </c>
      <c r="J148" s="105">
        <v>4</v>
      </c>
      <c r="K148" s="95">
        <v>7804</v>
      </c>
      <c r="L148" s="106">
        <f>T147</f>
        <v>80</v>
      </c>
      <c r="M148" s="106">
        <f>K148*L148</f>
        <v>624320</v>
      </c>
      <c r="N148" s="77"/>
      <c r="O148" s="78"/>
      <c r="P148" s="78"/>
      <c r="Q148" s="78"/>
      <c r="R148" s="79"/>
      <c r="S148" s="80"/>
      <c r="T148" s="81"/>
      <c r="U148" s="77"/>
      <c r="V148" s="79"/>
      <c r="W148" s="79"/>
      <c r="X148" s="82"/>
      <c r="Y148" s="83">
        <f>M148</f>
        <v>624320</v>
      </c>
      <c r="Z148" s="84"/>
      <c r="AA148" s="87">
        <f>AB148*M148/100</f>
        <v>62.431999999999995</v>
      </c>
      <c r="AB148" s="82">
        <v>0.01</v>
      </c>
    </row>
    <row r="149" spans="2:28" ht="16.5" customHeight="1" x14ac:dyDescent="0.25">
      <c r="B149" s="99"/>
      <c r="C149" s="99"/>
      <c r="D149" s="99"/>
      <c r="E149" s="99"/>
      <c r="F149" s="99"/>
      <c r="G149" s="99"/>
      <c r="H149" s="107"/>
      <c r="I149" s="107"/>
      <c r="J149" s="107"/>
      <c r="K149" s="106"/>
      <c r="L149" s="106"/>
      <c r="M149" s="106"/>
      <c r="N149" s="77"/>
      <c r="O149" s="78"/>
      <c r="P149" s="78"/>
      <c r="Q149" s="78"/>
      <c r="R149" s="79"/>
      <c r="S149" s="80"/>
      <c r="T149" s="81"/>
      <c r="U149" s="77"/>
      <c r="V149" s="79"/>
      <c r="W149" s="79"/>
      <c r="X149" s="86"/>
      <c r="Y149" s="83"/>
      <c r="Z149" s="84"/>
      <c r="AA149" s="85"/>
      <c r="AB149" s="86"/>
    </row>
    <row r="150" spans="2:28" ht="16.5" customHeight="1" x14ac:dyDescent="0.25">
      <c r="B150" s="100" t="s">
        <v>205</v>
      </c>
      <c r="C150" s="101"/>
      <c r="D150" s="101"/>
      <c r="E150" s="101"/>
      <c r="F150" s="101"/>
      <c r="G150" s="102"/>
      <c r="H150" s="102" t="s">
        <v>210</v>
      </c>
      <c r="I150" s="102" t="s">
        <v>1736</v>
      </c>
      <c r="J150" s="102" t="s">
        <v>3052</v>
      </c>
      <c r="K150" s="102">
        <v>10</v>
      </c>
      <c r="L150" s="102">
        <v>4</v>
      </c>
      <c r="M150" s="102"/>
      <c r="N150" s="102"/>
      <c r="O150" s="102" t="s">
        <v>208</v>
      </c>
      <c r="P150" s="102" t="s">
        <v>209</v>
      </c>
      <c r="Q150" s="102" t="s">
        <v>139</v>
      </c>
      <c r="R150" s="102">
        <v>34160</v>
      </c>
      <c r="S150" s="102"/>
      <c r="T150" s="102">
        <v>80</v>
      </c>
      <c r="U150" s="102"/>
      <c r="V150" s="103"/>
      <c r="W150" s="101"/>
      <c r="X150" s="102"/>
      <c r="Y150" s="101"/>
      <c r="Z150" s="101"/>
      <c r="AA150" s="101"/>
      <c r="AB150" s="104"/>
    </row>
    <row r="151" spans="2:28" ht="16.5" customHeight="1" x14ac:dyDescent="0.25">
      <c r="B151" s="97">
        <v>1819</v>
      </c>
      <c r="C151" s="97" t="s">
        <v>206</v>
      </c>
      <c r="D151" s="98" t="s">
        <v>4078</v>
      </c>
      <c r="E151" s="99" t="s">
        <v>3138</v>
      </c>
      <c r="F151" s="97" t="s">
        <v>223</v>
      </c>
      <c r="G151" s="97">
        <v>1</v>
      </c>
      <c r="H151" s="105">
        <v>14</v>
      </c>
      <c r="I151" s="105">
        <v>2</v>
      </c>
      <c r="J151" s="105">
        <v>93</v>
      </c>
      <c r="K151" s="95">
        <v>5893</v>
      </c>
      <c r="L151" s="106">
        <f>T150</f>
        <v>80</v>
      </c>
      <c r="M151" s="106">
        <f>K151*L151</f>
        <v>471440</v>
      </c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2"/>
      <c r="Y151" s="83">
        <f>M151</f>
        <v>471440</v>
      </c>
      <c r="Z151" s="84"/>
      <c r="AA151" s="87">
        <f>AB151*M151/100</f>
        <v>47.144000000000005</v>
      </c>
      <c r="AB151" s="82">
        <v>0.01</v>
      </c>
    </row>
    <row r="152" spans="2:28" ht="16.5" customHeight="1" x14ac:dyDescent="0.25">
      <c r="B152" s="99"/>
      <c r="C152" s="99"/>
      <c r="D152" s="99"/>
      <c r="E152" s="99"/>
      <c r="F152" s="99"/>
      <c r="G152" s="99"/>
      <c r="H152" s="107"/>
      <c r="I152" s="107"/>
      <c r="J152" s="107"/>
      <c r="K152" s="106"/>
      <c r="L152" s="106"/>
      <c r="M152" s="106"/>
      <c r="N152" s="77"/>
      <c r="O152" s="78"/>
      <c r="P152" s="78"/>
      <c r="Q152" s="78"/>
      <c r="R152" s="79"/>
      <c r="S152" s="80"/>
      <c r="T152" s="81"/>
      <c r="U152" s="77"/>
      <c r="V152" s="79"/>
      <c r="W152" s="79"/>
      <c r="X152" s="86"/>
      <c r="Y152" s="83"/>
      <c r="Z152" s="84"/>
      <c r="AA152" s="85"/>
      <c r="AB152" s="86"/>
    </row>
    <row r="153" spans="2:28" ht="16.5" customHeight="1" x14ac:dyDescent="0.25">
      <c r="B153" s="100" t="s">
        <v>205</v>
      </c>
      <c r="C153" s="101"/>
      <c r="D153" s="101"/>
      <c r="E153" s="101"/>
      <c r="F153" s="101"/>
      <c r="G153" s="102"/>
      <c r="H153" s="102" t="s">
        <v>207</v>
      </c>
      <c r="I153" s="102" t="s">
        <v>4082</v>
      </c>
      <c r="J153" s="102" t="s">
        <v>4083</v>
      </c>
      <c r="K153" s="102" t="s">
        <v>3266</v>
      </c>
      <c r="L153" s="102">
        <v>4</v>
      </c>
      <c r="M153" s="102"/>
      <c r="N153" s="102"/>
      <c r="O153" s="102" t="s">
        <v>208</v>
      </c>
      <c r="P153" s="102" t="s">
        <v>209</v>
      </c>
      <c r="Q153" s="102" t="s">
        <v>139</v>
      </c>
      <c r="R153" s="102">
        <v>34160</v>
      </c>
      <c r="S153" s="102"/>
      <c r="T153" s="102">
        <v>80</v>
      </c>
      <c r="U153" s="102"/>
      <c r="V153" s="103"/>
      <c r="W153" s="101"/>
      <c r="X153" s="102"/>
      <c r="Y153" s="101"/>
      <c r="Z153" s="101"/>
      <c r="AA153" s="101"/>
      <c r="AB153" s="104"/>
    </row>
    <row r="154" spans="2:28" ht="16.5" customHeight="1" x14ac:dyDescent="0.25">
      <c r="B154" s="97">
        <v>1821</v>
      </c>
      <c r="C154" s="97" t="s">
        <v>206</v>
      </c>
      <c r="D154" s="98" t="s">
        <v>4081</v>
      </c>
      <c r="E154" s="99" t="s">
        <v>3058</v>
      </c>
      <c r="F154" s="97" t="s">
        <v>223</v>
      </c>
      <c r="G154" s="97">
        <v>1</v>
      </c>
      <c r="H154" s="105">
        <v>4</v>
      </c>
      <c r="I154" s="105">
        <v>3</v>
      </c>
      <c r="J154" s="105">
        <v>5</v>
      </c>
      <c r="K154" s="95">
        <v>1905</v>
      </c>
      <c r="L154" s="106">
        <f>T153</f>
        <v>80</v>
      </c>
      <c r="M154" s="106">
        <f>K154*L154</f>
        <v>152400</v>
      </c>
      <c r="N154" s="77"/>
      <c r="O154" s="78"/>
      <c r="P154" s="78"/>
      <c r="Q154" s="78"/>
      <c r="R154" s="79"/>
      <c r="S154" s="80"/>
      <c r="T154" s="81"/>
      <c r="U154" s="77"/>
      <c r="V154" s="79"/>
      <c r="W154" s="79"/>
      <c r="X154" s="82"/>
      <c r="Y154" s="83">
        <f>M154</f>
        <v>152400</v>
      </c>
      <c r="Z154" s="84"/>
      <c r="AA154" s="87">
        <f>AB154*M154/100</f>
        <v>15.24</v>
      </c>
      <c r="AB154" s="82">
        <v>0.01</v>
      </c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207</v>
      </c>
      <c r="I156" s="102" t="s">
        <v>4082</v>
      </c>
      <c r="J156" s="102" t="s">
        <v>4083</v>
      </c>
      <c r="K156" s="102" t="s">
        <v>3266</v>
      </c>
      <c r="L156" s="102">
        <v>4</v>
      </c>
      <c r="M156" s="102"/>
      <c r="N156" s="102"/>
      <c r="O156" s="102" t="s">
        <v>208</v>
      </c>
      <c r="P156" s="102" t="s">
        <v>209</v>
      </c>
      <c r="Q156" s="102" t="s">
        <v>139</v>
      </c>
      <c r="R156" s="102">
        <v>34160</v>
      </c>
      <c r="S156" s="102"/>
      <c r="T156" s="102">
        <v>80</v>
      </c>
      <c r="U156" s="102"/>
      <c r="V156" s="103"/>
      <c r="W156" s="101"/>
      <c r="X156" s="102"/>
      <c r="Y156" s="101"/>
      <c r="Z156" s="101"/>
      <c r="AA156" s="101"/>
      <c r="AB156" s="104"/>
    </row>
    <row r="157" spans="2:28" ht="16.5" customHeight="1" x14ac:dyDescent="0.25">
      <c r="B157" s="97">
        <v>1822</v>
      </c>
      <c r="C157" s="97" t="s">
        <v>206</v>
      </c>
      <c r="D157" s="98" t="s">
        <v>4084</v>
      </c>
      <c r="E157" s="99" t="s">
        <v>3079</v>
      </c>
      <c r="F157" s="97" t="s">
        <v>223</v>
      </c>
      <c r="G157" s="97">
        <v>1</v>
      </c>
      <c r="H157" s="105">
        <v>9</v>
      </c>
      <c r="I157" s="105">
        <v>2</v>
      </c>
      <c r="J157" s="105">
        <v>53</v>
      </c>
      <c r="K157" s="95">
        <v>3853</v>
      </c>
      <c r="L157" s="106">
        <f>T156</f>
        <v>80</v>
      </c>
      <c r="M157" s="106">
        <f>K157*L157</f>
        <v>308240</v>
      </c>
      <c r="N157" s="77"/>
      <c r="O157" s="78"/>
      <c r="P157" s="78"/>
      <c r="Q157" s="78"/>
      <c r="R157" s="79"/>
      <c r="S157" s="80"/>
      <c r="T157" s="81"/>
      <c r="U157" s="77"/>
      <c r="V157" s="79"/>
      <c r="W157" s="79"/>
      <c r="X157" s="82"/>
      <c r="Y157" s="83">
        <f>M157</f>
        <v>308240</v>
      </c>
      <c r="Z157" s="84"/>
      <c r="AA157" s="87">
        <f>AB157*M157/100</f>
        <v>30.824000000000002</v>
      </c>
      <c r="AB157" s="82">
        <v>0.01</v>
      </c>
    </row>
    <row r="158" spans="2:28" ht="16.5" customHeight="1" x14ac:dyDescent="0.25">
      <c r="B158" s="99"/>
      <c r="C158" s="99"/>
      <c r="D158" s="99"/>
      <c r="E158" s="99"/>
      <c r="F158" s="99"/>
      <c r="G158" s="99"/>
      <c r="H158" s="107"/>
      <c r="I158" s="107"/>
      <c r="J158" s="107"/>
      <c r="K158" s="106"/>
      <c r="L158" s="106"/>
      <c r="M158" s="106"/>
      <c r="N158" s="77"/>
      <c r="O158" s="78"/>
      <c r="P158" s="78"/>
      <c r="Q158" s="78"/>
      <c r="R158" s="79"/>
      <c r="S158" s="80"/>
      <c r="T158" s="81"/>
      <c r="U158" s="77"/>
      <c r="V158" s="79"/>
      <c r="W158" s="79"/>
      <c r="X158" s="86"/>
      <c r="Y158" s="83"/>
      <c r="Z158" s="84"/>
      <c r="AA158" s="85"/>
      <c r="AB158" s="86"/>
    </row>
    <row r="159" spans="2:28" ht="16.5" customHeight="1" x14ac:dyDescent="0.25">
      <c r="B159" s="100" t="s">
        <v>205</v>
      </c>
      <c r="C159" s="101"/>
      <c r="D159" s="101"/>
      <c r="E159" s="101"/>
      <c r="F159" s="101"/>
      <c r="G159" s="102"/>
      <c r="H159" s="102" t="s">
        <v>210</v>
      </c>
      <c r="I159" s="102" t="s">
        <v>2220</v>
      </c>
      <c r="J159" s="102" t="s">
        <v>2082</v>
      </c>
      <c r="K159" s="102" t="s">
        <v>3062</v>
      </c>
      <c r="L159" s="102">
        <v>4</v>
      </c>
      <c r="M159" s="102"/>
      <c r="N159" s="102"/>
      <c r="O159" s="102" t="s">
        <v>208</v>
      </c>
      <c r="P159" s="102" t="s">
        <v>209</v>
      </c>
      <c r="Q159" s="102" t="s">
        <v>139</v>
      </c>
      <c r="R159" s="102">
        <v>34160</v>
      </c>
      <c r="S159" s="102"/>
      <c r="T159" s="102">
        <v>80</v>
      </c>
      <c r="U159" s="102"/>
      <c r="V159" s="103"/>
      <c r="W159" s="101"/>
      <c r="X159" s="102"/>
      <c r="Y159" s="101"/>
      <c r="Z159" s="101"/>
      <c r="AA159" s="101"/>
      <c r="AB159" s="104"/>
    </row>
    <row r="160" spans="2:28" ht="16.5" customHeight="1" x14ac:dyDescent="0.25">
      <c r="B160" s="97">
        <v>1823</v>
      </c>
      <c r="C160" s="97" t="s">
        <v>206</v>
      </c>
      <c r="D160" s="98" t="s">
        <v>4085</v>
      </c>
      <c r="E160" s="99" t="s">
        <v>3308</v>
      </c>
      <c r="F160" s="97" t="s">
        <v>223</v>
      </c>
      <c r="G160" s="97">
        <v>1</v>
      </c>
      <c r="H160" s="105">
        <v>3</v>
      </c>
      <c r="I160" s="105">
        <v>0</v>
      </c>
      <c r="J160" s="105">
        <v>43</v>
      </c>
      <c r="K160" s="95">
        <v>1243</v>
      </c>
      <c r="L160" s="106">
        <f>T159</f>
        <v>80</v>
      </c>
      <c r="M160" s="106">
        <f>K160*L160</f>
        <v>99440</v>
      </c>
      <c r="N160" s="77"/>
      <c r="O160" s="78"/>
      <c r="P160" s="78"/>
      <c r="Q160" s="78"/>
      <c r="R160" s="79"/>
      <c r="S160" s="80"/>
      <c r="T160" s="81"/>
      <c r="U160" s="77"/>
      <c r="V160" s="79"/>
      <c r="W160" s="79"/>
      <c r="X160" s="82"/>
      <c r="Y160" s="83">
        <f>M160</f>
        <v>99440</v>
      </c>
      <c r="Z160" s="84"/>
      <c r="AA160" s="87">
        <f>AB160*M160/100</f>
        <v>9.9439999999999991</v>
      </c>
      <c r="AB160" s="82">
        <v>0.01</v>
      </c>
    </row>
    <row r="161" spans="2:28" ht="16.5" customHeight="1" x14ac:dyDescent="0.25">
      <c r="B161" s="99"/>
      <c r="C161" s="99"/>
      <c r="D161" s="99"/>
      <c r="E161" s="99"/>
      <c r="F161" s="99"/>
      <c r="G161" s="99"/>
      <c r="H161" s="107"/>
      <c r="I161" s="107"/>
      <c r="J161" s="107"/>
      <c r="K161" s="106"/>
      <c r="L161" s="106"/>
      <c r="M161" s="106"/>
      <c r="N161" s="77"/>
      <c r="O161" s="78"/>
      <c r="P161" s="78"/>
      <c r="Q161" s="78"/>
      <c r="R161" s="79"/>
      <c r="S161" s="80"/>
      <c r="T161" s="81"/>
      <c r="U161" s="77"/>
      <c r="V161" s="79"/>
      <c r="W161" s="79"/>
      <c r="X161" s="86"/>
      <c r="Y161" s="83"/>
      <c r="Z161" s="84"/>
      <c r="AA161" s="85"/>
      <c r="AB161" s="86"/>
    </row>
    <row r="162" spans="2:28" ht="16.5" customHeight="1" x14ac:dyDescent="0.25">
      <c r="B162" s="100" t="s">
        <v>205</v>
      </c>
      <c r="C162" s="101"/>
      <c r="D162" s="101"/>
      <c r="E162" s="101"/>
      <c r="F162" s="101"/>
      <c r="G162" s="102"/>
      <c r="H162" s="102" t="s">
        <v>207</v>
      </c>
      <c r="I162" s="102" t="s">
        <v>718</v>
      </c>
      <c r="J162" s="102" t="s">
        <v>3052</v>
      </c>
      <c r="K162" s="102" t="s">
        <v>3812</v>
      </c>
      <c r="L162" s="102">
        <v>4</v>
      </c>
      <c r="M162" s="102"/>
      <c r="N162" s="102"/>
      <c r="O162" s="102" t="s">
        <v>208</v>
      </c>
      <c r="P162" s="102" t="s">
        <v>209</v>
      </c>
      <c r="Q162" s="102" t="s">
        <v>139</v>
      </c>
      <c r="R162" s="102">
        <v>34160</v>
      </c>
      <c r="S162" s="102"/>
      <c r="T162" s="102">
        <v>80</v>
      </c>
      <c r="U162" s="102"/>
      <c r="V162" s="103"/>
      <c r="W162" s="101"/>
      <c r="X162" s="102"/>
      <c r="Y162" s="101"/>
      <c r="Z162" s="101"/>
      <c r="AA162" s="101"/>
      <c r="AB162" s="104"/>
    </row>
    <row r="163" spans="2:28" ht="16.5" customHeight="1" x14ac:dyDescent="0.25">
      <c r="B163" s="97">
        <v>1824</v>
      </c>
      <c r="C163" s="97" t="s">
        <v>206</v>
      </c>
      <c r="D163" s="98" t="s">
        <v>4086</v>
      </c>
      <c r="E163" s="99" t="s">
        <v>3308</v>
      </c>
      <c r="F163" s="97" t="s">
        <v>223</v>
      </c>
      <c r="G163" s="97">
        <v>1</v>
      </c>
      <c r="H163" s="105">
        <v>11</v>
      </c>
      <c r="I163" s="105">
        <v>2</v>
      </c>
      <c r="J163" s="105">
        <v>50</v>
      </c>
      <c r="K163" s="95">
        <v>4650</v>
      </c>
      <c r="L163" s="106">
        <f>T162</f>
        <v>80</v>
      </c>
      <c r="M163" s="106">
        <f>K163*L163</f>
        <v>372000</v>
      </c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2"/>
      <c r="Y163" s="83">
        <f>M163</f>
        <v>372000</v>
      </c>
      <c r="Z163" s="84"/>
      <c r="AA163" s="87">
        <f>AB163*M163/100</f>
        <v>37.200000000000003</v>
      </c>
      <c r="AB163" s="82">
        <v>0.01</v>
      </c>
    </row>
    <row r="164" spans="2:28" ht="16.5" customHeight="1" x14ac:dyDescent="0.25">
      <c r="B164" s="99"/>
      <c r="C164" s="99"/>
      <c r="D164" s="99"/>
      <c r="E164" s="99"/>
      <c r="F164" s="99"/>
      <c r="G164" s="99"/>
      <c r="H164" s="107"/>
      <c r="I164" s="107"/>
      <c r="J164" s="107"/>
      <c r="K164" s="106"/>
      <c r="L164" s="106"/>
      <c r="M164" s="106"/>
      <c r="N164" s="77"/>
      <c r="O164" s="78"/>
      <c r="P164" s="78"/>
      <c r="Q164" s="78"/>
      <c r="R164" s="79"/>
      <c r="S164" s="80"/>
      <c r="T164" s="81"/>
      <c r="U164" s="77"/>
      <c r="V164" s="79"/>
      <c r="W164" s="79"/>
      <c r="X164" s="86"/>
      <c r="Y164" s="83"/>
      <c r="Z164" s="84"/>
      <c r="AA164" s="85"/>
      <c r="AB164" s="86"/>
    </row>
    <row r="165" spans="2:28" ht="16.5" customHeight="1" x14ac:dyDescent="0.25">
      <c r="B165" s="100" t="s">
        <v>205</v>
      </c>
      <c r="C165" s="101"/>
      <c r="D165" s="101"/>
      <c r="E165" s="101"/>
      <c r="F165" s="101"/>
      <c r="G165" s="102"/>
      <c r="H165" s="102" t="s">
        <v>210</v>
      </c>
      <c r="I165" s="102" t="s">
        <v>4088</v>
      </c>
      <c r="J165" s="102" t="s">
        <v>4089</v>
      </c>
      <c r="K165" s="102">
        <v>26</v>
      </c>
      <c r="L165" s="102">
        <v>4</v>
      </c>
      <c r="M165" s="102"/>
      <c r="N165" s="102"/>
      <c r="O165" s="102" t="s">
        <v>208</v>
      </c>
      <c r="P165" s="102" t="s">
        <v>209</v>
      </c>
      <c r="Q165" s="102" t="s">
        <v>139</v>
      </c>
      <c r="R165" s="102">
        <v>34160</v>
      </c>
      <c r="S165" s="102"/>
      <c r="T165" s="102">
        <v>80</v>
      </c>
      <c r="U165" s="102" t="s">
        <v>4090</v>
      </c>
      <c r="V165" s="103"/>
      <c r="W165" s="101"/>
      <c r="X165" s="102"/>
      <c r="Y165" s="101"/>
      <c r="Z165" s="101"/>
      <c r="AA165" s="101"/>
      <c r="AB165" s="104"/>
    </row>
    <row r="166" spans="2:28" ht="16.5" customHeight="1" x14ac:dyDescent="0.25">
      <c r="B166" s="97">
        <v>1825</v>
      </c>
      <c r="C166" s="97" t="s">
        <v>206</v>
      </c>
      <c r="D166" s="98" t="s">
        <v>4087</v>
      </c>
      <c r="E166" s="99" t="s">
        <v>3036</v>
      </c>
      <c r="F166" s="97" t="s">
        <v>223</v>
      </c>
      <c r="G166" s="97"/>
      <c r="H166" s="105">
        <v>8</v>
      </c>
      <c r="I166" s="105">
        <v>0</v>
      </c>
      <c r="J166" s="105">
        <v>0</v>
      </c>
      <c r="K166" s="95">
        <v>3278</v>
      </c>
      <c r="L166" s="106">
        <f>T165</f>
        <v>80</v>
      </c>
      <c r="M166" s="106">
        <f>K166*L166</f>
        <v>262240</v>
      </c>
      <c r="N166" s="77"/>
      <c r="O166" s="78"/>
      <c r="P166" s="78"/>
      <c r="Q166" s="78"/>
      <c r="R166" s="79"/>
      <c r="S166" s="80"/>
      <c r="T166" s="81"/>
      <c r="U166" s="77"/>
      <c r="V166" s="79"/>
      <c r="W166" s="79"/>
      <c r="X166" s="82"/>
      <c r="Y166" s="83">
        <f>M166</f>
        <v>262240</v>
      </c>
      <c r="Z166" s="84"/>
      <c r="AA166" s="87">
        <f>AB166*M166/100</f>
        <v>26.224</v>
      </c>
      <c r="AB166" s="82">
        <v>0.01</v>
      </c>
    </row>
    <row r="167" spans="2:28" ht="16.5" customHeight="1" x14ac:dyDescent="0.25">
      <c r="B167" s="97"/>
      <c r="C167" s="97"/>
      <c r="D167" s="98"/>
      <c r="E167" s="99"/>
      <c r="F167" s="97"/>
      <c r="G167" s="97"/>
      <c r="H167" s="105"/>
      <c r="I167" s="105"/>
      <c r="J167" s="105"/>
      <c r="K167" s="95">
        <v>78</v>
      </c>
      <c r="L167" s="106">
        <f>T165</f>
        <v>80</v>
      </c>
      <c r="M167" s="106">
        <f>K167*L167</f>
        <v>6240</v>
      </c>
      <c r="N167" s="77"/>
      <c r="O167" s="78" t="s">
        <v>203</v>
      </c>
      <c r="P167" s="78" t="s">
        <v>5</v>
      </c>
      <c r="Q167" s="78" t="s">
        <v>143</v>
      </c>
      <c r="R167" s="79">
        <v>81</v>
      </c>
      <c r="S167" s="80"/>
      <c r="T167" s="81">
        <v>8050</v>
      </c>
      <c r="U167" s="96" t="s">
        <v>1114</v>
      </c>
      <c r="V167" s="79">
        <f>R167*T167*5/100</f>
        <v>32602.5</v>
      </c>
      <c r="W167" s="79">
        <f>R167*T167-V167</f>
        <v>619447.5</v>
      </c>
      <c r="X167" s="82">
        <f>M167+W167</f>
        <v>625687.5</v>
      </c>
      <c r="Y167" s="83">
        <f>M167</f>
        <v>6240</v>
      </c>
      <c r="Z167" s="84"/>
      <c r="AA167" s="87">
        <f>AB167*M167/100</f>
        <v>1.248</v>
      </c>
      <c r="AB167" s="86">
        <v>0.02</v>
      </c>
    </row>
    <row r="168" spans="2:28" ht="16.5" customHeight="1" x14ac:dyDescent="0.25">
      <c r="B168" s="97"/>
      <c r="C168" s="97"/>
      <c r="D168" s="98"/>
      <c r="E168" s="99"/>
      <c r="F168" s="97"/>
      <c r="G168" s="97"/>
      <c r="H168" s="105">
        <v>8</v>
      </c>
      <c r="I168" s="105">
        <v>0</v>
      </c>
      <c r="J168" s="105">
        <v>78</v>
      </c>
      <c r="K168" s="95">
        <v>3278</v>
      </c>
      <c r="L168" s="106"/>
      <c r="M168" s="106"/>
      <c r="N168" s="77"/>
      <c r="O168" s="78"/>
      <c r="P168" s="78"/>
      <c r="Q168" s="78"/>
      <c r="R168" s="79"/>
      <c r="S168" s="80"/>
      <c r="T168" s="81"/>
      <c r="U168" s="77"/>
      <c r="V168" s="79"/>
      <c r="W168" s="79"/>
      <c r="X168" s="82"/>
      <c r="Y168" s="83"/>
      <c r="Z168" s="84"/>
      <c r="AA168" s="87"/>
      <c r="AB168" s="82"/>
    </row>
    <row r="169" spans="2:28" ht="16.5" customHeight="1" x14ac:dyDescent="0.25">
      <c r="B169" s="99"/>
      <c r="C169" s="99"/>
      <c r="D169" s="99"/>
      <c r="E169" s="99"/>
      <c r="F169" s="99"/>
      <c r="G169" s="99"/>
      <c r="H169" s="107"/>
      <c r="I169" s="107"/>
      <c r="J169" s="107"/>
      <c r="K169" s="106"/>
      <c r="L169" s="106"/>
      <c r="M169" s="106"/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6"/>
      <c r="Y169" s="83"/>
      <c r="Z169" s="84"/>
      <c r="AA169" s="85"/>
      <c r="AB169" s="86"/>
    </row>
    <row r="170" spans="2:28" ht="16.5" customHeight="1" x14ac:dyDescent="0.25">
      <c r="B170" s="100" t="s">
        <v>205</v>
      </c>
      <c r="C170" s="101"/>
      <c r="D170" s="101"/>
      <c r="E170" s="101"/>
      <c r="F170" s="101"/>
      <c r="G170" s="102"/>
      <c r="H170" s="102" t="s">
        <v>210</v>
      </c>
      <c r="I170" s="102" t="s">
        <v>2974</v>
      </c>
      <c r="J170" s="102" t="s">
        <v>2975</v>
      </c>
      <c r="K170" s="102" t="s">
        <v>3143</v>
      </c>
      <c r="L170" s="102">
        <v>4</v>
      </c>
      <c r="M170" s="102"/>
      <c r="N170" s="102"/>
      <c r="O170" s="102" t="s">
        <v>208</v>
      </c>
      <c r="P170" s="102" t="s">
        <v>209</v>
      </c>
      <c r="Q170" s="102" t="s">
        <v>139</v>
      </c>
      <c r="R170" s="102">
        <v>34160</v>
      </c>
      <c r="S170" s="102"/>
      <c r="T170" s="102">
        <v>80</v>
      </c>
      <c r="U170" s="102" t="s">
        <v>4093</v>
      </c>
      <c r="V170" s="103"/>
      <c r="W170" s="101"/>
      <c r="X170" s="102"/>
      <c r="Y170" s="101"/>
      <c r="Z170" s="101"/>
      <c r="AA170" s="101"/>
      <c r="AB170" s="104"/>
    </row>
    <row r="171" spans="2:28" ht="16.5" customHeight="1" x14ac:dyDescent="0.25">
      <c r="B171" s="97">
        <v>1826</v>
      </c>
      <c r="C171" s="97" t="s">
        <v>206</v>
      </c>
      <c r="D171" s="98" t="s">
        <v>4091</v>
      </c>
      <c r="E171" s="99" t="s">
        <v>4092</v>
      </c>
      <c r="F171" s="97" t="s">
        <v>223</v>
      </c>
      <c r="G171" s="97">
        <v>2</v>
      </c>
      <c r="H171" s="105">
        <v>0</v>
      </c>
      <c r="I171" s="105">
        <v>0</v>
      </c>
      <c r="J171" s="105">
        <v>97</v>
      </c>
      <c r="K171" s="95">
        <v>97</v>
      </c>
      <c r="L171" s="106">
        <f>T170</f>
        <v>80</v>
      </c>
      <c r="M171" s="106">
        <f>K171*L171</f>
        <v>7760</v>
      </c>
      <c r="N171" s="77"/>
      <c r="O171" s="78" t="s">
        <v>203</v>
      </c>
      <c r="P171" s="78" t="s">
        <v>5</v>
      </c>
      <c r="Q171" s="78" t="s">
        <v>143</v>
      </c>
      <c r="R171" s="79">
        <v>108</v>
      </c>
      <c r="S171" s="80"/>
      <c r="T171" s="81">
        <v>8050</v>
      </c>
      <c r="U171" s="96" t="s">
        <v>2038</v>
      </c>
      <c r="V171" s="79">
        <f>R171*T171*56/100</f>
        <v>486864</v>
      </c>
      <c r="W171" s="79">
        <f>R171*T171-V171</f>
        <v>382536</v>
      </c>
      <c r="X171" s="82">
        <f>M171+W171</f>
        <v>390296</v>
      </c>
      <c r="Y171" s="83">
        <f>M171</f>
        <v>7760</v>
      </c>
      <c r="Z171" s="84"/>
      <c r="AA171" s="87">
        <f>AB171*M171/100</f>
        <v>1.5520000000000003</v>
      </c>
      <c r="AB171" s="86">
        <v>0.02</v>
      </c>
    </row>
    <row r="172" spans="2:28" ht="16.5" customHeight="1" x14ac:dyDescent="0.25">
      <c r="B172" s="99"/>
      <c r="C172" s="99"/>
      <c r="D172" s="99"/>
      <c r="E172" s="99"/>
      <c r="F172" s="99"/>
      <c r="G172" s="99"/>
      <c r="H172" s="107"/>
      <c r="I172" s="107"/>
      <c r="J172" s="107"/>
      <c r="K172" s="106"/>
      <c r="L172" s="106"/>
      <c r="M172" s="106"/>
      <c r="N172" s="77"/>
      <c r="O172" s="78"/>
      <c r="P172" s="78"/>
      <c r="Q172" s="78"/>
      <c r="R172" s="79"/>
      <c r="S172" s="80"/>
      <c r="T172" s="81"/>
      <c r="U172" s="77"/>
      <c r="V172" s="79"/>
      <c r="W172" s="79"/>
      <c r="X172" s="86"/>
      <c r="Y172" s="83"/>
      <c r="Z172" s="84"/>
      <c r="AA172" s="85"/>
      <c r="AB172" s="86"/>
    </row>
    <row r="173" spans="2:28" ht="16.5" customHeight="1" x14ac:dyDescent="0.25">
      <c r="B173" s="100" t="s">
        <v>205</v>
      </c>
      <c r="C173" s="101"/>
      <c r="D173" s="101"/>
      <c r="E173" s="101"/>
      <c r="F173" s="101"/>
      <c r="G173" s="102"/>
      <c r="H173" s="102" t="s">
        <v>210</v>
      </c>
      <c r="I173" s="102" t="s">
        <v>2974</v>
      </c>
      <c r="J173" s="102" t="s">
        <v>2975</v>
      </c>
      <c r="K173" s="102" t="s">
        <v>3143</v>
      </c>
      <c r="L173" s="102">
        <v>4</v>
      </c>
      <c r="M173" s="102"/>
      <c r="N173" s="102"/>
      <c r="O173" s="102" t="s">
        <v>208</v>
      </c>
      <c r="P173" s="102" t="s">
        <v>209</v>
      </c>
      <c r="Q173" s="102" t="s">
        <v>139</v>
      </c>
      <c r="R173" s="102">
        <v>34160</v>
      </c>
      <c r="S173" s="102"/>
      <c r="T173" s="102">
        <v>80</v>
      </c>
      <c r="U173" s="102"/>
      <c r="V173" s="103"/>
      <c r="W173" s="101"/>
      <c r="X173" s="102"/>
      <c r="Y173" s="101"/>
      <c r="Z173" s="101"/>
      <c r="AA173" s="101"/>
      <c r="AB173" s="104"/>
    </row>
    <row r="174" spans="2:28" ht="16.5" customHeight="1" x14ac:dyDescent="0.25">
      <c r="B174" s="97">
        <v>1827</v>
      </c>
      <c r="C174" s="97" t="s">
        <v>206</v>
      </c>
      <c r="D174" s="98" t="s">
        <v>4094</v>
      </c>
      <c r="E174" s="99" t="s">
        <v>3079</v>
      </c>
      <c r="F174" s="97" t="s">
        <v>223</v>
      </c>
      <c r="G174" s="97">
        <v>1</v>
      </c>
      <c r="H174" s="105">
        <v>2</v>
      </c>
      <c r="I174" s="105">
        <v>2</v>
      </c>
      <c r="J174" s="105">
        <v>47</v>
      </c>
      <c r="K174" s="95">
        <v>1047</v>
      </c>
      <c r="L174" s="106">
        <f>T173</f>
        <v>80</v>
      </c>
      <c r="M174" s="106">
        <f>K174*L174</f>
        <v>83760</v>
      </c>
      <c r="N174" s="77"/>
      <c r="O174" s="78"/>
      <c r="P174" s="78"/>
      <c r="Q174" s="78"/>
      <c r="R174" s="79"/>
      <c r="S174" s="80"/>
      <c r="T174" s="81"/>
      <c r="U174" s="77"/>
      <c r="V174" s="79"/>
      <c r="W174" s="79"/>
      <c r="X174" s="82"/>
      <c r="Y174" s="83">
        <f>M174</f>
        <v>83760</v>
      </c>
      <c r="Z174" s="84"/>
      <c r="AA174" s="87">
        <f>AB174*M174/100</f>
        <v>8.3759999999999994</v>
      </c>
      <c r="AB174" s="82">
        <v>0.01</v>
      </c>
    </row>
    <row r="175" spans="2:28" ht="16.5" customHeight="1" x14ac:dyDescent="0.25">
      <c r="B175" s="99"/>
      <c r="C175" s="99"/>
      <c r="D175" s="99"/>
      <c r="E175" s="99"/>
      <c r="F175" s="99"/>
      <c r="G175" s="99"/>
      <c r="H175" s="107"/>
      <c r="I175" s="107"/>
      <c r="J175" s="107"/>
      <c r="K175" s="106"/>
      <c r="L175" s="106"/>
      <c r="M175" s="106"/>
      <c r="N175" s="77"/>
      <c r="O175" s="78"/>
      <c r="P175" s="78"/>
      <c r="Q175" s="78"/>
      <c r="R175" s="79"/>
      <c r="S175" s="80"/>
      <c r="T175" s="81"/>
      <c r="U175" s="77"/>
      <c r="V175" s="79"/>
      <c r="W175" s="79"/>
      <c r="X175" s="86"/>
      <c r="Y175" s="83"/>
      <c r="Z175" s="84"/>
      <c r="AA175" s="85"/>
      <c r="AB175" s="86"/>
    </row>
    <row r="176" spans="2:28" ht="16.5" customHeight="1" x14ac:dyDescent="0.25">
      <c r="B176" s="100" t="s">
        <v>205</v>
      </c>
      <c r="C176" s="101"/>
      <c r="D176" s="101"/>
      <c r="E176" s="101"/>
      <c r="F176" s="101"/>
      <c r="G176" s="102"/>
      <c r="H176" s="102" t="s">
        <v>207</v>
      </c>
      <c r="I176" s="102" t="s">
        <v>928</v>
      </c>
      <c r="J176" s="102" t="s">
        <v>2793</v>
      </c>
      <c r="K176" s="102" t="s">
        <v>3863</v>
      </c>
      <c r="L176" s="102">
        <v>4</v>
      </c>
      <c r="M176" s="102"/>
      <c r="N176" s="102"/>
      <c r="O176" s="102" t="s">
        <v>208</v>
      </c>
      <c r="P176" s="102" t="s">
        <v>209</v>
      </c>
      <c r="Q176" s="102" t="s">
        <v>139</v>
      </c>
      <c r="R176" s="102">
        <v>34160</v>
      </c>
      <c r="S176" s="102"/>
      <c r="T176" s="102">
        <v>80</v>
      </c>
      <c r="U176" s="102" t="s">
        <v>4097</v>
      </c>
      <c r="V176" s="103"/>
      <c r="W176" s="101"/>
      <c r="X176" s="102"/>
      <c r="Y176" s="101"/>
      <c r="Z176" s="101"/>
      <c r="AA176" s="101"/>
      <c r="AB176" s="104"/>
    </row>
    <row r="177" spans="2:28" ht="16.5" customHeight="1" x14ac:dyDescent="0.25">
      <c r="B177" s="97">
        <v>1828</v>
      </c>
      <c r="C177" s="97" t="s">
        <v>206</v>
      </c>
      <c r="D177" s="98" t="s">
        <v>4095</v>
      </c>
      <c r="E177" s="99" t="s">
        <v>4096</v>
      </c>
      <c r="F177" s="97" t="s">
        <v>223</v>
      </c>
      <c r="G177" s="97">
        <v>2</v>
      </c>
      <c r="H177" s="105">
        <v>0</v>
      </c>
      <c r="I177" s="105">
        <v>2</v>
      </c>
      <c r="J177" s="105">
        <v>0</v>
      </c>
      <c r="K177" s="95">
        <v>200</v>
      </c>
      <c r="L177" s="106">
        <f>T176</f>
        <v>80</v>
      </c>
      <c r="M177" s="106">
        <f>K177*L177</f>
        <v>16000</v>
      </c>
      <c r="N177" s="77"/>
      <c r="O177" s="78" t="s">
        <v>203</v>
      </c>
      <c r="P177" s="78" t="s">
        <v>1143</v>
      </c>
      <c r="Q177" s="78" t="s">
        <v>143</v>
      </c>
      <c r="R177" s="79">
        <v>90</v>
      </c>
      <c r="S177" s="80"/>
      <c r="T177" s="81">
        <v>7450</v>
      </c>
      <c r="U177" s="96" t="s">
        <v>406</v>
      </c>
      <c r="V177" s="79">
        <f>R177*T177*85/100</f>
        <v>569925</v>
      </c>
      <c r="W177" s="79">
        <f>R177*T177-V177</f>
        <v>100575</v>
      </c>
      <c r="X177" s="82">
        <f>M177+W177</f>
        <v>116575</v>
      </c>
      <c r="Y177" s="83">
        <f>M177</f>
        <v>16000</v>
      </c>
      <c r="Z177" s="84"/>
      <c r="AA177" s="87">
        <f>AB177*M177/100</f>
        <v>3.2</v>
      </c>
      <c r="AB177" s="86">
        <v>0.02</v>
      </c>
    </row>
    <row r="178" spans="2:28" ht="16.5" customHeight="1" x14ac:dyDescent="0.25">
      <c r="B178" s="99"/>
      <c r="C178" s="99"/>
      <c r="D178" s="99"/>
      <c r="E178" s="99"/>
      <c r="F178" s="99"/>
      <c r="G178" s="99"/>
      <c r="H178" s="107"/>
      <c r="I178" s="107"/>
      <c r="J178" s="107"/>
      <c r="K178" s="106"/>
      <c r="L178" s="106"/>
      <c r="M178" s="106"/>
      <c r="N178" s="77"/>
      <c r="O178" s="78"/>
      <c r="P178" s="78"/>
      <c r="Q178" s="78"/>
      <c r="R178" s="79"/>
      <c r="S178" s="80"/>
      <c r="T178" s="81"/>
      <c r="U178" s="77"/>
      <c r="V178" s="79"/>
      <c r="W178" s="79"/>
      <c r="X178" s="86"/>
      <c r="Y178" s="83"/>
      <c r="Z178" s="84"/>
      <c r="AA178" s="85"/>
      <c r="AB178" s="86"/>
    </row>
    <row r="179" spans="2:28" ht="16.5" customHeight="1" x14ac:dyDescent="0.25">
      <c r="B179" s="100" t="s">
        <v>205</v>
      </c>
      <c r="C179" s="101"/>
      <c r="D179" s="101"/>
      <c r="E179" s="101"/>
      <c r="F179" s="101"/>
      <c r="G179" s="102"/>
      <c r="H179" s="102" t="s">
        <v>207</v>
      </c>
      <c r="I179" s="102" t="s">
        <v>928</v>
      </c>
      <c r="J179" s="102" t="s">
        <v>2793</v>
      </c>
      <c r="K179" s="102" t="s">
        <v>3863</v>
      </c>
      <c r="L179" s="102">
        <v>4</v>
      </c>
      <c r="M179" s="102"/>
      <c r="N179" s="102"/>
      <c r="O179" s="102" t="s">
        <v>208</v>
      </c>
      <c r="P179" s="102" t="s">
        <v>209</v>
      </c>
      <c r="Q179" s="102" t="s">
        <v>139</v>
      </c>
      <c r="R179" s="102">
        <v>34160</v>
      </c>
      <c r="S179" s="102"/>
      <c r="T179" s="102">
        <v>80</v>
      </c>
      <c r="U179" s="102"/>
      <c r="V179" s="103"/>
      <c r="W179" s="101"/>
      <c r="X179" s="102"/>
      <c r="Y179" s="101"/>
      <c r="Z179" s="101"/>
      <c r="AA179" s="101"/>
      <c r="AB179" s="104"/>
    </row>
    <row r="180" spans="2:28" ht="16.5" customHeight="1" x14ac:dyDescent="0.25">
      <c r="B180" s="97">
        <v>1829</v>
      </c>
      <c r="C180" s="97" t="s">
        <v>206</v>
      </c>
      <c r="D180" s="98" t="s">
        <v>4098</v>
      </c>
      <c r="E180" s="99" t="s">
        <v>3308</v>
      </c>
      <c r="F180" s="97" t="s">
        <v>223</v>
      </c>
      <c r="G180" s="97">
        <v>1</v>
      </c>
      <c r="H180" s="105">
        <v>7</v>
      </c>
      <c r="I180" s="105">
        <v>2</v>
      </c>
      <c r="J180" s="105">
        <v>53</v>
      </c>
      <c r="K180" s="95">
        <v>3053</v>
      </c>
      <c r="L180" s="106">
        <f>T179</f>
        <v>80</v>
      </c>
      <c r="M180" s="106">
        <f>K180*L180</f>
        <v>244240</v>
      </c>
      <c r="N180" s="77"/>
      <c r="O180" s="78"/>
      <c r="P180" s="78"/>
      <c r="Q180" s="78"/>
      <c r="R180" s="79"/>
      <c r="S180" s="80"/>
      <c r="T180" s="81"/>
      <c r="U180" s="77"/>
      <c r="V180" s="79"/>
      <c r="W180" s="79"/>
      <c r="X180" s="82"/>
      <c r="Y180" s="83">
        <f>M180</f>
        <v>244240</v>
      </c>
      <c r="Z180" s="84"/>
      <c r="AA180" s="87">
        <f>AB180*M180/100</f>
        <v>24.423999999999999</v>
      </c>
      <c r="AB180" s="82">
        <v>0.01</v>
      </c>
    </row>
    <row r="181" spans="2:28" ht="16.5" customHeight="1" x14ac:dyDescent="0.25">
      <c r="B181" s="99"/>
      <c r="C181" s="99"/>
      <c r="D181" s="99"/>
      <c r="E181" s="99"/>
      <c r="F181" s="99"/>
      <c r="G181" s="99"/>
      <c r="H181" s="107"/>
      <c r="I181" s="107"/>
      <c r="J181" s="107"/>
      <c r="K181" s="106"/>
      <c r="L181" s="106"/>
      <c r="M181" s="106"/>
      <c r="N181" s="77"/>
      <c r="O181" s="78"/>
      <c r="P181" s="78"/>
      <c r="Q181" s="78"/>
      <c r="R181" s="79"/>
      <c r="S181" s="80"/>
      <c r="T181" s="81"/>
      <c r="U181" s="77"/>
      <c r="V181" s="79"/>
      <c r="W181" s="79"/>
      <c r="X181" s="86"/>
      <c r="Y181" s="83"/>
      <c r="Z181" s="84"/>
      <c r="AA181" s="85"/>
      <c r="AB181" s="86"/>
    </row>
    <row r="182" spans="2:28" ht="16.5" customHeight="1" x14ac:dyDescent="0.25">
      <c r="B182" s="100" t="s">
        <v>205</v>
      </c>
      <c r="C182" s="101"/>
      <c r="D182" s="101"/>
      <c r="E182" s="101"/>
      <c r="F182" s="101"/>
      <c r="G182" s="102"/>
      <c r="H182" s="102" t="s">
        <v>207</v>
      </c>
      <c r="I182" s="102" t="s">
        <v>1081</v>
      </c>
      <c r="J182" s="102" t="s">
        <v>3052</v>
      </c>
      <c r="K182" s="102" t="s">
        <v>3051</v>
      </c>
      <c r="L182" s="102">
        <v>4</v>
      </c>
      <c r="M182" s="102"/>
      <c r="N182" s="102"/>
      <c r="O182" s="102" t="s">
        <v>208</v>
      </c>
      <c r="P182" s="102" t="s">
        <v>209</v>
      </c>
      <c r="Q182" s="102" t="s">
        <v>139</v>
      </c>
      <c r="R182" s="102">
        <v>34160</v>
      </c>
      <c r="S182" s="102"/>
      <c r="T182" s="102">
        <v>80</v>
      </c>
      <c r="U182" s="102"/>
      <c r="V182" s="103"/>
      <c r="W182" s="101"/>
      <c r="X182" s="102"/>
      <c r="Y182" s="101"/>
      <c r="Z182" s="101"/>
      <c r="AA182" s="101"/>
      <c r="AB182" s="104"/>
    </row>
    <row r="183" spans="2:28" ht="16.5" customHeight="1" x14ac:dyDescent="0.25">
      <c r="B183" s="97">
        <v>1830</v>
      </c>
      <c r="C183" s="97" t="s">
        <v>206</v>
      </c>
      <c r="D183" s="98" t="s">
        <v>4099</v>
      </c>
      <c r="E183" s="99" t="s">
        <v>3488</v>
      </c>
      <c r="F183" s="97" t="s">
        <v>223</v>
      </c>
      <c r="G183" s="97">
        <v>1</v>
      </c>
      <c r="H183" s="105">
        <v>12</v>
      </c>
      <c r="I183" s="105">
        <v>0</v>
      </c>
      <c r="J183" s="105">
        <v>14</v>
      </c>
      <c r="K183" s="95">
        <v>4814</v>
      </c>
      <c r="L183" s="106">
        <f>T182</f>
        <v>80</v>
      </c>
      <c r="M183" s="106">
        <f>K183*L183</f>
        <v>385120</v>
      </c>
      <c r="N183" s="77"/>
      <c r="O183" s="78"/>
      <c r="P183" s="78"/>
      <c r="Q183" s="78"/>
      <c r="R183" s="79"/>
      <c r="S183" s="80"/>
      <c r="T183" s="81"/>
      <c r="U183" s="77"/>
      <c r="V183" s="79"/>
      <c r="W183" s="79"/>
      <c r="X183" s="82"/>
      <c r="Y183" s="83">
        <f>M183</f>
        <v>385120</v>
      </c>
      <c r="Z183" s="84"/>
      <c r="AA183" s="87">
        <f>AB183*M183/100</f>
        <v>38.512</v>
      </c>
      <c r="AB183" s="82">
        <v>0.01</v>
      </c>
    </row>
    <row r="184" spans="2:28" ht="16.5" customHeight="1" x14ac:dyDescent="0.25">
      <c r="B184" s="97"/>
      <c r="C184" s="97"/>
      <c r="D184" s="98"/>
      <c r="E184" s="99"/>
      <c r="F184" s="97"/>
      <c r="G184" s="97"/>
      <c r="H184" s="105"/>
      <c r="I184" s="105"/>
      <c r="J184" s="105"/>
      <c r="K184" s="95"/>
      <c r="L184" s="106"/>
      <c r="M184" s="106"/>
      <c r="N184" s="77"/>
      <c r="O184" s="78"/>
      <c r="P184" s="78"/>
      <c r="Q184" s="78"/>
      <c r="R184" s="79"/>
      <c r="S184" s="80"/>
      <c r="T184" s="81"/>
      <c r="U184" s="77"/>
      <c r="V184" s="79"/>
      <c r="W184" s="79"/>
      <c r="X184" s="82"/>
      <c r="Y184" s="83"/>
      <c r="Z184" s="84"/>
      <c r="AA184" s="87"/>
      <c r="AB184" s="82"/>
    </row>
    <row r="185" spans="2:28" ht="16.5" customHeight="1" x14ac:dyDescent="0.25">
      <c r="B185" s="99"/>
      <c r="C185" s="99"/>
      <c r="D185" s="99"/>
      <c r="E185" s="99"/>
      <c r="F185" s="99"/>
      <c r="G185" s="99"/>
      <c r="H185" s="107"/>
      <c r="I185" s="107"/>
      <c r="J185" s="107"/>
      <c r="K185" s="106"/>
      <c r="L185" s="106"/>
      <c r="M185" s="106"/>
      <c r="N185" s="77"/>
      <c r="O185" s="78"/>
      <c r="P185" s="78"/>
      <c r="Q185" s="78"/>
      <c r="R185" s="79"/>
      <c r="S185" s="80"/>
      <c r="T185" s="81"/>
      <c r="U185" s="77"/>
      <c r="V185" s="79"/>
      <c r="W185" s="79"/>
      <c r="X185" s="86"/>
      <c r="Y185" s="83"/>
      <c r="Z185" s="84"/>
      <c r="AA185" s="85"/>
      <c r="AB185" s="86"/>
    </row>
    <row r="186" spans="2:28" ht="16.5" customHeight="1" x14ac:dyDescent="0.25">
      <c r="B186" s="100" t="s">
        <v>205</v>
      </c>
      <c r="C186" s="101"/>
      <c r="D186" s="101"/>
      <c r="E186" s="101"/>
      <c r="F186" s="101"/>
      <c r="G186" s="102"/>
      <c r="H186" s="102" t="s">
        <v>207</v>
      </c>
      <c r="I186" s="102" t="s">
        <v>2790</v>
      </c>
      <c r="J186" s="102" t="s">
        <v>4102</v>
      </c>
      <c r="K186" s="102" t="s">
        <v>3062</v>
      </c>
      <c r="L186" s="102">
        <v>4</v>
      </c>
      <c r="M186" s="102"/>
      <c r="N186" s="102"/>
      <c r="O186" s="102" t="s">
        <v>208</v>
      </c>
      <c r="P186" s="102" t="s">
        <v>209</v>
      </c>
      <c r="Q186" s="102" t="s">
        <v>139</v>
      </c>
      <c r="R186" s="102">
        <v>34160</v>
      </c>
      <c r="S186" s="102"/>
      <c r="T186" s="102">
        <v>80</v>
      </c>
      <c r="U186" s="102" t="s">
        <v>4103</v>
      </c>
      <c r="V186" s="103"/>
      <c r="W186" s="101"/>
      <c r="X186" s="102" t="s">
        <v>212</v>
      </c>
      <c r="Y186" s="101" t="s">
        <v>4104</v>
      </c>
      <c r="Z186" s="101"/>
      <c r="AA186" s="101"/>
      <c r="AB186" s="104"/>
    </row>
    <row r="187" spans="2:28" ht="16.5" customHeight="1" x14ac:dyDescent="0.25">
      <c r="B187" s="97">
        <v>1831</v>
      </c>
      <c r="C187" s="97" t="s">
        <v>206</v>
      </c>
      <c r="D187" s="98" t="s">
        <v>4100</v>
      </c>
      <c r="E187" s="99" t="s">
        <v>4101</v>
      </c>
      <c r="F187" s="97" t="s">
        <v>223</v>
      </c>
      <c r="G187" s="97">
        <v>2</v>
      </c>
      <c r="H187" s="105">
        <v>0</v>
      </c>
      <c r="I187" s="105">
        <v>3</v>
      </c>
      <c r="J187" s="105">
        <v>14</v>
      </c>
      <c r="K187" s="95">
        <v>314</v>
      </c>
      <c r="L187" s="106">
        <f>T186</f>
        <v>80</v>
      </c>
      <c r="M187" s="106">
        <f>K187*L187</f>
        <v>25120</v>
      </c>
      <c r="N187" s="77"/>
      <c r="O187" s="78" t="s">
        <v>203</v>
      </c>
      <c r="P187" s="78" t="s">
        <v>5</v>
      </c>
      <c r="Q187" s="78" t="s">
        <v>143</v>
      </c>
      <c r="R187" s="79">
        <v>72</v>
      </c>
      <c r="S187" s="80"/>
      <c r="T187" s="81">
        <v>8050</v>
      </c>
      <c r="U187" s="96" t="s">
        <v>1334</v>
      </c>
      <c r="V187" s="79">
        <f>R187*T187*16/100</f>
        <v>92736</v>
      </c>
      <c r="W187" s="79">
        <f>R187*T187-V187</f>
        <v>486864</v>
      </c>
      <c r="X187" s="82">
        <f>M187+W187</f>
        <v>511984</v>
      </c>
      <c r="Y187" s="83">
        <f>M187</f>
        <v>25120</v>
      </c>
      <c r="Z187" s="84"/>
      <c r="AA187" s="87">
        <f>AB187*M187/100</f>
        <v>5.024</v>
      </c>
      <c r="AB187" s="86">
        <v>0.02</v>
      </c>
    </row>
    <row r="188" spans="2:28" ht="16.5" customHeight="1" x14ac:dyDescent="0.25">
      <c r="B188" s="99"/>
      <c r="C188" s="99"/>
      <c r="D188" s="99"/>
      <c r="E188" s="99"/>
      <c r="F188" s="99"/>
      <c r="G188" s="99"/>
      <c r="H188" s="107"/>
      <c r="I188" s="107"/>
      <c r="J188" s="107"/>
      <c r="K188" s="106"/>
      <c r="L188" s="106"/>
      <c r="M188" s="106"/>
      <c r="N188" s="77"/>
      <c r="O188" s="78"/>
      <c r="P188" s="78"/>
      <c r="Q188" s="78"/>
      <c r="R188" s="79"/>
      <c r="S188" s="80"/>
      <c r="T188" s="81"/>
      <c r="U188" s="77"/>
      <c r="V188" s="79"/>
      <c r="W188" s="79"/>
      <c r="X188" s="86"/>
      <c r="Y188" s="83"/>
      <c r="Z188" s="84"/>
      <c r="AA188" s="85"/>
      <c r="AB188" s="86"/>
    </row>
    <row r="189" spans="2:28" ht="16.5" customHeight="1" x14ac:dyDescent="0.25">
      <c r="B189" s="100" t="s">
        <v>205</v>
      </c>
      <c r="C189" s="101"/>
      <c r="D189" s="101"/>
      <c r="E189" s="101"/>
      <c r="F189" s="101"/>
      <c r="G189" s="102"/>
      <c r="H189" s="102" t="s">
        <v>210</v>
      </c>
      <c r="I189" s="102" t="s">
        <v>1736</v>
      </c>
      <c r="J189" s="102" t="s">
        <v>3052</v>
      </c>
      <c r="K189" s="102" t="s">
        <v>3051</v>
      </c>
      <c r="L189" s="102">
        <v>4</v>
      </c>
      <c r="M189" s="102"/>
      <c r="N189" s="102"/>
      <c r="O189" s="102" t="s">
        <v>208</v>
      </c>
      <c r="P189" s="102" t="s">
        <v>209</v>
      </c>
      <c r="Q189" s="102" t="s">
        <v>139</v>
      </c>
      <c r="R189" s="102">
        <v>34160</v>
      </c>
      <c r="S189" s="102"/>
      <c r="T189" s="102">
        <v>80</v>
      </c>
      <c r="U189" s="102" t="s">
        <v>4107</v>
      </c>
      <c r="V189" s="103"/>
      <c r="W189" s="101"/>
      <c r="X189" s="102"/>
      <c r="Y189" s="101"/>
      <c r="Z189" s="101"/>
      <c r="AA189" s="101"/>
      <c r="AB189" s="104"/>
    </row>
    <row r="190" spans="2:28" ht="16.5" customHeight="1" x14ac:dyDescent="0.25">
      <c r="B190" s="97">
        <v>1832</v>
      </c>
      <c r="C190" s="97" t="s">
        <v>206</v>
      </c>
      <c r="D190" s="98" t="s">
        <v>4105</v>
      </c>
      <c r="E190" s="99" t="s">
        <v>4106</v>
      </c>
      <c r="F190" s="97" t="s">
        <v>223</v>
      </c>
      <c r="G190" s="97">
        <v>2</v>
      </c>
      <c r="H190" s="105">
        <v>0</v>
      </c>
      <c r="I190" s="105">
        <v>2</v>
      </c>
      <c r="J190" s="105">
        <v>0</v>
      </c>
      <c r="K190" s="95">
        <v>200</v>
      </c>
      <c r="L190" s="106">
        <f>T189</f>
        <v>80</v>
      </c>
      <c r="M190" s="106">
        <f>K190*L190</f>
        <v>16000</v>
      </c>
      <c r="N190" s="77"/>
      <c r="O190" s="78" t="s">
        <v>203</v>
      </c>
      <c r="P190" s="78" t="s">
        <v>1143</v>
      </c>
      <c r="Q190" s="78" t="s">
        <v>143</v>
      </c>
      <c r="R190" s="79">
        <v>90</v>
      </c>
      <c r="S190" s="80"/>
      <c r="T190" s="81">
        <v>7450</v>
      </c>
      <c r="U190" s="96" t="s">
        <v>1207</v>
      </c>
      <c r="V190" s="79">
        <f>R190*T190*85/100</f>
        <v>569925</v>
      </c>
      <c r="W190" s="79">
        <f>R190*T190-V190</f>
        <v>100575</v>
      </c>
      <c r="X190" s="82">
        <f>M190+W190</f>
        <v>116575</v>
      </c>
      <c r="Y190" s="83">
        <f>M190</f>
        <v>16000</v>
      </c>
      <c r="Z190" s="84"/>
      <c r="AA190" s="87">
        <f>AB190*M190/100</f>
        <v>3.2</v>
      </c>
      <c r="AB190" s="86">
        <v>0.02</v>
      </c>
    </row>
    <row r="191" spans="2:28" ht="16.5" customHeight="1" x14ac:dyDescent="0.25">
      <c r="B191" s="99"/>
      <c r="C191" s="99"/>
      <c r="D191" s="99"/>
      <c r="E191" s="99"/>
      <c r="F191" s="99"/>
      <c r="G191" s="99"/>
      <c r="H191" s="107"/>
      <c r="I191" s="107"/>
      <c r="J191" s="107"/>
      <c r="K191" s="106"/>
      <c r="L191" s="106"/>
      <c r="M191" s="106"/>
      <c r="N191" s="77"/>
      <c r="O191" s="78"/>
      <c r="P191" s="78"/>
      <c r="Q191" s="78"/>
      <c r="R191" s="79"/>
      <c r="S191" s="80"/>
      <c r="T191" s="81"/>
      <c r="U191" s="77"/>
      <c r="V191" s="79"/>
      <c r="W191" s="79"/>
      <c r="X191" s="86"/>
      <c r="Y191" s="83"/>
      <c r="Z191" s="84"/>
      <c r="AA191" s="85"/>
      <c r="AB191" s="86"/>
    </row>
    <row r="192" spans="2:28" ht="16.5" customHeight="1" x14ac:dyDescent="0.25">
      <c r="B192" s="100" t="s">
        <v>205</v>
      </c>
      <c r="C192" s="101"/>
      <c r="D192" s="101"/>
      <c r="E192" s="101"/>
      <c r="F192" s="101"/>
      <c r="G192" s="102"/>
      <c r="H192" s="102" t="s">
        <v>210</v>
      </c>
      <c r="I192" s="102" t="s">
        <v>1736</v>
      </c>
      <c r="J192" s="102" t="s">
        <v>3052</v>
      </c>
      <c r="K192" s="102" t="s">
        <v>3051</v>
      </c>
      <c r="L192" s="102">
        <v>4</v>
      </c>
      <c r="M192" s="102"/>
      <c r="N192" s="102"/>
      <c r="O192" s="102" t="s">
        <v>208</v>
      </c>
      <c r="P192" s="102" t="s">
        <v>209</v>
      </c>
      <c r="Q192" s="102" t="s">
        <v>139</v>
      </c>
      <c r="R192" s="102">
        <v>34160</v>
      </c>
      <c r="S192" s="102"/>
      <c r="T192" s="102">
        <v>80</v>
      </c>
      <c r="U192" s="102" t="s">
        <v>4110</v>
      </c>
      <c r="V192" s="103"/>
      <c r="W192" s="101"/>
      <c r="X192" s="102" t="s">
        <v>212</v>
      </c>
      <c r="Y192" s="101" t="s">
        <v>4111</v>
      </c>
      <c r="Z192" s="101"/>
      <c r="AA192" s="101"/>
      <c r="AB192" s="104"/>
    </row>
    <row r="193" spans="2:28" ht="16.5" customHeight="1" x14ac:dyDescent="0.25">
      <c r="B193" s="97">
        <v>1833</v>
      </c>
      <c r="C193" s="97" t="s">
        <v>206</v>
      </c>
      <c r="D193" s="98" t="s">
        <v>4108</v>
      </c>
      <c r="E193" s="99" t="s">
        <v>4109</v>
      </c>
      <c r="F193" s="97" t="s">
        <v>223</v>
      </c>
      <c r="G193" s="97">
        <v>2</v>
      </c>
      <c r="H193" s="105">
        <v>0</v>
      </c>
      <c r="I193" s="105">
        <v>2</v>
      </c>
      <c r="J193" s="105">
        <v>17</v>
      </c>
      <c r="K193" s="95">
        <v>217</v>
      </c>
      <c r="L193" s="106">
        <f>T192</f>
        <v>80</v>
      </c>
      <c r="M193" s="106">
        <f>K193*L193</f>
        <v>17360</v>
      </c>
      <c r="N193" s="77"/>
      <c r="O193" s="78" t="s">
        <v>203</v>
      </c>
      <c r="P193" s="78" t="s">
        <v>25</v>
      </c>
      <c r="Q193" s="78" t="s">
        <v>143</v>
      </c>
      <c r="R193" s="79">
        <v>108</v>
      </c>
      <c r="S193" s="80"/>
      <c r="T193" s="81">
        <v>7650</v>
      </c>
      <c r="U193" s="96" t="s">
        <v>4112</v>
      </c>
      <c r="V193" s="79">
        <f>R193*T193*35/100</f>
        <v>289170</v>
      </c>
      <c r="W193" s="79">
        <f>R193*T193-V193</f>
        <v>537030</v>
      </c>
      <c r="X193" s="82">
        <f>M193+W193</f>
        <v>554390</v>
      </c>
      <c r="Y193" s="83">
        <f>M193</f>
        <v>17360</v>
      </c>
      <c r="Z193" s="84"/>
      <c r="AA193" s="87">
        <f>AB193*M193/100</f>
        <v>3.472</v>
      </c>
      <c r="AB193" s="86">
        <v>0.02</v>
      </c>
    </row>
    <row r="194" spans="2:28" ht="16.5" customHeight="1" x14ac:dyDescent="0.25">
      <c r="B194" s="99"/>
      <c r="C194" s="99"/>
      <c r="D194" s="99"/>
      <c r="E194" s="99"/>
      <c r="F194" s="99"/>
      <c r="G194" s="99"/>
      <c r="H194" s="107"/>
      <c r="I194" s="107"/>
      <c r="J194" s="107"/>
      <c r="K194" s="106"/>
      <c r="L194" s="106"/>
      <c r="M194" s="106"/>
      <c r="N194" s="77"/>
      <c r="O194" s="78"/>
      <c r="P194" s="78"/>
      <c r="Q194" s="78"/>
      <c r="R194" s="79"/>
      <c r="S194" s="80"/>
      <c r="T194" s="81"/>
      <c r="U194" s="77"/>
      <c r="V194" s="79"/>
      <c r="W194" s="79"/>
      <c r="X194" s="86"/>
      <c r="Y194" s="83"/>
      <c r="Z194" s="84"/>
      <c r="AA194" s="85"/>
      <c r="AB194" s="86"/>
    </row>
    <row r="195" spans="2:28" ht="16.5" customHeight="1" x14ac:dyDescent="0.25">
      <c r="B195" s="100" t="s">
        <v>205</v>
      </c>
      <c r="C195" s="101"/>
      <c r="D195" s="101"/>
      <c r="E195" s="101"/>
      <c r="F195" s="101"/>
      <c r="G195" s="102"/>
      <c r="H195" s="102" t="s">
        <v>210</v>
      </c>
      <c r="I195" s="102" t="s">
        <v>4144</v>
      </c>
      <c r="J195" s="102" t="s">
        <v>4083</v>
      </c>
      <c r="K195" s="102" t="s">
        <v>3181</v>
      </c>
      <c r="L195" s="102">
        <v>4</v>
      </c>
      <c r="M195" s="102"/>
      <c r="N195" s="102"/>
      <c r="O195" s="102" t="s">
        <v>208</v>
      </c>
      <c r="P195" s="102" t="s">
        <v>209</v>
      </c>
      <c r="Q195" s="102" t="s">
        <v>139</v>
      </c>
      <c r="R195" s="102">
        <v>34160</v>
      </c>
      <c r="S195" s="102"/>
      <c r="T195" s="102">
        <v>80</v>
      </c>
      <c r="U195" s="102"/>
      <c r="V195" s="103"/>
      <c r="W195" s="101"/>
      <c r="X195" s="102" t="s">
        <v>212</v>
      </c>
      <c r="Y195" s="101" t="s">
        <v>4145</v>
      </c>
      <c r="Z195" s="101"/>
      <c r="AA195" s="101"/>
      <c r="AB195" s="104"/>
    </row>
    <row r="196" spans="2:28" ht="16.5" customHeight="1" x14ac:dyDescent="0.25">
      <c r="B196" s="97">
        <v>1844</v>
      </c>
      <c r="C196" s="97" t="s">
        <v>206</v>
      </c>
      <c r="D196" s="98" t="s">
        <v>4143</v>
      </c>
      <c r="E196" s="99" t="s">
        <v>3074</v>
      </c>
      <c r="F196" s="97" t="s">
        <v>223</v>
      </c>
      <c r="G196" s="97">
        <v>1</v>
      </c>
      <c r="H196" s="105">
        <v>8</v>
      </c>
      <c r="I196" s="105">
        <v>3</v>
      </c>
      <c r="J196" s="105">
        <v>47</v>
      </c>
      <c r="K196" s="95">
        <v>3547</v>
      </c>
      <c r="L196" s="106">
        <f>T195</f>
        <v>80</v>
      </c>
      <c r="M196" s="106">
        <f>K196*L196</f>
        <v>283760</v>
      </c>
      <c r="N196" s="77"/>
      <c r="O196" s="78"/>
      <c r="P196" s="78"/>
      <c r="Q196" s="78"/>
      <c r="R196" s="79"/>
      <c r="S196" s="80"/>
      <c r="T196" s="81"/>
      <c r="U196" s="77"/>
      <c r="V196" s="79"/>
      <c r="W196" s="79"/>
      <c r="X196" s="82"/>
      <c r="Y196" s="83">
        <f>M196</f>
        <v>283760</v>
      </c>
      <c r="Z196" s="84"/>
      <c r="AA196" s="87">
        <f>AB196*M196/100</f>
        <v>28.375999999999998</v>
      </c>
      <c r="AB196" s="82">
        <v>0.01</v>
      </c>
    </row>
    <row r="197" spans="2:28" ht="16.5" customHeight="1" x14ac:dyDescent="0.25">
      <c r="B197" s="99"/>
      <c r="C197" s="99"/>
      <c r="D197" s="99"/>
      <c r="E197" s="99"/>
      <c r="F197" s="99"/>
      <c r="G197" s="99"/>
      <c r="H197" s="107"/>
      <c r="I197" s="107"/>
      <c r="J197" s="107"/>
      <c r="K197" s="106"/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6"/>
      <c r="Y197" s="83"/>
      <c r="Z197" s="84"/>
      <c r="AA197" s="85"/>
      <c r="AB197" s="86"/>
    </row>
    <row r="198" spans="2:28" ht="16.5" customHeight="1" x14ac:dyDescent="0.25">
      <c r="B198" s="100" t="s">
        <v>205</v>
      </c>
      <c r="C198" s="101"/>
      <c r="D198" s="101"/>
      <c r="E198" s="101"/>
      <c r="F198" s="101"/>
      <c r="G198" s="102"/>
      <c r="H198" s="102" t="s">
        <v>207</v>
      </c>
      <c r="I198" s="102" t="s">
        <v>4148</v>
      </c>
      <c r="J198" s="102" t="s">
        <v>2082</v>
      </c>
      <c r="K198" s="102" t="s">
        <v>3138</v>
      </c>
      <c r="L198" s="102">
        <v>4</v>
      </c>
      <c r="M198" s="102"/>
      <c r="N198" s="102"/>
      <c r="O198" s="102" t="s">
        <v>208</v>
      </c>
      <c r="P198" s="102" t="s">
        <v>209</v>
      </c>
      <c r="Q198" s="102" t="s">
        <v>139</v>
      </c>
      <c r="R198" s="102">
        <v>34160</v>
      </c>
      <c r="S198" s="102"/>
      <c r="T198" s="102">
        <v>80</v>
      </c>
      <c r="U198" s="102" t="s">
        <v>4149</v>
      </c>
      <c r="V198" s="103"/>
      <c r="W198" s="101"/>
      <c r="X198" s="102" t="s">
        <v>212</v>
      </c>
      <c r="Y198" s="101" t="s">
        <v>4151</v>
      </c>
      <c r="Z198" s="101"/>
      <c r="AA198" s="101"/>
      <c r="AB198" s="104"/>
    </row>
    <row r="199" spans="2:28" ht="16.5" customHeight="1" x14ac:dyDescent="0.25">
      <c r="B199" s="97">
        <v>1845</v>
      </c>
      <c r="C199" s="97" t="s">
        <v>206</v>
      </c>
      <c r="D199" s="98" t="s">
        <v>4146</v>
      </c>
      <c r="E199" s="99" t="s">
        <v>4147</v>
      </c>
      <c r="F199" s="97" t="s">
        <v>223</v>
      </c>
      <c r="G199" s="97">
        <v>2</v>
      </c>
      <c r="H199" s="105">
        <v>0</v>
      </c>
      <c r="I199" s="105">
        <v>2</v>
      </c>
      <c r="J199" s="105">
        <v>86</v>
      </c>
      <c r="K199" s="95">
        <v>286</v>
      </c>
      <c r="L199" s="106">
        <f>T198</f>
        <v>80</v>
      </c>
      <c r="M199" s="106">
        <f>K199*L199</f>
        <v>22880</v>
      </c>
      <c r="N199" s="77"/>
      <c r="O199" s="78" t="s">
        <v>203</v>
      </c>
      <c r="P199" s="78" t="s">
        <v>25</v>
      </c>
      <c r="Q199" s="78" t="s">
        <v>143</v>
      </c>
      <c r="R199" s="79">
        <v>81</v>
      </c>
      <c r="S199" s="80"/>
      <c r="T199" s="81">
        <v>7650</v>
      </c>
      <c r="U199" s="96" t="s">
        <v>4150</v>
      </c>
      <c r="V199" s="79">
        <f>R199*T199*9/100</f>
        <v>55768.5</v>
      </c>
      <c r="W199" s="79">
        <f>R199*T199-V199</f>
        <v>563881.5</v>
      </c>
      <c r="X199" s="82">
        <f>M199+W199</f>
        <v>586761.5</v>
      </c>
      <c r="Y199" s="83">
        <f>M199</f>
        <v>22880</v>
      </c>
      <c r="Z199" s="84"/>
      <c r="AA199" s="87">
        <f>AB199*M199/100</f>
        <v>4.5760000000000005</v>
      </c>
      <c r="AB199" s="86">
        <v>0.02</v>
      </c>
    </row>
    <row r="200" spans="2:28" ht="16.5" customHeight="1" x14ac:dyDescent="0.25">
      <c r="B200" s="99"/>
      <c r="C200" s="99"/>
      <c r="D200" s="99"/>
      <c r="E200" s="99"/>
      <c r="F200" s="99"/>
      <c r="G200" s="99"/>
      <c r="H200" s="107"/>
      <c r="I200" s="107"/>
      <c r="J200" s="107"/>
      <c r="K200" s="106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6"/>
      <c r="Y200" s="83"/>
      <c r="Z200" s="84"/>
      <c r="AA200" s="85"/>
      <c r="AB200" s="86"/>
    </row>
    <row r="201" spans="2:28" ht="16.5" customHeight="1" x14ac:dyDescent="0.25">
      <c r="B201" s="100" t="s">
        <v>205</v>
      </c>
      <c r="C201" s="101"/>
      <c r="D201" s="101"/>
      <c r="E201" s="101"/>
      <c r="F201" s="101"/>
      <c r="G201" s="102"/>
      <c r="H201" s="102" t="s">
        <v>207</v>
      </c>
      <c r="I201" s="102" t="s">
        <v>4148</v>
      </c>
      <c r="J201" s="102" t="s">
        <v>2082</v>
      </c>
      <c r="K201" s="102" t="s">
        <v>3138</v>
      </c>
      <c r="L201" s="102">
        <v>4</v>
      </c>
      <c r="M201" s="102"/>
      <c r="N201" s="102"/>
      <c r="O201" s="102" t="s">
        <v>208</v>
      </c>
      <c r="P201" s="102" t="s">
        <v>209</v>
      </c>
      <c r="Q201" s="102" t="s">
        <v>139</v>
      </c>
      <c r="R201" s="102">
        <v>34160</v>
      </c>
      <c r="S201" s="102"/>
      <c r="T201" s="102">
        <v>80</v>
      </c>
      <c r="U201" s="102"/>
      <c r="V201" s="103"/>
      <c r="W201" s="101"/>
      <c r="X201" s="102" t="s">
        <v>212</v>
      </c>
      <c r="Y201" s="101" t="s">
        <v>4153</v>
      </c>
      <c r="Z201" s="101"/>
      <c r="AA201" s="101"/>
      <c r="AB201" s="104"/>
    </row>
    <row r="202" spans="2:28" ht="16.5" customHeight="1" x14ac:dyDescent="0.25">
      <c r="B202" s="97">
        <v>1846</v>
      </c>
      <c r="C202" s="97" t="s">
        <v>206</v>
      </c>
      <c r="D202" s="98" t="s">
        <v>4152</v>
      </c>
      <c r="E202" s="99" t="s">
        <v>3488</v>
      </c>
      <c r="F202" s="97" t="s">
        <v>223</v>
      </c>
      <c r="G202" s="97">
        <v>1</v>
      </c>
      <c r="H202" s="105">
        <v>3</v>
      </c>
      <c r="I202" s="105">
        <v>0</v>
      </c>
      <c r="J202" s="105">
        <v>5</v>
      </c>
      <c r="K202" s="95">
        <v>1205</v>
      </c>
      <c r="L202" s="106">
        <f>T201</f>
        <v>80</v>
      </c>
      <c r="M202" s="106">
        <f>K202*L202</f>
        <v>96400</v>
      </c>
      <c r="N202" s="77"/>
      <c r="O202" s="78"/>
      <c r="P202" s="78"/>
      <c r="Q202" s="78"/>
      <c r="R202" s="79"/>
      <c r="S202" s="80"/>
      <c r="T202" s="81"/>
      <c r="U202" s="77"/>
      <c r="V202" s="79"/>
      <c r="W202" s="79"/>
      <c r="X202" s="82"/>
      <c r="Y202" s="83">
        <f>M202</f>
        <v>96400</v>
      </c>
      <c r="Z202" s="84"/>
      <c r="AA202" s="87">
        <f>AB202*M202/100</f>
        <v>9.64</v>
      </c>
      <c r="AB202" s="82">
        <v>0.01</v>
      </c>
    </row>
    <row r="203" spans="2:28" ht="16.5" customHeight="1" x14ac:dyDescent="0.25">
      <c r="B203" s="99"/>
      <c r="C203" s="99"/>
      <c r="D203" s="99"/>
      <c r="E203" s="99"/>
      <c r="F203" s="99"/>
      <c r="G203" s="99"/>
      <c r="H203" s="107"/>
      <c r="I203" s="107"/>
      <c r="J203" s="107"/>
      <c r="K203" s="106"/>
      <c r="L203" s="106"/>
      <c r="M203" s="106"/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6"/>
      <c r="Y203" s="83"/>
      <c r="Z203" s="84"/>
      <c r="AA203" s="85"/>
      <c r="AB203" s="86"/>
    </row>
    <row r="204" spans="2:28" ht="16.5" customHeight="1" x14ac:dyDescent="0.25">
      <c r="B204" s="100" t="s">
        <v>205</v>
      </c>
      <c r="C204" s="101"/>
      <c r="D204" s="101"/>
      <c r="E204" s="101"/>
      <c r="F204" s="101"/>
      <c r="G204" s="102"/>
      <c r="H204" s="102" t="s">
        <v>210</v>
      </c>
      <c r="I204" s="102" t="s">
        <v>2148</v>
      </c>
      <c r="J204" s="102" t="s">
        <v>4774</v>
      </c>
      <c r="K204" s="102" t="s">
        <v>3942</v>
      </c>
      <c r="L204" s="102">
        <v>4</v>
      </c>
      <c r="M204" s="102"/>
      <c r="N204" s="102"/>
      <c r="O204" s="102" t="s">
        <v>208</v>
      </c>
      <c r="P204" s="102" t="s">
        <v>209</v>
      </c>
      <c r="Q204" s="102" t="s">
        <v>139</v>
      </c>
      <c r="R204" s="102">
        <v>34160</v>
      </c>
      <c r="S204" s="102"/>
      <c r="T204" s="102">
        <v>80</v>
      </c>
      <c r="U204" s="102"/>
      <c r="V204" s="103"/>
      <c r="W204" s="101"/>
      <c r="X204" s="102"/>
      <c r="Y204" s="101"/>
      <c r="Z204" s="101"/>
      <c r="AA204" s="101"/>
      <c r="AB204" s="104"/>
    </row>
    <row r="205" spans="2:28" ht="16.5" customHeight="1" x14ac:dyDescent="0.25">
      <c r="B205" s="97">
        <v>2056</v>
      </c>
      <c r="C205" s="97" t="s">
        <v>206</v>
      </c>
      <c r="D205" s="98" t="s">
        <v>4773</v>
      </c>
      <c r="E205" s="99" t="s">
        <v>3074</v>
      </c>
      <c r="F205" s="97" t="s">
        <v>223</v>
      </c>
      <c r="G205" s="97"/>
      <c r="H205" s="105">
        <v>19</v>
      </c>
      <c r="I205" s="105">
        <v>0</v>
      </c>
      <c r="J205" s="105">
        <v>70</v>
      </c>
      <c r="K205" s="95">
        <v>7670</v>
      </c>
      <c r="L205" s="106">
        <f>T204</f>
        <v>80</v>
      </c>
      <c r="M205" s="106">
        <f>K205*L205</f>
        <v>613600</v>
      </c>
      <c r="N205" s="77"/>
      <c r="O205" s="78"/>
      <c r="P205" s="78"/>
      <c r="Q205" s="78"/>
      <c r="R205" s="79"/>
      <c r="S205" s="80"/>
      <c r="T205" s="81"/>
      <c r="U205" s="77"/>
      <c r="V205" s="79"/>
      <c r="W205" s="79"/>
      <c r="X205" s="82"/>
      <c r="Y205" s="83">
        <f>M205</f>
        <v>613600</v>
      </c>
      <c r="Z205" s="84"/>
      <c r="AA205" s="87">
        <f>AB205*M205/100</f>
        <v>61.36</v>
      </c>
      <c r="AB205" s="82">
        <v>0.01</v>
      </c>
    </row>
    <row r="206" spans="2:28" ht="16.5" customHeight="1" x14ac:dyDescent="0.25">
      <c r="B206" s="97"/>
      <c r="C206" s="97"/>
      <c r="D206" s="98"/>
      <c r="E206" s="99"/>
      <c r="F206" s="97"/>
      <c r="G206" s="97"/>
      <c r="H206" s="105"/>
      <c r="I206" s="105"/>
      <c r="J206" s="105"/>
      <c r="K206" s="95">
        <v>100</v>
      </c>
      <c r="L206" s="106">
        <f>T204</f>
        <v>80</v>
      </c>
      <c r="M206" s="106">
        <f>K206*L206</f>
        <v>8000</v>
      </c>
      <c r="N206" s="77"/>
      <c r="O206" s="78" t="s">
        <v>203</v>
      </c>
      <c r="P206" s="78" t="s">
        <v>5</v>
      </c>
      <c r="Q206" s="78" t="s">
        <v>143</v>
      </c>
      <c r="R206" s="79">
        <v>81</v>
      </c>
      <c r="S206" s="80"/>
      <c r="T206" s="81">
        <v>8050</v>
      </c>
      <c r="U206" s="96" t="s">
        <v>375</v>
      </c>
      <c r="V206" s="79">
        <f>R206*T206*36/100</f>
        <v>234738</v>
      </c>
      <c r="W206" s="79">
        <f>R206*T206-V206</f>
        <v>417312</v>
      </c>
      <c r="X206" s="82">
        <f>M206+W206</f>
        <v>425312</v>
      </c>
      <c r="Y206" s="83">
        <f>M206</f>
        <v>8000</v>
      </c>
      <c r="Z206" s="84"/>
      <c r="AA206" s="87">
        <f>AB206*M206/100</f>
        <v>1.6</v>
      </c>
      <c r="AB206" s="86">
        <v>0.02</v>
      </c>
    </row>
    <row r="207" spans="2:28" ht="16.5" customHeight="1" x14ac:dyDescent="0.25">
      <c r="B207" s="97"/>
      <c r="C207" s="97"/>
      <c r="D207" s="98"/>
      <c r="E207" s="99"/>
      <c r="F207" s="97"/>
      <c r="G207" s="97"/>
      <c r="H207" s="105">
        <v>19</v>
      </c>
      <c r="I207" s="105">
        <v>1</v>
      </c>
      <c r="J207" s="105">
        <v>70</v>
      </c>
      <c r="K207" s="95">
        <v>7770</v>
      </c>
      <c r="L207" s="106"/>
      <c r="M207" s="106"/>
      <c r="N207" s="77"/>
      <c r="O207" s="78"/>
      <c r="P207" s="78"/>
      <c r="Q207" s="78"/>
      <c r="R207" s="79"/>
      <c r="S207" s="80"/>
      <c r="T207" s="81"/>
      <c r="U207" s="77"/>
      <c r="V207" s="79"/>
      <c r="W207" s="79"/>
      <c r="X207" s="82"/>
      <c r="Y207" s="83"/>
      <c r="Z207" s="84"/>
      <c r="AA207" s="87"/>
      <c r="AB207" s="82"/>
    </row>
    <row r="208" spans="2:28" ht="16.5" customHeight="1" x14ac:dyDescent="0.25">
      <c r="B208" s="99"/>
      <c r="C208" s="99"/>
      <c r="D208" s="99"/>
      <c r="E208" s="99"/>
      <c r="F208" s="99"/>
      <c r="G208" s="99"/>
      <c r="H208" s="107"/>
      <c r="I208" s="107"/>
      <c r="J208" s="107"/>
      <c r="K208" s="106"/>
      <c r="L208" s="106"/>
      <c r="M208" s="106"/>
      <c r="N208" s="77"/>
      <c r="O208" s="78"/>
      <c r="P208" s="78"/>
      <c r="Q208" s="78"/>
      <c r="R208" s="79"/>
      <c r="S208" s="80"/>
      <c r="T208" s="81"/>
      <c r="U208" s="77"/>
      <c r="V208" s="79"/>
      <c r="W208" s="79"/>
      <c r="X208" s="86"/>
      <c r="Y208" s="83"/>
      <c r="Z208" s="84"/>
      <c r="AA208" s="85"/>
      <c r="AB208" s="86"/>
    </row>
    <row r="209" spans="2:28" ht="16.5" customHeight="1" x14ac:dyDescent="0.25">
      <c r="B209" s="100" t="s">
        <v>205</v>
      </c>
      <c r="C209" s="101"/>
      <c r="D209" s="101"/>
      <c r="E209" s="101"/>
      <c r="F209" s="101"/>
      <c r="G209" s="102"/>
      <c r="H209" s="102" t="s">
        <v>207</v>
      </c>
      <c r="I209" s="102" t="s">
        <v>4827</v>
      </c>
      <c r="J209" s="102" t="s">
        <v>4141</v>
      </c>
      <c r="K209" s="102">
        <v>49</v>
      </c>
      <c r="L209" s="102">
        <v>4</v>
      </c>
      <c r="M209" s="102"/>
      <c r="N209" s="102"/>
      <c r="O209" s="102" t="s">
        <v>208</v>
      </c>
      <c r="P209" s="102" t="s">
        <v>209</v>
      </c>
      <c r="Q209" s="102" t="s">
        <v>139</v>
      </c>
      <c r="R209" s="102">
        <v>34160</v>
      </c>
      <c r="S209" s="102"/>
      <c r="T209" s="102">
        <v>80</v>
      </c>
      <c r="U209" s="102"/>
      <c r="V209" s="103"/>
      <c r="W209" s="101"/>
      <c r="X209" s="102" t="s">
        <v>212</v>
      </c>
      <c r="Y209" s="101" t="s">
        <v>4830</v>
      </c>
      <c r="Z209" s="101"/>
      <c r="AA209" s="101"/>
      <c r="AB209" s="104"/>
    </row>
    <row r="210" spans="2:28" ht="16.5" customHeight="1" x14ac:dyDescent="0.25">
      <c r="B210" s="97">
        <v>2074</v>
      </c>
      <c r="C210" s="97" t="s">
        <v>206</v>
      </c>
      <c r="D210" s="98"/>
      <c r="E210" s="99" t="s">
        <v>4826</v>
      </c>
      <c r="F210" s="97" t="s">
        <v>4191</v>
      </c>
      <c r="G210" s="97">
        <v>1</v>
      </c>
      <c r="H210" s="105">
        <v>0</v>
      </c>
      <c r="I210" s="105">
        <v>3</v>
      </c>
      <c r="J210" s="105">
        <v>98</v>
      </c>
      <c r="K210" s="95">
        <v>398</v>
      </c>
      <c r="L210" s="106">
        <f>T209</f>
        <v>80</v>
      </c>
      <c r="M210" s="106">
        <f>K210*L210</f>
        <v>31840</v>
      </c>
      <c r="N210" s="77"/>
      <c r="O210" s="78"/>
      <c r="P210" s="78"/>
      <c r="Q210" s="78"/>
      <c r="R210" s="79"/>
      <c r="S210" s="80"/>
      <c r="T210" s="81"/>
      <c r="U210" s="77"/>
      <c r="V210" s="79"/>
      <c r="W210" s="79"/>
      <c r="X210" s="82"/>
      <c r="Y210" s="83">
        <f>M210</f>
        <v>31840</v>
      </c>
      <c r="Z210" s="84"/>
      <c r="AA210" s="87">
        <f>AB210*M210/100</f>
        <v>3.1840000000000002</v>
      </c>
      <c r="AB210" s="82">
        <v>0.01</v>
      </c>
    </row>
    <row r="211" spans="2:28" ht="16.5" customHeight="1" x14ac:dyDescent="0.25">
      <c r="B211" s="99"/>
      <c r="C211" s="99"/>
      <c r="D211" s="99"/>
      <c r="E211" s="99"/>
      <c r="F211" s="99"/>
      <c r="G211" s="99"/>
      <c r="H211" s="107"/>
      <c r="I211" s="107"/>
      <c r="J211" s="107"/>
      <c r="K211" s="106"/>
      <c r="L211" s="106"/>
      <c r="M211" s="106"/>
      <c r="N211" s="77"/>
      <c r="O211" s="78"/>
      <c r="P211" s="78"/>
      <c r="Q211" s="78"/>
      <c r="R211" s="79"/>
      <c r="S211" s="80"/>
      <c r="T211" s="81"/>
      <c r="U211" s="77"/>
      <c r="V211" s="79"/>
      <c r="W211" s="79"/>
      <c r="X211" s="86"/>
      <c r="Y211" s="83"/>
      <c r="Z211" s="84"/>
      <c r="AA211" s="85"/>
      <c r="AB211" s="86"/>
    </row>
    <row r="212" spans="2:28" ht="16.5" customHeight="1" x14ac:dyDescent="0.25">
      <c r="B212" s="100" t="s">
        <v>205</v>
      </c>
      <c r="C212" s="101"/>
      <c r="D212" s="101"/>
      <c r="E212" s="101"/>
      <c r="F212" s="101"/>
      <c r="G212" s="102"/>
      <c r="H212" s="102" t="s">
        <v>207</v>
      </c>
      <c r="I212" s="102" t="s">
        <v>4829</v>
      </c>
      <c r="J212" s="102" t="s">
        <v>4141</v>
      </c>
      <c r="K212" s="102">
        <v>49</v>
      </c>
      <c r="L212" s="102">
        <v>4</v>
      </c>
      <c r="M212" s="102"/>
      <c r="N212" s="102"/>
      <c r="O212" s="102" t="s">
        <v>208</v>
      </c>
      <c r="P212" s="102" t="s">
        <v>209</v>
      </c>
      <c r="Q212" s="102" t="s">
        <v>139</v>
      </c>
      <c r="R212" s="102">
        <v>34160</v>
      </c>
      <c r="S212" s="102"/>
      <c r="T212" s="102">
        <v>80</v>
      </c>
      <c r="U212" s="102"/>
      <c r="V212" s="103"/>
      <c r="W212" s="101"/>
      <c r="X212" s="102" t="s">
        <v>212</v>
      </c>
      <c r="Y212" s="101" t="s">
        <v>4830</v>
      </c>
      <c r="Z212" s="101"/>
      <c r="AA212" s="101"/>
      <c r="AB212" s="104"/>
    </row>
    <row r="213" spans="2:28" ht="16.5" customHeight="1" x14ac:dyDescent="0.25">
      <c r="B213" s="97">
        <v>2075</v>
      </c>
      <c r="C213" s="97" t="s">
        <v>206</v>
      </c>
      <c r="D213" s="98"/>
      <c r="E213" s="99" t="s">
        <v>4828</v>
      </c>
      <c r="F213" s="97" t="s">
        <v>4191</v>
      </c>
      <c r="G213" s="97">
        <v>1</v>
      </c>
      <c r="H213" s="105">
        <v>1</v>
      </c>
      <c r="I213" s="105">
        <v>0</v>
      </c>
      <c r="J213" s="105">
        <v>8</v>
      </c>
      <c r="K213" s="95">
        <v>408</v>
      </c>
      <c r="L213" s="106">
        <f>T212</f>
        <v>80</v>
      </c>
      <c r="M213" s="106">
        <f>K213*L213</f>
        <v>32640</v>
      </c>
      <c r="N213" s="77"/>
      <c r="O213" s="78"/>
      <c r="P213" s="78"/>
      <c r="Q213" s="78"/>
      <c r="R213" s="79"/>
      <c r="S213" s="80"/>
      <c r="T213" s="81"/>
      <c r="U213" s="77"/>
      <c r="V213" s="79"/>
      <c r="W213" s="79"/>
      <c r="X213" s="82"/>
      <c r="Y213" s="83">
        <f>M213</f>
        <v>32640</v>
      </c>
      <c r="Z213" s="84"/>
      <c r="AA213" s="87">
        <f>AB213*M213/100</f>
        <v>3.2640000000000002</v>
      </c>
      <c r="AB213" s="82">
        <v>0.01</v>
      </c>
    </row>
    <row r="214" spans="2:28" ht="16.5" customHeight="1" x14ac:dyDescent="0.25">
      <c r="B214" s="99"/>
      <c r="C214" s="99"/>
      <c r="D214" s="99"/>
      <c r="E214" s="99"/>
      <c r="F214" s="99"/>
      <c r="G214" s="99"/>
      <c r="H214" s="107"/>
      <c r="I214" s="107"/>
      <c r="J214" s="107"/>
      <c r="K214" s="106"/>
      <c r="L214" s="106"/>
      <c r="M214" s="106"/>
      <c r="N214" s="77"/>
      <c r="O214" s="78"/>
      <c r="P214" s="78"/>
      <c r="Q214" s="78"/>
      <c r="R214" s="79"/>
      <c r="S214" s="80"/>
      <c r="T214" s="81"/>
      <c r="U214" s="77"/>
      <c r="V214" s="79"/>
      <c r="W214" s="79"/>
      <c r="X214" s="86"/>
      <c r="Y214" s="83"/>
      <c r="Z214" s="84"/>
      <c r="AA214" s="85"/>
      <c r="AB214" s="86"/>
    </row>
    <row r="215" spans="2:28" ht="16.5" customHeight="1" x14ac:dyDescent="0.25">
      <c r="B215" s="100" t="s">
        <v>205</v>
      </c>
      <c r="C215" s="101"/>
      <c r="D215" s="101"/>
      <c r="E215" s="101"/>
      <c r="F215" s="101"/>
      <c r="G215" s="102"/>
      <c r="H215" s="102" t="s">
        <v>207</v>
      </c>
      <c r="I215" s="102" t="s">
        <v>4837</v>
      </c>
      <c r="J215" s="102" t="s">
        <v>4141</v>
      </c>
      <c r="K215" s="102" t="s">
        <v>4489</v>
      </c>
      <c r="L215" s="102">
        <v>4</v>
      </c>
      <c r="M215" s="102"/>
      <c r="N215" s="102"/>
      <c r="O215" s="102" t="s">
        <v>208</v>
      </c>
      <c r="P215" s="102" t="s">
        <v>209</v>
      </c>
      <c r="Q215" s="102" t="s">
        <v>139</v>
      </c>
      <c r="R215" s="102">
        <v>34160</v>
      </c>
      <c r="S215" s="102"/>
      <c r="T215" s="102">
        <v>80</v>
      </c>
      <c r="U215" s="102" t="s">
        <v>4838</v>
      </c>
      <c r="V215" s="103"/>
      <c r="W215" s="101"/>
      <c r="X215" s="102"/>
      <c r="Y215" s="101"/>
      <c r="Z215" s="101"/>
      <c r="AA215" s="101"/>
      <c r="AB215" s="104"/>
    </row>
    <row r="216" spans="2:28" ht="16.5" customHeight="1" x14ac:dyDescent="0.25">
      <c r="B216" s="97">
        <v>2078</v>
      </c>
      <c r="C216" s="97" t="s">
        <v>206</v>
      </c>
      <c r="D216" s="98" t="s">
        <v>4836</v>
      </c>
      <c r="E216" s="99" t="s">
        <v>4834</v>
      </c>
      <c r="F216" s="97" t="s">
        <v>223</v>
      </c>
      <c r="G216" s="97">
        <v>1</v>
      </c>
      <c r="H216" s="105">
        <v>1</v>
      </c>
      <c r="I216" s="105">
        <v>0</v>
      </c>
      <c r="J216" s="105">
        <v>19</v>
      </c>
      <c r="K216" s="95">
        <v>419</v>
      </c>
      <c r="L216" s="106">
        <f>T215</f>
        <v>80</v>
      </c>
      <c r="M216" s="106">
        <f>K216*L216</f>
        <v>33520</v>
      </c>
      <c r="N216" s="77"/>
      <c r="O216" s="78"/>
      <c r="P216" s="78"/>
      <c r="Q216" s="78"/>
      <c r="R216" s="79"/>
      <c r="S216" s="80"/>
      <c r="T216" s="81"/>
      <c r="U216" s="77"/>
      <c r="V216" s="79"/>
      <c r="W216" s="79"/>
      <c r="X216" s="82"/>
      <c r="Y216" s="83">
        <f>M216</f>
        <v>33520</v>
      </c>
      <c r="Z216" s="84"/>
      <c r="AA216" s="87">
        <f>AB216*M216/100</f>
        <v>3.3519999999999999</v>
      </c>
      <c r="AB216" s="82">
        <v>0.01</v>
      </c>
    </row>
    <row r="217" spans="2:28" ht="16.5" customHeight="1" x14ac:dyDescent="0.25">
      <c r="B217" s="99"/>
      <c r="C217" s="99"/>
      <c r="D217" s="99"/>
      <c r="E217" s="99"/>
      <c r="F217" s="99"/>
      <c r="G217" s="99"/>
      <c r="H217" s="107"/>
      <c r="I217" s="107"/>
      <c r="J217" s="107"/>
      <c r="K217" s="106"/>
      <c r="L217" s="106"/>
      <c r="M217" s="106"/>
      <c r="N217" s="77"/>
      <c r="O217" s="78"/>
      <c r="P217" s="78"/>
      <c r="Q217" s="78"/>
      <c r="R217" s="79"/>
      <c r="S217" s="80"/>
      <c r="T217" s="81"/>
      <c r="U217" s="77"/>
      <c r="V217" s="79"/>
      <c r="W217" s="79"/>
      <c r="X217" s="86"/>
      <c r="Y217" s="83"/>
      <c r="Z217" s="84"/>
      <c r="AA217" s="85"/>
      <c r="AB217" s="86"/>
    </row>
    <row r="218" spans="2:28" ht="16.5" customHeight="1" x14ac:dyDescent="0.25">
      <c r="B218" s="100" t="s">
        <v>205</v>
      </c>
      <c r="C218" s="101"/>
      <c r="D218" s="101"/>
      <c r="E218" s="101"/>
      <c r="F218" s="101"/>
      <c r="G218" s="102"/>
      <c r="H218" s="102" t="s">
        <v>207</v>
      </c>
      <c r="I218" s="102" t="s">
        <v>4837</v>
      </c>
      <c r="J218" s="102" t="s">
        <v>4141</v>
      </c>
      <c r="K218" s="102" t="s">
        <v>4489</v>
      </c>
      <c r="L218" s="102">
        <v>4</v>
      </c>
      <c r="M218" s="102"/>
      <c r="N218" s="102"/>
      <c r="O218" s="102" t="s">
        <v>208</v>
      </c>
      <c r="P218" s="102" t="s">
        <v>209</v>
      </c>
      <c r="Q218" s="102" t="s">
        <v>139</v>
      </c>
      <c r="R218" s="102">
        <v>34160</v>
      </c>
      <c r="S218" s="102"/>
      <c r="T218" s="102">
        <v>80</v>
      </c>
      <c r="U218" s="102" t="s">
        <v>4841</v>
      </c>
      <c r="V218" s="103"/>
      <c r="W218" s="101"/>
      <c r="X218" s="102"/>
      <c r="Y218" s="101"/>
      <c r="Z218" s="101"/>
      <c r="AA218" s="101"/>
      <c r="AB218" s="104"/>
    </row>
    <row r="219" spans="2:28" ht="16.5" customHeight="1" x14ac:dyDescent="0.25">
      <c r="B219" s="97">
        <v>2079</v>
      </c>
      <c r="C219" s="97" t="s">
        <v>206</v>
      </c>
      <c r="D219" s="98" t="s">
        <v>4839</v>
      </c>
      <c r="E219" s="99" t="s">
        <v>4840</v>
      </c>
      <c r="F219" s="97" t="s">
        <v>223</v>
      </c>
      <c r="G219" s="97">
        <v>2</v>
      </c>
      <c r="H219" s="105">
        <v>1</v>
      </c>
      <c r="I219" s="105">
        <v>0</v>
      </c>
      <c r="J219" s="105">
        <v>39</v>
      </c>
      <c r="K219" s="95">
        <v>439</v>
      </c>
      <c r="L219" s="106">
        <f>T218</f>
        <v>80</v>
      </c>
      <c r="M219" s="106">
        <f>K219*L219</f>
        <v>35120</v>
      </c>
      <c r="N219" s="77"/>
      <c r="O219" s="78" t="s">
        <v>203</v>
      </c>
      <c r="P219" s="78" t="s">
        <v>5</v>
      </c>
      <c r="Q219" s="78" t="s">
        <v>143</v>
      </c>
      <c r="R219" s="79">
        <v>120</v>
      </c>
      <c r="S219" s="80"/>
      <c r="T219" s="81">
        <v>8050</v>
      </c>
      <c r="U219" s="96" t="s">
        <v>375</v>
      </c>
      <c r="V219" s="79">
        <f>R219*T219*36/100</f>
        <v>347760</v>
      </c>
      <c r="W219" s="79">
        <f>R219*T219-V219</f>
        <v>618240</v>
      </c>
      <c r="X219" s="82">
        <f>M219+W219</f>
        <v>653360</v>
      </c>
      <c r="Y219" s="83">
        <f>M219</f>
        <v>35120</v>
      </c>
      <c r="Z219" s="84"/>
      <c r="AA219" s="87">
        <f>AB219*M219/100</f>
        <v>7.024</v>
      </c>
      <c r="AB219" s="86">
        <v>0.02</v>
      </c>
    </row>
    <row r="220" spans="2:28" ht="16.5" customHeight="1" x14ac:dyDescent="0.25">
      <c r="B220" s="97"/>
      <c r="C220" s="97"/>
      <c r="D220" s="98"/>
      <c r="E220" s="99"/>
      <c r="F220" s="97"/>
      <c r="G220" s="97"/>
      <c r="H220" s="105"/>
      <c r="I220" s="105"/>
      <c r="J220" s="105"/>
      <c r="K220" s="95"/>
      <c r="L220" s="106"/>
      <c r="M220" s="106"/>
      <c r="N220" s="77"/>
      <c r="O220" s="78"/>
      <c r="P220" s="78"/>
      <c r="Q220" s="78"/>
      <c r="R220" s="79"/>
      <c r="S220" s="80"/>
      <c r="T220" s="81"/>
      <c r="U220" s="96"/>
      <c r="V220" s="79"/>
      <c r="W220" s="79"/>
      <c r="X220" s="82"/>
      <c r="Y220" s="83"/>
      <c r="Z220" s="84"/>
      <c r="AA220" s="87"/>
      <c r="AB220" s="86"/>
    </row>
    <row r="221" spans="2:28" ht="16.5" customHeight="1" x14ac:dyDescent="0.25">
      <c r="B221" s="99"/>
      <c r="C221" s="99"/>
      <c r="D221" s="99"/>
      <c r="E221" s="99"/>
      <c r="F221" s="99"/>
      <c r="G221" s="99"/>
      <c r="H221" s="107"/>
      <c r="I221" s="107"/>
      <c r="J221" s="107"/>
      <c r="K221" s="106"/>
      <c r="L221" s="106"/>
      <c r="M221" s="106"/>
      <c r="N221" s="77"/>
      <c r="O221" s="78"/>
      <c r="P221" s="78"/>
      <c r="Q221" s="78"/>
      <c r="R221" s="79"/>
      <c r="S221" s="80"/>
      <c r="T221" s="81"/>
      <c r="U221" s="77"/>
      <c r="V221" s="79"/>
      <c r="W221" s="79"/>
      <c r="X221" s="86"/>
      <c r="Y221" s="83"/>
      <c r="Z221" s="84"/>
      <c r="AA221" s="85"/>
      <c r="AB221" s="86"/>
    </row>
    <row r="222" spans="2:28" ht="16.5" customHeight="1" x14ac:dyDescent="0.25">
      <c r="B222" s="100" t="s">
        <v>205</v>
      </c>
      <c r="C222" s="101"/>
      <c r="D222" s="101"/>
      <c r="E222" s="101"/>
      <c r="F222" s="101"/>
      <c r="G222" s="102"/>
      <c r="H222" s="102" t="s">
        <v>210</v>
      </c>
      <c r="I222" s="102" t="s">
        <v>4088</v>
      </c>
      <c r="J222" s="102" t="s">
        <v>4844</v>
      </c>
      <c r="K222" s="102" t="s">
        <v>3096</v>
      </c>
      <c r="L222" s="102">
        <v>4</v>
      </c>
      <c r="M222" s="102"/>
      <c r="N222" s="102"/>
      <c r="O222" s="102" t="s">
        <v>208</v>
      </c>
      <c r="P222" s="102" t="s">
        <v>209</v>
      </c>
      <c r="Q222" s="102" t="s">
        <v>139</v>
      </c>
      <c r="R222" s="102">
        <v>34160</v>
      </c>
      <c r="S222" s="102"/>
      <c r="T222" s="102">
        <v>80</v>
      </c>
      <c r="U222" s="102" t="s">
        <v>4845</v>
      </c>
      <c r="V222" s="103"/>
      <c r="W222" s="101"/>
      <c r="X222" s="102"/>
      <c r="Y222" s="101"/>
      <c r="Z222" s="101"/>
      <c r="AA222" s="101"/>
      <c r="AB222" s="104"/>
    </row>
    <row r="223" spans="2:28" ht="16.5" customHeight="1" x14ac:dyDescent="0.25">
      <c r="B223" s="97">
        <v>2080</v>
      </c>
      <c r="C223" s="97" t="s">
        <v>206</v>
      </c>
      <c r="D223" s="98" t="s">
        <v>4842</v>
      </c>
      <c r="E223" s="99" t="s">
        <v>4843</v>
      </c>
      <c r="F223" s="97" t="s">
        <v>223</v>
      </c>
      <c r="G223" s="97">
        <v>1</v>
      </c>
      <c r="H223" s="105">
        <v>1</v>
      </c>
      <c r="I223" s="105">
        <v>1</v>
      </c>
      <c r="J223" s="105">
        <v>99</v>
      </c>
      <c r="K223" s="95">
        <v>599</v>
      </c>
      <c r="L223" s="106">
        <f>T222</f>
        <v>80</v>
      </c>
      <c r="M223" s="106">
        <f>K223*L223</f>
        <v>47920</v>
      </c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>
        <f>M223</f>
        <v>47920</v>
      </c>
      <c r="Z223" s="84"/>
      <c r="AA223" s="87">
        <f>AB223*M223/100</f>
        <v>4.7919999999999998</v>
      </c>
      <c r="AB223" s="82">
        <v>0.01</v>
      </c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210</v>
      </c>
      <c r="I225" s="102" t="s">
        <v>4088</v>
      </c>
      <c r="J225" s="102" t="s">
        <v>4844</v>
      </c>
      <c r="K225" s="102" t="s">
        <v>3096</v>
      </c>
      <c r="L225" s="102">
        <v>4</v>
      </c>
      <c r="M225" s="102"/>
      <c r="N225" s="102"/>
      <c r="O225" s="102" t="s">
        <v>208</v>
      </c>
      <c r="P225" s="102" t="s">
        <v>209</v>
      </c>
      <c r="Q225" s="102" t="s">
        <v>139</v>
      </c>
      <c r="R225" s="102">
        <v>34160</v>
      </c>
      <c r="S225" s="102"/>
      <c r="T225" s="102">
        <v>80</v>
      </c>
      <c r="U225" s="102" t="s">
        <v>4848</v>
      </c>
      <c r="V225" s="103"/>
      <c r="W225" s="101"/>
      <c r="X225" s="102"/>
      <c r="Y225" s="101"/>
      <c r="Z225" s="101"/>
      <c r="AA225" s="101"/>
      <c r="AB225" s="104"/>
    </row>
    <row r="226" spans="2:28" ht="16.5" customHeight="1" x14ac:dyDescent="0.25">
      <c r="B226" s="97">
        <v>2081</v>
      </c>
      <c r="C226" s="97" t="s">
        <v>206</v>
      </c>
      <c r="D226" s="98" t="s">
        <v>4846</v>
      </c>
      <c r="E226" s="99" t="s">
        <v>4847</v>
      </c>
      <c r="F226" s="97" t="s">
        <v>223</v>
      </c>
      <c r="G226" s="97">
        <v>1</v>
      </c>
      <c r="H226" s="105">
        <v>1</v>
      </c>
      <c r="I226" s="105">
        <v>1</v>
      </c>
      <c r="J226" s="105">
        <v>74</v>
      </c>
      <c r="K226" s="95">
        <v>574</v>
      </c>
      <c r="L226" s="106">
        <f>T225</f>
        <v>80</v>
      </c>
      <c r="M226" s="106">
        <f>K226*L226</f>
        <v>45920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45920</v>
      </c>
      <c r="Z226" s="84"/>
      <c r="AA226" s="87">
        <f>AB226*M226/100</f>
        <v>4.5919999999999996</v>
      </c>
      <c r="AB226" s="82">
        <v>0.01</v>
      </c>
    </row>
    <row r="227" spans="2:28" ht="16.5" customHeight="1" x14ac:dyDescent="0.25">
      <c r="B227" s="99"/>
      <c r="C227" s="99"/>
      <c r="D227" s="99"/>
      <c r="E227" s="99"/>
      <c r="F227" s="99"/>
      <c r="G227" s="99"/>
      <c r="H227" s="107"/>
      <c r="I227" s="107"/>
      <c r="J227" s="107"/>
      <c r="K227" s="106"/>
      <c r="L227" s="106"/>
      <c r="M227" s="106"/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6"/>
      <c r="Y227" s="83"/>
      <c r="Z227" s="84"/>
      <c r="AA227" s="85"/>
      <c r="AB227" s="86"/>
    </row>
    <row r="228" spans="2:28" ht="16.5" customHeight="1" x14ac:dyDescent="0.25">
      <c r="B228" s="100" t="s">
        <v>205</v>
      </c>
      <c r="C228" s="101"/>
      <c r="D228" s="101"/>
      <c r="E228" s="101"/>
      <c r="F228" s="101"/>
      <c r="G228" s="102"/>
      <c r="H228" s="102" t="s">
        <v>207</v>
      </c>
      <c r="I228" s="102" t="s">
        <v>784</v>
      </c>
      <c r="J228" s="102" t="s">
        <v>1858</v>
      </c>
      <c r="K228" s="102" t="s">
        <v>3821</v>
      </c>
      <c r="L228" s="102">
        <v>4</v>
      </c>
      <c r="M228" s="102"/>
      <c r="N228" s="102"/>
      <c r="O228" s="102" t="s">
        <v>208</v>
      </c>
      <c r="P228" s="102" t="s">
        <v>209</v>
      </c>
      <c r="Q228" s="102" t="s">
        <v>139</v>
      </c>
      <c r="R228" s="102">
        <v>34160</v>
      </c>
      <c r="S228" s="102"/>
      <c r="T228" s="102">
        <v>80</v>
      </c>
      <c r="U228" s="102" t="s">
        <v>4851</v>
      </c>
      <c r="V228" s="103"/>
      <c r="W228" s="101"/>
      <c r="X228" s="102"/>
      <c r="Y228" s="101"/>
      <c r="Z228" s="101"/>
      <c r="AA228" s="101"/>
      <c r="AB228" s="104"/>
    </row>
    <row r="229" spans="2:28" ht="16.5" customHeight="1" x14ac:dyDescent="0.25">
      <c r="B229" s="97">
        <v>2082</v>
      </c>
      <c r="C229" s="97" t="s">
        <v>206</v>
      </c>
      <c r="D229" s="98" t="s">
        <v>4849</v>
      </c>
      <c r="E229" s="99" t="s">
        <v>4850</v>
      </c>
      <c r="F229" s="97" t="s">
        <v>223</v>
      </c>
      <c r="G229" s="97">
        <v>2</v>
      </c>
      <c r="H229" s="105">
        <v>2</v>
      </c>
      <c r="I229" s="105">
        <v>1</v>
      </c>
      <c r="J229" s="105">
        <v>77</v>
      </c>
      <c r="K229" s="95">
        <v>977</v>
      </c>
      <c r="L229" s="106">
        <f>T228</f>
        <v>80</v>
      </c>
      <c r="M229" s="106">
        <f>K229*L229</f>
        <v>78160</v>
      </c>
      <c r="N229" s="77"/>
      <c r="O229" s="78" t="s">
        <v>203</v>
      </c>
      <c r="P229" s="78" t="s">
        <v>211</v>
      </c>
      <c r="Q229" s="78" t="s">
        <v>143</v>
      </c>
      <c r="R229" s="79">
        <v>144</v>
      </c>
      <c r="S229" s="80"/>
      <c r="T229" s="81">
        <v>7450</v>
      </c>
      <c r="U229" s="96" t="s">
        <v>406</v>
      </c>
      <c r="V229" s="79">
        <f>R229*T229*85/100</f>
        <v>911880</v>
      </c>
      <c r="W229" s="79">
        <f>R229*T229-V229</f>
        <v>160920</v>
      </c>
      <c r="X229" s="82">
        <f>M229+W229</f>
        <v>239080</v>
      </c>
      <c r="Y229" s="83">
        <f>M229</f>
        <v>78160</v>
      </c>
      <c r="Z229" s="84"/>
      <c r="AA229" s="87">
        <f>AB229*M229/100</f>
        <v>15.632</v>
      </c>
      <c r="AB229" s="86">
        <v>0.02</v>
      </c>
    </row>
    <row r="230" spans="2:28" ht="16.5" customHeight="1" x14ac:dyDescent="0.25">
      <c r="B230" s="99"/>
      <c r="C230" s="99"/>
      <c r="D230" s="99"/>
      <c r="E230" s="99"/>
      <c r="F230" s="99"/>
      <c r="G230" s="99"/>
      <c r="H230" s="107"/>
      <c r="I230" s="107"/>
      <c r="J230" s="107"/>
      <c r="K230" s="106"/>
      <c r="L230" s="106"/>
      <c r="M230" s="106"/>
      <c r="N230" s="77"/>
      <c r="O230" s="78"/>
      <c r="P230" s="78"/>
      <c r="Q230" s="78"/>
      <c r="R230" s="79"/>
      <c r="S230" s="80"/>
      <c r="T230" s="81"/>
      <c r="U230" s="77"/>
      <c r="V230" s="79"/>
      <c r="W230" s="79"/>
      <c r="X230" s="86"/>
      <c r="Y230" s="83"/>
      <c r="Z230" s="84"/>
      <c r="AA230" s="85"/>
      <c r="AB230" s="86"/>
    </row>
    <row r="231" spans="2:28" ht="16.5" customHeight="1" x14ac:dyDescent="0.25">
      <c r="B231" s="100" t="s">
        <v>205</v>
      </c>
      <c r="C231" s="101"/>
      <c r="D231" s="101"/>
      <c r="E231" s="101"/>
      <c r="F231" s="101"/>
      <c r="G231" s="102"/>
      <c r="H231" s="102" t="s">
        <v>210</v>
      </c>
      <c r="I231" s="102" t="s">
        <v>4088</v>
      </c>
      <c r="J231" s="102" t="s">
        <v>4844</v>
      </c>
      <c r="K231" s="102" t="s">
        <v>3096</v>
      </c>
      <c r="L231" s="102">
        <v>4</v>
      </c>
      <c r="M231" s="102"/>
      <c r="N231" s="102"/>
      <c r="O231" s="102" t="s">
        <v>208</v>
      </c>
      <c r="P231" s="102" t="s">
        <v>209</v>
      </c>
      <c r="Q231" s="102" t="s">
        <v>139</v>
      </c>
      <c r="R231" s="102">
        <v>34160</v>
      </c>
      <c r="S231" s="102"/>
      <c r="T231" s="102">
        <v>80</v>
      </c>
      <c r="U231" s="102" t="s">
        <v>4854</v>
      </c>
      <c r="V231" s="103"/>
      <c r="W231" s="101"/>
      <c r="X231" s="102"/>
      <c r="Y231" s="101"/>
      <c r="Z231" s="101"/>
      <c r="AA231" s="101"/>
      <c r="AB231" s="104"/>
    </row>
    <row r="232" spans="2:28" ht="16.5" customHeight="1" x14ac:dyDescent="0.25">
      <c r="B232" s="97">
        <v>2083</v>
      </c>
      <c r="C232" s="97" t="s">
        <v>206</v>
      </c>
      <c r="D232" s="98" t="s">
        <v>4852</v>
      </c>
      <c r="E232" s="99" t="s">
        <v>4853</v>
      </c>
      <c r="F232" s="97" t="s">
        <v>223</v>
      </c>
      <c r="G232" s="97">
        <v>1</v>
      </c>
      <c r="H232" s="105">
        <v>1</v>
      </c>
      <c r="I232" s="105">
        <v>1</v>
      </c>
      <c r="J232" s="105">
        <v>50</v>
      </c>
      <c r="K232" s="95">
        <v>550</v>
      </c>
      <c r="L232" s="106">
        <f>T231</f>
        <v>80</v>
      </c>
      <c r="M232" s="106">
        <f>K232*L232</f>
        <v>44000</v>
      </c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2"/>
      <c r="Y232" s="83">
        <f>M232</f>
        <v>44000</v>
      </c>
      <c r="Z232" s="84"/>
      <c r="AA232" s="87">
        <f>AB232*M232/100</f>
        <v>4.4000000000000004</v>
      </c>
      <c r="AB232" s="82">
        <v>0.01</v>
      </c>
    </row>
    <row r="233" spans="2:28" ht="16.5" customHeight="1" x14ac:dyDescent="0.25">
      <c r="B233" s="99"/>
      <c r="C233" s="99"/>
      <c r="D233" s="99"/>
      <c r="E233" s="99"/>
      <c r="F233" s="99"/>
      <c r="G233" s="99"/>
      <c r="H233" s="107"/>
      <c r="I233" s="107"/>
      <c r="J233" s="107"/>
      <c r="K233" s="106"/>
      <c r="L233" s="106"/>
      <c r="M233" s="106"/>
      <c r="N233" s="77"/>
      <c r="O233" s="78"/>
      <c r="P233" s="78"/>
      <c r="Q233" s="78"/>
      <c r="R233" s="79"/>
      <c r="S233" s="80"/>
      <c r="T233" s="81"/>
      <c r="U233" s="77"/>
      <c r="V233" s="79"/>
      <c r="W233" s="79"/>
      <c r="X233" s="86"/>
      <c r="Y233" s="83"/>
      <c r="Z233" s="84"/>
      <c r="AA233" s="85"/>
      <c r="AB233" s="86"/>
    </row>
    <row r="234" spans="2:28" ht="16.5" customHeight="1" x14ac:dyDescent="0.25">
      <c r="B234" s="100" t="s">
        <v>205</v>
      </c>
      <c r="C234" s="101"/>
      <c r="D234" s="101"/>
      <c r="E234" s="101"/>
      <c r="F234" s="101"/>
      <c r="G234" s="102"/>
      <c r="H234" s="102" t="s">
        <v>207</v>
      </c>
      <c r="I234" s="102" t="s">
        <v>1515</v>
      </c>
      <c r="J234" s="102" t="s">
        <v>4857</v>
      </c>
      <c r="K234" s="102" t="s">
        <v>3461</v>
      </c>
      <c r="L234" s="102">
        <v>4</v>
      </c>
      <c r="M234" s="102"/>
      <c r="N234" s="102"/>
      <c r="O234" s="102" t="s">
        <v>208</v>
      </c>
      <c r="P234" s="102" t="s">
        <v>209</v>
      </c>
      <c r="Q234" s="102" t="s">
        <v>139</v>
      </c>
      <c r="R234" s="102">
        <v>34160</v>
      </c>
      <c r="S234" s="102"/>
      <c r="T234" s="102">
        <v>80</v>
      </c>
      <c r="U234" s="102"/>
      <c r="V234" s="103"/>
      <c r="W234" s="101"/>
      <c r="X234" s="102" t="s">
        <v>212</v>
      </c>
      <c r="Y234" s="101" t="s">
        <v>4858</v>
      </c>
      <c r="Z234" s="101"/>
      <c r="AA234" s="101"/>
      <c r="AB234" s="104"/>
    </row>
    <row r="235" spans="2:28" ht="16.5" customHeight="1" x14ac:dyDescent="0.25">
      <c r="B235" s="97">
        <v>2084</v>
      </c>
      <c r="C235" s="97" t="s">
        <v>206</v>
      </c>
      <c r="D235" s="98" t="s">
        <v>4855</v>
      </c>
      <c r="E235" s="99" t="s">
        <v>4856</v>
      </c>
      <c r="F235" s="97" t="s">
        <v>223</v>
      </c>
      <c r="G235" s="97">
        <v>2</v>
      </c>
      <c r="H235" s="105">
        <v>0</v>
      </c>
      <c r="I235" s="105">
        <v>0</v>
      </c>
      <c r="J235" s="105">
        <v>99</v>
      </c>
      <c r="K235" s="95">
        <v>99</v>
      </c>
      <c r="L235" s="106">
        <f>T234</f>
        <v>80</v>
      </c>
      <c r="M235" s="106">
        <f>K235*L235</f>
        <v>7920</v>
      </c>
      <c r="N235" s="77"/>
      <c r="O235" s="78" t="s">
        <v>203</v>
      </c>
      <c r="P235" s="78" t="s">
        <v>5</v>
      </c>
      <c r="Q235" s="78" t="s">
        <v>143</v>
      </c>
      <c r="R235" s="79">
        <v>54</v>
      </c>
      <c r="S235" s="80"/>
      <c r="T235" s="81">
        <v>8050</v>
      </c>
      <c r="U235" s="96" t="s">
        <v>1270</v>
      </c>
      <c r="V235" s="79">
        <f>R235*T235*8/100</f>
        <v>34776</v>
      </c>
      <c r="W235" s="79">
        <f>R235*T235-V235</f>
        <v>399924</v>
      </c>
      <c r="X235" s="82">
        <f>M235+W235</f>
        <v>407844</v>
      </c>
      <c r="Y235" s="83">
        <f>M235</f>
        <v>7920</v>
      </c>
      <c r="Z235" s="84"/>
      <c r="AA235" s="87">
        <f>AB235*M235/100</f>
        <v>1.5840000000000001</v>
      </c>
      <c r="AB235" s="86">
        <v>0.02</v>
      </c>
    </row>
    <row r="236" spans="2:28" ht="16.5" customHeight="1" x14ac:dyDescent="0.25">
      <c r="B236" s="99"/>
      <c r="C236" s="99"/>
      <c r="D236" s="99"/>
      <c r="E236" s="99"/>
      <c r="F236" s="99"/>
      <c r="G236" s="99"/>
      <c r="H236" s="107"/>
      <c r="I236" s="107"/>
      <c r="J236" s="107"/>
      <c r="K236" s="106"/>
      <c r="L236" s="106"/>
      <c r="M236" s="106"/>
      <c r="N236" s="77"/>
      <c r="O236" s="78"/>
      <c r="P236" s="78"/>
      <c r="Q236" s="78"/>
      <c r="R236" s="79"/>
      <c r="S236" s="80"/>
      <c r="T236" s="81"/>
      <c r="U236" s="77"/>
      <c r="V236" s="79"/>
      <c r="W236" s="79"/>
      <c r="X236" s="86"/>
      <c r="Y236" s="83"/>
      <c r="Z236" s="84"/>
      <c r="AA236" s="85"/>
      <c r="AB236" s="86"/>
    </row>
    <row r="237" spans="2:28" ht="16.5" customHeight="1" x14ac:dyDescent="0.25">
      <c r="B237" s="100" t="s">
        <v>205</v>
      </c>
      <c r="C237" s="101"/>
      <c r="D237" s="101"/>
      <c r="E237" s="101"/>
      <c r="F237" s="101"/>
      <c r="G237" s="102"/>
      <c r="H237" s="102" t="s">
        <v>213</v>
      </c>
      <c r="I237" s="102" t="s">
        <v>4861</v>
      </c>
      <c r="J237" s="102" t="s">
        <v>1858</v>
      </c>
      <c r="K237" s="102" t="s">
        <v>3821</v>
      </c>
      <c r="L237" s="102">
        <v>4</v>
      </c>
      <c r="M237" s="102"/>
      <c r="N237" s="102"/>
      <c r="O237" s="102" t="s">
        <v>208</v>
      </c>
      <c r="P237" s="102" t="s">
        <v>209</v>
      </c>
      <c r="Q237" s="102" t="s">
        <v>139</v>
      </c>
      <c r="R237" s="102">
        <v>34160</v>
      </c>
      <c r="S237" s="102"/>
      <c r="T237" s="102">
        <v>80</v>
      </c>
      <c r="U237" s="102" t="s">
        <v>4862</v>
      </c>
      <c r="V237" s="103"/>
      <c r="W237" s="101"/>
      <c r="X237" s="102"/>
      <c r="Y237" s="101"/>
      <c r="Z237" s="101"/>
      <c r="AA237" s="101"/>
      <c r="AB237" s="104"/>
    </row>
    <row r="238" spans="2:28" ht="16.5" customHeight="1" x14ac:dyDescent="0.25">
      <c r="B238" s="97">
        <v>2085</v>
      </c>
      <c r="C238" s="97" t="s">
        <v>206</v>
      </c>
      <c r="D238" s="98" t="s">
        <v>4859</v>
      </c>
      <c r="E238" s="99" t="s">
        <v>4860</v>
      </c>
      <c r="F238" s="97" t="s">
        <v>223</v>
      </c>
      <c r="G238" s="97">
        <v>2</v>
      </c>
      <c r="H238" s="105">
        <v>0</v>
      </c>
      <c r="I238" s="105">
        <v>0</v>
      </c>
      <c r="J238" s="105">
        <v>99</v>
      </c>
      <c r="K238" s="95">
        <v>99</v>
      </c>
      <c r="L238" s="106">
        <f>T237</f>
        <v>80</v>
      </c>
      <c r="M238" s="106">
        <f>K238*L238</f>
        <v>7920</v>
      </c>
      <c r="N238" s="77"/>
      <c r="O238" s="78" t="s">
        <v>203</v>
      </c>
      <c r="P238" s="78" t="s">
        <v>5</v>
      </c>
      <c r="Q238" s="78" t="s">
        <v>143</v>
      </c>
      <c r="R238" s="79">
        <v>54</v>
      </c>
      <c r="S238" s="80"/>
      <c r="T238" s="81">
        <v>8050</v>
      </c>
      <c r="U238" s="96" t="s">
        <v>1270</v>
      </c>
      <c r="V238" s="79">
        <f>R238*T238*8/100</f>
        <v>34776</v>
      </c>
      <c r="W238" s="79">
        <f>R238*T238-V238</f>
        <v>399924</v>
      </c>
      <c r="X238" s="82">
        <f>M238+W238</f>
        <v>407844</v>
      </c>
      <c r="Y238" s="83">
        <f>M238</f>
        <v>7920</v>
      </c>
      <c r="Z238" s="84"/>
      <c r="AA238" s="87">
        <f>AB238*M238/100</f>
        <v>1.5840000000000001</v>
      </c>
      <c r="AB238" s="86">
        <v>0.02</v>
      </c>
    </row>
    <row r="239" spans="2:28" ht="16.5" customHeight="1" x14ac:dyDescent="0.25">
      <c r="B239" s="99"/>
      <c r="C239" s="99"/>
      <c r="D239" s="99"/>
      <c r="E239" s="99"/>
      <c r="F239" s="99"/>
      <c r="G239" s="99"/>
      <c r="H239" s="107"/>
      <c r="I239" s="107"/>
      <c r="J239" s="107"/>
      <c r="K239" s="106"/>
      <c r="L239" s="106"/>
      <c r="M239" s="106"/>
      <c r="N239" s="77"/>
      <c r="O239" s="78"/>
      <c r="P239" s="78"/>
      <c r="Q239" s="78"/>
      <c r="R239" s="79"/>
      <c r="S239" s="80"/>
      <c r="T239" s="81"/>
      <c r="U239" s="77"/>
      <c r="V239" s="79"/>
      <c r="W239" s="79"/>
      <c r="X239" s="86"/>
      <c r="Y239" s="83"/>
      <c r="Z239" s="84"/>
      <c r="AA239" s="85"/>
      <c r="AB239" s="86"/>
    </row>
    <row r="240" spans="2:28" ht="16.5" customHeight="1" x14ac:dyDescent="0.25">
      <c r="B240" s="100" t="s">
        <v>205</v>
      </c>
      <c r="C240" s="101"/>
      <c r="D240" s="101"/>
      <c r="E240" s="101"/>
      <c r="F240" s="101"/>
      <c r="G240" s="102"/>
      <c r="H240" s="102" t="s">
        <v>207</v>
      </c>
      <c r="I240" s="102" t="s">
        <v>4082</v>
      </c>
      <c r="J240" s="102" t="s">
        <v>4102</v>
      </c>
      <c r="K240" s="102" t="s">
        <v>3266</v>
      </c>
      <c r="L240" s="102">
        <v>4</v>
      </c>
      <c r="M240" s="102"/>
      <c r="N240" s="102"/>
      <c r="O240" s="102" t="s">
        <v>208</v>
      </c>
      <c r="P240" s="102" t="s">
        <v>209</v>
      </c>
      <c r="Q240" s="102" t="s">
        <v>139</v>
      </c>
      <c r="R240" s="102">
        <v>34160</v>
      </c>
      <c r="S240" s="102"/>
      <c r="T240" s="102">
        <v>80</v>
      </c>
      <c r="U240" s="102" t="s">
        <v>4865</v>
      </c>
      <c r="V240" s="103"/>
      <c r="W240" s="101"/>
      <c r="X240" s="102"/>
      <c r="Y240" s="101"/>
      <c r="Z240" s="101"/>
      <c r="AA240" s="101"/>
      <c r="AB240" s="104"/>
    </row>
    <row r="241" spans="2:28" ht="16.5" customHeight="1" x14ac:dyDescent="0.25">
      <c r="B241" s="97">
        <v>2086</v>
      </c>
      <c r="C241" s="97" t="s">
        <v>206</v>
      </c>
      <c r="D241" s="98" t="s">
        <v>4863</v>
      </c>
      <c r="E241" s="99" t="s">
        <v>4864</v>
      </c>
      <c r="F241" s="97" t="s">
        <v>223</v>
      </c>
      <c r="G241" s="97">
        <v>2</v>
      </c>
      <c r="H241" s="105">
        <v>0</v>
      </c>
      <c r="I241" s="105">
        <v>2</v>
      </c>
      <c r="J241" s="105">
        <v>31</v>
      </c>
      <c r="K241" s="95">
        <v>231</v>
      </c>
      <c r="L241" s="106">
        <f>T240</f>
        <v>80</v>
      </c>
      <c r="M241" s="106">
        <f>K241*L241</f>
        <v>18480</v>
      </c>
      <c r="N241" s="77"/>
      <c r="O241" s="78" t="s">
        <v>203</v>
      </c>
      <c r="P241" s="78" t="s">
        <v>211</v>
      </c>
      <c r="Q241" s="78" t="s">
        <v>143</v>
      </c>
      <c r="R241" s="79">
        <v>189</v>
      </c>
      <c r="S241" s="80"/>
      <c r="T241" s="81">
        <v>7450</v>
      </c>
      <c r="U241" s="96" t="s">
        <v>406</v>
      </c>
      <c r="V241" s="79">
        <f>R241*T241*85/100</f>
        <v>1196842.5</v>
      </c>
      <c r="W241" s="79">
        <f>R241*T241-V241</f>
        <v>211207.5</v>
      </c>
      <c r="X241" s="82">
        <f>M241+W241</f>
        <v>229687.5</v>
      </c>
      <c r="Y241" s="83">
        <f>M241</f>
        <v>18480</v>
      </c>
      <c r="Z241" s="84"/>
      <c r="AA241" s="87">
        <f>AB241*M241/100</f>
        <v>3.6960000000000002</v>
      </c>
      <c r="AB241" s="86">
        <v>0.02</v>
      </c>
    </row>
    <row r="242" spans="2:28" ht="16.5" customHeight="1" x14ac:dyDescent="0.25">
      <c r="B242" s="99"/>
      <c r="C242" s="99"/>
      <c r="D242" s="99"/>
      <c r="E242" s="99"/>
      <c r="F242" s="99"/>
      <c r="G242" s="99"/>
      <c r="H242" s="107"/>
      <c r="I242" s="107"/>
      <c r="J242" s="107"/>
      <c r="K242" s="106"/>
      <c r="L242" s="106"/>
      <c r="M242" s="106"/>
      <c r="N242" s="77"/>
      <c r="O242" s="78"/>
      <c r="P242" s="78"/>
      <c r="Q242" s="78"/>
      <c r="R242" s="79"/>
      <c r="S242" s="80"/>
      <c r="T242" s="81"/>
      <c r="U242" s="77"/>
      <c r="V242" s="79"/>
      <c r="W242" s="79"/>
      <c r="X242" s="86"/>
      <c r="Y242" s="83"/>
      <c r="Z242" s="84"/>
      <c r="AA242" s="85"/>
      <c r="AB242" s="86"/>
    </row>
    <row r="243" spans="2:28" ht="16.5" customHeight="1" x14ac:dyDescent="0.25">
      <c r="B243" s="100" t="s">
        <v>205</v>
      </c>
      <c r="C243" s="101"/>
      <c r="D243" s="101"/>
      <c r="E243" s="101"/>
      <c r="F243" s="101"/>
      <c r="G243" s="102"/>
      <c r="H243" s="102" t="s">
        <v>210</v>
      </c>
      <c r="I243" s="102" t="s">
        <v>1235</v>
      </c>
      <c r="J243" s="102" t="s">
        <v>4083</v>
      </c>
      <c r="K243" s="102" t="s">
        <v>3181</v>
      </c>
      <c r="L243" s="102">
        <v>4</v>
      </c>
      <c r="M243" s="102"/>
      <c r="N243" s="102"/>
      <c r="O243" s="102" t="s">
        <v>208</v>
      </c>
      <c r="P243" s="102" t="s">
        <v>209</v>
      </c>
      <c r="Q243" s="102" t="s">
        <v>139</v>
      </c>
      <c r="R243" s="102">
        <v>34160</v>
      </c>
      <c r="S243" s="102"/>
      <c r="T243" s="102">
        <v>80</v>
      </c>
      <c r="U243" s="102" t="s">
        <v>4868</v>
      </c>
      <c r="V243" s="103"/>
      <c r="W243" s="101"/>
      <c r="X243" s="102"/>
      <c r="Y243" s="101"/>
      <c r="Z243" s="101"/>
      <c r="AA243" s="101"/>
      <c r="AB243" s="104"/>
    </row>
    <row r="244" spans="2:28" ht="16.5" customHeight="1" x14ac:dyDescent="0.25">
      <c r="B244" s="97">
        <v>2087</v>
      </c>
      <c r="C244" s="97" t="s">
        <v>206</v>
      </c>
      <c r="D244" s="98" t="s">
        <v>4866</v>
      </c>
      <c r="E244" s="99" t="s">
        <v>4867</v>
      </c>
      <c r="F244" s="97" t="s">
        <v>223</v>
      </c>
      <c r="G244" s="97">
        <v>2</v>
      </c>
      <c r="H244" s="105">
        <v>0</v>
      </c>
      <c r="I244" s="105">
        <v>2</v>
      </c>
      <c r="J244" s="105">
        <v>41</v>
      </c>
      <c r="K244" s="95">
        <v>241</v>
      </c>
      <c r="L244" s="106">
        <f>T243</f>
        <v>80</v>
      </c>
      <c r="M244" s="106">
        <f>K244*L244</f>
        <v>19280</v>
      </c>
      <c r="N244" s="77"/>
      <c r="O244" s="78" t="s">
        <v>203</v>
      </c>
      <c r="P244" s="78" t="s">
        <v>5</v>
      </c>
      <c r="Q244" s="78" t="s">
        <v>143</v>
      </c>
      <c r="R244" s="79">
        <v>81</v>
      </c>
      <c r="S244" s="80"/>
      <c r="T244" s="81">
        <v>8050</v>
      </c>
      <c r="U244" s="96" t="s">
        <v>216</v>
      </c>
      <c r="V244" s="79">
        <f>R244*T244*12/100</f>
        <v>78246</v>
      </c>
      <c r="W244" s="79">
        <f>R244*T244-V244</f>
        <v>573804</v>
      </c>
      <c r="X244" s="82">
        <f>M244+W244</f>
        <v>593084</v>
      </c>
      <c r="Y244" s="83">
        <f>M244</f>
        <v>19280</v>
      </c>
      <c r="Z244" s="84"/>
      <c r="AA244" s="87">
        <f>AB244*M244/100</f>
        <v>3.8560000000000003</v>
      </c>
      <c r="AB244" s="86">
        <v>0.02</v>
      </c>
    </row>
    <row r="245" spans="2:28" ht="16.5" customHeight="1" x14ac:dyDescent="0.25">
      <c r="B245" s="99"/>
      <c r="C245" s="99"/>
      <c r="D245" s="99"/>
      <c r="E245" s="99"/>
      <c r="F245" s="99"/>
      <c r="G245" s="99"/>
      <c r="H245" s="107"/>
      <c r="I245" s="107"/>
      <c r="J245" s="107"/>
      <c r="K245" s="106"/>
      <c r="L245" s="106"/>
      <c r="M245" s="106"/>
      <c r="N245" s="77"/>
      <c r="O245" s="78"/>
      <c r="P245" s="78"/>
      <c r="Q245" s="78"/>
      <c r="R245" s="79"/>
      <c r="S245" s="80"/>
      <c r="T245" s="81"/>
      <c r="U245" s="77"/>
      <c r="V245" s="79"/>
      <c r="W245" s="79"/>
      <c r="X245" s="86"/>
      <c r="Y245" s="83"/>
      <c r="Z245" s="84"/>
      <c r="AA245" s="85"/>
      <c r="AB245" s="86"/>
    </row>
    <row r="246" spans="2:28" ht="16.5" customHeight="1" x14ac:dyDescent="0.25">
      <c r="B246" s="100" t="s">
        <v>205</v>
      </c>
      <c r="C246" s="101"/>
      <c r="D246" s="101"/>
      <c r="E246" s="101"/>
      <c r="F246" s="101"/>
      <c r="G246" s="102"/>
      <c r="H246" s="102" t="s">
        <v>210</v>
      </c>
      <c r="I246" s="102" t="s">
        <v>4870</v>
      </c>
      <c r="J246" s="102" t="s">
        <v>4871</v>
      </c>
      <c r="K246" s="102">
        <v>3</v>
      </c>
      <c r="L246" s="102">
        <v>4</v>
      </c>
      <c r="M246" s="102"/>
      <c r="N246" s="102"/>
      <c r="O246" s="102" t="s">
        <v>208</v>
      </c>
      <c r="P246" s="102" t="s">
        <v>209</v>
      </c>
      <c r="Q246" s="102" t="s">
        <v>139</v>
      </c>
      <c r="R246" s="102">
        <v>34160</v>
      </c>
      <c r="S246" s="102"/>
      <c r="T246" s="102">
        <v>80</v>
      </c>
      <c r="U246" s="102" t="s">
        <v>4872</v>
      </c>
      <c r="V246" s="103"/>
      <c r="W246" s="101"/>
      <c r="X246" s="102"/>
      <c r="Y246" s="101"/>
      <c r="Z246" s="101"/>
      <c r="AA246" s="101"/>
      <c r="AB246" s="104"/>
    </row>
    <row r="247" spans="2:28" ht="16.5" customHeight="1" x14ac:dyDescent="0.25">
      <c r="B247" s="97">
        <v>2088</v>
      </c>
      <c r="C247" s="97" t="s">
        <v>206</v>
      </c>
      <c r="D247" s="98"/>
      <c r="E247" s="99" t="s">
        <v>4869</v>
      </c>
      <c r="F247" s="97" t="s">
        <v>4191</v>
      </c>
      <c r="G247" s="97">
        <v>2</v>
      </c>
      <c r="H247" s="105">
        <v>0</v>
      </c>
      <c r="I247" s="105">
        <v>3</v>
      </c>
      <c r="J247" s="105">
        <v>85</v>
      </c>
      <c r="K247" s="95">
        <v>385</v>
      </c>
      <c r="L247" s="106">
        <f>T246</f>
        <v>80</v>
      </c>
      <c r="M247" s="106">
        <f>K247*L247</f>
        <v>30800</v>
      </c>
      <c r="N247" s="77"/>
      <c r="O247" s="78" t="s">
        <v>203</v>
      </c>
      <c r="P247" s="78" t="s">
        <v>5</v>
      </c>
      <c r="Q247" s="78" t="s">
        <v>143</v>
      </c>
      <c r="R247" s="79">
        <v>135</v>
      </c>
      <c r="S247" s="80"/>
      <c r="T247" s="81">
        <v>8050</v>
      </c>
      <c r="U247" s="96" t="s">
        <v>220</v>
      </c>
      <c r="V247" s="79">
        <f>R247*T247*6/100</f>
        <v>65205</v>
      </c>
      <c r="W247" s="79">
        <f>R247*T247-V247</f>
        <v>1021545</v>
      </c>
      <c r="X247" s="82">
        <f>M247+W247</f>
        <v>1052345</v>
      </c>
      <c r="Y247" s="83">
        <f>M247</f>
        <v>30800</v>
      </c>
      <c r="Z247" s="84"/>
      <c r="AA247" s="87">
        <f>AB247*M247/100</f>
        <v>6.16</v>
      </c>
      <c r="AB247" s="86">
        <v>0.02</v>
      </c>
    </row>
    <row r="248" spans="2:28" ht="16.5" customHeight="1" x14ac:dyDescent="0.25">
      <c r="B248" s="99"/>
      <c r="C248" s="99"/>
      <c r="D248" s="99"/>
      <c r="E248" s="99"/>
      <c r="F248" s="99"/>
      <c r="G248" s="99"/>
      <c r="H248" s="107"/>
      <c r="I248" s="107"/>
      <c r="J248" s="107"/>
      <c r="K248" s="106"/>
      <c r="L248" s="106"/>
      <c r="M248" s="106"/>
      <c r="N248" s="77"/>
      <c r="O248" s="78"/>
      <c r="P248" s="78"/>
      <c r="Q248" s="78"/>
      <c r="R248" s="79"/>
      <c r="S248" s="80"/>
      <c r="T248" s="81"/>
      <c r="U248" s="77"/>
      <c r="V248" s="79"/>
      <c r="W248" s="79"/>
      <c r="X248" s="86"/>
      <c r="Y248" s="83"/>
      <c r="Z248" s="84"/>
      <c r="AA248" s="85"/>
      <c r="AB248" s="86"/>
    </row>
    <row r="249" spans="2:28" ht="16.5" customHeight="1" x14ac:dyDescent="0.25">
      <c r="B249" s="100" t="s">
        <v>205</v>
      </c>
      <c r="C249" s="101"/>
      <c r="D249" s="101"/>
      <c r="E249" s="101"/>
      <c r="F249" s="101"/>
      <c r="G249" s="102"/>
      <c r="H249" s="102" t="s">
        <v>207</v>
      </c>
      <c r="I249" s="102" t="s">
        <v>4827</v>
      </c>
      <c r="J249" s="102" t="s">
        <v>4141</v>
      </c>
      <c r="K249" s="102">
        <v>60</v>
      </c>
      <c r="L249" s="102">
        <v>4</v>
      </c>
      <c r="M249" s="102"/>
      <c r="N249" s="102"/>
      <c r="O249" s="102" t="s">
        <v>208</v>
      </c>
      <c r="P249" s="102" t="s">
        <v>209</v>
      </c>
      <c r="Q249" s="102" t="s">
        <v>139</v>
      </c>
      <c r="R249" s="102">
        <v>34160</v>
      </c>
      <c r="S249" s="102"/>
      <c r="T249" s="102">
        <v>80</v>
      </c>
      <c r="U249" s="102" t="s">
        <v>4874</v>
      </c>
      <c r="V249" s="103"/>
      <c r="W249" s="101"/>
      <c r="X249" s="102" t="s">
        <v>212</v>
      </c>
      <c r="Y249" s="101" t="s">
        <v>4875</v>
      </c>
      <c r="Z249" s="101"/>
      <c r="AA249" s="101"/>
      <c r="AB249" s="104"/>
    </row>
    <row r="250" spans="2:28" ht="16.5" customHeight="1" x14ac:dyDescent="0.25">
      <c r="B250" s="97">
        <v>2089</v>
      </c>
      <c r="C250" s="97" t="s">
        <v>206</v>
      </c>
      <c r="D250" s="98"/>
      <c r="E250" s="99" t="s">
        <v>4873</v>
      </c>
      <c r="F250" s="97" t="s">
        <v>4191</v>
      </c>
      <c r="G250" s="97">
        <v>2</v>
      </c>
      <c r="H250" s="105">
        <v>0</v>
      </c>
      <c r="I250" s="105">
        <v>0</v>
      </c>
      <c r="J250" s="105">
        <v>71</v>
      </c>
      <c r="K250" s="95">
        <v>71</v>
      </c>
      <c r="L250" s="106">
        <f>T249</f>
        <v>80</v>
      </c>
      <c r="M250" s="106">
        <f>K250*L250</f>
        <v>5680</v>
      </c>
      <c r="N250" s="77"/>
      <c r="O250" s="78" t="s">
        <v>203</v>
      </c>
      <c r="P250" s="78" t="s">
        <v>211</v>
      </c>
      <c r="Q250" s="78" t="s">
        <v>143</v>
      </c>
      <c r="R250" s="79">
        <v>90</v>
      </c>
      <c r="S250" s="80"/>
      <c r="T250" s="81">
        <v>7450</v>
      </c>
      <c r="U250" s="96" t="s">
        <v>1328</v>
      </c>
      <c r="V250" s="79">
        <f>R250*T250*42/100</f>
        <v>281610</v>
      </c>
      <c r="W250" s="79">
        <f>R250*T250-V250</f>
        <v>388890</v>
      </c>
      <c r="X250" s="82">
        <f>M250+W250</f>
        <v>394570</v>
      </c>
      <c r="Y250" s="83">
        <f>M250</f>
        <v>5680</v>
      </c>
      <c r="Z250" s="84"/>
      <c r="AA250" s="87">
        <f>AB250*M250/100</f>
        <v>1.1360000000000001</v>
      </c>
      <c r="AB250" s="86">
        <v>0.02</v>
      </c>
    </row>
    <row r="251" spans="2:28" ht="16.5" customHeight="1" x14ac:dyDescent="0.25">
      <c r="B251" s="99"/>
      <c r="C251" s="99"/>
      <c r="D251" s="99"/>
      <c r="E251" s="99"/>
      <c r="F251" s="99"/>
      <c r="G251" s="99"/>
      <c r="H251" s="107"/>
      <c r="I251" s="107"/>
      <c r="J251" s="107"/>
      <c r="K251" s="106"/>
      <c r="L251" s="106"/>
      <c r="M251" s="106"/>
      <c r="N251" s="77"/>
      <c r="O251" s="78"/>
      <c r="P251" s="78"/>
      <c r="Q251" s="78"/>
      <c r="R251" s="79"/>
      <c r="S251" s="80"/>
      <c r="T251" s="81"/>
      <c r="U251" s="77"/>
      <c r="V251" s="79"/>
      <c r="W251" s="79"/>
      <c r="X251" s="86"/>
      <c r="Y251" s="83"/>
      <c r="Z251" s="84"/>
      <c r="AA251" s="85"/>
      <c r="AB251" s="86"/>
    </row>
    <row r="252" spans="2:28" ht="16.5" customHeight="1" x14ac:dyDescent="0.25">
      <c r="B252" s="100" t="s">
        <v>205</v>
      </c>
      <c r="C252" s="101"/>
      <c r="D252" s="101"/>
      <c r="E252" s="101"/>
      <c r="F252" s="101"/>
      <c r="G252" s="102"/>
      <c r="H252" s="102" t="s">
        <v>210</v>
      </c>
      <c r="I252" s="102" t="s">
        <v>4878</v>
      </c>
      <c r="J252" s="102" t="s">
        <v>2948</v>
      </c>
      <c r="K252" s="102" t="s">
        <v>3074</v>
      </c>
      <c r="L252" s="102">
        <v>4</v>
      </c>
      <c r="M252" s="102"/>
      <c r="N252" s="102"/>
      <c r="O252" s="102" t="s">
        <v>208</v>
      </c>
      <c r="P252" s="102" t="s">
        <v>209</v>
      </c>
      <c r="Q252" s="102" t="s">
        <v>139</v>
      </c>
      <c r="R252" s="102">
        <v>34160</v>
      </c>
      <c r="S252" s="102"/>
      <c r="T252" s="102">
        <v>80</v>
      </c>
      <c r="U252" s="102" t="s">
        <v>4879</v>
      </c>
      <c r="V252" s="103"/>
      <c r="W252" s="101"/>
      <c r="X252" s="102"/>
      <c r="Y252" s="101"/>
      <c r="Z252" s="101"/>
      <c r="AA252" s="101"/>
      <c r="AB252" s="104"/>
    </row>
    <row r="253" spans="2:28" ht="16.5" customHeight="1" x14ac:dyDescent="0.25">
      <c r="B253" s="97">
        <v>2090</v>
      </c>
      <c r="C253" s="97" t="s">
        <v>206</v>
      </c>
      <c r="D253" s="98" t="s">
        <v>4876</v>
      </c>
      <c r="E253" s="99" t="s">
        <v>4877</v>
      </c>
      <c r="F253" s="97" t="s">
        <v>223</v>
      </c>
      <c r="G253" s="97">
        <v>2</v>
      </c>
      <c r="H253" s="105">
        <v>0</v>
      </c>
      <c r="I253" s="105">
        <v>2</v>
      </c>
      <c r="J253" s="105">
        <v>48</v>
      </c>
      <c r="K253" s="95">
        <v>248</v>
      </c>
      <c r="L253" s="106">
        <f>T252</f>
        <v>80</v>
      </c>
      <c r="M253" s="106">
        <f>K253*L253</f>
        <v>19840</v>
      </c>
      <c r="N253" s="77"/>
      <c r="O253" s="78" t="s">
        <v>203</v>
      </c>
      <c r="P253" s="78" t="s">
        <v>25</v>
      </c>
      <c r="Q253" s="78" t="s">
        <v>143</v>
      </c>
      <c r="R253" s="79">
        <v>207</v>
      </c>
      <c r="S253" s="80"/>
      <c r="T253" s="81">
        <v>7650</v>
      </c>
      <c r="U253" s="96" t="s">
        <v>1778</v>
      </c>
      <c r="V253" s="79">
        <f>R253*T253*15/100</f>
        <v>237532.5</v>
      </c>
      <c r="W253" s="79">
        <f>R253*T253-V253</f>
        <v>1346017.5</v>
      </c>
      <c r="X253" s="82">
        <f>M253+W253</f>
        <v>1365857.5</v>
      </c>
      <c r="Y253" s="83">
        <f>M253</f>
        <v>19840</v>
      </c>
      <c r="Z253" s="84"/>
      <c r="AA253" s="87">
        <f>AB253*M253/100</f>
        <v>3.968</v>
      </c>
      <c r="AB253" s="86">
        <v>0.02</v>
      </c>
    </row>
    <row r="254" spans="2:28" ht="16.5" customHeight="1" x14ac:dyDescent="0.25">
      <c r="B254" s="99"/>
      <c r="C254" s="99"/>
      <c r="D254" s="99"/>
      <c r="E254" s="99"/>
      <c r="F254" s="99"/>
      <c r="G254" s="99"/>
      <c r="H254" s="107"/>
      <c r="I254" s="107"/>
      <c r="J254" s="107"/>
      <c r="K254" s="106"/>
      <c r="L254" s="106"/>
      <c r="M254" s="106"/>
      <c r="N254" s="77"/>
      <c r="O254" s="78"/>
      <c r="P254" s="78"/>
      <c r="Q254" s="78"/>
      <c r="R254" s="79"/>
      <c r="S254" s="80"/>
      <c r="T254" s="81"/>
      <c r="U254" s="77"/>
      <c r="V254" s="79"/>
      <c r="W254" s="79"/>
      <c r="X254" s="86"/>
      <c r="Y254" s="83"/>
      <c r="Z254" s="84"/>
      <c r="AA254" s="85"/>
      <c r="AB254" s="86"/>
    </row>
    <row r="255" spans="2:28" ht="16.5" customHeight="1" x14ac:dyDescent="0.25">
      <c r="B255" s="100" t="s">
        <v>205</v>
      </c>
      <c r="C255" s="101"/>
      <c r="D255" s="101"/>
      <c r="E255" s="101"/>
      <c r="F255" s="101"/>
      <c r="G255" s="102"/>
      <c r="H255" s="102" t="s">
        <v>210</v>
      </c>
      <c r="I255" s="102" t="s">
        <v>987</v>
      </c>
      <c r="J255" s="102" t="s">
        <v>2082</v>
      </c>
      <c r="K255" s="102" t="s">
        <v>4164</v>
      </c>
      <c r="L255" s="102">
        <v>4</v>
      </c>
      <c r="M255" s="102"/>
      <c r="N255" s="102"/>
      <c r="O255" s="102" t="s">
        <v>208</v>
      </c>
      <c r="P255" s="102" t="s">
        <v>209</v>
      </c>
      <c r="Q255" s="102" t="s">
        <v>139</v>
      </c>
      <c r="R255" s="102">
        <v>34160</v>
      </c>
      <c r="S255" s="102"/>
      <c r="T255" s="102">
        <v>80</v>
      </c>
      <c r="U255" s="102" t="s">
        <v>4882</v>
      </c>
      <c r="V255" s="103"/>
      <c r="W255" s="101"/>
      <c r="X255" s="102"/>
      <c r="Y255" s="101"/>
      <c r="Z255" s="101"/>
      <c r="AA255" s="101"/>
      <c r="AB255" s="104"/>
    </row>
    <row r="256" spans="2:28" ht="16.5" customHeight="1" x14ac:dyDescent="0.25">
      <c r="B256" s="97">
        <v>2091</v>
      </c>
      <c r="C256" s="97" t="s">
        <v>206</v>
      </c>
      <c r="D256" s="98" t="s">
        <v>4880</v>
      </c>
      <c r="E256" s="99" t="s">
        <v>4881</v>
      </c>
      <c r="F256" s="97" t="s">
        <v>223</v>
      </c>
      <c r="G256" s="97">
        <v>2</v>
      </c>
      <c r="H256" s="105">
        <v>1</v>
      </c>
      <c r="I256" s="105">
        <v>0</v>
      </c>
      <c r="J256" s="105">
        <v>29</v>
      </c>
      <c r="K256" s="95">
        <v>429</v>
      </c>
      <c r="L256" s="106">
        <f>T255</f>
        <v>80</v>
      </c>
      <c r="M256" s="106">
        <f>K256*L256</f>
        <v>34320</v>
      </c>
      <c r="N256" s="77"/>
      <c r="O256" s="78" t="s">
        <v>203</v>
      </c>
      <c r="P256" s="78" t="s">
        <v>25</v>
      </c>
      <c r="Q256" s="78" t="s">
        <v>143</v>
      </c>
      <c r="R256" s="79">
        <v>81</v>
      </c>
      <c r="S256" s="80"/>
      <c r="T256" s="81">
        <v>7650</v>
      </c>
      <c r="U256" s="96" t="s">
        <v>1778</v>
      </c>
      <c r="V256" s="79">
        <f>R256*T256*15/100</f>
        <v>92947.5</v>
      </c>
      <c r="W256" s="79">
        <f>R256*T256-V256</f>
        <v>526702.5</v>
      </c>
      <c r="X256" s="82">
        <f>M256+W256</f>
        <v>561022.5</v>
      </c>
      <c r="Y256" s="83">
        <f>M256</f>
        <v>34320</v>
      </c>
      <c r="Z256" s="84"/>
      <c r="AA256" s="87">
        <f>AB256*M256/100</f>
        <v>6.8639999999999999</v>
      </c>
      <c r="AB256" s="86">
        <v>0.02</v>
      </c>
    </row>
    <row r="257" spans="2:28" ht="16.5" customHeight="1" x14ac:dyDescent="0.25">
      <c r="B257" s="99"/>
      <c r="C257" s="99"/>
      <c r="D257" s="99"/>
      <c r="E257" s="99"/>
      <c r="F257" s="99"/>
      <c r="G257" s="99"/>
      <c r="H257" s="107"/>
      <c r="I257" s="107"/>
      <c r="J257" s="107"/>
      <c r="K257" s="106"/>
      <c r="L257" s="106"/>
      <c r="M257" s="106"/>
      <c r="N257" s="77"/>
      <c r="O257" s="78"/>
      <c r="P257" s="78"/>
      <c r="Q257" s="78"/>
      <c r="R257" s="79"/>
      <c r="S257" s="80"/>
      <c r="T257" s="81"/>
      <c r="U257" s="77"/>
      <c r="V257" s="79"/>
      <c r="W257" s="79"/>
      <c r="X257" s="86"/>
      <c r="Y257" s="83"/>
      <c r="Z257" s="84"/>
      <c r="AA257" s="85"/>
      <c r="AB257" s="86"/>
    </row>
    <row r="258" spans="2:28" ht="16.5" customHeight="1" x14ac:dyDescent="0.25">
      <c r="B258" s="100" t="s">
        <v>205</v>
      </c>
      <c r="C258" s="101"/>
      <c r="D258" s="101"/>
      <c r="E258" s="101"/>
      <c r="F258" s="101"/>
      <c r="G258" s="102"/>
      <c r="H258" s="102" t="s">
        <v>207</v>
      </c>
      <c r="I258" s="102" t="s">
        <v>2103</v>
      </c>
      <c r="J258" s="102" t="s">
        <v>2082</v>
      </c>
      <c r="K258" s="102" t="s">
        <v>4073</v>
      </c>
      <c r="L258" s="102">
        <v>4</v>
      </c>
      <c r="M258" s="102"/>
      <c r="N258" s="102"/>
      <c r="O258" s="102" t="s">
        <v>208</v>
      </c>
      <c r="P258" s="102" t="s">
        <v>209</v>
      </c>
      <c r="Q258" s="102" t="s">
        <v>139</v>
      </c>
      <c r="R258" s="102">
        <v>34160</v>
      </c>
      <c r="S258" s="102"/>
      <c r="T258" s="102">
        <v>80</v>
      </c>
      <c r="U258" s="102" t="s">
        <v>4885</v>
      </c>
      <c r="V258" s="103"/>
      <c r="W258" s="101"/>
      <c r="X258" s="102" t="s">
        <v>212</v>
      </c>
      <c r="Y258" s="101" t="s">
        <v>4886</v>
      </c>
      <c r="Z258" s="101"/>
      <c r="AA258" s="101"/>
      <c r="AB258" s="104"/>
    </row>
    <row r="259" spans="2:28" ht="16.5" customHeight="1" x14ac:dyDescent="0.25">
      <c r="B259" s="97">
        <v>2092</v>
      </c>
      <c r="C259" s="97" t="s">
        <v>206</v>
      </c>
      <c r="D259" s="98" t="s">
        <v>4883</v>
      </c>
      <c r="E259" s="99" t="s">
        <v>4884</v>
      </c>
      <c r="F259" s="97" t="s">
        <v>223</v>
      </c>
      <c r="G259" s="97">
        <v>2</v>
      </c>
      <c r="H259" s="105">
        <v>0</v>
      </c>
      <c r="I259" s="105">
        <v>2</v>
      </c>
      <c r="J259" s="105">
        <v>22</v>
      </c>
      <c r="K259" s="95">
        <v>222</v>
      </c>
      <c r="L259" s="106">
        <f>T258</f>
        <v>80</v>
      </c>
      <c r="M259" s="106">
        <f>K259*L259</f>
        <v>17760</v>
      </c>
      <c r="N259" s="77"/>
      <c r="O259" s="78" t="s">
        <v>203</v>
      </c>
      <c r="P259" s="78" t="s">
        <v>211</v>
      </c>
      <c r="Q259" s="78" t="s">
        <v>143</v>
      </c>
      <c r="R259" s="79">
        <v>135</v>
      </c>
      <c r="S259" s="80"/>
      <c r="T259" s="81">
        <v>7450</v>
      </c>
      <c r="U259" s="96" t="s">
        <v>406</v>
      </c>
      <c r="V259" s="79">
        <f>R259*T259*85/100</f>
        <v>854887.5</v>
      </c>
      <c r="W259" s="79">
        <f>R259*T259-V259</f>
        <v>150862.5</v>
      </c>
      <c r="X259" s="82">
        <f>M259+W259</f>
        <v>168622.5</v>
      </c>
      <c r="Y259" s="83">
        <f>M259</f>
        <v>17760</v>
      </c>
      <c r="Z259" s="84"/>
      <c r="AA259" s="87">
        <f>AB259*M259/100</f>
        <v>3.552</v>
      </c>
      <c r="AB259" s="86">
        <v>0.02</v>
      </c>
    </row>
    <row r="260" spans="2:28" ht="16.5" customHeight="1" x14ac:dyDescent="0.25">
      <c r="B260" s="99"/>
      <c r="C260" s="99"/>
      <c r="D260" s="99"/>
      <c r="E260" s="99"/>
      <c r="F260" s="99"/>
      <c r="G260" s="99"/>
      <c r="H260" s="107"/>
      <c r="I260" s="107"/>
      <c r="J260" s="107"/>
      <c r="K260" s="106"/>
      <c r="L260" s="106"/>
      <c r="M260" s="106"/>
      <c r="N260" s="77"/>
      <c r="O260" s="78"/>
      <c r="P260" s="78"/>
      <c r="Q260" s="78"/>
      <c r="R260" s="79"/>
      <c r="S260" s="80"/>
      <c r="T260" s="81"/>
      <c r="U260" s="77"/>
      <c r="V260" s="79"/>
      <c r="W260" s="79"/>
      <c r="X260" s="86"/>
      <c r="Y260" s="83"/>
      <c r="Z260" s="84"/>
      <c r="AA260" s="85"/>
      <c r="AB260" s="86"/>
    </row>
    <row r="261" spans="2:28" ht="16.5" customHeight="1" x14ac:dyDescent="0.25">
      <c r="B261" s="100" t="s">
        <v>205</v>
      </c>
      <c r="C261" s="101"/>
      <c r="D261" s="101"/>
      <c r="E261" s="101"/>
      <c r="F261" s="101"/>
      <c r="G261" s="102"/>
      <c r="H261" s="102" t="s">
        <v>210</v>
      </c>
      <c r="I261" s="102" t="s">
        <v>277</v>
      </c>
      <c r="J261" s="102" t="s">
        <v>2623</v>
      </c>
      <c r="K261" s="102" t="s">
        <v>3681</v>
      </c>
      <c r="L261" s="102">
        <v>4</v>
      </c>
      <c r="M261" s="102"/>
      <c r="N261" s="102"/>
      <c r="O261" s="102" t="s">
        <v>208</v>
      </c>
      <c r="P261" s="102" t="s">
        <v>209</v>
      </c>
      <c r="Q261" s="102" t="s">
        <v>139</v>
      </c>
      <c r="R261" s="102">
        <v>34160</v>
      </c>
      <c r="S261" s="102"/>
      <c r="T261" s="102">
        <v>80</v>
      </c>
      <c r="U261" s="102" t="s">
        <v>4889</v>
      </c>
      <c r="V261" s="103"/>
      <c r="W261" s="101"/>
      <c r="X261" s="102"/>
      <c r="Y261" s="101"/>
      <c r="Z261" s="101"/>
      <c r="AA261" s="101"/>
      <c r="AB261" s="104"/>
    </row>
    <row r="262" spans="2:28" ht="16.5" customHeight="1" x14ac:dyDescent="0.25">
      <c r="B262" s="97">
        <v>2093</v>
      </c>
      <c r="C262" s="97" t="s">
        <v>206</v>
      </c>
      <c r="D262" s="98" t="s">
        <v>4887</v>
      </c>
      <c r="E262" s="99" t="s">
        <v>4888</v>
      </c>
      <c r="F262" s="97" t="s">
        <v>223</v>
      </c>
      <c r="G262" s="97">
        <v>2</v>
      </c>
      <c r="H262" s="105">
        <v>0</v>
      </c>
      <c r="I262" s="105">
        <v>1</v>
      </c>
      <c r="J262" s="105">
        <v>12</v>
      </c>
      <c r="K262" s="95">
        <v>112</v>
      </c>
      <c r="L262" s="106">
        <f>T261</f>
        <v>80</v>
      </c>
      <c r="M262" s="106">
        <f>K262*L262</f>
        <v>8960</v>
      </c>
      <c r="N262" s="77"/>
      <c r="O262" s="78" t="s">
        <v>203</v>
      </c>
      <c r="P262" s="78" t="s">
        <v>211</v>
      </c>
      <c r="Q262" s="78" t="s">
        <v>143</v>
      </c>
      <c r="R262" s="79">
        <v>108</v>
      </c>
      <c r="S262" s="80"/>
      <c r="T262" s="81">
        <v>7450</v>
      </c>
      <c r="U262" s="96" t="s">
        <v>1328</v>
      </c>
      <c r="V262" s="79">
        <f>R262*T262*42/100</f>
        <v>337932</v>
      </c>
      <c r="W262" s="79">
        <f>R262*T262-V262</f>
        <v>466668</v>
      </c>
      <c r="X262" s="82">
        <f>M262+W262</f>
        <v>475628</v>
      </c>
      <c r="Y262" s="83">
        <f>M262</f>
        <v>8960</v>
      </c>
      <c r="Z262" s="84"/>
      <c r="AA262" s="87">
        <f>AB262*M262/100</f>
        <v>1.7920000000000003</v>
      </c>
      <c r="AB262" s="86">
        <v>0.02</v>
      </c>
    </row>
    <row r="263" spans="2:28" ht="16.5" customHeight="1" x14ac:dyDescent="0.25">
      <c r="B263" s="99"/>
      <c r="C263" s="99"/>
      <c r="D263" s="99"/>
      <c r="E263" s="99"/>
      <c r="F263" s="99"/>
      <c r="G263" s="99"/>
      <c r="H263" s="107"/>
      <c r="I263" s="107"/>
      <c r="J263" s="107"/>
      <c r="K263" s="106"/>
      <c r="L263" s="106"/>
      <c r="M263" s="106"/>
      <c r="N263" s="77"/>
      <c r="O263" s="78"/>
      <c r="P263" s="78"/>
      <c r="Q263" s="78"/>
      <c r="R263" s="79"/>
      <c r="S263" s="80"/>
      <c r="T263" s="81"/>
      <c r="U263" s="77"/>
      <c r="V263" s="79"/>
      <c r="W263" s="79"/>
      <c r="X263" s="86"/>
      <c r="Y263" s="83"/>
      <c r="Z263" s="84"/>
      <c r="AA263" s="85"/>
      <c r="AB263" s="86"/>
    </row>
    <row r="264" spans="2:28" ht="16.5" customHeight="1" x14ac:dyDescent="0.25">
      <c r="B264" s="100" t="s">
        <v>205</v>
      </c>
      <c r="C264" s="101"/>
      <c r="D264" s="101"/>
      <c r="E264" s="101"/>
      <c r="F264" s="101"/>
      <c r="G264" s="102"/>
      <c r="H264" s="102" t="s">
        <v>207</v>
      </c>
      <c r="I264" s="102" t="s">
        <v>461</v>
      </c>
      <c r="J264" s="102" t="s">
        <v>2975</v>
      </c>
      <c r="K264" s="102" t="s">
        <v>3140</v>
      </c>
      <c r="L264" s="102">
        <v>4</v>
      </c>
      <c r="M264" s="102"/>
      <c r="N264" s="102"/>
      <c r="O264" s="102" t="s">
        <v>208</v>
      </c>
      <c r="P264" s="102" t="s">
        <v>209</v>
      </c>
      <c r="Q264" s="102" t="s">
        <v>139</v>
      </c>
      <c r="R264" s="102">
        <v>34160</v>
      </c>
      <c r="S264" s="102"/>
      <c r="T264" s="102">
        <v>80</v>
      </c>
      <c r="U264" s="102" t="s">
        <v>4892</v>
      </c>
      <c r="V264" s="103"/>
      <c r="W264" s="101"/>
      <c r="X264" s="102"/>
      <c r="Y264" s="101"/>
      <c r="Z264" s="101"/>
      <c r="AA264" s="101"/>
      <c r="AB264" s="104"/>
    </row>
    <row r="265" spans="2:28" ht="16.5" customHeight="1" x14ac:dyDescent="0.25">
      <c r="B265" s="97">
        <v>2094</v>
      </c>
      <c r="C265" s="97" t="s">
        <v>206</v>
      </c>
      <c r="D265" s="98" t="s">
        <v>4890</v>
      </c>
      <c r="E265" s="99" t="s">
        <v>4891</v>
      </c>
      <c r="F265" s="97" t="s">
        <v>223</v>
      </c>
      <c r="G265" s="97">
        <v>2</v>
      </c>
      <c r="H265" s="105">
        <v>0</v>
      </c>
      <c r="I265" s="105">
        <v>1</v>
      </c>
      <c r="J265" s="105">
        <v>7</v>
      </c>
      <c r="K265" s="95">
        <v>107</v>
      </c>
      <c r="L265" s="106">
        <f>T264</f>
        <v>80</v>
      </c>
      <c r="M265" s="106">
        <f>K265*L265</f>
        <v>8560</v>
      </c>
      <c r="N265" s="77"/>
      <c r="O265" s="78" t="s">
        <v>203</v>
      </c>
      <c r="P265" s="78" t="s">
        <v>211</v>
      </c>
      <c r="Q265" s="78" t="s">
        <v>143</v>
      </c>
      <c r="R265" s="79">
        <v>72</v>
      </c>
      <c r="S265" s="80"/>
      <c r="T265" s="81">
        <v>7450</v>
      </c>
      <c r="U265" s="96" t="s">
        <v>406</v>
      </c>
      <c r="V265" s="79">
        <f>R265*T265*85/100</f>
        <v>455940</v>
      </c>
      <c r="W265" s="79">
        <f>R265*T265-V265</f>
        <v>80460</v>
      </c>
      <c r="X265" s="82">
        <f>M265+W265</f>
        <v>89020</v>
      </c>
      <c r="Y265" s="83">
        <f>M265</f>
        <v>8560</v>
      </c>
      <c r="Z265" s="84"/>
      <c r="AA265" s="87">
        <f>AB265*M265/100</f>
        <v>1.7120000000000002</v>
      </c>
      <c r="AB265" s="86">
        <v>0.02</v>
      </c>
    </row>
    <row r="266" spans="2:28" ht="16.5" customHeight="1" x14ac:dyDescent="0.25">
      <c r="B266" s="99"/>
      <c r="C266" s="99"/>
      <c r="D266" s="99"/>
      <c r="E266" s="99"/>
      <c r="F266" s="99"/>
      <c r="G266" s="99"/>
      <c r="H266" s="107"/>
      <c r="I266" s="107"/>
      <c r="J266" s="107"/>
      <c r="K266" s="106"/>
      <c r="L266" s="106"/>
      <c r="M266" s="106"/>
      <c r="N266" s="77"/>
      <c r="O266" s="78"/>
      <c r="P266" s="78"/>
      <c r="Q266" s="78"/>
      <c r="R266" s="79"/>
      <c r="S266" s="80"/>
      <c r="T266" s="81"/>
      <c r="U266" s="77"/>
      <c r="V266" s="79"/>
      <c r="W266" s="79"/>
      <c r="X266" s="86"/>
      <c r="Y266" s="83"/>
      <c r="Z266" s="84"/>
      <c r="AA266" s="85"/>
      <c r="AB266" s="86"/>
    </row>
    <row r="267" spans="2:28" ht="16.5" customHeight="1" x14ac:dyDescent="0.25">
      <c r="B267" s="100" t="s">
        <v>205</v>
      </c>
      <c r="C267" s="101"/>
      <c r="D267" s="101"/>
      <c r="E267" s="101"/>
      <c r="F267" s="101"/>
      <c r="G267" s="102"/>
      <c r="H267" s="102" t="s">
        <v>210</v>
      </c>
      <c r="I267" s="102" t="s">
        <v>2562</v>
      </c>
      <c r="J267" s="102" t="s">
        <v>1858</v>
      </c>
      <c r="K267" s="102" t="s">
        <v>3260</v>
      </c>
      <c r="L267" s="102">
        <v>4</v>
      </c>
      <c r="M267" s="102"/>
      <c r="N267" s="102"/>
      <c r="O267" s="102" t="s">
        <v>208</v>
      </c>
      <c r="P267" s="102" t="s">
        <v>209</v>
      </c>
      <c r="Q267" s="102" t="s">
        <v>139</v>
      </c>
      <c r="R267" s="102">
        <v>34160</v>
      </c>
      <c r="S267" s="102"/>
      <c r="T267" s="102">
        <v>80</v>
      </c>
      <c r="U267" s="102"/>
      <c r="V267" s="103"/>
      <c r="W267" s="101"/>
      <c r="X267" s="102"/>
      <c r="Y267" s="101"/>
      <c r="Z267" s="101"/>
      <c r="AA267" s="101"/>
      <c r="AB267" s="104"/>
    </row>
    <row r="268" spans="2:28" ht="16.5" customHeight="1" x14ac:dyDescent="0.25">
      <c r="B268" s="97">
        <v>2095</v>
      </c>
      <c r="C268" s="97" t="s">
        <v>206</v>
      </c>
      <c r="D268" s="98" t="s">
        <v>4893</v>
      </c>
      <c r="E268" s="99" t="s">
        <v>4894</v>
      </c>
      <c r="F268" s="97" t="s">
        <v>223</v>
      </c>
      <c r="G268" s="97">
        <v>2</v>
      </c>
      <c r="H268" s="105">
        <v>0</v>
      </c>
      <c r="I268" s="105">
        <v>3</v>
      </c>
      <c r="J268" s="105">
        <v>44</v>
      </c>
      <c r="K268" s="95">
        <v>344</v>
      </c>
      <c r="L268" s="106">
        <f>T267</f>
        <v>80</v>
      </c>
      <c r="M268" s="106">
        <f>K268*L268</f>
        <v>27520</v>
      </c>
      <c r="N268" s="77"/>
      <c r="O268" s="78" t="s">
        <v>203</v>
      </c>
      <c r="P268" s="78" t="s">
        <v>211</v>
      </c>
      <c r="Q268" s="78" t="s">
        <v>143</v>
      </c>
      <c r="R268" s="79">
        <v>189</v>
      </c>
      <c r="S268" s="80"/>
      <c r="T268" s="81">
        <v>7450</v>
      </c>
      <c r="U268" s="96" t="s">
        <v>1067</v>
      </c>
      <c r="V268" s="79">
        <f>R268*T268*85/100</f>
        <v>1196842.5</v>
      </c>
      <c r="W268" s="79">
        <f>R268*T268-V268</f>
        <v>211207.5</v>
      </c>
      <c r="X268" s="82">
        <f>M268+W268</f>
        <v>238727.5</v>
      </c>
      <c r="Y268" s="83">
        <f>M268</f>
        <v>27520</v>
      </c>
      <c r="Z268" s="84"/>
      <c r="AA268" s="87">
        <f>AB268*M268/100</f>
        <v>5.5039999999999996</v>
      </c>
      <c r="AB268" s="86">
        <v>0.02</v>
      </c>
    </row>
    <row r="269" spans="2:28" ht="16.5" customHeight="1" x14ac:dyDescent="0.25">
      <c r="B269" s="99"/>
      <c r="C269" s="99"/>
      <c r="D269" s="99"/>
      <c r="E269" s="99"/>
      <c r="F269" s="99"/>
      <c r="G269" s="99"/>
      <c r="H269" s="107"/>
      <c r="I269" s="107"/>
      <c r="J269" s="107"/>
      <c r="K269" s="106"/>
      <c r="L269" s="106"/>
      <c r="M269" s="106"/>
      <c r="N269" s="77"/>
      <c r="O269" s="78"/>
      <c r="P269" s="78"/>
      <c r="Q269" s="78"/>
      <c r="R269" s="79"/>
      <c r="S269" s="80"/>
      <c r="T269" s="81"/>
      <c r="U269" s="77"/>
      <c r="V269" s="79"/>
      <c r="W269" s="79"/>
      <c r="X269" s="86"/>
      <c r="Y269" s="83"/>
      <c r="Z269" s="84"/>
      <c r="AA269" s="85"/>
      <c r="AB269" s="86"/>
    </row>
    <row r="270" spans="2:28" ht="16.5" customHeight="1" x14ac:dyDescent="0.25">
      <c r="B270" s="100" t="s">
        <v>205</v>
      </c>
      <c r="C270" s="101"/>
      <c r="D270" s="101"/>
      <c r="E270" s="101"/>
      <c r="F270" s="101"/>
      <c r="G270" s="102"/>
      <c r="H270" s="102" t="s">
        <v>210</v>
      </c>
      <c r="I270" s="102" t="s">
        <v>234</v>
      </c>
      <c r="J270" s="102" t="s">
        <v>2846</v>
      </c>
      <c r="K270" s="102" t="s">
        <v>3569</v>
      </c>
      <c r="L270" s="102">
        <v>4</v>
      </c>
      <c r="M270" s="102"/>
      <c r="N270" s="102"/>
      <c r="O270" s="102" t="s">
        <v>208</v>
      </c>
      <c r="P270" s="102" t="s">
        <v>209</v>
      </c>
      <c r="Q270" s="102" t="s">
        <v>139</v>
      </c>
      <c r="R270" s="102">
        <v>34160</v>
      </c>
      <c r="S270" s="102"/>
      <c r="T270" s="102">
        <v>80</v>
      </c>
      <c r="U270" s="102" t="s">
        <v>4897</v>
      </c>
      <c r="V270" s="103"/>
      <c r="W270" s="101"/>
      <c r="X270" s="102"/>
      <c r="Y270" s="101"/>
      <c r="Z270" s="101"/>
      <c r="AA270" s="101"/>
      <c r="AB270" s="104"/>
    </row>
    <row r="271" spans="2:28" ht="16.5" customHeight="1" x14ac:dyDescent="0.25">
      <c r="B271" s="97">
        <v>2096</v>
      </c>
      <c r="C271" s="97" t="s">
        <v>206</v>
      </c>
      <c r="D271" s="98" t="s">
        <v>4895</v>
      </c>
      <c r="E271" s="99" t="s">
        <v>4896</v>
      </c>
      <c r="F271" s="97" t="s">
        <v>223</v>
      </c>
      <c r="G271" s="97">
        <v>2</v>
      </c>
      <c r="H271" s="105">
        <v>0</v>
      </c>
      <c r="I271" s="105">
        <v>1</v>
      </c>
      <c r="J271" s="105">
        <v>96</v>
      </c>
      <c r="K271" s="95">
        <v>196</v>
      </c>
      <c r="L271" s="106">
        <f>T270</f>
        <v>80</v>
      </c>
      <c r="M271" s="106">
        <f>K271*L271</f>
        <v>15680</v>
      </c>
      <c r="N271" s="77"/>
      <c r="O271" s="78" t="s">
        <v>203</v>
      </c>
      <c r="P271" s="78" t="s">
        <v>5</v>
      </c>
      <c r="Q271" s="78" t="s">
        <v>143</v>
      </c>
      <c r="R271" s="79">
        <v>72</v>
      </c>
      <c r="S271" s="80"/>
      <c r="T271" s="81">
        <v>8050</v>
      </c>
      <c r="U271" s="96" t="s">
        <v>375</v>
      </c>
      <c r="V271" s="79">
        <f>R271*T271*36/100</f>
        <v>208656</v>
      </c>
      <c r="W271" s="79">
        <f>R271*T271-V271</f>
        <v>370944</v>
      </c>
      <c r="X271" s="82">
        <f>M271+W271</f>
        <v>386624</v>
      </c>
      <c r="Y271" s="83">
        <f>M271</f>
        <v>15680</v>
      </c>
      <c r="Z271" s="84"/>
      <c r="AA271" s="87">
        <f>AB271*M271/100</f>
        <v>3.1360000000000001</v>
      </c>
      <c r="AB271" s="86">
        <v>0.02</v>
      </c>
    </row>
    <row r="272" spans="2:28" ht="16.5" customHeight="1" x14ac:dyDescent="0.25">
      <c r="B272" s="99"/>
      <c r="C272" s="99"/>
      <c r="D272" s="99"/>
      <c r="E272" s="99"/>
      <c r="F272" s="99"/>
      <c r="G272" s="99"/>
      <c r="H272" s="107"/>
      <c r="I272" s="107"/>
      <c r="J272" s="107"/>
      <c r="K272" s="106"/>
      <c r="L272" s="106"/>
      <c r="M272" s="106"/>
      <c r="N272" s="77"/>
      <c r="O272" s="78"/>
      <c r="P272" s="78"/>
      <c r="Q272" s="78"/>
      <c r="R272" s="79"/>
      <c r="S272" s="80"/>
      <c r="T272" s="81"/>
      <c r="U272" s="77"/>
      <c r="V272" s="79"/>
      <c r="W272" s="79"/>
      <c r="X272" s="86"/>
      <c r="Y272" s="83"/>
      <c r="Z272" s="84"/>
      <c r="AA272" s="85"/>
      <c r="AB272" s="86"/>
    </row>
    <row r="273" spans="2:28" ht="16.5" customHeight="1" x14ac:dyDescent="0.25">
      <c r="B273" s="100" t="s">
        <v>205</v>
      </c>
      <c r="C273" s="101"/>
      <c r="D273" s="101"/>
      <c r="E273" s="101"/>
      <c r="F273" s="101"/>
      <c r="G273" s="102"/>
      <c r="H273" s="102" t="s">
        <v>213</v>
      </c>
      <c r="I273" s="102" t="s">
        <v>4900</v>
      </c>
      <c r="J273" s="102" t="s">
        <v>2082</v>
      </c>
      <c r="K273" s="102" t="s">
        <v>4164</v>
      </c>
      <c r="L273" s="102">
        <v>4</v>
      </c>
      <c r="M273" s="102"/>
      <c r="N273" s="102"/>
      <c r="O273" s="102" t="s">
        <v>208</v>
      </c>
      <c r="P273" s="102" t="s">
        <v>209</v>
      </c>
      <c r="Q273" s="102" t="s">
        <v>139</v>
      </c>
      <c r="R273" s="102">
        <v>34160</v>
      </c>
      <c r="S273" s="102"/>
      <c r="T273" s="102">
        <v>80</v>
      </c>
      <c r="U273" s="102" t="s">
        <v>4901</v>
      </c>
      <c r="V273" s="103"/>
      <c r="W273" s="101"/>
      <c r="X273" s="102"/>
      <c r="Y273" s="101"/>
      <c r="Z273" s="101"/>
      <c r="AA273" s="101"/>
      <c r="AB273" s="104"/>
    </row>
    <row r="274" spans="2:28" ht="16.5" customHeight="1" x14ac:dyDescent="0.25">
      <c r="B274" s="97">
        <v>2097</v>
      </c>
      <c r="C274" s="97" t="s">
        <v>206</v>
      </c>
      <c r="D274" s="98" t="s">
        <v>4898</v>
      </c>
      <c r="E274" s="99" t="s">
        <v>4899</v>
      </c>
      <c r="F274" s="97" t="s">
        <v>223</v>
      </c>
      <c r="G274" s="97">
        <v>2</v>
      </c>
      <c r="H274" s="105">
        <v>0</v>
      </c>
      <c r="I274" s="105">
        <v>2</v>
      </c>
      <c r="J274" s="105">
        <v>94</v>
      </c>
      <c r="K274" s="95">
        <v>294</v>
      </c>
      <c r="L274" s="106">
        <f>T273</f>
        <v>80</v>
      </c>
      <c r="M274" s="106">
        <f>K274*L274</f>
        <v>23520</v>
      </c>
      <c r="N274" s="77"/>
      <c r="O274" s="78" t="s">
        <v>203</v>
      </c>
      <c r="P274" s="78" t="s">
        <v>5</v>
      </c>
      <c r="Q274" s="78" t="s">
        <v>143</v>
      </c>
      <c r="R274" s="79">
        <v>54</v>
      </c>
      <c r="S274" s="80"/>
      <c r="T274" s="81">
        <v>8050</v>
      </c>
      <c r="U274" s="96" t="s">
        <v>1270</v>
      </c>
      <c r="V274" s="79">
        <f>R274*T274*8/100</f>
        <v>34776</v>
      </c>
      <c r="W274" s="79">
        <f>R274*T274-V274</f>
        <v>399924</v>
      </c>
      <c r="X274" s="82">
        <f>M274+W274</f>
        <v>423444</v>
      </c>
      <c r="Y274" s="83">
        <f>M274</f>
        <v>23520</v>
      </c>
      <c r="Z274" s="84"/>
      <c r="AA274" s="87">
        <f>AB274*M274/100</f>
        <v>4.7040000000000006</v>
      </c>
      <c r="AB274" s="86">
        <v>0.02</v>
      </c>
    </row>
    <row r="275" spans="2:28" ht="16.5" customHeight="1" x14ac:dyDescent="0.25">
      <c r="B275" s="99"/>
      <c r="C275" s="99"/>
      <c r="D275" s="99"/>
      <c r="E275" s="99"/>
      <c r="F275" s="99"/>
      <c r="G275" s="99"/>
      <c r="H275" s="107"/>
      <c r="I275" s="107"/>
      <c r="J275" s="107"/>
      <c r="K275" s="106"/>
      <c r="L275" s="106"/>
      <c r="M275" s="106"/>
      <c r="N275" s="77"/>
      <c r="O275" s="78"/>
      <c r="P275" s="78"/>
      <c r="Q275" s="78"/>
      <c r="R275" s="79"/>
      <c r="S275" s="80"/>
      <c r="T275" s="81"/>
      <c r="U275" s="77"/>
      <c r="V275" s="79"/>
      <c r="W275" s="79"/>
      <c r="X275" s="86"/>
      <c r="Y275" s="83"/>
      <c r="Z275" s="84"/>
      <c r="AA275" s="85"/>
      <c r="AB275" s="86"/>
    </row>
    <row r="276" spans="2:28" ht="16.5" customHeight="1" x14ac:dyDescent="0.25">
      <c r="B276" s="100" t="s">
        <v>205</v>
      </c>
      <c r="C276" s="101"/>
      <c r="D276" s="101"/>
      <c r="E276" s="101"/>
      <c r="F276" s="101"/>
      <c r="G276" s="102"/>
      <c r="H276" s="102" t="s">
        <v>207</v>
      </c>
      <c r="I276" s="102" t="s">
        <v>2717</v>
      </c>
      <c r="J276" s="102" t="s">
        <v>2914</v>
      </c>
      <c r="K276" s="102">
        <v>9849</v>
      </c>
      <c r="L276" s="102">
        <v>4</v>
      </c>
      <c r="M276" s="102"/>
      <c r="N276" s="102"/>
      <c r="O276" s="102" t="s">
        <v>208</v>
      </c>
      <c r="P276" s="102" t="s">
        <v>209</v>
      </c>
      <c r="Q276" s="102" t="s">
        <v>139</v>
      </c>
      <c r="R276" s="102">
        <v>34160</v>
      </c>
      <c r="S276" s="102"/>
      <c r="T276" s="102">
        <v>80</v>
      </c>
      <c r="U276" s="102" t="s">
        <v>4904</v>
      </c>
      <c r="V276" s="103"/>
      <c r="W276" s="101"/>
      <c r="X276" s="102"/>
      <c r="Y276" s="101"/>
      <c r="Z276" s="101"/>
      <c r="AA276" s="101"/>
      <c r="AB276" s="104"/>
    </row>
    <row r="277" spans="2:28" ht="16.5" customHeight="1" x14ac:dyDescent="0.25">
      <c r="B277" s="97">
        <v>2098</v>
      </c>
      <c r="C277" s="97" t="s">
        <v>206</v>
      </c>
      <c r="D277" s="98" t="s">
        <v>4902</v>
      </c>
      <c r="E277" s="99" t="s">
        <v>4903</v>
      </c>
      <c r="F277" s="97" t="s">
        <v>223</v>
      </c>
      <c r="G277" s="97">
        <v>2</v>
      </c>
      <c r="H277" s="105">
        <v>0</v>
      </c>
      <c r="I277" s="105">
        <v>1</v>
      </c>
      <c r="J277" s="105">
        <v>45</v>
      </c>
      <c r="K277" s="95">
        <v>145</v>
      </c>
      <c r="L277" s="106">
        <f>T276</f>
        <v>80</v>
      </c>
      <c r="M277" s="106">
        <f>K277*L277</f>
        <v>11600</v>
      </c>
      <c r="N277" s="77"/>
      <c r="O277" s="78" t="s">
        <v>203</v>
      </c>
      <c r="P277" s="78" t="s">
        <v>5</v>
      </c>
      <c r="Q277" s="78" t="s">
        <v>143</v>
      </c>
      <c r="R277" s="79">
        <v>36</v>
      </c>
      <c r="S277" s="80"/>
      <c r="T277" s="81">
        <v>8050</v>
      </c>
      <c r="U277" s="96" t="s">
        <v>1270</v>
      </c>
      <c r="V277" s="79">
        <f>R277*T277*8/100</f>
        <v>23184</v>
      </c>
      <c r="W277" s="79">
        <f>R277*T277-V277</f>
        <v>266616</v>
      </c>
      <c r="X277" s="82">
        <f>M277+W277</f>
        <v>278216</v>
      </c>
      <c r="Y277" s="83">
        <f>M277</f>
        <v>11600</v>
      </c>
      <c r="Z277" s="84"/>
      <c r="AA277" s="87">
        <f>AB277*M277/100</f>
        <v>2.3199999999999998</v>
      </c>
      <c r="AB277" s="86">
        <v>0.02</v>
      </c>
    </row>
    <row r="278" spans="2:28" ht="16.5" customHeight="1" x14ac:dyDescent="0.25">
      <c r="B278" s="99"/>
      <c r="C278" s="99"/>
      <c r="D278" s="99"/>
      <c r="E278" s="99"/>
      <c r="F278" s="99"/>
      <c r="G278" s="99"/>
      <c r="H278" s="107"/>
      <c r="I278" s="107"/>
      <c r="J278" s="107"/>
      <c r="K278" s="106"/>
      <c r="L278" s="106"/>
      <c r="M278" s="106"/>
      <c r="N278" s="77"/>
      <c r="O278" s="78"/>
      <c r="P278" s="78"/>
      <c r="Q278" s="78"/>
      <c r="R278" s="79"/>
      <c r="S278" s="80"/>
      <c r="T278" s="81"/>
      <c r="U278" s="77"/>
      <c r="V278" s="79"/>
      <c r="W278" s="79"/>
      <c r="X278" s="86"/>
      <c r="Y278" s="83"/>
      <c r="Z278" s="84"/>
      <c r="AA278" s="85"/>
      <c r="AB278" s="86"/>
    </row>
    <row r="279" spans="2:28" ht="16.5" customHeight="1" x14ac:dyDescent="0.25">
      <c r="B279" s="100" t="s">
        <v>205</v>
      </c>
      <c r="C279" s="101"/>
      <c r="D279" s="101"/>
      <c r="E279" s="101"/>
      <c r="F279" s="101"/>
      <c r="G279" s="102"/>
      <c r="H279" s="102" t="s">
        <v>210</v>
      </c>
      <c r="I279" s="102" t="s">
        <v>479</v>
      </c>
      <c r="J279" s="102" t="s">
        <v>4076</v>
      </c>
      <c r="K279" s="102" t="s">
        <v>4077</v>
      </c>
      <c r="L279" s="102">
        <v>4</v>
      </c>
      <c r="M279" s="102"/>
      <c r="N279" s="102"/>
      <c r="O279" s="102" t="s">
        <v>208</v>
      </c>
      <c r="P279" s="102" t="s">
        <v>209</v>
      </c>
      <c r="Q279" s="102" t="s">
        <v>139</v>
      </c>
      <c r="R279" s="102">
        <v>34160</v>
      </c>
      <c r="S279" s="102"/>
      <c r="T279" s="102">
        <v>80</v>
      </c>
      <c r="U279" s="102"/>
      <c r="V279" s="103"/>
      <c r="W279" s="101"/>
      <c r="X279" s="102"/>
      <c r="Y279" s="101"/>
      <c r="Z279" s="101"/>
      <c r="AA279" s="101"/>
      <c r="AB279" s="104"/>
    </row>
    <row r="280" spans="2:28" ht="16.5" customHeight="1" x14ac:dyDescent="0.25">
      <c r="B280" s="97">
        <v>2099</v>
      </c>
      <c r="C280" s="97" t="s">
        <v>206</v>
      </c>
      <c r="D280" s="98" t="s">
        <v>4905</v>
      </c>
      <c r="E280" s="99" t="s">
        <v>4906</v>
      </c>
      <c r="F280" s="97" t="s">
        <v>223</v>
      </c>
      <c r="G280" s="97">
        <v>2</v>
      </c>
      <c r="H280" s="105">
        <v>0</v>
      </c>
      <c r="I280" s="105">
        <v>1</v>
      </c>
      <c r="J280" s="105">
        <v>10</v>
      </c>
      <c r="K280" s="95">
        <v>110</v>
      </c>
      <c r="L280" s="106">
        <f>T279</f>
        <v>80</v>
      </c>
      <c r="M280" s="106">
        <f>K280*L280</f>
        <v>8800</v>
      </c>
      <c r="N280" s="77"/>
      <c r="O280" s="78" t="s">
        <v>1142</v>
      </c>
      <c r="P280" s="78" t="s">
        <v>211</v>
      </c>
      <c r="Q280" s="78" t="s">
        <v>143</v>
      </c>
      <c r="R280" s="79">
        <v>90</v>
      </c>
      <c r="S280" s="80"/>
      <c r="T280" s="81">
        <v>7450</v>
      </c>
      <c r="U280" s="96" t="s">
        <v>1173</v>
      </c>
      <c r="V280" s="79">
        <f>R280*T280*85/100</f>
        <v>569925</v>
      </c>
      <c r="W280" s="79">
        <f>R280*T280-V280</f>
        <v>100575</v>
      </c>
      <c r="X280" s="82">
        <f>M280+W280</f>
        <v>109375</v>
      </c>
      <c r="Y280" s="83">
        <f>M280</f>
        <v>8800</v>
      </c>
      <c r="Z280" s="84"/>
      <c r="AA280" s="87">
        <f>AB280*M280/100</f>
        <v>1.76</v>
      </c>
      <c r="AB280" s="86">
        <v>0.02</v>
      </c>
    </row>
    <row r="281" spans="2:28" ht="16.5" customHeight="1" x14ac:dyDescent="0.25">
      <c r="B281" s="99"/>
      <c r="C281" s="99"/>
      <c r="D281" s="99"/>
      <c r="E281" s="99"/>
      <c r="F281" s="99"/>
      <c r="G281" s="99"/>
      <c r="H281" s="107"/>
      <c r="I281" s="107"/>
      <c r="J281" s="107"/>
      <c r="K281" s="106"/>
      <c r="L281" s="106"/>
      <c r="M281" s="106"/>
      <c r="N281" s="77"/>
      <c r="O281" s="78"/>
      <c r="P281" s="78"/>
      <c r="Q281" s="78"/>
      <c r="R281" s="79"/>
      <c r="S281" s="80"/>
      <c r="T281" s="81"/>
      <c r="U281" s="77"/>
      <c r="V281" s="79"/>
      <c r="W281" s="79"/>
      <c r="X281" s="86"/>
      <c r="Y281" s="83"/>
      <c r="Z281" s="84"/>
      <c r="AA281" s="85"/>
      <c r="AB281" s="86"/>
    </row>
    <row r="282" spans="2:28" ht="16.5" customHeight="1" x14ac:dyDescent="0.25">
      <c r="B282" s="100" t="s">
        <v>205</v>
      </c>
      <c r="C282" s="101"/>
      <c r="D282" s="101"/>
      <c r="E282" s="101"/>
      <c r="F282" s="101"/>
      <c r="G282" s="102"/>
      <c r="H282" s="102" t="s">
        <v>207</v>
      </c>
      <c r="I282" s="102" t="s">
        <v>4049</v>
      </c>
      <c r="J282" s="102" t="s">
        <v>2793</v>
      </c>
      <c r="K282" s="102" t="s">
        <v>3666</v>
      </c>
      <c r="L282" s="102">
        <v>4</v>
      </c>
      <c r="M282" s="102"/>
      <c r="N282" s="102"/>
      <c r="O282" s="102" t="s">
        <v>208</v>
      </c>
      <c r="P282" s="102" t="s">
        <v>209</v>
      </c>
      <c r="Q282" s="102" t="s">
        <v>139</v>
      </c>
      <c r="R282" s="102">
        <v>34160</v>
      </c>
      <c r="S282" s="102"/>
      <c r="T282" s="102">
        <v>80</v>
      </c>
      <c r="U282" s="102" t="s">
        <v>4909</v>
      </c>
      <c r="V282" s="103"/>
      <c r="W282" s="101"/>
      <c r="X282" s="102" t="s">
        <v>212</v>
      </c>
      <c r="Y282" s="101" t="s">
        <v>4910</v>
      </c>
      <c r="Z282" s="101"/>
      <c r="AA282" s="101"/>
      <c r="AB282" s="104"/>
    </row>
    <row r="283" spans="2:28" ht="16.5" customHeight="1" x14ac:dyDescent="0.25">
      <c r="B283" s="97">
        <v>2100</v>
      </c>
      <c r="C283" s="97" t="s">
        <v>206</v>
      </c>
      <c r="D283" s="98" t="s">
        <v>4907</v>
      </c>
      <c r="E283" s="99" t="s">
        <v>4908</v>
      </c>
      <c r="F283" s="97" t="s">
        <v>223</v>
      </c>
      <c r="G283" s="97">
        <v>2</v>
      </c>
      <c r="H283" s="105">
        <v>0</v>
      </c>
      <c r="I283" s="105">
        <v>1</v>
      </c>
      <c r="J283" s="105">
        <v>61</v>
      </c>
      <c r="K283" s="95">
        <v>161</v>
      </c>
      <c r="L283" s="106">
        <f>T282</f>
        <v>80</v>
      </c>
      <c r="M283" s="106">
        <f>K283*L283</f>
        <v>12880</v>
      </c>
      <c r="N283" s="77"/>
      <c r="O283" s="78" t="s">
        <v>1142</v>
      </c>
      <c r="P283" s="78" t="s">
        <v>5</v>
      </c>
      <c r="Q283" s="78" t="s">
        <v>143</v>
      </c>
      <c r="R283" s="79">
        <v>72</v>
      </c>
      <c r="S283" s="80"/>
      <c r="T283" s="81">
        <v>8050</v>
      </c>
      <c r="U283" s="96" t="s">
        <v>375</v>
      </c>
      <c r="V283" s="79">
        <f>R283*T283*36/100</f>
        <v>208656</v>
      </c>
      <c r="W283" s="79">
        <f>R283*T283-V283</f>
        <v>370944</v>
      </c>
      <c r="X283" s="82">
        <f>M283+W283</f>
        <v>383824</v>
      </c>
      <c r="Y283" s="83">
        <f>M283</f>
        <v>12880</v>
      </c>
      <c r="Z283" s="84"/>
      <c r="AA283" s="87">
        <f>AB283*M283/100</f>
        <v>2.5760000000000001</v>
      </c>
      <c r="AB283" s="86">
        <v>0.02</v>
      </c>
    </row>
    <row r="284" spans="2:28" ht="16.5" customHeight="1" x14ac:dyDescent="0.25">
      <c r="B284" s="99"/>
      <c r="C284" s="99"/>
      <c r="D284" s="99"/>
      <c r="E284" s="99"/>
      <c r="F284" s="99"/>
      <c r="G284" s="99"/>
      <c r="H284" s="107"/>
      <c r="I284" s="107"/>
      <c r="J284" s="107"/>
      <c r="K284" s="106"/>
      <c r="L284" s="106"/>
      <c r="M284" s="106"/>
      <c r="N284" s="77"/>
      <c r="O284" s="78"/>
      <c r="P284" s="78"/>
      <c r="Q284" s="78"/>
      <c r="R284" s="79"/>
      <c r="S284" s="80"/>
      <c r="T284" s="81"/>
      <c r="U284" s="77"/>
      <c r="V284" s="79"/>
      <c r="W284" s="79"/>
      <c r="X284" s="86"/>
      <c r="Y284" s="83"/>
      <c r="Z284" s="84"/>
      <c r="AA284" s="85"/>
      <c r="AB284" s="86"/>
    </row>
    <row r="285" spans="2:28" ht="16.5" customHeight="1" x14ac:dyDescent="0.25">
      <c r="B285" s="100" t="s">
        <v>205</v>
      </c>
      <c r="C285" s="101"/>
      <c r="D285" s="101"/>
      <c r="E285" s="101"/>
      <c r="F285" s="101"/>
      <c r="G285" s="102"/>
      <c r="H285" s="102" t="s">
        <v>207</v>
      </c>
      <c r="I285" s="102" t="s">
        <v>464</v>
      </c>
      <c r="J285" s="102" t="s">
        <v>4913</v>
      </c>
      <c r="K285" s="102" t="s">
        <v>223</v>
      </c>
      <c r="L285" s="102">
        <v>4</v>
      </c>
      <c r="M285" s="102"/>
      <c r="N285" s="102"/>
      <c r="O285" s="102" t="s">
        <v>208</v>
      </c>
      <c r="P285" s="102" t="s">
        <v>209</v>
      </c>
      <c r="Q285" s="102" t="s">
        <v>139</v>
      </c>
      <c r="R285" s="102">
        <v>34160</v>
      </c>
      <c r="S285" s="102"/>
      <c r="T285" s="102">
        <v>80</v>
      </c>
      <c r="U285" s="102"/>
      <c r="V285" s="103"/>
      <c r="W285" s="101"/>
      <c r="X285" s="102"/>
      <c r="Y285" s="101"/>
      <c r="Z285" s="101"/>
      <c r="AA285" s="101"/>
      <c r="AB285" s="104"/>
    </row>
    <row r="286" spans="2:28" ht="16.5" customHeight="1" x14ac:dyDescent="0.25">
      <c r="B286" s="97">
        <v>2101</v>
      </c>
      <c r="C286" s="97" t="s">
        <v>206</v>
      </c>
      <c r="D286" s="98" t="s">
        <v>4911</v>
      </c>
      <c r="E286" s="99" t="s">
        <v>4912</v>
      </c>
      <c r="F286" s="97" t="s">
        <v>223</v>
      </c>
      <c r="G286" s="97">
        <v>2</v>
      </c>
      <c r="H286" s="105">
        <v>0</v>
      </c>
      <c r="I286" s="105">
        <v>0</v>
      </c>
      <c r="J286" s="105">
        <v>55</v>
      </c>
      <c r="K286" s="95">
        <v>55</v>
      </c>
      <c r="L286" s="106">
        <f>T285</f>
        <v>80</v>
      </c>
      <c r="M286" s="106">
        <f>K286*L286</f>
        <v>4400</v>
      </c>
      <c r="N286" s="77"/>
      <c r="O286" s="78" t="s">
        <v>203</v>
      </c>
      <c r="P286" s="78" t="s">
        <v>5</v>
      </c>
      <c r="Q286" s="78" t="s">
        <v>143</v>
      </c>
      <c r="R286" s="79">
        <v>90</v>
      </c>
      <c r="S286" s="80"/>
      <c r="T286" s="81">
        <v>8050</v>
      </c>
      <c r="U286" s="96" t="s">
        <v>375</v>
      </c>
      <c r="V286" s="79">
        <f>R286*T286*36/100</f>
        <v>260820</v>
      </c>
      <c r="W286" s="79">
        <f>R286*T286-V286</f>
        <v>463680</v>
      </c>
      <c r="X286" s="82">
        <f>M286+W286</f>
        <v>468080</v>
      </c>
      <c r="Y286" s="83">
        <f>M286</f>
        <v>4400</v>
      </c>
      <c r="Z286" s="84"/>
      <c r="AA286" s="87">
        <f>AB286*M286/100</f>
        <v>0.88</v>
      </c>
      <c r="AB286" s="86">
        <v>0.02</v>
      </c>
    </row>
    <row r="287" spans="2:28" ht="16.5" customHeight="1" x14ac:dyDescent="0.25">
      <c r="B287" s="99"/>
      <c r="C287" s="99"/>
      <c r="D287" s="99"/>
      <c r="E287" s="99"/>
      <c r="F287" s="99"/>
      <c r="G287" s="99"/>
      <c r="H287" s="107"/>
      <c r="I287" s="107"/>
      <c r="J287" s="107"/>
      <c r="K287" s="106"/>
      <c r="L287" s="106"/>
      <c r="M287" s="106"/>
      <c r="N287" s="77"/>
      <c r="O287" s="78"/>
      <c r="P287" s="78"/>
      <c r="Q287" s="78"/>
      <c r="R287" s="79"/>
      <c r="S287" s="80"/>
      <c r="T287" s="81"/>
      <c r="U287" s="77"/>
      <c r="V287" s="79"/>
      <c r="W287" s="79"/>
      <c r="X287" s="86"/>
      <c r="Y287" s="83"/>
      <c r="Z287" s="84"/>
      <c r="AA287" s="85"/>
      <c r="AB287" s="86"/>
    </row>
    <row r="288" spans="2:28" ht="16.5" customHeight="1" x14ac:dyDescent="0.25">
      <c r="B288" s="100" t="s">
        <v>205</v>
      </c>
      <c r="C288" s="101"/>
      <c r="D288" s="101"/>
      <c r="E288" s="101"/>
      <c r="F288" s="101"/>
      <c r="G288" s="102"/>
      <c r="H288" s="102" t="s">
        <v>207</v>
      </c>
      <c r="I288" s="102" t="s">
        <v>2220</v>
      </c>
      <c r="J288" s="102" t="s">
        <v>4916</v>
      </c>
      <c r="K288" s="102" t="s">
        <v>3700</v>
      </c>
      <c r="L288" s="102">
        <v>4</v>
      </c>
      <c r="M288" s="102"/>
      <c r="N288" s="102"/>
      <c r="O288" s="102" t="s">
        <v>208</v>
      </c>
      <c r="P288" s="102" t="s">
        <v>209</v>
      </c>
      <c r="Q288" s="102" t="s">
        <v>139</v>
      </c>
      <c r="R288" s="102">
        <v>34160</v>
      </c>
      <c r="S288" s="102"/>
      <c r="T288" s="102">
        <v>80</v>
      </c>
      <c r="U288" s="102" t="s">
        <v>4917</v>
      </c>
      <c r="V288" s="103"/>
      <c r="W288" s="101"/>
      <c r="X288" s="102"/>
      <c r="Y288" s="101"/>
      <c r="Z288" s="101"/>
      <c r="AA288" s="101"/>
      <c r="AB288" s="104"/>
    </row>
    <row r="289" spans="2:28" ht="16.5" customHeight="1" x14ac:dyDescent="0.25">
      <c r="B289" s="97">
        <v>2102</v>
      </c>
      <c r="C289" s="97" t="s">
        <v>206</v>
      </c>
      <c r="D289" s="98" t="s">
        <v>4914</v>
      </c>
      <c r="E289" s="99" t="s">
        <v>4915</v>
      </c>
      <c r="F289" s="97" t="s">
        <v>223</v>
      </c>
      <c r="G289" s="97">
        <v>2</v>
      </c>
      <c r="H289" s="105">
        <v>0</v>
      </c>
      <c r="I289" s="105">
        <v>1</v>
      </c>
      <c r="J289" s="105">
        <v>81</v>
      </c>
      <c r="K289" s="95">
        <v>181</v>
      </c>
      <c r="L289" s="106">
        <f>T288</f>
        <v>80</v>
      </c>
      <c r="M289" s="106">
        <f>K289*L289</f>
        <v>14480</v>
      </c>
      <c r="N289" s="77"/>
      <c r="O289" s="78" t="s">
        <v>203</v>
      </c>
      <c r="P289" s="78" t="s">
        <v>211</v>
      </c>
      <c r="Q289" s="78" t="s">
        <v>143</v>
      </c>
      <c r="R289" s="79">
        <v>189</v>
      </c>
      <c r="S289" s="80"/>
      <c r="T289" s="81">
        <v>7450</v>
      </c>
      <c r="U289" s="96" t="s">
        <v>1865</v>
      </c>
      <c r="V289" s="79">
        <f>R289*T289*85/100</f>
        <v>1196842.5</v>
      </c>
      <c r="W289" s="79">
        <f>R289*T289-V289</f>
        <v>211207.5</v>
      </c>
      <c r="X289" s="82">
        <f>M289+W289</f>
        <v>225687.5</v>
      </c>
      <c r="Y289" s="83">
        <f>M289</f>
        <v>14480</v>
      </c>
      <c r="Z289" s="84"/>
      <c r="AA289" s="87">
        <f>AB289*M289/100</f>
        <v>2.8960000000000004</v>
      </c>
      <c r="AB289" s="86">
        <v>0.02</v>
      </c>
    </row>
    <row r="290" spans="2:28" ht="16.5" customHeight="1" x14ac:dyDescent="0.25">
      <c r="B290" s="99"/>
      <c r="C290" s="99"/>
      <c r="D290" s="99"/>
      <c r="E290" s="99"/>
      <c r="F290" s="99"/>
      <c r="G290" s="99"/>
      <c r="H290" s="107"/>
      <c r="I290" s="107"/>
      <c r="J290" s="107"/>
      <c r="K290" s="106"/>
      <c r="L290" s="106"/>
      <c r="M290" s="106"/>
      <c r="N290" s="77"/>
      <c r="O290" s="78"/>
      <c r="P290" s="78"/>
      <c r="Q290" s="78"/>
      <c r="R290" s="79"/>
      <c r="S290" s="80"/>
      <c r="T290" s="81"/>
      <c r="U290" s="77"/>
      <c r="V290" s="79"/>
      <c r="W290" s="79"/>
      <c r="X290" s="86"/>
      <c r="Y290" s="83"/>
      <c r="Z290" s="84"/>
      <c r="AA290" s="85"/>
      <c r="AB290" s="86"/>
    </row>
    <row r="291" spans="2:28" ht="16.5" customHeight="1" x14ac:dyDescent="0.25">
      <c r="B291" s="100" t="s">
        <v>205</v>
      </c>
      <c r="C291" s="101"/>
      <c r="D291" s="101"/>
      <c r="E291" s="101"/>
      <c r="F291" s="101"/>
      <c r="G291" s="102"/>
      <c r="H291" s="102" t="s">
        <v>210</v>
      </c>
      <c r="I291" s="102" t="s">
        <v>4920</v>
      </c>
      <c r="J291" s="102" t="s">
        <v>2219</v>
      </c>
      <c r="K291" s="102" t="s">
        <v>3885</v>
      </c>
      <c r="L291" s="102">
        <v>4</v>
      </c>
      <c r="M291" s="102"/>
      <c r="N291" s="102"/>
      <c r="O291" s="102" t="s">
        <v>208</v>
      </c>
      <c r="P291" s="102" t="s">
        <v>209</v>
      </c>
      <c r="Q291" s="102" t="s">
        <v>139</v>
      </c>
      <c r="R291" s="102">
        <v>34160</v>
      </c>
      <c r="S291" s="102"/>
      <c r="T291" s="102">
        <v>80</v>
      </c>
      <c r="U291" s="102" t="s">
        <v>4921</v>
      </c>
      <c r="V291" s="103"/>
      <c r="W291" s="101"/>
      <c r="X291" s="102"/>
      <c r="Y291" s="101"/>
      <c r="Z291" s="101"/>
      <c r="AA291" s="101"/>
      <c r="AB291" s="104"/>
    </row>
    <row r="292" spans="2:28" ht="16.5" customHeight="1" x14ac:dyDescent="0.25">
      <c r="B292" s="97">
        <v>2103</v>
      </c>
      <c r="C292" s="97" t="s">
        <v>206</v>
      </c>
      <c r="D292" s="98" t="s">
        <v>4918</v>
      </c>
      <c r="E292" s="99" t="s">
        <v>4919</v>
      </c>
      <c r="F292" s="97" t="s">
        <v>223</v>
      </c>
      <c r="G292" s="97">
        <v>2</v>
      </c>
      <c r="H292" s="105">
        <v>0</v>
      </c>
      <c r="I292" s="105">
        <v>1</v>
      </c>
      <c r="J292" s="105">
        <v>52</v>
      </c>
      <c r="K292" s="95">
        <v>152</v>
      </c>
      <c r="L292" s="106">
        <f>T291</f>
        <v>80</v>
      </c>
      <c r="M292" s="106">
        <f>K292*L292</f>
        <v>12160</v>
      </c>
      <c r="N292" s="77"/>
      <c r="O292" s="78" t="s">
        <v>1142</v>
      </c>
      <c r="P292" s="78" t="s">
        <v>211</v>
      </c>
      <c r="Q292" s="78" t="s">
        <v>143</v>
      </c>
      <c r="R292" s="79">
        <v>162</v>
      </c>
      <c r="S292" s="80"/>
      <c r="T292" s="81">
        <v>7450</v>
      </c>
      <c r="U292" s="96" t="s">
        <v>406</v>
      </c>
      <c r="V292" s="79">
        <f>R292*T292*85/100</f>
        <v>1025865</v>
      </c>
      <c r="W292" s="79">
        <f>R292*T292-V292</f>
        <v>181035</v>
      </c>
      <c r="X292" s="82">
        <f>M292+W292</f>
        <v>193195</v>
      </c>
      <c r="Y292" s="83">
        <f>M292</f>
        <v>12160</v>
      </c>
      <c r="Z292" s="84"/>
      <c r="AA292" s="87">
        <f>AB292*M292/100</f>
        <v>2.4320000000000004</v>
      </c>
      <c r="AB292" s="86">
        <v>0.02</v>
      </c>
    </row>
    <row r="293" spans="2:28" ht="16.5" customHeight="1" x14ac:dyDescent="0.25">
      <c r="B293" s="99"/>
      <c r="C293" s="99"/>
      <c r="D293" s="99"/>
      <c r="E293" s="99"/>
      <c r="F293" s="99"/>
      <c r="G293" s="99"/>
      <c r="H293" s="107"/>
      <c r="I293" s="107"/>
      <c r="J293" s="107"/>
      <c r="K293" s="106"/>
      <c r="L293" s="106"/>
      <c r="M293" s="106"/>
      <c r="N293" s="77"/>
      <c r="O293" s="78"/>
      <c r="P293" s="78"/>
      <c r="Q293" s="78"/>
      <c r="R293" s="79"/>
      <c r="S293" s="80"/>
      <c r="T293" s="81"/>
      <c r="U293" s="77"/>
      <c r="V293" s="79"/>
      <c r="W293" s="79"/>
      <c r="X293" s="86"/>
      <c r="Y293" s="83"/>
      <c r="Z293" s="84"/>
      <c r="AA293" s="85"/>
      <c r="AB293" s="86"/>
    </row>
    <row r="294" spans="2:28" ht="16.5" customHeight="1" x14ac:dyDescent="0.25">
      <c r="B294" s="100" t="s">
        <v>205</v>
      </c>
      <c r="C294" s="101"/>
      <c r="D294" s="101"/>
      <c r="E294" s="101"/>
      <c r="F294" s="101"/>
      <c r="G294" s="102"/>
      <c r="H294" s="102" t="s">
        <v>210</v>
      </c>
      <c r="I294" s="102" t="s">
        <v>4924</v>
      </c>
      <c r="J294" s="102" t="s">
        <v>4925</v>
      </c>
      <c r="K294" s="102" t="s">
        <v>4417</v>
      </c>
      <c r="L294" s="102">
        <v>4</v>
      </c>
      <c r="M294" s="102"/>
      <c r="N294" s="102"/>
      <c r="O294" s="102" t="s">
        <v>208</v>
      </c>
      <c r="P294" s="102" t="s">
        <v>209</v>
      </c>
      <c r="Q294" s="102" t="s">
        <v>139</v>
      </c>
      <c r="R294" s="102">
        <v>34160</v>
      </c>
      <c r="S294" s="102"/>
      <c r="T294" s="102">
        <v>80</v>
      </c>
      <c r="U294" s="102" t="s">
        <v>4926</v>
      </c>
      <c r="V294" s="103"/>
      <c r="W294" s="101"/>
      <c r="X294" s="102"/>
      <c r="Y294" s="101"/>
      <c r="Z294" s="101"/>
      <c r="AA294" s="101"/>
      <c r="AB294" s="104"/>
    </row>
    <row r="295" spans="2:28" ht="16.5" customHeight="1" x14ac:dyDescent="0.25">
      <c r="B295" s="97">
        <v>2104</v>
      </c>
      <c r="C295" s="97" t="s">
        <v>206</v>
      </c>
      <c r="D295" s="98" t="s">
        <v>4922</v>
      </c>
      <c r="E295" s="99" t="s">
        <v>4923</v>
      </c>
      <c r="F295" s="97" t="s">
        <v>223</v>
      </c>
      <c r="G295" s="97">
        <v>2</v>
      </c>
      <c r="H295" s="105">
        <v>0</v>
      </c>
      <c r="I295" s="105">
        <v>0</v>
      </c>
      <c r="J295" s="105">
        <v>62</v>
      </c>
      <c r="K295" s="95">
        <v>62</v>
      </c>
      <c r="L295" s="106">
        <f>T294</f>
        <v>80</v>
      </c>
      <c r="M295" s="106">
        <f>K295*L295</f>
        <v>4960</v>
      </c>
      <c r="N295" s="77"/>
      <c r="O295" s="78" t="s">
        <v>203</v>
      </c>
      <c r="P295" s="78" t="s">
        <v>211</v>
      </c>
      <c r="Q295" s="78" t="s">
        <v>143</v>
      </c>
      <c r="R295" s="79">
        <v>81</v>
      </c>
      <c r="S295" s="80"/>
      <c r="T295" s="81">
        <v>7450</v>
      </c>
      <c r="U295" s="96" t="s">
        <v>1941</v>
      </c>
      <c r="V295" s="79">
        <f>R295*T295*55/100</f>
        <v>331897.5</v>
      </c>
      <c r="W295" s="79">
        <f>R295*T295-V295</f>
        <v>271552.5</v>
      </c>
      <c r="X295" s="82">
        <f>M295+W295</f>
        <v>276512.5</v>
      </c>
      <c r="Y295" s="83">
        <f>M295</f>
        <v>4960</v>
      </c>
      <c r="Z295" s="84"/>
      <c r="AA295" s="87">
        <f>AB295*M295/100</f>
        <v>0.99199999999999999</v>
      </c>
      <c r="AB295" s="86">
        <v>0.02</v>
      </c>
    </row>
    <row r="296" spans="2:28" ht="16.5" customHeight="1" x14ac:dyDescent="0.25">
      <c r="B296" s="99"/>
      <c r="C296" s="99"/>
      <c r="D296" s="99"/>
      <c r="E296" s="99"/>
      <c r="F296" s="99"/>
      <c r="G296" s="99"/>
      <c r="H296" s="107"/>
      <c r="I296" s="107"/>
      <c r="J296" s="107"/>
      <c r="K296" s="106"/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6"/>
      <c r="Y296" s="83"/>
      <c r="Z296" s="84"/>
      <c r="AA296" s="85"/>
      <c r="AB296" s="86"/>
    </row>
    <row r="297" spans="2:28" ht="16.5" customHeight="1" x14ac:dyDescent="0.25">
      <c r="B297" s="100" t="s">
        <v>205</v>
      </c>
      <c r="C297" s="101"/>
      <c r="D297" s="101"/>
      <c r="E297" s="101"/>
      <c r="F297" s="101"/>
      <c r="G297" s="102"/>
      <c r="H297" s="102" t="s">
        <v>207</v>
      </c>
      <c r="I297" s="102" t="s">
        <v>2220</v>
      </c>
      <c r="J297" s="102" t="s">
        <v>4916</v>
      </c>
      <c r="K297" s="102" t="s">
        <v>3700</v>
      </c>
      <c r="L297" s="102">
        <v>4</v>
      </c>
      <c r="M297" s="102"/>
      <c r="N297" s="102"/>
      <c r="O297" s="102" t="s">
        <v>208</v>
      </c>
      <c r="P297" s="102" t="s">
        <v>209</v>
      </c>
      <c r="Q297" s="102" t="s">
        <v>139</v>
      </c>
      <c r="R297" s="102">
        <v>34160</v>
      </c>
      <c r="S297" s="102"/>
      <c r="T297" s="102">
        <v>80</v>
      </c>
      <c r="U297" s="102" t="s">
        <v>4931</v>
      </c>
      <c r="V297" s="103"/>
      <c r="W297" s="101"/>
      <c r="X297" s="102" t="s">
        <v>212</v>
      </c>
      <c r="Y297" s="101" t="s">
        <v>4933</v>
      </c>
      <c r="Z297" s="101"/>
      <c r="AA297" s="101"/>
      <c r="AB297" s="104"/>
    </row>
    <row r="298" spans="2:28" ht="16.5" customHeight="1" x14ac:dyDescent="0.25">
      <c r="B298" s="97">
        <v>2107</v>
      </c>
      <c r="C298" s="97" t="s">
        <v>206</v>
      </c>
      <c r="D298" s="98" t="s">
        <v>4930</v>
      </c>
      <c r="E298" s="99" t="s">
        <v>3138</v>
      </c>
      <c r="F298" s="97" t="s">
        <v>223</v>
      </c>
      <c r="G298" s="97">
        <v>3</v>
      </c>
      <c r="H298" s="105">
        <v>5</v>
      </c>
      <c r="I298" s="105">
        <v>0</v>
      </c>
      <c r="J298" s="105">
        <v>0</v>
      </c>
      <c r="K298" s="95">
        <v>2000</v>
      </c>
      <c r="L298" s="106">
        <f>T297</f>
        <v>80</v>
      </c>
      <c r="M298" s="106">
        <f>K298*L298</f>
        <v>160000</v>
      </c>
      <c r="N298" s="77"/>
      <c r="O298" s="78"/>
      <c r="P298" s="78"/>
      <c r="Q298" s="78"/>
      <c r="R298" s="79"/>
      <c r="S298" s="80"/>
      <c r="T298" s="81"/>
      <c r="U298" s="77"/>
      <c r="V298" s="79"/>
      <c r="W298" s="79"/>
      <c r="X298" s="82"/>
      <c r="Y298" s="83">
        <f>M298</f>
        <v>160000</v>
      </c>
      <c r="Z298" s="84"/>
      <c r="AA298" s="87">
        <f>AB298*M298/100</f>
        <v>16</v>
      </c>
      <c r="AB298" s="82">
        <v>0.01</v>
      </c>
    </row>
    <row r="299" spans="2:28" ht="16.5" customHeight="1" x14ac:dyDescent="0.25">
      <c r="B299" s="97"/>
      <c r="C299" s="97"/>
      <c r="D299" s="98"/>
      <c r="E299" s="99"/>
      <c r="F299" s="97"/>
      <c r="G299" s="97"/>
      <c r="H299" s="105"/>
      <c r="I299" s="105">
        <v>1</v>
      </c>
      <c r="J299" s="105">
        <v>22</v>
      </c>
      <c r="K299" s="95">
        <v>122</v>
      </c>
      <c r="L299" s="106">
        <f>T297</f>
        <v>80</v>
      </c>
      <c r="M299" s="106">
        <f>K299*L299</f>
        <v>9760</v>
      </c>
      <c r="N299" s="77"/>
      <c r="O299" s="78" t="s">
        <v>203</v>
      </c>
      <c r="P299" s="78" t="s">
        <v>211</v>
      </c>
      <c r="Q299" s="78" t="s">
        <v>143</v>
      </c>
      <c r="R299" s="79">
        <v>108</v>
      </c>
      <c r="S299" s="80"/>
      <c r="T299" s="81">
        <v>7450</v>
      </c>
      <c r="U299" s="96" t="s">
        <v>4932</v>
      </c>
      <c r="V299" s="79">
        <f>R299*T299*14/100</f>
        <v>112644</v>
      </c>
      <c r="W299" s="79">
        <f>R299*T299-V299</f>
        <v>691956</v>
      </c>
      <c r="X299" s="82">
        <f>M299+W299</f>
        <v>701716</v>
      </c>
      <c r="Y299" s="83">
        <f>M299</f>
        <v>9760</v>
      </c>
      <c r="Z299" s="84"/>
      <c r="AA299" s="87">
        <f>AB299*M299/100</f>
        <v>1.9520000000000002</v>
      </c>
      <c r="AB299" s="86">
        <v>0.02</v>
      </c>
    </row>
    <row r="300" spans="2:28" ht="16.5" customHeight="1" x14ac:dyDescent="0.25">
      <c r="B300" s="97"/>
      <c r="C300" s="97"/>
      <c r="D300" s="98"/>
      <c r="E300" s="99"/>
      <c r="F300" s="97"/>
      <c r="G300" s="97"/>
      <c r="H300" s="105">
        <v>5</v>
      </c>
      <c r="I300" s="105">
        <v>1</v>
      </c>
      <c r="J300" s="105">
        <v>22</v>
      </c>
      <c r="K300" s="95">
        <v>2122</v>
      </c>
      <c r="L300" s="106"/>
      <c r="M300" s="106"/>
      <c r="N300" s="77"/>
      <c r="O300" s="78"/>
      <c r="P300" s="78"/>
      <c r="Q300" s="78"/>
      <c r="R300" s="79"/>
      <c r="S300" s="80"/>
      <c r="T300" s="81"/>
      <c r="U300" s="77"/>
      <c r="V300" s="79"/>
      <c r="W300" s="79"/>
      <c r="X300" s="82"/>
      <c r="Y300" s="83"/>
      <c r="Z300" s="84"/>
      <c r="AA300" s="87"/>
      <c r="AB300" s="82"/>
    </row>
    <row r="301" spans="2:28" ht="16.5" customHeight="1" x14ac:dyDescent="0.25">
      <c r="B301" s="99"/>
      <c r="C301" s="99"/>
      <c r="D301" s="99"/>
      <c r="E301" s="99"/>
      <c r="F301" s="99"/>
      <c r="G301" s="99"/>
      <c r="H301" s="107"/>
      <c r="I301" s="107"/>
      <c r="J301" s="107"/>
      <c r="K301" s="106"/>
      <c r="L301" s="106"/>
      <c r="M301" s="106"/>
      <c r="N301" s="77"/>
      <c r="O301" s="78"/>
      <c r="P301" s="78"/>
      <c r="Q301" s="78"/>
      <c r="R301" s="79"/>
      <c r="S301" s="80"/>
      <c r="T301" s="81"/>
      <c r="U301" s="77"/>
      <c r="V301" s="79"/>
      <c r="W301" s="79"/>
      <c r="X301" s="86"/>
      <c r="Y301" s="83"/>
      <c r="Z301" s="84"/>
      <c r="AA301" s="85"/>
      <c r="AB301" s="86"/>
    </row>
    <row r="302" spans="2:28" ht="16.5" customHeight="1" x14ac:dyDescent="0.25">
      <c r="B302" s="100" t="s">
        <v>205</v>
      </c>
      <c r="C302" s="101"/>
      <c r="D302" s="101"/>
      <c r="E302" s="101"/>
      <c r="F302" s="101"/>
      <c r="G302" s="102"/>
      <c r="H302" s="102" t="s">
        <v>207</v>
      </c>
      <c r="I302" s="102" t="s">
        <v>1558</v>
      </c>
      <c r="J302" s="102" t="s">
        <v>1377</v>
      </c>
      <c r="K302" s="102" t="s">
        <v>3806</v>
      </c>
      <c r="L302" s="102">
        <v>4</v>
      </c>
      <c r="M302" s="102"/>
      <c r="N302" s="102"/>
      <c r="O302" s="102" t="s">
        <v>208</v>
      </c>
      <c r="P302" s="102" t="s">
        <v>209</v>
      </c>
      <c r="Q302" s="102" t="s">
        <v>139</v>
      </c>
      <c r="R302" s="102">
        <v>34160</v>
      </c>
      <c r="S302" s="102"/>
      <c r="T302" s="102">
        <v>80</v>
      </c>
      <c r="U302" s="102" t="s">
        <v>4946</v>
      </c>
      <c r="V302" s="103"/>
      <c r="W302" s="101"/>
      <c r="X302" s="102"/>
      <c r="Y302" s="101"/>
      <c r="Z302" s="101"/>
      <c r="AA302" s="101"/>
      <c r="AB302" s="104"/>
    </row>
    <row r="303" spans="2:28" ht="16.5" customHeight="1" x14ac:dyDescent="0.25">
      <c r="B303" s="97">
        <v>2112</v>
      </c>
      <c r="C303" s="97" t="s">
        <v>206</v>
      </c>
      <c r="D303" s="98" t="s">
        <v>4944</v>
      </c>
      <c r="E303" s="99" t="s">
        <v>4945</v>
      </c>
      <c r="F303" s="97" t="s">
        <v>223</v>
      </c>
      <c r="G303" s="97">
        <v>2</v>
      </c>
      <c r="H303" s="105">
        <v>0</v>
      </c>
      <c r="I303" s="105">
        <v>0</v>
      </c>
      <c r="J303" s="105">
        <v>96</v>
      </c>
      <c r="K303" s="95">
        <v>96</v>
      </c>
      <c r="L303" s="106">
        <f>T302</f>
        <v>80</v>
      </c>
      <c r="M303" s="106">
        <f>K303*L303</f>
        <v>7680</v>
      </c>
      <c r="N303" s="77"/>
      <c r="O303" s="78" t="s">
        <v>1142</v>
      </c>
      <c r="P303" s="78" t="s">
        <v>5</v>
      </c>
      <c r="Q303" s="78" t="s">
        <v>143</v>
      </c>
      <c r="R303" s="79">
        <v>135</v>
      </c>
      <c r="S303" s="80"/>
      <c r="T303" s="81">
        <v>8050</v>
      </c>
      <c r="U303" s="96" t="s">
        <v>1114</v>
      </c>
      <c r="V303" s="79">
        <f>R303*T303*5/100</f>
        <v>54337.5</v>
      </c>
      <c r="W303" s="79">
        <f>R303*T303-V303</f>
        <v>1032412.5</v>
      </c>
      <c r="X303" s="82">
        <f>M303+W303</f>
        <v>1040092.5</v>
      </c>
      <c r="Y303" s="83">
        <f>M303</f>
        <v>7680</v>
      </c>
      <c r="Z303" s="84"/>
      <c r="AA303" s="87">
        <f>AB303*M303/100</f>
        <v>1.536</v>
      </c>
      <c r="AB303" s="86">
        <v>0.02</v>
      </c>
    </row>
    <row r="304" spans="2:28" ht="16.5" customHeight="1" x14ac:dyDescent="0.25">
      <c r="B304" s="99"/>
      <c r="C304" s="99"/>
      <c r="D304" s="99"/>
      <c r="E304" s="99"/>
      <c r="F304" s="99"/>
      <c r="G304" s="99"/>
      <c r="H304" s="107"/>
      <c r="I304" s="107"/>
      <c r="J304" s="107"/>
      <c r="K304" s="106"/>
      <c r="L304" s="106"/>
      <c r="M304" s="106"/>
      <c r="N304" s="77"/>
      <c r="O304" s="78"/>
      <c r="P304" s="78"/>
      <c r="Q304" s="78"/>
      <c r="R304" s="79"/>
      <c r="S304" s="80"/>
      <c r="T304" s="81"/>
      <c r="U304" s="77"/>
      <c r="V304" s="79"/>
      <c r="W304" s="79"/>
      <c r="X304" s="86"/>
      <c r="Y304" s="83"/>
      <c r="Z304" s="84"/>
      <c r="AA304" s="85"/>
      <c r="AB304" s="86"/>
    </row>
    <row r="305" spans="2:28" ht="16.5" customHeight="1" x14ac:dyDescent="0.25">
      <c r="B305" s="100" t="s">
        <v>205</v>
      </c>
      <c r="C305" s="101"/>
      <c r="D305" s="101"/>
      <c r="E305" s="101"/>
      <c r="F305" s="101"/>
      <c r="G305" s="102"/>
      <c r="H305" s="102" t="s">
        <v>207</v>
      </c>
      <c r="I305" s="102" t="s">
        <v>4949</v>
      </c>
      <c r="J305" s="102" t="s">
        <v>760</v>
      </c>
      <c r="K305" s="102" t="s">
        <v>3369</v>
      </c>
      <c r="L305" s="102">
        <v>4</v>
      </c>
      <c r="M305" s="102"/>
      <c r="N305" s="102"/>
      <c r="O305" s="102" t="s">
        <v>208</v>
      </c>
      <c r="P305" s="102" t="s">
        <v>209</v>
      </c>
      <c r="Q305" s="102" t="s">
        <v>139</v>
      </c>
      <c r="R305" s="102">
        <v>34160</v>
      </c>
      <c r="S305" s="102"/>
      <c r="T305" s="102">
        <v>80</v>
      </c>
      <c r="U305" s="102" t="s">
        <v>4950</v>
      </c>
      <c r="V305" s="103"/>
      <c r="W305" s="101"/>
      <c r="X305" s="102"/>
      <c r="Y305" s="101"/>
      <c r="Z305" s="101"/>
      <c r="AA305" s="101"/>
      <c r="AB305" s="104"/>
    </row>
    <row r="306" spans="2:28" ht="16.5" customHeight="1" x14ac:dyDescent="0.25">
      <c r="B306" s="97">
        <v>2113</v>
      </c>
      <c r="C306" s="97" t="s">
        <v>206</v>
      </c>
      <c r="D306" s="98" t="s">
        <v>4947</v>
      </c>
      <c r="E306" s="99" t="s">
        <v>4948</v>
      </c>
      <c r="F306" s="97" t="s">
        <v>223</v>
      </c>
      <c r="G306" s="97"/>
      <c r="H306" s="105">
        <v>0</v>
      </c>
      <c r="I306" s="105">
        <v>3</v>
      </c>
      <c r="J306" s="105">
        <v>0</v>
      </c>
      <c r="K306" s="95">
        <v>300</v>
      </c>
      <c r="L306" s="106">
        <f>T305</f>
        <v>80</v>
      </c>
      <c r="M306" s="106">
        <f>K306*L306</f>
        <v>24000</v>
      </c>
      <c r="N306" s="77"/>
      <c r="O306" s="78" t="s">
        <v>203</v>
      </c>
      <c r="P306" s="78" t="s">
        <v>211</v>
      </c>
      <c r="Q306" s="78" t="s">
        <v>143</v>
      </c>
      <c r="R306" s="79">
        <v>108</v>
      </c>
      <c r="S306" s="80"/>
      <c r="T306" s="81">
        <v>7450</v>
      </c>
      <c r="U306" s="96" t="s">
        <v>411</v>
      </c>
      <c r="V306" s="79">
        <f>R306*T306*85/100</f>
        <v>683910</v>
      </c>
      <c r="W306" s="79">
        <f>R306*T306-V306</f>
        <v>120690</v>
      </c>
      <c r="X306" s="82">
        <f>M306+W306</f>
        <v>144690</v>
      </c>
      <c r="Y306" s="83">
        <f>M306</f>
        <v>24000</v>
      </c>
      <c r="Z306" s="84"/>
      <c r="AA306" s="87">
        <f>AB306*M306/100</f>
        <v>4.8</v>
      </c>
      <c r="AB306" s="86">
        <v>0.02</v>
      </c>
    </row>
    <row r="307" spans="2:28" ht="16.5" customHeight="1" x14ac:dyDescent="0.25">
      <c r="B307" s="97"/>
      <c r="C307" s="97"/>
      <c r="D307" s="98"/>
      <c r="E307" s="99"/>
      <c r="F307" s="97"/>
      <c r="G307" s="97"/>
      <c r="H307" s="105"/>
      <c r="I307" s="105"/>
      <c r="J307" s="105">
        <v>59</v>
      </c>
      <c r="K307" s="95">
        <v>59</v>
      </c>
      <c r="L307" s="106">
        <f>T305</f>
        <v>80</v>
      </c>
      <c r="M307" s="106">
        <f>K307*L307</f>
        <v>4720</v>
      </c>
      <c r="N307" s="77"/>
      <c r="O307" s="78" t="s">
        <v>120</v>
      </c>
      <c r="P307" s="78" t="s">
        <v>5</v>
      </c>
      <c r="Q307" s="78"/>
      <c r="R307" s="79">
        <v>15</v>
      </c>
      <c r="S307" s="80"/>
      <c r="T307" s="81">
        <v>2600</v>
      </c>
      <c r="U307" s="96" t="s">
        <v>375</v>
      </c>
      <c r="V307" s="79">
        <f>R307*T307*85/100</f>
        <v>33150</v>
      </c>
      <c r="W307" s="79">
        <f>R307*T307-V307</f>
        <v>5850</v>
      </c>
      <c r="X307" s="82">
        <f>M307+W307</f>
        <v>10570</v>
      </c>
      <c r="Y307" s="83">
        <f>M307</f>
        <v>4720</v>
      </c>
      <c r="Z307" s="84"/>
      <c r="AA307" s="87">
        <f>AB307*M307/100</f>
        <v>0.94400000000000006</v>
      </c>
      <c r="AB307" s="86">
        <v>0.02</v>
      </c>
    </row>
    <row r="308" spans="2:28" ht="16.5" customHeight="1" x14ac:dyDescent="0.25">
      <c r="B308" s="97"/>
      <c r="C308" s="97"/>
      <c r="D308" s="98"/>
      <c r="E308" s="99"/>
      <c r="F308" s="97"/>
      <c r="G308" s="97"/>
      <c r="H308" s="105">
        <v>0</v>
      </c>
      <c r="I308" s="105">
        <v>3</v>
      </c>
      <c r="J308" s="105">
        <v>59</v>
      </c>
      <c r="K308" s="95">
        <v>359</v>
      </c>
      <c r="L308" s="106"/>
      <c r="M308" s="106"/>
      <c r="N308" s="77"/>
      <c r="O308" s="78"/>
      <c r="P308" s="78"/>
      <c r="Q308" s="78"/>
      <c r="R308" s="79"/>
      <c r="S308" s="80"/>
      <c r="T308" s="81"/>
      <c r="U308" s="77"/>
      <c r="V308" s="79"/>
      <c r="W308" s="79"/>
      <c r="X308" s="82"/>
      <c r="Y308" s="83"/>
      <c r="Z308" s="84"/>
      <c r="AA308" s="87"/>
      <c r="AB308" s="82"/>
    </row>
    <row r="309" spans="2:28" ht="16.5" customHeight="1" x14ac:dyDescent="0.25">
      <c r="B309" s="99"/>
      <c r="C309" s="99"/>
      <c r="D309" s="99"/>
      <c r="E309" s="99"/>
      <c r="F309" s="99"/>
      <c r="G309" s="99"/>
      <c r="H309" s="107"/>
      <c r="I309" s="107"/>
      <c r="J309" s="107"/>
      <c r="K309" s="106"/>
      <c r="L309" s="106"/>
      <c r="M309" s="106"/>
      <c r="N309" s="77"/>
      <c r="O309" s="78"/>
      <c r="P309" s="78"/>
      <c r="Q309" s="78"/>
      <c r="R309" s="79"/>
      <c r="S309" s="80"/>
      <c r="T309" s="81"/>
      <c r="U309" s="77"/>
      <c r="V309" s="79"/>
      <c r="W309" s="79"/>
      <c r="X309" s="86"/>
      <c r="Y309" s="83"/>
      <c r="Z309" s="84"/>
      <c r="AA309" s="85"/>
      <c r="AB309" s="86"/>
    </row>
    <row r="310" spans="2:28" ht="16.5" customHeight="1" x14ac:dyDescent="0.25">
      <c r="B310" s="100" t="s">
        <v>205</v>
      </c>
      <c r="C310" s="101"/>
      <c r="D310" s="101"/>
      <c r="E310" s="101"/>
      <c r="F310" s="101"/>
      <c r="G310" s="102"/>
      <c r="H310" s="102" t="s">
        <v>210</v>
      </c>
      <c r="I310" s="102" t="s">
        <v>4953</v>
      </c>
      <c r="J310" s="102" t="s">
        <v>2082</v>
      </c>
      <c r="K310" s="102" t="s">
        <v>4693</v>
      </c>
      <c r="L310" s="102">
        <v>4</v>
      </c>
      <c r="M310" s="102"/>
      <c r="N310" s="102"/>
      <c r="O310" s="102" t="s">
        <v>208</v>
      </c>
      <c r="P310" s="102" t="s">
        <v>209</v>
      </c>
      <c r="Q310" s="102" t="s">
        <v>139</v>
      </c>
      <c r="R310" s="102">
        <v>34160</v>
      </c>
      <c r="S310" s="102"/>
      <c r="T310" s="102">
        <v>80</v>
      </c>
      <c r="U310" s="102" t="s">
        <v>4954</v>
      </c>
      <c r="V310" s="103"/>
      <c r="W310" s="101"/>
      <c r="X310" s="102"/>
      <c r="Y310" s="101"/>
      <c r="Z310" s="101"/>
      <c r="AA310" s="101"/>
      <c r="AB310" s="104"/>
    </row>
    <row r="311" spans="2:28" ht="16.5" customHeight="1" x14ac:dyDescent="0.25">
      <c r="B311" s="97">
        <v>2114</v>
      </c>
      <c r="C311" s="97" t="s">
        <v>206</v>
      </c>
      <c r="D311" s="98" t="s">
        <v>4951</v>
      </c>
      <c r="E311" s="99" t="s">
        <v>4952</v>
      </c>
      <c r="F311" s="97" t="s">
        <v>223</v>
      </c>
      <c r="G311" s="97">
        <v>2</v>
      </c>
      <c r="H311" s="105">
        <v>0</v>
      </c>
      <c r="I311" s="105">
        <v>3</v>
      </c>
      <c r="J311" s="105">
        <v>82</v>
      </c>
      <c r="K311" s="95">
        <v>382</v>
      </c>
      <c r="L311" s="106">
        <f>T310</f>
        <v>80</v>
      </c>
      <c r="M311" s="106">
        <f>K311*L311</f>
        <v>30560</v>
      </c>
      <c r="N311" s="77"/>
      <c r="O311" s="78" t="s">
        <v>203</v>
      </c>
      <c r="P311" s="78" t="s">
        <v>5</v>
      </c>
      <c r="Q311" s="78" t="s">
        <v>143</v>
      </c>
      <c r="R311" s="79">
        <v>90</v>
      </c>
      <c r="S311" s="80"/>
      <c r="T311" s="81">
        <v>8050</v>
      </c>
      <c r="U311" s="96" t="s">
        <v>4955</v>
      </c>
      <c r="V311" s="79">
        <f>R311*T311*50/100</f>
        <v>362250</v>
      </c>
      <c r="W311" s="79">
        <f>R311*T311-V311</f>
        <v>362250</v>
      </c>
      <c r="X311" s="82">
        <f>M311+W311</f>
        <v>392810</v>
      </c>
      <c r="Y311" s="83">
        <f>M311</f>
        <v>30560</v>
      </c>
      <c r="Z311" s="84"/>
      <c r="AA311" s="87">
        <f>AB311*M311/100</f>
        <v>6.1120000000000001</v>
      </c>
      <c r="AB311" s="86">
        <v>0.02</v>
      </c>
    </row>
    <row r="312" spans="2:28" ht="16.5" customHeight="1" x14ac:dyDescent="0.25">
      <c r="B312" s="99"/>
      <c r="C312" s="99"/>
      <c r="D312" s="99"/>
      <c r="E312" s="99"/>
      <c r="F312" s="99"/>
      <c r="G312" s="99"/>
      <c r="H312" s="107"/>
      <c r="I312" s="107"/>
      <c r="J312" s="107"/>
      <c r="K312" s="106"/>
      <c r="L312" s="106"/>
      <c r="M312" s="106"/>
      <c r="N312" s="77"/>
      <c r="O312" s="78"/>
      <c r="P312" s="78"/>
      <c r="Q312" s="78"/>
      <c r="R312" s="79"/>
      <c r="S312" s="80"/>
      <c r="T312" s="81"/>
      <c r="U312" s="77"/>
      <c r="V312" s="79"/>
      <c r="W312" s="79"/>
      <c r="X312" s="86"/>
      <c r="Y312" s="83"/>
      <c r="Z312" s="84"/>
      <c r="AA312" s="85"/>
      <c r="AB312" s="86"/>
    </row>
    <row r="313" spans="2:28" ht="16.5" customHeight="1" x14ac:dyDescent="0.25">
      <c r="B313" s="100" t="s">
        <v>205</v>
      </c>
      <c r="C313" s="101"/>
      <c r="D313" s="101"/>
      <c r="E313" s="101"/>
      <c r="F313" s="101"/>
      <c r="G313" s="102"/>
      <c r="H313" s="102" t="s">
        <v>210</v>
      </c>
      <c r="I313" s="102" t="s">
        <v>1235</v>
      </c>
      <c r="J313" s="102" t="s">
        <v>4083</v>
      </c>
      <c r="K313" s="102" t="s">
        <v>3181</v>
      </c>
      <c r="L313" s="102">
        <v>4</v>
      </c>
      <c r="M313" s="102"/>
      <c r="N313" s="102"/>
      <c r="O313" s="102" t="s">
        <v>208</v>
      </c>
      <c r="P313" s="102" t="s">
        <v>209</v>
      </c>
      <c r="Q313" s="102" t="s">
        <v>139</v>
      </c>
      <c r="R313" s="102">
        <v>34160</v>
      </c>
      <c r="S313" s="102"/>
      <c r="T313" s="102">
        <v>80</v>
      </c>
      <c r="U313" s="102" t="s">
        <v>4958</v>
      </c>
      <c r="V313" s="103"/>
      <c r="W313" s="101"/>
      <c r="X313" s="102"/>
      <c r="Y313" s="101"/>
      <c r="Z313" s="101"/>
      <c r="AA313" s="101"/>
      <c r="AB313" s="104"/>
    </row>
    <row r="314" spans="2:28" ht="16.5" customHeight="1" x14ac:dyDescent="0.25">
      <c r="B314" s="97">
        <v>2115</v>
      </c>
      <c r="C314" s="97" t="s">
        <v>206</v>
      </c>
      <c r="D314" s="98" t="s">
        <v>4956</v>
      </c>
      <c r="E314" s="99" t="s">
        <v>4957</v>
      </c>
      <c r="F314" s="97" t="s">
        <v>223</v>
      </c>
      <c r="G314" s="97">
        <v>1</v>
      </c>
      <c r="H314" s="105">
        <v>0</v>
      </c>
      <c r="I314" s="105">
        <v>1</v>
      </c>
      <c r="J314" s="105">
        <v>14</v>
      </c>
      <c r="K314" s="95">
        <v>114</v>
      </c>
      <c r="L314" s="106">
        <f>T313</f>
        <v>80</v>
      </c>
      <c r="M314" s="106">
        <f>K314*L314</f>
        <v>9120</v>
      </c>
      <c r="N314" s="77"/>
      <c r="O314" s="78"/>
      <c r="P314" s="78"/>
      <c r="Q314" s="78"/>
      <c r="R314" s="79"/>
      <c r="S314" s="80"/>
      <c r="T314" s="81"/>
      <c r="U314" s="77"/>
      <c r="V314" s="79"/>
      <c r="W314" s="79"/>
      <c r="X314" s="82"/>
      <c r="Y314" s="83">
        <f>M314</f>
        <v>9120</v>
      </c>
      <c r="Z314" s="84"/>
      <c r="AA314" s="87">
        <f>AB314*M314/100</f>
        <v>0.91200000000000003</v>
      </c>
      <c r="AB314" s="82">
        <v>0.01</v>
      </c>
    </row>
    <row r="315" spans="2:28" ht="16.5" customHeight="1" x14ac:dyDescent="0.25">
      <c r="B315" s="99"/>
      <c r="C315" s="99"/>
      <c r="D315" s="99"/>
      <c r="E315" s="99"/>
      <c r="F315" s="99"/>
      <c r="G315" s="99"/>
      <c r="H315" s="107"/>
      <c r="I315" s="107"/>
      <c r="J315" s="107"/>
      <c r="K315" s="106"/>
      <c r="L315" s="106"/>
      <c r="M315" s="106"/>
      <c r="N315" s="77"/>
      <c r="O315" s="78"/>
      <c r="P315" s="78"/>
      <c r="Q315" s="78"/>
      <c r="R315" s="79"/>
      <c r="S315" s="80"/>
      <c r="T315" s="81"/>
      <c r="U315" s="77"/>
      <c r="V315" s="79"/>
      <c r="W315" s="79"/>
      <c r="X315" s="86"/>
      <c r="Y315" s="83"/>
      <c r="Z315" s="84"/>
      <c r="AA315" s="85"/>
      <c r="AB315" s="86"/>
    </row>
    <row r="316" spans="2:28" ht="16.5" customHeight="1" x14ac:dyDescent="0.25">
      <c r="B316" s="100" t="s">
        <v>205</v>
      </c>
      <c r="C316" s="101"/>
      <c r="D316" s="101"/>
      <c r="E316" s="101"/>
      <c r="F316" s="101"/>
      <c r="G316" s="102"/>
      <c r="H316" s="102" t="s">
        <v>210</v>
      </c>
      <c r="I316" s="102" t="s">
        <v>2477</v>
      </c>
      <c r="J316" s="102" t="s">
        <v>1377</v>
      </c>
      <c r="K316" s="102" t="s">
        <v>3308</v>
      </c>
      <c r="L316" s="102">
        <v>4</v>
      </c>
      <c r="M316" s="102"/>
      <c r="N316" s="102"/>
      <c r="O316" s="102" t="s">
        <v>208</v>
      </c>
      <c r="P316" s="102" t="s">
        <v>209</v>
      </c>
      <c r="Q316" s="102" t="s">
        <v>139</v>
      </c>
      <c r="R316" s="102">
        <v>34160</v>
      </c>
      <c r="S316" s="102"/>
      <c r="T316" s="102">
        <v>80</v>
      </c>
      <c r="U316" s="102"/>
      <c r="V316" s="103"/>
      <c r="W316" s="101"/>
      <c r="X316" s="102"/>
      <c r="Y316" s="101"/>
      <c r="Z316" s="101"/>
      <c r="AA316" s="101"/>
      <c r="AB316" s="104"/>
    </row>
    <row r="317" spans="2:28" ht="16.5" customHeight="1" x14ac:dyDescent="0.25">
      <c r="B317" s="97">
        <v>2147</v>
      </c>
      <c r="C317" s="97" t="s">
        <v>206</v>
      </c>
      <c r="D317" s="98" t="s">
        <v>5010</v>
      </c>
      <c r="E317" s="99" t="s">
        <v>3084</v>
      </c>
      <c r="F317" s="97" t="s">
        <v>223</v>
      </c>
      <c r="G317" s="97">
        <v>1</v>
      </c>
      <c r="H317" s="105">
        <v>15</v>
      </c>
      <c r="I317" s="105">
        <v>2</v>
      </c>
      <c r="J317" s="105">
        <v>49</v>
      </c>
      <c r="K317" s="95">
        <v>6249</v>
      </c>
      <c r="L317" s="106">
        <f>T316</f>
        <v>80</v>
      </c>
      <c r="M317" s="106">
        <f>K317*L317</f>
        <v>499920</v>
      </c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2"/>
      <c r="Y317" s="83">
        <f>M317</f>
        <v>499920</v>
      </c>
      <c r="Z317" s="84"/>
      <c r="AA317" s="87">
        <f>AB317*M317/100</f>
        <v>49.991999999999997</v>
      </c>
      <c r="AB317" s="82">
        <v>0.01</v>
      </c>
    </row>
    <row r="318" spans="2:28" ht="16.5" customHeight="1" x14ac:dyDescent="0.25">
      <c r="B318" s="99"/>
      <c r="C318" s="99"/>
      <c r="D318" s="99"/>
      <c r="E318" s="99"/>
      <c r="F318" s="99"/>
      <c r="G318" s="99"/>
      <c r="H318" s="107"/>
      <c r="I318" s="107"/>
      <c r="J318" s="107"/>
      <c r="K318" s="106"/>
      <c r="L318" s="106"/>
      <c r="M318" s="106"/>
      <c r="N318" s="77"/>
      <c r="O318" s="78"/>
      <c r="P318" s="78"/>
      <c r="Q318" s="78"/>
      <c r="R318" s="79"/>
      <c r="S318" s="80"/>
      <c r="T318" s="81"/>
      <c r="U318" s="77"/>
      <c r="V318" s="79"/>
      <c r="W318" s="79"/>
      <c r="X318" s="86"/>
      <c r="Y318" s="83"/>
      <c r="Z318" s="84"/>
      <c r="AA318" s="85"/>
      <c r="AB318" s="86"/>
    </row>
    <row r="319" spans="2:28" ht="16.5" customHeight="1" x14ac:dyDescent="0.25">
      <c r="B319" s="100" t="s">
        <v>205</v>
      </c>
      <c r="C319" s="101"/>
      <c r="D319" s="101"/>
      <c r="E319" s="101"/>
      <c r="F319" s="101"/>
      <c r="G319" s="102"/>
      <c r="H319" s="102" t="s">
        <v>210</v>
      </c>
      <c r="I319" s="102" t="s">
        <v>858</v>
      </c>
      <c r="J319" s="102" t="s">
        <v>2082</v>
      </c>
      <c r="K319" s="102">
        <v>9</v>
      </c>
      <c r="L319" s="102">
        <v>4</v>
      </c>
      <c r="M319" s="102"/>
      <c r="N319" s="102"/>
      <c r="O319" s="102" t="s">
        <v>208</v>
      </c>
      <c r="P319" s="102" t="s">
        <v>209</v>
      </c>
      <c r="Q319" s="102" t="s">
        <v>139</v>
      </c>
      <c r="R319" s="102">
        <v>34160</v>
      </c>
      <c r="S319" s="102"/>
      <c r="T319" s="102">
        <v>80</v>
      </c>
      <c r="U319" s="102"/>
      <c r="V319" s="103"/>
      <c r="W319" s="101"/>
      <c r="X319" s="102" t="s">
        <v>212</v>
      </c>
      <c r="Y319" s="101" t="s">
        <v>5024</v>
      </c>
      <c r="Z319" s="101"/>
      <c r="AA319" s="101"/>
      <c r="AB319" s="104"/>
    </row>
    <row r="320" spans="2:28" ht="16.5" customHeight="1" x14ac:dyDescent="0.25">
      <c r="B320" s="97">
        <v>2154</v>
      </c>
      <c r="C320" s="97" t="s">
        <v>206</v>
      </c>
      <c r="D320" s="98" t="s">
        <v>5023</v>
      </c>
      <c r="E320" s="99" t="s">
        <v>3308</v>
      </c>
      <c r="F320" s="97" t="s">
        <v>223</v>
      </c>
      <c r="G320" s="97">
        <v>1</v>
      </c>
      <c r="H320" s="105">
        <v>13</v>
      </c>
      <c r="I320" s="105">
        <v>0</v>
      </c>
      <c r="J320" s="105">
        <v>69</v>
      </c>
      <c r="K320" s="95">
        <v>5269</v>
      </c>
      <c r="L320" s="106">
        <f>T319</f>
        <v>80</v>
      </c>
      <c r="M320" s="106">
        <f>K320*L320</f>
        <v>421520</v>
      </c>
      <c r="N320" s="77"/>
      <c r="O320" s="78"/>
      <c r="P320" s="78"/>
      <c r="Q320" s="78"/>
      <c r="R320" s="79"/>
      <c r="S320" s="80"/>
      <c r="T320" s="81"/>
      <c r="U320" s="77"/>
      <c r="V320" s="79"/>
      <c r="W320" s="79"/>
      <c r="X320" s="82"/>
      <c r="Y320" s="83">
        <f>M320</f>
        <v>421520</v>
      </c>
      <c r="Z320" s="84"/>
      <c r="AA320" s="87">
        <v>21.3</v>
      </c>
      <c r="AB320" s="82">
        <v>0.01</v>
      </c>
    </row>
    <row r="321" spans="2:28" ht="16.5" customHeight="1" x14ac:dyDescent="0.25">
      <c r="B321" s="97"/>
      <c r="C321" s="97"/>
      <c r="D321" s="98"/>
      <c r="E321" s="99"/>
      <c r="F321" s="97"/>
      <c r="G321" s="97"/>
      <c r="H321" s="105"/>
      <c r="I321" s="105"/>
      <c r="J321" s="105"/>
      <c r="K321" s="95"/>
      <c r="L321" s="106"/>
      <c r="M321" s="106"/>
      <c r="N321" s="77"/>
      <c r="O321" s="78"/>
      <c r="P321" s="78"/>
      <c r="Q321" s="78"/>
      <c r="R321" s="79"/>
      <c r="S321" s="80"/>
      <c r="T321" s="81"/>
      <c r="U321" s="77"/>
      <c r="V321" s="79"/>
      <c r="W321" s="79"/>
      <c r="X321" s="82"/>
      <c r="Y321" s="83"/>
      <c r="Z321" s="84"/>
      <c r="AA321" s="87"/>
      <c r="AB321" s="82"/>
    </row>
    <row r="322" spans="2:28" ht="16.5" customHeight="1" x14ac:dyDescent="0.25">
      <c r="B322" s="99"/>
      <c r="C322" s="99"/>
      <c r="D322" s="99"/>
      <c r="E322" s="99"/>
      <c r="F322" s="99"/>
      <c r="G322" s="99"/>
      <c r="H322" s="107"/>
      <c r="I322" s="107"/>
      <c r="J322" s="107"/>
      <c r="K322" s="106"/>
      <c r="L322" s="106"/>
      <c r="M322" s="106"/>
      <c r="N322" s="77"/>
      <c r="O322" s="78"/>
      <c r="P322" s="78"/>
      <c r="Q322" s="78"/>
      <c r="R322" s="79"/>
      <c r="S322" s="80"/>
      <c r="T322" s="81"/>
      <c r="U322" s="77"/>
      <c r="V322" s="79"/>
      <c r="W322" s="79"/>
      <c r="X322" s="86"/>
      <c r="Y322" s="83"/>
      <c r="Z322" s="84"/>
      <c r="AA322" s="85"/>
      <c r="AB322" s="86"/>
    </row>
    <row r="323" spans="2:28" ht="16.5" customHeight="1" x14ac:dyDescent="0.25">
      <c r="B323" s="100" t="s">
        <v>205</v>
      </c>
      <c r="C323" s="101"/>
      <c r="D323" s="101"/>
      <c r="E323" s="101"/>
      <c r="F323" s="101"/>
      <c r="G323" s="102"/>
      <c r="H323" s="102" t="s">
        <v>207</v>
      </c>
      <c r="I323" s="102" t="s">
        <v>4082</v>
      </c>
      <c r="J323" s="102" t="s">
        <v>4083</v>
      </c>
      <c r="K323" s="102" t="s">
        <v>3266</v>
      </c>
      <c r="L323" s="102">
        <v>4</v>
      </c>
      <c r="M323" s="102"/>
      <c r="N323" s="102"/>
      <c r="O323" s="102" t="s">
        <v>208</v>
      </c>
      <c r="P323" s="102" t="s">
        <v>209</v>
      </c>
      <c r="Q323" s="102" t="s">
        <v>139</v>
      </c>
      <c r="R323" s="102">
        <v>34160</v>
      </c>
      <c r="S323" s="102"/>
      <c r="T323" s="102">
        <v>80</v>
      </c>
      <c r="U323" s="102"/>
      <c r="V323" s="103"/>
      <c r="W323" s="101"/>
      <c r="X323" s="102"/>
      <c r="Y323" s="101"/>
      <c r="Z323" s="101"/>
      <c r="AA323" s="101"/>
      <c r="AB323" s="104"/>
    </row>
    <row r="324" spans="2:28" ht="16.5" customHeight="1" x14ac:dyDescent="0.25">
      <c r="B324" s="97">
        <v>2158</v>
      </c>
      <c r="C324" s="97" t="s">
        <v>206</v>
      </c>
      <c r="D324" s="98" t="s">
        <v>5030</v>
      </c>
      <c r="E324" s="99" t="s">
        <v>3308</v>
      </c>
      <c r="F324" s="97" t="s">
        <v>223</v>
      </c>
      <c r="G324" s="97">
        <v>1</v>
      </c>
      <c r="H324" s="105">
        <v>8</v>
      </c>
      <c r="I324" s="105">
        <v>2</v>
      </c>
      <c r="J324" s="105">
        <v>6</v>
      </c>
      <c r="K324" s="95">
        <v>3406</v>
      </c>
      <c r="L324" s="106">
        <f>T323</f>
        <v>80</v>
      </c>
      <c r="M324" s="106">
        <f>K324*L324</f>
        <v>272480</v>
      </c>
      <c r="N324" s="77"/>
      <c r="O324" s="78"/>
      <c r="P324" s="78"/>
      <c r="Q324" s="78"/>
      <c r="R324" s="79"/>
      <c r="S324" s="80"/>
      <c r="T324" s="81"/>
      <c r="U324" s="77"/>
      <c r="V324" s="79"/>
      <c r="W324" s="79"/>
      <c r="X324" s="82"/>
      <c r="Y324" s="83">
        <f>M324</f>
        <v>272480</v>
      </c>
      <c r="Z324" s="84"/>
      <c r="AA324" s="87">
        <f>AB324*M324/100</f>
        <v>27.248000000000001</v>
      </c>
      <c r="AB324" s="82">
        <v>0.01</v>
      </c>
    </row>
    <row r="325" spans="2:28" ht="16.5" customHeight="1" x14ac:dyDescent="0.25">
      <c r="B325" s="97"/>
      <c r="C325" s="97"/>
      <c r="D325" s="98"/>
      <c r="E325" s="99"/>
      <c r="F325" s="97"/>
      <c r="G325" s="97"/>
      <c r="H325" s="105"/>
      <c r="I325" s="105"/>
      <c r="J325" s="105"/>
      <c r="K325" s="95"/>
      <c r="L325" s="106"/>
      <c r="M325" s="106"/>
      <c r="N325" s="77"/>
      <c r="O325" s="78"/>
      <c r="P325" s="78"/>
      <c r="Q325" s="78"/>
      <c r="R325" s="79"/>
      <c r="S325" s="80"/>
      <c r="T325" s="81"/>
      <c r="U325" s="77"/>
      <c r="V325" s="79"/>
      <c r="W325" s="79"/>
      <c r="X325" s="82"/>
      <c r="Y325" s="83"/>
      <c r="Z325" s="84"/>
      <c r="AA325" s="87"/>
      <c r="AB325" s="82"/>
    </row>
    <row r="326" spans="2:28" ht="16.5" customHeight="1" x14ac:dyDescent="0.25">
      <c r="B326" s="99"/>
      <c r="C326" s="99"/>
      <c r="D326" s="99"/>
      <c r="E326" s="99"/>
      <c r="F326" s="99"/>
      <c r="G326" s="99"/>
      <c r="H326" s="107"/>
      <c r="I326" s="107"/>
      <c r="J326" s="107"/>
      <c r="K326" s="106"/>
      <c r="L326" s="106"/>
      <c r="M326" s="106"/>
      <c r="N326" s="77"/>
      <c r="O326" s="78"/>
      <c r="P326" s="78"/>
      <c r="Q326" s="78"/>
      <c r="R326" s="79"/>
      <c r="S326" s="80"/>
      <c r="T326" s="81"/>
      <c r="U326" s="77"/>
      <c r="V326" s="79"/>
      <c r="W326" s="79"/>
      <c r="X326" s="86"/>
      <c r="Y326" s="83"/>
      <c r="Z326" s="84"/>
      <c r="AA326" s="85"/>
      <c r="AB326" s="86"/>
    </row>
    <row r="327" spans="2:28" ht="16.5" customHeight="1" x14ac:dyDescent="0.25">
      <c r="B327" s="100" t="s">
        <v>205</v>
      </c>
      <c r="C327" s="101"/>
      <c r="D327" s="101"/>
      <c r="E327" s="101"/>
      <c r="F327" s="101"/>
      <c r="G327" s="102"/>
      <c r="H327" s="102" t="s">
        <v>210</v>
      </c>
      <c r="I327" s="102" t="s">
        <v>407</v>
      </c>
      <c r="J327" s="102" t="s">
        <v>2082</v>
      </c>
      <c r="K327" s="102">
        <v>56</v>
      </c>
      <c r="L327" s="102">
        <v>4</v>
      </c>
      <c r="M327" s="102"/>
      <c r="N327" s="102"/>
      <c r="O327" s="102" t="s">
        <v>208</v>
      </c>
      <c r="P327" s="102" t="s">
        <v>209</v>
      </c>
      <c r="Q327" s="102" t="s">
        <v>139</v>
      </c>
      <c r="R327" s="102">
        <v>34160</v>
      </c>
      <c r="S327" s="102"/>
      <c r="T327" s="102">
        <v>250</v>
      </c>
      <c r="U327" s="102"/>
      <c r="V327" s="103"/>
      <c r="W327" s="101"/>
      <c r="X327" s="102" t="s">
        <v>212</v>
      </c>
      <c r="Y327" s="101" t="s">
        <v>5061</v>
      </c>
      <c r="Z327" s="101"/>
      <c r="AA327" s="101"/>
      <c r="AB327" s="104"/>
    </row>
    <row r="328" spans="2:28" ht="16.5" customHeight="1" x14ac:dyDescent="0.25">
      <c r="B328" s="97">
        <v>2172</v>
      </c>
      <c r="C328" s="97" t="s">
        <v>206</v>
      </c>
      <c r="D328" s="98" t="s">
        <v>5059</v>
      </c>
      <c r="E328" s="99" t="s">
        <v>5060</v>
      </c>
      <c r="F328" s="97" t="s">
        <v>223</v>
      </c>
      <c r="G328" s="97">
        <v>2</v>
      </c>
      <c r="H328" s="105">
        <v>0</v>
      </c>
      <c r="I328" s="105">
        <v>1</v>
      </c>
      <c r="J328" s="105">
        <v>51</v>
      </c>
      <c r="K328" s="95">
        <v>151</v>
      </c>
      <c r="L328" s="106">
        <f>T327</f>
        <v>250</v>
      </c>
      <c r="M328" s="106">
        <f>K328*L328</f>
        <v>37750</v>
      </c>
      <c r="N328" s="77"/>
      <c r="O328" s="78" t="s">
        <v>203</v>
      </c>
      <c r="P328" s="78" t="s">
        <v>5</v>
      </c>
      <c r="Q328" s="78" t="s">
        <v>143</v>
      </c>
      <c r="R328" s="79">
        <v>72</v>
      </c>
      <c r="S328" s="80"/>
      <c r="T328" s="81">
        <v>8050</v>
      </c>
      <c r="U328" s="96" t="s">
        <v>388</v>
      </c>
      <c r="V328" s="79">
        <f>R328*T328*26/100</f>
        <v>150696</v>
      </c>
      <c r="W328" s="79">
        <f>R328*T328-V328</f>
        <v>428904</v>
      </c>
      <c r="X328" s="82">
        <f>M328+W328</f>
        <v>466654</v>
      </c>
      <c r="Y328" s="83">
        <f>M328</f>
        <v>37750</v>
      </c>
      <c r="Z328" s="84"/>
      <c r="AA328" s="87">
        <f>AB328*M328/100</f>
        <v>7.55</v>
      </c>
      <c r="AB328" s="86">
        <v>0.02</v>
      </c>
    </row>
    <row r="329" spans="2:28" ht="16.5" customHeight="1" x14ac:dyDescent="0.25">
      <c r="B329" s="99"/>
      <c r="C329" s="99"/>
      <c r="D329" s="99"/>
      <c r="E329" s="99"/>
      <c r="F329" s="99"/>
      <c r="G329" s="99"/>
      <c r="H329" s="107"/>
      <c r="I329" s="107"/>
      <c r="J329" s="107"/>
      <c r="K329" s="106"/>
      <c r="L329" s="106"/>
      <c r="M329" s="106"/>
      <c r="N329" s="77"/>
      <c r="O329" s="78"/>
      <c r="P329" s="78"/>
      <c r="Q329" s="78"/>
      <c r="R329" s="79"/>
      <c r="S329" s="80"/>
      <c r="T329" s="81"/>
      <c r="U329" s="77"/>
      <c r="V329" s="79"/>
      <c r="W329" s="79"/>
      <c r="X329" s="86"/>
      <c r="Y329" s="83"/>
      <c r="Z329" s="84"/>
      <c r="AA329" s="85"/>
      <c r="AB329" s="86"/>
    </row>
    <row r="330" spans="2:28" ht="16.5" customHeight="1" x14ac:dyDescent="0.25">
      <c r="B330" s="100" t="s">
        <v>205</v>
      </c>
      <c r="C330" s="101"/>
      <c r="D330" s="101"/>
      <c r="E330" s="101"/>
      <c r="F330" s="101"/>
      <c r="G330" s="102"/>
      <c r="H330" s="102" t="s">
        <v>207</v>
      </c>
      <c r="I330" s="102" t="s">
        <v>1319</v>
      </c>
      <c r="J330" s="102" t="s">
        <v>1377</v>
      </c>
      <c r="K330" s="102">
        <v>40</v>
      </c>
      <c r="L330" s="102">
        <v>4</v>
      </c>
      <c r="M330" s="102"/>
      <c r="N330" s="102"/>
      <c r="O330" s="102" t="s">
        <v>208</v>
      </c>
      <c r="P330" s="102" t="s">
        <v>209</v>
      </c>
      <c r="Q330" s="102" t="s">
        <v>139</v>
      </c>
      <c r="R330" s="102">
        <v>34160</v>
      </c>
      <c r="S330" s="102"/>
      <c r="T330" s="102">
        <v>80</v>
      </c>
      <c r="U330" s="102" t="s">
        <v>5074</v>
      </c>
      <c r="V330" s="103"/>
      <c r="W330" s="101"/>
      <c r="X330" s="102"/>
      <c r="Y330" s="101"/>
      <c r="Z330" s="101"/>
      <c r="AA330" s="101"/>
      <c r="AB330" s="104"/>
    </row>
    <row r="331" spans="2:28" ht="16.5" customHeight="1" x14ac:dyDescent="0.25">
      <c r="B331" s="97">
        <v>2178</v>
      </c>
      <c r="C331" s="97" t="s">
        <v>206</v>
      </c>
      <c r="D331" s="98" t="s">
        <v>5071</v>
      </c>
      <c r="E331" s="99" t="s">
        <v>5072</v>
      </c>
      <c r="F331" s="97" t="s">
        <v>223</v>
      </c>
      <c r="G331" s="97">
        <v>2</v>
      </c>
      <c r="H331" s="105">
        <v>0</v>
      </c>
      <c r="I331" s="105">
        <v>1</v>
      </c>
      <c r="J331" s="105">
        <v>95</v>
      </c>
      <c r="K331" s="95">
        <v>195</v>
      </c>
      <c r="L331" s="106">
        <f>T330</f>
        <v>80</v>
      </c>
      <c r="M331" s="106">
        <f>K331*L331</f>
        <v>15600</v>
      </c>
      <c r="N331" s="77"/>
      <c r="O331" s="78" t="s">
        <v>5073</v>
      </c>
      <c r="P331" s="78" t="s">
        <v>5</v>
      </c>
      <c r="Q331" s="78" t="s">
        <v>143</v>
      </c>
      <c r="R331" s="79">
        <v>72</v>
      </c>
      <c r="S331" s="80"/>
      <c r="T331" s="81">
        <v>8050</v>
      </c>
      <c r="U331" s="96" t="s">
        <v>220</v>
      </c>
      <c r="V331" s="79">
        <f>R331*T331*6/100</f>
        <v>34776</v>
      </c>
      <c r="W331" s="79">
        <f>R331*T331-V331</f>
        <v>544824</v>
      </c>
      <c r="X331" s="82">
        <f>M331+W331</f>
        <v>560424</v>
      </c>
      <c r="Y331" s="83">
        <f>M331</f>
        <v>15600</v>
      </c>
      <c r="Z331" s="84"/>
      <c r="AA331" s="87">
        <f>AB331*M331/100</f>
        <v>3.12</v>
      </c>
      <c r="AB331" s="86">
        <v>0.02</v>
      </c>
    </row>
    <row r="332" spans="2:28" ht="16.5" customHeight="1" x14ac:dyDescent="0.25">
      <c r="B332" s="99"/>
      <c r="C332" s="99"/>
      <c r="D332" s="99"/>
      <c r="E332" s="99"/>
      <c r="F332" s="99"/>
      <c r="G332" s="99"/>
      <c r="H332" s="107"/>
      <c r="I332" s="107"/>
      <c r="J332" s="107"/>
      <c r="K332" s="106"/>
      <c r="L332" s="106"/>
      <c r="M332" s="106"/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6"/>
      <c r="Y332" s="83"/>
      <c r="Z332" s="84"/>
      <c r="AA332" s="85"/>
      <c r="AB332" s="86"/>
    </row>
    <row r="333" spans="2:28" ht="16.5" customHeight="1" x14ac:dyDescent="0.25">
      <c r="B333" s="100" t="s">
        <v>205</v>
      </c>
      <c r="C333" s="101"/>
      <c r="D333" s="101"/>
      <c r="E333" s="101"/>
      <c r="F333" s="101"/>
      <c r="G333" s="102"/>
      <c r="H333" s="102" t="s">
        <v>207</v>
      </c>
      <c r="I333" s="102" t="s">
        <v>4148</v>
      </c>
      <c r="J333" s="102" t="s">
        <v>2082</v>
      </c>
      <c r="K333" s="102">
        <v>3</v>
      </c>
      <c r="L333" s="102">
        <v>4</v>
      </c>
      <c r="M333" s="102"/>
      <c r="N333" s="102"/>
      <c r="O333" s="102" t="s">
        <v>208</v>
      </c>
      <c r="P333" s="102" t="s">
        <v>209</v>
      </c>
      <c r="Q333" s="102" t="s">
        <v>139</v>
      </c>
      <c r="R333" s="102">
        <v>34160</v>
      </c>
      <c r="S333" s="102"/>
      <c r="T333" s="102">
        <v>80</v>
      </c>
      <c r="U333" s="102"/>
      <c r="V333" s="103"/>
      <c r="W333" s="101"/>
      <c r="X333" s="102" t="s">
        <v>212</v>
      </c>
      <c r="Y333" s="101" t="s">
        <v>4153</v>
      </c>
      <c r="Z333" s="101"/>
      <c r="AA333" s="101"/>
      <c r="AB333" s="104"/>
    </row>
    <row r="334" spans="2:28" ht="16.5" customHeight="1" x14ac:dyDescent="0.25">
      <c r="B334" s="97">
        <v>2185</v>
      </c>
      <c r="C334" s="97" t="s">
        <v>206</v>
      </c>
      <c r="D334" s="98">
        <v>788</v>
      </c>
      <c r="E334" s="99">
        <v>1</v>
      </c>
      <c r="F334" s="97"/>
      <c r="G334" s="97">
        <v>1</v>
      </c>
      <c r="H334" s="105">
        <v>15</v>
      </c>
      <c r="I334" s="105">
        <v>3</v>
      </c>
      <c r="J334" s="105">
        <v>25</v>
      </c>
      <c r="K334" s="95">
        <v>6325</v>
      </c>
      <c r="L334" s="106">
        <f>T333</f>
        <v>80</v>
      </c>
      <c r="M334" s="106">
        <f>K334*L334</f>
        <v>506000</v>
      </c>
      <c r="N334" s="77"/>
      <c r="O334" s="78"/>
      <c r="P334" s="78"/>
      <c r="Q334" s="78"/>
      <c r="R334" s="79"/>
      <c r="S334" s="80"/>
      <c r="T334" s="81"/>
      <c r="U334" s="77"/>
      <c r="V334" s="79"/>
      <c r="W334" s="79"/>
      <c r="X334" s="82"/>
      <c r="Y334" s="83">
        <f>M334</f>
        <v>506000</v>
      </c>
      <c r="Z334" s="84"/>
      <c r="AA334" s="87">
        <f>AB334*M334/100</f>
        <v>50.6</v>
      </c>
      <c r="AB334" s="82">
        <v>0.01</v>
      </c>
    </row>
    <row r="335" spans="2:28" ht="16.5" customHeight="1" x14ac:dyDescent="0.25">
      <c r="B335" s="99"/>
      <c r="C335" s="99"/>
      <c r="D335" s="99"/>
      <c r="E335" s="99"/>
      <c r="F335" s="99"/>
      <c r="G335" s="99"/>
      <c r="H335" s="107"/>
      <c r="I335" s="107"/>
      <c r="J335" s="107"/>
      <c r="K335" s="106"/>
      <c r="L335" s="106"/>
      <c r="M335" s="106"/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6"/>
      <c r="Y335" s="83"/>
      <c r="Z335" s="84"/>
      <c r="AA335" s="85"/>
      <c r="AB335" s="86"/>
    </row>
    <row r="336" spans="2:28" ht="16.5" customHeight="1" x14ac:dyDescent="0.25">
      <c r="B336" s="100" t="s">
        <v>205</v>
      </c>
      <c r="C336" s="101"/>
      <c r="D336" s="101"/>
      <c r="E336" s="101"/>
      <c r="F336" s="101"/>
      <c r="G336" s="102"/>
      <c r="H336" s="102" t="s">
        <v>210</v>
      </c>
      <c r="I336" s="102" t="s">
        <v>2544</v>
      </c>
      <c r="J336" s="102" t="s">
        <v>2082</v>
      </c>
      <c r="K336" s="102">
        <v>35</v>
      </c>
      <c r="L336" s="102">
        <v>4</v>
      </c>
      <c r="M336" s="102"/>
      <c r="N336" s="102"/>
      <c r="O336" s="102" t="s">
        <v>208</v>
      </c>
      <c r="P336" s="102" t="s">
        <v>209</v>
      </c>
      <c r="Q336" s="102" t="s">
        <v>139</v>
      </c>
      <c r="R336" s="102">
        <v>34160</v>
      </c>
      <c r="S336" s="102"/>
      <c r="T336" s="102">
        <v>80</v>
      </c>
      <c r="U336" s="102"/>
      <c r="V336" s="103"/>
      <c r="W336" s="101"/>
      <c r="X336" s="102"/>
      <c r="Y336" s="101"/>
      <c r="Z336" s="101"/>
      <c r="AA336" s="101"/>
      <c r="AB336" s="104"/>
    </row>
    <row r="337" spans="2:28" ht="16.5" customHeight="1" x14ac:dyDescent="0.25">
      <c r="B337" s="97">
        <v>2371</v>
      </c>
      <c r="C337" s="97" t="s">
        <v>206</v>
      </c>
      <c r="D337" s="98">
        <v>657</v>
      </c>
      <c r="E337" s="99">
        <v>17</v>
      </c>
      <c r="F337" s="97">
        <v>6</v>
      </c>
      <c r="G337" s="97">
        <v>1</v>
      </c>
      <c r="H337" s="105">
        <v>6</v>
      </c>
      <c r="I337" s="105">
        <v>3</v>
      </c>
      <c r="J337" s="105">
        <v>55</v>
      </c>
      <c r="K337" s="95">
        <v>2755</v>
      </c>
      <c r="L337" s="106">
        <f>T336</f>
        <v>80</v>
      </c>
      <c r="M337" s="106">
        <f>K337*L337</f>
        <v>220400</v>
      </c>
      <c r="N337" s="77"/>
      <c r="O337" s="78"/>
      <c r="P337" s="78"/>
      <c r="Q337" s="78"/>
      <c r="R337" s="79"/>
      <c r="S337" s="80"/>
      <c r="T337" s="81"/>
      <c r="U337" s="77"/>
      <c r="V337" s="79"/>
      <c r="W337" s="79"/>
      <c r="X337" s="82"/>
      <c r="Y337" s="83">
        <f>M337</f>
        <v>220400</v>
      </c>
      <c r="Z337" s="84"/>
      <c r="AA337" s="87">
        <f>AB337*M337/100</f>
        <v>22.04</v>
      </c>
      <c r="AB337" s="82">
        <v>0.01</v>
      </c>
    </row>
    <row r="338" spans="2:28" ht="16.5" customHeight="1" x14ac:dyDescent="0.25">
      <c r="B338" s="99"/>
      <c r="C338" s="99"/>
      <c r="D338" s="99"/>
      <c r="E338" s="99"/>
      <c r="F338" s="99"/>
      <c r="G338" s="99"/>
      <c r="H338" s="107"/>
      <c r="I338" s="107"/>
      <c r="J338" s="107"/>
      <c r="K338" s="106"/>
      <c r="L338" s="106"/>
      <c r="M338" s="106"/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6"/>
      <c r="Y338" s="83"/>
      <c r="Z338" s="84"/>
      <c r="AA338" s="85"/>
      <c r="AB338" s="86"/>
    </row>
    <row r="339" spans="2:28" ht="16.5" customHeight="1" x14ac:dyDescent="0.25">
      <c r="B339" s="100" t="s">
        <v>205</v>
      </c>
      <c r="C339" s="101"/>
      <c r="D339" s="101"/>
      <c r="E339" s="101"/>
      <c r="F339" s="101"/>
      <c r="G339" s="102"/>
      <c r="H339" s="102" t="s">
        <v>207</v>
      </c>
      <c r="I339" s="102" t="s">
        <v>4703</v>
      </c>
      <c r="J339" s="102" t="s">
        <v>4141</v>
      </c>
      <c r="K339" s="102">
        <v>49</v>
      </c>
      <c r="L339" s="102">
        <v>4</v>
      </c>
      <c r="M339" s="102"/>
      <c r="N339" s="102"/>
      <c r="O339" s="102" t="s">
        <v>208</v>
      </c>
      <c r="P339" s="102" t="s">
        <v>209</v>
      </c>
      <c r="Q339" s="102" t="s">
        <v>139</v>
      </c>
      <c r="R339" s="102">
        <v>34160</v>
      </c>
      <c r="S339" s="102"/>
      <c r="T339" s="102">
        <v>80</v>
      </c>
      <c r="U339" s="102"/>
      <c r="V339" s="103"/>
      <c r="W339" s="101"/>
      <c r="X339" s="102"/>
      <c r="Y339" s="101"/>
      <c r="Z339" s="101"/>
      <c r="AA339" s="101"/>
      <c r="AB339" s="104"/>
    </row>
    <row r="340" spans="2:28" ht="16.5" customHeight="1" x14ac:dyDescent="0.25">
      <c r="B340" s="97">
        <v>2372</v>
      </c>
      <c r="C340" s="97" t="s">
        <v>206</v>
      </c>
      <c r="D340" s="98">
        <v>789</v>
      </c>
      <c r="E340" s="99">
        <v>1</v>
      </c>
      <c r="F340" s="97">
        <v>6</v>
      </c>
      <c r="G340" s="97">
        <v>1</v>
      </c>
      <c r="H340" s="105">
        <v>47</v>
      </c>
      <c r="I340" s="105">
        <v>0</v>
      </c>
      <c r="J340" s="105">
        <v>8</v>
      </c>
      <c r="K340" s="95">
        <v>18808</v>
      </c>
      <c r="L340" s="106">
        <f>T339</f>
        <v>80</v>
      </c>
      <c r="M340" s="106">
        <f>K340*L340</f>
        <v>1504640</v>
      </c>
      <c r="N340" s="77"/>
      <c r="O340" s="78"/>
      <c r="P340" s="78"/>
      <c r="Q340" s="78"/>
      <c r="R340" s="79"/>
      <c r="S340" s="80"/>
      <c r="T340" s="81"/>
      <c r="U340" s="77"/>
      <c r="V340" s="79"/>
      <c r="W340" s="79"/>
      <c r="X340" s="82"/>
      <c r="Y340" s="83">
        <f>M340</f>
        <v>1504640</v>
      </c>
      <c r="Z340" s="84"/>
      <c r="AA340" s="87">
        <f>AB340*M340/100</f>
        <v>150.464</v>
      </c>
      <c r="AB340" s="82">
        <v>0.01</v>
      </c>
    </row>
    <row r="341" spans="2:28" ht="16.5" customHeight="1" x14ac:dyDescent="0.25">
      <c r="B341" s="99"/>
      <c r="C341" s="99"/>
      <c r="D341" s="99"/>
      <c r="E341" s="99"/>
      <c r="F341" s="99"/>
      <c r="G341" s="99"/>
      <c r="H341" s="107"/>
      <c r="I341" s="107"/>
      <c r="J341" s="107"/>
      <c r="K341" s="106"/>
      <c r="L341" s="106"/>
      <c r="M341" s="106"/>
      <c r="N341" s="77"/>
      <c r="O341" s="78"/>
      <c r="P341" s="78"/>
      <c r="Q341" s="78"/>
      <c r="R341" s="79"/>
      <c r="S341" s="80"/>
      <c r="T341" s="81"/>
      <c r="U341" s="77"/>
      <c r="V341" s="79"/>
      <c r="W341" s="79"/>
      <c r="X341" s="86"/>
      <c r="Y341" s="83"/>
      <c r="Z341" s="84"/>
      <c r="AA341" s="85"/>
      <c r="AB341" s="86"/>
    </row>
    <row r="342" spans="2:28" ht="16.5" customHeight="1" x14ac:dyDescent="0.25">
      <c r="B342" s="100" t="s">
        <v>205</v>
      </c>
      <c r="C342" s="101"/>
      <c r="D342" s="101"/>
      <c r="E342" s="101"/>
      <c r="F342" s="101"/>
      <c r="G342" s="102"/>
      <c r="H342" s="102" t="s">
        <v>210</v>
      </c>
      <c r="I342" s="102" t="s">
        <v>4088</v>
      </c>
      <c r="J342" s="102" t="s">
        <v>4844</v>
      </c>
      <c r="K342" s="102">
        <v>26</v>
      </c>
      <c r="L342" s="102">
        <v>4</v>
      </c>
      <c r="M342" s="102"/>
      <c r="N342" s="102"/>
      <c r="O342" s="102" t="s">
        <v>208</v>
      </c>
      <c r="P342" s="102" t="s">
        <v>209</v>
      </c>
      <c r="Q342" s="102" t="s">
        <v>139</v>
      </c>
      <c r="R342" s="102">
        <v>34160</v>
      </c>
      <c r="S342" s="102"/>
      <c r="T342" s="102">
        <v>80</v>
      </c>
      <c r="U342" s="102"/>
      <c r="V342" s="103"/>
      <c r="W342" s="101"/>
      <c r="X342" s="102"/>
      <c r="Y342" s="101"/>
      <c r="Z342" s="101"/>
      <c r="AA342" s="101"/>
      <c r="AB342" s="104"/>
    </row>
    <row r="343" spans="2:28" ht="16.5" customHeight="1" x14ac:dyDescent="0.25">
      <c r="B343" s="97">
        <v>2373</v>
      </c>
      <c r="C343" s="97" t="s">
        <v>206</v>
      </c>
      <c r="D343" s="98">
        <v>13234</v>
      </c>
      <c r="E343" s="99">
        <v>363</v>
      </c>
      <c r="F343" s="97">
        <v>6</v>
      </c>
      <c r="G343" s="97">
        <v>1</v>
      </c>
      <c r="H343" s="105">
        <v>0</v>
      </c>
      <c r="I343" s="105">
        <v>1</v>
      </c>
      <c r="J343" s="105">
        <v>12</v>
      </c>
      <c r="K343" s="95">
        <v>112</v>
      </c>
      <c r="L343" s="106">
        <f>T342</f>
        <v>80</v>
      </c>
      <c r="M343" s="106">
        <f>K343*L343</f>
        <v>8960</v>
      </c>
      <c r="N343" s="77"/>
      <c r="O343" s="78"/>
      <c r="P343" s="78"/>
      <c r="Q343" s="78"/>
      <c r="R343" s="79"/>
      <c r="S343" s="80"/>
      <c r="T343" s="81"/>
      <c r="U343" s="77"/>
      <c r="V343" s="79"/>
      <c r="W343" s="79"/>
      <c r="X343" s="82"/>
      <c r="Y343" s="83">
        <f>M343</f>
        <v>8960</v>
      </c>
      <c r="Z343" s="84"/>
      <c r="AA343" s="87">
        <f>AB343*M343/100</f>
        <v>0.89600000000000013</v>
      </c>
      <c r="AB343" s="82">
        <v>0.01</v>
      </c>
    </row>
    <row r="344" spans="2:28" ht="16.5" customHeight="1" x14ac:dyDescent="0.25">
      <c r="B344" s="99"/>
      <c r="C344" s="99"/>
      <c r="D344" s="99"/>
      <c r="E344" s="99"/>
      <c r="F344" s="99"/>
      <c r="G344" s="99"/>
      <c r="H344" s="107"/>
      <c r="I344" s="107"/>
      <c r="J344" s="107"/>
      <c r="K344" s="106"/>
      <c r="L344" s="106"/>
      <c r="M344" s="106"/>
      <c r="N344" s="77"/>
      <c r="O344" s="78"/>
      <c r="P344" s="78"/>
      <c r="Q344" s="78"/>
      <c r="R344" s="79"/>
      <c r="S344" s="80"/>
      <c r="T344" s="81"/>
      <c r="U344" s="77"/>
      <c r="V344" s="79"/>
      <c r="W344" s="79"/>
      <c r="X344" s="86"/>
      <c r="Y344" s="83"/>
      <c r="Z344" s="84"/>
      <c r="AA344" s="85"/>
      <c r="AB344" s="86"/>
    </row>
    <row r="345" spans="2:28" ht="16.5" customHeight="1" x14ac:dyDescent="0.25">
      <c r="B345" s="100" t="s">
        <v>205</v>
      </c>
      <c r="C345" s="101"/>
      <c r="D345" s="101"/>
      <c r="E345" s="101"/>
      <c r="F345" s="101"/>
      <c r="G345" s="102"/>
      <c r="H345" s="102" t="s">
        <v>210</v>
      </c>
      <c r="I345" s="102" t="s">
        <v>4924</v>
      </c>
      <c r="J345" s="102" t="s">
        <v>4925</v>
      </c>
      <c r="K345" s="102">
        <v>52</v>
      </c>
      <c r="L345" s="102">
        <v>4</v>
      </c>
      <c r="M345" s="102"/>
      <c r="N345" s="102"/>
      <c r="O345" s="102" t="s">
        <v>208</v>
      </c>
      <c r="P345" s="102" t="s">
        <v>209</v>
      </c>
      <c r="Q345" s="102" t="s">
        <v>139</v>
      </c>
      <c r="R345" s="102">
        <v>34160</v>
      </c>
      <c r="S345" s="102"/>
      <c r="T345" s="102">
        <v>80</v>
      </c>
      <c r="U345" s="102"/>
      <c r="V345" s="103"/>
      <c r="W345" s="101"/>
      <c r="X345" s="102"/>
      <c r="Y345" s="101"/>
      <c r="Z345" s="101"/>
      <c r="AA345" s="101"/>
      <c r="AB345" s="104"/>
    </row>
    <row r="346" spans="2:28" ht="16.5" customHeight="1" x14ac:dyDescent="0.25">
      <c r="B346" s="97">
        <v>2374</v>
      </c>
      <c r="C346" s="97" t="s">
        <v>206</v>
      </c>
      <c r="D346" s="98">
        <v>13225</v>
      </c>
      <c r="E346" s="99">
        <v>341</v>
      </c>
      <c r="F346" s="97">
        <v>6</v>
      </c>
      <c r="G346" s="97">
        <v>1</v>
      </c>
      <c r="H346" s="105">
        <v>3</v>
      </c>
      <c r="I346" s="105">
        <v>0</v>
      </c>
      <c r="J346" s="105">
        <v>12</v>
      </c>
      <c r="K346" s="95">
        <v>1212</v>
      </c>
      <c r="L346" s="106">
        <f>T345</f>
        <v>80</v>
      </c>
      <c r="M346" s="106">
        <f>K346*L346</f>
        <v>96960</v>
      </c>
      <c r="N346" s="77"/>
      <c r="O346" s="78"/>
      <c r="P346" s="78"/>
      <c r="Q346" s="78"/>
      <c r="R346" s="79"/>
      <c r="S346" s="80"/>
      <c r="T346" s="81"/>
      <c r="U346" s="77"/>
      <c r="V346" s="79"/>
      <c r="W346" s="79"/>
      <c r="X346" s="82"/>
      <c r="Y346" s="83">
        <f>M346</f>
        <v>96960</v>
      </c>
      <c r="Z346" s="84"/>
      <c r="AA346" s="87">
        <f>AB346*M346/100</f>
        <v>9.6959999999999997</v>
      </c>
      <c r="AB346" s="82">
        <v>0.01</v>
      </c>
    </row>
    <row r="347" spans="2:28" ht="16.5" customHeight="1" x14ac:dyDescent="0.25">
      <c r="B347" s="99"/>
      <c r="C347" s="99"/>
      <c r="D347" s="99"/>
      <c r="E347" s="99"/>
      <c r="F347" s="99"/>
      <c r="G347" s="99"/>
      <c r="H347" s="107"/>
      <c r="I347" s="107"/>
      <c r="J347" s="107"/>
      <c r="K347" s="106"/>
      <c r="L347" s="106"/>
      <c r="M347" s="106"/>
      <c r="N347" s="77"/>
      <c r="O347" s="78"/>
      <c r="P347" s="78"/>
      <c r="Q347" s="78"/>
      <c r="R347" s="79"/>
      <c r="S347" s="80"/>
      <c r="T347" s="81"/>
      <c r="U347" s="77"/>
      <c r="V347" s="79"/>
      <c r="W347" s="79"/>
      <c r="X347" s="86"/>
      <c r="Y347" s="83"/>
      <c r="Z347" s="84"/>
      <c r="AA347" s="85"/>
      <c r="AB347" s="86"/>
    </row>
    <row r="348" spans="2:28" ht="16.5" customHeight="1" x14ac:dyDescent="0.25">
      <c r="B348" s="100" t="s">
        <v>205</v>
      </c>
      <c r="C348" s="101"/>
      <c r="D348" s="101"/>
      <c r="E348" s="101"/>
      <c r="F348" s="101"/>
      <c r="G348" s="102"/>
      <c r="H348" s="102" t="s">
        <v>207</v>
      </c>
      <c r="I348" s="102" t="s">
        <v>784</v>
      </c>
      <c r="J348" s="102" t="s">
        <v>1858</v>
      </c>
      <c r="K348" s="102">
        <v>20</v>
      </c>
      <c r="L348" s="102">
        <v>4</v>
      </c>
      <c r="M348" s="102"/>
      <c r="N348" s="102"/>
      <c r="O348" s="102" t="s">
        <v>208</v>
      </c>
      <c r="P348" s="102" t="s">
        <v>209</v>
      </c>
      <c r="Q348" s="102" t="s">
        <v>139</v>
      </c>
      <c r="R348" s="102">
        <v>34160</v>
      </c>
      <c r="S348" s="102"/>
      <c r="T348" s="102">
        <v>80</v>
      </c>
      <c r="U348" s="102"/>
      <c r="V348" s="103"/>
      <c r="W348" s="101"/>
      <c r="X348" s="102"/>
      <c r="Y348" s="101"/>
      <c r="Z348" s="101"/>
      <c r="AA348" s="101"/>
      <c r="AB348" s="104"/>
    </row>
    <row r="349" spans="2:28" ht="16.5" customHeight="1" x14ac:dyDescent="0.25">
      <c r="B349" s="97">
        <v>2375</v>
      </c>
      <c r="C349" s="97" t="s">
        <v>206</v>
      </c>
      <c r="D349" s="98">
        <v>3858</v>
      </c>
      <c r="E349" s="99">
        <v>3</v>
      </c>
      <c r="F349" s="97">
        <v>6</v>
      </c>
      <c r="G349" s="97">
        <v>1</v>
      </c>
      <c r="H349" s="105">
        <v>31</v>
      </c>
      <c r="I349" s="105">
        <v>1</v>
      </c>
      <c r="J349" s="105">
        <v>34</v>
      </c>
      <c r="K349" s="95">
        <v>12534</v>
      </c>
      <c r="L349" s="106">
        <f>T348</f>
        <v>80</v>
      </c>
      <c r="M349" s="106">
        <f>K349*L349</f>
        <v>1002720</v>
      </c>
      <c r="N349" s="77"/>
      <c r="O349" s="78"/>
      <c r="P349" s="78"/>
      <c r="Q349" s="78"/>
      <c r="R349" s="79"/>
      <c r="S349" s="80"/>
      <c r="T349" s="81"/>
      <c r="U349" s="77"/>
      <c r="V349" s="79"/>
      <c r="W349" s="79"/>
      <c r="X349" s="82"/>
      <c r="Y349" s="83">
        <f>M349</f>
        <v>1002720</v>
      </c>
      <c r="Z349" s="84"/>
      <c r="AA349" s="87">
        <f>AB349*M349/100</f>
        <v>100.27200000000001</v>
      </c>
      <c r="AB349" s="82">
        <v>0.01</v>
      </c>
    </row>
    <row r="350" spans="2:28" ht="16.5" customHeight="1" x14ac:dyDescent="0.25">
      <c r="B350" s="99"/>
      <c r="C350" s="99"/>
      <c r="D350" s="99"/>
      <c r="E350" s="99"/>
      <c r="F350" s="99"/>
      <c r="G350" s="99"/>
      <c r="H350" s="107"/>
      <c r="I350" s="107"/>
      <c r="J350" s="107"/>
      <c r="K350" s="106"/>
      <c r="L350" s="106"/>
      <c r="M350" s="106"/>
      <c r="N350" s="77"/>
      <c r="O350" s="78"/>
      <c r="P350" s="78"/>
      <c r="Q350" s="78"/>
      <c r="R350" s="79"/>
      <c r="S350" s="80"/>
      <c r="T350" s="81"/>
      <c r="U350" s="77"/>
      <c r="V350" s="79"/>
      <c r="W350" s="79"/>
      <c r="X350" s="86"/>
      <c r="Y350" s="83"/>
      <c r="Z350" s="84"/>
      <c r="AA350" s="85"/>
      <c r="AB350" s="86"/>
    </row>
    <row r="351" spans="2:28" ht="16.5" customHeight="1" x14ac:dyDescent="0.25">
      <c r="B351" s="100" t="s">
        <v>205</v>
      </c>
      <c r="C351" s="101"/>
      <c r="D351" s="101"/>
      <c r="E351" s="101"/>
      <c r="F351" s="101"/>
      <c r="G351" s="102"/>
      <c r="H351" s="102" t="s">
        <v>207</v>
      </c>
      <c r="I351" s="102" t="s">
        <v>3793</v>
      </c>
      <c r="J351" s="102" t="s">
        <v>1858</v>
      </c>
      <c r="K351" s="102">
        <v>20</v>
      </c>
      <c r="L351" s="102">
        <v>4</v>
      </c>
      <c r="M351" s="102"/>
      <c r="N351" s="102"/>
      <c r="O351" s="102" t="s">
        <v>208</v>
      </c>
      <c r="P351" s="102" t="s">
        <v>209</v>
      </c>
      <c r="Q351" s="102" t="s">
        <v>139</v>
      </c>
      <c r="R351" s="102">
        <v>34160</v>
      </c>
      <c r="S351" s="102"/>
      <c r="T351" s="102">
        <v>80</v>
      </c>
      <c r="U351" s="102"/>
      <c r="V351" s="103"/>
      <c r="W351" s="101"/>
      <c r="X351" s="102"/>
      <c r="Y351" s="101"/>
      <c r="Z351" s="101"/>
      <c r="AA351" s="101"/>
      <c r="AB351" s="104"/>
    </row>
    <row r="352" spans="2:28" ht="16.5" customHeight="1" x14ac:dyDescent="0.25">
      <c r="B352" s="97">
        <v>2376</v>
      </c>
      <c r="C352" s="97" t="s">
        <v>206</v>
      </c>
      <c r="D352" s="98">
        <v>1696</v>
      </c>
      <c r="E352" s="99">
        <v>17</v>
      </c>
      <c r="F352" s="97">
        <v>6</v>
      </c>
      <c r="G352" s="97">
        <v>1</v>
      </c>
      <c r="H352" s="105">
        <v>4</v>
      </c>
      <c r="I352" s="105">
        <v>3</v>
      </c>
      <c r="J352" s="105">
        <v>57</v>
      </c>
      <c r="K352" s="95">
        <v>1957</v>
      </c>
      <c r="L352" s="106">
        <f>T351</f>
        <v>80</v>
      </c>
      <c r="M352" s="106">
        <f>K352*L352</f>
        <v>156560</v>
      </c>
      <c r="N352" s="77"/>
      <c r="O352" s="78"/>
      <c r="P352" s="78"/>
      <c r="Q352" s="78"/>
      <c r="R352" s="79"/>
      <c r="S352" s="80"/>
      <c r="T352" s="81"/>
      <c r="U352" s="77"/>
      <c r="V352" s="79"/>
      <c r="W352" s="79"/>
      <c r="X352" s="82"/>
      <c r="Y352" s="83">
        <f>M352</f>
        <v>156560</v>
      </c>
      <c r="Z352" s="84"/>
      <c r="AA352" s="87">
        <f>AB352*M352/100</f>
        <v>15.656000000000001</v>
      </c>
      <c r="AB352" s="82">
        <v>0.01</v>
      </c>
    </row>
    <row r="353" spans="2:28" ht="16.5" customHeight="1" x14ac:dyDescent="0.25">
      <c r="B353" s="99"/>
      <c r="C353" s="99"/>
      <c r="D353" s="99"/>
      <c r="E353" s="99"/>
      <c r="F353" s="99"/>
      <c r="G353" s="99"/>
      <c r="H353" s="107"/>
      <c r="I353" s="107"/>
      <c r="J353" s="107"/>
      <c r="K353" s="106"/>
      <c r="L353" s="106"/>
      <c r="M353" s="106"/>
      <c r="N353" s="77"/>
      <c r="O353" s="78"/>
      <c r="P353" s="78"/>
      <c r="Q353" s="78"/>
      <c r="R353" s="79"/>
      <c r="S353" s="80"/>
      <c r="T353" s="81"/>
      <c r="U353" s="77"/>
      <c r="V353" s="79"/>
      <c r="W353" s="79"/>
      <c r="X353" s="86"/>
      <c r="Y353" s="83"/>
      <c r="Z353" s="84"/>
      <c r="AA353" s="85"/>
      <c r="AB353" s="86"/>
    </row>
    <row r="354" spans="2:28" ht="16.5" customHeight="1" x14ac:dyDescent="0.25">
      <c r="B354" s="100" t="s">
        <v>205</v>
      </c>
      <c r="C354" s="101"/>
      <c r="D354" s="101"/>
      <c r="E354" s="101"/>
      <c r="F354" s="101"/>
      <c r="G354" s="102"/>
      <c r="H354" s="102" t="s">
        <v>210</v>
      </c>
      <c r="I354" s="102" t="s">
        <v>461</v>
      </c>
      <c r="J354" s="102" t="s">
        <v>4058</v>
      </c>
      <c r="K354" s="102">
        <v>18</v>
      </c>
      <c r="L354" s="102">
        <v>4</v>
      </c>
      <c r="M354" s="102"/>
      <c r="N354" s="102"/>
      <c r="O354" s="102" t="s">
        <v>208</v>
      </c>
      <c r="P354" s="102" t="s">
        <v>209</v>
      </c>
      <c r="Q354" s="102" t="s">
        <v>139</v>
      </c>
      <c r="R354" s="102">
        <v>34160</v>
      </c>
      <c r="S354" s="102"/>
      <c r="T354" s="102">
        <v>80</v>
      </c>
      <c r="U354" s="102"/>
      <c r="V354" s="103"/>
      <c r="W354" s="101"/>
      <c r="X354" s="102"/>
      <c r="Y354" s="101"/>
      <c r="Z354" s="101"/>
      <c r="AA354" s="101"/>
      <c r="AB354" s="104"/>
    </row>
    <row r="355" spans="2:28" ht="16.5" customHeight="1" x14ac:dyDescent="0.25">
      <c r="B355" s="97">
        <v>2382</v>
      </c>
      <c r="C355" s="97" t="s">
        <v>206</v>
      </c>
      <c r="D355" s="98">
        <v>6333</v>
      </c>
      <c r="E355" s="99">
        <v>391</v>
      </c>
      <c r="F355" s="97">
        <v>6</v>
      </c>
      <c r="G355" s="97">
        <v>2</v>
      </c>
      <c r="H355" s="105">
        <v>0</v>
      </c>
      <c r="I355" s="105">
        <v>2</v>
      </c>
      <c r="J355" s="105">
        <v>56</v>
      </c>
      <c r="K355" s="95">
        <v>256</v>
      </c>
      <c r="L355" s="106">
        <f>T354</f>
        <v>80</v>
      </c>
      <c r="M355" s="106">
        <f>K355*L355</f>
        <v>20480</v>
      </c>
      <c r="N355" s="77"/>
      <c r="O355" s="78" t="s">
        <v>203</v>
      </c>
      <c r="P355" s="78" t="s">
        <v>211</v>
      </c>
      <c r="Q355" s="78" t="s">
        <v>143</v>
      </c>
      <c r="R355" s="79">
        <v>135</v>
      </c>
      <c r="S355" s="80"/>
      <c r="T355" s="81">
        <v>7450</v>
      </c>
      <c r="U355" s="96" t="s">
        <v>1207</v>
      </c>
      <c r="V355" s="79">
        <f>R355*T355*85/100</f>
        <v>854887.5</v>
      </c>
      <c r="W355" s="79">
        <f>R355*T355-V355</f>
        <v>150862.5</v>
      </c>
      <c r="X355" s="82">
        <f>M355+W355</f>
        <v>171342.5</v>
      </c>
      <c r="Y355" s="83">
        <f>M355</f>
        <v>20480</v>
      </c>
      <c r="Z355" s="84"/>
      <c r="AA355" s="87">
        <f>AB355*M355/100</f>
        <v>4.0960000000000001</v>
      </c>
      <c r="AB355" s="86">
        <v>0.02</v>
      </c>
    </row>
    <row r="356" spans="2:28" ht="16.5" customHeight="1" x14ac:dyDescent="0.25">
      <c r="B356" s="99"/>
      <c r="C356" s="99"/>
      <c r="D356" s="99"/>
      <c r="E356" s="99"/>
      <c r="F356" s="99"/>
      <c r="G356" s="99"/>
      <c r="H356" s="107"/>
      <c r="I356" s="107"/>
      <c r="J356" s="107"/>
      <c r="K356" s="106"/>
      <c r="L356" s="106"/>
      <c r="M356" s="106"/>
      <c r="N356" s="77"/>
      <c r="O356" s="78"/>
      <c r="P356" s="78"/>
      <c r="Q356" s="78"/>
      <c r="R356" s="79"/>
      <c r="S356" s="80"/>
      <c r="T356" s="81"/>
      <c r="U356" s="77"/>
      <c r="V356" s="79"/>
      <c r="W356" s="79"/>
      <c r="X356" s="86"/>
      <c r="Y356" s="83"/>
      <c r="Z356" s="84"/>
      <c r="AA356" s="85"/>
      <c r="AB356" s="86"/>
    </row>
    <row r="357" spans="2:28" ht="16.5" customHeight="1" x14ac:dyDescent="0.25">
      <c r="B357" s="100" t="s">
        <v>205</v>
      </c>
      <c r="C357" s="101"/>
      <c r="D357" s="101"/>
      <c r="E357" s="101"/>
      <c r="F357" s="101"/>
      <c r="G357" s="102"/>
      <c r="H357" s="102" t="s">
        <v>213</v>
      </c>
      <c r="I357" s="102" t="s">
        <v>4639</v>
      </c>
      <c r="J357" s="102" t="s">
        <v>2975</v>
      </c>
      <c r="K357" s="102">
        <v>13</v>
      </c>
      <c r="L357" s="102">
        <v>4</v>
      </c>
      <c r="M357" s="102"/>
      <c r="N357" s="102"/>
      <c r="O357" s="102" t="s">
        <v>208</v>
      </c>
      <c r="P357" s="102" t="s">
        <v>209</v>
      </c>
      <c r="Q357" s="102" t="s">
        <v>139</v>
      </c>
      <c r="R357" s="102">
        <v>34160</v>
      </c>
      <c r="S357" s="102"/>
      <c r="T357" s="102">
        <v>80</v>
      </c>
      <c r="U357" s="102"/>
      <c r="V357" s="103"/>
      <c r="W357" s="101"/>
      <c r="X357" s="102"/>
      <c r="Y357" s="101"/>
      <c r="Z357" s="101"/>
      <c r="AA357" s="101"/>
      <c r="AB357" s="104"/>
    </row>
    <row r="358" spans="2:28" ht="16.5" customHeight="1" x14ac:dyDescent="0.25">
      <c r="B358" s="97">
        <v>2383</v>
      </c>
      <c r="C358" s="97" t="s">
        <v>206</v>
      </c>
      <c r="D358" s="98">
        <v>13967</v>
      </c>
      <c r="E358" s="99">
        <v>7</v>
      </c>
      <c r="F358" s="97">
        <v>6</v>
      </c>
      <c r="G358" s="97">
        <v>1</v>
      </c>
      <c r="H358" s="105">
        <v>7</v>
      </c>
      <c r="I358" s="105">
        <v>1</v>
      </c>
      <c r="J358" s="105">
        <v>20</v>
      </c>
      <c r="K358" s="95">
        <v>2920</v>
      </c>
      <c r="L358" s="106">
        <f>T357</f>
        <v>80</v>
      </c>
      <c r="M358" s="106">
        <f>K358*L358</f>
        <v>233600</v>
      </c>
      <c r="N358" s="77"/>
      <c r="O358" s="78"/>
      <c r="P358" s="78"/>
      <c r="Q358" s="78"/>
      <c r="R358" s="79"/>
      <c r="S358" s="80"/>
      <c r="T358" s="81"/>
      <c r="U358" s="77"/>
      <c r="V358" s="79"/>
      <c r="W358" s="79"/>
      <c r="X358" s="82"/>
      <c r="Y358" s="83">
        <f>M358</f>
        <v>233600</v>
      </c>
      <c r="Z358" s="84"/>
      <c r="AA358" s="87">
        <f>AB358*M358/100</f>
        <v>23.36</v>
      </c>
      <c r="AB358" s="82">
        <v>0.01</v>
      </c>
    </row>
    <row r="359" spans="2:28" ht="16.5" customHeight="1" x14ac:dyDescent="0.25">
      <c r="B359" s="99"/>
      <c r="C359" s="99"/>
      <c r="D359" s="99"/>
      <c r="E359" s="99"/>
      <c r="F359" s="99"/>
      <c r="G359" s="99"/>
      <c r="H359" s="107"/>
      <c r="I359" s="107"/>
      <c r="J359" s="107"/>
      <c r="K359" s="106"/>
      <c r="L359" s="106"/>
      <c r="M359" s="106"/>
      <c r="N359" s="77"/>
      <c r="O359" s="78"/>
      <c r="P359" s="78"/>
      <c r="Q359" s="78"/>
      <c r="R359" s="79"/>
      <c r="S359" s="80"/>
      <c r="T359" s="81"/>
      <c r="U359" s="77"/>
      <c r="V359" s="79"/>
      <c r="W359" s="79"/>
      <c r="X359" s="86"/>
      <c r="Y359" s="83"/>
      <c r="Z359" s="84"/>
      <c r="AA359" s="85"/>
      <c r="AB359" s="86"/>
    </row>
    <row r="360" spans="2:28" ht="16.5" customHeight="1" x14ac:dyDescent="0.25">
      <c r="B360" s="100" t="s">
        <v>205</v>
      </c>
      <c r="C360" s="101"/>
      <c r="D360" s="101"/>
      <c r="E360" s="101"/>
      <c r="F360" s="101"/>
      <c r="G360" s="102"/>
      <c r="H360" s="102" t="s">
        <v>213</v>
      </c>
      <c r="I360" s="102" t="s">
        <v>4639</v>
      </c>
      <c r="J360" s="102" t="s">
        <v>2975</v>
      </c>
      <c r="K360" s="102">
        <v>13</v>
      </c>
      <c r="L360" s="102">
        <v>4</v>
      </c>
      <c r="M360" s="102"/>
      <c r="N360" s="102"/>
      <c r="O360" s="102" t="s">
        <v>208</v>
      </c>
      <c r="P360" s="102" t="s">
        <v>209</v>
      </c>
      <c r="Q360" s="102" t="s">
        <v>139</v>
      </c>
      <c r="R360" s="102">
        <v>34160</v>
      </c>
      <c r="S360" s="102"/>
      <c r="T360" s="102">
        <v>80</v>
      </c>
      <c r="U360" s="102"/>
      <c r="V360" s="103"/>
      <c r="W360" s="101"/>
      <c r="X360" s="102"/>
      <c r="Y360" s="101"/>
      <c r="Z360" s="101"/>
      <c r="AA360" s="101"/>
      <c r="AB360" s="104"/>
    </row>
    <row r="361" spans="2:28" ht="16.5" customHeight="1" x14ac:dyDescent="0.25">
      <c r="B361" s="97">
        <v>2384</v>
      </c>
      <c r="C361" s="97" t="s">
        <v>206</v>
      </c>
      <c r="D361" s="98">
        <v>13973</v>
      </c>
      <c r="E361" s="99">
        <v>18</v>
      </c>
      <c r="F361" s="97">
        <v>6</v>
      </c>
      <c r="G361" s="97">
        <v>1</v>
      </c>
      <c r="H361" s="105">
        <v>8</v>
      </c>
      <c r="I361" s="105">
        <v>2</v>
      </c>
      <c r="J361" s="105">
        <v>99</v>
      </c>
      <c r="K361" s="95">
        <v>3499</v>
      </c>
      <c r="L361" s="106">
        <f>T360</f>
        <v>80</v>
      </c>
      <c r="M361" s="106">
        <f>K361*L361</f>
        <v>279920</v>
      </c>
      <c r="N361" s="77"/>
      <c r="O361" s="78"/>
      <c r="P361" s="78"/>
      <c r="Q361" s="78"/>
      <c r="R361" s="79"/>
      <c r="S361" s="80"/>
      <c r="T361" s="81"/>
      <c r="U361" s="77"/>
      <c r="V361" s="79"/>
      <c r="W361" s="79"/>
      <c r="X361" s="82"/>
      <c r="Y361" s="83">
        <f>M361</f>
        <v>279920</v>
      </c>
      <c r="Z361" s="84"/>
      <c r="AA361" s="87">
        <f>AB361*M361/100</f>
        <v>27.992000000000004</v>
      </c>
      <c r="AB361" s="82">
        <v>0.01</v>
      </c>
    </row>
    <row r="362" spans="2:28" ht="16.5" customHeight="1" x14ac:dyDescent="0.25">
      <c r="B362" s="99"/>
      <c r="C362" s="99"/>
      <c r="D362" s="99"/>
      <c r="E362" s="99"/>
      <c r="F362" s="99"/>
      <c r="G362" s="99"/>
      <c r="H362" s="107"/>
      <c r="I362" s="107"/>
      <c r="J362" s="107"/>
      <c r="K362" s="106"/>
      <c r="L362" s="106"/>
      <c r="M362" s="106"/>
      <c r="N362" s="77"/>
      <c r="O362" s="78"/>
      <c r="P362" s="78"/>
      <c r="Q362" s="78"/>
      <c r="R362" s="79"/>
      <c r="S362" s="80"/>
      <c r="T362" s="81"/>
      <c r="U362" s="77"/>
      <c r="V362" s="79"/>
      <c r="W362" s="79"/>
      <c r="X362" s="86"/>
      <c r="Y362" s="83"/>
      <c r="Z362" s="84"/>
      <c r="AA362" s="85"/>
      <c r="AB362" s="86"/>
    </row>
    <row r="363" spans="2:28" ht="16.5" customHeight="1" x14ac:dyDescent="0.25">
      <c r="B363" s="100" t="s">
        <v>205</v>
      </c>
      <c r="C363" s="101"/>
      <c r="D363" s="101"/>
      <c r="E363" s="101"/>
      <c r="F363" s="101"/>
      <c r="G363" s="102"/>
      <c r="H363" s="102" t="s">
        <v>213</v>
      </c>
      <c r="I363" s="102" t="s">
        <v>4639</v>
      </c>
      <c r="J363" s="102" t="s">
        <v>2975</v>
      </c>
      <c r="K363" s="102">
        <v>13</v>
      </c>
      <c r="L363" s="102">
        <v>4</v>
      </c>
      <c r="M363" s="102"/>
      <c r="N363" s="102"/>
      <c r="O363" s="102" t="s">
        <v>208</v>
      </c>
      <c r="P363" s="102" t="s">
        <v>209</v>
      </c>
      <c r="Q363" s="102" t="s">
        <v>139</v>
      </c>
      <c r="R363" s="102">
        <v>34160</v>
      </c>
      <c r="S363" s="102"/>
      <c r="T363" s="102">
        <v>80</v>
      </c>
      <c r="U363" s="102"/>
      <c r="V363" s="103"/>
      <c r="W363" s="101"/>
      <c r="X363" s="102"/>
      <c r="Y363" s="101"/>
      <c r="Z363" s="101"/>
      <c r="AA363" s="101"/>
      <c r="AB363" s="104"/>
    </row>
    <row r="364" spans="2:28" ht="16.5" customHeight="1" x14ac:dyDescent="0.25">
      <c r="B364" s="97">
        <v>2385</v>
      </c>
      <c r="C364" s="97" t="s">
        <v>206</v>
      </c>
      <c r="D364" s="98">
        <v>13970</v>
      </c>
      <c r="E364" s="99">
        <v>10</v>
      </c>
      <c r="F364" s="97">
        <v>6</v>
      </c>
      <c r="G364" s="97">
        <v>1</v>
      </c>
      <c r="H364" s="105">
        <v>4</v>
      </c>
      <c r="I364" s="105">
        <v>0</v>
      </c>
      <c r="J364" s="105">
        <v>11</v>
      </c>
      <c r="K364" s="95">
        <v>1611</v>
      </c>
      <c r="L364" s="106">
        <f>T363</f>
        <v>80</v>
      </c>
      <c r="M364" s="106">
        <f>K364*L364</f>
        <v>128880</v>
      </c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2"/>
      <c r="Y364" s="83">
        <f>M364</f>
        <v>128880</v>
      </c>
      <c r="Z364" s="84"/>
      <c r="AA364" s="87">
        <f>AB364*M364/100</f>
        <v>12.888</v>
      </c>
      <c r="AB364" s="82">
        <v>0.01</v>
      </c>
    </row>
    <row r="365" spans="2:28" ht="16.5" customHeight="1" x14ac:dyDescent="0.25">
      <c r="B365" s="99"/>
      <c r="C365" s="99"/>
      <c r="D365" s="99"/>
      <c r="E365" s="99"/>
      <c r="F365" s="99"/>
      <c r="G365" s="99"/>
      <c r="H365" s="107"/>
      <c r="I365" s="107"/>
      <c r="J365" s="107"/>
      <c r="K365" s="106"/>
      <c r="L365" s="106"/>
      <c r="M365" s="106"/>
      <c r="N365" s="77"/>
      <c r="O365" s="78"/>
      <c r="P365" s="78"/>
      <c r="Q365" s="78"/>
      <c r="R365" s="79"/>
      <c r="S365" s="80"/>
      <c r="T365" s="81"/>
      <c r="U365" s="77"/>
      <c r="V365" s="79"/>
      <c r="W365" s="79"/>
      <c r="X365" s="86"/>
      <c r="Y365" s="83"/>
      <c r="Z365" s="84"/>
      <c r="AA365" s="85"/>
      <c r="AB365" s="86"/>
    </row>
    <row r="366" spans="2:28" ht="16.5" customHeight="1" x14ac:dyDescent="0.25">
      <c r="B366" s="100" t="s">
        <v>205</v>
      </c>
      <c r="C366" s="101"/>
      <c r="D366" s="101"/>
      <c r="E366" s="101"/>
      <c r="F366" s="101"/>
      <c r="G366" s="102"/>
      <c r="H366" s="102" t="s">
        <v>207</v>
      </c>
      <c r="I366" s="102" t="s">
        <v>2544</v>
      </c>
      <c r="J366" s="102" t="s">
        <v>3052</v>
      </c>
      <c r="K366" s="102">
        <v>10</v>
      </c>
      <c r="L366" s="102">
        <v>4</v>
      </c>
      <c r="M366" s="102"/>
      <c r="N366" s="102"/>
      <c r="O366" s="102" t="s">
        <v>208</v>
      </c>
      <c r="P366" s="102" t="s">
        <v>209</v>
      </c>
      <c r="Q366" s="102" t="s">
        <v>139</v>
      </c>
      <c r="R366" s="102">
        <v>34160</v>
      </c>
      <c r="S366" s="102"/>
      <c r="T366" s="102">
        <v>80</v>
      </c>
      <c r="U366" s="102"/>
      <c r="V366" s="103"/>
      <c r="W366" s="101"/>
      <c r="X366" s="102" t="s">
        <v>212</v>
      </c>
      <c r="Y366" s="101" t="s">
        <v>5281</v>
      </c>
      <c r="Z366" s="101"/>
      <c r="AA366" s="101"/>
      <c r="AB366" s="104"/>
    </row>
    <row r="367" spans="2:28" ht="16.5" customHeight="1" x14ac:dyDescent="0.25">
      <c r="B367" s="97">
        <v>2386</v>
      </c>
      <c r="C367" s="97" t="s">
        <v>206</v>
      </c>
      <c r="D367" s="98">
        <v>4654</v>
      </c>
      <c r="E367" s="99">
        <v>14</v>
      </c>
      <c r="F367" s="97">
        <v>6</v>
      </c>
      <c r="G367" s="97">
        <v>1</v>
      </c>
      <c r="H367" s="105">
        <v>11</v>
      </c>
      <c r="I367" s="105">
        <v>2</v>
      </c>
      <c r="J367" s="105">
        <v>82</v>
      </c>
      <c r="K367" s="95">
        <v>4682</v>
      </c>
      <c r="L367" s="106">
        <f>T366</f>
        <v>80</v>
      </c>
      <c r="M367" s="106">
        <f>K367*L367</f>
        <v>374560</v>
      </c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2"/>
      <c r="Y367" s="83">
        <f>M367</f>
        <v>374560</v>
      </c>
      <c r="Z367" s="84"/>
      <c r="AA367" s="87">
        <f>AB367*M367/100</f>
        <v>37.455999999999996</v>
      </c>
      <c r="AB367" s="82">
        <v>0.01</v>
      </c>
    </row>
    <row r="368" spans="2:28" ht="16.5" customHeight="1" x14ac:dyDescent="0.25">
      <c r="B368" s="99"/>
      <c r="C368" s="99"/>
      <c r="D368" s="99"/>
      <c r="E368" s="99"/>
      <c r="F368" s="99"/>
      <c r="G368" s="99"/>
      <c r="H368" s="107"/>
      <c r="I368" s="107"/>
      <c r="J368" s="107"/>
      <c r="K368" s="106"/>
      <c r="L368" s="106"/>
      <c r="M368" s="106"/>
      <c r="N368" s="77"/>
      <c r="O368" s="78"/>
      <c r="P368" s="78"/>
      <c r="Q368" s="78"/>
      <c r="R368" s="79"/>
      <c r="S368" s="80"/>
      <c r="T368" s="81"/>
      <c r="U368" s="77"/>
      <c r="V368" s="79"/>
      <c r="W368" s="79"/>
      <c r="X368" s="86"/>
      <c r="Y368" s="83"/>
      <c r="Z368" s="84"/>
      <c r="AA368" s="85"/>
      <c r="AB368" s="86"/>
    </row>
    <row r="369" spans="2:28" ht="16.5" customHeight="1" x14ac:dyDescent="0.25">
      <c r="B369" s="100" t="s">
        <v>205</v>
      </c>
      <c r="C369" s="101"/>
      <c r="D369" s="101"/>
      <c r="E369" s="101"/>
      <c r="F369" s="101"/>
      <c r="G369" s="102"/>
      <c r="H369" s="102" t="s">
        <v>210</v>
      </c>
      <c r="I369" s="102" t="s">
        <v>1813</v>
      </c>
      <c r="J369" s="102" t="s">
        <v>593</v>
      </c>
      <c r="K369" s="102">
        <v>104</v>
      </c>
      <c r="L369" s="102">
        <v>4</v>
      </c>
      <c r="M369" s="102"/>
      <c r="N369" s="102"/>
      <c r="O369" s="102" t="s">
        <v>208</v>
      </c>
      <c r="P369" s="102" t="s">
        <v>209</v>
      </c>
      <c r="Q369" s="102" t="s">
        <v>139</v>
      </c>
      <c r="R369" s="102">
        <v>34160</v>
      </c>
      <c r="S369" s="102"/>
      <c r="T369" s="102">
        <v>80</v>
      </c>
      <c r="U369" s="102"/>
      <c r="V369" s="103"/>
      <c r="W369" s="101"/>
      <c r="X369" s="102"/>
      <c r="Y369" s="101"/>
      <c r="Z369" s="101"/>
      <c r="AA369" s="101"/>
      <c r="AB369" s="104"/>
    </row>
    <row r="370" spans="2:28" ht="16.5" customHeight="1" x14ac:dyDescent="0.25">
      <c r="B370" s="97">
        <v>2602</v>
      </c>
      <c r="C370" s="97" t="s">
        <v>206</v>
      </c>
      <c r="D370" s="98"/>
      <c r="E370" s="99"/>
      <c r="F370" s="97"/>
      <c r="G370" s="97">
        <v>1</v>
      </c>
      <c r="H370" s="105">
        <v>3</v>
      </c>
      <c r="I370" s="105">
        <v>0</v>
      </c>
      <c r="J370" s="105">
        <v>74</v>
      </c>
      <c r="K370" s="95">
        <v>1274</v>
      </c>
      <c r="L370" s="106">
        <f>T369</f>
        <v>80</v>
      </c>
      <c r="M370" s="106">
        <f>K370*L370</f>
        <v>101920</v>
      </c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2"/>
      <c r="Y370" s="83">
        <f>M370</f>
        <v>101920</v>
      </c>
      <c r="Z370" s="84"/>
      <c r="AA370" s="87">
        <f>AB370*M370/100</f>
        <v>10.192</v>
      </c>
      <c r="AB370" s="82">
        <v>0.01</v>
      </c>
    </row>
    <row r="371" spans="2:28" ht="16.5" customHeight="1" x14ac:dyDescent="0.25">
      <c r="B371" s="99"/>
      <c r="C371" s="99"/>
      <c r="D371" s="99"/>
      <c r="E371" s="99"/>
      <c r="F371" s="99"/>
      <c r="G371" s="99"/>
      <c r="H371" s="107"/>
      <c r="I371" s="107"/>
      <c r="J371" s="107"/>
      <c r="K371" s="106"/>
      <c r="L371" s="106"/>
      <c r="M371" s="106"/>
      <c r="N371" s="77"/>
      <c r="O371" s="78"/>
      <c r="P371" s="78"/>
      <c r="Q371" s="78"/>
      <c r="R371" s="79"/>
      <c r="S371" s="80"/>
      <c r="T371" s="81"/>
      <c r="U371" s="77"/>
      <c r="V371" s="79"/>
      <c r="W371" s="79"/>
      <c r="X371" s="86"/>
      <c r="Y371" s="83"/>
      <c r="Z371" s="84"/>
      <c r="AA371" s="85"/>
      <c r="AB371" s="86"/>
    </row>
    <row r="372" spans="2:28" ht="16.5" customHeight="1" x14ac:dyDescent="0.25">
      <c r="B372" s="100" t="s">
        <v>205</v>
      </c>
      <c r="C372" s="101"/>
      <c r="D372" s="101"/>
      <c r="E372" s="101"/>
      <c r="F372" s="101"/>
      <c r="G372" s="102"/>
      <c r="H372" s="102" t="s">
        <v>210</v>
      </c>
      <c r="I372" s="102" t="s">
        <v>557</v>
      </c>
      <c r="J372" s="102" t="s">
        <v>1858</v>
      </c>
      <c r="K372" s="102">
        <v>75</v>
      </c>
      <c r="L372" s="102">
        <v>4</v>
      </c>
      <c r="M372" s="102"/>
      <c r="N372" s="102"/>
      <c r="O372" s="102" t="s">
        <v>208</v>
      </c>
      <c r="P372" s="102" t="s">
        <v>209</v>
      </c>
      <c r="Q372" s="102" t="s">
        <v>139</v>
      </c>
      <c r="R372" s="102">
        <v>34160</v>
      </c>
      <c r="S372" s="102"/>
      <c r="T372" s="102">
        <v>80</v>
      </c>
      <c r="U372" s="102"/>
      <c r="V372" s="103"/>
      <c r="W372" s="101"/>
      <c r="X372" s="102"/>
      <c r="Y372" s="101"/>
      <c r="Z372" s="101"/>
      <c r="AA372" s="101"/>
      <c r="AB372" s="104"/>
    </row>
    <row r="373" spans="2:28" ht="16.5" customHeight="1" x14ac:dyDescent="0.25">
      <c r="B373" s="97">
        <v>2614</v>
      </c>
      <c r="C373" s="97" t="s">
        <v>206</v>
      </c>
      <c r="D373" s="98">
        <v>1691</v>
      </c>
      <c r="E373" s="99">
        <v>12</v>
      </c>
      <c r="F373" s="97">
        <v>6</v>
      </c>
      <c r="G373" s="97">
        <v>1</v>
      </c>
      <c r="H373" s="105">
        <v>6</v>
      </c>
      <c r="I373" s="105">
        <v>1</v>
      </c>
      <c r="J373" s="105">
        <v>36</v>
      </c>
      <c r="K373" s="95">
        <v>2536</v>
      </c>
      <c r="L373" s="106">
        <f>T372</f>
        <v>80</v>
      </c>
      <c r="M373" s="106">
        <f>K373*L373</f>
        <v>202880</v>
      </c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2"/>
      <c r="Y373" s="83">
        <f>M373</f>
        <v>202880</v>
      </c>
      <c r="Z373" s="84"/>
      <c r="AA373" s="87">
        <f>AB373*M373/100</f>
        <v>20.288</v>
      </c>
      <c r="AB373" s="82">
        <v>0.01</v>
      </c>
    </row>
    <row r="374" spans="2:28" ht="16.5" customHeight="1" x14ac:dyDescent="0.25">
      <c r="B374" s="99"/>
      <c r="C374" s="99"/>
      <c r="D374" s="99"/>
      <c r="E374" s="99"/>
      <c r="F374" s="99"/>
      <c r="G374" s="99"/>
      <c r="H374" s="107"/>
      <c r="I374" s="107"/>
      <c r="J374" s="107"/>
      <c r="K374" s="106"/>
      <c r="L374" s="106"/>
      <c r="M374" s="106"/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6"/>
      <c r="Y374" s="83"/>
      <c r="Z374" s="84"/>
      <c r="AA374" s="85"/>
      <c r="AB374" s="86"/>
    </row>
    <row r="375" spans="2:28" ht="16.5" customHeight="1" x14ac:dyDescent="0.25">
      <c r="B375" s="100" t="s">
        <v>205</v>
      </c>
      <c r="C375" s="101"/>
      <c r="D375" s="101"/>
      <c r="E375" s="101"/>
      <c r="F375" s="101"/>
      <c r="G375" s="102"/>
      <c r="H375" s="102" t="s">
        <v>207</v>
      </c>
      <c r="I375" s="102" t="s">
        <v>543</v>
      </c>
      <c r="J375" s="102" t="s">
        <v>2082</v>
      </c>
      <c r="K375" s="102">
        <v>25</v>
      </c>
      <c r="L375" s="102">
        <v>4</v>
      </c>
      <c r="M375" s="102"/>
      <c r="N375" s="102"/>
      <c r="O375" s="102" t="s">
        <v>208</v>
      </c>
      <c r="P375" s="102" t="s">
        <v>209</v>
      </c>
      <c r="Q375" s="102" t="s">
        <v>139</v>
      </c>
      <c r="R375" s="102">
        <v>34160</v>
      </c>
      <c r="S375" s="102"/>
      <c r="T375" s="102">
        <v>80</v>
      </c>
      <c r="U375" s="102"/>
      <c r="V375" s="103"/>
      <c r="W375" s="101"/>
      <c r="X375" s="102" t="s">
        <v>212</v>
      </c>
      <c r="Y375" s="101" t="s">
        <v>5510</v>
      </c>
      <c r="Z375" s="101"/>
      <c r="AA375" s="101"/>
      <c r="AB375" s="104"/>
    </row>
    <row r="376" spans="2:28" ht="16.5" customHeight="1" x14ac:dyDescent="0.25">
      <c r="B376" s="97">
        <v>2641</v>
      </c>
      <c r="C376" s="97" t="s">
        <v>206</v>
      </c>
      <c r="D376" s="98">
        <v>1670</v>
      </c>
      <c r="E376" s="99">
        <v>7</v>
      </c>
      <c r="F376" s="97">
        <v>6</v>
      </c>
      <c r="G376" s="97">
        <v>1</v>
      </c>
      <c r="H376" s="105">
        <v>1</v>
      </c>
      <c r="I376" s="105">
        <v>2</v>
      </c>
      <c r="J376" s="105">
        <v>4</v>
      </c>
      <c r="K376" s="95">
        <v>604</v>
      </c>
      <c r="L376" s="106">
        <f>T375</f>
        <v>80</v>
      </c>
      <c r="M376" s="106">
        <f>K376*L376</f>
        <v>48320</v>
      </c>
      <c r="N376" s="77"/>
      <c r="O376" s="78"/>
      <c r="P376" s="78"/>
      <c r="Q376" s="78"/>
      <c r="R376" s="79"/>
      <c r="S376" s="80"/>
      <c r="T376" s="81"/>
      <c r="U376" s="77"/>
      <c r="V376" s="79"/>
      <c r="W376" s="79"/>
      <c r="X376" s="82"/>
      <c r="Y376" s="83">
        <f>M376</f>
        <v>48320</v>
      </c>
      <c r="Z376" s="84"/>
      <c r="AA376" s="87">
        <f>AB376*M376/100</f>
        <v>4.8319999999999999</v>
      </c>
      <c r="AB376" s="82">
        <v>0.01</v>
      </c>
    </row>
    <row r="377" spans="2:28" ht="16.5" customHeight="1" x14ac:dyDescent="0.25">
      <c r="B377" s="99"/>
      <c r="C377" s="99"/>
      <c r="D377" s="99"/>
      <c r="E377" s="99"/>
      <c r="F377" s="99"/>
      <c r="G377" s="99"/>
      <c r="H377" s="107"/>
      <c r="I377" s="107"/>
      <c r="J377" s="107"/>
      <c r="K377" s="106"/>
      <c r="L377" s="106"/>
      <c r="M377" s="106"/>
      <c r="N377" s="77"/>
      <c r="O377" s="78"/>
      <c r="P377" s="78"/>
      <c r="Q377" s="78"/>
      <c r="R377" s="79"/>
      <c r="S377" s="80"/>
      <c r="T377" s="81"/>
      <c r="U377" s="77"/>
      <c r="V377" s="79"/>
      <c r="W377" s="79"/>
      <c r="X377" s="86"/>
      <c r="Y377" s="83"/>
      <c r="Z377" s="84"/>
      <c r="AA377" s="85"/>
      <c r="AB377" s="86"/>
    </row>
    <row r="378" spans="2:28" ht="16.5" customHeight="1" x14ac:dyDescent="0.25">
      <c r="B378" s="100" t="s">
        <v>205</v>
      </c>
      <c r="C378" s="101"/>
      <c r="D378" s="101"/>
      <c r="E378" s="101"/>
      <c r="F378" s="101"/>
      <c r="G378" s="102"/>
      <c r="H378" s="102" t="s">
        <v>207</v>
      </c>
      <c r="I378" s="102" t="s">
        <v>1602</v>
      </c>
      <c r="J378" s="102" t="s">
        <v>5537</v>
      </c>
      <c r="K378" s="102">
        <v>4</v>
      </c>
      <c r="L378" s="102">
        <v>4</v>
      </c>
      <c r="M378" s="102"/>
      <c r="N378" s="102"/>
      <c r="O378" s="102" t="s">
        <v>208</v>
      </c>
      <c r="P378" s="102" t="s">
        <v>209</v>
      </c>
      <c r="Q378" s="102" t="s">
        <v>139</v>
      </c>
      <c r="R378" s="102">
        <v>34160</v>
      </c>
      <c r="S378" s="102"/>
      <c r="T378" s="102">
        <v>80</v>
      </c>
      <c r="U378" s="102"/>
      <c r="V378" s="103"/>
      <c r="W378" s="101"/>
      <c r="X378" s="102"/>
      <c r="Y378" s="101"/>
      <c r="Z378" s="101"/>
      <c r="AA378" s="101"/>
      <c r="AB378" s="104"/>
    </row>
    <row r="379" spans="2:28" ht="16.5" customHeight="1" x14ac:dyDescent="0.25">
      <c r="B379" s="97">
        <v>2694</v>
      </c>
      <c r="C379" s="97" t="s">
        <v>206</v>
      </c>
      <c r="D379" s="98">
        <v>790</v>
      </c>
      <c r="E379" s="99">
        <v>2</v>
      </c>
      <c r="F379" s="97">
        <v>6</v>
      </c>
      <c r="G379" s="97">
        <v>1</v>
      </c>
      <c r="H379" s="105">
        <v>23</v>
      </c>
      <c r="I379" s="105">
        <v>0</v>
      </c>
      <c r="J379" s="105">
        <v>48</v>
      </c>
      <c r="K379" s="95">
        <v>9248</v>
      </c>
      <c r="L379" s="106">
        <f>T378</f>
        <v>80</v>
      </c>
      <c r="M379" s="106">
        <f>K379*L379</f>
        <v>739840</v>
      </c>
      <c r="N379" s="77"/>
      <c r="O379" s="78"/>
      <c r="P379" s="78"/>
      <c r="Q379" s="78"/>
      <c r="R379" s="79"/>
      <c r="S379" s="80"/>
      <c r="T379" s="81"/>
      <c r="U379" s="77"/>
      <c r="V379" s="79"/>
      <c r="W379" s="79"/>
      <c r="X379" s="82"/>
      <c r="Y379" s="83">
        <f>M379</f>
        <v>739840</v>
      </c>
      <c r="Z379" s="84"/>
      <c r="AA379" s="87">
        <f>AB379*M379/100</f>
        <v>73.984000000000009</v>
      </c>
      <c r="AB379" s="82">
        <v>0.01</v>
      </c>
    </row>
    <row r="380" spans="2:28" ht="16.5" customHeight="1" x14ac:dyDescent="0.25">
      <c r="B380" s="99"/>
      <c r="C380" s="99"/>
      <c r="D380" s="99"/>
      <c r="E380" s="99"/>
      <c r="F380" s="99"/>
      <c r="G380" s="99"/>
      <c r="H380" s="107"/>
      <c r="I380" s="107"/>
      <c r="J380" s="107"/>
      <c r="K380" s="106"/>
      <c r="L380" s="106"/>
      <c r="M380" s="106"/>
      <c r="N380" s="77"/>
      <c r="O380" s="78"/>
      <c r="P380" s="78"/>
      <c r="Q380" s="78"/>
      <c r="R380" s="79"/>
      <c r="S380" s="80"/>
      <c r="T380" s="81"/>
      <c r="U380" s="77"/>
      <c r="V380" s="79"/>
      <c r="W380" s="79"/>
      <c r="X380" s="86"/>
      <c r="Y380" s="83"/>
      <c r="Z380" s="84"/>
      <c r="AA380" s="85"/>
      <c r="AB380" s="86"/>
    </row>
    <row r="381" spans="2:28" ht="16.5" customHeight="1" x14ac:dyDescent="0.25">
      <c r="B381" s="100" t="s">
        <v>205</v>
      </c>
      <c r="C381" s="101"/>
      <c r="D381" s="101"/>
      <c r="E381" s="101"/>
      <c r="F381" s="101"/>
      <c r="G381" s="102"/>
      <c r="H381" s="102" t="s">
        <v>207</v>
      </c>
      <c r="I381" s="102" t="s">
        <v>1602</v>
      </c>
      <c r="J381" s="102" t="s">
        <v>5537</v>
      </c>
      <c r="K381" s="102">
        <v>4</v>
      </c>
      <c r="L381" s="102">
        <v>4</v>
      </c>
      <c r="M381" s="102"/>
      <c r="N381" s="102"/>
      <c r="O381" s="102" t="s">
        <v>208</v>
      </c>
      <c r="P381" s="102" t="s">
        <v>209</v>
      </c>
      <c r="Q381" s="102" t="s">
        <v>139</v>
      </c>
      <c r="R381" s="102">
        <v>34160</v>
      </c>
      <c r="S381" s="102"/>
      <c r="T381" s="102">
        <v>80</v>
      </c>
      <c r="U381" s="102"/>
      <c r="V381" s="103"/>
      <c r="W381" s="101"/>
      <c r="X381" s="102"/>
      <c r="Y381" s="101"/>
      <c r="Z381" s="101"/>
      <c r="AA381" s="101"/>
      <c r="AB381" s="104"/>
    </row>
    <row r="382" spans="2:28" ht="16.5" customHeight="1" x14ac:dyDescent="0.25">
      <c r="B382" s="97">
        <v>2695</v>
      </c>
      <c r="C382" s="97" t="s">
        <v>206</v>
      </c>
      <c r="D382" s="98">
        <v>6331</v>
      </c>
      <c r="E382" s="99">
        <v>389</v>
      </c>
      <c r="F382" s="97">
        <v>6</v>
      </c>
      <c r="G382" s="97">
        <v>1</v>
      </c>
      <c r="H382" s="105">
        <v>0</v>
      </c>
      <c r="I382" s="105">
        <v>2</v>
      </c>
      <c r="J382" s="105">
        <v>43</v>
      </c>
      <c r="K382" s="95">
        <v>243</v>
      </c>
      <c r="L382" s="106">
        <f>T381</f>
        <v>80</v>
      </c>
      <c r="M382" s="106">
        <f>K382*L382</f>
        <v>19440</v>
      </c>
      <c r="N382" s="77"/>
      <c r="O382" s="78"/>
      <c r="P382" s="78"/>
      <c r="Q382" s="78"/>
      <c r="R382" s="79"/>
      <c r="S382" s="80"/>
      <c r="T382" s="81"/>
      <c r="U382" s="77"/>
      <c r="V382" s="79"/>
      <c r="W382" s="79"/>
      <c r="X382" s="82"/>
      <c r="Y382" s="83">
        <f>M382</f>
        <v>19440</v>
      </c>
      <c r="Z382" s="84"/>
      <c r="AA382" s="87">
        <f>AB382*M382/100</f>
        <v>1.944</v>
      </c>
      <c r="AB382" s="82">
        <v>0.01</v>
      </c>
    </row>
    <row r="383" spans="2:28" ht="16.5" customHeight="1" x14ac:dyDescent="0.25">
      <c r="B383" s="99"/>
      <c r="C383" s="99"/>
      <c r="D383" s="99"/>
      <c r="E383" s="99"/>
      <c r="F383" s="99"/>
      <c r="G383" s="99"/>
      <c r="H383" s="107"/>
      <c r="I383" s="107"/>
      <c r="J383" s="107"/>
      <c r="K383" s="106"/>
      <c r="L383" s="106"/>
      <c r="M383" s="106"/>
      <c r="N383" s="77"/>
      <c r="O383" s="78"/>
      <c r="P383" s="78"/>
      <c r="Q383" s="78"/>
      <c r="R383" s="79"/>
      <c r="S383" s="80"/>
      <c r="T383" s="81"/>
      <c r="U383" s="77"/>
      <c r="V383" s="79"/>
      <c r="W383" s="79"/>
      <c r="X383" s="86"/>
      <c r="Y383" s="83"/>
      <c r="Z383" s="84"/>
      <c r="AA383" s="85"/>
      <c r="AB383" s="86"/>
    </row>
    <row r="384" spans="2:28" ht="16.5" customHeight="1" x14ac:dyDescent="0.25">
      <c r="B384" s="100" t="s">
        <v>205</v>
      </c>
      <c r="C384" s="101"/>
      <c r="D384" s="101"/>
      <c r="E384" s="101"/>
      <c r="F384" s="101"/>
      <c r="G384" s="102"/>
      <c r="H384" s="102" t="s">
        <v>213</v>
      </c>
      <c r="I384" s="102" t="s">
        <v>992</v>
      </c>
      <c r="J384" s="102" t="s">
        <v>1858</v>
      </c>
      <c r="K384" s="102">
        <v>81</v>
      </c>
      <c r="L384" s="102">
        <v>4</v>
      </c>
      <c r="M384" s="102"/>
      <c r="N384" s="102"/>
      <c r="O384" s="102" t="s">
        <v>208</v>
      </c>
      <c r="P384" s="102" t="s">
        <v>209</v>
      </c>
      <c r="Q384" s="102" t="s">
        <v>139</v>
      </c>
      <c r="R384" s="102">
        <v>34160</v>
      </c>
      <c r="S384" s="102"/>
      <c r="T384" s="102">
        <v>80</v>
      </c>
      <c r="U384" s="102"/>
      <c r="V384" s="103"/>
      <c r="W384" s="101"/>
      <c r="X384" s="102"/>
      <c r="Y384" s="101"/>
      <c r="Z384" s="101"/>
      <c r="AA384" s="101"/>
      <c r="AB384" s="104"/>
    </row>
    <row r="385" spans="2:28" ht="16.5" customHeight="1" x14ac:dyDescent="0.25">
      <c r="B385" s="97">
        <v>2696</v>
      </c>
      <c r="C385" s="97" t="s">
        <v>206</v>
      </c>
      <c r="D385" s="98">
        <v>13236</v>
      </c>
      <c r="E385" s="99">
        <v>371</v>
      </c>
      <c r="F385" s="97">
        <v>6</v>
      </c>
      <c r="G385" s="97">
        <v>1</v>
      </c>
      <c r="H385" s="105">
        <v>0</v>
      </c>
      <c r="I385" s="105">
        <v>2</v>
      </c>
      <c r="J385" s="105">
        <v>18</v>
      </c>
      <c r="K385" s="95">
        <v>218</v>
      </c>
      <c r="L385" s="106">
        <f>T384</f>
        <v>80</v>
      </c>
      <c r="M385" s="106">
        <f>K385*L385</f>
        <v>17440</v>
      </c>
      <c r="N385" s="77"/>
      <c r="O385" s="78"/>
      <c r="P385" s="78"/>
      <c r="Q385" s="78"/>
      <c r="R385" s="79"/>
      <c r="S385" s="80"/>
      <c r="T385" s="81"/>
      <c r="U385" s="77"/>
      <c r="V385" s="79"/>
      <c r="W385" s="79"/>
      <c r="X385" s="82"/>
      <c r="Y385" s="83">
        <f>M385</f>
        <v>17440</v>
      </c>
      <c r="Z385" s="84"/>
      <c r="AA385" s="87">
        <f>AB385*M385/100</f>
        <v>1.744</v>
      </c>
      <c r="AB385" s="82">
        <v>0.01</v>
      </c>
    </row>
    <row r="386" spans="2:28" ht="16.5" customHeight="1" x14ac:dyDescent="0.25">
      <c r="B386" s="99"/>
      <c r="C386" s="99"/>
      <c r="D386" s="99"/>
      <c r="E386" s="99"/>
      <c r="F386" s="99"/>
      <c r="G386" s="99"/>
      <c r="H386" s="107"/>
      <c r="I386" s="107"/>
      <c r="J386" s="107"/>
      <c r="K386" s="106"/>
      <c r="L386" s="106"/>
      <c r="M386" s="106"/>
      <c r="N386" s="77"/>
      <c r="O386" s="78"/>
      <c r="P386" s="78"/>
      <c r="Q386" s="78"/>
      <c r="R386" s="79"/>
      <c r="S386" s="80"/>
      <c r="T386" s="81"/>
      <c r="U386" s="77"/>
      <c r="V386" s="79"/>
      <c r="W386" s="79"/>
      <c r="X386" s="86"/>
      <c r="Y386" s="83"/>
      <c r="Z386" s="84"/>
      <c r="AA386" s="85"/>
      <c r="AB386" s="86"/>
    </row>
    <row r="387" spans="2:28" ht="16.5" customHeight="1" x14ac:dyDescent="0.25">
      <c r="B387" s="100" t="s">
        <v>205</v>
      </c>
      <c r="C387" s="101"/>
      <c r="D387" s="101"/>
      <c r="E387" s="101"/>
      <c r="F387" s="101"/>
      <c r="G387" s="102"/>
      <c r="H387" s="102" t="s">
        <v>213</v>
      </c>
      <c r="I387" s="102" t="s">
        <v>992</v>
      </c>
      <c r="J387" s="102" t="s">
        <v>1858</v>
      </c>
      <c r="K387" s="102">
        <v>81</v>
      </c>
      <c r="L387" s="102">
        <v>4</v>
      </c>
      <c r="M387" s="102"/>
      <c r="N387" s="102"/>
      <c r="O387" s="102" t="s">
        <v>208</v>
      </c>
      <c r="P387" s="102" t="s">
        <v>209</v>
      </c>
      <c r="Q387" s="102" t="s">
        <v>139</v>
      </c>
      <c r="R387" s="102">
        <v>34160</v>
      </c>
      <c r="S387" s="102"/>
      <c r="T387" s="102">
        <v>80</v>
      </c>
      <c r="U387" s="102"/>
      <c r="V387" s="103"/>
      <c r="W387" s="101"/>
      <c r="X387" s="102"/>
      <c r="Y387" s="101"/>
      <c r="Z387" s="101"/>
      <c r="AA387" s="101"/>
      <c r="AB387" s="104"/>
    </row>
    <row r="388" spans="2:28" ht="16.5" customHeight="1" x14ac:dyDescent="0.25">
      <c r="B388" s="97">
        <v>2697</v>
      </c>
      <c r="C388" s="97" t="s">
        <v>206</v>
      </c>
      <c r="D388" s="98">
        <v>1694</v>
      </c>
      <c r="E388" s="99">
        <v>15</v>
      </c>
      <c r="F388" s="97">
        <v>6</v>
      </c>
      <c r="G388" s="97">
        <v>1</v>
      </c>
      <c r="H388" s="105">
        <v>5</v>
      </c>
      <c r="I388" s="105">
        <v>0</v>
      </c>
      <c r="J388" s="105">
        <v>28</v>
      </c>
      <c r="K388" s="95">
        <v>2028</v>
      </c>
      <c r="L388" s="106">
        <f>T387</f>
        <v>80</v>
      </c>
      <c r="M388" s="106">
        <f>K388*L388</f>
        <v>162240</v>
      </c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2"/>
      <c r="Y388" s="83">
        <f>M388</f>
        <v>162240</v>
      </c>
      <c r="Z388" s="84"/>
      <c r="AA388" s="87">
        <f>AB388*M388/100</f>
        <v>16.224</v>
      </c>
      <c r="AB388" s="82">
        <v>0.01</v>
      </c>
    </row>
    <row r="389" spans="2:28" ht="16.5" customHeight="1" x14ac:dyDescent="0.25">
      <c r="B389" s="99"/>
      <c r="C389" s="99"/>
      <c r="D389" s="99"/>
      <c r="E389" s="99"/>
      <c r="F389" s="99"/>
      <c r="G389" s="99"/>
      <c r="H389" s="107"/>
      <c r="I389" s="107"/>
      <c r="J389" s="107"/>
      <c r="K389" s="106"/>
      <c r="L389" s="106"/>
      <c r="M389" s="106"/>
      <c r="N389" s="77"/>
      <c r="O389" s="78"/>
      <c r="P389" s="78"/>
      <c r="Q389" s="78"/>
      <c r="R389" s="79"/>
      <c r="S389" s="80"/>
      <c r="T389" s="81"/>
      <c r="U389" s="77"/>
      <c r="V389" s="79"/>
      <c r="W389" s="79"/>
      <c r="X389" s="86"/>
      <c r="Y389" s="83"/>
      <c r="Z389" s="84"/>
      <c r="AA389" s="85"/>
      <c r="AB389" s="86"/>
    </row>
    <row r="390" spans="2:28" ht="16.5" customHeight="1" x14ac:dyDescent="0.25">
      <c r="B390" s="100" t="s">
        <v>205</v>
      </c>
      <c r="C390" s="101"/>
      <c r="D390" s="101"/>
      <c r="E390" s="101"/>
      <c r="F390" s="101"/>
      <c r="G390" s="102"/>
      <c r="H390" s="102" t="s">
        <v>213</v>
      </c>
      <c r="I390" s="102" t="s">
        <v>992</v>
      </c>
      <c r="J390" s="102" t="s">
        <v>1858</v>
      </c>
      <c r="K390" s="102">
        <v>81</v>
      </c>
      <c r="L390" s="102">
        <v>4</v>
      </c>
      <c r="M390" s="102"/>
      <c r="N390" s="102"/>
      <c r="O390" s="102" t="s">
        <v>208</v>
      </c>
      <c r="P390" s="102" t="s">
        <v>209</v>
      </c>
      <c r="Q390" s="102" t="s">
        <v>139</v>
      </c>
      <c r="R390" s="102">
        <v>34160</v>
      </c>
      <c r="S390" s="102"/>
      <c r="T390" s="102">
        <v>80</v>
      </c>
      <c r="U390" s="102"/>
      <c r="V390" s="103"/>
      <c r="W390" s="101"/>
      <c r="X390" s="102"/>
      <c r="Y390" s="101"/>
      <c r="Z390" s="101"/>
      <c r="AA390" s="101"/>
      <c r="AB390" s="104"/>
    </row>
    <row r="391" spans="2:28" ht="16.5" customHeight="1" x14ac:dyDescent="0.25">
      <c r="B391" s="97">
        <v>2698</v>
      </c>
      <c r="C391" s="97" t="s">
        <v>206</v>
      </c>
      <c r="D391" s="98">
        <v>13237</v>
      </c>
      <c r="E391" s="99">
        <v>372</v>
      </c>
      <c r="F391" s="97">
        <v>6</v>
      </c>
      <c r="G391" s="97">
        <v>1</v>
      </c>
      <c r="H391" s="105">
        <v>0</v>
      </c>
      <c r="I391" s="105">
        <v>1</v>
      </c>
      <c r="J391" s="105">
        <v>53</v>
      </c>
      <c r="K391" s="95">
        <v>153</v>
      </c>
      <c r="L391" s="106">
        <f>T390</f>
        <v>80</v>
      </c>
      <c r="M391" s="106">
        <f>K391*L391</f>
        <v>12240</v>
      </c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2"/>
      <c r="Y391" s="83">
        <f>M391</f>
        <v>12240</v>
      </c>
      <c r="Z391" s="84"/>
      <c r="AA391" s="87">
        <f>AB391*M391/100</f>
        <v>1.224</v>
      </c>
      <c r="AB391" s="82">
        <v>0.01</v>
      </c>
    </row>
    <row r="392" spans="2:28" ht="16.5" customHeight="1" x14ac:dyDescent="0.25">
      <c r="B392" s="99"/>
      <c r="C392" s="99"/>
      <c r="D392" s="99"/>
      <c r="E392" s="99"/>
      <c r="F392" s="99"/>
      <c r="G392" s="99"/>
      <c r="H392" s="107"/>
      <c r="I392" s="107"/>
      <c r="J392" s="107"/>
      <c r="K392" s="106"/>
      <c r="L392" s="106"/>
      <c r="M392" s="106"/>
      <c r="N392" s="77"/>
      <c r="O392" s="78"/>
      <c r="P392" s="78"/>
      <c r="Q392" s="78"/>
      <c r="R392" s="79"/>
      <c r="S392" s="80"/>
      <c r="T392" s="81"/>
      <c r="U392" s="77"/>
      <c r="V392" s="79"/>
      <c r="W392" s="79"/>
      <c r="X392" s="86"/>
      <c r="Y392" s="83"/>
      <c r="Z392" s="84"/>
      <c r="AA392" s="85"/>
      <c r="AB392" s="86"/>
    </row>
    <row r="393" spans="2:28" ht="16.5" customHeight="1" x14ac:dyDescent="0.25">
      <c r="B393" s="100" t="s">
        <v>205</v>
      </c>
      <c r="C393" s="101"/>
      <c r="D393" s="101"/>
      <c r="E393" s="101"/>
      <c r="F393" s="101"/>
      <c r="G393" s="102"/>
      <c r="H393" s="102" t="s">
        <v>207</v>
      </c>
      <c r="I393" s="102" t="s">
        <v>5538</v>
      </c>
      <c r="J393" s="102" t="s">
        <v>2082</v>
      </c>
      <c r="K393" s="102">
        <v>23</v>
      </c>
      <c r="L393" s="102">
        <v>4</v>
      </c>
      <c r="M393" s="102"/>
      <c r="N393" s="102"/>
      <c r="O393" s="102" t="s">
        <v>208</v>
      </c>
      <c r="P393" s="102" t="s">
        <v>209</v>
      </c>
      <c r="Q393" s="102" t="s">
        <v>139</v>
      </c>
      <c r="R393" s="102">
        <v>34160</v>
      </c>
      <c r="S393" s="102"/>
      <c r="T393" s="102">
        <v>80</v>
      </c>
      <c r="U393" s="102"/>
      <c r="V393" s="103"/>
      <c r="W393" s="101"/>
      <c r="X393" s="102"/>
      <c r="Y393" s="101"/>
      <c r="Z393" s="101"/>
      <c r="AA393" s="101"/>
      <c r="AB393" s="104"/>
    </row>
    <row r="394" spans="2:28" ht="16.5" customHeight="1" x14ac:dyDescent="0.25">
      <c r="B394" s="97">
        <v>2699</v>
      </c>
      <c r="C394" s="97" t="s">
        <v>206</v>
      </c>
      <c r="D394" s="98">
        <v>6324</v>
      </c>
      <c r="E394" s="99">
        <v>380</v>
      </c>
      <c r="F394" s="97">
        <v>6</v>
      </c>
      <c r="G394" s="97">
        <v>2</v>
      </c>
      <c r="H394" s="105">
        <v>0</v>
      </c>
      <c r="I394" s="105">
        <v>1</v>
      </c>
      <c r="J394" s="105">
        <v>58</v>
      </c>
      <c r="K394" s="95">
        <v>158</v>
      </c>
      <c r="L394" s="106">
        <f>T393</f>
        <v>80</v>
      </c>
      <c r="M394" s="106">
        <f>K394*L394</f>
        <v>12640</v>
      </c>
      <c r="N394" s="77"/>
      <c r="O394" s="78" t="s">
        <v>203</v>
      </c>
      <c r="P394" s="78" t="s">
        <v>5</v>
      </c>
      <c r="Q394" s="78" t="s">
        <v>143</v>
      </c>
      <c r="R394" s="79">
        <v>108</v>
      </c>
      <c r="S394" s="80"/>
      <c r="T394" s="81">
        <v>8050</v>
      </c>
      <c r="U394" s="96" t="s">
        <v>228</v>
      </c>
      <c r="V394" s="79">
        <f>R394*T394*14/100</f>
        <v>121716</v>
      </c>
      <c r="W394" s="79">
        <f>R394*T394-V394</f>
        <v>747684</v>
      </c>
      <c r="X394" s="82">
        <f>M394+W394</f>
        <v>760324</v>
      </c>
      <c r="Y394" s="83">
        <f>M394</f>
        <v>12640</v>
      </c>
      <c r="Z394" s="84"/>
      <c r="AA394" s="87">
        <f>AB394*M394/100</f>
        <v>2.528</v>
      </c>
      <c r="AB394" s="86">
        <v>0.02</v>
      </c>
    </row>
    <row r="395" spans="2:28" ht="16.5" customHeight="1" x14ac:dyDescent="0.25">
      <c r="B395" s="99"/>
      <c r="C395" s="99"/>
      <c r="D395" s="99"/>
      <c r="E395" s="99"/>
      <c r="F395" s="99"/>
      <c r="G395" s="99"/>
      <c r="H395" s="107"/>
      <c r="I395" s="107"/>
      <c r="J395" s="107"/>
      <c r="K395" s="106"/>
      <c r="L395" s="106"/>
      <c r="M395" s="106"/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6"/>
      <c r="Y395" s="83"/>
      <c r="Z395" s="84"/>
      <c r="AA395" s="85"/>
      <c r="AB395" s="86"/>
    </row>
    <row r="396" spans="2:28" ht="16.5" customHeight="1" x14ac:dyDescent="0.25">
      <c r="B396" s="100" t="s">
        <v>205</v>
      </c>
      <c r="C396" s="101"/>
      <c r="D396" s="101"/>
      <c r="E396" s="101"/>
      <c r="F396" s="101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3"/>
      <c r="W396" s="101"/>
      <c r="X396" s="102"/>
      <c r="Y396" s="101"/>
      <c r="Z396" s="101"/>
      <c r="AA396" s="101"/>
      <c r="AB396" s="104"/>
    </row>
    <row r="397" spans="2:28" ht="16.5" customHeight="1" x14ac:dyDescent="0.25">
      <c r="B397" s="97"/>
      <c r="C397" s="97"/>
      <c r="D397" s="98"/>
      <c r="E397" s="99"/>
      <c r="F397" s="97"/>
      <c r="G397" s="97"/>
      <c r="H397" s="105"/>
      <c r="I397" s="105"/>
      <c r="J397" s="105"/>
      <c r="K397" s="95"/>
      <c r="L397" s="106"/>
      <c r="M397" s="106"/>
      <c r="N397" s="77"/>
      <c r="O397" s="78"/>
      <c r="P397" s="78"/>
      <c r="Q397" s="78"/>
      <c r="R397" s="79"/>
      <c r="S397" s="80"/>
      <c r="T397" s="81"/>
      <c r="U397" s="77"/>
      <c r="V397" s="79"/>
      <c r="W397" s="79"/>
      <c r="X397" s="82"/>
      <c r="Y397" s="83"/>
      <c r="Z397" s="84"/>
      <c r="AA397" s="87"/>
      <c r="AB397" s="82"/>
    </row>
    <row r="398" spans="2:28" ht="16.5" customHeight="1" x14ac:dyDescent="0.25">
      <c r="B398" s="99"/>
      <c r="C398" s="99"/>
      <c r="D398" s="99"/>
      <c r="E398" s="99"/>
      <c r="F398" s="99"/>
      <c r="G398" s="99"/>
      <c r="H398" s="107"/>
      <c r="I398" s="107"/>
      <c r="J398" s="107"/>
      <c r="K398" s="106"/>
      <c r="L398" s="106"/>
      <c r="M398" s="106"/>
      <c r="N398" s="77"/>
      <c r="O398" s="78"/>
      <c r="P398" s="78"/>
      <c r="Q398" s="78"/>
      <c r="R398" s="79"/>
      <c r="S398" s="80"/>
      <c r="T398" s="81"/>
      <c r="U398" s="77"/>
      <c r="V398" s="79"/>
      <c r="W398" s="79"/>
      <c r="X398" s="86"/>
      <c r="Y398" s="83"/>
      <c r="Z398" s="84"/>
      <c r="AA398" s="85"/>
      <c r="AB398" s="86"/>
    </row>
    <row r="399" spans="2:28" ht="16.5" customHeight="1" x14ac:dyDescent="0.25">
      <c r="B399" s="100" t="s">
        <v>205</v>
      </c>
      <c r="C399" s="101"/>
      <c r="D399" s="101"/>
      <c r="E399" s="101"/>
      <c r="F399" s="101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3"/>
      <c r="W399" s="101"/>
      <c r="X399" s="102"/>
      <c r="Y399" s="101"/>
      <c r="Z399" s="101"/>
      <c r="AA399" s="101"/>
      <c r="AB399" s="104"/>
    </row>
    <row r="400" spans="2:28" ht="16.5" customHeight="1" x14ac:dyDescent="0.25">
      <c r="B400" s="97"/>
      <c r="C400" s="97"/>
      <c r="D400" s="98"/>
      <c r="E400" s="99"/>
      <c r="F400" s="97"/>
      <c r="G400" s="97"/>
      <c r="H400" s="105"/>
      <c r="I400" s="105"/>
      <c r="J400" s="105"/>
      <c r="K400" s="95"/>
      <c r="L400" s="106"/>
      <c r="M400" s="106"/>
      <c r="N400" s="77"/>
      <c r="O400" s="78"/>
      <c r="P400" s="78"/>
      <c r="Q400" s="78"/>
      <c r="R400" s="79"/>
      <c r="S400" s="80"/>
      <c r="T400" s="81"/>
      <c r="U400" s="77"/>
      <c r="V400" s="79"/>
      <c r="W400" s="79"/>
      <c r="X400" s="82"/>
      <c r="Y400" s="83"/>
      <c r="Z400" s="84"/>
      <c r="AA400" s="87"/>
      <c r="AB400" s="82"/>
    </row>
    <row r="401" spans="2:28" ht="16.5" customHeight="1" x14ac:dyDescent="0.25">
      <c r="B401" s="99"/>
      <c r="C401" s="99"/>
      <c r="D401" s="99"/>
      <c r="E401" s="99"/>
      <c r="F401" s="99"/>
      <c r="G401" s="99"/>
      <c r="H401" s="107"/>
      <c r="I401" s="107"/>
      <c r="J401" s="107"/>
      <c r="K401" s="106"/>
      <c r="L401" s="106"/>
      <c r="M401" s="106"/>
      <c r="N401" s="77"/>
      <c r="O401" s="78"/>
      <c r="P401" s="78"/>
      <c r="Q401" s="78"/>
      <c r="R401" s="79"/>
      <c r="S401" s="80"/>
      <c r="T401" s="81"/>
      <c r="U401" s="77"/>
      <c r="V401" s="79"/>
      <c r="W401" s="79"/>
      <c r="X401" s="86"/>
      <c r="Y401" s="83"/>
      <c r="Z401" s="84"/>
      <c r="AA401" s="85"/>
      <c r="AB401" s="86"/>
    </row>
    <row r="402" spans="2:28" ht="16.5" customHeight="1" x14ac:dyDescent="0.25">
      <c r="B402" s="100" t="s">
        <v>205</v>
      </c>
      <c r="C402" s="101"/>
      <c r="D402" s="101"/>
      <c r="E402" s="101"/>
      <c r="F402" s="101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3"/>
      <c r="W402" s="101"/>
      <c r="X402" s="102"/>
      <c r="Y402" s="101"/>
      <c r="Z402" s="101"/>
      <c r="AA402" s="101"/>
      <c r="AB402" s="104"/>
    </row>
    <row r="403" spans="2:28" ht="16.5" customHeight="1" x14ac:dyDescent="0.25">
      <c r="B403" s="97"/>
      <c r="C403" s="97"/>
      <c r="D403" s="98"/>
      <c r="E403" s="99"/>
      <c r="F403" s="97"/>
      <c r="G403" s="97"/>
      <c r="H403" s="105"/>
      <c r="I403" s="105"/>
      <c r="J403" s="105"/>
      <c r="K403" s="95"/>
      <c r="L403" s="106"/>
      <c r="M403" s="106"/>
      <c r="N403" s="77"/>
      <c r="O403" s="78"/>
      <c r="P403" s="78"/>
      <c r="Q403" s="78"/>
      <c r="R403" s="79"/>
      <c r="S403" s="80"/>
      <c r="T403" s="81"/>
      <c r="U403" s="77"/>
      <c r="V403" s="79"/>
      <c r="W403" s="79"/>
      <c r="X403" s="82"/>
      <c r="Y403" s="83"/>
      <c r="Z403" s="84"/>
      <c r="AA403" s="87"/>
      <c r="AB403" s="82"/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/>
    <row r="406" spans="2:28" ht="16.5" customHeight="1" x14ac:dyDescent="0.25"/>
    <row r="407" spans="2:28" ht="16.5" customHeight="1" x14ac:dyDescent="0.25"/>
    <row r="408" spans="2:28" ht="16.5" customHeight="1" x14ac:dyDescent="0.25"/>
    <row r="409" spans="2:28" ht="16.5" customHeight="1" x14ac:dyDescent="0.25"/>
    <row r="410" spans="2:28" ht="16.5" customHeight="1" x14ac:dyDescent="0.25"/>
    <row r="411" spans="2:28" ht="16.5" customHeight="1" x14ac:dyDescent="0.25"/>
    <row r="412" spans="2:28" ht="16.5" customHeight="1" x14ac:dyDescent="0.25"/>
    <row r="413" spans="2:28" ht="16.5" customHeight="1" x14ac:dyDescent="0.25"/>
    <row r="414" spans="2:28" ht="16.5" customHeight="1" x14ac:dyDescent="0.25"/>
    <row r="415" spans="2:28" ht="16.5" customHeight="1" x14ac:dyDescent="0.25"/>
    <row r="416" spans="2:28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U299 U394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G547"/>
  <sheetViews>
    <sheetView topLeftCell="A514" zoomScale="80" zoomScaleNormal="80" workbookViewId="0">
      <selection activeCell="H539" sqref="H539:T539"/>
    </sheetView>
  </sheetViews>
  <sheetFormatPr defaultColWidth="13" defaultRowHeight="15.75" x14ac:dyDescent="0.25"/>
  <cols>
    <col min="1" max="1" width="45.25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75" style="75" customWidth="1"/>
    <col min="25" max="25" width="9.875" style="89" customWidth="1"/>
    <col min="26" max="26" width="6.87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210</v>
      </c>
      <c r="I9" s="102" t="s">
        <v>234</v>
      </c>
      <c r="J9" s="102" t="s">
        <v>235</v>
      </c>
      <c r="K9" s="102">
        <v>17</v>
      </c>
      <c r="L9" s="102">
        <v>5</v>
      </c>
      <c r="M9" s="102"/>
      <c r="N9" s="102"/>
      <c r="O9" s="102" t="s">
        <v>208</v>
      </c>
      <c r="P9" s="102" t="s">
        <v>209</v>
      </c>
      <c r="Q9" s="102" t="s">
        <v>139</v>
      </c>
      <c r="R9" s="102">
        <v>34160</v>
      </c>
      <c r="S9" s="102" t="s">
        <v>236</v>
      </c>
      <c r="T9" s="102">
        <v>75</v>
      </c>
      <c r="U9" s="102" t="s">
        <v>237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1</v>
      </c>
      <c r="C10" s="97" t="s">
        <v>55</v>
      </c>
      <c r="D10" s="98">
        <v>42904</v>
      </c>
      <c r="E10" s="99">
        <v>3031</v>
      </c>
      <c r="F10" s="97">
        <v>5</v>
      </c>
      <c r="G10" s="97">
        <v>1</v>
      </c>
      <c r="H10" s="105">
        <v>20</v>
      </c>
      <c r="I10" s="105">
        <v>2</v>
      </c>
      <c r="J10" s="105">
        <v>84</v>
      </c>
      <c r="K10" s="95">
        <v>8284</v>
      </c>
      <c r="L10" s="106">
        <f>T9</f>
        <v>75</v>
      </c>
      <c r="M10" s="106">
        <f>K10*L10</f>
        <v>621300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621300</v>
      </c>
      <c r="Z10" s="84"/>
      <c r="AA10" s="87">
        <f>AB10*M10/100</f>
        <v>62.13</v>
      </c>
      <c r="AB10" s="82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210</v>
      </c>
      <c r="I12" s="102" t="s">
        <v>263</v>
      </c>
      <c r="J12" s="102" t="s">
        <v>264</v>
      </c>
      <c r="K12" s="102">
        <v>64</v>
      </c>
      <c r="L12" s="102">
        <v>5</v>
      </c>
      <c r="M12" s="102"/>
      <c r="N12" s="102"/>
      <c r="O12" s="102" t="s">
        <v>208</v>
      </c>
      <c r="P12" s="102" t="s">
        <v>209</v>
      </c>
      <c r="Q12" s="102" t="s">
        <v>139</v>
      </c>
      <c r="R12" s="102">
        <v>34160</v>
      </c>
      <c r="S12" s="102" t="s">
        <v>236</v>
      </c>
      <c r="T12" s="102">
        <v>75</v>
      </c>
      <c r="U12" s="102" t="s">
        <v>265</v>
      </c>
      <c r="V12" s="103"/>
      <c r="W12" s="101"/>
      <c r="X12" s="102"/>
      <c r="Y12" s="101"/>
      <c r="Z12" s="101"/>
      <c r="AA12" s="101"/>
      <c r="AB12" s="104"/>
    </row>
    <row r="13" spans="2:33" ht="16.5" customHeight="1" x14ac:dyDescent="0.25">
      <c r="B13" s="97">
        <v>12</v>
      </c>
      <c r="C13" s="97" t="s">
        <v>55</v>
      </c>
      <c r="D13" s="98">
        <v>43320</v>
      </c>
      <c r="E13" s="99">
        <v>3177</v>
      </c>
      <c r="F13" s="97">
        <v>5</v>
      </c>
      <c r="G13" s="97">
        <v>1</v>
      </c>
      <c r="H13" s="105">
        <v>12</v>
      </c>
      <c r="I13" s="105">
        <v>0</v>
      </c>
      <c r="J13" s="105">
        <v>37</v>
      </c>
      <c r="K13" s="95">
        <v>4837</v>
      </c>
      <c r="L13" s="106">
        <f>T12</f>
        <v>75</v>
      </c>
      <c r="M13" s="106">
        <f>K13*L13</f>
        <v>362775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362775</v>
      </c>
      <c r="Z13" s="84"/>
      <c r="AA13" s="87">
        <f>AB13*M13/100</f>
        <v>36.277500000000003</v>
      </c>
      <c r="AB13" s="82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210</v>
      </c>
      <c r="I15" s="102" t="s">
        <v>277</v>
      </c>
      <c r="J15" s="102" t="s">
        <v>278</v>
      </c>
      <c r="K15" s="102">
        <v>83</v>
      </c>
      <c r="L15" s="102">
        <v>5</v>
      </c>
      <c r="M15" s="102"/>
      <c r="N15" s="102"/>
      <c r="O15" s="102" t="s">
        <v>208</v>
      </c>
      <c r="P15" s="102" t="s">
        <v>209</v>
      </c>
      <c r="Q15" s="102" t="s">
        <v>139</v>
      </c>
      <c r="R15" s="102">
        <v>34160</v>
      </c>
      <c r="S15" s="102" t="s">
        <v>236</v>
      </c>
      <c r="T15" s="102">
        <v>100</v>
      </c>
      <c r="U15" s="102" t="s">
        <v>279</v>
      </c>
      <c r="V15" s="103"/>
      <c r="W15" s="101"/>
      <c r="X15" s="102"/>
      <c r="Y15" s="101"/>
      <c r="Z15" s="101"/>
      <c r="AA15" s="101"/>
      <c r="AB15" s="104"/>
    </row>
    <row r="16" spans="2:33" ht="16.5" customHeight="1" x14ac:dyDescent="0.25">
      <c r="B16" s="97">
        <v>16</v>
      </c>
      <c r="C16" s="97" t="s">
        <v>55</v>
      </c>
      <c r="D16" s="98">
        <v>43285</v>
      </c>
      <c r="E16" s="99">
        <v>3142</v>
      </c>
      <c r="F16" s="97">
        <v>5</v>
      </c>
      <c r="G16" s="97">
        <v>1</v>
      </c>
      <c r="H16" s="105">
        <v>4</v>
      </c>
      <c r="I16" s="105">
        <v>3</v>
      </c>
      <c r="J16" s="105">
        <v>26</v>
      </c>
      <c r="K16" s="95">
        <v>1926</v>
      </c>
      <c r="L16" s="106">
        <f>T15</f>
        <v>100</v>
      </c>
      <c r="M16" s="106">
        <f>K16*L16</f>
        <v>192600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192600</v>
      </c>
      <c r="Z16" s="84"/>
      <c r="AA16" s="87">
        <f>AB16*M16/100</f>
        <v>19.260000000000002</v>
      </c>
      <c r="AB16" s="82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207</v>
      </c>
      <c r="I18" s="102" t="s">
        <v>280</v>
      </c>
      <c r="J18" s="102" t="s">
        <v>281</v>
      </c>
      <c r="K18" s="102">
        <v>31</v>
      </c>
      <c r="L18" s="102">
        <v>5</v>
      </c>
      <c r="M18" s="102"/>
      <c r="N18" s="102"/>
      <c r="O18" s="102" t="s">
        <v>208</v>
      </c>
      <c r="P18" s="102" t="s">
        <v>209</v>
      </c>
      <c r="Q18" s="102" t="s">
        <v>139</v>
      </c>
      <c r="R18" s="102">
        <v>34160</v>
      </c>
      <c r="S18" s="102" t="s">
        <v>236</v>
      </c>
      <c r="T18" s="102">
        <v>100</v>
      </c>
      <c r="U18" s="102" t="s">
        <v>282</v>
      </c>
      <c r="V18" s="103"/>
      <c r="W18" s="101"/>
      <c r="X18" s="102"/>
      <c r="Y18" s="101"/>
      <c r="Z18" s="101"/>
      <c r="AA18" s="101"/>
      <c r="AB18" s="104"/>
    </row>
    <row r="19" spans="2:28" ht="16.5" customHeight="1" x14ac:dyDescent="0.25">
      <c r="B19" s="97">
        <v>17</v>
      </c>
      <c r="C19" s="97" t="s">
        <v>55</v>
      </c>
      <c r="D19" s="98">
        <v>43286</v>
      </c>
      <c r="E19" s="99">
        <v>3143</v>
      </c>
      <c r="F19" s="97">
        <v>5</v>
      </c>
      <c r="G19" s="97">
        <v>1</v>
      </c>
      <c r="H19" s="105">
        <v>5</v>
      </c>
      <c r="I19" s="105">
        <v>0</v>
      </c>
      <c r="J19" s="105">
        <v>35</v>
      </c>
      <c r="K19" s="95">
        <v>2035</v>
      </c>
      <c r="L19" s="106">
        <f>T18</f>
        <v>100</v>
      </c>
      <c r="M19" s="106">
        <f>K19*L19</f>
        <v>203500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203500</v>
      </c>
      <c r="Z19" s="84"/>
      <c r="AA19" s="87">
        <f>AB19*M19/100</f>
        <v>20.350000000000001</v>
      </c>
      <c r="AB19" s="82">
        <v>0.01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210</v>
      </c>
      <c r="I21" s="102" t="s">
        <v>283</v>
      </c>
      <c r="J21" s="102" t="s">
        <v>284</v>
      </c>
      <c r="K21" s="102">
        <v>18</v>
      </c>
      <c r="L21" s="102">
        <v>5</v>
      </c>
      <c r="M21" s="102"/>
      <c r="N21" s="102"/>
      <c r="O21" s="102" t="s">
        <v>208</v>
      </c>
      <c r="P21" s="102" t="s">
        <v>209</v>
      </c>
      <c r="Q21" s="102" t="s">
        <v>139</v>
      </c>
      <c r="R21" s="102">
        <v>34160</v>
      </c>
      <c r="S21" s="102" t="s">
        <v>236</v>
      </c>
      <c r="T21" s="102">
        <v>100</v>
      </c>
      <c r="U21" s="102" t="s">
        <v>285</v>
      </c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18</v>
      </c>
      <c r="C22" s="97" t="s">
        <v>55</v>
      </c>
      <c r="D22" s="98">
        <v>43287</v>
      </c>
      <c r="E22" s="99">
        <v>3144</v>
      </c>
      <c r="F22" s="97">
        <v>5</v>
      </c>
      <c r="G22" s="97">
        <v>1</v>
      </c>
      <c r="H22" s="105">
        <v>5</v>
      </c>
      <c r="I22" s="105">
        <v>0</v>
      </c>
      <c r="J22" s="105">
        <v>58</v>
      </c>
      <c r="K22" s="95">
        <v>2058</v>
      </c>
      <c r="L22" s="106">
        <f>T21</f>
        <v>100</v>
      </c>
      <c r="M22" s="106">
        <f>K22*L22</f>
        <v>205800</v>
      </c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2"/>
      <c r="Y22" s="83">
        <f>M22</f>
        <v>205800</v>
      </c>
      <c r="Z22" s="84"/>
      <c r="AA22" s="87">
        <f>AB22*M22/100</f>
        <v>20.58</v>
      </c>
      <c r="AB22" s="82">
        <v>0.01</v>
      </c>
    </row>
    <row r="23" spans="2:28" ht="16.5" customHeight="1" x14ac:dyDescent="0.25">
      <c r="B23" s="99"/>
      <c r="C23" s="99"/>
      <c r="D23" s="99"/>
      <c r="E23" s="99"/>
      <c r="F23" s="99"/>
      <c r="G23" s="99"/>
      <c r="H23" s="107"/>
      <c r="I23" s="107"/>
      <c r="J23" s="107"/>
      <c r="K23" s="106"/>
      <c r="L23" s="106"/>
      <c r="M23" s="106"/>
      <c r="N23" s="77"/>
      <c r="O23" s="78"/>
      <c r="P23" s="78"/>
      <c r="Q23" s="78"/>
      <c r="R23" s="79"/>
      <c r="S23" s="80"/>
      <c r="T23" s="81"/>
      <c r="U23" s="77"/>
      <c r="V23" s="79"/>
      <c r="W23" s="79"/>
      <c r="X23" s="86"/>
      <c r="Y23" s="83"/>
      <c r="Z23" s="84"/>
      <c r="AA23" s="85"/>
      <c r="AB23" s="86"/>
    </row>
    <row r="24" spans="2:28" ht="16.5" customHeight="1" x14ac:dyDescent="0.25">
      <c r="B24" s="100" t="s">
        <v>205</v>
      </c>
      <c r="C24" s="101"/>
      <c r="D24" s="101"/>
      <c r="E24" s="101"/>
      <c r="F24" s="101"/>
      <c r="G24" s="102"/>
      <c r="H24" s="102" t="s">
        <v>207</v>
      </c>
      <c r="I24" s="102" t="s">
        <v>234</v>
      </c>
      <c r="J24" s="102" t="s">
        <v>305</v>
      </c>
      <c r="K24" s="102">
        <v>1</v>
      </c>
      <c r="L24" s="102">
        <v>5</v>
      </c>
      <c r="M24" s="102"/>
      <c r="N24" s="102"/>
      <c r="O24" s="102" t="s">
        <v>208</v>
      </c>
      <c r="P24" s="102" t="s">
        <v>209</v>
      </c>
      <c r="Q24" s="102" t="s">
        <v>139</v>
      </c>
      <c r="R24" s="102">
        <v>34160</v>
      </c>
      <c r="S24" s="102" t="s">
        <v>236</v>
      </c>
      <c r="T24" s="102">
        <v>100</v>
      </c>
      <c r="U24" s="102" t="s">
        <v>306</v>
      </c>
      <c r="V24" s="103"/>
      <c r="W24" s="101"/>
      <c r="X24" s="102"/>
      <c r="Y24" s="101"/>
      <c r="Z24" s="101"/>
      <c r="AA24" s="101"/>
      <c r="AB24" s="104"/>
    </row>
    <row r="25" spans="2:28" ht="16.5" customHeight="1" x14ac:dyDescent="0.25">
      <c r="B25" s="97">
        <v>29</v>
      </c>
      <c r="C25" s="97" t="s">
        <v>55</v>
      </c>
      <c r="D25" s="98">
        <v>43301</v>
      </c>
      <c r="E25" s="99">
        <v>3158</v>
      </c>
      <c r="F25" s="97">
        <v>5</v>
      </c>
      <c r="G25" s="97">
        <v>1</v>
      </c>
      <c r="H25" s="105">
        <v>11</v>
      </c>
      <c r="I25" s="105">
        <v>3</v>
      </c>
      <c r="J25" s="105">
        <v>29</v>
      </c>
      <c r="K25" s="95">
        <v>4729</v>
      </c>
      <c r="L25" s="106">
        <f>T24</f>
        <v>100</v>
      </c>
      <c r="M25" s="106">
        <f>K25*L25</f>
        <v>472900</v>
      </c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2"/>
      <c r="Y25" s="83">
        <f>M25</f>
        <v>472900</v>
      </c>
      <c r="Z25" s="84"/>
      <c r="AA25" s="87">
        <f>AB25*M25/100</f>
        <v>47.29</v>
      </c>
      <c r="AB25" s="82">
        <v>0.01</v>
      </c>
    </row>
    <row r="26" spans="2:28" ht="16.5" customHeight="1" x14ac:dyDescent="0.25">
      <c r="B26" s="99"/>
      <c r="C26" s="99"/>
      <c r="D26" s="99"/>
      <c r="E26" s="99"/>
      <c r="F26" s="99"/>
      <c r="G26" s="99"/>
      <c r="H26" s="107"/>
      <c r="I26" s="107"/>
      <c r="J26" s="107"/>
      <c r="K26" s="106"/>
      <c r="L26" s="106"/>
      <c r="M26" s="106"/>
      <c r="N26" s="77"/>
      <c r="O26" s="78"/>
      <c r="P26" s="78"/>
      <c r="Q26" s="78"/>
      <c r="R26" s="79"/>
      <c r="S26" s="80"/>
      <c r="T26" s="81"/>
      <c r="U26" s="77"/>
      <c r="V26" s="79"/>
      <c r="W26" s="79"/>
      <c r="X26" s="86"/>
      <c r="Y26" s="83"/>
      <c r="Z26" s="84"/>
      <c r="AA26" s="85"/>
      <c r="AB26" s="86"/>
    </row>
    <row r="27" spans="2:28" ht="16.5" customHeight="1" x14ac:dyDescent="0.25">
      <c r="B27" s="100" t="s">
        <v>205</v>
      </c>
      <c r="C27" s="101"/>
      <c r="D27" s="101"/>
      <c r="E27" s="101"/>
      <c r="F27" s="101"/>
      <c r="G27" s="102"/>
      <c r="H27" s="102" t="s">
        <v>210</v>
      </c>
      <c r="I27" s="102" t="s">
        <v>307</v>
      </c>
      <c r="J27" s="102" t="s">
        <v>281</v>
      </c>
      <c r="K27" s="102">
        <v>1</v>
      </c>
      <c r="L27" s="102">
        <v>5</v>
      </c>
      <c r="M27" s="102"/>
      <c r="N27" s="102"/>
      <c r="O27" s="102" t="s">
        <v>208</v>
      </c>
      <c r="P27" s="102" t="s">
        <v>209</v>
      </c>
      <c r="Q27" s="102" t="s">
        <v>139</v>
      </c>
      <c r="R27" s="102">
        <v>34160</v>
      </c>
      <c r="S27" s="102" t="s">
        <v>236</v>
      </c>
      <c r="T27" s="102">
        <v>100</v>
      </c>
      <c r="U27" s="102" t="s">
        <v>308</v>
      </c>
      <c r="V27" s="103"/>
      <c r="W27" s="101"/>
      <c r="X27" s="102"/>
      <c r="Y27" s="101"/>
      <c r="Z27" s="101"/>
      <c r="AA27" s="101"/>
      <c r="AB27" s="104"/>
    </row>
    <row r="28" spans="2:28" ht="16.5" customHeight="1" x14ac:dyDescent="0.25">
      <c r="B28" s="97">
        <v>30</v>
      </c>
      <c r="C28" s="97" t="s">
        <v>55</v>
      </c>
      <c r="D28" s="98">
        <v>43302</v>
      </c>
      <c r="E28" s="99">
        <v>3159</v>
      </c>
      <c r="F28" s="97">
        <v>5</v>
      </c>
      <c r="G28" s="97">
        <v>1</v>
      </c>
      <c r="H28" s="105">
        <v>8</v>
      </c>
      <c r="I28" s="105">
        <v>0</v>
      </c>
      <c r="J28" s="105">
        <v>93</v>
      </c>
      <c r="K28" s="95">
        <v>3293</v>
      </c>
      <c r="L28" s="106">
        <f>T27</f>
        <v>100</v>
      </c>
      <c r="M28" s="106">
        <f>K28*L28</f>
        <v>329300</v>
      </c>
      <c r="N28" s="77"/>
      <c r="O28" s="78"/>
      <c r="P28" s="78"/>
      <c r="Q28" s="78"/>
      <c r="R28" s="79"/>
      <c r="S28" s="80"/>
      <c r="T28" s="81"/>
      <c r="U28" s="77"/>
      <c r="V28" s="79"/>
      <c r="W28" s="79"/>
      <c r="X28" s="82"/>
      <c r="Y28" s="83">
        <f>M28</f>
        <v>329300</v>
      </c>
      <c r="Z28" s="84"/>
      <c r="AA28" s="87">
        <f>AB28*M28/100</f>
        <v>32.93</v>
      </c>
      <c r="AB28" s="82">
        <v>0.01</v>
      </c>
    </row>
    <row r="29" spans="2:28" ht="16.5" customHeight="1" x14ac:dyDescent="0.25">
      <c r="B29" s="99"/>
      <c r="C29" s="99"/>
      <c r="D29" s="99"/>
      <c r="E29" s="99"/>
      <c r="F29" s="99"/>
      <c r="G29" s="99"/>
      <c r="H29" s="107"/>
      <c r="I29" s="107"/>
      <c r="J29" s="107"/>
      <c r="K29" s="106"/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6"/>
      <c r="Y29" s="83"/>
      <c r="Z29" s="84"/>
      <c r="AA29" s="85"/>
      <c r="AB29" s="86"/>
    </row>
    <row r="30" spans="2:28" ht="16.5" customHeight="1" x14ac:dyDescent="0.25">
      <c r="B30" s="100" t="s">
        <v>205</v>
      </c>
      <c r="C30" s="101"/>
      <c r="D30" s="101"/>
      <c r="E30" s="101"/>
      <c r="F30" s="101"/>
      <c r="G30" s="102"/>
      <c r="H30" s="102" t="s">
        <v>210</v>
      </c>
      <c r="I30" s="102" t="s">
        <v>358</v>
      </c>
      <c r="J30" s="102" t="s">
        <v>359</v>
      </c>
      <c r="K30" s="102">
        <v>58</v>
      </c>
      <c r="L30" s="102">
        <v>5</v>
      </c>
      <c r="M30" s="102"/>
      <c r="N30" s="102"/>
      <c r="O30" s="102" t="s">
        <v>208</v>
      </c>
      <c r="P30" s="102" t="s">
        <v>209</v>
      </c>
      <c r="Q30" s="102" t="s">
        <v>139</v>
      </c>
      <c r="R30" s="102">
        <v>34160</v>
      </c>
      <c r="S30" s="102" t="s">
        <v>236</v>
      </c>
      <c r="T30" s="102">
        <v>220</v>
      </c>
      <c r="U30" s="102" t="s">
        <v>360</v>
      </c>
      <c r="V30" s="103"/>
      <c r="W30" s="101"/>
      <c r="X30" s="102"/>
      <c r="Y30" s="101"/>
      <c r="Z30" s="101"/>
      <c r="AA30" s="101"/>
      <c r="AB30" s="104"/>
    </row>
    <row r="31" spans="2:28" ht="16.5" customHeight="1" x14ac:dyDescent="0.25">
      <c r="B31" s="97">
        <v>50</v>
      </c>
      <c r="C31" s="97" t="s">
        <v>55</v>
      </c>
      <c r="D31" s="98">
        <v>55421</v>
      </c>
      <c r="E31" s="99">
        <v>4276</v>
      </c>
      <c r="F31" s="97">
        <v>5</v>
      </c>
      <c r="G31" s="97">
        <v>1</v>
      </c>
      <c r="H31" s="105">
        <v>5</v>
      </c>
      <c r="I31" s="105">
        <v>0</v>
      </c>
      <c r="J31" s="105">
        <v>0</v>
      </c>
      <c r="K31" s="95">
        <v>2000</v>
      </c>
      <c r="L31" s="106">
        <f>T30</f>
        <v>220</v>
      </c>
      <c r="M31" s="106">
        <f>K31*L31</f>
        <v>440000</v>
      </c>
      <c r="N31" s="77"/>
      <c r="O31" s="78"/>
      <c r="P31" s="78"/>
      <c r="Q31" s="78"/>
      <c r="R31" s="79"/>
      <c r="S31" s="80"/>
      <c r="T31" s="81"/>
      <c r="U31" s="77"/>
      <c r="V31" s="79"/>
      <c r="W31" s="79"/>
      <c r="X31" s="82"/>
      <c r="Y31" s="83">
        <f>M31</f>
        <v>440000</v>
      </c>
      <c r="Z31" s="84"/>
      <c r="AA31" s="87">
        <f>AB31*M31/100</f>
        <v>44</v>
      </c>
      <c r="AB31" s="82">
        <v>0.01</v>
      </c>
    </row>
    <row r="32" spans="2:28" ht="16.5" customHeight="1" x14ac:dyDescent="0.25">
      <c r="B32" s="99"/>
      <c r="C32" s="99"/>
      <c r="D32" s="99"/>
      <c r="E32" s="99"/>
      <c r="F32" s="99"/>
      <c r="G32" s="99"/>
      <c r="H32" s="107"/>
      <c r="I32" s="107"/>
      <c r="J32" s="107"/>
      <c r="K32" s="106"/>
      <c r="L32" s="106"/>
      <c r="M32" s="106"/>
      <c r="N32" s="77"/>
      <c r="O32" s="78"/>
      <c r="P32" s="78"/>
      <c r="Q32" s="78"/>
      <c r="R32" s="79"/>
      <c r="S32" s="80"/>
      <c r="T32" s="81"/>
      <c r="U32" s="77"/>
      <c r="V32" s="79"/>
      <c r="W32" s="79"/>
      <c r="X32" s="86"/>
      <c r="Y32" s="83"/>
      <c r="Z32" s="84"/>
      <c r="AA32" s="85"/>
      <c r="AB32" s="86"/>
    </row>
    <row r="33" spans="2:28" ht="16.5" customHeight="1" x14ac:dyDescent="0.25">
      <c r="B33" s="100" t="s">
        <v>205</v>
      </c>
      <c r="C33" s="101"/>
      <c r="D33" s="101"/>
      <c r="E33" s="101"/>
      <c r="F33" s="101"/>
      <c r="G33" s="102"/>
      <c r="H33" s="102" t="s">
        <v>210</v>
      </c>
      <c r="I33" s="102" t="s">
        <v>234</v>
      </c>
      <c r="J33" s="102" t="s">
        <v>235</v>
      </c>
      <c r="K33" s="102">
        <v>17</v>
      </c>
      <c r="L33" s="102">
        <v>5</v>
      </c>
      <c r="M33" s="102"/>
      <c r="N33" s="102"/>
      <c r="O33" s="102" t="s">
        <v>208</v>
      </c>
      <c r="P33" s="102" t="s">
        <v>209</v>
      </c>
      <c r="Q33" s="102" t="s">
        <v>139</v>
      </c>
      <c r="R33" s="102">
        <v>34160</v>
      </c>
      <c r="S33" s="102" t="s">
        <v>236</v>
      </c>
      <c r="T33" s="102">
        <v>220</v>
      </c>
      <c r="U33" s="102" t="s">
        <v>361</v>
      </c>
      <c r="V33" s="103"/>
      <c r="W33" s="101"/>
      <c r="X33" s="102"/>
      <c r="Y33" s="101"/>
      <c r="Z33" s="101"/>
      <c r="AA33" s="101"/>
      <c r="AB33" s="104"/>
    </row>
    <row r="34" spans="2:28" ht="16.5" customHeight="1" x14ac:dyDescent="0.25">
      <c r="B34" s="97">
        <v>51</v>
      </c>
      <c r="C34" s="97" t="s">
        <v>55</v>
      </c>
      <c r="D34" s="98">
        <v>55422</v>
      </c>
      <c r="E34" s="99">
        <v>4268</v>
      </c>
      <c r="F34" s="97">
        <v>5</v>
      </c>
      <c r="G34" s="97">
        <v>1</v>
      </c>
      <c r="H34" s="105">
        <v>5</v>
      </c>
      <c r="I34" s="105">
        <v>0</v>
      </c>
      <c r="J34" s="105">
        <v>0</v>
      </c>
      <c r="K34" s="95">
        <v>2000</v>
      </c>
      <c r="L34" s="106">
        <f>T33</f>
        <v>220</v>
      </c>
      <c r="M34" s="106">
        <f>K34*L34</f>
        <v>440000</v>
      </c>
      <c r="N34" s="77"/>
      <c r="O34" s="78"/>
      <c r="P34" s="78"/>
      <c r="Q34" s="78"/>
      <c r="R34" s="79"/>
      <c r="S34" s="80"/>
      <c r="T34" s="81"/>
      <c r="U34" s="77"/>
      <c r="V34" s="79"/>
      <c r="W34" s="79"/>
      <c r="X34" s="82"/>
      <c r="Y34" s="83">
        <f>M34</f>
        <v>440000</v>
      </c>
      <c r="Z34" s="84"/>
      <c r="AA34" s="87">
        <f>AB34*M34/100</f>
        <v>44</v>
      </c>
      <c r="AB34" s="82">
        <v>0.01</v>
      </c>
    </row>
    <row r="35" spans="2:28" ht="16.5" customHeight="1" x14ac:dyDescent="0.25">
      <c r="B35" s="99"/>
      <c r="C35" s="99"/>
      <c r="D35" s="99"/>
      <c r="E35" s="99"/>
      <c r="F35" s="99"/>
      <c r="G35" s="99"/>
      <c r="H35" s="107"/>
      <c r="I35" s="107"/>
      <c r="J35" s="107"/>
      <c r="K35" s="106"/>
      <c r="L35" s="106"/>
      <c r="M35" s="106"/>
      <c r="N35" s="77"/>
      <c r="O35" s="78"/>
      <c r="P35" s="78"/>
      <c r="Q35" s="78"/>
      <c r="R35" s="79"/>
      <c r="S35" s="80"/>
      <c r="T35" s="81"/>
      <c r="U35" s="77"/>
      <c r="V35" s="79"/>
      <c r="W35" s="79"/>
      <c r="X35" s="86"/>
      <c r="Y35" s="83"/>
      <c r="Z35" s="84"/>
      <c r="AA35" s="85"/>
      <c r="AB35" s="86"/>
    </row>
    <row r="36" spans="2:28" ht="16.5" customHeight="1" x14ac:dyDescent="0.25">
      <c r="B36" s="100" t="s">
        <v>205</v>
      </c>
      <c r="C36" s="101"/>
      <c r="D36" s="101"/>
      <c r="E36" s="101"/>
      <c r="F36" s="101"/>
      <c r="G36" s="102"/>
      <c r="H36" s="102" t="s">
        <v>210</v>
      </c>
      <c r="I36" s="102" t="s">
        <v>234</v>
      </c>
      <c r="J36" s="102" t="s">
        <v>235</v>
      </c>
      <c r="K36" s="102">
        <v>17</v>
      </c>
      <c r="L36" s="102">
        <v>5</v>
      </c>
      <c r="M36" s="102"/>
      <c r="N36" s="102"/>
      <c r="O36" s="102" t="s">
        <v>208</v>
      </c>
      <c r="P36" s="102" t="s">
        <v>209</v>
      </c>
      <c r="Q36" s="102" t="s">
        <v>139</v>
      </c>
      <c r="R36" s="102">
        <v>34160</v>
      </c>
      <c r="S36" s="102" t="s">
        <v>236</v>
      </c>
      <c r="T36" s="102">
        <v>220</v>
      </c>
      <c r="U36" s="102" t="s">
        <v>362</v>
      </c>
      <c r="V36" s="103"/>
      <c r="W36" s="101"/>
      <c r="X36" s="102"/>
      <c r="Y36" s="101"/>
      <c r="Z36" s="101"/>
      <c r="AA36" s="101"/>
      <c r="AB36" s="104"/>
    </row>
    <row r="37" spans="2:28" ht="16.5" customHeight="1" x14ac:dyDescent="0.25">
      <c r="B37" s="97">
        <v>52</v>
      </c>
      <c r="C37" s="97" t="s">
        <v>55</v>
      </c>
      <c r="D37" s="98">
        <v>55423</v>
      </c>
      <c r="E37" s="99">
        <v>4269</v>
      </c>
      <c r="F37" s="97">
        <v>5</v>
      </c>
      <c r="G37" s="97">
        <v>1</v>
      </c>
      <c r="H37" s="105">
        <v>5</v>
      </c>
      <c r="I37" s="105">
        <v>0</v>
      </c>
      <c r="J37" s="105">
        <v>0</v>
      </c>
      <c r="K37" s="95">
        <v>2000</v>
      </c>
      <c r="L37" s="106">
        <f>T36</f>
        <v>220</v>
      </c>
      <c r="M37" s="106">
        <f>K37*L37</f>
        <v>440000</v>
      </c>
      <c r="N37" s="77"/>
      <c r="O37" s="78"/>
      <c r="P37" s="78"/>
      <c r="Q37" s="78"/>
      <c r="R37" s="79"/>
      <c r="S37" s="80"/>
      <c r="T37" s="81"/>
      <c r="U37" s="77"/>
      <c r="V37" s="79"/>
      <c r="W37" s="79"/>
      <c r="X37" s="82"/>
      <c r="Y37" s="83">
        <f>M37</f>
        <v>440000</v>
      </c>
      <c r="Z37" s="84"/>
      <c r="AA37" s="87">
        <f>AB37*M37/100</f>
        <v>44</v>
      </c>
      <c r="AB37" s="82">
        <v>0.01</v>
      </c>
    </row>
    <row r="38" spans="2:28" ht="16.5" customHeight="1" x14ac:dyDescent="0.25">
      <c r="B38" s="99"/>
      <c r="C38" s="99"/>
      <c r="D38" s="99"/>
      <c r="E38" s="99"/>
      <c r="F38" s="99"/>
      <c r="G38" s="99"/>
      <c r="H38" s="107"/>
      <c r="I38" s="107"/>
      <c r="J38" s="107"/>
      <c r="K38" s="106"/>
      <c r="L38" s="106"/>
      <c r="M38" s="106"/>
      <c r="N38" s="77"/>
      <c r="O38" s="78"/>
      <c r="P38" s="78"/>
      <c r="Q38" s="78"/>
      <c r="R38" s="79"/>
      <c r="S38" s="80"/>
      <c r="T38" s="81"/>
      <c r="U38" s="77"/>
      <c r="V38" s="79"/>
      <c r="W38" s="79"/>
      <c r="X38" s="86"/>
      <c r="Y38" s="83"/>
      <c r="Z38" s="84"/>
      <c r="AA38" s="85"/>
      <c r="AB38" s="86"/>
    </row>
    <row r="39" spans="2:28" ht="16.5" customHeight="1" x14ac:dyDescent="0.25">
      <c r="B39" s="100" t="s">
        <v>205</v>
      </c>
      <c r="C39" s="101"/>
      <c r="D39" s="101"/>
      <c r="E39" s="101"/>
      <c r="F39" s="101"/>
      <c r="G39" s="102"/>
      <c r="H39" s="102" t="s">
        <v>207</v>
      </c>
      <c r="I39" s="102" t="s">
        <v>595</v>
      </c>
      <c r="J39" s="102" t="s">
        <v>596</v>
      </c>
      <c r="K39" s="102">
        <v>62</v>
      </c>
      <c r="L39" s="102">
        <v>5</v>
      </c>
      <c r="M39" s="102"/>
      <c r="N39" s="102"/>
      <c r="O39" s="102" t="s">
        <v>208</v>
      </c>
      <c r="P39" s="102" t="s">
        <v>209</v>
      </c>
      <c r="Q39" s="102" t="s">
        <v>139</v>
      </c>
      <c r="R39" s="102">
        <v>34160</v>
      </c>
      <c r="S39" s="102" t="s">
        <v>236</v>
      </c>
      <c r="T39" s="102">
        <v>100</v>
      </c>
      <c r="U39" s="102" t="s">
        <v>597</v>
      </c>
      <c r="V39" s="103"/>
      <c r="W39" s="101"/>
      <c r="X39" s="102"/>
      <c r="Y39" s="101"/>
      <c r="Z39" s="101"/>
      <c r="AA39" s="101"/>
      <c r="AB39" s="104"/>
    </row>
    <row r="40" spans="2:28" ht="16.5" customHeight="1" x14ac:dyDescent="0.25">
      <c r="B40" s="97">
        <v>156</v>
      </c>
      <c r="C40" s="97" t="s">
        <v>55</v>
      </c>
      <c r="D40" s="98">
        <v>37789</v>
      </c>
      <c r="E40" s="99">
        <v>133</v>
      </c>
      <c r="F40" s="97">
        <v>5</v>
      </c>
      <c r="G40" s="97">
        <v>1</v>
      </c>
      <c r="H40" s="105">
        <v>8</v>
      </c>
      <c r="I40" s="105">
        <v>0</v>
      </c>
      <c r="J40" s="105">
        <v>12</v>
      </c>
      <c r="K40" s="95">
        <v>3212</v>
      </c>
      <c r="L40" s="106">
        <f>T39</f>
        <v>100</v>
      </c>
      <c r="M40" s="106">
        <f>K40*L40</f>
        <v>321200</v>
      </c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2"/>
      <c r="Y40" s="83">
        <f>M40</f>
        <v>321200</v>
      </c>
      <c r="Z40" s="84"/>
      <c r="AA40" s="87">
        <f>AB40*M40/100</f>
        <v>32.119999999999997</v>
      </c>
      <c r="AB40" s="82">
        <v>0.01</v>
      </c>
    </row>
    <row r="41" spans="2:28" ht="16.5" customHeight="1" x14ac:dyDescent="0.25">
      <c r="B41" s="99"/>
      <c r="C41" s="99"/>
      <c r="D41" s="99"/>
      <c r="E41" s="99"/>
      <c r="F41" s="99"/>
      <c r="G41" s="99"/>
      <c r="H41" s="107"/>
      <c r="I41" s="107"/>
      <c r="J41" s="107"/>
      <c r="K41" s="106"/>
      <c r="L41" s="106"/>
      <c r="M41" s="106"/>
      <c r="N41" s="77"/>
      <c r="O41" s="78"/>
      <c r="P41" s="78"/>
      <c r="Q41" s="78"/>
      <c r="R41" s="79"/>
      <c r="S41" s="80"/>
      <c r="T41" s="81"/>
      <c r="U41" s="77"/>
      <c r="V41" s="79"/>
      <c r="W41" s="79"/>
      <c r="X41" s="86"/>
      <c r="Y41" s="83"/>
      <c r="Z41" s="84"/>
      <c r="AA41" s="85"/>
      <c r="AB41" s="86"/>
    </row>
    <row r="42" spans="2:28" ht="16.5" customHeight="1" x14ac:dyDescent="0.25">
      <c r="B42" s="100" t="s">
        <v>205</v>
      </c>
      <c r="C42" s="101"/>
      <c r="D42" s="101"/>
      <c r="E42" s="101"/>
      <c r="F42" s="101"/>
      <c r="G42" s="102"/>
      <c r="H42" s="102" t="s">
        <v>210</v>
      </c>
      <c r="I42" s="102" t="s">
        <v>838</v>
      </c>
      <c r="J42" s="102" t="s">
        <v>498</v>
      </c>
      <c r="K42" s="102">
        <v>57</v>
      </c>
      <c r="L42" s="102">
        <v>5</v>
      </c>
      <c r="M42" s="102"/>
      <c r="N42" s="102"/>
      <c r="O42" s="102" t="s">
        <v>208</v>
      </c>
      <c r="P42" s="102" t="s">
        <v>209</v>
      </c>
      <c r="Q42" s="102" t="s">
        <v>139</v>
      </c>
      <c r="R42" s="102">
        <v>34160</v>
      </c>
      <c r="S42" s="102" t="s">
        <v>236</v>
      </c>
      <c r="T42" s="102">
        <v>100</v>
      </c>
      <c r="U42" s="102" t="s">
        <v>839</v>
      </c>
      <c r="V42" s="103"/>
      <c r="W42" s="101"/>
      <c r="X42" s="102"/>
      <c r="Y42" s="101"/>
      <c r="Z42" s="101"/>
      <c r="AA42" s="101"/>
      <c r="AB42" s="104"/>
    </row>
    <row r="43" spans="2:28" ht="16.5" customHeight="1" x14ac:dyDescent="0.25">
      <c r="B43" s="97">
        <v>259</v>
      </c>
      <c r="C43" s="97" t="s">
        <v>55</v>
      </c>
      <c r="D43" s="98">
        <v>6076</v>
      </c>
      <c r="E43" s="99">
        <v>75</v>
      </c>
      <c r="F43" s="97">
        <v>7</v>
      </c>
      <c r="G43" s="97">
        <v>1</v>
      </c>
      <c r="H43" s="105">
        <v>5</v>
      </c>
      <c r="I43" s="105">
        <v>0</v>
      </c>
      <c r="J43" s="105">
        <v>43</v>
      </c>
      <c r="K43" s="95">
        <v>2043</v>
      </c>
      <c r="L43" s="106">
        <f>T42</f>
        <v>100</v>
      </c>
      <c r="M43" s="106">
        <f>K43*L43</f>
        <v>204300</v>
      </c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>
        <f>M43</f>
        <v>204300</v>
      </c>
      <c r="Z43" s="84"/>
      <c r="AA43" s="87">
        <f>AB43*M43/100</f>
        <v>20.43</v>
      </c>
      <c r="AB43" s="82">
        <v>0.01</v>
      </c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210</v>
      </c>
      <c r="I45" s="102" t="s">
        <v>2547</v>
      </c>
      <c r="J45" s="102" t="s">
        <v>390</v>
      </c>
      <c r="K45" s="102">
        <v>61</v>
      </c>
      <c r="L45" s="102">
        <v>5</v>
      </c>
      <c r="M45" s="102"/>
      <c r="N45" s="102"/>
      <c r="O45" s="102" t="s">
        <v>208</v>
      </c>
      <c r="P45" s="102" t="s">
        <v>209</v>
      </c>
      <c r="Q45" s="102" t="s">
        <v>139</v>
      </c>
      <c r="R45" s="102">
        <v>34160</v>
      </c>
      <c r="S45" s="102"/>
      <c r="T45" s="102">
        <v>80</v>
      </c>
      <c r="U45" s="102" t="s">
        <v>2548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1087</v>
      </c>
      <c r="C46" s="97" t="s">
        <v>206</v>
      </c>
      <c r="D46" s="98">
        <v>6017</v>
      </c>
      <c r="E46" s="99">
        <v>151</v>
      </c>
      <c r="F46" s="97">
        <v>6</v>
      </c>
      <c r="G46" s="97">
        <v>2</v>
      </c>
      <c r="H46" s="105">
        <v>0</v>
      </c>
      <c r="I46" s="105">
        <v>0</v>
      </c>
      <c r="J46" s="105">
        <v>82</v>
      </c>
      <c r="K46" s="95">
        <v>82</v>
      </c>
      <c r="L46" s="106">
        <f>T45</f>
        <v>80</v>
      </c>
      <c r="M46" s="106">
        <f>K46*L46</f>
        <v>6560</v>
      </c>
      <c r="N46" s="77"/>
      <c r="O46" s="78" t="s">
        <v>203</v>
      </c>
      <c r="P46" s="78" t="s">
        <v>2549</v>
      </c>
      <c r="Q46" s="78" t="s">
        <v>143</v>
      </c>
      <c r="R46" s="79">
        <v>72</v>
      </c>
      <c r="S46" s="80"/>
      <c r="T46" s="81">
        <v>7450</v>
      </c>
      <c r="U46" s="96" t="s">
        <v>1158</v>
      </c>
      <c r="V46" s="79">
        <f>R46*T46*85/100</f>
        <v>455940</v>
      </c>
      <c r="W46" s="79">
        <f>R46*T46-V46</f>
        <v>80460</v>
      </c>
      <c r="X46" s="82">
        <f>M46+W46</f>
        <v>87020</v>
      </c>
      <c r="Y46" s="83">
        <f>M46</f>
        <v>6560</v>
      </c>
      <c r="Z46" s="84"/>
      <c r="AA46" s="87">
        <f>AB46*M46/100</f>
        <v>1.3119999999999998</v>
      </c>
      <c r="AB46" s="86">
        <v>0.02</v>
      </c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213</v>
      </c>
      <c r="I48" s="102" t="s">
        <v>2213</v>
      </c>
      <c r="J48" s="102" t="s">
        <v>2612</v>
      </c>
      <c r="K48" s="102">
        <v>50</v>
      </c>
      <c r="L48" s="102">
        <v>5</v>
      </c>
      <c r="M48" s="102"/>
      <c r="N48" s="102"/>
      <c r="O48" s="102" t="s">
        <v>208</v>
      </c>
      <c r="P48" s="102" t="s">
        <v>209</v>
      </c>
      <c r="Q48" s="102" t="s">
        <v>139</v>
      </c>
      <c r="R48" s="102">
        <v>34160</v>
      </c>
      <c r="S48" s="102"/>
      <c r="T48" s="102">
        <v>80</v>
      </c>
      <c r="U48" s="102" t="s">
        <v>2614</v>
      </c>
      <c r="V48" s="103"/>
      <c r="W48" s="101"/>
      <c r="X48" s="102"/>
      <c r="Y48" s="101"/>
      <c r="Z48" s="101"/>
      <c r="AA48" s="102" t="s">
        <v>2613</v>
      </c>
      <c r="AB48" s="104"/>
    </row>
    <row r="49" spans="2:28" ht="16.5" customHeight="1" x14ac:dyDescent="0.25">
      <c r="B49" s="97">
        <v>1124</v>
      </c>
      <c r="C49" s="97" t="s">
        <v>206</v>
      </c>
      <c r="D49" s="98">
        <v>6030</v>
      </c>
      <c r="E49" s="99">
        <v>170</v>
      </c>
      <c r="F49" s="97">
        <v>6</v>
      </c>
      <c r="G49" s="97">
        <v>2</v>
      </c>
      <c r="H49" s="105">
        <v>1</v>
      </c>
      <c r="I49" s="105">
        <v>3</v>
      </c>
      <c r="J49" s="105">
        <v>32</v>
      </c>
      <c r="K49" s="95">
        <v>732</v>
      </c>
      <c r="L49" s="106">
        <f>T48</f>
        <v>80</v>
      </c>
      <c r="M49" s="106">
        <f>K49*L49</f>
        <v>58560</v>
      </c>
      <c r="N49" s="77"/>
      <c r="O49" s="78" t="s">
        <v>203</v>
      </c>
      <c r="P49" s="78" t="s">
        <v>5</v>
      </c>
      <c r="Q49" s="78" t="s">
        <v>143</v>
      </c>
      <c r="R49" s="79">
        <v>218</v>
      </c>
      <c r="S49" s="80"/>
      <c r="T49" s="81">
        <v>8050</v>
      </c>
      <c r="U49" s="96" t="s">
        <v>1198</v>
      </c>
      <c r="V49" s="79">
        <f>R49*T49*7/100</f>
        <v>122843</v>
      </c>
      <c r="W49" s="79">
        <f>R49*T49-V49</f>
        <v>1632057</v>
      </c>
      <c r="X49" s="82">
        <f>M49+W49</f>
        <v>1690617</v>
      </c>
      <c r="Y49" s="83">
        <f>M49</f>
        <v>58560</v>
      </c>
      <c r="Z49" s="84"/>
      <c r="AA49" s="87">
        <f>AB49*M49/100</f>
        <v>11.712</v>
      </c>
      <c r="AB49" s="86">
        <v>0.02</v>
      </c>
    </row>
    <row r="50" spans="2:28" ht="16.5" customHeight="1" x14ac:dyDescent="0.25">
      <c r="B50" s="99"/>
      <c r="C50" s="99"/>
      <c r="D50" s="99"/>
      <c r="E50" s="99"/>
      <c r="F50" s="99"/>
      <c r="G50" s="99"/>
      <c r="H50" s="107"/>
      <c r="I50" s="107"/>
      <c r="J50" s="107"/>
      <c r="K50" s="106"/>
      <c r="L50" s="106"/>
      <c r="M50" s="106"/>
      <c r="N50" s="77"/>
      <c r="O50" s="78"/>
      <c r="P50" s="78"/>
      <c r="Q50" s="78"/>
      <c r="R50" s="79"/>
      <c r="S50" s="80"/>
      <c r="T50" s="81"/>
      <c r="U50" s="77"/>
      <c r="V50" s="79"/>
      <c r="W50" s="79"/>
      <c r="X50" s="86"/>
      <c r="Y50" s="83"/>
      <c r="Z50" s="84"/>
      <c r="AA50" s="85"/>
      <c r="AB50" s="86"/>
    </row>
    <row r="51" spans="2:28" ht="16.5" customHeight="1" x14ac:dyDescent="0.25">
      <c r="B51" s="100" t="s">
        <v>205</v>
      </c>
      <c r="C51" s="101"/>
      <c r="D51" s="101"/>
      <c r="E51" s="101"/>
      <c r="F51" s="101"/>
      <c r="G51" s="102"/>
      <c r="H51" s="102" t="s">
        <v>207</v>
      </c>
      <c r="I51" s="102" t="s">
        <v>2968</v>
      </c>
      <c r="J51" s="102" t="s">
        <v>2612</v>
      </c>
      <c r="K51" s="102">
        <v>50</v>
      </c>
      <c r="L51" s="102">
        <v>5</v>
      </c>
      <c r="M51" s="102"/>
      <c r="N51" s="102"/>
      <c r="O51" s="102" t="s">
        <v>208</v>
      </c>
      <c r="P51" s="102" t="s">
        <v>209</v>
      </c>
      <c r="Q51" s="102" t="s">
        <v>139</v>
      </c>
      <c r="R51" s="102">
        <v>34160</v>
      </c>
      <c r="S51" s="102"/>
      <c r="T51" s="102">
        <v>80</v>
      </c>
      <c r="U51" s="102" t="s">
        <v>2969</v>
      </c>
      <c r="V51" s="103"/>
      <c r="W51" s="101"/>
      <c r="X51" s="102"/>
      <c r="Y51" s="101"/>
      <c r="Z51" s="101"/>
      <c r="AA51" s="102" t="s">
        <v>2613</v>
      </c>
      <c r="AB51" s="104"/>
    </row>
    <row r="52" spans="2:28" ht="16.5" customHeight="1" x14ac:dyDescent="0.25">
      <c r="B52" s="97">
        <v>1404</v>
      </c>
      <c r="C52" s="97" t="s">
        <v>206</v>
      </c>
      <c r="D52" s="98">
        <v>1753</v>
      </c>
      <c r="E52" s="99">
        <v>8</v>
      </c>
      <c r="F52" s="97">
        <v>6</v>
      </c>
      <c r="G52" s="97">
        <v>1</v>
      </c>
      <c r="H52" s="105">
        <v>38</v>
      </c>
      <c r="I52" s="105">
        <v>0</v>
      </c>
      <c r="J52" s="105">
        <v>23</v>
      </c>
      <c r="K52" s="95">
        <v>15223</v>
      </c>
      <c r="L52" s="106">
        <f>T51</f>
        <v>80</v>
      </c>
      <c r="M52" s="106">
        <f>K52*L52</f>
        <v>1217840</v>
      </c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2"/>
      <c r="Y52" s="83">
        <f>M52</f>
        <v>1217840</v>
      </c>
      <c r="Z52" s="84"/>
      <c r="AA52" s="87">
        <f>AB52*M52/100</f>
        <v>121.78399999999999</v>
      </c>
      <c r="AB52" s="82">
        <v>0.01</v>
      </c>
    </row>
    <row r="53" spans="2:28" ht="16.5" customHeight="1" x14ac:dyDescent="0.25">
      <c r="B53" s="99"/>
      <c r="C53" s="99"/>
      <c r="D53" s="99"/>
      <c r="E53" s="99"/>
      <c r="F53" s="99"/>
      <c r="G53" s="99"/>
      <c r="H53" s="107"/>
      <c r="I53" s="107"/>
      <c r="J53" s="107"/>
      <c r="K53" s="106"/>
      <c r="L53" s="106"/>
      <c r="M53" s="106"/>
      <c r="N53" s="77"/>
      <c r="O53" s="78"/>
      <c r="P53" s="78"/>
      <c r="Q53" s="78"/>
      <c r="R53" s="79"/>
      <c r="S53" s="80"/>
      <c r="T53" s="81"/>
      <c r="U53" s="77"/>
      <c r="V53" s="79"/>
      <c r="W53" s="79"/>
      <c r="X53" s="86"/>
      <c r="Y53" s="83"/>
      <c r="Z53" s="84"/>
      <c r="AA53" s="85"/>
      <c r="AB53" s="86"/>
    </row>
    <row r="54" spans="2:28" ht="16.5" customHeight="1" x14ac:dyDescent="0.25">
      <c r="B54" s="100" t="s">
        <v>205</v>
      </c>
      <c r="C54" s="101"/>
      <c r="D54" s="101"/>
      <c r="E54" s="101"/>
      <c r="F54" s="101"/>
      <c r="G54" s="102"/>
      <c r="H54" s="102" t="s">
        <v>210</v>
      </c>
      <c r="I54" s="102" t="s">
        <v>2547</v>
      </c>
      <c r="J54" s="102" t="s">
        <v>390</v>
      </c>
      <c r="K54" s="102">
        <v>61</v>
      </c>
      <c r="L54" s="102">
        <v>5</v>
      </c>
      <c r="M54" s="102"/>
      <c r="N54" s="102"/>
      <c r="O54" s="102" t="s">
        <v>208</v>
      </c>
      <c r="P54" s="102" t="s">
        <v>209</v>
      </c>
      <c r="Q54" s="102" t="s">
        <v>139</v>
      </c>
      <c r="R54" s="102">
        <v>34160</v>
      </c>
      <c r="S54" s="102"/>
      <c r="T54" s="102">
        <v>80</v>
      </c>
      <c r="U54" s="102" t="s">
        <v>2992</v>
      </c>
      <c r="V54" s="103"/>
      <c r="W54" s="101"/>
      <c r="X54" s="102"/>
      <c r="Y54" s="101"/>
      <c r="Z54" s="101"/>
      <c r="AA54" s="101"/>
      <c r="AB54" s="104"/>
    </row>
    <row r="55" spans="2:28" ht="16.5" customHeight="1" x14ac:dyDescent="0.25">
      <c r="B55" s="97">
        <v>1419</v>
      </c>
      <c r="C55" s="97" t="s">
        <v>206</v>
      </c>
      <c r="D55" s="98">
        <v>1734</v>
      </c>
      <c r="E55" s="99">
        <v>9</v>
      </c>
      <c r="F55" s="97">
        <v>6</v>
      </c>
      <c r="G55" s="97">
        <v>1</v>
      </c>
      <c r="H55" s="105">
        <v>19</v>
      </c>
      <c r="I55" s="105">
        <v>1</v>
      </c>
      <c r="J55" s="105">
        <v>69</v>
      </c>
      <c r="K55" s="95">
        <v>7769</v>
      </c>
      <c r="L55" s="106">
        <f>T54</f>
        <v>80</v>
      </c>
      <c r="M55" s="106">
        <f>K55*L55</f>
        <v>621520</v>
      </c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2"/>
      <c r="Y55" s="83">
        <f>M55</f>
        <v>621520</v>
      </c>
      <c r="Z55" s="84"/>
      <c r="AA55" s="87">
        <f>AB55*M55/100</f>
        <v>62.152000000000001</v>
      </c>
      <c r="AB55" s="82">
        <v>0.01</v>
      </c>
    </row>
    <row r="56" spans="2:28" ht="16.5" customHeight="1" x14ac:dyDescent="0.25">
      <c r="B56" s="99"/>
      <c r="C56" s="99"/>
      <c r="D56" s="99"/>
      <c r="E56" s="99"/>
      <c r="F56" s="99"/>
      <c r="G56" s="99"/>
      <c r="H56" s="107"/>
      <c r="I56" s="107"/>
      <c r="J56" s="107"/>
      <c r="K56" s="106"/>
      <c r="L56" s="106"/>
      <c r="M56" s="106"/>
      <c r="N56" s="77"/>
      <c r="O56" s="78"/>
      <c r="P56" s="78"/>
      <c r="Q56" s="78"/>
      <c r="R56" s="79"/>
      <c r="S56" s="80"/>
      <c r="T56" s="81"/>
      <c r="U56" s="77"/>
      <c r="V56" s="79"/>
      <c r="W56" s="79"/>
      <c r="X56" s="86"/>
      <c r="Y56" s="83"/>
      <c r="Z56" s="84"/>
      <c r="AA56" s="85"/>
      <c r="AB56" s="86"/>
    </row>
    <row r="57" spans="2:28" ht="16.5" customHeight="1" x14ac:dyDescent="0.25">
      <c r="B57" s="100" t="s">
        <v>205</v>
      </c>
      <c r="C57" s="101"/>
      <c r="D57" s="101"/>
      <c r="E57" s="101"/>
      <c r="F57" s="101"/>
      <c r="G57" s="102"/>
      <c r="H57" s="102" t="s">
        <v>210</v>
      </c>
      <c r="I57" s="102" t="s">
        <v>461</v>
      </c>
      <c r="J57" s="102" t="s">
        <v>3668</v>
      </c>
      <c r="K57" s="102">
        <v>72</v>
      </c>
      <c r="L57" s="102">
        <v>5</v>
      </c>
      <c r="M57" s="102"/>
      <c r="N57" s="102"/>
      <c r="O57" s="102" t="s">
        <v>208</v>
      </c>
      <c r="P57" s="102" t="s">
        <v>209</v>
      </c>
      <c r="Q57" s="102" t="s">
        <v>139</v>
      </c>
      <c r="R57" s="102">
        <v>34160</v>
      </c>
      <c r="S57" s="102"/>
      <c r="T57" s="102">
        <v>80</v>
      </c>
      <c r="U57" s="102"/>
      <c r="V57" s="103"/>
      <c r="W57" s="101"/>
      <c r="X57" s="102" t="s">
        <v>212</v>
      </c>
      <c r="Y57" s="101" t="s">
        <v>3670</v>
      </c>
      <c r="Z57" s="101"/>
      <c r="AA57" s="102" t="s">
        <v>3669</v>
      </c>
      <c r="AB57" s="104"/>
    </row>
    <row r="58" spans="2:28" ht="16.5" customHeight="1" x14ac:dyDescent="0.25">
      <c r="B58" s="97">
        <v>1672</v>
      </c>
      <c r="C58" s="97" t="s">
        <v>206</v>
      </c>
      <c r="D58" s="98">
        <v>3448</v>
      </c>
      <c r="E58" s="99" t="s">
        <v>3036</v>
      </c>
      <c r="F58" s="97" t="s">
        <v>223</v>
      </c>
      <c r="G58" s="97">
        <v>1</v>
      </c>
      <c r="H58" s="105">
        <v>5</v>
      </c>
      <c r="I58" s="105">
        <v>3</v>
      </c>
      <c r="J58" s="105">
        <v>30</v>
      </c>
      <c r="K58" s="95">
        <v>2330</v>
      </c>
      <c r="L58" s="106">
        <f>T57</f>
        <v>80</v>
      </c>
      <c r="M58" s="106">
        <f>K58*L58</f>
        <v>186400</v>
      </c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2"/>
      <c r="Y58" s="83">
        <f>M58</f>
        <v>186400</v>
      </c>
      <c r="Z58" s="84"/>
      <c r="AA58" s="87">
        <f>AB58*M58/100</f>
        <v>18.64</v>
      </c>
      <c r="AB58" s="82">
        <v>0.01</v>
      </c>
    </row>
    <row r="59" spans="2:28" ht="16.5" customHeight="1" x14ac:dyDescent="0.25">
      <c r="B59" s="99"/>
      <c r="C59" s="99"/>
      <c r="D59" s="99"/>
      <c r="E59" s="99"/>
      <c r="F59" s="99"/>
      <c r="G59" s="99"/>
      <c r="H59" s="107"/>
      <c r="I59" s="107"/>
      <c r="J59" s="107"/>
      <c r="K59" s="106"/>
      <c r="L59" s="106"/>
      <c r="M59" s="106"/>
      <c r="N59" s="77"/>
      <c r="O59" s="78"/>
      <c r="P59" s="78"/>
      <c r="Q59" s="78"/>
      <c r="R59" s="79"/>
      <c r="S59" s="80"/>
      <c r="T59" s="81"/>
      <c r="U59" s="77"/>
      <c r="V59" s="79"/>
      <c r="W59" s="79"/>
      <c r="X59" s="86"/>
      <c r="Y59" s="83"/>
      <c r="Z59" s="84"/>
      <c r="AA59" s="85"/>
      <c r="AB59" s="86"/>
    </row>
    <row r="60" spans="2:28" ht="16.5" customHeight="1" x14ac:dyDescent="0.25">
      <c r="B60" s="100" t="s">
        <v>205</v>
      </c>
      <c r="C60" s="101"/>
      <c r="D60" s="101"/>
      <c r="E60" s="101"/>
      <c r="F60" s="101"/>
      <c r="G60" s="102"/>
      <c r="H60" s="102" t="s">
        <v>210</v>
      </c>
      <c r="I60" s="102" t="s">
        <v>3679</v>
      </c>
      <c r="J60" s="102" t="s">
        <v>3668</v>
      </c>
      <c r="K60" s="102" t="s">
        <v>3631</v>
      </c>
      <c r="L60" s="102">
        <v>5</v>
      </c>
      <c r="M60" s="102"/>
      <c r="N60" s="102"/>
      <c r="O60" s="102" t="s">
        <v>208</v>
      </c>
      <c r="P60" s="102" t="s">
        <v>209</v>
      </c>
      <c r="Q60" s="102" t="s">
        <v>139</v>
      </c>
      <c r="R60" s="102">
        <v>34160</v>
      </c>
      <c r="S60" s="102"/>
      <c r="T60" s="102">
        <v>80</v>
      </c>
      <c r="U60" s="102"/>
      <c r="V60" s="103"/>
      <c r="W60" s="101"/>
      <c r="X60" s="102"/>
      <c r="Y60" s="101"/>
      <c r="Z60" s="101"/>
      <c r="AA60" s="101"/>
      <c r="AB60" s="104"/>
    </row>
    <row r="61" spans="2:28" ht="16.5" customHeight="1" x14ac:dyDescent="0.25">
      <c r="B61" s="97">
        <v>1677</v>
      </c>
      <c r="C61" s="97" t="s">
        <v>206</v>
      </c>
      <c r="D61" s="98" t="s">
        <v>3678</v>
      </c>
      <c r="E61" s="99" t="s">
        <v>3138</v>
      </c>
      <c r="F61" s="97" t="s">
        <v>223</v>
      </c>
      <c r="G61" s="97">
        <v>1</v>
      </c>
      <c r="H61" s="105">
        <v>4</v>
      </c>
      <c r="I61" s="105">
        <v>1</v>
      </c>
      <c r="J61" s="105">
        <v>23</v>
      </c>
      <c r="K61" s="95">
        <v>1723</v>
      </c>
      <c r="L61" s="106">
        <f>T60</f>
        <v>80</v>
      </c>
      <c r="M61" s="106">
        <f>K61*L61</f>
        <v>137840</v>
      </c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2"/>
      <c r="Y61" s="83">
        <f>M61</f>
        <v>137840</v>
      </c>
      <c r="Z61" s="84"/>
      <c r="AA61" s="87">
        <f>AB61*M61/100</f>
        <v>13.784000000000001</v>
      </c>
      <c r="AB61" s="82">
        <v>0.01</v>
      </c>
    </row>
    <row r="62" spans="2:28" ht="16.5" customHeight="1" x14ac:dyDescent="0.25">
      <c r="B62" s="99"/>
      <c r="C62" s="99"/>
      <c r="D62" s="99"/>
      <c r="E62" s="99"/>
      <c r="F62" s="99"/>
      <c r="G62" s="99"/>
      <c r="H62" s="107"/>
      <c r="I62" s="107"/>
      <c r="J62" s="107"/>
      <c r="K62" s="106"/>
      <c r="L62" s="106"/>
      <c r="M62" s="106"/>
      <c r="N62" s="77"/>
      <c r="O62" s="78"/>
      <c r="P62" s="78"/>
      <c r="Q62" s="78"/>
      <c r="R62" s="79"/>
      <c r="S62" s="80"/>
      <c r="T62" s="81"/>
      <c r="U62" s="77"/>
      <c r="V62" s="79"/>
      <c r="W62" s="79"/>
      <c r="X62" s="86"/>
      <c r="Y62" s="83"/>
      <c r="Z62" s="84"/>
      <c r="AA62" s="85"/>
      <c r="AB62" s="86"/>
    </row>
    <row r="63" spans="2:28" ht="16.5" customHeight="1" x14ac:dyDescent="0.25">
      <c r="B63" s="100" t="s">
        <v>205</v>
      </c>
      <c r="C63" s="101"/>
      <c r="D63" s="101"/>
      <c r="E63" s="101"/>
      <c r="F63" s="101"/>
      <c r="G63" s="102"/>
      <c r="H63" s="102" t="s">
        <v>207</v>
      </c>
      <c r="I63" s="102" t="s">
        <v>2907</v>
      </c>
      <c r="J63" s="102" t="s">
        <v>3668</v>
      </c>
      <c r="K63" s="102" t="s">
        <v>3681</v>
      </c>
      <c r="L63" s="102">
        <v>5</v>
      </c>
      <c r="M63" s="102"/>
      <c r="N63" s="102"/>
      <c r="O63" s="102" t="s">
        <v>208</v>
      </c>
      <c r="P63" s="102" t="s">
        <v>209</v>
      </c>
      <c r="Q63" s="102" t="s">
        <v>139</v>
      </c>
      <c r="R63" s="102">
        <v>34160</v>
      </c>
      <c r="S63" s="102"/>
      <c r="T63" s="102">
        <v>80</v>
      </c>
      <c r="U63" s="102"/>
      <c r="V63" s="103"/>
      <c r="W63" s="101"/>
      <c r="X63" s="102"/>
      <c r="Y63" s="101"/>
      <c r="Z63" s="101"/>
      <c r="AA63" s="101"/>
      <c r="AB63" s="104"/>
    </row>
    <row r="64" spans="2:28" ht="16.5" customHeight="1" x14ac:dyDescent="0.25">
      <c r="B64" s="97">
        <v>1678</v>
      </c>
      <c r="C64" s="97" t="s">
        <v>206</v>
      </c>
      <c r="D64" s="98" t="s">
        <v>3680</v>
      </c>
      <c r="E64" s="99" t="s">
        <v>3062</v>
      </c>
      <c r="F64" s="97" t="s">
        <v>223</v>
      </c>
      <c r="G64" s="97">
        <v>1</v>
      </c>
      <c r="H64" s="105">
        <v>13</v>
      </c>
      <c r="I64" s="105">
        <v>2</v>
      </c>
      <c r="J64" s="105">
        <v>47</v>
      </c>
      <c r="K64" s="95">
        <v>5447</v>
      </c>
      <c r="L64" s="106">
        <f>T63</f>
        <v>80</v>
      </c>
      <c r="M64" s="106">
        <f>K64*L64</f>
        <v>435760</v>
      </c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2"/>
      <c r="Y64" s="83">
        <f>M64</f>
        <v>435760</v>
      </c>
      <c r="Z64" s="84"/>
      <c r="AA64" s="87">
        <f>AB64*M64/100</f>
        <v>43.576000000000001</v>
      </c>
      <c r="AB64" s="82">
        <v>0.01</v>
      </c>
    </row>
    <row r="65" spans="2:28" ht="16.5" customHeight="1" x14ac:dyDescent="0.25">
      <c r="B65" s="99"/>
      <c r="C65" s="99"/>
      <c r="D65" s="99"/>
      <c r="E65" s="99"/>
      <c r="F65" s="99"/>
      <c r="G65" s="99"/>
      <c r="H65" s="107"/>
      <c r="I65" s="107"/>
      <c r="J65" s="107"/>
      <c r="K65" s="106"/>
      <c r="L65" s="106"/>
      <c r="M65" s="106"/>
      <c r="N65" s="77"/>
      <c r="O65" s="78"/>
      <c r="P65" s="78"/>
      <c r="Q65" s="78"/>
      <c r="R65" s="79"/>
      <c r="S65" s="80"/>
      <c r="T65" s="81"/>
      <c r="U65" s="77"/>
      <c r="V65" s="79"/>
      <c r="W65" s="79"/>
      <c r="X65" s="86"/>
      <c r="Y65" s="83"/>
      <c r="Z65" s="84"/>
      <c r="AA65" s="85"/>
      <c r="AB65" s="86"/>
    </row>
    <row r="66" spans="2:28" ht="16.5" customHeight="1" x14ac:dyDescent="0.25">
      <c r="B66" s="100" t="s">
        <v>205</v>
      </c>
      <c r="C66" s="101"/>
      <c r="D66" s="101"/>
      <c r="E66" s="101"/>
      <c r="F66" s="101"/>
      <c r="G66" s="102"/>
      <c r="H66" s="102" t="s">
        <v>210</v>
      </c>
      <c r="I66" s="102" t="s">
        <v>3698</v>
      </c>
      <c r="J66" s="102" t="s">
        <v>3699</v>
      </c>
      <c r="K66" s="102" t="s">
        <v>3700</v>
      </c>
      <c r="L66" s="102">
        <v>5</v>
      </c>
      <c r="M66" s="102"/>
      <c r="N66" s="102"/>
      <c r="O66" s="102" t="s">
        <v>208</v>
      </c>
      <c r="P66" s="102" t="s">
        <v>209</v>
      </c>
      <c r="Q66" s="102" t="s">
        <v>139</v>
      </c>
      <c r="R66" s="102">
        <v>34160</v>
      </c>
      <c r="S66" s="102"/>
      <c r="T66" s="102">
        <v>80</v>
      </c>
      <c r="U66" s="102"/>
      <c r="V66" s="103"/>
      <c r="W66" s="101"/>
      <c r="X66" s="102"/>
      <c r="Y66" s="101"/>
      <c r="Z66" s="101"/>
      <c r="AA66" s="101"/>
      <c r="AB66" s="104"/>
    </row>
    <row r="67" spans="2:28" ht="16.5" customHeight="1" x14ac:dyDescent="0.25">
      <c r="B67" s="97">
        <v>1683</v>
      </c>
      <c r="C67" s="97" t="s">
        <v>206</v>
      </c>
      <c r="D67" s="98" t="s">
        <v>3697</v>
      </c>
      <c r="E67" s="99" t="s">
        <v>3036</v>
      </c>
      <c r="F67" s="97" t="s">
        <v>223</v>
      </c>
      <c r="G67" s="97">
        <v>1</v>
      </c>
      <c r="H67" s="105">
        <v>7</v>
      </c>
      <c r="I67" s="105">
        <v>3</v>
      </c>
      <c r="J67" s="105">
        <v>61</v>
      </c>
      <c r="K67" s="95">
        <v>3161</v>
      </c>
      <c r="L67" s="106">
        <f>T66</f>
        <v>80</v>
      </c>
      <c r="M67" s="106">
        <f>K67*L67</f>
        <v>252880</v>
      </c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2"/>
      <c r="Y67" s="83">
        <f>M67</f>
        <v>252880</v>
      </c>
      <c r="Z67" s="84"/>
      <c r="AA67" s="87">
        <f>AB67*M67/100</f>
        <v>25.288</v>
      </c>
      <c r="AB67" s="82">
        <v>0.01</v>
      </c>
    </row>
    <row r="68" spans="2:28" ht="16.5" customHeight="1" x14ac:dyDescent="0.25">
      <c r="B68" s="99"/>
      <c r="C68" s="99"/>
      <c r="D68" s="99"/>
      <c r="E68" s="99"/>
      <c r="F68" s="99"/>
      <c r="G68" s="99"/>
      <c r="H68" s="107"/>
      <c r="I68" s="107"/>
      <c r="J68" s="107"/>
      <c r="K68" s="106"/>
      <c r="L68" s="106"/>
      <c r="M68" s="106"/>
      <c r="N68" s="77"/>
      <c r="O68" s="78"/>
      <c r="P68" s="78"/>
      <c r="Q68" s="78"/>
      <c r="R68" s="79"/>
      <c r="S68" s="80"/>
      <c r="T68" s="81"/>
      <c r="U68" s="77"/>
      <c r="V68" s="79"/>
      <c r="W68" s="79"/>
      <c r="X68" s="86"/>
      <c r="Y68" s="83"/>
      <c r="Z68" s="84"/>
      <c r="AA68" s="85"/>
      <c r="AB68" s="86"/>
    </row>
    <row r="69" spans="2:28" ht="16.5" customHeight="1" x14ac:dyDescent="0.25">
      <c r="B69" s="100" t="s">
        <v>205</v>
      </c>
      <c r="C69" s="101"/>
      <c r="D69" s="101"/>
      <c r="E69" s="101"/>
      <c r="F69" s="101"/>
      <c r="G69" s="102"/>
      <c r="H69" s="102" t="s">
        <v>210</v>
      </c>
      <c r="I69" s="102" t="s">
        <v>3705</v>
      </c>
      <c r="J69" s="102" t="s">
        <v>430</v>
      </c>
      <c r="K69" s="102">
        <v>106</v>
      </c>
      <c r="L69" s="102">
        <v>5</v>
      </c>
      <c r="M69" s="102"/>
      <c r="N69" s="102"/>
      <c r="O69" s="102" t="s">
        <v>208</v>
      </c>
      <c r="P69" s="102" t="s">
        <v>209</v>
      </c>
      <c r="Q69" s="102" t="s">
        <v>139</v>
      </c>
      <c r="R69" s="102">
        <v>34160</v>
      </c>
      <c r="S69" s="102"/>
      <c r="T69" s="102">
        <v>80</v>
      </c>
      <c r="U69" s="102"/>
      <c r="V69" s="103"/>
      <c r="W69" s="101"/>
      <c r="X69" s="102" t="s">
        <v>212</v>
      </c>
      <c r="Y69" s="101" t="s">
        <v>3706</v>
      </c>
      <c r="Z69" s="101"/>
      <c r="AA69" s="101"/>
      <c r="AB69" s="104"/>
    </row>
    <row r="70" spans="2:28" ht="16.5" customHeight="1" x14ac:dyDescent="0.25">
      <c r="B70" s="97">
        <v>1685</v>
      </c>
      <c r="C70" s="97" t="s">
        <v>206</v>
      </c>
      <c r="D70" s="98" t="s">
        <v>3704</v>
      </c>
      <c r="E70" s="99" t="s">
        <v>3074</v>
      </c>
      <c r="F70" s="97" t="s">
        <v>223</v>
      </c>
      <c r="G70" s="97"/>
      <c r="H70" s="105">
        <v>7</v>
      </c>
      <c r="I70" s="105">
        <v>2</v>
      </c>
      <c r="J70" s="105">
        <v>55</v>
      </c>
      <c r="K70" s="95">
        <v>3055</v>
      </c>
      <c r="L70" s="106">
        <f>T69</f>
        <v>80</v>
      </c>
      <c r="M70" s="106">
        <f>K70*L70</f>
        <v>244400</v>
      </c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2"/>
      <c r="Y70" s="83">
        <f>M70</f>
        <v>244400</v>
      </c>
      <c r="Z70" s="84"/>
      <c r="AA70" s="87">
        <f>AB70*M70/100</f>
        <v>24.44</v>
      </c>
      <c r="AB70" s="110">
        <v>0.01</v>
      </c>
    </row>
    <row r="71" spans="2:28" ht="16.5" customHeight="1" x14ac:dyDescent="0.25">
      <c r="B71" s="97"/>
      <c r="C71" s="97"/>
      <c r="D71" s="98"/>
      <c r="E71" s="99"/>
      <c r="F71" s="97"/>
      <c r="G71" s="97"/>
      <c r="H71" s="105"/>
      <c r="I71" s="105">
        <v>1</v>
      </c>
      <c r="J71" s="105">
        <v>0</v>
      </c>
      <c r="K71" s="95">
        <v>100</v>
      </c>
      <c r="L71" s="106">
        <f>T69</f>
        <v>80</v>
      </c>
      <c r="M71" s="106">
        <f>K71*L71</f>
        <v>8000</v>
      </c>
      <c r="N71" s="77"/>
      <c r="O71" s="78" t="s">
        <v>203</v>
      </c>
      <c r="P71" s="78" t="s">
        <v>5</v>
      </c>
      <c r="Q71" s="78" t="s">
        <v>143</v>
      </c>
      <c r="R71" s="79">
        <v>108</v>
      </c>
      <c r="S71" s="80"/>
      <c r="T71" s="81">
        <v>8050</v>
      </c>
      <c r="U71" s="96" t="s">
        <v>375</v>
      </c>
      <c r="V71" s="79">
        <f>R71*T71*36/100</f>
        <v>312984</v>
      </c>
      <c r="W71" s="79">
        <f>R71*T71-V71</f>
        <v>556416</v>
      </c>
      <c r="X71" s="82">
        <f>M71+W71</f>
        <v>564416</v>
      </c>
      <c r="Y71" s="83">
        <f>M71</f>
        <v>8000</v>
      </c>
      <c r="Z71" s="84"/>
      <c r="AA71" s="87">
        <f>AB71*M71/100</f>
        <v>1.6</v>
      </c>
      <c r="AB71" s="86">
        <v>0.02</v>
      </c>
    </row>
    <row r="72" spans="2:28" ht="16.5" customHeight="1" x14ac:dyDescent="0.25">
      <c r="B72" s="97"/>
      <c r="C72" s="97"/>
      <c r="D72" s="98"/>
      <c r="E72" s="99"/>
      <c r="F72" s="97"/>
      <c r="G72" s="97"/>
      <c r="H72" s="105">
        <v>7</v>
      </c>
      <c r="I72" s="105">
        <v>3</v>
      </c>
      <c r="J72" s="105">
        <v>55</v>
      </c>
      <c r="K72" s="95">
        <v>3155</v>
      </c>
      <c r="L72" s="106"/>
      <c r="M72" s="106"/>
      <c r="N72" s="77"/>
      <c r="O72" s="78"/>
      <c r="P72" s="78"/>
      <c r="Q72" s="78"/>
      <c r="R72" s="79"/>
      <c r="S72" s="80"/>
      <c r="T72" s="81"/>
      <c r="U72" s="77"/>
      <c r="V72" s="79"/>
      <c r="W72" s="79"/>
      <c r="X72" s="82"/>
      <c r="Y72" s="83"/>
      <c r="Z72" s="84"/>
      <c r="AA72" s="87"/>
      <c r="AB72" s="82"/>
    </row>
    <row r="73" spans="2:28" ht="16.5" customHeight="1" x14ac:dyDescent="0.25">
      <c r="B73" s="99"/>
      <c r="C73" s="99"/>
      <c r="D73" s="99"/>
      <c r="E73" s="99"/>
      <c r="F73" s="99"/>
      <c r="G73" s="99"/>
      <c r="H73" s="107"/>
      <c r="I73" s="107"/>
      <c r="J73" s="107"/>
      <c r="K73" s="106"/>
      <c r="L73" s="106"/>
      <c r="M73" s="106"/>
      <c r="N73" s="77"/>
      <c r="O73" s="78"/>
      <c r="P73" s="78"/>
      <c r="Q73" s="78"/>
      <c r="R73" s="79"/>
      <c r="S73" s="80"/>
      <c r="T73" s="81"/>
      <c r="U73" s="77"/>
      <c r="V73" s="79"/>
      <c r="W73" s="79"/>
      <c r="X73" s="86"/>
      <c r="Y73" s="83"/>
      <c r="Z73" s="84"/>
      <c r="AA73" s="85"/>
      <c r="AB73" s="86"/>
    </row>
    <row r="74" spans="2:28" ht="16.5" customHeight="1" x14ac:dyDescent="0.25">
      <c r="B74" s="100" t="s">
        <v>205</v>
      </c>
      <c r="C74" s="101"/>
      <c r="D74" s="101"/>
      <c r="E74" s="101"/>
      <c r="F74" s="101"/>
      <c r="G74" s="102"/>
      <c r="H74" s="102" t="s">
        <v>210</v>
      </c>
      <c r="I74" s="102" t="s">
        <v>4208</v>
      </c>
      <c r="J74" s="102" t="s">
        <v>2905</v>
      </c>
      <c r="K74" s="102" t="s">
        <v>4164</v>
      </c>
      <c r="L74" s="102">
        <v>5</v>
      </c>
      <c r="M74" s="102"/>
      <c r="N74" s="102"/>
      <c r="O74" s="102" t="s">
        <v>208</v>
      </c>
      <c r="P74" s="102" t="s">
        <v>209</v>
      </c>
      <c r="Q74" s="102" t="s">
        <v>139</v>
      </c>
      <c r="R74" s="102">
        <v>34160</v>
      </c>
      <c r="S74" s="102"/>
      <c r="T74" s="102">
        <v>80</v>
      </c>
      <c r="U74" s="102"/>
      <c r="V74" s="103"/>
      <c r="W74" s="101"/>
      <c r="X74" s="102"/>
      <c r="Y74" s="101"/>
      <c r="Z74" s="101"/>
      <c r="AA74" s="101"/>
      <c r="AB74" s="104"/>
    </row>
    <row r="75" spans="2:28" ht="16.5" customHeight="1" x14ac:dyDescent="0.25">
      <c r="B75" s="97">
        <v>1863</v>
      </c>
      <c r="C75" s="97" t="s">
        <v>206</v>
      </c>
      <c r="D75" s="98" t="s">
        <v>4207</v>
      </c>
      <c r="E75" s="99" t="s">
        <v>3174</v>
      </c>
      <c r="F75" s="97" t="s">
        <v>223</v>
      </c>
      <c r="G75" s="97">
        <v>1</v>
      </c>
      <c r="H75" s="105">
        <v>0</v>
      </c>
      <c r="I75" s="105">
        <v>1</v>
      </c>
      <c r="J75" s="105">
        <v>15</v>
      </c>
      <c r="K75" s="95">
        <v>115</v>
      </c>
      <c r="L75" s="106">
        <f>T74</f>
        <v>80</v>
      </c>
      <c r="M75" s="106">
        <f>K75*L75</f>
        <v>9200</v>
      </c>
      <c r="N75" s="77"/>
      <c r="O75" s="78"/>
      <c r="P75" s="78"/>
      <c r="Q75" s="78"/>
      <c r="R75" s="79"/>
      <c r="S75" s="80"/>
      <c r="T75" s="81"/>
      <c r="U75" s="77"/>
      <c r="V75" s="79"/>
      <c r="W75" s="79"/>
      <c r="X75" s="82"/>
      <c r="Y75" s="83">
        <f>M75</f>
        <v>9200</v>
      </c>
      <c r="Z75" s="84"/>
      <c r="AA75" s="87">
        <f>AB75*M75/100</f>
        <v>0.92</v>
      </c>
      <c r="AB75" s="110">
        <v>0.01</v>
      </c>
    </row>
    <row r="76" spans="2:28" ht="16.5" customHeight="1" x14ac:dyDescent="0.25">
      <c r="B76" s="99"/>
      <c r="C76" s="99"/>
      <c r="D76" s="99"/>
      <c r="E76" s="99"/>
      <c r="F76" s="99"/>
      <c r="G76" s="99"/>
      <c r="H76" s="107"/>
      <c r="I76" s="107"/>
      <c r="J76" s="107"/>
      <c r="K76" s="106"/>
      <c r="L76" s="106"/>
      <c r="M76" s="106"/>
      <c r="N76" s="77"/>
      <c r="O76" s="78"/>
      <c r="P76" s="78"/>
      <c r="Q76" s="78"/>
      <c r="R76" s="79"/>
      <c r="S76" s="80"/>
      <c r="T76" s="81"/>
      <c r="U76" s="77"/>
      <c r="V76" s="79"/>
      <c r="W76" s="79"/>
      <c r="X76" s="86"/>
      <c r="Y76" s="83"/>
      <c r="Z76" s="84"/>
      <c r="AA76" s="85"/>
      <c r="AB76" s="86"/>
    </row>
    <row r="77" spans="2:28" ht="16.5" customHeight="1" x14ac:dyDescent="0.25">
      <c r="B77" s="100" t="s">
        <v>205</v>
      </c>
      <c r="C77" s="101"/>
      <c r="D77" s="101"/>
      <c r="E77" s="101"/>
      <c r="F77" s="101"/>
      <c r="G77" s="102"/>
      <c r="H77" s="102" t="s">
        <v>210</v>
      </c>
      <c r="I77" s="102" t="s">
        <v>3698</v>
      </c>
      <c r="J77" s="102" t="s">
        <v>3699</v>
      </c>
      <c r="K77" s="102" t="s">
        <v>3700</v>
      </c>
      <c r="L77" s="102">
        <v>5</v>
      </c>
      <c r="M77" s="102"/>
      <c r="N77" s="102"/>
      <c r="O77" s="102" t="s">
        <v>208</v>
      </c>
      <c r="P77" s="102" t="s">
        <v>209</v>
      </c>
      <c r="Q77" s="102" t="s">
        <v>139</v>
      </c>
      <c r="R77" s="102">
        <v>34160</v>
      </c>
      <c r="S77" s="102"/>
      <c r="T77" s="102">
        <v>80</v>
      </c>
      <c r="U77" s="102"/>
      <c r="V77" s="103"/>
      <c r="W77" s="101"/>
      <c r="X77" s="102"/>
      <c r="Y77" s="101"/>
      <c r="Z77" s="101"/>
      <c r="AA77" s="101"/>
      <c r="AB77" s="104"/>
    </row>
    <row r="78" spans="2:28" ht="16.5" customHeight="1" x14ac:dyDescent="0.25">
      <c r="B78" s="97">
        <v>1901</v>
      </c>
      <c r="C78" s="97" t="s">
        <v>206</v>
      </c>
      <c r="D78" s="98" t="s">
        <v>4299</v>
      </c>
      <c r="E78" s="99" t="s">
        <v>3079</v>
      </c>
      <c r="F78" s="97" t="s">
        <v>223</v>
      </c>
      <c r="G78" s="97"/>
      <c r="H78" s="105">
        <v>2</v>
      </c>
      <c r="I78" s="105">
        <v>0</v>
      </c>
      <c r="J78" s="105">
        <v>0</v>
      </c>
      <c r="K78" s="95">
        <v>800</v>
      </c>
      <c r="L78" s="106">
        <f>T77</f>
        <v>80</v>
      </c>
      <c r="M78" s="106">
        <f>K78*L78</f>
        <v>64000</v>
      </c>
      <c r="N78" s="77"/>
      <c r="O78" s="78"/>
      <c r="P78" s="78"/>
      <c r="Q78" s="78"/>
      <c r="R78" s="79"/>
      <c r="S78" s="80"/>
      <c r="T78" s="81"/>
      <c r="U78" s="77"/>
      <c r="V78" s="79"/>
      <c r="W78" s="79"/>
      <c r="X78" s="82"/>
      <c r="Y78" s="83">
        <f>M78</f>
        <v>64000</v>
      </c>
      <c r="Z78" s="84"/>
      <c r="AA78" s="87">
        <f>AB78*M78/100</f>
        <v>6.4</v>
      </c>
      <c r="AB78" s="110">
        <v>0.01</v>
      </c>
    </row>
    <row r="79" spans="2:28" ht="16.5" customHeight="1" x14ac:dyDescent="0.25">
      <c r="B79" s="97"/>
      <c r="C79" s="97"/>
      <c r="D79" s="98"/>
      <c r="E79" s="99"/>
      <c r="F79" s="97"/>
      <c r="G79" s="97"/>
      <c r="H79" s="105"/>
      <c r="I79" s="105"/>
      <c r="J79" s="105"/>
      <c r="K79" s="95">
        <v>134</v>
      </c>
      <c r="L79" s="106">
        <f>T77</f>
        <v>80</v>
      </c>
      <c r="M79" s="106">
        <f>K79*L79</f>
        <v>10720</v>
      </c>
      <c r="N79" s="77"/>
      <c r="O79" s="78" t="s">
        <v>203</v>
      </c>
      <c r="P79" s="78" t="s">
        <v>211</v>
      </c>
      <c r="Q79" s="78" t="s">
        <v>143</v>
      </c>
      <c r="R79" s="79">
        <v>108</v>
      </c>
      <c r="S79" s="80"/>
      <c r="T79" s="81">
        <v>7450</v>
      </c>
      <c r="U79" s="96" t="s">
        <v>406</v>
      </c>
      <c r="V79" s="79">
        <f>R79*T79*85/100</f>
        <v>683910</v>
      </c>
      <c r="W79" s="79">
        <f>R79*T79-V79</f>
        <v>120690</v>
      </c>
      <c r="X79" s="82">
        <f>M79+W79</f>
        <v>131410</v>
      </c>
      <c r="Y79" s="83">
        <f>M79</f>
        <v>10720</v>
      </c>
      <c r="Z79" s="84"/>
      <c r="AA79" s="87">
        <f>AB79*M79/100</f>
        <v>2.1440000000000001</v>
      </c>
      <c r="AB79" s="86">
        <v>0.02</v>
      </c>
    </row>
    <row r="80" spans="2:28" ht="16.5" customHeight="1" x14ac:dyDescent="0.25">
      <c r="B80" s="97"/>
      <c r="C80" s="97"/>
      <c r="D80" s="98"/>
      <c r="E80" s="99"/>
      <c r="F80" s="97"/>
      <c r="G80" s="97"/>
      <c r="H80" s="105">
        <v>2</v>
      </c>
      <c r="I80" s="105">
        <v>1</v>
      </c>
      <c r="J80" s="105">
        <v>34</v>
      </c>
      <c r="K80" s="95">
        <v>934</v>
      </c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2"/>
      <c r="Y80" s="83"/>
      <c r="Z80" s="84"/>
      <c r="AA80" s="87"/>
      <c r="AB80" s="82"/>
    </row>
    <row r="81" spans="2:28" ht="16.5" customHeight="1" x14ac:dyDescent="0.25">
      <c r="B81" s="99"/>
      <c r="C81" s="99"/>
      <c r="D81" s="99"/>
      <c r="E81" s="99"/>
      <c r="F81" s="99"/>
      <c r="G81" s="99"/>
      <c r="H81" s="107"/>
      <c r="I81" s="107"/>
      <c r="J81" s="107"/>
      <c r="K81" s="106"/>
      <c r="L81" s="106"/>
      <c r="M81" s="106"/>
      <c r="N81" s="77"/>
      <c r="O81" s="78"/>
      <c r="P81" s="78"/>
      <c r="Q81" s="78"/>
      <c r="R81" s="79"/>
      <c r="S81" s="80"/>
      <c r="T81" s="81"/>
      <c r="U81" s="77"/>
      <c r="V81" s="79"/>
      <c r="W81" s="79"/>
      <c r="X81" s="86"/>
      <c r="Y81" s="83"/>
      <c r="Z81" s="84"/>
      <c r="AA81" s="85"/>
      <c r="AB81" s="86"/>
    </row>
    <row r="82" spans="2:28" ht="16.5" customHeight="1" x14ac:dyDescent="0.25">
      <c r="B82" s="100" t="s">
        <v>205</v>
      </c>
      <c r="C82" s="101"/>
      <c r="D82" s="101"/>
      <c r="E82" s="101"/>
      <c r="F82" s="101"/>
      <c r="G82" s="102"/>
      <c r="H82" s="102" t="s">
        <v>210</v>
      </c>
      <c r="I82" s="102" t="s">
        <v>4310</v>
      </c>
      <c r="J82" s="102" t="s">
        <v>4311</v>
      </c>
      <c r="K82" s="102" t="s">
        <v>3821</v>
      </c>
      <c r="L82" s="102">
        <v>5</v>
      </c>
      <c r="M82" s="102"/>
      <c r="N82" s="102"/>
      <c r="O82" s="102" t="s">
        <v>208</v>
      </c>
      <c r="P82" s="102" t="s">
        <v>209</v>
      </c>
      <c r="Q82" s="102" t="s">
        <v>139</v>
      </c>
      <c r="R82" s="102">
        <v>34160</v>
      </c>
      <c r="S82" s="102"/>
      <c r="T82" s="102">
        <v>80</v>
      </c>
      <c r="U82" s="102"/>
      <c r="V82" s="103"/>
      <c r="W82" s="101"/>
      <c r="X82" s="102"/>
      <c r="Y82" s="101"/>
      <c r="Z82" s="101"/>
      <c r="AA82" s="101"/>
      <c r="AB82" s="104"/>
    </row>
    <row r="83" spans="2:28" ht="16.5" customHeight="1" x14ac:dyDescent="0.25">
      <c r="B83" s="97">
        <v>1905</v>
      </c>
      <c r="C83" s="97" t="s">
        <v>206</v>
      </c>
      <c r="D83" s="98" t="s">
        <v>4309</v>
      </c>
      <c r="E83" s="99" t="s">
        <v>3619</v>
      </c>
      <c r="F83" s="97" t="s">
        <v>223</v>
      </c>
      <c r="G83" s="97">
        <v>1</v>
      </c>
      <c r="H83" s="105">
        <v>0</v>
      </c>
      <c r="I83" s="105">
        <v>1</v>
      </c>
      <c r="J83" s="105">
        <v>87</v>
      </c>
      <c r="K83" s="95">
        <v>187</v>
      </c>
      <c r="L83" s="106">
        <f>T82</f>
        <v>80</v>
      </c>
      <c r="M83" s="106">
        <f>K83*L83</f>
        <v>14960</v>
      </c>
      <c r="N83" s="77"/>
      <c r="O83" s="78"/>
      <c r="P83" s="78"/>
      <c r="Q83" s="78"/>
      <c r="R83" s="79"/>
      <c r="S83" s="80"/>
      <c r="T83" s="81"/>
      <c r="U83" s="77"/>
      <c r="V83" s="79"/>
      <c r="W83" s="79"/>
      <c r="X83" s="82"/>
      <c r="Y83" s="83">
        <f>M83</f>
        <v>14960</v>
      </c>
      <c r="Z83" s="84"/>
      <c r="AA83" s="87">
        <f>AB83*M83/100</f>
        <v>1.496</v>
      </c>
      <c r="AB83" s="110">
        <v>0.01</v>
      </c>
    </row>
    <row r="84" spans="2:28" ht="16.5" customHeight="1" x14ac:dyDescent="0.25">
      <c r="B84" s="99"/>
      <c r="C84" s="99"/>
      <c r="D84" s="99"/>
      <c r="E84" s="99"/>
      <c r="F84" s="99"/>
      <c r="G84" s="99"/>
      <c r="H84" s="107"/>
      <c r="I84" s="107"/>
      <c r="J84" s="107"/>
      <c r="K84" s="106"/>
      <c r="L84" s="106"/>
      <c r="M84" s="106"/>
      <c r="N84" s="77"/>
      <c r="O84" s="78"/>
      <c r="P84" s="78"/>
      <c r="Q84" s="78"/>
      <c r="R84" s="79"/>
      <c r="S84" s="80"/>
      <c r="T84" s="81"/>
      <c r="U84" s="77"/>
      <c r="V84" s="79"/>
      <c r="W84" s="79"/>
      <c r="X84" s="86"/>
      <c r="Y84" s="83"/>
      <c r="Z84" s="84"/>
      <c r="AA84" s="85"/>
      <c r="AB84" s="86"/>
    </row>
    <row r="85" spans="2:28" ht="16.5" customHeight="1" x14ac:dyDescent="0.25">
      <c r="B85" s="100" t="s">
        <v>205</v>
      </c>
      <c r="C85" s="101"/>
      <c r="D85" s="101"/>
      <c r="E85" s="101"/>
      <c r="F85" s="101"/>
      <c r="G85" s="102"/>
      <c r="H85" s="102" t="s">
        <v>210</v>
      </c>
      <c r="I85" s="102" t="s">
        <v>398</v>
      </c>
      <c r="J85" s="102" t="s">
        <v>4401</v>
      </c>
      <c r="K85" s="102" t="s">
        <v>4402</v>
      </c>
      <c r="L85" s="102">
        <v>5</v>
      </c>
      <c r="M85" s="102"/>
      <c r="N85" s="102"/>
      <c r="O85" s="102" t="s">
        <v>208</v>
      </c>
      <c r="P85" s="102" t="s">
        <v>209</v>
      </c>
      <c r="Q85" s="102" t="s">
        <v>139</v>
      </c>
      <c r="R85" s="102">
        <v>34160</v>
      </c>
      <c r="S85" s="102"/>
      <c r="T85" s="102">
        <v>80</v>
      </c>
      <c r="U85" s="102"/>
      <c r="V85" s="103"/>
      <c r="W85" s="101"/>
      <c r="X85" s="102"/>
      <c r="Y85" s="101"/>
      <c r="Z85" s="101"/>
      <c r="AA85" s="101"/>
      <c r="AB85" s="104"/>
    </row>
    <row r="86" spans="2:28" ht="16.5" customHeight="1" x14ac:dyDescent="0.25">
      <c r="B86" s="97">
        <v>1935</v>
      </c>
      <c r="C86" s="97" t="s">
        <v>206</v>
      </c>
      <c r="D86" s="98" t="s">
        <v>4399</v>
      </c>
      <c r="E86" s="99" t="s">
        <v>4400</v>
      </c>
      <c r="F86" s="97" t="s">
        <v>223</v>
      </c>
      <c r="G86" s="97">
        <v>1</v>
      </c>
      <c r="H86" s="105">
        <v>0</v>
      </c>
      <c r="I86" s="105">
        <v>2</v>
      </c>
      <c r="J86" s="105">
        <v>18</v>
      </c>
      <c r="K86" s="95">
        <v>218</v>
      </c>
      <c r="L86" s="106">
        <f>T85</f>
        <v>80</v>
      </c>
      <c r="M86" s="106">
        <f>K86*L86</f>
        <v>17440</v>
      </c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2"/>
      <c r="Y86" s="83">
        <f>M86</f>
        <v>17440</v>
      </c>
      <c r="Z86" s="84"/>
      <c r="AA86" s="87">
        <f>AB86*M86/100</f>
        <v>1.744</v>
      </c>
      <c r="AB86" s="110">
        <v>0.01</v>
      </c>
    </row>
    <row r="87" spans="2:28" ht="16.5" customHeight="1" x14ac:dyDescent="0.25">
      <c r="B87" s="99"/>
      <c r="C87" s="99"/>
      <c r="D87" s="99"/>
      <c r="E87" s="99"/>
      <c r="F87" s="99"/>
      <c r="G87" s="99"/>
      <c r="H87" s="107"/>
      <c r="I87" s="107"/>
      <c r="J87" s="107"/>
      <c r="K87" s="106"/>
      <c r="L87" s="106"/>
      <c r="M87" s="106"/>
      <c r="N87" s="77"/>
      <c r="O87" s="78"/>
      <c r="P87" s="78"/>
      <c r="Q87" s="78"/>
      <c r="R87" s="79"/>
      <c r="S87" s="80"/>
      <c r="T87" s="81"/>
      <c r="U87" s="77"/>
      <c r="V87" s="79"/>
      <c r="W87" s="79"/>
      <c r="X87" s="86"/>
      <c r="Y87" s="83"/>
      <c r="Z87" s="84"/>
      <c r="AA87" s="85"/>
      <c r="AB87" s="86"/>
    </row>
    <row r="88" spans="2:28" ht="16.5" customHeight="1" x14ac:dyDescent="0.25">
      <c r="B88" s="100" t="s">
        <v>205</v>
      </c>
      <c r="C88" s="101"/>
      <c r="D88" s="101"/>
      <c r="E88" s="101"/>
      <c r="F88" s="101"/>
      <c r="G88" s="102"/>
      <c r="H88" s="102" t="s">
        <v>210</v>
      </c>
      <c r="I88" s="102" t="s">
        <v>277</v>
      </c>
      <c r="J88" s="102" t="s">
        <v>278</v>
      </c>
      <c r="K88" s="102">
        <v>83</v>
      </c>
      <c r="L88" s="102">
        <v>5</v>
      </c>
      <c r="M88" s="102"/>
      <c r="N88" s="102"/>
      <c r="O88" s="102" t="s">
        <v>208</v>
      </c>
      <c r="P88" s="102" t="s">
        <v>209</v>
      </c>
      <c r="Q88" s="102" t="s">
        <v>139</v>
      </c>
      <c r="R88" s="102">
        <v>34160</v>
      </c>
      <c r="S88" s="102"/>
      <c r="T88" s="102">
        <v>80</v>
      </c>
      <c r="U88" s="102" t="s">
        <v>5112</v>
      </c>
      <c r="V88" s="103"/>
      <c r="W88" s="101"/>
      <c r="X88" s="102"/>
      <c r="Y88" s="101"/>
      <c r="Z88" s="101"/>
      <c r="AA88" s="102" t="s">
        <v>5111</v>
      </c>
      <c r="AB88" s="104"/>
    </row>
    <row r="89" spans="2:28" ht="16.5" customHeight="1" x14ac:dyDescent="0.25">
      <c r="B89" s="97">
        <v>2198</v>
      </c>
      <c r="C89" s="97" t="s">
        <v>206</v>
      </c>
      <c r="D89" s="98">
        <v>12920</v>
      </c>
      <c r="E89" s="99">
        <v>161</v>
      </c>
      <c r="F89" s="97">
        <v>6</v>
      </c>
      <c r="G89" s="97">
        <v>2</v>
      </c>
      <c r="H89" s="105">
        <v>0</v>
      </c>
      <c r="I89" s="105">
        <v>1</v>
      </c>
      <c r="J89" s="105">
        <v>64</v>
      </c>
      <c r="K89" s="95">
        <v>164</v>
      </c>
      <c r="L89" s="106">
        <f>T88</f>
        <v>80</v>
      </c>
      <c r="M89" s="106">
        <f>K89*L89</f>
        <v>13120</v>
      </c>
      <c r="N89" s="77"/>
      <c r="O89" s="78" t="s">
        <v>203</v>
      </c>
      <c r="P89" s="78" t="s">
        <v>5</v>
      </c>
      <c r="Q89" s="78" t="s">
        <v>143</v>
      </c>
      <c r="R89" s="79">
        <v>60</v>
      </c>
      <c r="S89" s="80"/>
      <c r="T89" s="81">
        <v>8050</v>
      </c>
      <c r="U89" s="96" t="s">
        <v>1270</v>
      </c>
      <c r="V89" s="79">
        <f>R89*T89*8/100</f>
        <v>38640</v>
      </c>
      <c r="W89" s="79">
        <f>R89*T89-V89</f>
        <v>444360</v>
      </c>
      <c r="X89" s="82">
        <f>M89+W89</f>
        <v>457480</v>
      </c>
      <c r="Y89" s="83">
        <f>M89</f>
        <v>13120</v>
      </c>
      <c r="Z89" s="84"/>
      <c r="AA89" s="87">
        <f>AB89*M89/100</f>
        <v>2.6239999999999997</v>
      </c>
      <c r="AB89" s="86">
        <v>0.02</v>
      </c>
    </row>
    <row r="90" spans="2:28" ht="16.5" customHeight="1" x14ac:dyDescent="0.25">
      <c r="B90" s="99"/>
      <c r="C90" s="99"/>
      <c r="D90" s="99"/>
      <c r="E90" s="99"/>
      <c r="F90" s="99"/>
      <c r="G90" s="99"/>
      <c r="H90" s="107"/>
      <c r="I90" s="107"/>
      <c r="J90" s="107"/>
      <c r="K90" s="106"/>
      <c r="L90" s="106"/>
      <c r="M90" s="106"/>
      <c r="N90" s="77"/>
      <c r="O90" s="78"/>
      <c r="P90" s="78"/>
      <c r="Q90" s="78"/>
      <c r="R90" s="79"/>
      <c r="S90" s="80"/>
      <c r="T90" s="81"/>
      <c r="U90" s="77"/>
      <c r="V90" s="79"/>
      <c r="W90" s="79"/>
      <c r="X90" s="86"/>
      <c r="Y90" s="83"/>
      <c r="Z90" s="84"/>
      <c r="AA90" s="85"/>
      <c r="AB90" s="86"/>
    </row>
    <row r="91" spans="2:28" ht="16.5" customHeight="1" x14ac:dyDescent="0.25">
      <c r="B91" s="100" t="s">
        <v>205</v>
      </c>
      <c r="C91" s="101"/>
      <c r="D91" s="101"/>
      <c r="E91" s="101"/>
      <c r="F91" s="101"/>
      <c r="G91" s="102"/>
      <c r="H91" s="102" t="s">
        <v>207</v>
      </c>
      <c r="I91" s="102" t="s">
        <v>5113</v>
      </c>
      <c r="J91" s="102" t="s">
        <v>2514</v>
      </c>
      <c r="K91" s="102">
        <v>5</v>
      </c>
      <c r="L91" s="102">
        <v>5</v>
      </c>
      <c r="M91" s="102"/>
      <c r="N91" s="102"/>
      <c r="O91" s="102" t="s">
        <v>208</v>
      </c>
      <c r="P91" s="102" t="s">
        <v>209</v>
      </c>
      <c r="Q91" s="102" t="s">
        <v>139</v>
      </c>
      <c r="R91" s="102">
        <v>34160</v>
      </c>
      <c r="S91" s="102"/>
      <c r="T91" s="102">
        <v>80</v>
      </c>
      <c r="U91" s="102" t="s">
        <v>5115</v>
      </c>
      <c r="V91" s="103"/>
      <c r="W91" s="101"/>
      <c r="X91" s="102"/>
      <c r="Y91" s="101"/>
      <c r="Z91" s="101"/>
      <c r="AA91" s="102" t="s">
        <v>5114</v>
      </c>
      <c r="AB91" s="104"/>
    </row>
    <row r="92" spans="2:28" ht="16.5" customHeight="1" x14ac:dyDescent="0.25">
      <c r="B92" s="97">
        <v>2199</v>
      </c>
      <c r="C92" s="97" t="s">
        <v>206</v>
      </c>
      <c r="D92" s="98">
        <v>6042</v>
      </c>
      <c r="E92" s="99">
        <v>188</v>
      </c>
      <c r="F92" s="97">
        <v>6</v>
      </c>
      <c r="G92" s="97">
        <v>3</v>
      </c>
      <c r="H92" s="105">
        <v>2</v>
      </c>
      <c r="I92" s="105">
        <v>3</v>
      </c>
      <c r="J92" s="105">
        <v>41</v>
      </c>
      <c r="K92" s="95">
        <v>1141</v>
      </c>
      <c r="L92" s="106">
        <f>T91</f>
        <v>80</v>
      </c>
      <c r="M92" s="106">
        <f>K92*L92</f>
        <v>91280</v>
      </c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2"/>
      <c r="Y92" s="83">
        <f>M92</f>
        <v>91280</v>
      </c>
      <c r="Z92" s="84"/>
      <c r="AA92" s="87">
        <f>AB92*M92/100</f>
        <v>9.1280000000000001</v>
      </c>
      <c r="AB92" s="110">
        <v>0.01</v>
      </c>
    </row>
    <row r="93" spans="2:28" ht="16.5" customHeight="1" x14ac:dyDescent="0.25">
      <c r="B93" s="97"/>
      <c r="C93" s="97"/>
      <c r="D93" s="98"/>
      <c r="E93" s="99"/>
      <c r="F93" s="97"/>
      <c r="G93" s="97"/>
      <c r="H93" s="105"/>
      <c r="I93" s="105"/>
      <c r="J93" s="105"/>
      <c r="K93" s="95">
        <v>100</v>
      </c>
      <c r="L93" s="106">
        <f>T91</f>
        <v>80</v>
      </c>
      <c r="M93" s="106">
        <f>K93*L93</f>
        <v>8000</v>
      </c>
      <c r="N93" s="77"/>
      <c r="O93" s="78" t="s">
        <v>203</v>
      </c>
      <c r="P93" s="78" t="s">
        <v>5</v>
      </c>
      <c r="Q93" s="78" t="s">
        <v>143</v>
      </c>
      <c r="R93" s="79">
        <v>88</v>
      </c>
      <c r="S93" s="80"/>
      <c r="T93" s="81">
        <v>8050</v>
      </c>
      <c r="U93" s="96" t="s">
        <v>1867</v>
      </c>
      <c r="V93" s="79">
        <f>R93*T93*42/100</f>
        <v>297528</v>
      </c>
      <c r="W93" s="79">
        <f>R93*T93-V93</f>
        <v>410872</v>
      </c>
      <c r="X93" s="82">
        <f>M93+W93</f>
        <v>418872</v>
      </c>
      <c r="Y93" s="83">
        <f>M93</f>
        <v>8000</v>
      </c>
      <c r="Z93" s="84"/>
      <c r="AA93" s="87">
        <f>AB93*M93/100</f>
        <v>1.6</v>
      </c>
      <c r="AB93" s="86">
        <v>0.02</v>
      </c>
    </row>
    <row r="94" spans="2:28" ht="16.5" customHeight="1" x14ac:dyDescent="0.25">
      <c r="B94" s="97"/>
      <c r="C94" s="97"/>
      <c r="D94" s="98"/>
      <c r="E94" s="99"/>
      <c r="F94" s="97"/>
      <c r="G94" s="97"/>
      <c r="H94" s="105">
        <v>3</v>
      </c>
      <c r="I94" s="105">
        <v>0</v>
      </c>
      <c r="J94" s="105">
        <v>41</v>
      </c>
      <c r="K94" s="95">
        <v>1241</v>
      </c>
      <c r="L94" s="106"/>
      <c r="M94" s="106"/>
      <c r="N94" s="77"/>
      <c r="O94" s="78"/>
      <c r="P94" s="78"/>
      <c r="Q94" s="78"/>
      <c r="R94" s="79"/>
      <c r="S94" s="80"/>
      <c r="T94" s="81"/>
      <c r="U94" s="77"/>
      <c r="V94" s="79"/>
      <c r="W94" s="79"/>
      <c r="X94" s="82"/>
      <c r="Y94" s="83"/>
      <c r="Z94" s="84"/>
      <c r="AA94" s="87"/>
      <c r="AB94" s="82"/>
    </row>
    <row r="95" spans="2:28" ht="16.5" customHeight="1" x14ac:dyDescent="0.25">
      <c r="B95" s="99"/>
      <c r="C95" s="99"/>
      <c r="D95" s="99"/>
      <c r="E95" s="99"/>
      <c r="F95" s="99"/>
      <c r="G95" s="99"/>
      <c r="H95" s="107"/>
      <c r="I95" s="107"/>
      <c r="J95" s="107"/>
      <c r="K95" s="106"/>
      <c r="L95" s="106"/>
      <c r="M95" s="106"/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6"/>
      <c r="Y95" s="83"/>
      <c r="Z95" s="84"/>
      <c r="AA95" s="85"/>
      <c r="AB95" s="86"/>
    </row>
    <row r="96" spans="2:28" ht="16.5" customHeight="1" x14ac:dyDescent="0.25">
      <c r="B96" s="100" t="s">
        <v>205</v>
      </c>
      <c r="C96" s="101"/>
      <c r="D96" s="101"/>
      <c r="E96" s="101"/>
      <c r="F96" s="101"/>
      <c r="G96" s="102"/>
      <c r="H96" s="102" t="s">
        <v>207</v>
      </c>
      <c r="I96" s="102" t="s">
        <v>5113</v>
      </c>
      <c r="J96" s="102" t="s">
        <v>2514</v>
      </c>
      <c r="K96" s="102">
        <v>5</v>
      </c>
      <c r="L96" s="102">
        <v>5</v>
      </c>
      <c r="M96" s="102"/>
      <c r="N96" s="102"/>
      <c r="O96" s="102" t="s">
        <v>208</v>
      </c>
      <c r="P96" s="102" t="s">
        <v>209</v>
      </c>
      <c r="Q96" s="102" t="s">
        <v>139</v>
      </c>
      <c r="R96" s="102">
        <v>34160</v>
      </c>
      <c r="S96" s="102"/>
      <c r="T96" s="102">
        <v>80</v>
      </c>
      <c r="U96" s="102"/>
      <c r="V96" s="103"/>
      <c r="W96" s="101"/>
      <c r="X96" s="102"/>
      <c r="Y96" s="101"/>
      <c r="Z96" s="101"/>
      <c r="AA96" s="102" t="s">
        <v>5114</v>
      </c>
      <c r="AB96" s="104"/>
    </row>
    <row r="97" spans="2:28" ht="16.5" customHeight="1" x14ac:dyDescent="0.25">
      <c r="B97" s="97">
        <v>2200</v>
      </c>
      <c r="C97" s="97" t="s">
        <v>206</v>
      </c>
      <c r="D97" s="98">
        <v>516</v>
      </c>
      <c r="E97" s="99">
        <v>4</v>
      </c>
      <c r="F97" s="97">
        <v>6</v>
      </c>
      <c r="G97" s="97">
        <v>1</v>
      </c>
      <c r="H97" s="105">
        <v>24</v>
      </c>
      <c r="I97" s="105">
        <v>3</v>
      </c>
      <c r="J97" s="105">
        <v>39</v>
      </c>
      <c r="K97" s="95">
        <v>9939</v>
      </c>
      <c r="L97" s="106">
        <f>T96</f>
        <v>80</v>
      </c>
      <c r="M97" s="106">
        <f>K97*L97</f>
        <v>795120</v>
      </c>
      <c r="N97" s="77"/>
      <c r="O97" s="78"/>
      <c r="P97" s="78"/>
      <c r="Q97" s="78"/>
      <c r="R97" s="79"/>
      <c r="S97" s="80"/>
      <c r="T97" s="81"/>
      <c r="U97" s="77"/>
      <c r="V97" s="79"/>
      <c r="W97" s="79"/>
      <c r="X97" s="82"/>
      <c r="Y97" s="83">
        <f>M97</f>
        <v>795120</v>
      </c>
      <c r="Z97" s="84"/>
      <c r="AA97" s="87">
        <f>AB97*M97/100</f>
        <v>79.512</v>
      </c>
      <c r="AB97" s="110">
        <v>0.01</v>
      </c>
    </row>
    <row r="98" spans="2:28" ht="16.5" customHeight="1" x14ac:dyDescent="0.25">
      <c r="B98" s="99"/>
      <c r="C98" s="99"/>
      <c r="D98" s="99"/>
      <c r="E98" s="99"/>
      <c r="F98" s="99"/>
      <c r="G98" s="99"/>
      <c r="H98" s="107"/>
      <c r="I98" s="107"/>
      <c r="J98" s="107"/>
      <c r="K98" s="106"/>
      <c r="L98" s="106"/>
      <c r="M98" s="106"/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6"/>
      <c r="Y98" s="83"/>
      <c r="Z98" s="84"/>
      <c r="AA98" s="85"/>
      <c r="AB98" s="86"/>
    </row>
    <row r="99" spans="2:28" ht="16.5" customHeight="1" x14ac:dyDescent="0.25">
      <c r="B99" s="100" t="s">
        <v>205</v>
      </c>
      <c r="C99" s="101"/>
      <c r="D99" s="101"/>
      <c r="E99" s="101"/>
      <c r="F99" s="101"/>
      <c r="G99" s="102"/>
      <c r="H99" s="102" t="s">
        <v>207</v>
      </c>
      <c r="I99" s="102" t="s">
        <v>253</v>
      </c>
      <c r="J99" s="102" t="s">
        <v>498</v>
      </c>
      <c r="K99" s="102" t="s">
        <v>737</v>
      </c>
      <c r="L99" s="102">
        <v>5</v>
      </c>
      <c r="M99" s="102"/>
      <c r="N99" s="102"/>
      <c r="O99" s="102" t="s">
        <v>208</v>
      </c>
      <c r="P99" s="102" t="s">
        <v>209</v>
      </c>
      <c r="Q99" s="102" t="s">
        <v>139</v>
      </c>
      <c r="R99" s="102">
        <v>34160</v>
      </c>
      <c r="S99" s="102"/>
      <c r="T99" s="102">
        <v>80</v>
      </c>
      <c r="U99" s="102"/>
      <c r="V99" s="103"/>
      <c r="W99" s="101"/>
      <c r="X99" s="102"/>
      <c r="Y99" s="101"/>
      <c r="Z99" s="101"/>
      <c r="AA99" s="101"/>
      <c r="AB99" s="104"/>
    </row>
    <row r="100" spans="2:28" ht="16.5" customHeight="1" x14ac:dyDescent="0.25">
      <c r="B100" s="97">
        <v>2201</v>
      </c>
      <c r="C100" s="97" t="s">
        <v>206</v>
      </c>
      <c r="D100" s="98">
        <v>3976</v>
      </c>
      <c r="E100" s="99">
        <v>14</v>
      </c>
      <c r="F100" s="97">
        <v>6</v>
      </c>
      <c r="G100" s="97">
        <v>1</v>
      </c>
      <c r="H100" s="105">
        <v>17</v>
      </c>
      <c r="I100" s="105">
        <v>3</v>
      </c>
      <c r="J100" s="105">
        <v>60</v>
      </c>
      <c r="K100" s="95">
        <v>7160</v>
      </c>
      <c r="L100" s="106">
        <f>T99</f>
        <v>80</v>
      </c>
      <c r="M100" s="106">
        <f>K100*L100</f>
        <v>572800</v>
      </c>
      <c r="N100" s="77"/>
      <c r="O100" s="78"/>
      <c r="P100" s="78"/>
      <c r="Q100" s="78"/>
      <c r="R100" s="79"/>
      <c r="S100" s="80"/>
      <c r="T100" s="81"/>
      <c r="U100" s="77"/>
      <c r="V100" s="79"/>
      <c r="W100" s="79"/>
      <c r="X100" s="82"/>
      <c r="Y100" s="83">
        <f>M100</f>
        <v>572800</v>
      </c>
      <c r="Z100" s="84"/>
      <c r="AA100" s="87">
        <f>AB100*M100/100</f>
        <v>57.28</v>
      </c>
      <c r="AB100" s="110">
        <v>0.01</v>
      </c>
    </row>
    <row r="101" spans="2:28" ht="16.5" customHeight="1" x14ac:dyDescent="0.25">
      <c r="B101" s="99"/>
      <c r="C101" s="99"/>
      <c r="D101" s="99"/>
      <c r="E101" s="99"/>
      <c r="F101" s="99"/>
      <c r="G101" s="99"/>
      <c r="H101" s="107"/>
      <c r="I101" s="107"/>
      <c r="J101" s="107"/>
      <c r="K101" s="106"/>
      <c r="L101" s="106"/>
      <c r="M101" s="106"/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6"/>
      <c r="Y101" s="83"/>
      <c r="Z101" s="84"/>
      <c r="AA101" s="85"/>
      <c r="AB101" s="86"/>
    </row>
    <row r="102" spans="2:28" ht="16.5" customHeight="1" x14ac:dyDescent="0.25">
      <c r="B102" s="100" t="s">
        <v>205</v>
      </c>
      <c r="C102" s="101"/>
      <c r="D102" s="101"/>
      <c r="E102" s="101"/>
      <c r="F102" s="101"/>
      <c r="G102" s="102"/>
      <c r="H102" s="102" t="s">
        <v>210</v>
      </c>
      <c r="I102" s="102" t="s">
        <v>358</v>
      </c>
      <c r="J102" s="102" t="s">
        <v>359</v>
      </c>
      <c r="K102" s="102" t="s">
        <v>5116</v>
      </c>
      <c r="L102" s="102">
        <v>5</v>
      </c>
      <c r="M102" s="102"/>
      <c r="N102" s="102"/>
      <c r="O102" s="102" t="s">
        <v>208</v>
      </c>
      <c r="P102" s="102" t="s">
        <v>209</v>
      </c>
      <c r="Q102" s="102" t="s">
        <v>139</v>
      </c>
      <c r="R102" s="102">
        <v>34160</v>
      </c>
      <c r="S102" s="102"/>
      <c r="T102" s="102">
        <v>80</v>
      </c>
      <c r="U102" s="102"/>
      <c r="V102" s="103"/>
      <c r="W102" s="101"/>
      <c r="X102" s="102"/>
      <c r="Y102" s="101"/>
      <c r="Z102" s="101"/>
      <c r="AA102" s="101"/>
      <c r="AB102" s="104"/>
    </row>
    <row r="103" spans="2:28" ht="16.5" customHeight="1" x14ac:dyDescent="0.25">
      <c r="B103" s="97">
        <v>2202</v>
      </c>
      <c r="C103" s="97" t="s">
        <v>206</v>
      </c>
      <c r="D103" s="98">
        <v>1739</v>
      </c>
      <c r="E103" s="99">
        <v>6</v>
      </c>
      <c r="F103" s="97">
        <v>6</v>
      </c>
      <c r="G103" s="97">
        <v>1</v>
      </c>
      <c r="H103" s="105">
        <v>22</v>
      </c>
      <c r="I103" s="105">
        <v>2</v>
      </c>
      <c r="J103" s="105">
        <v>5</v>
      </c>
      <c r="K103" s="95">
        <v>9005</v>
      </c>
      <c r="L103" s="106">
        <f>T102</f>
        <v>80</v>
      </c>
      <c r="M103" s="106">
        <f>K103*L103</f>
        <v>720400</v>
      </c>
      <c r="N103" s="77"/>
      <c r="O103" s="78"/>
      <c r="P103" s="78"/>
      <c r="Q103" s="78"/>
      <c r="R103" s="79"/>
      <c r="S103" s="80"/>
      <c r="T103" s="81"/>
      <c r="U103" s="77"/>
      <c r="V103" s="79"/>
      <c r="W103" s="79"/>
      <c r="X103" s="82"/>
      <c r="Y103" s="83">
        <f>M103</f>
        <v>720400</v>
      </c>
      <c r="Z103" s="84"/>
      <c r="AA103" s="87">
        <f>AB103*M103/100</f>
        <v>72.040000000000006</v>
      </c>
      <c r="AB103" s="110">
        <v>0.01</v>
      </c>
    </row>
    <row r="104" spans="2:28" ht="16.5" customHeight="1" x14ac:dyDescent="0.25">
      <c r="B104" s="99"/>
      <c r="C104" s="99"/>
      <c r="D104" s="99"/>
      <c r="E104" s="99"/>
      <c r="F104" s="99"/>
      <c r="G104" s="99"/>
      <c r="H104" s="107"/>
      <c r="I104" s="107"/>
      <c r="J104" s="107"/>
      <c r="K104" s="106"/>
      <c r="L104" s="106"/>
      <c r="M104" s="106"/>
      <c r="N104" s="77"/>
      <c r="O104" s="78"/>
      <c r="P104" s="78"/>
      <c r="Q104" s="78"/>
      <c r="R104" s="79"/>
      <c r="S104" s="80"/>
      <c r="T104" s="81"/>
      <c r="U104" s="77"/>
      <c r="V104" s="79"/>
      <c r="W104" s="79"/>
      <c r="X104" s="86"/>
      <c r="Y104" s="83"/>
      <c r="Z104" s="84"/>
      <c r="AA104" s="85"/>
      <c r="AB104" s="86"/>
    </row>
    <row r="105" spans="2:28" ht="16.5" customHeight="1" x14ac:dyDescent="0.25">
      <c r="B105" s="100" t="s">
        <v>205</v>
      </c>
      <c r="C105" s="101"/>
      <c r="D105" s="101"/>
      <c r="E105" s="101"/>
      <c r="F105" s="101"/>
      <c r="G105" s="102"/>
      <c r="H105" s="102" t="s">
        <v>210</v>
      </c>
      <c r="I105" s="102" t="s">
        <v>5118</v>
      </c>
      <c r="J105" s="102" t="s">
        <v>5119</v>
      </c>
      <c r="K105" s="102">
        <v>46</v>
      </c>
      <c r="L105" s="102">
        <v>5</v>
      </c>
      <c r="M105" s="102"/>
      <c r="N105" s="102"/>
      <c r="O105" s="102" t="s">
        <v>208</v>
      </c>
      <c r="P105" s="102" t="s">
        <v>209</v>
      </c>
      <c r="Q105" s="102" t="s">
        <v>139</v>
      </c>
      <c r="R105" s="102">
        <v>34160</v>
      </c>
      <c r="S105" s="102"/>
      <c r="T105" s="102">
        <v>80</v>
      </c>
      <c r="U105" s="102"/>
      <c r="V105" s="103"/>
      <c r="W105" s="101"/>
      <c r="X105" s="102"/>
      <c r="Y105" s="101"/>
      <c r="Z105" s="101"/>
      <c r="AA105" s="101"/>
      <c r="AB105" s="104"/>
    </row>
    <row r="106" spans="2:28" ht="16.5" customHeight="1" x14ac:dyDescent="0.25">
      <c r="B106" s="97">
        <v>2204</v>
      </c>
      <c r="C106" s="97" t="s">
        <v>206</v>
      </c>
      <c r="D106" s="98">
        <v>6038</v>
      </c>
      <c r="E106" s="99">
        <v>184</v>
      </c>
      <c r="F106" s="97">
        <v>6</v>
      </c>
      <c r="G106" s="97">
        <v>2</v>
      </c>
      <c r="H106" s="105">
        <v>0</v>
      </c>
      <c r="I106" s="105">
        <v>1</v>
      </c>
      <c r="J106" s="105">
        <v>27</v>
      </c>
      <c r="K106" s="95">
        <v>127</v>
      </c>
      <c r="L106" s="106">
        <f>T105</f>
        <v>80</v>
      </c>
      <c r="M106" s="106">
        <f>K106*L106</f>
        <v>10160</v>
      </c>
      <c r="N106" s="77"/>
      <c r="O106" s="78" t="s">
        <v>203</v>
      </c>
      <c r="P106" s="78" t="s">
        <v>211</v>
      </c>
      <c r="Q106" s="78" t="s">
        <v>143</v>
      </c>
      <c r="R106" s="79">
        <v>72</v>
      </c>
      <c r="S106" s="80"/>
      <c r="T106" s="81">
        <v>7450</v>
      </c>
      <c r="U106" s="96" t="s">
        <v>411</v>
      </c>
      <c r="V106" s="79">
        <f>R106*T106*85/100</f>
        <v>455940</v>
      </c>
      <c r="W106" s="79">
        <f>R106*T106-V106</f>
        <v>80460</v>
      </c>
      <c r="X106" s="82">
        <f>M106+W106</f>
        <v>90620</v>
      </c>
      <c r="Y106" s="83">
        <f>M106</f>
        <v>10160</v>
      </c>
      <c r="Z106" s="84"/>
      <c r="AA106" s="87">
        <f>AB106*M106/100</f>
        <v>2.032</v>
      </c>
      <c r="AB106" s="86">
        <v>0.02</v>
      </c>
    </row>
    <row r="107" spans="2:28" ht="16.5" customHeight="1" x14ac:dyDescent="0.25">
      <c r="B107" s="99"/>
      <c r="C107" s="99"/>
      <c r="D107" s="99"/>
      <c r="E107" s="99"/>
      <c r="F107" s="99"/>
      <c r="G107" s="99"/>
      <c r="H107" s="107"/>
      <c r="I107" s="107"/>
      <c r="J107" s="107"/>
      <c r="K107" s="106"/>
      <c r="L107" s="106"/>
      <c r="M107" s="106"/>
      <c r="N107" s="77"/>
      <c r="O107" s="78"/>
      <c r="P107" s="78"/>
      <c r="Q107" s="78"/>
      <c r="R107" s="79"/>
      <c r="S107" s="80"/>
      <c r="T107" s="81"/>
      <c r="U107" s="77"/>
      <c r="V107" s="79"/>
      <c r="W107" s="79"/>
      <c r="X107" s="86"/>
      <c r="Y107" s="83"/>
      <c r="Z107" s="84"/>
      <c r="AA107" s="85"/>
      <c r="AB107" s="86"/>
    </row>
    <row r="108" spans="2:28" ht="16.5" customHeight="1" x14ac:dyDescent="0.25">
      <c r="B108" s="100" t="s">
        <v>205</v>
      </c>
      <c r="C108" s="101"/>
      <c r="D108" s="101"/>
      <c r="E108" s="101"/>
      <c r="F108" s="101"/>
      <c r="G108" s="102"/>
      <c r="H108" s="102" t="s">
        <v>207</v>
      </c>
      <c r="I108" s="102" t="s">
        <v>5120</v>
      </c>
      <c r="J108" s="102" t="s">
        <v>5121</v>
      </c>
      <c r="K108" s="102">
        <v>51</v>
      </c>
      <c r="L108" s="102">
        <v>5</v>
      </c>
      <c r="M108" s="102"/>
      <c r="N108" s="102"/>
      <c r="O108" s="102" t="s">
        <v>208</v>
      </c>
      <c r="P108" s="102" t="s">
        <v>209</v>
      </c>
      <c r="Q108" s="102" t="s">
        <v>139</v>
      </c>
      <c r="R108" s="102">
        <v>34160</v>
      </c>
      <c r="S108" s="102"/>
      <c r="T108" s="102">
        <v>80</v>
      </c>
      <c r="U108" s="102"/>
      <c r="V108" s="103"/>
      <c r="W108" s="101"/>
      <c r="X108" s="102"/>
      <c r="Y108" s="101"/>
      <c r="Z108" s="101"/>
      <c r="AA108" s="102" t="s">
        <v>5122</v>
      </c>
      <c r="AB108" s="104"/>
    </row>
    <row r="109" spans="2:28" ht="16.5" customHeight="1" x14ac:dyDescent="0.25">
      <c r="B109" s="97">
        <v>2205</v>
      </c>
      <c r="C109" s="97" t="s">
        <v>206</v>
      </c>
      <c r="D109" s="98">
        <v>3975</v>
      </c>
      <c r="E109" s="99">
        <v>13</v>
      </c>
      <c r="F109" s="97">
        <v>6</v>
      </c>
      <c r="G109" s="97">
        <v>1</v>
      </c>
      <c r="H109" s="105">
        <v>32</v>
      </c>
      <c r="I109" s="105">
        <v>3</v>
      </c>
      <c r="J109" s="105">
        <v>24</v>
      </c>
      <c r="K109" s="95">
        <v>13124</v>
      </c>
      <c r="L109" s="106">
        <f>T108</f>
        <v>80</v>
      </c>
      <c r="M109" s="106">
        <f>K109*L109</f>
        <v>1049920</v>
      </c>
      <c r="N109" s="77"/>
      <c r="O109" s="78"/>
      <c r="P109" s="78"/>
      <c r="Q109" s="78"/>
      <c r="R109" s="79"/>
      <c r="S109" s="80"/>
      <c r="T109" s="81"/>
      <c r="U109" s="77"/>
      <c r="V109" s="79"/>
      <c r="W109" s="79"/>
      <c r="X109" s="82"/>
      <c r="Y109" s="83">
        <f>M109</f>
        <v>1049920</v>
      </c>
      <c r="Z109" s="84"/>
      <c r="AA109" s="87">
        <f>AB109*M109/100</f>
        <v>104.992</v>
      </c>
      <c r="AB109" s="110">
        <v>0.01</v>
      </c>
    </row>
    <row r="110" spans="2:28" ht="16.5" customHeight="1" x14ac:dyDescent="0.25">
      <c r="B110" s="99"/>
      <c r="C110" s="99"/>
      <c r="D110" s="99"/>
      <c r="E110" s="99"/>
      <c r="F110" s="99"/>
      <c r="G110" s="99"/>
      <c r="H110" s="107"/>
      <c r="I110" s="107"/>
      <c r="J110" s="107"/>
      <c r="K110" s="106"/>
      <c r="L110" s="106"/>
      <c r="M110" s="106"/>
      <c r="N110" s="77"/>
      <c r="O110" s="78"/>
      <c r="P110" s="78"/>
      <c r="Q110" s="78"/>
      <c r="R110" s="79"/>
      <c r="S110" s="80"/>
      <c r="T110" s="81"/>
      <c r="U110" s="77"/>
      <c r="V110" s="79"/>
      <c r="W110" s="79"/>
      <c r="X110" s="86"/>
      <c r="Y110" s="83"/>
      <c r="Z110" s="84"/>
      <c r="AA110" s="85"/>
      <c r="AB110" s="86"/>
    </row>
    <row r="111" spans="2:28" ht="16.5" customHeight="1" x14ac:dyDescent="0.25">
      <c r="B111" s="100" t="s">
        <v>205</v>
      </c>
      <c r="C111" s="101"/>
      <c r="D111" s="101"/>
      <c r="E111" s="101"/>
      <c r="F111" s="101"/>
      <c r="G111" s="102"/>
      <c r="H111" s="102" t="s">
        <v>207</v>
      </c>
      <c r="I111" s="102" t="s">
        <v>5120</v>
      </c>
      <c r="J111" s="102" t="s">
        <v>5121</v>
      </c>
      <c r="K111" s="102">
        <v>51</v>
      </c>
      <c r="L111" s="102">
        <v>5</v>
      </c>
      <c r="M111" s="102"/>
      <c r="N111" s="102"/>
      <c r="O111" s="102" t="s">
        <v>208</v>
      </c>
      <c r="P111" s="102" t="s">
        <v>209</v>
      </c>
      <c r="Q111" s="102" t="s">
        <v>139</v>
      </c>
      <c r="R111" s="102">
        <v>34160</v>
      </c>
      <c r="S111" s="102"/>
      <c r="T111" s="102">
        <v>80</v>
      </c>
      <c r="U111" s="102"/>
      <c r="V111" s="103"/>
      <c r="W111" s="101"/>
      <c r="X111" s="102"/>
      <c r="Y111" s="101"/>
      <c r="Z111" s="101"/>
      <c r="AA111" s="102" t="s">
        <v>5122</v>
      </c>
      <c r="AB111" s="104"/>
    </row>
    <row r="112" spans="2:28" ht="16.5" customHeight="1" x14ac:dyDescent="0.25">
      <c r="B112" s="97">
        <v>2206</v>
      </c>
      <c r="C112" s="97" t="s">
        <v>206</v>
      </c>
      <c r="D112" s="98">
        <v>6050</v>
      </c>
      <c r="E112" s="99">
        <v>202</v>
      </c>
      <c r="F112" s="97">
        <v>6</v>
      </c>
      <c r="G112" s="97">
        <v>1</v>
      </c>
      <c r="H112" s="105">
        <v>2</v>
      </c>
      <c r="I112" s="105">
        <v>3</v>
      </c>
      <c r="J112" s="105">
        <v>26</v>
      </c>
      <c r="K112" s="95">
        <v>1126</v>
      </c>
      <c r="L112" s="106">
        <f>T111</f>
        <v>80</v>
      </c>
      <c r="M112" s="106">
        <f>K112*L112</f>
        <v>90080</v>
      </c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2"/>
      <c r="Y112" s="83">
        <f>M112</f>
        <v>90080</v>
      </c>
      <c r="Z112" s="84"/>
      <c r="AA112" s="87">
        <f>AB112*M112/100</f>
        <v>9.0080000000000009</v>
      </c>
      <c r="AB112" s="110">
        <v>0.01</v>
      </c>
    </row>
    <row r="113" spans="2:28" ht="16.5" customHeight="1" x14ac:dyDescent="0.25">
      <c r="B113" s="99"/>
      <c r="C113" s="99"/>
      <c r="D113" s="99"/>
      <c r="E113" s="99"/>
      <c r="F113" s="99"/>
      <c r="G113" s="99"/>
      <c r="H113" s="107"/>
      <c r="I113" s="107"/>
      <c r="J113" s="107"/>
      <c r="K113" s="106"/>
      <c r="L113" s="106"/>
      <c r="M113" s="106"/>
      <c r="N113" s="77"/>
      <c r="O113" s="78"/>
      <c r="P113" s="78"/>
      <c r="Q113" s="78"/>
      <c r="R113" s="79"/>
      <c r="S113" s="80"/>
      <c r="T113" s="81"/>
      <c r="U113" s="77"/>
      <c r="V113" s="79"/>
      <c r="W113" s="79"/>
      <c r="X113" s="86"/>
      <c r="Y113" s="83"/>
      <c r="Z113" s="84"/>
      <c r="AA113" s="85"/>
      <c r="AB113" s="86"/>
    </row>
    <row r="114" spans="2:28" ht="16.5" customHeight="1" x14ac:dyDescent="0.25">
      <c r="B114" s="100" t="s">
        <v>205</v>
      </c>
      <c r="C114" s="101"/>
      <c r="D114" s="101"/>
      <c r="E114" s="101"/>
      <c r="F114" s="101"/>
      <c r="G114" s="102"/>
      <c r="H114" s="102" t="s">
        <v>207</v>
      </c>
      <c r="I114" s="102" t="s">
        <v>5120</v>
      </c>
      <c r="J114" s="102" t="s">
        <v>5121</v>
      </c>
      <c r="K114" s="102">
        <v>57</v>
      </c>
      <c r="L114" s="102">
        <v>5</v>
      </c>
      <c r="M114" s="102"/>
      <c r="N114" s="102"/>
      <c r="O114" s="102" t="s">
        <v>208</v>
      </c>
      <c r="P114" s="102" t="s">
        <v>209</v>
      </c>
      <c r="Q114" s="102" t="s">
        <v>139</v>
      </c>
      <c r="R114" s="102">
        <v>34160</v>
      </c>
      <c r="S114" s="102"/>
      <c r="T114" s="102">
        <v>80</v>
      </c>
      <c r="U114" s="102" t="s">
        <v>5124</v>
      </c>
      <c r="V114" s="103"/>
      <c r="W114" s="101"/>
      <c r="X114" s="102" t="s">
        <v>212</v>
      </c>
      <c r="Y114" s="101" t="s">
        <v>5125</v>
      </c>
      <c r="Z114" s="101"/>
      <c r="AA114" s="102" t="s">
        <v>5123</v>
      </c>
      <c r="AB114" s="104"/>
    </row>
    <row r="115" spans="2:28" ht="16.5" customHeight="1" x14ac:dyDescent="0.25">
      <c r="B115" s="97">
        <v>2207</v>
      </c>
      <c r="C115" s="97" t="s">
        <v>206</v>
      </c>
      <c r="D115" s="98">
        <v>3964</v>
      </c>
      <c r="E115" s="99">
        <v>10</v>
      </c>
      <c r="F115" s="97">
        <v>6</v>
      </c>
      <c r="G115" s="97">
        <v>3</v>
      </c>
      <c r="H115" s="105">
        <v>1</v>
      </c>
      <c r="I115" s="105">
        <v>1</v>
      </c>
      <c r="J115" s="105">
        <v>16</v>
      </c>
      <c r="K115" s="95">
        <v>516</v>
      </c>
      <c r="L115" s="106">
        <f>T114</f>
        <v>80</v>
      </c>
      <c r="M115" s="106">
        <f>K115*L115</f>
        <v>41280</v>
      </c>
      <c r="N115" s="77"/>
      <c r="O115" s="78"/>
      <c r="P115" s="78"/>
      <c r="Q115" s="78"/>
      <c r="R115" s="79"/>
      <c r="S115" s="80"/>
      <c r="T115" s="81"/>
      <c r="U115" s="77"/>
      <c r="V115" s="79"/>
      <c r="W115" s="79"/>
      <c r="X115" s="82"/>
      <c r="Y115" s="83">
        <f>M115</f>
        <v>41280</v>
      </c>
      <c r="Z115" s="84"/>
      <c r="AA115" s="87">
        <f>AB115*M115/100</f>
        <v>4.1280000000000001</v>
      </c>
      <c r="AB115" s="110">
        <v>0.01</v>
      </c>
    </row>
    <row r="116" spans="2:28" ht="16.5" customHeight="1" x14ac:dyDescent="0.25">
      <c r="B116" s="97"/>
      <c r="C116" s="97"/>
      <c r="D116" s="98"/>
      <c r="E116" s="99"/>
      <c r="F116" s="97"/>
      <c r="G116" s="97"/>
      <c r="H116" s="105">
        <v>4</v>
      </c>
      <c r="I116" s="105">
        <v>0</v>
      </c>
      <c r="J116" s="105">
        <v>0</v>
      </c>
      <c r="K116" s="95">
        <v>1600</v>
      </c>
      <c r="L116" s="106">
        <f>T114</f>
        <v>80</v>
      </c>
      <c r="M116" s="106">
        <f>K116*L116</f>
        <v>128000</v>
      </c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2"/>
      <c r="Y116" s="83">
        <f>M116</f>
        <v>128000</v>
      </c>
      <c r="Z116" s="84"/>
      <c r="AA116" s="87">
        <f>AB116*M116/100</f>
        <v>384</v>
      </c>
      <c r="AB116" s="110">
        <v>0.3</v>
      </c>
    </row>
    <row r="117" spans="2:28" ht="16.5" customHeight="1" x14ac:dyDescent="0.25">
      <c r="B117" s="97"/>
      <c r="C117" s="97"/>
      <c r="D117" s="98"/>
      <c r="E117" s="99"/>
      <c r="F117" s="97"/>
      <c r="G117" s="97"/>
      <c r="H117" s="105">
        <v>5</v>
      </c>
      <c r="I117" s="105">
        <v>1</v>
      </c>
      <c r="J117" s="105">
        <v>16</v>
      </c>
      <c r="K117" s="95">
        <v>2116</v>
      </c>
      <c r="L117" s="106"/>
      <c r="M117" s="106"/>
      <c r="N117" s="77"/>
      <c r="O117" s="78"/>
      <c r="P117" s="78"/>
      <c r="Q117" s="78"/>
      <c r="R117" s="79"/>
      <c r="S117" s="80"/>
      <c r="T117" s="81"/>
      <c r="U117" s="77"/>
      <c r="V117" s="79"/>
      <c r="W117" s="79"/>
      <c r="X117" s="82"/>
      <c r="Y117" s="83"/>
      <c r="Z117" s="84"/>
      <c r="AA117" s="87"/>
      <c r="AB117" s="82"/>
    </row>
    <row r="118" spans="2:28" ht="16.5" customHeight="1" x14ac:dyDescent="0.25">
      <c r="B118" s="99"/>
      <c r="C118" s="99"/>
      <c r="D118" s="99"/>
      <c r="E118" s="99"/>
      <c r="F118" s="99"/>
      <c r="G118" s="99"/>
      <c r="H118" s="107"/>
      <c r="I118" s="107"/>
      <c r="J118" s="107"/>
      <c r="K118" s="106"/>
      <c r="L118" s="106"/>
      <c r="M118" s="106"/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6"/>
      <c r="Y118" s="83"/>
      <c r="Z118" s="84"/>
      <c r="AA118" s="85"/>
      <c r="AB118" s="86"/>
    </row>
    <row r="119" spans="2:28" ht="16.5" customHeight="1" x14ac:dyDescent="0.25">
      <c r="B119" s="100" t="s">
        <v>205</v>
      </c>
      <c r="C119" s="101"/>
      <c r="D119" s="101"/>
      <c r="E119" s="101"/>
      <c r="F119" s="101"/>
      <c r="G119" s="102"/>
      <c r="H119" s="102" t="s">
        <v>210</v>
      </c>
      <c r="I119" s="102" t="s">
        <v>5126</v>
      </c>
      <c r="J119" s="102" t="s">
        <v>5127</v>
      </c>
      <c r="K119" s="102">
        <v>57</v>
      </c>
      <c r="L119" s="102">
        <v>5</v>
      </c>
      <c r="M119" s="102"/>
      <c r="N119" s="102"/>
      <c r="O119" s="102" t="s">
        <v>208</v>
      </c>
      <c r="P119" s="102" t="s">
        <v>209</v>
      </c>
      <c r="Q119" s="102" t="s">
        <v>139</v>
      </c>
      <c r="R119" s="102">
        <v>34160</v>
      </c>
      <c r="S119" s="102"/>
      <c r="T119" s="102">
        <v>80</v>
      </c>
      <c r="U119" s="102"/>
      <c r="V119" s="103"/>
      <c r="W119" s="101"/>
      <c r="X119" s="102" t="s">
        <v>212</v>
      </c>
      <c r="Y119" s="101" t="s">
        <v>5125</v>
      </c>
      <c r="Z119" s="101"/>
      <c r="AA119" s="102" t="s">
        <v>5123</v>
      </c>
      <c r="AB119" s="104"/>
    </row>
    <row r="120" spans="2:28" ht="16.5" customHeight="1" x14ac:dyDescent="0.25">
      <c r="B120" s="97">
        <v>2208</v>
      </c>
      <c r="C120" s="97" t="s">
        <v>206</v>
      </c>
      <c r="D120" s="98">
        <v>521</v>
      </c>
      <c r="E120" s="99">
        <v>9</v>
      </c>
      <c r="F120" s="97">
        <v>6</v>
      </c>
      <c r="G120" s="97">
        <v>1</v>
      </c>
      <c r="H120" s="105">
        <v>20</v>
      </c>
      <c r="I120" s="105">
        <v>1</v>
      </c>
      <c r="J120" s="105">
        <v>26</v>
      </c>
      <c r="K120" s="95">
        <v>8126</v>
      </c>
      <c r="L120" s="106">
        <f>T119</f>
        <v>80</v>
      </c>
      <c r="M120" s="106">
        <f>K120*L120</f>
        <v>650080</v>
      </c>
      <c r="N120" s="77"/>
      <c r="O120" s="78"/>
      <c r="P120" s="78"/>
      <c r="Q120" s="78"/>
      <c r="R120" s="79"/>
      <c r="S120" s="80"/>
      <c r="T120" s="81"/>
      <c r="U120" s="77"/>
      <c r="V120" s="79"/>
      <c r="W120" s="79"/>
      <c r="X120" s="82"/>
      <c r="Y120" s="83">
        <f>M120</f>
        <v>650080</v>
      </c>
      <c r="Z120" s="84"/>
      <c r="AA120" s="87">
        <f>AB120*M120/100</f>
        <v>65.007999999999996</v>
      </c>
      <c r="AB120" s="110">
        <v>0.01</v>
      </c>
    </row>
    <row r="121" spans="2:28" ht="16.5" customHeight="1" x14ac:dyDescent="0.25">
      <c r="B121" s="99"/>
      <c r="C121" s="99"/>
      <c r="D121" s="99"/>
      <c r="E121" s="99"/>
      <c r="F121" s="99"/>
      <c r="G121" s="99"/>
      <c r="H121" s="107"/>
      <c r="I121" s="107"/>
      <c r="J121" s="107"/>
      <c r="K121" s="106"/>
      <c r="L121" s="106"/>
      <c r="M121" s="106"/>
      <c r="N121" s="77"/>
      <c r="O121" s="78"/>
      <c r="P121" s="78"/>
      <c r="Q121" s="78"/>
      <c r="R121" s="79"/>
      <c r="S121" s="80"/>
      <c r="T121" s="81"/>
      <c r="U121" s="77"/>
      <c r="V121" s="79"/>
      <c r="W121" s="79"/>
      <c r="X121" s="86"/>
      <c r="Y121" s="83"/>
      <c r="Z121" s="84"/>
      <c r="AA121" s="85"/>
      <c r="AB121" s="86"/>
    </row>
    <row r="122" spans="2:28" ht="16.5" customHeight="1" x14ac:dyDescent="0.25">
      <c r="B122" s="100" t="s">
        <v>205</v>
      </c>
      <c r="C122" s="101"/>
      <c r="D122" s="101"/>
      <c r="E122" s="101"/>
      <c r="F122" s="101"/>
      <c r="G122" s="102"/>
      <c r="H122" s="102" t="s">
        <v>210</v>
      </c>
      <c r="I122" s="102" t="s">
        <v>307</v>
      </c>
      <c r="J122" s="102" t="s">
        <v>281</v>
      </c>
      <c r="K122" s="102">
        <v>1</v>
      </c>
      <c r="L122" s="102">
        <v>5</v>
      </c>
      <c r="M122" s="102"/>
      <c r="N122" s="102"/>
      <c r="O122" s="102" t="s">
        <v>208</v>
      </c>
      <c r="P122" s="102" t="s">
        <v>209</v>
      </c>
      <c r="Q122" s="102" t="s">
        <v>139</v>
      </c>
      <c r="R122" s="102">
        <v>34160</v>
      </c>
      <c r="S122" s="102"/>
      <c r="T122" s="102">
        <v>80</v>
      </c>
      <c r="U122" s="102" t="s">
        <v>5128</v>
      </c>
      <c r="V122" s="103"/>
      <c r="W122" s="101"/>
      <c r="X122" s="102"/>
      <c r="Y122" s="101"/>
      <c r="Z122" s="101"/>
      <c r="AA122" s="101"/>
      <c r="AB122" s="104"/>
    </row>
    <row r="123" spans="2:28" ht="16.5" customHeight="1" x14ac:dyDescent="0.25">
      <c r="B123" s="97">
        <v>2209</v>
      </c>
      <c r="C123" s="97" t="s">
        <v>206</v>
      </c>
      <c r="D123" s="98">
        <v>6005</v>
      </c>
      <c r="E123" s="99">
        <v>138</v>
      </c>
      <c r="F123" s="97">
        <v>6</v>
      </c>
      <c r="G123" s="97">
        <v>2</v>
      </c>
      <c r="H123" s="105">
        <v>0</v>
      </c>
      <c r="I123" s="105">
        <v>3</v>
      </c>
      <c r="J123" s="105">
        <v>59</v>
      </c>
      <c r="K123" s="95">
        <v>359</v>
      </c>
      <c r="L123" s="106">
        <f>T122</f>
        <v>80</v>
      </c>
      <c r="M123" s="106">
        <f>K123*L123</f>
        <v>28720</v>
      </c>
      <c r="N123" s="77"/>
      <c r="O123" s="78" t="s">
        <v>203</v>
      </c>
      <c r="P123" s="78" t="s">
        <v>5</v>
      </c>
      <c r="Q123" s="78" t="s">
        <v>143</v>
      </c>
      <c r="R123" s="79">
        <v>70</v>
      </c>
      <c r="S123" s="80"/>
      <c r="T123" s="81">
        <v>8050</v>
      </c>
      <c r="U123" s="96" t="s">
        <v>1270</v>
      </c>
      <c r="V123" s="79">
        <f>R123*T123*8/100</f>
        <v>45080</v>
      </c>
      <c r="W123" s="79">
        <f>R123*T123-V123</f>
        <v>518420</v>
      </c>
      <c r="X123" s="82">
        <f>M123+W123</f>
        <v>547140</v>
      </c>
      <c r="Y123" s="83">
        <f>M123</f>
        <v>28720</v>
      </c>
      <c r="Z123" s="84"/>
      <c r="AA123" s="87">
        <f>AB123*M123/100</f>
        <v>5.7439999999999998</v>
      </c>
      <c r="AB123" s="86">
        <v>0.02</v>
      </c>
    </row>
    <row r="124" spans="2:28" ht="16.5" customHeight="1" x14ac:dyDescent="0.25">
      <c r="B124" s="99"/>
      <c r="C124" s="99"/>
      <c r="D124" s="99"/>
      <c r="E124" s="99"/>
      <c r="F124" s="99"/>
      <c r="G124" s="99"/>
      <c r="H124" s="107"/>
      <c r="I124" s="107"/>
      <c r="J124" s="107"/>
      <c r="K124" s="106"/>
      <c r="L124" s="106"/>
      <c r="M124" s="106"/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6"/>
      <c r="Y124" s="83"/>
      <c r="Z124" s="84"/>
      <c r="AA124" s="85"/>
      <c r="AB124" s="86"/>
    </row>
    <row r="125" spans="2:28" ht="16.5" customHeight="1" x14ac:dyDescent="0.25">
      <c r="B125" s="100" t="s">
        <v>205</v>
      </c>
      <c r="C125" s="101"/>
      <c r="D125" s="101"/>
      <c r="E125" s="101"/>
      <c r="F125" s="101"/>
      <c r="G125" s="102"/>
      <c r="H125" s="102" t="s">
        <v>210</v>
      </c>
      <c r="I125" s="102" t="s">
        <v>283</v>
      </c>
      <c r="J125" s="102" t="s">
        <v>284</v>
      </c>
      <c r="K125" s="102">
        <v>18</v>
      </c>
      <c r="L125" s="102">
        <v>5</v>
      </c>
      <c r="M125" s="102"/>
      <c r="N125" s="102"/>
      <c r="O125" s="102" t="s">
        <v>208</v>
      </c>
      <c r="P125" s="102" t="s">
        <v>209</v>
      </c>
      <c r="Q125" s="102" t="s">
        <v>139</v>
      </c>
      <c r="R125" s="102">
        <v>34160</v>
      </c>
      <c r="S125" s="102"/>
      <c r="T125" s="102">
        <v>80</v>
      </c>
      <c r="U125" s="102" t="s">
        <v>5129</v>
      </c>
      <c r="V125" s="103"/>
      <c r="W125" s="101"/>
      <c r="X125" s="102"/>
      <c r="Y125" s="101"/>
      <c r="Z125" s="101"/>
      <c r="AA125" s="101"/>
      <c r="AB125" s="104"/>
    </row>
    <row r="126" spans="2:28" ht="16.5" customHeight="1" x14ac:dyDescent="0.25">
      <c r="B126" s="97">
        <v>2210</v>
      </c>
      <c r="C126" s="97" t="s">
        <v>206</v>
      </c>
      <c r="D126" s="98">
        <v>6021</v>
      </c>
      <c r="E126" s="99">
        <v>159</v>
      </c>
      <c r="F126" s="97">
        <v>6</v>
      </c>
      <c r="G126" s="97">
        <v>2</v>
      </c>
      <c r="H126" s="105">
        <v>0</v>
      </c>
      <c r="I126" s="105">
        <v>1</v>
      </c>
      <c r="J126" s="105">
        <v>71</v>
      </c>
      <c r="K126" s="95">
        <v>171</v>
      </c>
      <c r="L126" s="106">
        <f>T125</f>
        <v>80</v>
      </c>
      <c r="M126" s="106">
        <f>K126*L126</f>
        <v>13680</v>
      </c>
      <c r="N126" s="77"/>
      <c r="O126" s="78" t="s">
        <v>203</v>
      </c>
      <c r="P126" s="78" t="s">
        <v>5</v>
      </c>
      <c r="Q126" s="78" t="s">
        <v>143</v>
      </c>
      <c r="R126" s="79">
        <v>84</v>
      </c>
      <c r="S126" s="80"/>
      <c r="T126" s="81">
        <v>8050</v>
      </c>
      <c r="U126" s="96" t="s">
        <v>1270</v>
      </c>
      <c r="V126" s="79">
        <f>R126*T126*8/100</f>
        <v>54096</v>
      </c>
      <c r="W126" s="79">
        <f>R126*T126-V126</f>
        <v>622104</v>
      </c>
      <c r="X126" s="82">
        <f>M126+W126</f>
        <v>635784</v>
      </c>
      <c r="Y126" s="83">
        <f>M126</f>
        <v>13680</v>
      </c>
      <c r="Z126" s="84"/>
      <c r="AA126" s="87">
        <f>AB126*M126/100</f>
        <v>2.7360000000000002</v>
      </c>
      <c r="AB126" s="86">
        <v>0.02</v>
      </c>
    </row>
    <row r="127" spans="2:28" ht="16.5" customHeight="1" x14ac:dyDescent="0.25">
      <c r="B127" s="99"/>
      <c r="C127" s="99"/>
      <c r="D127" s="99"/>
      <c r="E127" s="99"/>
      <c r="F127" s="99"/>
      <c r="G127" s="99"/>
      <c r="H127" s="107"/>
      <c r="I127" s="107"/>
      <c r="J127" s="107"/>
      <c r="K127" s="106"/>
      <c r="L127" s="106"/>
      <c r="M127" s="106"/>
      <c r="N127" s="77"/>
      <c r="O127" s="78"/>
      <c r="P127" s="78"/>
      <c r="Q127" s="78"/>
      <c r="R127" s="79"/>
      <c r="S127" s="80"/>
      <c r="T127" s="81"/>
      <c r="U127" s="77"/>
      <c r="V127" s="79"/>
      <c r="W127" s="79"/>
      <c r="X127" s="86"/>
      <c r="Y127" s="83"/>
      <c r="Z127" s="84"/>
      <c r="AA127" s="85"/>
      <c r="AB127" s="86"/>
    </row>
    <row r="128" spans="2:28" ht="16.5" customHeight="1" x14ac:dyDescent="0.25">
      <c r="B128" s="100" t="s">
        <v>205</v>
      </c>
      <c r="C128" s="101"/>
      <c r="D128" s="101"/>
      <c r="E128" s="101"/>
      <c r="F128" s="101"/>
      <c r="G128" s="102"/>
      <c r="H128" s="102" t="s">
        <v>210</v>
      </c>
      <c r="I128" s="102" t="s">
        <v>280</v>
      </c>
      <c r="J128" s="102" t="s">
        <v>5130</v>
      </c>
      <c r="K128" s="102">
        <v>21</v>
      </c>
      <c r="L128" s="102">
        <v>5</v>
      </c>
      <c r="M128" s="102"/>
      <c r="N128" s="102"/>
      <c r="O128" s="102" t="s">
        <v>208</v>
      </c>
      <c r="P128" s="102" t="s">
        <v>209</v>
      </c>
      <c r="Q128" s="102" t="s">
        <v>139</v>
      </c>
      <c r="R128" s="102">
        <v>34160</v>
      </c>
      <c r="S128" s="102"/>
      <c r="T128" s="102">
        <v>80</v>
      </c>
      <c r="U128" s="102" t="s">
        <v>5131</v>
      </c>
      <c r="V128" s="103"/>
      <c r="W128" s="101"/>
      <c r="X128" s="102"/>
      <c r="Y128" s="101"/>
      <c r="Z128" s="101"/>
      <c r="AA128" s="101"/>
      <c r="AB128" s="104"/>
    </row>
    <row r="129" spans="2:28" ht="16.5" customHeight="1" x14ac:dyDescent="0.25">
      <c r="B129" s="97">
        <v>2211</v>
      </c>
      <c r="C129" s="97" t="s">
        <v>206</v>
      </c>
      <c r="D129" s="98">
        <v>6028</v>
      </c>
      <c r="E129" s="99">
        <v>167</v>
      </c>
      <c r="F129" s="97">
        <v>6</v>
      </c>
      <c r="G129" s="97">
        <v>3</v>
      </c>
      <c r="H129" s="105">
        <v>1</v>
      </c>
      <c r="I129" s="105">
        <v>2</v>
      </c>
      <c r="J129" s="105">
        <v>38</v>
      </c>
      <c r="K129" s="95">
        <v>638</v>
      </c>
      <c r="L129" s="106">
        <f>T128</f>
        <v>80</v>
      </c>
      <c r="M129" s="106">
        <f>K129*L129</f>
        <v>51040</v>
      </c>
      <c r="N129" s="77"/>
      <c r="O129" s="78"/>
      <c r="P129" s="78"/>
      <c r="Q129" s="78"/>
      <c r="R129" s="79"/>
      <c r="S129" s="80"/>
      <c r="T129" s="81"/>
      <c r="U129" s="77"/>
      <c r="V129" s="79"/>
      <c r="W129" s="79"/>
      <c r="X129" s="82"/>
      <c r="Y129" s="83">
        <f>M129</f>
        <v>51040</v>
      </c>
      <c r="Z129" s="84"/>
      <c r="AA129" s="87">
        <f>AB129*M129/100</f>
        <v>5.1040000000000001</v>
      </c>
      <c r="AB129" s="110">
        <v>0.01</v>
      </c>
    </row>
    <row r="130" spans="2:28" ht="16.5" customHeight="1" x14ac:dyDescent="0.25">
      <c r="B130" s="97"/>
      <c r="C130" s="97"/>
      <c r="D130" s="98"/>
      <c r="E130" s="99"/>
      <c r="F130" s="97"/>
      <c r="G130" s="97"/>
      <c r="H130" s="105"/>
      <c r="I130" s="105">
        <v>2</v>
      </c>
      <c r="J130" s="105">
        <v>0</v>
      </c>
      <c r="K130" s="95">
        <v>200</v>
      </c>
      <c r="L130" s="106">
        <f>T128</f>
        <v>80</v>
      </c>
      <c r="M130" s="106">
        <f>K130*L130</f>
        <v>16000</v>
      </c>
      <c r="N130" s="77"/>
      <c r="O130" s="78" t="s">
        <v>203</v>
      </c>
      <c r="P130" s="78" t="s">
        <v>211</v>
      </c>
      <c r="Q130" s="78" t="s">
        <v>143</v>
      </c>
      <c r="R130" s="79">
        <v>135</v>
      </c>
      <c r="S130" s="80"/>
      <c r="T130" s="81">
        <v>7450</v>
      </c>
      <c r="U130" s="96" t="s">
        <v>1941</v>
      </c>
      <c r="V130" s="79">
        <f>R130*T130*55/100</f>
        <v>553162.5</v>
      </c>
      <c r="W130" s="79">
        <f>R130*T130-V130</f>
        <v>452587.5</v>
      </c>
      <c r="X130" s="82">
        <f>M130+W130</f>
        <v>468587.5</v>
      </c>
      <c r="Y130" s="83">
        <f>M130</f>
        <v>16000</v>
      </c>
      <c r="Z130" s="84"/>
      <c r="AA130" s="87">
        <f>AB130*M130/100</f>
        <v>3.2</v>
      </c>
      <c r="AB130" s="86">
        <v>0.02</v>
      </c>
    </row>
    <row r="131" spans="2:28" ht="16.5" customHeight="1" x14ac:dyDescent="0.25">
      <c r="B131" s="97"/>
      <c r="C131" s="97"/>
      <c r="D131" s="98"/>
      <c r="E131" s="99"/>
      <c r="F131" s="97"/>
      <c r="G131" s="97"/>
      <c r="H131" s="105">
        <v>2</v>
      </c>
      <c r="I131" s="105">
        <v>0</v>
      </c>
      <c r="J131" s="105">
        <v>38</v>
      </c>
      <c r="K131" s="95">
        <v>838</v>
      </c>
      <c r="L131" s="106"/>
      <c r="M131" s="106"/>
      <c r="N131" s="77"/>
      <c r="O131" s="78"/>
      <c r="P131" s="78"/>
      <c r="Q131" s="78"/>
      <c r="R131" s="79"/>
      <c r="S131" s="80"/>
      <c r="T131" s="81"/>
      <c r="U131" s="77"/>
      <c r="V131" s="79"/>
      <c r="W131" s="79"/>
      <c r="X131" s="82"/>
      <c r="Y131" s="83"/>
      <c r="Z131" s="84"/>
      <c r="AA131" s="87"/>
      <c r="AB131" s="82"/>
    </row>
    <row r="132" spans="2:28" ht="16.5" customHeight="1" x14ac:dyDescent="0.25">
      <c r="B132" s="99"/>
      <c r="C132" s="99"/>
      <c r="D132" s="99"/>
      <c r="E132" s="99"/>
      <c r="F132" s="99"/>
      <c r="G132" s="99"/>
      <c r="H132" s="107"/>
      <c r="I132" s="107"/>
      <c r="J132" s="107"/>
      <c r="K132" s="106"/>
      <c r="L132" s="106"/>
      <c r="M132" s="106"/>
      <c r="N132" s="77"/>
      <c r="O132" s="78"/>
      <c r="P132" s="78"/>
      <c r="Q132" s="78"/>
      <c r="R132" s="79"/>
      <c r="S132" s="80"/>
      <c r="T132" s="81"/>
      <c r="U132" s="77"/>
      <c r="V132" s="79"/>
      <c r="W132" s="79"/>
      <c r="X132" s="86"/>
      <c r="Y132" s="83"/>
      <c r="Z132" s="84"/>
      <c r="AA132" s="85"/>
      <c r="AB132" s="86"/>
    </row>
    <row r="133" spans="2:28" ht="16.5" customHeight="1" x14ac:dyDescent="0.25">
      <c r="B133" s="100" t="s">
        <v>205</v>
      </c>
      <c r="C133" s="101"/>
      <c r="D133" s="101"/>
      <c r="E133" s="101"/>
      <c r="F133" s="101"/>
      <c r="G133" s="102"/>
      <c r="H133" s="102" t="s">
        <v>210</v>
      </c>
      <c r="I133" s="102" t="s">
        <v>5132</v>
      </c>
      <c r="J133" s="102" t="s">
        <v>498</v>
      </c>
      <c r="K133" s="102" t="s">
        <v>5133</v>
      </c>
      <c r="L133" s="102">
        <v>5</v>
      </c>
      <c r="M133" s="102"/>
      <c r="N133" s="102"/>
      <c r="O133" s="102" t="s">
        <v>208</v>
      </c>
      <c r="P133" s="102" t="s">
        <v>209</v>
      </c>
      <c r="Q133" s="102" t="s">
        <v>139</v>
      </c>
      <c r="R133" s="102">
        <v>34160</v>
      </c>
      <c r="S133" s="102"/>
      <c r="T133" s="102">
        <v>80</v>
      </c>
      <c r="U133" s="102"/>
      <c r="V133" s="103"/>
      <c r="W133" s="101"/>
      <c r="X133" s="102"/>
      <c r="Y133" s="101"/>
      <c r="Z133" s="101"/>
      <c r="AA133" s="101"/>
      <c r="AB133" s="104"/>
    </row>
    <row r="134" spans="2:28" ht="16.5" customHeight="1" x14ac:dyDescent="0.25">
      <c r="B134" s="97">
        <v>2212</v>
      </c>
      <c r="C134" s="97" t="s">
        <v>206</v>
      </c>
      <c r="D134" s="98">
        <v>1745</v>
      </c>
      <c r="E134" s="99">
        <v>12</v>
      </c>
      <c r="F134" s="97">
        <v>6</v>
      </c>
      <c r="G134" s="97">
        <v>1</v>
      </c>
      <c r="H134" s="105">
        <v>7</v>
      </c>
      <c r="I134" s="105">
        <v>0</v>
      </c>
      <c r="J134" s="105">
        <v>85</v>
      </c>
      <c r="K134" s="95">
        <v>2885</v>
      </c>
      <c r="L134" s="106">
        <f>T133</f>
        <v>80</v>
      </c>
      <c r="M134" s="106">
        <f>K134*L134</f>
        <v>230800</v>
      </c>
      <c r="N134" s="77"/>
      <c r="O134" s="78"/>
      <c r="P134" s="78"/>
      <c r="Q134" s="78"/>
      <c r="R134" s="79"/>
      <c r="S134" s="80"/>
      <c r="T134" s="81"/>
      <c r="U134" s="77"/>
      <c r="V134" s="79"/>
      <c r="W134" s="79"/>
      <c r="X134" s="82"/>
      <c r="Y134" s="83">
        <f>M134</f>
        <v>230800</v>
      </c>
      <c r="Z134" s="84"/>
      <c r="AA134" s="87">
        <f>AB134*M134/100</f>
        <v>23.08</v>
      </c>
      <c r="AB134" s="110">
        <v>0.01</v>
      </c>
    </row>
    <row r="135" spans="2:28" ht="16.5" customHeight="1" x14ac:dyDescent="0.25">
      <c r="B135" s="99"/>
      <c r="C135" s="99"/>
      <c r="D135" s="99"/>
      <c r="E135" s="99"/>
      <c r="F135" s="99"/>
      <c r="G135" s="99"/>
      <c r="H135" s="107"/>
      <c r="I135" s="107"/>
      <c r="J135" s="107"/>
      <c r="K135" s="106"/>
      <c r="L135" s="106"/>
      <c r="M135" s="106"/>
      <c r="N135" s="77"/>
      <c r="O135" s="78"/>
      <c r="P135" s="78"/>
      <c r="Q135" s="78"/>
      <c r="R135" s="79"/>
      <c r="S135" s="80"/>
      <c r="T135" s="81"/>
      <c r="U135" s="77"/>
      <c r="V135" s="79"/>
      <c r="W135" s="79"/>
      <c r="X135" s="86"/>
      <c r="Y135" s="83"/>
      <c r="Z135" s="84"/>
      <c r="AA135" s="85"/>
      <c r="AB135" s="86"/>
    </row>
    <row r="136" spans="2:28" ht="16.5" customHeight="1" x14ac:dyDescent="0.25">
      <c r="B136" s="100" t="s">
        <v>205</v>
      </c>
      <c r="C136" s="101"/>
      <c r="D136" s="101"/>
      <c r="E136" s="101"/>
      <c r="F136" s="101"/>
      <c r="G136" s="102"/>
      <c r="H136" s="102" t="s">
        <v>210</v>
      </c>
      <c r="I136" s="102" t="s">
        <v>5134</v>
      </c>
      <c r="J136" s="102" t="s">
        <v>5135</v>
      </c>
      <c r="K136" s="102">
        <v>71</v>
      </c>
      <c r="L136" s="102">
        <v>5</v>
      </c>
      <c r="M136" s="102"/>
      <c r="N136" s="102"/>
      <c r="O136" s="102" t="s">
        <v>208</v>
      </c>
      <c r="P136" s="102" t="s">
        <v>209</v>
      </c>
      <c r="Q136" s="102" t="s">
        <v>139</v>
      </c>
      <c r="R136" s="102">
        <v>34160</v>
      </c>
      <c r="S136" s="102"/>
      <c r="T136" s="102">
        <v>80</v>
      </c>
      <c r="U136" s="102" t="s">
        <v>5136</v>
      </c>
      <c r="V136" s="103"/>
      <c r="W136" s="101"/>
      <c r="X136" s="102"/>
      <c r="Y136" s="101"/>
      <c r="Z136" s="101"/>
      <c r="AA136" s="101"/>
      <c r="AB136" s="104"/>
    </row>
    <row r="137" spans="2:28" ht="16.5" customHeight="1" x14ac:dyDescent="0.25">
      <c r="B137" s="97">
        <v>2213</v>
      </c>
      <c r="C137" s="97" t="s">
        <v>206</v>
      </c>
      <c r="D137" s="98">
        <v>6027</v>
      </c>
      <c r="E137" s="99">
        <v>166</v>
      </c>
      <c r="F137" s="97">
        <v>6</v>
      </c>
      <c r="G137" s="97">
        <v>2</v>
      </c>
      <c r="H137" s="105">
        <v>0</v>
      </c>
      <c r="I137" s="105">
        <v>3</v>
      </c>
      <c r="J137" s="105">
        <v>3</v>
      </c>
      <c r="K137" s="95">
        <v>303</v>
      </c>
      <c r="L137" s="106">
        <f>T136</f>
        <v>80</v>
      </c>
      <c r="M137" s="106">
        <f>K137*L137</f>
        <v>24240</v>
      </c>
      <c r="N137" s="77"/>
      <c r="O137" s="78" t="s">
        <v>203</v>
      </c>
      <c r="P137" s="78" t="s">
        <v>5</v>
      </c>
      <c r="Q137" s="78" t="s">
        <v>143</v>
      </c>
      <c r="R137" s="79">
        <v>108</v>
      </c>
      <c r="S137" s="80"/>
      <c r="T137" s="81">
        <v>8050</v>
      </c>
      <c r="U137" s="96" t="s">
        <v>4634</v>
      </c>
      <c r="V137" s="79">
        <f>R137*T137*22/100</f>
        <v>191268</v>
      </c>
      <c r="W137" s="79">
        <f>R137*T137-V137</f>
        <v>678132</v>
      </c>
      <c r="X137" s="82">
        <f>M137+W137</f>
        <v>702372</v>
      </c>
      <c r="Y137" s="83">
        <f>M137</f>
        <v>24240</v>
      </c>
      <c r="Z137" s="84"/>
      <c r="AA137" s="87">
        <f>AB137*M137/100</f>
        <v>4.8479999999999999</v>
      </c>
      <c r="AB137" s="86">
        <v>0.02</v>
      </c>
    </row>
    <row r="138" spans="2:28" ht="16.5" customHeight="1" x14ac:dyDescent="0.25">
      <c r="B138" s="99"/>
      <c r="C138" s="99"/>
      <c r="D138" s="99"/>
      <c r="E138" s="99"/>
      <c r="F138" s="99"/>
      <c r="G138" s="99"/>
      <c r="H138" s="107"/>
      <c r="I138" s="107"/>
      <c r="J138" s="107"/>
      <c r="K138" s="106"/>
      <c r="L138" s="106"/>
      <c r="M138" s="106"/>
      <c r="N138" s="77"/>
      <c r="O138" s="78"/>
      <c r="P138" s="78"/>
      <c r="Q138" s="78"/>
      <c r="R138" s="79"/>
      <c r="S138" s="80"/>
      <c r="T138" s="81"/>
      <c r="U138" s="77"/>
      <c r="V138" s="79"/>
      <c r="W138" s="79"/>
      <c r="X138" s="86"/>
      <c r="Y138" s="83"/>
      <c r="Z138" s="84"/>
      <c r="AA138" s="85"/>
      <c r="AB138" s="86"/>
    </row>
    <row r="139" spans="2:28" ht="16.5" customHeight="1" x14ac:dyDescent="0.25">
      <c r="B139" s="100" t="s">
        <v>205</v>
      </c>
      <c r="C139" s="101"/>
      <c r="D139" s="101"/>
      <c r="E139" s="101"/>
      <c r="F139" s="101"/>
      <c r="G139" s="102"/>
      <c r="H139" s="102" t="s">
        <v>210</v>
      </c>
      <c r="I139" s="102" t="s">
        <v>5134</v>
      </c>
      <c r="J139" s="102" t="s">
        <v>5135</v>
      </c>
      <c r="K139" s="102">
        <v>71</v>
      </c>
      <c r="L139" s="102">
        <v>5</v>
      </c>
      <c r="M139" s="102"/>
      <c r="N139" s="102"/>
      <c r="O139" s="102" t="s">
        <v>208</v>
      </c>
      <c r="P139" s="102" t="s">
        <v>209</v>
      </c>
      <c r="Q139" s="102" t="s">
        <v>139</v>
      </c>
      <c r="R139" s="102">
        <v>34160</v>
      </c>
      <c r="S139" s="102"/>
      <c r="T139" s="102">
        <v>80</v>
      </c>
      <c r="U139" s="102"/>
      <c r="V139" s="103"/>
      <c r="W139" s="101"/>
      <c r="X139" s="102"/>
      <c r="Y139" s="101"/>
      <c r="Z139" s="101"/>
      <c r="AA139" s="101"/>
      <c r="AB139" s="104"/>
    </row>
    <row r="140" spans="2:28" ht="16.5" customHeight="1" x14ac:dyDescent="0.25">
      <c r="B140" s="97">
        <v>2214</v>
      </c>
      <c r="C140" s="97" t="s">
        <v>206</v>
      </c>
      <c r="D140" s="98">
        <v>1746</v>
      </c>
      <c r="E140" s="99">
        <v>13</v>
      </c>
      <c r="F140" s="97">
        <v>6</v>
      </c>
      <c r="G140" s="97">
        <v>1</v>
      </c>
      <c r="H140" s="105">
        <v>14</v>
      </c>
      <c r="I140" s="105">
        <v>0</v>
      </c>
      <c r="J140" s="105">
        <v>4</v>
      </c>
      <c r="K140" s="95">
        <v>5604</v>
      </c>
      <c r="L140" s="106">
        <f>T139</f>
        <v>80</v>
      </c>
      <c r="M140" s="106">
        <f>K140*L140</f>
        <v>448320</v>
      </c>
      <c r="N140" s="77"/>
      <c r="O140" s="78"/>
      <c r="P140" s="78"/>
      <c r="Q140" s="78"/>
      <c r="R140" s="79"/>
      <c r="S140" s="80"/>
      <c r="T140" s="81"/>
      <c r="U140" s="77"/>
      <c r="V140" s="79"/>
      <c r="W140" s="79"/>
      <c r="X140" s="82"/>
      <c r="Y140" s="83">
        <f>M140</f>
        <v>448320</v>
      </c>
      <c r="Z140" s="84"/>
      <c r="AA140" s="87">
        <f>AB140*M140/100</f>
        <v>44.832000000000001</v>
      </c>
      <c r="AB140" s="110">
        <v>0.01</v>
      </c>
    </row>
    <row r="141" spans="2:28" ht="16.5" customHeight="1" x14ac:dyDescent="0.25">
      <c r="B141" s="99"/>
      <c r="C141" s="99"/>
      <c r="D141" s="99"/>
      <c r="E141" s="99"/>
      <c r="F141" s="99"/>
      <c r="G141" s="99"/>
      <c r="H141" s="107"/>
      <c r="I141" s="107"/>
      <c r="J141" s="107"/>
      <c r="K141" s="106"/>
      <c r="L141" s="106"/>
      <c r="M141" s="106"/>
      <c r="N141" s="77"/>
      <c r="O141" s="78"/>
      <c r="P141" s="78"/>
      <c r="Q141" s="78"/>
      <c r="R141" s="79"/>
      <c r="S141" s="80"/>
      <c r="T141" s="81"/>
      <c r="U141" s="77"/>
      <c r="V141" s="79"/>
      <c r="W141" s="79"/>
      <c r="X141" s="86"/>
      <c r="Y141" s="83"/>
      <c r="Z141" s="84"/>
      <c r="AA141" s="85"/>
      <c r="AB141" s="86"/>
    </row>
    <row r="142" spans="2:28" ht="16.5" customHeight="1" x14ac:dyDescent="0.25">
      <c r="B142" s="100" t="s">
        <v>205</v>
      </c>
      <c r="C142" s="101"/>
      <c r="D142" s="101"/>
      <c r="E142" s="101"/>
      <c r="F142" s="101"/>
      <c r="G142" s="102"/>
      <c r="H142" s="102" t="s">
        <v>213</v>
      </c>
      <c r="I142" s="102" t="s">
        <v>5137</v>
      </c>
      <c r="J142" s="102" t="s">
        <v>498</v>
      </c>
      <c r="K142" s="102">
        <v>21</v>
      </c>
      <c r="L142" s="102">
        <v>5</v>
      </c>
      <c r="M142" s="102"/>
      <c r="N142" s="102"/>
      <c r="O142" s="102" t="s">
        <v>208</v>
      </c>
      <c r="P142" s="102" t="s">
        <v>209</v>
      </c>
      <c r="Q142" s="102" t="s">
        <v>139</v>
      </c>
      <c r="R142" s="102">
        <v>34160</v>
      </c>
      <c r="S142" s="102"/>
      <c r="T142" s="102">
        <v>80</v>
      </c>
      <c r="U142" s="102"/>
      <c r="V142" s="103"/>
      <c r="W142" s="101"/>
      <c r="X142" s="102"/>
      <c r="Y142" s="101"/>
      <c r="Z142" s="101"/>
      <c r="AA142" s="101"/>
      <c r="AB142" s="104"/>
    </row>
    <row r="143" spans="2:28" ht="16.5" customHeight="1" x14ac:dyDescent="0.25">
      <c r="B143" s="97">
        <v>2215</v>
      </c>
      <c r="C143" s="97" t="s">
        <v>206</v>
      </c>
      <c r="D143" s="98">
        <v>1743</v>
      </c>
      <c r="E143" s="99">
        <v>10</v>
      </c>
      <c r="F143" s="97">
        <v>6</v>
      </c>
      <c r="G143" s="97">
        <v>1</v>
      </c>
      <c r="H143" s="105">
        <v>14</v>
      </c>
      <c r="I143" s="105">
        <v>2</v>
      </c>
      <c r="J143" s="105">
        <v>9</v>
      </c>
      <c r="K143" s="95">
        <v>5809</v>
      </c>
      <c r="L143" s="106">
        <f>T142</f>
        <v>80</v>
      </c>
      <c r="M143" s="106">
        <f>K143*L143</f>
        <v>464720</v>
      </c>
      <c r="N143" s="77"/>
      <c r="O143" s="78"/>
      <c r="P143" s="78"/>
      <c r="Q143" s="78"/>
      <c r="R143" s="79"/>
      <c r="S143" s="80"/>
      <c r="T143" s="81"/>
      <c r="U143" s="77"/>
      <c r="V143" s="79"/>
      <c r="W143" s="79"/>
      <c r="X143" s="82"/>
      <c r="Y143" s="83">
        <f>M143</f>
        <v>464720</v>
      </c>
      <c r="Z143" s="84"/>
      <c r="AA143" s="87">
        <f>AB143*M143/100</f>
        <v>46.472000000000001</v>
      </c>
      <c r="AB143" s="110">
        <v>0.01</v>
      </c>
    </row>
    <row r="144" spans="2:28" ht="16.5" customHeight="1" x14ac:dyDescent="0.25">
      <c r="B144" s="99"/>
      <c r="C144" s="99"/>
      <c r="D144" s="99"/>
      <c r="E144" s="99"/>
      <c r="F144" s="99"/>
      <c r="G144" s="99"/>
      <c r="H144" s="107"/>
      <c r="I144" s="107"/>
      <c r="J144" s="107"/>
      <c r="K144" s="106"/>
      <c r="L144" s="106"/>
      <c r="M144" s="106"/>
      <c r="N144" s="77"/>
      <c r="O144" s="78"/>
      <c r="P144" s="78"/>
      <c r="Q144" s="78"/>
      <c r="R144" s="79"/>
      <c r="S144" s="80"/>
      <c r="T144" s="81"/>
      <c r="U144" s="77"/>
      <c r="V144" s="79"/>
      <c r="W144" s="79"/>
      <c r="X144" s="86"/>
      <c r="Y144" s="83"/>
      <c r="Z144" s="84"/>
      <c r="AA144" s="85"/>
      <c r="AB144" s="86"/>
    </row>
    <row r="145" spans="2:28" ht="16.5" customHeight="1" x14ac:dyDescent="0.25">
      <c r="B145" s="100" t="s">
        <v>205</v>
      </c>
      <c r="C145" s="101"/>
      <c r="D145" s="101"/>
      <c r="E145" s="101"/>
      <c r="F145" s="101"/>
      <c r="G145" s="102"/>
      <c r="H145" s="102" t="s">
        <v>207</v>
      </c>
      <c r="I145" s="102" t="s">
        <v>5138</v>
      </c>
      <c r="J145" s="102" t="s">
        <v>4401</v>
      </c>
      <c r="K145" s="102">
        <v>81</v>
      </c>
      <c r="L145" s="102">
        <v>5</v>
      </c>
      <c r="M145" s="102"/>
      <c r="N145" s="102"/>
      <c r="O145" s="102" t="s">
        <v>208</v>
      </c>
      <c r="P145" s="102" t="s">
        <v>209</v>
      </c>
      <c r="Q145" s="102" t="s">
        <v>139</v>
      </c>
      <c r="R145" s="102">
        <v>34160</v>
      </c>
      <c r="S145" s="102"/>
      <c r="T145" s="102">
        <v>80</v>
      </c>
      <c r="U145" s="102"/>
      <c r="V145" s="103"/>
      <c r="W145" s="101"/>
      <c r="X145" s="102"/>
      <c r="Y145" s="101"/>
      <c r="Z145" s="101"/>
      <c r="AA145" s="101"/>
      <c r="AB145" s="104"/>
    </row>
    <row r="146" spans="2:28" ht="16.5" customHeight="1" x14ac:dyDescent="0.25">
      <c r="B146" s="97">
        <v>2216</v>
      </c>
      <c r="C146" s="97" t="s">
        <v>206</v>
      </c>
      <c r="D146" s="98">
        <v>12858</v>
      </c>
      <c r="E146" s="99">
        <v>1</v>
      </c>
      <c r="F146" s="97">
        <v>6</v>
      </c>
      <c r="G146" s="97">
        <v>1</v>
      </c>
      <c r="H146" s="105">
        <v>6</v>
      </c>
      <c r="I146" s="105">
        <v>1</v>
      </c>
      <c r="J146" s="105">
        <v>35</v>
      </c>
      <c r="K146" s="95">
        <v>2535</v>
      </c>
      <c r="L146" s="106">
        <f>T145</f>
        <v>80</v>
      </c>
      <c r="M146" s="106">
        <f>K146*L146</f>
        <v>202800</v>
      </c>
      <c r="N146" s="77"/>
      <c r="O146" s="78"/>
      <c r="P146" s="78"/>
      <c r="Q146" s="78"/>
      <c r="R146" s="79"/>
      <c r="S146" s="80"/>
      <c r="T146" s="81"/>
      <c r="U146" s="77"/>
      <c r="V146" s="79"/>
      <c r="W146" s="79"/>
      <c r="X146" s="82"/>
      <c r="Y146" s="83">
        <f>M146</f>
        <v>202800</v>
      </c>
      <c r="Z146" s="84"/>
      <c r="AA146" s="87">
        <f>AB146*M146/100</f>
        <v>20.28</v>
      </c>
      <c r="AB146" s="110">
        <v>0.01</v>
      </c>
    </row>
    <row r="147" spans="2:28" ht="16.5" customHeight="1" x14ac:dyDescent="0.25">
      <c r="B147" s="99"/>
      <c r="C147" s="99"/>
      <c r="D147" s="99"/>
      <c r="E147" s="99"/>
      <c r="F147" s="99"/>
      <c r="G147" s="99"/>
      <c r="H147" s="107"/>
      <c r="I147" s="107"/>
      <c r="J147" s="107"/>
      <c r="K147" s="106"/>
      <c r="L147" s="106"/>
      <c r="M147" s="106"/>
      <c r="N147" s="77"/>
      <c r="O147" s="78"/>
      <c r="P147" s="78"/>
      <c r="Q147" s="78"/>
      <c r="R147" s="79"/>
      <c r="S147" s="80"/>
      <c r="T147" s="81"/>
      <c r="U147" s="77"/>
      <c r="V147" s="79"/>
      <c r="W147" s="79"/>
      <c r="X147" s="86"/>
      <c r="Y147" s="83"/>
      <c r="Z147" s="84"/>
      <c r="AA147" s="85"/>
      <c r="AB147" s="86"/>
    </row>
    <row r="148" spans="2:28" ht="16.5" customHeight="1" x14ac:dyDescent="0.25">
      <c r="B148" s="100" t="s">
        <v>205</v>
      </c>
      <c r="C148" s="101"/>
      <c r="D148" s="101"/>
      <c r="E148" s="101"/>
      <c r="F148" s="101"/>
      <c r="G148" s="102"/>
      <c r="H148" s="102" t="s">
        <v>210</v>
      </c>
      <c r="I148" s="102" t="s">
        <v>1874</v>
      </c>
      <c r="J148" s="102" t="s">
        <v>2514</v>
      </c>
      <c r="K148" s="102">
        <v>81</v>
      </c>
      <c r="L148" s="102">
        <v>5</v>
      </c>
      <c r="M148" s="102"/>
      <c r="N148" s="102"/>
      <c r="O148" s="102" t="s">
        <v>208</v>
      </c>
      <c r="P148" s="102" t="s">
        <v>209</v>
      </c>
      <c r="Q148" s="102" t="s">
        <v>139</v>
      </c>
      <c r="R148" s="102">
        <v>34160</v>
      </c>
      <c r="S148" s="102"/>
      <c r="T148" s="102">
        <v>80</v>
      </c>
      <c r="U148" s="102"/>
      <c r="V148" s="103"/>
      <c r="W148" s="101"/>
      <c r="X148" s="102"/>
      <c r="Y148" s="101"/>
      <c r="Z148" s="101"/>
      <c r="AA148" s="101"/>
      <c r="AB148" s="104"/>
    </row>
    <row r="149" spans="2:28" ht="16.5" customHeight="1" x14ac:dyDescent="0.25">
      <c r="B149" s="97">
        <v>2217</v>
      </c>
      <c r="C149" s="97" t="s">
        <v>206</v>
      </c>
      <c r="D149" s="98">
        <v>5803</v>
      </c>
      <c r="E149" s="99">
        <v>3</v>
      </c>
      <c r="F149" s="97">
        <v>6</v>
      </c>
      <c r="G149" s="97">
        <v>1</v>
      </c>
      <c r="H149" s="105">
        <v>37</v>
      </c>
      <c r="I149" s="105">
        <v>1</v>
      </c>
      <c r="J149" s="105">
        <v>84</v>
      </c>
      <c r="K149" s="95">
        <v>14984</v>
      </c>
      <c r="L149" s="106">
        <f>T148</f>
        <v>80</v>
      </c>
      <c r="M149" s="106">
        <f>K149*L149</f>
        <v>1198720</v>
      </c>
      <c r="N149" s="77"/>
      <c r="O149" s="78"/>
      <c r="P149" s="78"/>
      <c r="Q149" s="78"/>
      <c r="R149" s="79"/>
      <c r="S149" s="80"/>
      <c r="T149" s="81"/>
      <c r="U149" s="77"/>
      <c r="V149" s="79"/>
      <c r="W149" s="79"/>
      <c r="X149" s="82"/>
      <c r="Y149" s="83">
        <f>M149</f>
        <v>1198720</v>
      </c>
      <c r="Z149" s="84"/>
      <c r="AA149" s="87">
        <f>AB149*M149/100</f>
        <v>119.87200000000001</v>
      </c>
      <c r="AB149" s="110">
        <v>0.01</v>
      </c>
    </row>
    <row r="150" spans="2:28" ht="16.5" customHeight="1" x14ac:dyDescent="0.25">
      <c r="B150" s="99"/>
      <c r="C150" s="99"/>
      <c r="D150" s="99"/>
      <c r="E150" s="99"/>
      <c r="F150" s="99"/>
      <c r="G150" s="99"/>
      <c r="H150" s="107"/>
      <c r="I150" s="107"/>
      <c r="J150" s="107"/>
      <c r="K150" s="106"/>
      <c r="L150" s="106"/>
      <c r="M150" s="106"/>
      <c r="N150" s="77"/>
      <c r="O150" s="78"/>
      <c r="P150" s="78"/>
      <c r="Q150" s="78"/>
      <c r="R150" s="79"/>
      <c r="S150" s="80"/>
      <c r="T150" s="81"/>
      <c r="U150" s="77"/>
      <c r="V150" s="79"/>
      <c r="W150" s="79"/>
      <c r="X150" s="86"/>
      <c r="Y150" s="83"/>
      <c r="Z150" s="84"/>
      <c r="AA150" s="85"/>
      <c r="AB150" s="86"/>
    </row>
    <row r="151" spans="2:28" ht="16.5" customHeight="1" x14ac:dyDescent="0.25">
      <c r="B151" s="100" t="s">
        <v>205</v>
      </c>
      <c r="C151" s="101"/>
      <c r="D151" s="101"/>
      <c r="E151" s="101"/>
      <c r="F151" s="101"/>
      <c r="G151" s="102"/>
      <c r="H151" s="102" t="s">
        <v>207</v>
      </c>
      <c r="I151" s="102" t="s">
        <v>811</v>
      </c>
      <c r="J151" s="102" t="s">
        <v>5139</v>
      </c>
      <c r="K151" s="102">
        <v>79</v>
      </c>
      <c r="L151" s="102">
        <v>5</v>
      </c>
      <c r="M151" s="102"/>
      <c r="N151" s="102"/>
      <c r="O151" s="102" t="s">
        <v>208</v>
      </c>
      <c r="P151" s="102" t="s">
        <v>209</v>
      </c>
      <c r="Q151" s="102" t="s">
        <v>139</v>
      </c>
      <c r="R151" s="102">
        <v>34160</v>
      </c>
      <c r="S151" s="102"/>
      <c r="T151" s="102">
        <v>80</v>
      </c>
      <c r="U151" s="102" t="s">
        <v>5141</v>
      </c>
      <c r="V151" s="103"/>
      <c r="W151" s="101"/>
      <c r="X151" s="102"/>
      <c r="Y151" s="101"/>
      <c r="Z151" s="101"/>
      <c r="AA151" s="102" t="s">
        <v>5140</v>
      </c>
      <c r="AB151" s="104"/>
    </row>
    <row r="152" spans="2:28" ht="16.5" customHeight="1" x14ac:dyDescent="0.25">
      <c r="B152" s="97">
        <v>2218</v>
      </c>
      <c r="C152" s="97" t="s">
        <v>206</v>
      </c>
      <c r="D152" s="98">
        <v>6054</v>
      </c>
      <c r="E152" s="99">
        <v>207</v>
      </c>
      <c r="F152" s="97">
        <v>6</v>
      </c>
      <c r="G152" s="97">
        <v>2</v>
      </c>
      <c r="H152" s="105">
        <v>0</v>
      </c>
      <c r="I152" s="105">
        <v>1</v>
      </c>
      <c r="J152" s="105">
        <v>2</v>
      </c>
      <c r="K152" s="95">
        <v>102</v>
      </c>
      <c r="L152" s="106">
        <f>T151</f>
        <v>80</v>
      </c>
      <c r="M152" s="106">
        <f>K152*L152</f>
        <v>8160</v>
      </c>
      <c r="N152" s="77"/>
      <c r="O152" s="78" t="s">
        <v>203</v>
      </c>
      <c r="P152" s="78" t="s">
        <v>5</v>
      </c>
      <c r="Q152" s="78" t="s">
        <v>143</v>
      </c>
      <c r="R152" s="79">
        <v>72</v>
      </c>
      <c r="S152" s="80"/>
      <c r="T152" s="81">
        <v>8050</v>
      </c>
      <c r="U152" s="96" t="s">
        <v>4695</v>
      </c>
      <c r="V152" s="79">
        <f>R152*T152*30/100</f>
        <v>173880</v>
      </c>
      <c r="W152" s="79">
        <f>R152*T152-V152</f>
        <v>405720</v>
      </c>
      <c r="X152" s="82">
        <f>M152+W152</f>
        <v>413880</v>
      </c>
      <c r="Y152" s="83">
        <f>M152</f>
        <v>8160</v>
      </c>
      <c r="Z152" s="84"/>
      <c r="AA152" s="87">
        <f>AB152*M152/100</f>
        <v>1.6320000000000001</v>
      </c>
      <c r="AB152" s="86">
        <v>0.02</v>
      </c>
    </row>
    <row r="153" spans="2:28" ht="16.5" customHeight="1" x14ac:dyDescent="0.25">
      <c r="B153" s="99"/>
      <c r="C153" s="99"/>
      <c r="D153" s="99"/>
      <c r="E153" s="99"/>
      <c r="F153" s="99"/>
      <c r="G153" s="99"/>
      <c r="H153" s="107"/>
      <c r="I153" s="107"/>
      <c r="J153" s="107"/>
      <c r="K153" s="106"/>
      <c r="L153" s="106"/>
      <c r="M153" s="106"/>
      <c r="N153" s="77"/>
      <c r="O153" s="78"/>
      <c r="P153" s="78"/>
      <c r="Q153" s="78"/>
      <c r="R153" s="79"/>
      <c r="S153" s="80"/>
      <c r="T153" s="81"/>
      <c r="U153" s="77"/>
      <c r="V153" s="79"/>
      <c r="W153" s="79"/>
      <c r="X153" s="86"/>
      <c r="Y153" s="83"/>
      <c r="Z153" s="84"/>
      <c r="AA153" s="85"/>
      <c r="AB153" s="86"/>
    </row>
    <row r="154" spans="2:28" ht="16.5" customHeight="1" x14ac:dyDescent="0.25">
      <c r="B154" s="100" t="s">
        <v>205</v>
      </c>
      <c r="C154" s="101"/>
      <c r="D154" s="101"/>
      <c r="E154" s="101"/>
      <c r="F154" s="101"/>
      <c r="G154" s="102"/>
      <c r="H154" s="102" t="s">
        <v>210</v>
      </c>
      <c r="I154" s="102" t="s">
        <v>5142</v>
      </c>
      <c r="J154" s="102" t="s">
        <v>5143</v>
      </c>
      <c r="K154" s="102">
        <v>3</v>
      </c>
      <c r="L154" s="102">
        <v>5</v>
      </c>
      <c r="M154" s="102"/>
      <c r="N154" s="102"/>
      <c r="O154" s="102" t="s">
        <v>208</v>
      </c>
      <c r="P154" s="102" t="s">
        <v>209</v>
      </c>
      <c r="Q154" s="102" t="s">
        <v>139</v>
      </c>
      <c r="R154" s="102">
        <v>34160</v>
      </c>
      <c r="S154" s="102"/>
      <c r="T154" s="102">
        <v>80</v>
      </c>
      <c r="U154" s="102" t="s">
        <v>5131</v>
      </c>
      <c r="V154" s="103"/>
      <c r="W154" s="101"/>
      <c r="X154" s="102"/>
      <c r="Y154" s="101"/>
      <c r="Z154" s="101"/>
      <c r="AA154" s="101"/>
      <c r="AB154" s="104"/>
    </row>
    <row r="155" spans="2:28" ht="16.5" customHeight="1" x14ac:dyDescent="0.25">
      <c r="B155" s="97">
        <v>2219</v>
      </c>
      <c r="C155" s="97" t="s">
        <v>206</v>
      </c>
      <c r="D155" s="98">
        <v>6047</v>
      </c>
      <c r="E155" s="99">
        <v>197</v>
      </c>
      <c r="F155" s="97">
        <v>6</v>
      </c>
      <c r="G155" s="97">
        <v>2</v>
      </c>
      <c r="H155" s="105">
        <v>0</v>
      </c>
      <c r="I155" s="105">
        <v>2</v>
      </c>
      <c r="J155" s="105">
        <v>60</v>
      </c>
      <c r="K155" s="95">
        <v>260</v>
      </c>
      <c r="L155" s="106">
        <f>T154</f>
        <v>80</v>
      </c>
      <c r="M155" s="106">
        <f>K155*L155</f>
        <v>20800</v>
      </c>
      <c r="N155" s="77"/>
      <c r="O155" s="78" t="s">
        <v>203</v>
      </c>
      <c r="P155" s="78" t="s">
        <v>5</v>
      </c>
      <c r="Q155" s="78" t="s">
        <v>143</v>
      </c>
      <c r="R155" s="79">
        <v>180</v>
      </c>
      <c r="S155" s="80"/>
      <c r="T155" s="81">
        <v>8050</v>
      </c>
      <c r="U155" s="96" t="s">
        <v>4695</v>
      </c>
      <c r="V155" s="79">
        <f>R155*T155*30/100</f>
        <v>434700</v>
      </c>
      <c r="W155" s="79">
        <f>R155*T155-V155</f>
        <v>1014300</v>
      </c>
      <c r="X155" s="82">
        <f>M155+W155</f>
        <v>1035100</v>
      </c>
      <c r="Y155" s="83">
        <f>M155</f>
        <v>20800</v>
      </c>
      <c r="Z155" s="84"/>
      <c r="AA155" s="87">
        <f>AB155*M155/100</f>
        <v>4.16</v>
      </c>
      <c r="AB155" s="86">
        <v>0.02</v>
      </c>
    </row>
    <row r="156" spans="2:28" ht="16.5" customHeight="1" x14ac:dyDescent="0.25">
      <c r="B156" s="99"/>
      <c r="C156" s="99"/>
      <c r="D156" s="99"/>
      <c r="E156" s="99"/>
      <c r="F156" s="99"/>
      <c r="G156" s="99"/>
      <c r="H156" s="107"/>
      <c r="I156" s="107"/>
      <c r="J156" s="107"/>
      <c r="K156" s="106"/>
      <c r="L156" s="106"/>
      <c r="M156" s="106"/>
      <c r="N156" s="77"/>
      <c r="O156" s="78"/>
      <c r="P156" s="78"/>
      <c r="Q156" s="78"/>
      <c r="R156" s="79"/>
      <c r="S156" s="80"/>
      <c r="T156" s="81"/>
      <c r="U156" s="77"/>
      <c r="V156" s="79"/>
      <c r="W156" s="79"/>
      <c r="X156" s="86"/>
      <c r="Y156" s="83"/>
      <c r="Z156" s="84"/>
      <c r="AA156" s="85"/>
      <c r="AB156" s="86"/>
    </row>
    <row r="157" spans="2:28" ht="16.5" customHeight="1" x14ac:dyDescent="0.25">
      <c r="B157" s="100" t="s">
        <v>205</v>
      </c>
      <c r="C157" s="101"/>
      <c r="D157" s="101"/>
      <c r="E157" s="101"/>
      <c r="F157" s="101"/>
      <c r="G157" s="102"/>
      <c r="H157" s="102" t="s">
        <v>210</v>
      </c>
      <c r="I157" s="102" t="s">
        <v>5142</v>
      </c>
      <c r="J157" s="102" t="s">
        <v>5143</v>
      </c>
      <c r="K157" s="102">
        <v>3</v>
      </c>
      <c r="L157" s="102">
        <v>5</v>
      </c>
      <c r="M157" s="102"/>
      <c r="N157" s="102"/>
      <c r="O157" s="102" t="s">
        <v>208</v>
      </c>
      <c r="P157" s="102" t="s">
        <v>209</v>
      </c>
      <c r="Q157" s="102" t="s">
        <v>139</v>
      </c>
      <c r="R157" s="102">
        <v>34160</v>
      </c>
      <c r="S157" s="102"/>
      <c r="T157" s="102">
        <v>80</v>
      </c>
      <c r="U157" s="102"/>
      <c r="V157" s="103"/>
      <c r="W157" s="101"/>
      <c r="X157" s="102"/>
      <c r="Y157" s="101"/>
      <c r="Z157" s="101"/>
      <c r="AA157" s="101"/>
      <c r="AB157" s="104"/>
    </row>
    <row r="158" spans="2:28" ht="16.5" customHeight="1" x14ac:dyDescent="0.25">
      <c r="B158" s="97">
        <v>2220</v>
      </c>
      <c r="C158" s="97" t="s">
        <v>206</v>
      </c>
      <c r="D158" s="98">
        <v>3969</v>
      </c>
      <c r="E158" s="99">
        <v>7</v>
      </c>
      <c r="F158" s="97">
        <v>6</v>
      </c>
      <c r="G158" s="97">
        <v>1</v>
      </c>
      <c r="H158" s="105">
        <v>23</v>
      </c>
      <c r="I158" s="105">
        <v>0</v>
      </c>
      <c r="J158" s="105">
        <v>96</v>
      </c>
      <c r="K158" s="95">
        <v>9296</v>
      </c>
      <c r="L158" s="106">
        <f>T157</f>
        <v>80</v>
      </c>
      <c r="M158" s="106">
        <f>K158*L158</f>
        <v>743680</v>
      </c>
      <c r="N158" s="77"/>
      <c r="O158" s="78"/>
      <c r="P158" s="78"/>
      <c r="Q158" s="78"/>
      <c r="R158" s="79"/>
      <c r="S158" s="80"/>
      <c r="T158" s="81"/>
      <c r="U158" s="77"/>
      <c r="V158" s="79"/>
      <c r="W158" s="79"/>
      <c r="X158" s="82"/>
      <c r="Y158" s="83">
        <f>M158</f>
        <v>743680</v>
      </c>
      <c r="Z158" s="84"/>
      <c r="AA158" s="87">
        <f>AB158*M158/100</f>
        <v>74.367999999999995</v>
      </c>
      <c r="AB158" s="110">
        <v>0.01</v>
      </c>
    </row>
    <row r="159" spans="2:28" ht="16.5" customHeight="1" x14ac:dyDescent="0.25">
      <c r="B159" s="97"/>
      <c r="C159" s="97"/>
      <c r="D159" s="98"/>
      <c r="E159" s="99"/>
      <c r="F159" s="97"/>
      <c r="G159" s="97"/>
      <c r="H159" s="105"/>
      <c r="I159" s="105"/>
      <c r="J159" s="105"/>
      <c r="K159" s="95"/>
      <c r="L159" s="106"/>
      <c r="M159" s="106"/>
      <c r="N159" s="77"/>
      <c r="O159" s="78"/>
      <c r="P159" s="78"/>
      <c r="Q159" s="78"/>
      <c r="R159" s="79"/>
      <c r="S159" s="80"/>
      <c r="T159" s="81"/>
      <c r="U159" s="77"/>
      <c r="V159" s="79"/>
      <c r="W159" s="79"/>
      <c r="X159" s="82"/>
      <c r="Y159" s="83"/>
      <c r="Z159" s="84"/>
      <c r="AA159" s="87"/>
      <c r="AB159" s="110"/>
    </row>
    <row r="160" spans="2:28" ht="16.5" customHeight="1" x14ac:dyDescent="0.25">
      <c r="B160" s="99"/>
      <c r="C160" s="99"/>
      <c r="D160" s="99"/>
      <c r="E160" s="99"/>
      <c r="F160" s="99"/>
      <c r="G160" s="99"/>
      <c r="H160" s="107"/>
      <c r="I160" s="107"/>
      <c r="J160" s="107"/>
      <c r="K160" s="106"/>
      <c r="L160" s="106"/>
      <c r="M160" s="106"/>
      <c r="N160" s="77"/>
      <c r="O160" s="78"/>
      <c r="P160" s="78"/>
      <c r="Q160" s="78"/>
      <c r="R160" s="79"/>
      <c r="S160" s="80"/>
      <c r="T160" s="81"/>
      <c r="U160" s="77"/>
      <c r="V160" s="79"/>
      <c r="W160" s="79"/>
      <c r="X160" s="86"/>
      <c r="Y160" s="83"/>
      <c r="Z160" s="84"/>
      <c r="AA160" s="85"/>
      <c r="AB160" s="86"/>
    </row>
    <row r="161" spans="2:28" ht="16.5" customHeight="1" x14ac:dyDescent="0.25">
      <c r="B161" s="100" t="s">
        <v>205</v>
      </c>
      <c r="C161" s="101"/>
      <c r="D161" s="101"/>
      <c r="E161" s="101"/>
      <c r="F161" s="101"/>
      <c r="G161" s="102"/>
      <c r="H161" s="102" t="s">
        <v>207</v>
      </c>
      <c r="I161" s="102" t="s">
        <v>5144</v>
      </c>
      <c r="J161" s="102" t="s">
        <v>5145</v>
      </c>
      <c r="K161" s="102">
        <v>44</v>
      </c>
      <c r="L161" s="102">
        <v>5</v>
      </c>
      <c r="M161" s="102"/>
      <c r="N161" s="102"/>
      <c r="O161" s="102" t="s">
        <v>208</v>
      </c>
      <c r="P161" s="102" t="s">
        <v>209</v>
      </c>
      <c r="Q161" s="102" t="s">
        <v>139</v>
      </c>
      <c r="R161" s="102">
        <v>34160</v>
      </c>
      <c r="S161" s="102"/>
      <c r="T161" s="102">
        <v>80</v>
      </c>
      <c r="U161" s="102"/>
      <c r="V161" s="103"/>
      <c r="W161" s="101"/>
      <c r="X161" s="102"/>
      <c r="Y161" s="101"/>
      <c r="Z161" s="101"/>
      <c r="AA161" s="101"/>
      <c r="AB161" s="104"/>
    </row>
    <row r="162" spans="2:28" ht="16.5" customHeight="1" x14ac:dyDescent="0.25">
      <c r="B162" s="97">
        <v>2221</v>
      </c>
      <c r="C162" s="97" t="s">
        <v>206</v>
      </c>
      <c r="D162" s="98">
        <v>3974</v>
      </c>
      <c r="E162" s="99">
        <v>12</v>
      </c>
      <c r="F162" s="97">
        <v>6</v>
      </c>
      <c r="G162" s="97">
        <v>1</v>
      </c>
      <c r="H162" s="105">
        <v>18</v>
      </c>
      <c r="I162" s="105">
        <v>3</v>
      </c>
      <c r="J162" s="105">
        <v>17</v>
      </c>
      <c r="K162" s="95">
        <v>7517</v>
      </c>
      <c r="L162" s="106">
        <f>T161</f>
        <v>80</v>
      </c>
      <c r="M162" s="106">
        <f>K162*L162</f>
        <v>601360</v>
      </c>
      <c r="N162" s="77"/>
      <c r="O162" s="78"/>
      <c r="P162" s="78"/>
      <c r="Q162" s="78"/>
      <c r="R162" s="79"/>
      <c r="S162" s="80"/>
      <c r="T162" s="81"/>
      <c r="U162" s="77"/>
      <c r="V162" s="79"/>
      <c r="W162" s="79"/>
      <c r="X162" s="82"/>
      <c r="Y162" s="83">
        <f>M162</f>
        <v>601360</v>
      </c>
      <c r="Z162" s="84"/>
      <c r="AA162" s="87">
        <f>AB162*M162/100</f>
        <v>60.136000000000003</v>
      </c>
      <c r="AB162" s="110">
        <v>0.01</v>
      </c>
    </row>
    <row r="163" spans="2:28" ht="16.5" customHeight="1" x14ac:dyDescent="0.25">
      <c r="B163" s="97"/>
      <c r="C163" s="97"/>
      <c r="D163" s="98"/>
      <c r="E163" s="99"/>
      <c r="F163" s="97"/>
      <c r="G163" s="97"/>
      <c r="H163" s="105"/>
      <c r="I163" s="105"/>
      <c r="J163" s="105"/>
      <c r="K163" s="95"/>
      <c r="L163" s="106"/>
      <c r="M163" s="106"/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2"/>
      <c r="Y163" s="83"/>
      <c r="Z163" s="84"/>
      <c r="AA163" s="87"/>
      <c r="AB163" s="110"/>
    </row>
    <row r="164" spans="2:28" ht="16.5" customHeight="1" x14ac:dyDescent="0.25">
      <c r="B164" s="99"/>
      <c r="C164" s="99"/>
      <c r="D164" s="99"/>
      <c r="E164" s="99"/>
      <c r="F164" s="99"/>
      <c r="G164" s="99"/>
      <c r="H164" s="107"/>
      <c r="I164" s="107"/>
      <c r="J164" s="107"/>
      <c r="K164" s="106"/>
      <c r="L164" s="106"/>
      <c r="M164" s="106"/>
      <c r="N164" s="77"/>
      <c r="O164" s="78"/>
      <c r="P164" s="78"/>
      <c r="Q164" s="78"/>
      <c r="R164" s="79"/>
      <c r="S164" s="80"/>
      <c r="T164" s="81"/>
      <c r="U164" s="77"/>
      <c r="V164" s="79"/>
      <c r="W164" s="79"/>
      <c r="X164" s="86"/>
      <c r="Y164" s="83"/>
      <c r="Z164" s="84"/>
      <c r="AA164" s="85"/>
      <c r="AB164" s="86"/>
    </row>
    <row r="165" spans="2:28" ht="16.5" customHeight="1" x14ac:dyDescent="0.25">
      <c r="B165" s="100" t="s">
        <v>205</v>
      </c>
      <c r="C165" s="101"/>
      <c r="D165" s="101"/>
      <c r="E165" s="101"/>
      <c r="F165" s="101"/>
      <c r="G165" s="102"/>
      <c r="H165" s="102" t="s">
        <v>210</v>
      </c>
      <c r="I165" s="102" t="s">
        <v>280</v>
      </c>
      <c r="J165" s="102" t="s">
        <v>5145</v>
      </c>
      <c r="K165" s="102">
        <v>44</v>
      </c>
      <c r="L165" s="102">
        <v>5</v>
      </c>
      <c r="M165" s="102"/>
      <c r="N165" s="102"/>
      <c r="O165" s="102" t="s">
        <v>208</v>
      </c>
      <c r="P165" s="102" t="s">
        <v>209</v>
      </c>
      <c r="Q165" s="102" t="s">
        <v>139</v>
      </c>
      <c r="R165" s="102">
        <v>34160</v>
      </c>
      <c r="S165" s="102"/>
      <c r="T165" s="102">
        <v>80</v>
      </c>
      <c r="U165" s="102" t="s">
        <v>5146</v>
      </c>
      <c r="V165" s="103"/>
      <c r="W165" s="101"/>
      <c r="X165" s="102"/>
      <c r="Y165" s="101"/>
      <c r="Z165" s="101"/>
      <c r="AA165" s="101"/>
      <c r="AB165" s="104"/>
    </row>
    <row r="166" spans="2:28" ht="16.5" customHeight="1" x14ac:dyDescent="0.25">
      <c r="B166" s="97">
        <v>2222</v>
      </c>
      <c r="C166" s="97" t="s">
        <v>206</v>
      </c>
      <c r="D166" s="98">
        <v>6051</v>
      </c>
      <c r="E166" s="99">
        <v>203</v>
      </c>
      <c r="F166" s="97">
        <v>6</v>
      </c>
      <c r="G166" s="97">
        <v>2</v>
      </c>
      <c r="H166" s="105">
        <v>0</v>
      </c>
      <c r="I166" s="105">
        <v>2</v>
      </c>
      <c r="J166" s="105">
        <v>65</v>
      </c>
      <c r="K166" s="95">
        <v>265</v>
      </c>
      <c r="L166" s="106">
        <f>T165</f>
        <v>80</v>
      </c>
      <c r="M166" s="106">
        <f>K166*L166</f>
        <v>21200</v>
      </c>
      <c r="N166" s="77"/>
      <c r="O166" s="78" t="s">
        <v>203</v>
      </c>
      <c r="P166" s="78" t="s">
        <v>5</v>
      </c>
      <c r="Q166" s="78" t="s">
        <v>143</v>
      </c>
      <c r="R166" s="79">
        <v>90</v>
      </c>
      <c r="S166" s="80"/>
      <c r="T166" s="81">
        <v>8050</v>
      </c>
      <c r="U166" s="96" t="s">
        <v>375</v>
      </c>
      <c r="V166" s="79">
        <f>R166*T166*36/100</f>
        <v>260820</v>
      </c>
      <c r="W166" s="79">
        <f>R166*T166-V166</f>
        <v>463680</v>
      </c>
      <c r="X166" s="82">
        <f>M166+W166</f>
        <v>484880</v>
      </c>
      <c r="Y166" s="83">
        <f>M166</f>
        <v>21200</v>
      </c>
      <c r="Z166" s="84"/>
      <c r="AA166" s="87">
        <f>AB166*M166/100</f>
        <v>4.24</v>
      </c>
      <c r="AB166" s="86">
        <v>0.02</v>
      </c>
    </row>
    <row r="167" spans="2:28" ht="16.5" customHeight="1" x14ac:dyDescent="0.25">
      <c r="B167" s="99"/>
      <c r="C167" s="99"/>
      <c r="D167" s="99"/>
      <c r="E167" s="99"/>
      <c r="F167" s="99"/>
      <c r="G167" s="99"/>
      <c r="H167" s="107"/>
      <c r="I167" s="107"/>
      <c r="J167" s="107"/>
      <c r="K167" s="106"/>
      <c r="L167" s="106"/>
      <c r="M167" s="106"/>
      <c r="N167" s="77"/>
      <c r="O167" s="78"/>
      <c r="P167" s="78"/>
      <c r="Q167" s="78"/>
      <c r="R167" s="79"/>
      <c r="S167" s="80"/>
      <c r="T167" s="81"/>
      <c r="U167" s="77"/>
      <c r="V167" s="79"/>
      <c r="W167" s="79"/>
      <c r="X167" s="86"/>
      <c r="Y167" s="83"/>
      <c r="Z167" s="84"/>
      <c r="AA167" s="85"/>
      <c r="AB167" s="86"/>
    </row>
    <row r="168" spans="2:28" ht="16.5" customHeight="1" x14ac:dyDescent="0.25">
      <c r="B168" s="100" t="s">
        <v>205</v>
      </c>
      <c r="C168" s="101"/>
      <c r="D168" s="101"/>
      <c r="E168" s="101"/>
      <c r="F168" s="101"/>
      <c r="G168" s="102"/>
      <c r="H168" s="102" t="s">
        <v>210</v>
      </c>
      <c r="I168" s="102" t="s">
        <v>5147</v>
      </c>
      <c r="J168" s="102" t="s">
        <v>2905</v>
      </c>
      <c r="K168" s="102">
        <v>48</v>
      </c>
      <c r="L168" s="102">
        <v>5</v>
      </c>
      <c r="M168" s="102"/>
      <c r="N168" s="102"/>
      <c r="O168" s="102" t="s">
        <v>208</v>
      </c>
      <c r="P168" s="102" t="s">
        <v>209</v>
      </c>
      <c r="Q168" s="102" t="s">
        <v>139</v>
      </c>
      <c r="R168" s="102">
        <v>34160</v>
      </c>
      <c r="S168" s="102"/>
      <c r="T168" s="102">
        <v>80</v>
      </c>
      <c r="U168" s="102"/>
      <c r="V168" s="103"/>
      <c r="W168" s="101"/>
      <c r="X168" s="102"/>
      <c r="Y168" s="101"/>
      <c r="Z168" s="101"/>
      <c r="AA168" s="101"/>
      <c r="AB168" s="104"/>
    </row>
    <row r="169" spans="2:28" ht="16.5" customHeight="1" x14ac:dyDescent="0.25">
      <c r="B169" s="97">
        <v>2223</v>
      </c>
      <c r="C169" s="97" t="s">
        <v>206</v>
      </c>
      <c r="D169" s="98">
        <v>2084</v>
      </c>
      <c r="E169" s="99">
        <v>4</v>
      </c>
      <c r="F169" s="97">
        <v>6</v>
      </c>
      <c r="G169" s="97">
        <v>2</v>
      </c>
      <c r="H169" s="105">
        <v>12</v>
      </c>
      <c r="I169" s="105">
        <v>3</v>
      </c>
      <c r="J169" s="105">
        <v>71</v>
      </c>
      <c r="K169" s="95">
        <v>5171</v>
      </c>
      <c r="L169" s="106">
        <f>T168</f>
        <v>80</v>
      </c>
      <c r="M169" s="106">
        <f>K169*L169</f>
        <v>413680</v>
      </c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2"/>
      <c r="Y169" s="83">
        <f>M169</f>
        <v>413680</v>
      </c>
      <c r="Z169" s="84"/>
      <c r="AA169" s="87">
        <f>AB169*M169/100</f>
        <v>41.368000000000002</v>
      </c>
      <c r="AB169" s="110">
        <v>0.01</v>
      </c>
    </row>
    <row r="170" spans="2:28" ht="16.5" customHeight="1" x14ac:dyDescent="0.25">
      <c r="B170" s="99"/>
      <c r="C170" s="99"/>
      <c r="D170" s="99"/>
      <c r="E170" s="99"/>
      <c r="F170" s="99"/>
      <c r="G170" s="99"/>
      <c r="H170" s="107"/>
      <c r="I170" s="107"/>
      <c r="J170" s="107"/>
      <c r="K170" s="106"/>
      <c r="L170" s="106"/>
      <c r="M170" s="106"/>
      <c r="N170" s="77"/>
      <c r="O170" s="78"/>
      <c r="P170" s="78"/>
      <c r="Q170" s="78"/>
      <c r="R170" s="79"/>
      <c r="S170" s="80"/>
      <c r="T170" s="81"/>
      <c r="U170" s="77"/>
      <c r="V170" s="79"/>
      <c r="W170" s="79"/>
      <c r="X170" s="86"/>
      <c r="Y170" s="83"/>
      <c r="Z170" s="84"/>
      <c r="AA170" s="85"/>
      <c r="AB170" s="86"/>
    </row>
    <row r="171" spans="2:28" ht="16.5" customHeight="1" x14ac:dyDescent="0.25">
      <c r="B171" s="100" t="s">
        <v>205</v>
      </c>
      <c r="C171" s="101"/>
      <c r="D171" s="101"/>
      <c r="E171" s="101"/>
      <c r="F171" s="101"/>
      <c r="G171" s="102"/>
      <c r="H171" s="102" t="s">
        <v>210</v>
      </c>
      <c r="I171" s="102" t="s">
        <v>5147</v>
      </c>
      <c r="J171" s="102" t="s">
        <v>2905</v>
      </c>
      <c r="K171" s="102">
        <v>48</v>
      </c>
      <c r="L171" s="102">
        <v>5</v>
      </c>
      <c r="M171" s="102"/>
      <c r="N171" s="102"/>
      <c r="O171" s="102" t="s">
        <v>208</v>
      </c>
      <c r="P171" s="102" t="s">
        <v>209</v>
      </c>
      <c r="Q171" s="102" t="s">
        <v>139</v>
      </c>
      <c r="R171" s="102">
        <v>34160</v>
      </c>
      <c r="S171" s="102"/>
      <c r="T171" s="102">
        <v>80</v>
      </c>
      <c r="U171" s="102" t="s">
        <v>5148</v>
      </c>
      <c r="V171" s="103"/>
      <c r="W171" s="101"/>
      <c r="X171" s="102"/>
      <c r="Y171" s="101"/>
      <c r="Z171" s="101"/>
      <c r="AA171" s="101"/>
      <c r="AB171" s="104"/>
    </row>
    <row r="172" spans="2:28" ht="16.5" customHeight="1" x14ac:dyDescent="0.25">
      <c r="B172" s="97">
        <v>2224</v>
      </c>
      <c r="C172" s="97" t="s">
        <v>206</v>
      </c>
      <c r="D172" s="98">
        <v>6056</v>
      </c>
      <c r="E172" s="99">
        <v>214</v>
      </c>
      <c r="F172" s="97">
        <v>6</v>
      </c>
      <c r="G172" s="97">
        <v>2</v>
      </c>
      <c r="H172" s="105">
        <v>0</v>
      </c>
      <c r="I172" s="105">
        <v>3</v>
      </c>
      <c r="J172" s="105">
        <v>64</v>
      </c>
      <c r="K172" s="95">
        <v>364</v>
      </c>
      <c r="L172" s="106">
        <f>T171</f>
        <v>80</v>
      </c>
      <c r="M172" s="106">
        <f>K172*L172</f>
        <v>29120</v>
      </c>
      <c r="N172" s="77"/>
      <c r="O172" s="78" t="s">
        <v>203</v>
      </c>
      <c r="P172" s="78" t="s">
        <v>211</v>
      </c>
      <c r="Q172" s="78" t="s">
        <v>143</v>
      </c>
      <c r="R172" s="79">
        <v>108</v>
      </c>
      <c r="S172" s="80"/>
      <c r="T172" s="81">
        <v>7450</v>
      </c>
      <c r="U172" s="96" t="s">
        <v>411</v>
      </c>
      <c r="V172" s="79">
        <f>R172*T172*85/100</f>
        <v>683910</v>
      </c>
      <c r="W172" s="79">
        <f>R172*T172-V172</f>
        <v>120690</v>
      </c>
      <c r="X172" s="82">
        <f>M172+W172</f>
        <v>149810</v>
      </c>
      <c r="Y172" s="83">
        <f>M172</f>
        <v>29120</v>
      </c>
      <c r="Z172" s="84"/>
      <c r="AA172" s="87">
        <f>AB172*M172/100</f>
        <v>5.8239999999999998</v>
      </c>
      <c r="AB172" s="86">
        <v>0.02</v>
      </c>
    </row>
    <row r="173" spans="2:28" ht="16.5" customHeight="1" x14ac:dyDescent="0.25">
      <c r="B173" s="99"/>
      <c r="C173" s="99"/>
      <c r="D173" s="99"/>
      <c r="E173" s="99"/>
      <c r="F173" s="99"/>
      <c r="G173" s="99"/>
      <c r="H173" s="107"/>
      <c r="I173" s="107"/>
      <c r="J173" s="107"/>
      <c r="K173" s="106"/>
      <c r="L173" s="106"/>
      <c r="M173" s="106"/>
      <c r="N173" s="77"/>
      <c r="O173" s="78"/>
      <c r="P173" s="78"/>
      <c r="Q173" s="78"/>
      <c r="R173" s="79"/>
      <c r="S173" s="80"/>
      <c r="T173" s="81"/>
      <c r="U173" s="77"/>
      <c r="V173" s="79"/>
      <c r="W173" s="79"/>
      <c r="X173" s="86"/>
      <c r="Y173" s="83"/>
      <c r="Z173" s="84"/>
      <c r="AA173" s="85"/>
      <c r="AB173" s="86"/>
    </row>
    <row r="174" spans="2:28" ht="16.5" customHeight="1" x14ac:dyDescent="0.25">
      <c r="B174" s="100" t="s">
        <v>205</v>
      </c>
      <c r="C174" s="101"/>
      <c r="D174" s="101"/>
      <c r="E174" s="101"/>
      <c r="F174" s="101"/>
      <c r="G174" s="102"/>
      <c r="H174" s="102" t="s">
        <v>210</v>
      </c>
      <c r="I174" s="102" t="s">
        <v>5147</v>
      </c>
      <c r="J174" s="102" t="s">
        <v>2905</v>
      </c>
      <c r="K174" s="102">
        <v>48</v>
      </c>
      <c r="L174" s="102">
        <v>5</v>
      </c>
      <c r="M174" s="102"/>
      <c r="N174" s="102"/>
      <c r="O174" s="102" t="s">
        <v>208</v>
      </c>
      <c r="P174" s="102" t="s">
        <v>209</v>
      </c>
      <c r="Q174" s="102" t="s">
        <v>139</v>
      </c>
      <c r="R174" s="102">
        <v>34160</v>
      </c>
      <c r="S174" s="102"/>
      <c r="T174" s="102">
        <v>80</v>
      </c>
      <c r="U174" s="102" t="s">
        <v>5149</v>
      </c>
      <c r="V174" s="103"/>
      <c r="W174" s="101"/>
      <c r="X174" s="102"/>
      <c r="Y174" s="101"/>
      <c r="Z174" s="101"/>
      <c r="AA174" s="101"/>
      <c r="AB174" s="104"/>
    </row>
    <row r="175" spans="2:28" ht="16.5" customHeight="1" x14ac:dyDescent="0.25">
      <c r="B175" s="97">
        <v>2225</v>
      </c>
      <c r="C175" s="97" t="s">
        <v>206</v>
      </c>
      <c r="D175" s="98">
        <v>12933</v>
      </c>
      <c r="E175" s="99">
        <v>213</v>
      </c>
      <c r="F175" s="97">
        <v>6</v>
      </c>
      <c r="G175" s="97">
        <v>2</v>
      </c>
      <c r="H175" s="105">
        <v>0</v>
      </c>
      <c r="I175" s="105">
        <v>3</v>
      </c>
      <c r="J175" s="105">
        <v>71</v>
      </c>
      <c r="K175" s="95">
        <v>371</v>
      </c>
      <c r="L175" s="106">
        <f>T174</f>
        <v>80</v>
      </c>
      <c r="M175" s="106">
        <f>K175*L175</f>
        <v>29680</v>
      </c>
      <c r="N175" s="77"/>
      <c r="O175" s="78" t="s">
        <v>203</v>
      </c>
      <c r="P175" s="78" t="s">
        <v>5</v>
      </c>
      <c r="Q175" s="78" t="s">
        <v>143</v>
      </c>
      <c r="R175" s="79">
        <v>108</v>
      </c>
      <c r="S175" s="80"/>
      <c r="T175" s="81">
        <v>8050</v>
      </c>
      <c r="U175" s="96" t="s">
        <v>1114</v>
      </c>
      <c r="V175" s="79">
        <f>R175*T175*5/100</f>
        <v>43470</v>
      </c>
      <c r="W175" s="79">
        <f>R175*T175-V175</f>
        <v>825930</v>
      </c>
      <c r="X175" s="82">
        <f>M175+W175</f>
        <v>855610</v>
      </c>
      <c r="Y175" s="83">
        <f>M175</f>
        <v>29680</v>
      </c>
      <c r="Z175" s="84"/>
      <c r="AA175" s="87">
        <f>AB175*M175/100</f>
        <v>5.9359999999999999</v>
      </c>
      <c r="AB175" s="86">
        <v>0.02</v>
      </c>
    </row>
    <row r="176" spans="2:28" ht="16.5" customHeight="1" x14ac:dyDescent="0.25">
      <c r="B176" s="99"/>
      <c r="C176" s="99"/>
      <c r="D176" s="99"/>
      <c r="E176" s="99"/>
      <c r="F176" s="99"/>
      <c r="G176" s="99"/>
      <c r="H176" s="107"/>
      <c r="I176" s="107"/>
      <c r="J176" s="107"/>
      <c r="K176" s="106"/>
      <c r="L176" s="106"/>
      <c r="M176" s="106"/>
      <c r="N176" s="77"/>
      <c r="O176" s="78"/>
      <c r="P176" s="78"/>
      <c r="Q176" s="78"/>
      <c r="R176" s="79"/>
      <c r="S176" s="80"/>
      <c r="T176" s="81"/>
      <c r="U176" s="77"/>
      <c r="V176" s="79"/>
      <c r="W176" s="79"/>
      <c r="X176" s="86"/>
      <c r="Y176" s="83"/>
      <c r="Z176" s="84"/>
      <c r="AA176" s="85"/>
      <c r="AB176" s="86"/>
    </row>
    <row r="177" spans="2:28" ht="16.5" customHeight="1" x14ac:dyDescent="0.25">
      <c r="B177" s="100" t="s">
        <v>205</v>
      </c>
      <c r="C177" s="101"/>
      <c r="D177" s="101"/>
      <c r="E177" s="101"/>
      <c r="F177" s="101"/>
      <c r="G177" s="102"/>
      <c r="H177" s="102" t="s">
        <v>210</v>
      </c>
      <c r="I177" s="102" t="s">
        <v>1502</v>
      </c>
      <c r="J177" s="102" t="s">
        <v>3713</v>
      </c>
      <c r="K177" s="102">
        <v>74</v>
      </c>
      <c r="L177" s="102">
        <v>5</v>
      </c>
      <c r="M177" s="102"/>
      <c r="N177" s="102"/>
      <c r="O177" s="102" t="s">
        <v>208</v>
      </c>
      <c r="P177" s="102" t="s">
        <v>209</v>
      </c>
      <c r="Q177" s="102" t="s">
        <v>139</v>
      </c>
      <c r="R177" s="102">
        <v>34160</v>
      </c>
      <c r="S177" s="102"/>
      <c r="T177" s="102">
        <v>80</v>
      </c>
      <c r="U177" s="102" t="s">
        <v>5150</v>
      </c>
      <c r="V177" s="103"/>
      <c r="W177" s="101"/>
      <c r="X177" s="102"/>
      <c r="Y177" s="101"/>
      <c r="Z177" s="101"/>
      <c r="AA177" s="101"/>
      <c r="AB177" s="104"/>
    </row>
    <row r="178" spans="2:28" ht="16.5" customHeight="1" x14ac:dyDescent="0.25">
      <c r="B178" s="97">
        <v>2226</v>
      </c>
      <c r="C178" s="97" t="s">
        <v>206</v>
      </c>
      <c r="D178" s="98">
        <v>6024</v>
      </c>
      <c r="E178" s="99">
        <v>163</v>
      </c>
      <c r="F178" s="97">
        <v>6</v>
      </c>
      <c r="G178" s="97">
        <v>2</v>
      </c>
      <c r="H178" s="105">
        <v>0</v>
      </c>
      <c r="I178" s="105">
        <v>1</v>
      </c>
      <c r="J178" s="105">
        <v>90</v>
      </c>
      <c r="K178" s="95">
        <v>190</v>
      </c>
      <c r="L178" s="106">
        <f>T177</f>
        <v>80</v>
      </c>
      <c r="M178" s="106">
        <f>K178*L178</f>
        <v>15200</v>
      </c>
      <c r="N178" s="77"/>
      <c r="O178" s="78" t="s">
        <v>203</v>
      </c>
      <c r="P178" s="78" t="s">
        <v>5</v>
      </c>
      <c r="Q178" s="78" t="s">
        <v>143</v>
      </c>
      <c r="R178" s="79">
        <v>90</v>
      </c>
      <c r="S178" s="80"/>
      <c r="T178" s="81">
        <v>8050</v>
      </c>
      <c r="U178" s="96" t="s">
        <v>1334</v>
      </c>
      <c r="V178" s="79">
        <f>R178*T178*16/100</f>
        <v>115920</v>
      </c>
      <c r="W178" s="79">
        <f>R178*T178-V178</f>
        <v>608580</v>
      </c>
      <c r="X178" s="82">
        <f>M178+W178</f>
        <v>623780</v>
      </c>
      <c r="Y178" s="83">
        <f>M178</f>
        <v>15200</v>
      </c>
      <c r="Z178" s="84"/>
      <c r="AA178" s="87">
        <f>AB178*M178/100</f>
        <v>3.04</v>
      </c>
      <c r="AB178" s="86">
        <v>0.02</v>
      </c>
    </row>
    <row r="179" spans="2:28" ht="16.5" customHeight="1" x14ac:dyDescent="0.25">
      <c r="B179" s="99"/>
      <c r="C179" s="99"/>
      <c r="D179" s="99"/>
      <c r="E179" s="99"/>
      <c r="F179" s="99"/>
      <c r="G179" s="99"/>
      <c r="H179" s="107"/>
      <c r="I179" s="107"/>
      <c r="J179" s="107"/>
      <c r="K179" s="106"/>
      <c r="L179" s="106"/>
      <c r="M179" s="106"/>
      <c r="N179" s="77"/>
      <c r="O179" s="78"/>
      <c r="P179" s="78"/>
      <c r="Q179" s="78"/>
      <c r="R179" s="79"/>
      <c r="S179" s="80"/>
      <c r="T179" s="81"/>
      <c r="U179" s="77"/>
      <c r="V179" s="79"/>
      <c r="W179" s="79"/>
      <c r="X179" s="86"/>
      <c r="Y179" s="83"/>
      <c r="Z179" s="84"/>
      <c r="AA179" s="85"/>
      <c r="AB179" s="86"/>
    </row>
    <row r="180" spans="2:28" ht="16.5" customHeight="1" x14ac:dyDescent="0.25">
      <c r="B180" s="100" t="s">
        <v>205</v>
      </c>
      <c r="C180" s="101"/>
      <c r="D180" s="101"/>
      <c r="E180" s="101"/>
      <c r="F180" s="101"/>
      <c r="G180" s="102"/>
      <c r="H180" s="102" t="s">
        <v>210</v>
      </c>
      <c r="I180" s="102" t="s">
        <v>5151</v>
      </c>
      <c r="J180" s="102" t="s">
        <v>5152</v>
      </c>
      <c r="K180" s="102">
        <v>29</v>
      </c>
      <c r="L180" s="102">
        <v>5</v>
      </c>
      <c r="M180" s="102"/>
      <c r="N180" s="102"/>
      <c r="O180" s="102" t="s">
        <v>208</v>
      </c>
      <c r="P180" s="102" t="s">
        <v>209</v>
      </c>
      <c r="Q180" s="102" t="s">
        <v>139</v>
      </c>
      <c r="R180" s="102">
        <v>34160</v>
      </c>
      <c r="S180" s="102"/>
      <c r="T180" s="102">
        <v>80</v>
      </c>
      <c r="U180" s="102" t="s">
        <v>5153</v>
      </c>
      <c r="V180" s="103"/>
      <c r="W180" s="101"/>
      <c r="X180" s="102"/>
      <c r="Y180" s="101"/>
      <c r="Z180" s="101"/>
      <c r="AA180" s="101"/>
      <c r="AB180" s="104"/>
    </row>
    <row r="181" spans="2:28" ht="16.5" customHeight="1" x14ac:dyDescent="0.25">
      <c r="B181" s="97">
        <v>2227</v>
      </c>
      <c r="C181" s="97" t="s">
        <v>206</v>
      </c>
      <c r="D181" s="98">
        <v>6040</v>
      </c>
      <c r="E181" s="99">
        <v>186</v>
      </c>
      <c r="F181" s="97">
        <v>6</v>
      </c>
      <c r="G181" s="97">
        <v>2</v>
      </c>
      <c r="H181" s="105">
        <v>0</v>
      </c>
      <c r="I181" s="105">
        <v>1</v>
      </c>
      <c r="J181" s="105">
        <v>31</v>
      </c>
      <c r="K181" s="95">
        <v>131</v>
      </c>
      <c r="L181" s="106">
        <f>T180</f>
        <v>80</v>
      </c>
      <c r="M181" s="106">
        <f>K181*L181</f>
        <v>10480</v>
      </c>
      <c r="N181" s="77"/>
      <c r="O181" s="78" t="s">
        <v>203</v>
      </c>
      <c r="P181" s="78" t="s">
        <v>211</v>
      </c>
      <c r="Q181" s="78" t="s">
        <v>143</v>
      </c>
      <c r="R181" s="79">
        <v>77</v>
      </c>
      <c r="S181" s="80"/>
      <c r="T181" s="81">
        <v>7450</v>
      </c>
      <c r="U181" s="96" t="s">
        <v>406</v>
      </c>
      <c r="V181" s="79">
        <f>R181*T181*85/100</f>
        <v>487602.5</v>
      </c>
      <c r="W181" s="79">
        <f>R181*T181-V181</f>
        <v>86047.5</v>
      </c>
      <c r="X181" s="82">
        <f>M181+W181</f>
        <v>96527.5</v>
      </c>
      <c r="Y181" s="83">
        <f>M181</f>
        <v>10480</v>
      </c>
      <c r="Z181" s="84"/>
      <c r="AA181" s="87">
        <f>AB181*M181/100</f>
        <v>2.0960000000000001</v>
      </c>
      <c r="AB181" s="86">
        <v>0.02</v>
      </c>
    </row>
    <row r="182" spans="2:28" ht="16.5" customHeight="1" x14ac:dyDescent="0.25">
      <c r="B182" s="99"/>
      <c r="C182" s="99"/>
      <c r="D182" s="99"/>
      <c r="E182" s="99"/>
      <c r="F182" s="99"/>
      <c r="G182" s="99"/>
      <c r="H182" s="107"/>
      <c r="I182" s="107"/>
      <c r="J182" s="107"/>
      <c r="K182" s="106"/>
      <c r="L182" s="106"/>
      <c r="M182" s="106"/>
      <c r="N182" s="77"/>
      <c r="O182" s="78"/>
      <c r="P182" s="78"/>
      <c r="Q182" s="78"/>
      <c r="R182" s="79"/>
      <c r="S182" s="80"/>
      <c r="T182" s="81"/>
      <c r="U182" s="77"/>
      <c r="V182" s="79"/>
      <c r="W182" s="79"/>
      <c r="X182" s="86"/>
      <c r="Y182" s="83"/>
      <c r="Z182" s="84"/>
      <c r="AA182" s="85"/>
      <c r="AB182" s="86"/>
    </row>
    <row r="183" spans="2:28" ht="16.5" customHeight="1" x14ac:dyDescent="0.25">
      <c r="B183" s="100" t="s">
        <v>205</v>
      </c>
      <c r="C183" s="101"/>
      <c r="D183" s="101"/>
      <c r="E183" s="101"/>
      <c r="F183" s="101"/>
      <c r="G183" s="102"/>
      <c r="H183" s="102" t="s">
        <v>207</v>
      </c>
      <c r="I183" s="102" t="s">
        <v>5154</v>
      </c>
      <c r="J183" s="102" t="s">
        <v>5130</v>
      </c>
      <c r="K183" s="102">
        <v>85</v>
      </c>
      <c r="L183" s="102">
        <v>5</v>
      </c>
      <c r="M183" s="102"/>
      <c r="N183" s="102"/>
      <c r="O183" s="102" t="s">
        <v>208</v>
      </c>
      <c r="P183" s="102" t="s">
        <v>209</v>
      </c>
      <c r="Q183" s="102" t="s">
        <v>139</v>
      </c>
      <c r="R183" s="102">
        <v>34160</v>
      </c>
      <c r="S183" s="102"/>
      <c r="T183" s="102">
        <v>80</v>
      </c>
      <c r="U183" s="102"/>
      <c r="V183" s="103"/>
      <c r="W183" s="101"/>
      <c r="X183" s="102"/>
      <c r="Y183" s="101"/>
      <c r="Z183" s="101"/>
      <c r="AA183" s="101"/>
      <c r="AB183" s="104"/>
    </row>
    <row r="184" spans="2:28" ht="16.5" customHeight="1" x14ac:dyDescent="0.25">
      <c r="B184" s="97">
        <v>2228</v>
      </c>
      <c r="C184" s="97" t="s">
        <v>206</v>
      </c>
      <c r="D184" s="98">
        <v>2086</v>
      </c>
      <c r="E184" s="99">
        <v>6</v>
      </c>
      <c r="F184" s="97">
        <v>6</v>
      </c>
      <c r="G184" s="97">
        <v>1</v>
      </c>
      <c r="H184" s="105">
        <v>7</v>
      </c>
      <c r="I184" s="105">
        <v>3</v>
      </c>
      <c r="J184" s="105">
        <v>34</v>
      </c>
      <c r="K184" s="95">
        <v>3134</v>
      </c>
      <c r="L184" s="106">
        <f>T183</f>
        <v>80</v>
      </c>
      <c r="M184" s="106">
        <f>K184*L184</f>
        <v>250720</v>
      </c>
      <c r="N184" s="77"/>
      <c r="O184" s="78"/>
      <c r="P184" s="78"/>
      <c r="Q184" s="78"/>
      <c r="R184" s="79"/>
      <c r="S184" s="80"/>
      <c r="T184" s="81"/>
      <c r="U184" s="77"/>
      <c r="V184" s="79"/>
      <c r="W184" s="79"/>
      <c r="X184" s="82"/>
      <c r="Y184" s="83">
        <f>M184</f>
        <v>250720</v>
      </c>
      <c r="Z184" s="84"/>
      <c r="AA184" s="87">
        <f>AB184*M184/100</f>
        <v>25.072000000000003</v>
      </c>
      <c r="AB184" s="110">
        <v>0.01</v>
      </c>
    </row>
    <row r="185" spans="2:28" ht="16.5" customHeight="1" x14ac:dyDescent="0.25">
      <c r="B185" s="99"/>
      <c r="C185" s="99"/>
      <c r="D185" s="99"/>
      <c r="E185" s="99"/>
      <c r="F185" s="99"/>
      <c r="G185" s="99"/>
      <c r="H185" s="107"/>
      <c r="I185" s="107"/>
      <c r="J185" s="107"/>
      <c r="K185" s="106"/>
      <c r="L185" s="106"/>
      <c r="M185" s="106"/>
      <c r="N185" s="77"/>
      <c r="O185" s="78"/>
      <c r="P185" s="78"/>
      <c r="Q185" s="78"/>
      <c r="R185" s="79"/>
      <c r="S185" s="80"/>
      <c r="T185" s="81"/>
      <c r="U185" s="77"/>
      <c r="V185" s="79"/>
      <c r="W185" s="79"/>
      <c r="X185" s="86"/>
      <c r="Y185" s="83"/>
      <c r="Z185" s="84"/>
      <c r="AA185" s="85"/>
      <c r="AB185" s="86"/>
    </row>
    <row r="186" spans="2:28" ht="16.5" customHeight="1" x14ac:dyDescent="0.25">
      <c r="B186" s="100" t="s">
        <v>205</v>
      </c>
      <c r="C186" s="101"/>
      <c r="D186" s="101"/>
      <c r="E186" s="101"/>
      <c r="F186" s="101"/>
      <c r="G186" s="102"/>
      <c r="H186" s="102" t="s">
        <v>207</v>
      </c>
      <c r="I186" s="102" t="s">
        <v>5120</v>
      </c>
      <c r="J186" s="102" t="s">
        <v>2290</v>
      </c>
      <c r="K186" s="102">
        <v>25</v>
      </c>
      <c r="L186" s="102">
        <v>5</v>
      </c>
      <c r="M186" s="102"/>
      <c r="N186" s="102"/>
      <c r="O186" s="102" t="s">
        <v>208</v>
      </c>
      <c r="P186" s="102" t="s">
        <v>209</v>
      </c>
      <c r="Q186" s="102" t="s">
        <v>139</v>
      </c>
      <c r="R186" s="102">
        <v>34160</v>
      </c>
      <c r="S186" s="102"/>
      <c r="T186" s="102">
        <v>80</v>
      </c>
      <c r="U186" s="102" t="s">
        <v>5155</v>
      </c>
      <c r="V186" s="103"/>
      <c r="W186" s="101"/>
      <c r="X186" s="102"/>
      <c r="Y186" s="101"/>
      <c r="Z186" s="101"/>
      <c r="AA186" s="101"/>
      <c r="AB186" s="104"/>
    </row>
    <row r="187" spans="2:28" ht="16.5" customHeight="1" x14ac:dyDescent="0.25">
      <c r="B187" s="97">
        <v>2229</v>
      </c>
      <c r="C187" s="97" t="s">
        <v>206</v>
      </c>
      <c r="D187" s="98">
        <v>3957</v>
      </c>
      <c r="E187" s="99">
        <v>1</v>
      </c>
      <c r="F187" s="97">
        <v>6</v>
      </c>
      <c r="G187" s="97">
        <v>3</v>
      </c>
      <c r="H187" s="105">
        <v>1</v>
      </c>
      <c r="I187" s="105">
        <v>0</v>
      </c>
      <c r="J187" s="105">
        <v>82</v>
      </c>
      <c r="K187" s="95">
        <v>682</v>
      </c>
      <c r="L187" s="106">
        <f>T186</f>
        <v>80</v>
      </c>
      <c r="M187" s="106">
        <f>K187*L187</f>
        <v>54560</v>
      </c>
      <c r="N187" s="77"/>
      <c r="O187" s="78"/>
      <c r="P187" s="78"/>
      <c r="Q187" s="78"/>
      <c r="R187" s="79"/>
      <c r="S187" s="80"/>
      <c r="T187" s="81"/>
      <c r="U187" s="77"/>
      <c r="V187" s="79"/>
      <c r="W187" s="79"/>
      <c r="X187" s="82"/>
      <c r="Y187" s="83">
        <f>M187</f>
        <v>54560</v>
      </c>
      <c r="Z187" s="84"/>
      <c r="AA187" s="87">
        <f>AB187*M187/100</f>
        <v>5.4560000000000004</v>
      </c>
      <c r="AB187" s="110">
        <v>0.01</v>
      </c>
    </row>
    <row r="188" spans="2:28" ht="16.5" customHeight="1" x14ac:dyDescent="0.25">
      <c r="B188" s="97"/>
      <c r="C188" s="97"/>
      <c r="D188" s="98"/>
      <c r="E188" s="99"/>
      <c r="F188" s="97"/>
      <c r="G188" s="97"/>
      <c r="H188" s="105"/>
      <c r="I188" s="105">
        <v>2</v>
      </c>
      <c r="J188" s="105">
        <v>0</v>
      </c>
      <c r="K188" s="95">
        <v>200</v>
      </c>
      <c r="L188" s="106">
        <f>T186</f>
        <v>80</v>
      </c>
      <c r="M188" s="106">
        <f>K188*L188</f>
        <v>16000</v>
      </c>
      <c r="N188" s="77"/>
      <c r="O188" s="78" t="s">
        <v>203</v>
      </c>
      <c r="P188" s="78" t="s">
        <v>5</v>
      </c>
      <c r="Q188" s="78" t="s">
        <v>143</v>
      </c>
      <c r="R188" s="79">
        <v>100</v>
      </c>
      <c r="S188" s="80"/>
      <c r="T188" s="81">
        <v>7450</v>
      </c>
      <c r="U188" s="96" t="s">
        <v>1328</v>
      </c>
      <c r="V188" s="79">
        <f>R188*T188*42/100</f>
        <v>312900</v>
      </c>
      <c r="W188" s="79">
        <f>R188*T188-V188</f>
        <v>432100</v>
      </c>
      <c r="X188" s="82">
        <f>M188+W188</f>
        <v>448100</v>
      </c>
      <c r="Y188" s="83">
        <f>M188</f>
        <v>16000</v>
      </c>
      <c r="Z188" s="84"/>
      <c r="AA188" s="87">
        <f>AB188*M188/100</f>
        <v>3.2</v>
      </c>
      <c r="AB188" s="86">
        <v>0.02</v>
      </c>
    </row>
    <row r="189" spans="2:28" ht="16.5" customHeight="1" x14ac:dyDescent="0.25">
      <c r="B189" s="97"/>
      <c r="C189" s="97"/>
      <c r="D189" s="98"/>
      <c r="E189" s="99"/>
      <c r="F189" s="97"/>
      <c r="G189" s="97"/>
      <c r="H189" s="105">
        <v>1</v>
      </c>
      <c r="I189" s="105">
        <v>2</v>
      </c>
      <c r="J189" s="105">
        <v>82</v>
      </c>
      <c r="K189" s="95">
        <v>682</v>
      </c>
      <c r="L189" s="106"/>
      <c r="M189" s="106"/>
      <c r="N189" s="77"/>
      <c r="O189" s="78"/>
      <c r="P189" s="78"/>
      <c r="Q189" s="78"/>
      <c r="R189" s="79"/>
      <c r="S189" s="80"/>
      <c r="T189" s="81"/>
      <c r="U189" s="77"/>
      <c r="V189" s="79"/>
      <c r="W189" s="79"/>
      <c r="X189" s="82"/>
      <c r="Y189" s="83"/>
      <c r="Z189" s="84"/>
      <c r="AA189" s="87"/>
      <c r="AB189" s="82"/>
    </row>
    <row r="190" spans="2:28" ht="16.5" customHeight="1" x14ac:dyDescent="0.25">
      <c r="B190" s="99"/>
      <c r="C190" s="99"/>
      <c r="D190" s="99"/>
      <c r="E190" s="99"/>
      <c r="F190" s="99"/>
      <c r="G190" s="99"/>
      <c r="H190" s="107"/>
      <c r="I190" s="107"/>
      <c r="J190" s="107"/>
      <c r="K190" s="106"/>
      <c r="L190" s="106"/>
      <c r="M190" s="106"/>
      <c r="N190" s="77"/>
      <c r="O190" s="78"/>
      <c r="P190" s="78"/>
      <c r="Q190" s="78"/>
      <c r="R190" s="79"/>
      <c r="S190" s="80"/>
      <c r="T190" s="81"/>
      <c r="U190" s="77"/>
      <c r="V190" s="79"/>
      <c r="W190" s="79"/>
      <c r="X190" s="86"/>
      <c r="Y190" s="83"/>
      <c r="Z190" s="84"/>
      <c r="AA190" s="85"/>
      <c r="AB190" s="86"/>
    </row>
    <row r="191" spans="2:28" ht="16.5" customHeight="1" x14ac:dyDescent="0.25">
      <c r="B191" s="100" t="s">
        <v>205</v>
      </c>
      <c r="C191" s="101"/>
      <c r="D191" s="101"/>
      <c r="E191" s="101"/>
      <c r="F191" s="101"/>
      <c r="G191" s="102"/>
      <c r="H191" s="102" t="s">
        <v>207</v>
      </c>
      <c r="I191" s="102" t="s">
        <v>5156</v>
      </c>
      <c r="J191" s="102" t="s">
        <v>5157</v>
      </c>
      <c r="K191" s="102">
        <v>34</v>
      </c>
      <c r="L191" s="102">
        <v>5</v>
      </c>
      <c r="M191" s="102"/>
      <c r="N191" s="102"/>
      <c r="O191" s="102" t="s">
        <v>208</v>
      </c>
      <c r="P191" s="102" t="s">
        <v>209</v>
      </c>
      <c r="Q191" s="102" t="s">
        <v>139</v>
      </c>
      <c r="R191" s="102">
        <v>34160</v>
      </c>
      <c r="S191" s="102"/>
      <c r="T191" s="102">
        <v>80</v>
      </c>
      <c r="U191" s="102" t="s">
        <v>5158</v>
      </c>
      <c r="V191" s="103"/>
      <c r="W191" s="101"/>
      <c r="X191" s="102"/>
      <c r="Y191" s="101"/>
      <c r="Z191" s="101"/>
      <c r="AA191" s="101"/>
      <c r="AB191" s="104"/>
    </row>
    <row r="192" spans="2:28" ht="16.5" customHeight="1" x14ac:dyDescent="0.25">
      <c r="B192" s="97">
        <v>2230</v>
      </c>
      <c r="C192" s="97" t="s">
        <v>206</v>
      </c>
      <c r="D192" s="98">
        <v>4389</v>
      </c>
      <c r="E192" s="99">
        <v>17</v>
      </c>
      <c r="F192" s="97">
        <v>6</v>
      </c>
      <c r="G192" s="97">
        <v>1</v>
      </c>
      <c r="H192" s="105">
        <v>4</v>
      </c>
      <c r="I192" s="105">
        <v>1</v>
      </c>
      <c r="J192" s="105">
        <v>36</v>
      </c>
      <c r="K192" s="95">
        <v>1736</v>
      </c>
      <c r="L192" s="106">
        <f>T191</f>
        <v>80</v>
      </c>
      <c r="M192" s="106">
        <f>K192*L192</f>
        <v>138880</v>
      </c>
      <c r="N192" s="77"/>
      <c r="O192" s="78"/>
      <c r="P192" s="78"/>
      <c r="Q192" s="78"/>
      <c r="R192" s="79"/>
      <c r="S192" s="80"/>
      <c r="T192" s="81"/>
      <c r="U192" s="77"/>
      <c r="V192" s="79"/>
      <c r="W192" s="79"/>
      <c r="X192" s="82"/>
      <c r="Y192" s="83">
        <f>M192</f>
        <v>138880</v>
      </c>
      <c r="Z192" s="84"/>
      <c r="AA192" s="87">
        <f>AB192*M192/100</f>
        <v>13.888</v>
      </c>
      <c r="AB192" s="110">
        <v>0.01</v>
      </c>
    </row>
    <row r="193" spans="2:28" ht="16.5" customHeight="1" x14ac:dyDescent="0.25">
      <c r="B193" s="99"/>
      <c r="C193" s="99"/>
      <c r="D193" s="99"/>
      <c r="E193" s="99"/>
      <c r="F193" s="99"/>
      <c r="G193" s="99"/>
      <c r="H193" s="107"/>
      <c r="I193" s="107"/>
      <c r="J193" s="107"/>
      <c r="K193" s="106"/>
      <c r="L193" s="106"/>
      <c r="M193" s="106"/>
      <c r="N193" s="77"/>
      <c r="O193" s="78"/>
      <c r="P193" s="78"/>
      <c r="Q193" s="78"/>
      <c r="R193" s="79"/>
      <c r="S193" s="80"/>
      <c r="T193" s="81"/>
      <c r="U193" s="77"/>
      <c r="V193" s="79"/>
      <c r="W193" s="79"/>
      <c r="X193" s="86"/>
      <c r="Y193" s="83"/>
      <c r="Z193" s="84"/>
      <c r="AA193" s="85"/>
      <c r="AB193" s="86"/>
    </row>
    <row r="194" spans="2:28" ht="16.5" customHeight="1" x14ac:dyDescent="0.25">
      <c r="B194" s="100" t="s">
        <v>205</v>
      </c>
      <c r="C194" s="101"/>
      <c r="D194" s="101"/>
      <c r="E194" s="101"/>
      <c r="F194" s="101"/>
      <c r="G194" s="102"/>
      <c r="H194" s="102" t="s">
        <v>207</v>
      </c>
      <c r="I194" s="102" t="s">
        <v>5156</v>
      </c>
      <c r="J194" s="102" t="s">
        <v>5157</v>
      </c>
      <c r="K194" s="102">
        <v>34</v>
      </c>
      <c r="L194" s="102">
        <v>5</v>
      </c>
      <c r="M194" s="102"/>
      <c r="N194" s="102"/>
      <c r="O194" s="102" t="s">
        <v>208</v>
      </c>
      <c r="P194" s="102" t="s">
        <v>209</v>
      </c>
      <c r="Q194" s="102" t="s">
        <v>139</v>
      </c>
      <c r="R194" s="102">
        <v>34160</v>
      </c>
      <c r="S194" s="102"/>
      <c r="T194" s="102">
        <v>80</v>
      </c>
      <c r="U194" s="102" t="s">
        <v>5159</v>
      </c>
      <c r="V194" s="103"/>
      <c r="W194" s="101"/>
      <c r="X194" s="102"/>
      <c r="Y194" s="101"/>
      <c r="Z194" s="101"/>
      <c r="AA194" s="101"/>
      <c r="AB194" s="104"/>
    </row>
    <row r="195" spans="2:28" ht="16.5" customHeight="1" x14ac:dyDescent="0.25">
      <c r="B195" s="97">
        <v>2231</v>
      </c>
      <c r="C195" s="97" t="s">
        <v>206</v>
      </c>
      <c r="D195" s="98">
        <v>1747</v>
      </c>
      <c r="E195" s="99">
        <v>14</v>
      </c>
      <c r="F195" s="97">
        <v>6</v>
      </c>
      <c r="G195" s="97">
        <v>1</v>
      </c>
      <c r="H195" s="105">
        <v>13</v>
      </c>
      <c r="I195" s="105">
        <v>2</v>
      </c>
      <c r="J195" s="105">
        <v>96</v>
      </c>
      <c r="K195" s="95">
        <v>5496</v>
      </c>
      <c r="L195" s="106">
        <f>T194</f>
        <v>80</v>
      </c>
      <c r="M195" s="106">
        <f>K195*L195</f>
        <v>439680</v>
      </c>
      <c r="N195" s="77"/>
      <c r="O195" s="78"/>
      <c r="P195" s="78"/>
      <c r="Q195" s="78"/>
      <c r="R195" s="79"/>
      <c r="S195" s="80"/>
      <c r="T195" s="81"/>
      <c r="U195" s="77"/>
      <c r="V195" s="79"/>
      <c r="W195" s="79"/>
      <c r="X195" s="82"/>
      <c r="Y195" s="83">
        <f>M195</f>
        <v>439680</v>
      </c>
      <c r="Z195" s="84"/>
      <c r="AA195" s="87">
        <f>AB195*M195/100</f>
        <v>43.968000000000004</v>
      </c>
      <c r="AB195" s="110">
        <v>0.01</v>
      </c>
    </row>
    <row r="196" spans="2:28" ht="16.5" customHeight="1" x14ac:dyDescent="0.25">
      <c r="B196" s="99"/>
      <c r="C196" s="99"/>
      <c r="D196" s="99"/>
      <c r="E196" s="99"/>
      <c r="F196" s="99"/>
      <c r="G196" s="99"/>
      <c r="H196" s="107"/>
      <c r="I196" s="107"/>
      <c r="J196" s="107"/>
      <c r="K196" s="106"/>
      <c r="L196" s="106"/>
      <c r="M196" s="106"/>
      <c r="N196" s="77"/>
      <c r="O196" s="78"/>
      <c r="P196" s="78"/>
      <c r="Q196" s="78"/>
      <c r="R196" s="79"/>
      <c r="S196" s="80"/>
      <c r="T196" s="81"/>
      <c r="U196" s="77"/>
      <c r="V196" s="79"/>
      <c r="W196" s="79"/>
      <c r="X196" s="86"/>
      <c r="Y196" s="83"/>
      <c r="Z196" s="84"/>
      <c r="AA196" s="85"/>
      <c r="AB196" s="86"/>
    </row>
    <row r="197" spans="2:28" ht="16.5" customHeight="1" x14ac:dyDescent="0.25">
      <c r="B197" s="100" t="s">
        <v>205</v>
      </c>
      <c r="C197" s="101"/>
      <c r="D197" s="101"/>
      <c r="E197" s="101"/>
      <c r="F197" s="101"/>
      <c r="G197" s="102"/>
      <c r="H197" s="102" t="s">
        <v>213</v>
      </c>
      <c r="I197" s="102" t="s">
        <v>5160</v>
      </c>
      <c r="J197" s="102" t="s">
        <v>5145</v>
      </c>
      <c r="K197" s="102">
        <v>54</v>
      </c>
      <c r="L197" s="102">
        <v>5</v>
      </c>
      <c r="M197" s="102"/>
      <c r="N197" s="102"/>
      <c r="O197" s="102" t="s">
        <v>208</v>
      </c>
      <c r="P197" s="102" t="s">
        <v>209</v>
      </c>
      <c r="Q197" s="102" t="s">
        <v>139</v>
      </c>
      <c r="R197" s="102">
        <v>34160</v>
      </c>
      <c r="S197" s="102"/>
      <c r="T197" s="102">
        <v>80</v>
      </c>
      <c r="U197" s="102" t="s">
        <v>5161</v>
      </c>
      <c r="V197" s="103"/>
      <c r="W197" s="101"/>
      <c r="X197" s="102"/>
      <c r="Y197" s="101"/>
      <c r="Z197" s="101"/>
      <c r="AA197" s="101"/>
      <c r="AB197" s="104"/>
    </row>
    <row r="198" spans="2:28" ht="16.5" customHeight="1" x14ac:dyDescent="0.25">
      <c r="B198" s="97">
        <v>2232</v>
      </c>
      <c r="C198" s="97" t="s">
        <v>206</v>
      </c>
      <c r="D198" s="98">
        <v>12914</v>
      </c>
      <c r="E198" s="99">
        <v>136</v>
      </c>
      <c r="F198" s="97">
        <v>6</v>
      </c>
      <c r="G198" s="97">
        <v>2</v>
      </c>
      <c r="H198" s="105">
        <v>0</v>
      </c>
      <c r="I198" s="105">
        <v>1</v>
      </c>
      <c r="J198" s="105">
        <v>88</v>
      </c>
      <c r="K198" s="95">
        <v>188</v>
      </c>
      <c r="L198" s="106">
        <f>T197</f>
        <v>80</v>
      </c>
      <c r="M198" s="106">
        <f>K198*L198</f>
        <v>15040</v>
      </c>
      <c r="N198" s="77"/>
      <c r="O198" s="78" t="s">
        <v>203</v>
      </c>
      <c r="P198" s="78" t="s">
        <v>5</v>
      </c>
      <c r="Q198" s="78" t="s">
        <v>143</v>
      </c>
      <c r="R198" s="79">
        <v>72</v>
      </c>
      <c r="S198" s="80"/>
      <c r="T198" s="81">
        <v>8050</v>
      </c>
      <c r="U198" s="96" t="s">
        <v>388</v>
      </c>
      <c r="V198" s="79">
        <f>R198*T198*26/100</f>
        <v>150696</v>
      </c>
      <c r="W198" s="79">
        <f>R198*T198-V198</f>
        <v>428904</v>
      </c>
      <c r="X198" s="82">
        <f>M198+W198</f>
        <v>443944</v>
      </c>
      <c r="Y198" s="83">
        <f>M198</f>
        <v>15040</v>
      </c>
      <c r="Z198" s="84"/>
      <c r="AA198" s="87">
        <f>AB198*M198/100</f>
        <v>3.008</v>
      </c>
      <c r="AB198" s="86">
        <v>0.02</v>
      </c>
    </row>
    <row r="199" spans="2:28" ht="16.5" customHeight="1" x14ac:dyDescent="0.25">
      <c r="B199" s="97"/>
      <c r="C199" s="97"/>
      <c r="D199" s="98"/>
      <c r="E199" s="99"/>
      <c r="F199" s="97"/>
      <c r="G199" s="97"/>
      <c r="H199" s="105"/>
      <c r="I199" s="105"/>
      <c r="J199" s="105"/>
      <c r="K199" s="95"/>
      <c r="L199" s="106"/>
      <c r="M199" s="106"/>
      <c r="N199" s="77"/>
      <c r="O199" s="78"/>
      <c r="P199" s="78"/>
      <c r="Q199" s="78"/>
      <c r="R199" s="79"/>
      <c r="S199" s="80"/>
      <c r="T199" s="81"/>
      <c r="U199" s="96"/>
      <c r="V199" s="79"/>
      <c r="W199" s="79"/>
      <c r="X199" s="82"/>
      <c r="Y199" s="83"/>
      <c r="Z199" s="84"/>
      <c r="AA199" s="87"/>
      <c r="AB199" s="86"/>
    </row>
    <row r="200" spans="2:28" ht="16.5" customHeight="1" x14ac:dyDescent="0.25">
      <c r="B200" s="99"/>
      <c r="C200" s="99"/>
      <c r="D200" s="99"/>
      <c r="E200" s="99"/>
      <c r="F200" s="99"/>
      <c r="G200" s="99"/>
      <c r="H200" s="107"/>
      <c r="I200" s="107"/>
      <c r="J200" s="107"/>
      <c r="K200" s="106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6"/>
      <c r="Y200" s="83"/>
      <c r="Z200" s="84"/>
      <c r="AA200" s="85"/>
      <c r="AB200" s="86"/>
    </row>
    <row r="201" spans="2:28" ht="16.5" customHeight="1" x14ac:dyDescent="0.25">
      <c r="B201" s="100" t="s">
        <v>205</v>
      </c>
      <c r="C201" s="101"/>
      <c r="D201" s="101"/>
      <c r="E201" s="101"/>
      <c r="F201" s="101"/>
      <c r="G201" s="102"/>
      <c r="H201" s="102" t="s">
        <v>213</v>
      </c>
      <c r="I201" s="102" t="s">
        <v>5160</v>
      </c>
      <c r="J201" s="102" t="s">
        <v>5145</v>
      </c>
      <c r="K201" s="102">
        <v>54</v>
      </c>
      <c r="L201" s="102">
        <v>5</v>
      </c>
      <c r="M201" s="102"/>
      <c r="N201" s="102"/>
      <c r="O201" s="102" t="s">
        <v>208</v>
      </c>
      <c r="P201" s="102" t="s">
        <v>209</v>
      </c>
      <c r="Q201" s="102" t="s">
        <v>139</v>
      </c>
      <c r="R201" s="102">
        <v>34160</v>
      </c>
      <c r="S201" s="102"/>
      <c r="T201" s="102">
        <v>80</v>
      </c>
      <c r="U201" s="102" t="s">
        <v>5162</v>
      </c>
      <c r="V201" s="103"/>
      <c r="W201" s="101"/>
      <c r="X201" s="102"/>
      <c r="Y201" s="101"/>
      <c r="Z201" s="101"/>
      <c r="AA201" s="101"/>
      <c r="AB201" s="104"/>
    </row>
    <row r="202" spans="2:28" ht="16.5" customHeight="1" x14ac:dyDescent="0.25">
      <c r="B202" s="97">
        <v>2233</v>
      </c>
      <c r="C202" s="97" t="s">
        <v>206</v>
      </c>
      <c r="D202" s="98">
        <v>12906</v>
      </c>
      <c r="E202" s="99">
        <v>112</v>
      </c>
      <c r="F202" s="97">
        <v>6</v>
      </c>
      <c r="G202" s="97">
        <v>1</v>
      </c>
      <c r="H202" s="105">
        <v>0</v>
      </c>
      <c r="I202" s="105">
        <v>0</v>
      </c>
      <c r="J202" s="105">
        <v>46</v>
      </c>
      <c r="K202" s="95">
        <v>46</v>
      </c>
      <c r="L202" s="106">
        <f>T201</f>
        <v>80</v>
      </c>
      <c r="M202" s="106">
        <f>K202*L202</f>
        <v>3680</v>
      </c>
      <c r="N202" s="77"/>
      <c r="O202" s="78"/>
      <c r="P202" s="78"/>
      <c r="Q202" s="78"/>
      <c r="R202" s="79"/>
      <c r="S202" s="80"/>
      <c r="T202" s="81"/>
      <c r="U202" s="77"/>
      <c r="V202" s="79"/>
      <c r="W202" s="79"/>
      <c r="X202" s="82"/>
      <c r="Y202" s="83">
        <f>M202</f>
        <v>3680</v>
      </c>
      <c r="Z202" s="84"/>
      <c r="AA202" s="87">
        <f>AB202*M202/100</f>
        <v>0.36800000000000005</v>
      </c>
      <c r="AB202" s="110">
        <v>0.01</v>
      </c>
    </row>
    <row r="203" spans="2:28" ht="16.5" customHeight="1" x14ac:dyDescent="0.25">
      <c r="B203" s="97"/>
      <c r="C203" s="97"/>
      <c r="D203" s="98"/>
      <c r="E203" s="99"/>
      <c r="F203" s="97"/>
      <c r="G203" s="97"/>
      <c r="H203" s="105"/>
      <c r="I203" s="105"/>
      <c r="J203" s="105"/>
      <c r="K203" s="95"/>
      <c r="L203" s="106"/>
      <c r="M203" s="106"/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2"/>
      <c r="Y203" s="83"/>
      <c r="Z203" s="84"/>
      <c r="AA203" s="87"/>
      <c r="AB203" s="110"/>
    </row>
    <row r="204" spans="2:28" ht="16.5" customHeight="1" x14ac:dyDescent="0.25">
      <c r="B204" s="99"/>
      <c r="C204" s="99"/>
      <c r="D204" s="99"/>
      <c r="E204" s="99"/>
      <c r="F204" s="99"/>
      <c r="G204" s="99"/>
      <c r="H204" s="107"/>
      <c r="I204" s="107"/>
      <c r="J204" s="107"/>
      <c r="K204" s="106"/>
      <c r="L204" s="106"/>
      <c r="M204" s="106"/>
      <c r="N204" s="77"/>
      <c r="O204" s="78"/>
      <c r="P204" s="78"/>
      <c r="Q204" s="78"/>
      <c r="R204" s="79"/>
      <c r="S204" s="80"/>
      <c r="T204" s="81"/>
      <c r="U204" s="77"/>
      <c r="V204" s="79"/>
      <c r="W204" s="79"/>
      <c r="X204" s="86"/>
      <c r="Y204" s="83"/>
      <c r="Z204" s="84"/>
      <c r="AA204" s="85"/>
      <c r="AB204" s="86"/>
    </row>
    <row r="205" spans="2:28" ht="16.5" customHeight="1" x14ac:dyDescent="0.25">
      <c r="B205" s="100" t="s">
        <v>205</v>
      </c>
      <c r="C205" s="101"/>
      <c r="D205" s="101"/>
      <c r="E205" s="101"/>
      <c r="F205" s="101"/>
      <c r="G205" s="102"/>
      <c r="H205" s="102" t="s">
        <v>207</v>
      </c>
      <c r="I205" s="102" t="s">
        <v>5163</v>
      </c>
      <c r="J205" s="102" t="s">
        <v>498</v>
      </c>
      <c r="K205" s="102">
        <v>57</v>
      </c>
      <c r="L205" s="102">
        <v>5</v>
      </c>
      <c r="M205" s="102"/>
      <c r="N205" s="102"/>
      <c r="O205" s="102" t="s">
        <v>208</v>
      </c>
      <c r="P205" s="102" t="s">
        <v>209</v>
      </c>
      <c r="Q205" s="102" t="s">
        <v>139</v>
      </c>
      <c r="R205" s="102">
        <v>34160</v>
      </c>
      <c r="S205" s="102"/>
      <c r="T205" s="102">
        <v>80</v>
      </c>
      <c r="U205" s="102" t="s">
        <v>5164</v>
      </c>
      <c r="V205" s="103"/>
      <c r="W205" s="101"/>
      <c r="X205" s="102"/>
      <c r="Y205" s="101"/>
      <c r="Z205" s="101"/>
      <c r="AA205" s="101"/>
      <c r="AB205" s="104"/>
    </row>
    <row r="206" spans="2:28" ht="16.5" customHeight="1" x14ac:dyDescent="0.25">
      <c r="B206" s="97">
        <v>2234</v>
      </c>
      <c r="C206" s="97" t="s">
        <v>206</v>
      </c>
      <c r="D206" s="98">
        <v>1736</v>
      </c>
      <c r="E206" s="99">
        <v>3</v>
      </c>
      <c r="F206" s="97">
        <v>6</v>
      </c>
      <c r="G206" s="97">
        <v>1</v>
      </c>
      <c r="H206" s="105">
        <v>20</v>
      </c>
      <c r="I206" s="105">
        <v>2</v>
      </c>
      <c r="J206" s="105">
        <v>44</v>
      </c>
      <c r="K206" s="95">
        <v>8244</v>
      </c>
      <c r="L206" s="106">
        <f>T205</f>
        <v>80</v>
      </c>
      <c r="M206" s="106">
        <f>K206*L206</f>
        <v>659520</v>
      </c>
      <c r="N206" s="77"/>
      <c r="O206" s="78"/>
      <c r="P206" s="78"/>
      <c r="Q206" s="78"/>
      <c r="R206" s="79"/>
      <c r="S206" s="80"/>
      <c r="T206" s="81"/>
      <c r="U206" s="77"/>
      <c r="V206" s="79"/>
      <c r="W206" s="79"/>
      <c r="X206" s="82"/>
      <c r="Y206" s="83">
        <f>M206</f>
        <v>659520</v>
      </c>
      <c r="Z206" s="84"/>
      <c r="AA206" s="87">
        <f>AB206*M206/100</f>
        <v>65.951999999999998</v>
      </c>
      <c r="AB206" s="110">
        <v>0.01</v>
      </c>
    </row>
    <row r="207" spans="2:28" ht="16.5" customHeight="1" x14ac:dyDescent="0.25">
      <c r="B207" s="99"/>
      <c r="C207" s="99"/>
      <c r="D207" s="99"/>
      <c r="E207" s="99"/>
      <c r="F207" s="99"/>
      <c r="G207" s="99"/>
      <c r="H207" s="107"/>
      <c r="I207" s="107"/>
      <c r="J207" s="107"/>
      <c r="K207" s="106"/>
      <c r="L207" s="106"/>
      <c r="M207" s="106"/>
      <c r="N207" s="77"/>
      <c r="O207" s="78"/>
      <c r="P207" s="78"/>
      <c r="Q207" s="78"/>
      <c r="R207" s="79"/>
      <c r="S207" s="80"/>
      <c r="T207" s="81"/>
      <c r="U207" s="77"/>
      <c r="V207" s="79"/>
      <c r="W207" s="79"/>
      <c r="X207" s="86"/>
      <c r="Y207" s="83"/>
      <c r="Z207" s="84"/>
      <c r="AA207" s="85"/>
      <c r="AB207" s="86"/>
    </row>
    <row r="208" spans="2:28" ht="16.5" customHeight="1" x14ac:dyDescent="0.25">
      <c r="B208" s="100" t="s">
        <v>205</v>
      </c>
      <c r="C208" s="101"/>
      <c r="D208" s="101"/>
      <c r="E208" s="101"/>
      <c r="F208" s="101"/>
      <c r="G208" s="102"/>
      <c r="H208" s="102" t="s">
        <v>207</v>
      </c>
      <c r="I208" s="102" t="s">
        <v>5165</v>
      </c>
      <c r="J208" s="102" t="s">
        <v>2612</v>
      </c>
      <c r="K208" s="102">
        <v>105</v>
      </c>
      <c r="L208" s="102">
        <v>5</v>
      </c>
      <c r="M208" s="102"/>
      <c r="N208" s="102"/>
      <c r="O208" s="102" t="s">
        <v>208</v>
      </c>
      <c r="P208" s="102" t="s">
        <v>209</v>
      </c>
      <c r="Q208" s="102" t="s">
        <v>139</v>
      </c>
      <c r="R208" s="102">
        <v>34160</v>
      </c>
      <c r="S208" s="102"/>
      <c r="T208" s="102">
        <v>80</v>
      </c>
      <c r="U208" s="102"/>
      <c r="V208" s="103"/>
      <c r="W208" s="101"/>
      <c r="X208" s="102"/>
      <c r="Y208" s="101"/>
      <c r="Z208" s="101"/>
      <c r="AA208" s="101"/>
      <c r="AB208" s="104"/>
    </row>
    <row r="209" spans="2:28" ht="16.5" customHeight="1" x14ac:dyDescent="0.25">
      <c r="B209" s="97">
        <v>2235</v>
      </c>
      <c r="C209" s="97" t="s">
        <v>206</v>
      </c>
      <c r="D209" s="98">
        <v>1752</v>
      </c>
      <c r="E209" s="99">
        <v>7</v>
      </c>
      <c r="F209" s="97">
        <v>6</v>
      </c>
      <c r="G209" s="97">
        <v>1</v>
      </c>
      <c r="H209" s="105">
        <v>23</v>
      </c>
      <c r="I209" s="105">
        <v>2</v>
      </c>
      <c r="J209" s="105">
        <v>93</v>
      </c>
      <c r="K209" s="95">
        <v>9493</v>
      </c>
      <c r="L209" s="106">
        <f>T208</f>
        <v>80</v>
      </c>
      <c r="M209" s="106">
        <f>K209*L209</f>
        <v>759440</v>
      </c>
      <c r="N209" s="77"/>
      <c r="O209" s="78"/>
      <c r="P209" s="78"/>
      <c r="Q209" s="78"/>
      <c r="R209" s="79"/>
      <c r="S209" s="80"/>
      <c r="T209" s="81"/>
      <c r="U209" s="77"/>
      <c r="V209" s="79"/>
      <c r="W209" s="79"/>
      <c r="X209" s="82"/>
      <c r="Y209" s="83">
        <f>M209</f>
        <v>759440</v>
      </c>
      <c r="Z209" s="84"/>
      <c r="AA209" s="87">
        <f>AB209*M209/100</f>
        <v>75.944000000000003</v>
      </c>
      <c r="AB209" s="110">
        <v>0.01</v>
      </c>
    </row>
    <row r="210" spans="2:28" ht="16.5" customHeight="1" x14ac:dyDescent="0.25">
      <c r="B210" s="99"/>
      <c r="C210" s="99"/>
      <c r="D210" s="99"/>
      <c r="E210" s="99"/>
      <c r="F210" s="99"/>
      <c r="G210" s="99"/>
      <c r="H210" s="107"/>
      <c r="I210" s="107"/>
      <c r="J210" s="107"/>
      <c r="K210" s="106"/>
      <c r="L210" s="106"/>
      <c r="M210" s="106"/>
      <c r="N210" s="77"/>
      <c r="O210" s="78"/>
      <c r="P210" s="78"/>
      <c r="Q210" s="78"/>
      <c r="R210" s="79"/>
      <c r="S210" s="80"/>
      <c r="T210" s="81"/>
      <c r="U210" s="77"/>
      <c r="V210" s="79"/>
      <c r="W210" s="79"/>
      <c r="X210" s="86"/>
      <c r="Y210" s="83"/>
      <c r="Z210" s="84"/>
      <c r="AA210" s="85"/>
      <c r="AB210" s="86"/>
    </row>
    <row r="211" spans="2:28" ht="16.5" customHeight="1" x14ac:dyDescent="0.25">
      <c r="B211" s="100" t="s">
        <v>205</v>
      </c>
      <c r="C211" s="101"/>
      <c r="D211" s="101"/>
      <c r="E211" s="101"/>
      <c r="F211" s="101"/>
      <c r="G211" s="102"/>
      <c r="H211" s="102" t="s">
        <v>207</v>
      </c>
      <c r="I211" s="102" t="s">
        <v>329</v>
      </c>
      <c r="J211" s="102" t="s">
        <v>3668</v>
      </c>
      <c r="K211" s="102">
        <v>72</v>
      </c>
      <c r="L211" s="102">
        <v>5</v>
      </c>
      <c r="M211" s="102"/>
      <c r="N211" s="102"/>
      <c r="O211" s="102" t="s">
        <v>208</v>
      </c>
      <c r="P211" s="102" t="s">
        <v>209</v>
      </c>
      <c r="Q211" s="102" t="s">
        <v>139</v>
      </c>
      <c r="R211" s="102">
        <v>34160</v>
      </c>
      <c r="S211" s="102"/>
      <c r="T211" s="102">
        <v>80</v>
      </c>
      <c r="U211" s="102" t="s">
        <v>5166</v>
      </c>
      <c r="V211" s="103"/>
      <c r="W211" s="101"/>
      <c r="X211" s="102"/>
      <c r="Y211" s="101"/>
      <c r="Z211" s="101"/>
      <c r="AA211" s="101"/>
      <c r="AB211" s="104"/>
    </row>
    <row r="212" spans="2:28" ht="16.5" customHeight="1" x14ac:dyDescent="0.25">
      <c r="B212" s="97">
        <v>2236</v>
      </c>
      <c r="C212" s="97" t="s">
        <v>206</v>
      </c>
      <c r="D212" s="98">
        <v>6034</v>
      </c>
      <c r="E212" s="99">
        <v>177</v>
      </c>
      <c r="F212" s="97">
        <v>6</v>
      </c>
      <c r="G212" s="97">
        <v>3</v>
      </c>
      <c r="H212" s="105">
        <v>1</v>
      </c>
      <c r="I212" s="105">
        <v>0</v>
      </c>
      <c r="J212" s="105">
        <v>65</v>
      </c>
      <c r="K212" s="95">
        <v>465</v>
      </c>
      <c r="L212" s="106">
        <f>T211</f>
        <v>80</v>
      </c>
      <c r="M212" s="106">
        <f>K212*L212</f>
        <v>37200</v>
      </c>
      <c r="N212" s="77"/>
      <c r="O212" s="78"/>
      <c r="P212" s="78"/>
      <c r="Q212" s="78"/>
      <c r="R212" s="79"/>
      <c r="S212" s="80"/>
      <c r="T212" s="81"/>
      <c r="U212" s="77"/>
      <c r="V212" s="79"/>
      <c r="W212" s="79"/>
      <c r="X212" s="82"/>
      <c r="Y212" s="83">
        <f>M212</f>
        <v>37200</v>
      </c>
      <c r="Z212" s="84"/>
      <c r="AA212" s="87">
        <f>AB212*M212/100</f>
        <v>3.72</v>
      </c>
      <c r="AB212" s="110">
        <v>0.01</v>
      </c>
    </row>
    <row r="213" spans="2:28" ht="16.5" customHeight="1" x14ac:dyDescent="0.25">
      <c r="B213" s="97"/>
      <c r="C213" s="97"/>
      <c r="D213" s="98"/>
      <c r="E213" s="99"/>
      <c r="F213" s="97"/>
      <c r="G213" s="97"/>
      <c r="H213" s="105"/>
      <c r="I213" s="105">
        <v>2</v>
      </c>
      <c r="J213" s="105">
        <v>0</v>
      </c>
      <c r="K213" s="95">
        <v>200</v>
      </c>
      <c r="L213" s="106">
        <f>T211</f>
        <v>80</v>
      </c>
      <c r="M213" s="106">
        <f>K213*L213</f>
        <v>16000</v>
      </c>
      <c r="N213" s="77"/>
      <c r="O213" s="78" t="s">
        <v>203</v>
      </c>
      <c r="P213" s="78" t="s">
        <v>211</v>
      </c>
      <c r="Q213" s="78" t="s">
        <v>143</v>
      </c>
      <c r="R213" s="79">
        <v>60</v>
      </c>
      <c r="S213" s="80"/>
      <c r="T213" s="81">
        <v>7450</v>
      </c>
      <c r="U213" s="96" t="s">
        <v>406</v>
      </c>
      <c r="V213" s="79">
        <f>R213*T213*85/100</f>
        <v>379950</v>
      </c>
      <c r="W213" s="79">
        <f>R213*T213-V213</f>
        <v>67050</v>
      </c>
      <c r="X213" s="82">
        <f>M213+W213</f>
        <v>83050</v>
      </c>
      <c r="Y213" s="83">
        <f>M213</f>
        <v>16000</v>
      </c>
      <c r="Z213" s="84"/>
      <c r="AA213" s="87">
        <f>AB213*M213/100</f>
        <v>3.2</v>
      </c>
      <c r="AB213" s="86">
        <v>0.02</v>
      </c>
    </row>
    <row r="214" spans="2:28" ht="16.5" customHeight="1" x14ac:dyDescent="0.25">
      <c r="B214" s="97"/>
      <c r="C214" s="97"/>
      <c r="D214" s="98"/>
      <c r="E214" s="99"/>
      <c r="F214" s="97"/>
      <c r="G214" s="97"/>
      <c r="H214" s="105">
        <v>1</v>
      </c>
      <c r="I214" s="105">
        <v>2</v>
      </c>
      <c r="J214" s="105">
        <v>65</v>
      </c>
      <c r="K214" s="95">
        <v>665</v>
      </c>
      <c r="L214" s="106"/>
      <c r="M214" s="106"/>
      <c r="N214" s="77"/>
      <c r="O214" s="78"/>
      <c r="P214" s="78"/>
      <c r="Q214" s="78"/>
      <c r="R214" s="79"/>
      <c r="S214" s="80"/>
      <c r="T214" s="81"/>
      <c r="U214" s="77"/>
      <c r="V214" s="79"/>
      <c r="W214" s="79"/>
      <c r="X214" s="82"/>
      <c r="Y214" s="83"/>
      <c r="Z214" s="84"/>
      <c r="AA214" s="87"/>
      <c r="AB214" s="82"/>
    </row>
    <row r="215" spans="2:28" ht="16.5" customHeight="1" x14ac:dyDescent="0.25">
      <c r="B215" s="99"/>
      <c r="C215" s="99"/>
      <c r="D215" s="99"/>
      <c r="E215" s="99"/>
      <c r="F215" s="99"/>
      <c r="G215" s="99"/>
      <c r="H215" s="107"/>
      <c r="I215" s="107"/>
      <c r="J215" s="107"/>
      <c r="K215" s="106"/>
      <c r="L215" s="106"/>
      <c r="M215" s="106"/>
      <c r="N215" s="77"/>
      <c r="O215" s="78"/>
      <c r="P215" s="78"/>
      <c r="Q215" s="78"/>
      <c r="R215" s="79"/>
      <c r="S215" s="80"/>
      <c r="T215" s="81"/>
      <c r="U215" s="77"/>
      <c r="V215" s="79"/>
      <c r="W215" s="79"/>
      <c r="X215" s="86"/>
      <c r="Y215" s="83"/>
      <c r="Z215" s="84"/>
      <c r="AA215" s="85"/>
      <c r="AB215" s="86"/>
    </row>
    <row r="216" spans="2:28" ht="16.5" customHeight="1" x14ac:dyDescent="0.25">
      <c r="B216" s="100" t="s">
        <v>205</v>
      </c>
      <c r="C216" s="101"/>
      <c r="D216" s="101"/>
      <c r="E216" s="101"/>
      <c r="F216" s="101"/>
      <c r="G216" s="102"/>
      <c r="H216" s="102" t="s">
        <v>207</v>
      </c>
      <c r="I216" s="102" t="s">
        <v>2390</v>
      </c>
      <c r="J216" s="102" t="s">
        <v>5135</v>
      </c>
      <c r="K216" s="102">
        <v>71</v>
      </c>
      <c r="L216" s="102">
        <v>5</v>
      </c>
      <c r="M216" s="102"/>
      <c r="N216" s="102"/>
      <c r="O216" s="102" t="s">
        <v>208</v>
      </c>
      <c r="P216" s="102" t="s">
        <v>209</v>
      </c>
      <c r="Q216" s="102" t="s">
        <v>139</v>
      </c>
      <c r="R216" s="102">
        <v>34160</v>
      </c>
      <c r="S216" s="102"/>
      <c r="T216" s="102">
        <v>80</v>
      </c>
      <c r="U216" s="102"/>
      <c r="V216" s="103"/>
      <c r="W216" s="101"/>
      <c r="X216" s="102"/>
      <c r="Y216" s="101"/>
      <c r="Z216" s="101"/>
      <c r="AA216" s="101"/>
      <c r="AB216" s="104"/>
    </row>
    <row r="217" spans="2:28" ht="16.5" customHeight="1" x14ac:dyDescent="0.25">
      <c r="B217" s="97">
        <v>2237</v>
      </c>
      <c r="C217" s="97" t="s">
        <v>206</v>
      </c>
      <c r="D217" s="98">
        <v>1748</v>
      </c>
      <c r="E217" s="99">
        <v>15</v>
      </c>
      <c r="F217" s="97">
        <v>6</v>
      </c>
      <c r="G217" s="97">
        <v>1</v>
      </c>
      <c r="H217" s="105">
        <v>5</v>
      </c>
      <c r="I217" s="105">
        <v>1</v>
      </c>
      <c r="J217" s="105">
        <v>67</v>
      </c>
      <c r="K217" s="95">
        <v>2167</v>
      </c>
      <c r="L217" s="106">
        <f>T216</f>
        <v>80</v>
      </c>
      <c r="M217" s="106">
        <f>K217*L217</f>
        <v>173360</v>
      </c>
      <c r="N217" s="77"/>
      <c r="O217" s="78"/>
      <c r="P217" s="78"/>
      <c r="Q217" s="78"/>
      <c r="R217" s="79"/>
      <c r="S217" s="80"/>
      <c r="T217" s="81"/>
      <c r="U217" s="77"/>
      <c r="V217" s="79"/>
      <c r="W217" s="79"/>
      <c r="X217" s="82"/>
      <c r="Y217" s="83">
        <f>M217</f>
        <v>173360</v>
      </c>
      <c r="Z217" s="84"/>
      <c r="AA217" s="87">
        <f>AB217*M217/100</f>
        <v>17.336000000000002</v>
      </c>
      <c r="AB217" s="110">
        <v>0.01</v>
      </c>
    </row>
    <row r="218" spans="2:28" ht="16.5" customHeight="1" x14ac:dyDescent="0.25">
      <c r="B218" s="99"/>
      <c r="C218" s="99"/>
      <c r="D218" s="99"/>
      <c r="E218" s="99"/>
      <c r="F218" s="99"/>
      <c r="G218" s="99"/>
      <c r="H218" s="107"/>
      <c r="I218" s="107"/>
      <c r="J218" s="107"/>
      <c r="K218" s="106"/>
      <c r="L218" s="106"/>
      <c r="M218" s="106"/>
      <c r="N218" s="77"/>
      <c r="O218" s="78"/>
      <c r="P218" s="78"/>
      <c r="Q218" s="78"/>
      <c r="R218" s="79"/>
      <c r="S218" s="80"/>
      <c r="T218" s="81"/>
      <c r="U218" s="77"/>
      <c r="V218" s="79"/>
      <c r="W218" s="79"/>
      <c r="X218" s="86"/>
      <c r="Y218" s="83"/>
      <c r="Z218" s="84"/>
      <c r="AA218" s="85"/>
      <c r="AB218" s="86"/>
    </row>
    <row r="219" spans="2:28" ht="16.5" customHeight="1" x14ac:dyDescent="0.25">
      <c r="B219" s="100" t="s">
        <v>205</v>
      </c>
      <c r="C219" s="101"/>
      <c r="D219" s="101"/>
      <c r="E219" s="101"/>
      <c r="F219" s="101"/>
      <c r="G219" s="102"/>
      <c r="H219" s="102" t="s">
        <v>207</v>
      </c>
      <c r="I219" s="102" t="s">
        <v>5167</v>
      </c>
      <c r="J219" s="102" t="s">
        <v>498</v>
      </c>
      <c r="K219" s="102">
        <v>21</v>
      </c>
      <c r="L219" s="102">
        <v>5</v>
      </c>
      <c r="M219" s="102"/>
      <c r="N219" s="102"/>
      <c r="O219" s="102" t="s">
        <v>208</v>
      </c>
      <c r="P219" s="102" t="s">
        <v>209</v>
      </c>
      <c r="Q219" s="102" t="s">
        <v>139</v>
      </c>
      <c r="R219" s="102">
        <v>34160</v>
      </c>
      <c r="S219" s="102"/>
      <c r="T219" s="102">
        <v>80</v>
      </c>
      <c r="U219" s="102"/>
      <c r="V219" s="103"/>
      <c r="W219" s="101"/>
      <c r="X219" s="102"/>
      <c r="Y219" s="101"/>
      <c r="Z219" s="101"/>
      <c r="AA219" s="101"/>
      <c r="AB219" s="104"/>
    </row>
    <row r="220" spans="2:28" ht="16.5" customHeight="1" x14ac:dyDescent="0.25">
      <c r="B220" s="97">
        <v>2238</v>
      </c>
      <c r="C220" s="97" t="s">
        <v>206</v>
      </c>
      <c r="D220" s="98">
        <v>1738</v>
      </c>
      <c r="E220" s="99">
        <v>5</v>
      </c>
      <c r="F220" s="97">
        <v>6</v>
      </c>
      <c r="G220" s="97">
        <v>1</v>
      </c>
      <c r="H220" s="105">
        <v>12</v>
      </c>
      <c r="I220" s="105">
        <v>0</v>
      </c>
      <c r="J220" s="105">
        <v>48</v>
      </c>
      <c r="K220" s="95">
        <v>4848</v>
      </c>
      <c r="L220" s="106">
        <f>T219</f>
        <v>80</v>
      </c>
      <c r="M220" s="106">
        <f>K220*L220</f>
        <v>387840</v>
      </c>
      <c r="N220" s="77"/>
      <c r="O220" s="78"/>
      <c r="P220" s="78"/>
      <c r="Q220" s="78"/>
      <c r="R220" s="79"/>
      <c r="S220" s="80"/>
      <c r="T220" s="81"/>
      <c r="U220" s="77"/>
      <c r="V220" s="79"/>
      <c r="W220" s="79"/>
      <c r="X220" s="82"/>
      <c r="Y220" s="83">
        <f>M220</f>
        <v>387840</v>
      </c>
      <c r="Z220" s="84"/>
      <c r="AA220" s="87">
        <f>AB220*M220/100</f>
        <v>38.783999999999999</v>
      </c>
      <c r="AB220" s="110">
        <v>0.01</v>
      </c>
    </row>
    <row r="221" spans="2:28" ht="16.5" customHeight="1" x14ac:dyDescent="0.25">
      <c r="B221" s="99"/>
      <c r="C221" s="99"/>
      <c r="D221" s="99"/>
      <c r="E221" s="99"/>
      <c r="F221" s="99"/>
      <c r="G221" s="99"/>
      <c r="H221" s="107"/>
      <c r="I221" s="107"/>
      <c r="J221" s="107"/>
      <c r="K221" s="106"/>
      <c r="L221" s="106"/>
      <c r="M221" s="106"/>
      <c r="N221" s="77"/>
      <c r="O221" s="78"/>
      <c r="P221" s="78"/>
      <c r="Q221" s="78"/>
      <c r="R221" s="79"/>
      <c r="S221" s="80"/>
      <c r="T221" s="81"/>
      <c r="U221" s="77"/>
      <c r="V221" s="79"/>
      <c r="W221" s="79"/>
      <c r="X221" s="86"/>
      <c r="Y221" s="83"/>
      <c r="Z221" s="84"/>
      <c r="AA221" s="85"/>
      <c r="AB221" s="86"/>
    </row>
    <row r="222" spans="2:28" ht="16.5" customHeight="1" x14ac:dyDescent="0.25">
      <c r="B222" s="100" t="s">
        <v>205</v>
      </c>
      <c r="C222" s="101"/>
      <c r="D222" s="101"/>
      <c r="E222" s="101"/>
      <c r="F222" s="101"/>
      <c r="G222" s="102"/>
      <c r="H222" s="102" t="s">
        <v>207</v>
      </c>
      <c r="I222" s="102" t="s">
        <v>5167</v>
      </c>
      <c r="J222" s="102" t="s">
        <v>498</v>
      </c>
      <c r="K222" s="102">
        <v>21</v>
      </c>
      <c r="L222" s="102">
        <v>5</v>
      </c>
      <c r="M222" s="102"/>
      <c r="N222" s="102"/>
      <c r="O222" s="102" t="s">
        <v>208</v>
      </c>
      <c r="P222" s="102" t="s">
        <v>209</v>
      </c>
      <c r="Q222" s="102" t="s">
        <v>139</v>
      </c>
      <c r="R222" s="102">
        <v>34160</v>
      </c>
      <c r="S222" s="102"/>
      <c r="T222" s="102">
        <v>80</v>
      </c>
      <c r="U222" s="102"/>
      <c r="V222" s="103"/>
      <c r="W222" s="101"/>
      <c r="X222" s="102"/>
      <c r="Y222" s="101"/>
      <c r="Z222" s="101"/>
      <c r="AA222" s="101"/>
      <c r="AB222" s="104"/>
    </row>
    <row r="223" spans="2:28" ht="16.5" customHeight="1" x14ac:dyDescent="0.25">
      <c r="B223" s="97">
        <v>2239</v>
      </c>
      <c r="C223" s="97" t="s">
        <v>206</v>
      </c>
      <c r="D223" s="98">
        <v>1742</v>
      </c>
      <c r="E223" s="99">
        <v>9</v>
      </c>
      <c r="F223" s="97">
        <v>6</v>
      </c>
      <c r="G223" s="97">
        <v>1</v>
      </c>
      <c r="H223" s="105">
        <v>4</v>
      </c>
      <c r="I223" s="105">
        <v>0</v>
      </c>
      <c r="J223" s="105">
        <v>39</v>
      </c>
      <c r="K223" s="95">
        <v>1639</v>
      </c>
      <c r="L223" s="106">
        <f>T222</f>
        <v>80</v>
      </c>
      <c r="M223" s="106">
        <f>K223*L223</f>
        <v>131120</v>
      </c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>
        <f>M223</f>
        <v>131120</v>
      </c>
      <c r="Z223" s="84"/>
      <c r="AA223" s="87">
        <f>AB223*M223/100</f>
        <v>13.112</v>
      </c>
      <c r="AB223" s="110">
        <v>0.01</v>
      </c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210</v>
      </c>
      <c r="I225" s="102" t="s">
        <v>5168</v>
      </c>
      <c r="J225" s="102" t="s">
        <v>2612</v>
      </c>
      <c r="K225" s="102">
        <v>70</v>
      </c>
      <c r="L225" s="102">
        <v>5</v>
      </c>
      <c r="M225" s="102"/>
      <c r="N225" s="102"/>
      <c r="O225" s="102" t="s">
        <v>208</v>
      </c>
      <c r="P225" s="102" t="s">
        <v>209</v>
      </c>
      <c r="Q225" s="102" t="s">
        <v>139</v>
      </c>
      <c r="R225" s="102">
        <v>34160</v>
      </c>
      <c r="S225" s="102"/>
      <c r="T225" s="102">
        <v>80</v>
      </c>
      <c r="U225" s="102" t="s">
        <v>5169</v>
      </c>
      <c r="V225" s="103"/>
      <c r="W225" s="101"/>
      <c r="X225" s="102"/>
      <c r="Y225" s="101"/>
      <c r="Z225" s="101"/>
      <c r="AA225" s="101"/>
      <c r="AB225" s="104"/>
    </row>
    <row r="226" spans="2:28" ht="16.5" customHeight="1" x14ac:dyDescent="0.25">
      <c r="B226" s="97">
        <v>2240</v>
      </c>
      <c r="C226" s="97" t="s">
        <v>206</v>
      </c>
      <c r="D226" s="98">
        <v>5988</v>
      </c>
      <c r="E226" s="99">
        <v>105</v>
      </c>
      <c r="F226" s="97">
        <v>6</v>
      </c>
      <c r="G226" s="97">
        <v>3</v>
      </c>
      <c r="H226" s="105">
        <v>1</v>
      </c>
      <c r="I226" s="105">
        <v>0</v>
      </c>
      <c r="J226" s="105">
        <v>31</v>
      </c>
      <c r="K226" s="95">
        <v>431</v>
      </c>
      <c r="L226" s="106">
        <f>T225</f>
        <v>80</v>
      </c>
      <c r="M226" s="106">
        <f>K226*L226</f>
        <v>34480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34480</v>
      </c>
      <c r="Z226" s="84"/>
      <c r="AA226" s="87">
        <f>AB226*M226/100</f>
        <v>3.448</v>
      </c>
      <c r="AB226" s="110">
        <v>0.01</v>
      </c>
    </row>
    <row r="227" spans="2:28" ht="16.5" customHeight="1" x14ac:dyDescent="0.25">
      <c r="B227" s="97"/>
      <c r="C227" s="97"/>
      <c r="D227" s="98"/>
      <c r="E227" s="99"/>
      <c r="F227" s="97"/>
      <c r="G227" s="97"/>
      <c r="H227" s="105"/>
      <c r="I227" s="105">
        <v>2</v>
      </c>
      <c r="J227" s="105">
        <v>0</v>
      </c>
      <c r="K227" s="95">
        <v>200</v>
      </c>
      <c r="L227" s="106">
        <f>T225</f>
        <v>80</v>
      </c>
      <c r="M227" s="106">
        <f>K227*L227</f>
        <v>16000</v>
      </c>
      <c r="N227" s="77"/>
      <c r="O227" s="78" t="s">
        <v>203</v>
      </c>
      <c r="P227" s="78" t="s">
        <v>211</v>
      </c>
      <c r="Q227" s="78" t="s">
        <v>143</v>
      </c>
      <c r="R227" s="79">
        <v>54</v>
      </c>
      <c r="S227" s="80"/>
      <c r="T227" s="81">
        <v>7450</v>
      </c>
      <c r="U227" s="96" t="s">
        <v>1328</v>
      </c>
      <c r="V227" s="79">
        <f>R227*T227*42/100</f>
        <v>168966</v>
      </c>
      <c r="W227" s="79">
        <f>R227*T227-V227</f>
        <v>233334</v>
      </c>
      <c r="X227" s="82">
        <f>M227+W227</f>
        <v>249334</v>
      </c>
      <c r="Y227" s="83">
        <f>M227</f>
        <v>16000</v>
      </c>
      <c r="Z227" s="84"/>
      <c r="AA227" s="87">
        <f>AB227*M227/100</f>
        <v>3.2</v>
      </c>
      <c r="AB227" s="86">
        <v>0.02</v>
      </c>
    </row>
    <row r="228" spans="2:28" ht="16.5" customHeight="1" x14ac:dyDescent="0.25">
      <c r="B228" s="97"/>
      <c r="C228" s="97"/>
      <c r="D228" s="98"/>
      <c r="E228" s="99"/>
      <c r="F228" s="97"/>
      <c r="G228" s="97"/>
      <c r="H228" s="105">
        <v>1</v>
      </c>
      <c r="I228" s="105">
        <v>2</v>
      </c>
      <c r="J228" s="105">
        <v>31</v>
      </c>
      <c r="K228" s="95">
        <v>631</v>
      </c>
      <c r="L228" s="106"/>
      <c r="M228" s="106"/>
      <c r="N228" s="77"/>
      <c r="O228" s="78"/>
      <c r="P228" s="78"/>
      <c r="Q228" s="78"/>
      <c r="R228" s="79"/>
      <c r="S228" s="80"/>
      <c r="T228" s="81"/>
      <c r="U228" s="77"/>
      <c r="V228" s="79"/>
      <c r="W228" s="79"/>
      <c r="X228" s="82"/>
      <c r="Y228" s="83"/>
      <c r="Z228" s="84"/>
      <c r="AA228" s="87"/>
      <c r="AB228" s="82"/>
    </row>
    <row r="229" spans="2:28" ht="16.5" customHeight="1" x14ac:dyDescent="0.25">
      <c r="B229" s="99"/>
      <c r="C229" s="99"/>
      <c r="D229" s="99"/>
      <c r="E229" s="99"/>
      <c r="F229" s="99"/>
      <c r="G229" s="99"/>
      <c r="H229" s="107"/>
      <c r="I229" s="107"/>
      <c r="J229" s="107"/>
      <c r="K229" s="106"/>
      <c r="L229" s="106"/>
      <c r="M229" s="106"/>
      <c r="N229" s="77"/>
      <c r="O229" s="78"/>
      <c r="P229" s="78"/>
      <c r="Q229" s="78"/>
      <c r="R229" s="79"/>
      <c r="S229" s="80"/>
      <c r="T229" s="81"/>
      <c r="U229" s="77"/>
      <c r="V229" s="79"/>
      <c r="W229" s="79"/>
      <c r="X229" s="86"/>
      <c r="Y229" s="83"/>
      <c r="Z229" s="84"/>
      <c r="AA229" s="85"/>
      <c r="AB229" s="86"/>
    </row>
    <row r="230" spans="2:28" ht="16.5" customHeight="1" x14ac:dyDescent="0.25">
      <c r="B230" s="100" t="s">
        <v>205</v>
      </c>
      <c r="C230" s="101"/>
      <c r="D230" s="101"/>
      <c r="E230" s="101"/>
      <c r="F230" s="101"/>
      <c r="G230" s="102"/>
      <c r="H230" s="102" t="s">
        <v>207</v>
      </c>
      <c r="I230" s="102" t="s">
        <v>5156</v>
      </c>
      <c r="J230" s="102" t="s">
        <v>5157</v>
      </c>
      <c r="K230" s="102">
        <v>34</v>
      </c>
      <c r="L230" s="102">
        <v>5</v>
      </c>
      <c r="M230" s="102"/>
      <c r="N230" s="102"/>
      <c r="O230" s="102" t="s">
        <v>208</v>
      </c>
      <c r="P230" s="102" t="s">
        <v>209</v>
      </c>
      <c r="Q230" s="102" t="s">
        <v>139</v>
      </c>
      <c r="R230" s="102">
        <v>34160</v>
      </c>
      <c r="S230" s="102"/>
      <c r="T230" s="102">
        <v>80</v>
      </c>
      <c r="U230" s="102"/>
      <c r="V230" s="103"/>
      <c r="W230" s="101"/>
      <c r="X230" s="102"/>
      <c r="Y230" s="101"/>
      <c r="Z230" s="101"/>
      <c r="AA230" s="101"/>
      <c r="AB230" s="104"/>
    </row>
    <row r="231" spans="2:28" ht="16.5" customHeight="1" x14ac:dyDescent="0.25">
      <c r="B231" s="97">
        <v>2241</v>
      </c>
      <c r="C231" s="97" t="s">
        <v>206</v>
      </c>
      <c r="D231" s="98">
        <v>3963</v>
      </c>
      <c r="E231" s="99">
        <v>9</v>
      </c>
      <c r="F231" s="97">
        <v>6</v>
      </c>
      <c r="G231" s="97">
        <v>1</v>
      </c>
      <c r="H231" s="105">
        <v>1</v>
      </c>
      <c r="I231" s="105">
        <v>1</v>
      </c>
      <c r="J231" s="105">
        <v>78</v>
      </c>
      <c r="K231" s="95">
        <v>578</v>
      </c>
      <c r="L231" s="106">
        <f>T230</f>
        <v>80</v>
      </c>
      <c r="M231" s="106">
        <f>K231*L231</f>
        <v>46240</v>
      </c>
      <c r="N231" s="77"/>
      <c r="O231" s="78"/>
      <c r="P231" s="78"/>
      <c r="Q231" s="78"/>
      <c r="R231" s="79"/>
      <c r="S231" s="80"/>
      <c r="T231" s="81"/>
      <c r="U231" s="77"/>
      <c r="V231" s="79"/>
      <c r="W231" s="79"/>
      <c r="X231" s="82"/>
      <c r="Y231" s="83">
        <f>M231</f>
        <v>46240</v>
      </c>
      <c r="Z231" s="84"/>
      <c r="AA231" s="87">
        <f>AB231*M231/100</f>
        <v>4.6240000000000006</v>
      </c>
      <c r="AB231" s="110">
        <v>0.01</v>
      </c>
    </row>
    <row r="232" spans="2:28" ht="16.5" customHeight="1" x14ac:dyDescent="0.25">
      <c r="B232" s="99"/>
      <c r="C232" s="99"/>
      <c r="D232" s="99"/>
      <c r="E232" s="99"/>
      <c r="F232" s="99"/>
      <c r="G232" s="99"/>
      <c r="H232" s="107"/>
      <c r="I232" s="107"/>
      <c r="J232" s="107"/>
      <c r="K232" s="106"/>
      <c r="L232" s="106"/>
      <c r="M232" s="106"/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6"/>
      <c r="Y232" s="83"/>
      <c r="Z232" s="84"/>
      <c r="AA232" s="85"/>
      <c r="AB232" s="86"/>
    </row>
    <row r="233" spans="2:28" ht="16.5" customHeight="1" x14ac:dyDescent="0.25">
      <c r="B233" s="100" t="s">
        <v>205</v>
      </c>
      <c r="C233" s="101"/>
      <c r="D233" s="101"/>
      <c r="E233" s="101"/>
      <c r="F233" s="101"/>
      <c r="G233" s="102"/>
      <c r="H233" s="102" t="s">
        <v>210</v>
      </c>
      <c r="I233" s="102" t="s">
        <v>5126</v>
      </c>
      <c r="J233" s="102" t="s">
        <v>5127</v>
      </c>
      <c r="K233" s="102">
        <v>38</v>
      </c>
      <c r="L233" s="102">
        <v>5</v>
      </c>
      <c r="M233" s="102"/>
      <c r="N233" s="102"/>
      <c r="O233" s="102" t="s">
        <v>208</v>
      </c>
      <c r="P233" s="102" t="s">
        <v>209</v>
      </c>
      <c r="Q233" s="102" t="s">
        <v>139</v>
      </c>
      <c r="R233" s="102">
        <v>34160</v>
      </c>
      <c r="S233" s="102"/>
      <c r="T233" s="102">
        <v>80</v>
      </c>
      <c r="U233" s="102" t="s">
        <v>5170</v>
      </c>
      <c r="V233" s="103"/>
      <c r="W233" s="101"/>
      <c r="X233" s="102"/>
      <c r="Y233" s="101"/>
      <c r="Z233" s="101"/>
      <c r="AA233" s="101"/>
      <c r="AB233" s="104"/>
    </row>
    <row r="234" spans="2:28" ht="16.5" customHeight="1" x14ac:dyDescent="0.25">
      <c r="B234" s="97">
        <v>2242</v>
      </c>
      <c r="C234" s="97" t="s">
        <v>206</v>
      </c>
      <c r="D234" s="98">
        <v>6033</v>
      </c>
      <c r="E234" s="99">
        <v>176</v>
      </c>
      <c r="F234" s="97">
        <v>6</v>
      </c>
      <c r="G234" s="97"/>
      <c r="H234" s="105">
        <v>2</v>
      </c>
      <c r="I234" s="105">
        <v>1</v>
      </c>
      <c r="J234" s="105">
        <v>63</v>
      </c>
      <c r="K234" s="95">
        <v>963</v>
      </c>
      <c r="L234" s="106">
        <f>T233</f>
        <v>80</v>
      </c>
      <c r="M234" s="106">
        <f>K234*L234</f>
        <v>77040</v>
      </c>
      <c r="N234" s="77"/>
      <c r="O234" s="78"/>
      <c r="P234" s="78"/>
      <c r="Q234" s="78"/>
      <c r="R234" s="79"/>
      <c r="S234" s="80"/>
      <c r="T234" s="81"/>
      <c r="U234" s="77"/>
      <c r="V234" s="79"/>
      <c r="W234" s="79"/>
      <c r="X234" s="82"/>
      <c r="Y234" s="83">
        <f>M234</f>
        <v>77040</v>
      </c>
      <c r="Z234" s="84"/>
      <c r="AA234" s="87">
        <f>AB234*M234/100</f>
        <v>7.7039999999999997</v>
      </c>
      <c r="AB234" s="110">
        <v>0.01</v>
      </c>
    </row>
    <row r="235" spans="2:28" ht="16.5" customHeight="1" x14ac:dyDescent="0.25">
      <c r="B235" s="97"/>
      <c r="C235" s="97"/>
      <c r="D235" s="98"/>
      <c r="E235" s="99"/>
      <c r="F235" s="97"/>
      <c r="G235" s="97"/>
      <c r="H235" s="105"/>
      <c r="I235" s="105">
        <v>2</v>
      </c>
      <c r="J235" s="105">
        <v>0</v>
      </c>
      <c r="K235" s="95">
        <v>200</v>
      </c>
      <c r="L235" s="106">
        <f>T233</f>
        <v>80</v>
      </c>
      <c r="M235" s="106">
        <f>K235*L235</f>
        <v>16000</v>
      </c>
      <c r="N235" s="77"/>
      <c r="O235" s="78" t="s">
        <v>203</v>
      </c>
      <c r="P235" s="78" t="s">
        <v>211</v>
      </c>
      <c r="Q235" s="78" t="s">
        <v>143</v>
      </c>
      <c r="R235" s="79">
        <v>90</v>
      </c>
      <c r="S235" s="80"/>
      <c r="T235" s="81">
        <v>7450</v>
      </c>
      <c r="U235" s="96" t="s">
        <v>1269</v>
      </c>
      <c r="V235" s="79">
        <f>R235*T235*65/100</f>
        <v>435825</v>
      </c>
      <c r="W235" s="79">
        <f>R235*T235-V235</f>
        <v>234675</v>
      </c>
      <c r="X235" s="82">
        <f>M235+W235</f>
        <v>250675</v>
      </c>
      <c r="Y235" s="83">
        <f>M235</f>
        <v>16000</v>
      </c>
      <c r="Z235" s="84"/>
      <c r="AA235" s="87">
        <f>AB235*M235/100</f>
        <v>3.2</v>
      </c>
      <c r="AB235" s="86">
        <v>0.02</v>
      </c>
    </row>
    <row r="236" spans="2:28" ht="16.5" customHeight="1" x14ac:dyDescent="0.25">
      <c r="B236" s="97"/>
      <c r="C236" s="97"/>
      <c r="D236" s="98"/>
      <c r="E236" s="99"/>
      <c r="F236" s="97"/>
      <c r="G236" s="97"/>
      <c r="H236" s="105">
        <v>2</v>
      </c>
      <c r="I236" s="105">
        <v>3</v>
      </c>
      <c r="J236" s="105">
        <v>63</v>
      </c>
      <c r="K236" s="95">
        <v>1163</v>
      </c>
      <c r="L236" s="106"/>
      <c r="M236" s="106"/>
      <c r="N236" s="77"/>
      <c r="O236" s="78"/>
      <c r="P236" s="78"/>
      <c r="Q236" s="78"/>
      <c r="R236" s="79"/>
      <c r="S236" s="80"/>
      <c r="T236" s="81"/>
      <c r="U236" s="77"/>
      <c r="V236" s="79"/>
      <c r="W236" s="79"/>
      <c r="X236" s="82"/>
      <c r="Y236" s="83"/>
      <c r="Z236" s="84"/>
      <c r="AA236" s="87"/>
      <c r="AB236" s="82"/>
    </row>
    <row r="237" spans="2:28" ht="16.5" customHeight="1" x14ac:dyDescent="0.25">
      <c r="B237" s="99"/>
      <c r="C237" s="99"/>
      <c r="D237" s="99"/>
      <c r="E237" s="99"/>
      <c r="F237" s="99"/>
      <c r="G237" s="99"/>
      <c r="H237" s="107"/>
      <c r="I237" s="107"/>
      <c r="J237" s="107"/>
      <c r="K237" s="106"/>
      <c r="L237" s="106"/>
      <c r="M237" s="106"/>
      <c r="N237" s="77"/>
      <c r="O237" s="78"/>
      <c r="P237" s="78"/>
      <c r="Q237" s="78"/>
      <c r="R237" s="79"/>
      <c r="S237" s="80"/>
      <c r="T237" s="81"/>
      <c r="U237" s="77"/>
      <c r="V237" s="79"/>
      <c r="W237" s="79"/>
      <c r="X237" s="86"/>
      <c r="Y237" s="83"/>
      <c r="Z237" s="84"/>
      <c r="AA237" s="85"/>
      <c r="AB237" s="86"/>
    </row>
    <row r="238" spans="2:28" ht="16.5" customHeight="1" x14ac:dyDescent="0.25">
      <c r="B238" s="100" t="s">
        <v>205</v>
      </c>
      <c r="C238" s="101"/>
      <c r="D238" s="101"/>
      <c r="E238" s="101"/>
      <c r="F238" s="101"/>
      <c r="G238" s="102"/>
      <c r="H238" s="102" t="s">
        <v>207</v>
      </c>
      <c r="I238" s="102" t="s">
        <v>2907</v>
      </c>
      <c r="J238" s="102" t="s">
        <v>3668</v>
      </c>
      <c r="K238" s="102">
        <v>28</v>
      </c>
      <c r="L238" s="102">
        <v>5</v>
      </c>
      <c r="M238" s="102"/>
      <c r="N238" s="102"/>
      <c r="O238" s="102" t="s">
        <v>208</v>
      </c>
      <c r="P238" s="102" t="s">
        <v>209</v>
      </c>
      <c r="Q238" s="102" t="s">
        <v>139</v>
      </c>
      <c r="R238" s="102">
        <v>34160</v>
      </c>
      <c r="S238" s="102"/>
      <c r="T238" s="102">
        <v>80</v>
      </c>
      <c r="U238" s="102" t="s">
        <v>5171</v>
      </c>
      <c r="V238" s="103"/>
      <c r="W238" s="101"/>
      <c r="X238" s="102"/>
      <c r="Y238" s="101"/>
      <c r="Z238" s="101"/>
      <c r="AA238" s="101"/>
      <c r="AB238" s="104"/>
    </row>
    <row r="239" spans="2:28" ht="16.5" customHeight="1" x14ac:dyDescent="0.25">
      <c r="B239" s="97">
        <v>2243</v>
      </c>
      <c r="C239" s="97" t="s">
        <v>206</v>
      </c>
      <c r="D239" s="98">
        <v>6037</v>
      </c>
      <c r="E239" s="99">
        <v>182</v>
      </c>
      <c r="F239" s="97">
        <v>6</v>
      </c>
      <c r="G239" s="97">
        <v>2</v>
      </c>
      <c r="H239" s="105">
        <v>0</v>
      </c>
      <c r="I239" s="105">
        <v>3</v>
      </c>
      <c r="J239" s="105">
        <v>57</v>
      </c>
      <c r="K239" s="95">
        <v>357</v>
      </c>
      <c r="L239" s="106">
        <f>T238</f>
        <v>80</v>
      </c>
      <c r="M239" s="106">
        <f>K239*L239</f>
        <v>28560</v>
      </c>
      <c r="N239" s="77"/>
      <c r="O239" s="78" t="s">
        <v>203</v>
      </c>
      <c r="P239" s="78" t="s">
        <v>211</v>
      </c>
      <c r="Q239" s="78" t="s">
        <v>143</v>
      </c>
      <c r="R239" s="79">
        <v>54</v>
      </c>
      <c r="S239" s="80"/>
      <c r="T239" s="81">
        <v>7450</v>
      </c>
      <c r="U239" s="96" t="s">
        <v>1328</v>
      </c>
      <c r="V239" s="79">
        <f>R239*T239*42/100</f>
        <v>168966</v>
      </c>
      <c r="W239" s="79">
        <f>R239*T239-V239</f>
        <v>233334</v>
      </c>
      <c r="X239" s="82">
        <f>M239+W239</f>
        <v>261894</v>
      </c>
      <c r="Y239" s="83">
        <f>M239</f>
        <v>28560</v>
      </c>
      <c r="Z239" s="84"/>
      <c r="AA239" s="87">
        <f>AB239*M239/100</f>
        <v>5.7120000000000006</v>
      </c>
      <c r="AB239" s="86">
        <v>0.02</v>
      </c>
    </row>
    <row r="240" spans="2:28" ht="16.5" customHeight="1" x14ac:dyDescent="0.25">
      <c r="B240" s="97"/>
      <c r="C240" s="97"/>
      <c r="D240" s="98"/>
      <c r="E240" s="99"/>
      <c r="F240" s="97"/>
      <c r="G240" s="97"/>
      <c r="H240" s="105"/>
      <c r="I240" s="105"/>
      <c r="J240" s="105"/>
      <c r="K240" s="95"/>
      <c r="L240" s="106"/>
      <c r="M240" s="106"/>
      <c r="N240" s="77"/>
      <c r="O240" s="78"/>
      <c r="P240" s="78"/>
      <c r="Q240" s="78"/>
      <c r="R240" s="79"/>
      <c r="S240" s="80"/>
      <c r="T240" s="81"/>
      <c r="U240" s="96"/>
      <c r="V240" s="79"/>
      <c r="W240" s="79"/>
      <c r="X240" s="82"/>
      <c r="Y240" s="83"/>
      <c r="Z240" s="84"/>
      <c r="AA240" s="87"/>
      <c r="AB240" s="86"/>
    </row>
    <row r="241" spans="2:28" ht="16.5" customHeight="1" x14ac:dyDescent="0.25">
      <c r="B241" s="99"/>
      <c r="C241" s="99"/>
      <c r="D241" s="99"/>
      <c r="E241" s="99"/>
      <c r="F241" s="99"/>
      <c r="G241" s="99"/>
      <c r="H241" s="107"/>
      <c r="I241" s="107"/>
      <c r="J241" s="107"/>
      <c r="K241" s="106"/>
      <c r="L241" s="106"/>
      <c r="M241" s="106"/>
      <c r="N241" s="77"/>
      <c r="O241" s="78"/>
      <c r="P241" s="78"/>
      <c r="Q241" s="78"/>
      <c r="R241" s="79"/>
      <c r="S241" s="80"/>
      <c r="T241" s="81"/>
      <c r="U241" s="77"/>
      <c r="V241" s="79"/>
      <c r="W241" s="79"/>
      <c r="X241" s="86"/>
      <c r="Y241" s="83"/>
      <c r="Z241" s="84"/>
      <c r="AA241" s="85"/>
      <c r="AB241" s="86"/>
    </row>
    <row r="242" spans="2:28" ht="16.5" customHeight="1" x14ac:dyDescent="0.25">
      <c r="B242" s="100" t="s">
        <v>205</v>
      </c>
      <c r="C242" s="101"/>
      <c r="D242" s="101"/>
      <c r="E242" s="101"/>
      <c r="F242" s="101"/>
      <c r="G242" s="102"/>
      <c r="H242" s="102" t="s">
        <v>210</v>
      </c>
      <c r="I242" s="102" t="s">
        <v>4236</v>
      </c>
      <c r="J242" s="102" t="s">
        <v>3668</v>
      </c>
      <c r="K242" s="102">
        <v>28</v>
      </c>
      <c r="L242" s="102">
        <v>5</v>
      </c>
      <c r="M242" s="102"/>
      <c r="N242" s="102"/>
      <c r="O242" s="102" t="s">
        <v>208</v>
      </c>
      <c r="P242" s="102" t="s">
        <v>209</v>
      </c>
      <c r="Q242" s="102" t="s">
        <v>139</v>
      </c>
      <c r="R242" s="102">
        <v>34160</v>
      </c>
      <c r="S242" s="102"/>
      <c r="T242" s="102">
        <v>80</v>
      </c>
      <c r="U242" s="102"/>
      <c r="V242" s="103"/>
      <c r="W242" s="101"/>
      <c r="X242" s="102"/>
      <c r="Y242" s="101"/>
      <c r="Z242" s="101"/>
      <c r="AA242" s="101"/>
      <c r="AB242" s="104"/>
    </row>
    <row r="243" spans="2:28" ht="16.5" customHeight="1" x14ac:dyDescent="0.25">
      <c r="B243" s="97">
        <v>2244</v>
      </c>
      <c r="C243" s="97" t="s">
        <v>206</v>
      </c>
      <c r="D243" s="98">
        <v>13866</v>
      </c>
      <c r="E243" s="99">
        <v>7</v>
      </c>
      <c r="F243" s="97">
        <v>6</v>
      </c>
      <c r="G243" s="97">
        <v>1</v>
      </c>
      <c r="H243" s="105">
        <v>9</v>
      </c>
      <c r="I243" s="105">
        <v>3</v>
      </c>
      <c r="J243" s="105">
        <v>61</v>
      </c>
      <c r="K243" s="95">
        <v>3961</v>
      </c>
      <c r="L243" s="106">
        <f>T242</f>
        <v>80</v>
      </c>
      <c r="M243" s="106">
        <f>K243*L243</f>
        <v>316880</v>
      </c>
      <c r="N243" s="77"/>
      <c r="O243" s="78"/>
      <c r="P243" s="78"/>
      <c r="Q243" s="78"/>
      <c r="R243" s="79"/>
      <c r="S243" s="80"/>
      <c r="T243" s="81"/>
      <c r="U243" s="77"/>
      <c r="V243" s="79"/>
      <c r="W243" s="79"/>
      <c r="X243" s="82"/>
      <c r="Y243" s="83">
        <f>M243</f>
        <v>316880</v>
      </c>
      <c r="Z243" s="84"/>
      <c r="AA243" s="87">
        <f>AB243*M243/100</f>
        <v>31.688000000000002</v>
      </c>
      <c r="AB243" s="110">
        <v>0.01</v>
      </c>
    </row>
    <row r="244" spans="2:28" ht="16.5" customHeight="1" x14ac:dyDescent="0.25">
      <c r="B244" s="99"/>
      <c r="C244" s="99"/>
      <c r="D244" s="99"/>
      <c r="E244" s="99"/>
      <c r="F244" s="99"/>
      <c r="G244" s="99"/>
      <c r="H244" s="107"/>
      <c r="I244" s="107"/>
      <c r="J244" s="107"/>
      <c r="K244" s="106"/>
      <c r="L244" s="106"/>
      <c r="M244" s="106"/>
      <c r="N244" s="77"/>
      <c r="O244" s="78"/>
      <c r="P244" s="78"/>
      <c r="Q244" s="78"/>
      <c r="R244" s="79"/>
      <c r="S244" s="80"/>
      <c r="T244" s="81"/>
      <c r="U244" s="77"/>
      <c r="V244" s="79"/>
      <c r="W244" s="79"/>
      <c r="X244" s="86"/>
      <c r="Y244" s="83"/>
      <c r="Z244" s="84"/>
      <c r="AA244" s="85"/>
      <c r="AB244" s="86"/>
    </row>
    <row r="245" spans="2:28" ht="16.5" customHeight="1" x14ac:dyDescent="0.25">
      <c r="B245" s="100" t="s">
        <v>205</v>
      </c>
      <c r="C245" s="101"/>
      <c r="D245" s="101"/>
      <c r="E245" s="101"/>
      <c r="F245" s="101"/>
      <c r="G245" s="102"/>
      <c r="H245" s="102" t="s">
        <v>207</v>
      </c>
      <c r="I245" s="102" t="s">
        <v>5172</v>
      </c>
      <c r="J245" s="102" t="s">
        <v>5173</v>
      </c>
      <c r="K245" s="102">
        <v>49</v>
      </c>
      <c r="L245" s="102">
        <v>5</v>
      </c>
      <c r="M245" s="102"/>
      <c r="N245" s="102"/>
      <c r="O245" s="102" t="s">
        <v>208</v>
      </c>
      <c r="P245" s="102" t="s">
        <v>209</v>
      </c>
      <c r="Q245" s="102" t="s">
        <v>139</v>
      </c>
      <c r="R245" s="102">
        <v>34160</v>
      </c>
      <c r="S245" s="102"/>
      <c r="T245" s="102">
        <v>80</v>
      </c>
      <c r="U245" s="102"/>
      <c r="V245" s="103"/>
      <c r="W245" s="101"/>
      <c r="X245" s="102"/>
      <c r="Y245" s="101"/>
      <c r="Z245" s="101"/>
      <c r="AA245" s="101"/>
      <c r="AB245" s="104"/>
    </row>
    <row r="246" spans="2:28" ht="16.5" customHeight="1" x14ac:dyDescent="0.25">
      <c r="B246" s="97">
        <v>2245</v>
      </c>
      <c r="C246" s="97" t="s">
        <v>206</v>
      </c>
      <c r="D246" s="98">
        <v>3977</v>
      </c>
      <c r="E246" s="99">
        <v>15</v>
      </c>
      <c r="F246" s="97">
        <v>6</v>
      </c>
      <c r="G246" s="97">
        <v>1</v>
      </c>
      <c r="H246" s="105">
        <v>21</v>
      </c>
      <c r="I246" s="105">
        <v>0</v>
      </c>
      <c r="J246" s="105">
        <v>18</v>
      </c>
      <c r="K246" s="95">
        <v>8418</v>
      </c>
      <c r="L246" s="106">
        <f>T245</f>
        <v>80</v>
      </c>
      <c r="M246" s="106">
        <f>K246*L246</f>
        <v>673440</v>
      </c>
      <c r="N246" s="77"/>
      <c r="O246" s="78"/>
      <c r="P246" s="78"/>
      <c r="Q246" s="78"/>
      <c r="R246" s="79"/>
      <c r="S246" s="80"/>
      <c r="T246" s="81"/>
      <c r="U246" s="77"/>
      <c r="V246" s="79"/>
      <c r="W246" s="79"/>
      <c r="X246" s="82"/>
      <c r="Y246" s="83">
        <f>M246</f>
        <v>673440</v>
      </c>
      <c r="Z246" s="84"/>
      <c r="AA246" s="87">
        <f>AB246*M246/100</f>
        <v>67.344000000000008</v>
      </c>
      <c r="AB246" s="110">
        <v>0.01</v>
      </c>
    </row>
    <row r="247" spans="2:28" ht="16.5" customHeight="1" x14ac:dyDescent="0.25">
      <c r="B247" s="99"/>
      <c r="C247" s="99"/>
      <c r="D247" s="99"/>
      <c r="E247" s="99"/>
      <c r="F247" s="99"/>
      <c r="G247" s="99"/>
      <c r="H247" s="107"/>
      <c r="I247" s="107"/>
      <c r="J247" s="107"/>
      <c r="K247" s="106"/>
      <c r="L247" s="106"/>
      <c r="M247" s="106"/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6"/>
      <c r="Y247" s="83"/>
      <c r="Z247" s="84"/>
      <c r="AA247" s="85"/>
      <c r="AB247" s="86"/>
    </row>
    <row r="248" spans="2:28" ht="16.5" customHeight="1" x14ac:dyDescent="0.25">
      <c r="B248" s="100" t="s">
        <v>205</v>
      </c>
      <c r="C248" s="101"/>
      <c r="D248" s="101"/>
      <c r="E248" s="101"/>
      <c r="F248" s="101"/>
      <c r="G248" s="102"/>
      <c r="H248" s="102" t="s">
        <v>210</v>
      </c>
      <c r="I248" s="102" t="s">
        <v>5174</v>
      </c>
      <c r="J248" s="102" t="s">
        <v>5175</v>
      </c>
      <c r="K248" s="102">
        <v>14</v>
      </c>
      <c r="L248" s="102">
        <v>5</v>
      </c>
      <c r="M248" s="102"/>
      <c r="N248" s="102"/>
      <c r="O248" s="102" t="s">
        <v>208</v>
      </c>
      <c r="P248" s="102" t="s">
        <v>209</v>
      </c>
      <c r="Q248" s="102" t="s">
        <v>139</v>
      </c>
      <c r="R248" s="102">
        <v>34160</v>
      </c>
      <c r="S248" s="102"/>
      <c r="T248" s="102">
        <v>80</v>
      </c>
      <c r="U248" s="102" t="s">
        <v>5176</v>
      </c>
      <c r="V248" s="103"/>
      <c r="W248" s="101"/>
      <c r="X248" s="102"/>
      <c r="Y248" s="101"/>
      <c r="Z248" s="101"/>
      <c r="AA248" s="101"/>
      <c r="AB248" s="104"/>
    </row>
    <row r="249" spans="2:28" ht="16.5" customHeight="1" x14ac:dyDescent="0.25">
      <c r="B249" s="97">
        <v>2246</v>
      </c>
      <c r="C249" s="97" t="s">
        <v>206</v>
      </c>
      <c r="D249" s="98">
        <v>5990</v>
      </c>
      <c r="E249" s="99">
        <v>109</v>
      </c>
      <c r="F249" s="97">
        <v>6</v>
      </c>
      <c r="G249" s="97">
        <v>2</v>
      </c>
      <c r="H249" s="105">
        <v>0</v>
      </c>
      <c r="I249" s="105">
        <v>3</v>
      </c>
      <c r="J249" s="105">
        <v>29</v>
      </c>
      <c r="K249" s="95">
        <v>329</v>
      </c>
      <c r="L249" s="106">
        <f>T248</f>
        <v>80</v>
      </c>
      <c r="M249" s="106">
        <f>K249*L249</f>
        <v>26320</v>
      </c>
      <c r="N249" s="77"/>
      <c r="O249" s="78" t="s">
        <v>203</v>
      </c>
      <c r="P249" s="78" t="s">
        <v>211</v>
      </c>
      <c r="Q249" s="78" t="s">
        <v>143</v>
      </c>
      <c r="R249" s="79">
        <v>72</v>
      </c>
      <c r="S249" s="80"/>
      <c r="T249" s="81">
        <v>7450</v>
      </c>
      <c r="U249" s="96" t="s">
        <v>411</v>
      </c>
      <c r="V249" s="79">
        <f>R249*T249*85/100</f>
        <v>455940</v>
      </c>
      <c r="W249" s="79">
        <f>R249*T249-V249</f>
        <v>80460</v>
      </c>
      <c r="X249" s="82">
        <f>M249+W249</f>
        <v>106780</v>
      </c>
      <c r="Y249" s="83">
        <f>M249</f>
        <v>26320</v>
      </c>
      <c r="Z249" s="84"/>
      <c r="AA249" s="87">
        <f>AB249*M249/100</f>
        <v>5.2639999999999993</v>
      </c>
      <c r="AB249" s="86">
        <v>0.02</v>
      </c>
    </row>
    <row r="250" spans="2:28" ht="16.5" customHeight="1" x14ac:dyDescent="0.25">
      <c r="B250" s="99"/>
      <c r="C250" s="99"/>
      <c r="D250" s="99"/>
      <c r="E250" s="99"/>
      <c r="F250" s="99"/>
      <c r="G250" s="99"/>
      <c r="H250" s="107"/>
      <c r="I250" s="107"/>
      <c r="J250" s="107"/>
      <c r="K250" s="106"/>
      <c r="L250" s="106"/>
      <c r="M250" s="106"/>
      <c r="N250" s="77"/>
      <c r="O250" s="78"/>
      <c r="P250" s="78"/>
      <c r="Q250" s="78"/>
      <c r="R250" s="79"/>
      <c r="S250" s="80"/>
      <c r="T250" s="81"/>
      <c r="U250" s="77"/>
      <c r="V250" s="79"/>
      <c r="W250" s="79"/>
      <c r="X250" s="86"/>
      <c r="Y250" s="83"/>
      <c r="Z250" s="84"/>
      <c r="AA250" s="85"/>
      <c r="AB250" s="86"/>
    </row>
    <row r="251" spans="2:28" ht="16.5" customHeight="1" x14ac:dyDescent="0.25">
      <c r="B251" s="100" t="s">
        <v>205</v>
      </c>
      <c r="C251" s="101"/>
      <c r="D251" s="101"/>
      <c r="E251" s="101"/>
      <c r="F251" s="101"/>
      <c r="G251" s="102"/>
      <c r="H251" s="102" t="s">
        <v>210</v>
      </c>
      <c r="I251" s="102" t="s">
        <v>1009</v>
      </c>
      <c r="J251" s="102" t="s">
        <v>5177</v>
      </c>
      <c r="K251" s="102">
        <v>76</v>
      </c>
      <c r="L251" s="102">
        <v>5</v>
      </c>
      <c r="M251" s="102"/>
      <c r="N251" s="102"/>
      <c r="O251" s="102" t="s">
        <v>208</v>
      </c>
      <c r="P251" s="102" t="s">
        <v>209</v>
      </c>
      <c r="Q251" s="102" t="s">
        <v>139</v>
      </c>
      <c r="R251" s="102">
        <v>34160</v>
      </c>
      <c r="S251" s="102"/>
      <c r="T251" s="102">
        <v>80</v>
      </c>
      <c r="U251" s="102" t="s">
        <v>5178</v>
      </c>
      <c r="V251" s="103"/>
      <c r="W251" s="101"/>
      <c r="X251" s="102"/>
      <c r="Y251" s="101"/>
      <c r="Z251" s="101"/>
      <c r="AA251" s="101"/>
      <c r="AB251" s="104"/>
    </row>
    <row r="252" spans="2:28" ht="16.5" customHeight="1" x14ac:dyDescent="0.25">
      <c r="B252" s="97">
        <v>2247</v>
      </c>
      <c r="C252" s="97" t="s">
        <v>206</v>
      </c>
      <c r="D252" s="98">
        <v>6013</v>
      </c>
      <c r="E252" s="99">
        <v>146</v>
      </c>
      <c r="F252" s="97">
        <v>6</v>
      </c>
      <c r="G252" s="97">
        <v>2</v>
      </c>
      <c r="H252" s="105">
        <v>0</v>
      </c>
      <c r="I252" s="105">
        <v>1</v>
      </c>
      <c r="J252" s="105">
        <v>1</v>
      </c>
      <c r="K252" s="95">
        <v>101</v>
      </c>
      <c r="L252" s="106">
        <f>T251</f>
        <v>80</v>
      </c>
      <c r="M252" s="106">
        <f>K252*L252</f>
        <v>8080</v>
      </c>
      <c r="N252" s="77"/>
      <c r="O252" s="78" t="s">
        <v>203</v>
      </c>
      <c r="P252" s="78" t="s">
        <v>5</v>
      </c>
      <c r="Q252" s="78" t="s">
        <v>143</v>
      </c>
      <c r="R252" s="79">
        <v>60</v>
      </c>
      <c r="S252" s="80"/>
      <c r="T252" s="81">
        <v>8050</v>
      </c>
      <c r="U252" s="96" t="s">
        <v>228</v>
      </c>
      <c r="V252" s="79">
        <f>R252*T252*14/100</f>
        <v>67620</v>
      </c>
      <c r="W252" s="79">
        <f>R252*T252-V252</f>
        <v>415380</v>
      </c>
      <c r="X252" s="82">
        <f>M252+W252</f>
        <v>423460</v>
      </c>
      <c r="Y252" s="83">
        <f>M252</f>
        <v>8080</v>
      </c>
      <c r="Z252" s="84"/>
      <c r="AA252" s="87">
        <f>AB252*M252/100</f>
        <v>1.6159999999999999</v>
      </c>
      <c r="AB252" s="86">
        <v>0.02</v>
      </c>
    </row>
    <row r="253" spans="2:28" ht="16.5" customHeight="1" x14ac:dyDescent="0.25">
      <c r="B253" s="99"/>
      <c r="C253" s="99"/>
      <c r="D253" s="99"/>
      <c r="E253" s="99"/>
      <c r="F253" s="99"/>
      <c r="G253" s="99"/>
      <c r="H253" s="107"/>
      <c r="I253" s="107"/>
      <c r="J253" s="107"/>
      <c r="K253" s="106"/>
      <c r="L253" s="106"/>
      <c r="M253" s="106"/>
      <c r="N253" s="77"/>
      <c r="O253" s="78"/>
      <c r="P253" s="78"/>
      <c r="Q253" s="78"/>
      <c r="R253" s="79"/>
      <c r="S253" s="80"/>
      <c r="T253" s="81"/>
      <c r="U253" s="77"/>
      <c r="V253" s="79"/>
      <c r="W253" s="79"/>
      <c r="X253" s="86"/>
      <c r="Y253" s="83"/>
      <c r="Z253" s="84"/>
      <c r="AA253" s="85"/>
      <c r="AB253" s="86"/>
    </row>
    <row r="254" spans="2:28" ht="16.5" customHeight="1" x14ac:dyDescent="0.25">
      <c r="B254" s="100" t="s">
        <v>205</v>
      </c>
      <c r="C254" s="101"/>
      <c r="D254" s="101"/>
      <c r="E254" s="101"/>
      <c r="F254" s="101"/>
      <c r="G254" s="102"/>
      <c r="H254" s="102" t="s">
        <v>210</v>
      </c>
      <c r="I254" s="102" t="s">
        <v>1009</v>
      </c>
      <c r="J254" s="102" t="s">
        <v>5177</v>
      </c>
      <c r="K254" s="102">
        <v>76</v>
      </c>
      <c r="L254" s="102">
        <v>5</v>
      </c>
      <c r="M254" s="102"/>
      <c r="N254" s="102"/>
      <c r="O254" s="102" t="s">
        <v>208</v>
      </c>
      <c r="P254" s="102" t="s">
        <v>209</v>
      </c>
      <c r="Q254" s="102" t="s">
        <v>139</v>
      </c>
      <c r="R254" s="102">
        <v>34160</v>
      </c>
      <c r="S254" s="102"/>
      <c r="T254" s="102">
        <v>80</v>
      </c>
      <c r="U254" s="102" t="s">
        <v>5179</v>
      </c>
      <c r="V254" s="103"/>
      <c r="W254" s="101"/>
      <c r="X254" s="102"/>
      <c r="Y254" s="101"/>
      <c r="Z254" s="101"/>
      <c r="AA254" s="101"/>
      <c r="AB254" s="104"/>
    </row>
    <row r="255" spans="2:28" ht="16.5" customHeight="1" x14ac:dyDescent="0.25">
      <c r="B255" s="97">
        <v>2248</v>
      </c>
      <c r="C255" s="97" t="s">
        <v>206</v>
      </c>
      <c r="D255" s="98">
        <v>6014</v>
      </c>
      <c r="E255" s="99">
        <v>147</v>
      </c>
      <c r="F255" s="97">
        <v>6</v>
      </c>
      <c r="G255" s="97">
        <v>1</v>
      </c>
      <c r="H255" s="105">
        <v>0</v>
      </c>
      <c r="I255" s="105">
        <v>0</v>
      </c>
      <c r="J255" s="105">
        <v>99</v>
      </c>
      <c r="K255" s="95">
        <v>99</v>
      </c>
      <c r="L255" s="106">
        <f>T254</f>
        <v>80</v>
      </c>
      <c r="M255" s="106">
        <f>K255*L255</f>
        <v>7920</v>
      </c>
      <c r="N255" s="77"/>
      <c r="O255" s="78"/>
      <c r="P255" s="78"/>
      <c r="Q255" s="78"/>
      <c r="R255" s="79"/>
      <c r="S255" s="80"/>
      <c r="T255" s="81"/>
      <c r="U255" s="77"/>
      <c r="V255" s="79"/>
      <c r="W255" s="79"/>
      <c r="X255" s="82"/>
      <c r="Y255" s="83">
        <f>M255</f>
        <v>7920</v>
      </c>
      <c r="Z255" s="84"/>
      <c r="AA255" s="87">
        <f>AB255*M255/100</f>
        <v>0.79200000000000004</v>
      </c>
      <c r="AB255" s="110">
        <v>0.01</v>
      </c>
    </row>
    <row r="256" spans="2:28" ht="16.5" customHeight="1" x14ac:dyDescent="0.25">
      <c r="B256" s="99"/>
      <c r="C256" s="99"/>
      <c r="D256" s="99"/>
      <c r="E256" s="99"/>
      <c r="F256" s="99"/>
      <c r="G256" s="99"/>
      <c r="H256" s="107"/>
      <c r="I256" s="107"/>
      <c r="J256" s="107"/>
      <c r="K256" s="106"/>
      <c r="L256" s="106"/>
      <c r="M256" s="106"/>
      <c r="N256" s="77"/>
      <c r="O256" s="78"/>
      <c r="P256" s="78"/>
      <c r="Q256" s="78"/>
      <c r="R256" s="79"/>
      <c r="S256" s="80"/>
      <c r="T256" s="81"/>
      <c r="U256" s="77"/>
      <c r="V256" s="79"/>
      <c r="W256" s="79"/>
      <c r="X256" s="86"/>
      <c r="Y256" s="83"/>
      <c r="Z256" s="84"/>
      <c r="AA256" s="85"/>
      <c r="AB256" s="86"/>
    </row>
    <row r="257" spans="2:28" ht="16.5" customHeight="1" x14ac:dyDescent="0.25">
      <c r="B257" s="100" t="s">
        <v>205</v>
      </c>
      <c r="C257" s="101"/>
      <c r="D257" s="101"/>
      <c r="E257" s="101"/>
      <c r="F257" s="101"/>
      <c r="G257" s="102"/>
      <c r="H257" s="102" t="s">
        <v>210</v>
      </c>
      <c r="I257" s="102" t="s">
        <v>3679</v>
      </c>
      <c r="J257" s="102" t="s">
        <v>3668</v>
      </c>
      <c r="K257" s="102">
        <v>84</v>
      </c>
      <c r="L257" s="102">
        <v>5</v>
      </c>
      <c r="M257" s="102"/>
      <c r="N257" s="102"/>
      <c r="O257" s="102" t="s">
        <v>208</v>
      </c>
      <c r="P257" s="102" t="s">
        <v>209</v>
      </c>
      <c r="Q257" s="102" t="s">
        <v>139</v>
      </c>
      <c r="R257" s="102">
        <v>34160</v>
      </c>
      <c r="S257" s="102"/>
      <c r="T257" s="102">
        <v>80</v>
      </c>
      <c r="U257" s="102" t="s">
        <v>5181</v>
      </c>
      <c r="V257" s="103"/>
      <c r="W257" s="101"/>
      <c r="X257" s="102"/>
      <c r="Y257" s="101"/>
      <c r="Z257" s="101"/>
      <c r="AA257" s="101"/>
      <c r="AB257" s="104"/>
    </row>
    <row r="258" spans="2:28" ht="16.5" customHeight="1" x14ac:dyDescent="0.25">
      <c r="B258" s="97">
        <v>2250</v>
      </c>
      <c r="C258" s="97" t="s">
        <v>206</v>
      </c>
      <c r="D258" s="98">
        <v>6035</v>
      </c>
      <c r="E258" s="99">
        <v>178</v>
      </c>
      <c r="F258" s="97">
        <v>6</v>
      </c>
      <c r="G258" s="97">
        <v>2</v>
      </c>
      <c r="H258" s="105">
        <v>1</v>
      </c>
      <c r="I258" s="105">
        <v>0</v>
      </c>
      <c r="J258" s="105">
        <v>49</v>
      </c>
      <c r="K258" s="95">
        <v>449</v>
      </c>
      <c r="L258" s="106">
        <f>T257</f>
        <v>80</v>
      </c>
      <c r="M258" s="106">
        <f>K258*L258</f>
        <v>35920</v>
      </c>
      <c r="N258" s="77"/>
      <c r="O258" s="78" t="s">
        <v>203</v>
      </c>
      <c r="P258" s="78" t="s">
        <v>5</v>
      </c>
      <c r="Q258" s="78" t="s">
        <v>143</v>
      </c>
      <c r="R258" s="79">
        <v>96</v>
      </c>
      <c r="S258" s="80"/>
      <c r="T258" s="81">
        <v>8050</v>
      </c>
      <c r="U258" s="96" t="s">
        <v>375</v>
      </c>
      <c r="V258" s="79">
        <f>R258*T258*36/100</f>
        <v>278208</v>
      </c>
      <c r="W258" s="79">
        <f>R258*T258-V258</f>
        <v>494592</v>
      </c>
      <c r="X258" s="82">
        <f>M258+W258</f>
        <v>530512</v>
      </c>
      <c r="Y258" s="83">
        <f>M258</f>
        <v>35920</v>
      </c>
      <c r="Z258" s="84"/>
      <c r="AA258" s="87">
        <f>AB258*M258/100</f>
        <v>7.1840000000000002</v>
      </c>
      <c r="AB258" s="86">
        <v>0.02</v>
      </c>
    </row>
    <row r="259" spans="2:28" ht="16.5" customHeight="1" x14ac:dyDescent="0.25">
      <c r="B259" s="99"/>
      <c r="C259" s="99"/>
      <c r="D259" s="99"/>
      <c r="E259" s="99"/>
      <c r="F259" s="99"/>
      <c r="G259" s="99"/>
      <c r="H259" s="107"/>
      <c r="I259" s="107"/>
      <c r="J259" s="107"/>
      <c r="K259" s="106"/>
      <c r="L259" s="106"/>
      <c r="M259" s="106"/>
      <c r="N259" s="77"/>
      <c r="O259" s="78"/>
      <c r="P259" s="78"/>
      <c r="Q259" s="78"/>
      <c r="R259" s="79"/>
      <c r="S259" s="80"/>
      <c r="T259" s="81"/>
      <c r="U259" s="77"/>
      <c r="V259" s="79"/>
      <c r="W259" s="79"/>
      <c r="X259" s="86"/>
      <c r="Y259" s="83"/>
      <c r="Z259" s="84"/>
      <c r="AA259" s="85"/>
      <c r="AB259" s="86"/>
    </row>
    <row r="260" spans="2:28" ht="16.5" customHeight="1" x14ac:dyDescent="0.25">
      <c r="B260" s="100" t="s">
        <v>205</v>
      </c>
      <c r="C260" s="101"/>
      <c r="D260" s="101"/>
      <c r="E260" s="101"/>
      <c r="F260" s="101"/>
      <c r="G260" s="102"/>
      <c r="H260" s="102" t="s">
        <v>210</v>
      </c>
      <c r="I260" s="102" t="s">
        <v>5182</v>
      </c>
      <c r="J260" s="102" t="s">
        <v>5183</v>
      </c>
      <c r="K260" s="102">
        <v>73</v>
      </c>
      <c r="L260" s="102">
        <v>5</v>
      </c>
      <c r="M260" s="102"/>
      <c r="N260" s="102"/>
      <c r="O260" s="102" t="s">
        <v>208</v>
      </c>
      <c r="P260" s="102" t="s">
        <v>209</v>
      </c>
      <c r="Q260" s="102" t="s">
        <v>139</v>
      </c>
      <c r="R260" s="102">
        <v>34160</v>
      </c>
      <c r="S260" s="102"/>
      <c r="T260" s="102">
        <v>80</v>
      </c>
      <c r="U260" s="102"/>
      <c r="V260" s="103"/>
      <c r="W260" s="101"/>
      <c r="X260" s="102"/>
      <c r="Y260" s="101"/>
      <c r="Z260" s="101"/>
      <c r="AA260" s="101"/>
      <c r="AB260" s="104"/>
    </row>
    <row r="261" spans="2:28" ht="16.5" customHeight="1" x14ac:dyDescent="0.25">
      <c r="B261" s="97">
        <v>2251</v>
      </c>
      <c r="C261" s="97" t="s">
        <v>206</v>
      </c>
      <c r="D261" s="98">
        <v>1737</v>
      </c>
      <c r="E261" s="99">
        <v>4</v>
      </c>
      <c r="F261" s="97">
        <v>6</v>
      </c>
      <c r="G261" s="97">
        <v>1</v>
      </c>
      <c r="H261" s="105">
        <v>18</v>
      </c>
      <c r="I261" s="105">
        <v>0</v>
      </c>
      <c r="J261" s="105">
        <v>44</v>
      </c>
      <c r="K261" s="95">
        <v>7244</v>
      </c>
      <c r="L261" s="106">
        <f>T260</f>
        <v>80</v>
      </c>
      <c r="M261" s="106">
        <f>K261*L261</f>
        <v>579520</v>
      </c>
      <c r="N261" s="77"/>
      <c r="O261" s="78"/>
      <c r="P261" s="78"/>
      <c r="Q261" s="78"/>
      <c r="R261" s="79"/>
      <c r="S261" s="80"/>
      <c r="T261" s="81"/>
      <c r="U261" s="77"/>
      <c r="V261" s="79"/>
      <c r="W261" s="79"/>
      <c r="X261" s="82"/>
      <c r="Y261" s="83">
        <f>M261</f>
        <v>579520</v>
      </c>
      <c r="Z261" s="84"/>
      <c r="AA261" s="87">
        <f>AB261*M261/100</f>
        <v>57.951999999999998</v>
      </c>
      <c r="AB261" s="110">
        <v>0.01</v>
      </c>
    </row>
    <row r="262" spans="2:28" ht="16.5" customHeight="1" x14ac:dyDescent="0.25">
      <c r="B262" s="99"/>
      <c r="C262" s="99"/>
      <c r="D262" s="99"/>
      <c r="E262" s="99"/>
      <c r="F262" s="99"/>
      <c r="G262" s="99"/>
      <c r="H262" s="107"/>
      <c r="I262" s="107"/>
      <c r="J262" s="107"/>
      <c r="K262" s="106"/>
      <c r="L262" s="106"/>
      <c r="M262" s="106"/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6"/>
      <c r="Y262" s="83"/>
      <c r="Z262" s="84"/>
      <c r="AA262" s="85"/>
      <c r="AB262" s="86"/>
    </row>
    <row r="263" spans="2:28" ht="16.5" customHeight="1" x14ac:dyDescent="0.25">
      <c r="B263" s="100" t="s">
        <v>205</v>
      </c>
      <c r="C263" s="101"/>
      <c r="D263" s="101"/>
      <c r="E263" s="101"/>
      <c r="F263" s="101"/>
      <c r="G263" s="102"/>
      <c r="H263" s="102" t="s">
        <v>210</v>
      </c>
      <c r="I263" s="102" t="s">
        <v>5182</v>
      </c>
      <c r="J263" s="102" t="s">
        <v>5183</v>
      </c>
      <c r="K263" s="102">
        <v>73</v>
      </c>
      <c r="L263" s="102">
        <v>5</v>
      </c>
      <c r="M263" s="102"/>
      <c r="N263" s="102"/>
      <c r="O263" s="102" t="s">
        <v>208</v>
      </c>
      <c r="P263" s="102" t="s">
        <v>209</v>
      </c>
      <c r="Q263" s="102" t="s">
        <v>139</v>
      </c>
      <c r="R263" s="102">
        <v>34160</v>
      </c>
      <c r="S263" s="102"/>
      <c r="T263" s="102">
        <v>80</v>
      </c>
      <c r="U263" s="102" t="s">
        <v>5184</v>
      </c>
      <c r="V263" s="103"/>
      <c r="W263" s="101"/>
      <c r="X263" s="102"/>
      <c r="Y263" s="101"/>
      <c r="Z263" s="101"/>
      <c r="AA263" s="101"/>
      <c r="AB263" s="104"/>
    </row>
    <row r="264" spans="2:28" ht="16.5" customHeight="1" x14ac:dyDescent="0.25">
      <c r="B264" s="97">
        <v>2252</v>
      </c>
      <c r="C264" s="97" t="s">
        <v>206</v>
      </c>
      <c r="D264" s="98">
        <v>6044</v>
      </c>
      <c r="E264" s="99">
        <v>190</v>
      </c>
      <c r="F264" s="97">
        <v>6</v>
      </c>
      <c r="G264" s="97">
        <v>2</v>
      </c>
      <c r="H264" s="105">
        <v>0</v>
      </c>
      <c r="I264" s="105">
        <v>3</v>
      </c>
      <c r="J264" s="105">
        <v>73</v>
      </c>
      <c r="K264" s="95">
        <v>373</v>
      </c>
      <c r="L264" s="106">
        <f>T263</f>
        <v>80</v>
      </c>
      <c r="M264" s="106">
        <f>K264*L264</f>
        <v>29840</v>
      </c>
      <c r="N264" s="77"/>
      <c r="O264" s="78" t="s">
        <v>203</v>
      </c>
      <c r="P264" s="78" t="s">
        <v>211</v>
      </c>
      <c r="Q264" s="78" t="s">
        <v>143</v>
      </c>
      <c r="R264" s="79">
        <v>108</v>
      </c>
      <c r="S264" s="80"/>
      <c r="T264" s="81">
        <v>7450</v>
      </c>
      <c r="U264" s="96" t="s">
        <v>1158</v>
      </c>
      <c r="V264" s="79">
        <f>R264*T264*85/100</f>
        <v>683910</v>
      </c>
      <c r="W264" s="79">
        <f>R264*T264-V264</f>
        <v>120690</v>
      </c>
      <c r="X264" s="82">
        <f>M264+W264</f>
        <v>150530</v>
      </c>
      <c r="Y264" s="83">
        <f>M264</f>
        <v>29840</v>
      </c>
      <c r="Z264" s="84"/>
      <c r="AA264" s="87">
        <f>AB264*M264/100</f>
        <v>5.9680000000000009</v>
      </c>
      <c r="AB264" s="86">
        <v>0.02</v>
      </c>
    </row>
    <row r="265" spans="2:28" ht="16.5" customHeight="1" x14ac:dyDescent="0.25">
      <c r="B265" s="99"/>
      <c r="C265" s="99"/>
      <c r="D265" s="99"/>
      <c r="E265" s="99"/>
      <c r="F265" s="99"/>
      <c r="G265" s="99"/>
      <c r="H265" s="107"/>
      <c r="I265" s="107"/>
      <c r="J265" s="107"/>
      <c r="K265" s="106"/>
      <c r="L265" s="106"/>
      <c r="M265" s="106"/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6"/>
      <c r="Y265" s="83"/>
      <c r="Z265" s="84"/>
      <c r="AA265" s="85"/>
      <c r="AB265" s="86"/>
    </row>
    <row r="266" spans="2:28" ht="16.5" customHeight="1" x14ac:dyDescent="0.25">
      <c r="B266" s="100" t="s">
        <v>205</v>
      </c>
      <c r="C266" s="101"/>
      <c r="D266" s="101"/>
      <c r="E266" s="101"/>
      <c r="F266" s="101"/>
      <c r="G266" s="102"/>
      <c r="H266" s="102" t="s">
        <v>210</v>
      </c>
      <c r="I266" s="102" t="s">
        <v>1301</v>
      </c>
      <c r="J266" s="102" t="s">
        <v>5139</v>
      </c>
      <c r="K266" s="102">
        <v>11</v>
      </c>
      <c r="L266" s="102">
        <v>5</v>
      </c>
      <c r="M266" s="102"/>
      <c r="N266" s="102"/>
      <c r="O266" s="102" t="s">
        <v>208</v>
      </c>
      <c r="P266" s="102" t="s">
        <v>209</v>
      </c>
      <c r="Q266" s="102" t="s">
        <v>139</v>
      </c>
      <c r="R266" s="102">
        <v>34160</v>
      </c>
      <c r="S266" s="102"/>
      <c r="T266" s="102">
        <v>80</v>
      </c>
      <c r="U266" s="102" t="s">
        <v>5185</v>
      </c>
      <c r="V266" s="103"/>
      <c r="W266" s="101"/>
      <c r="X266" s="102"/>
      <c r="Y266" s="101"/>
      <c r="Z266" s="101"/>
      <c r="AA266" s="101"/>
      <c r="AB266" s="104"/>
    </row>
    <row r="267" spans="2:28" ht="16.5" customHeight="1" x14ac:dyDescent="0.25">
      <c r="B267" s="97">
        <v>2253</v>
      </c>
      <c r="C267" s="97" t="s">
        <v>206</v>
      </c>
      <c r="D267" s="98">
        <v>6055</v>
      </c>
      <c r="E267" s="99">
        <v>208</v>
      </c>
      <c r="F267" s="97">
        <v>6</v>
      </c>
      <c r="G267" s="97">
        <v>2</v>
      </c>
      <c r="H267" s="105">
        <v>0</v>
      </c>
      <c r="I267" s="105">
        <v>2</v>
      </c>
      <c r="J267" s="105">
        <v>14</v>
      </c>
      <c r="K267" s="95">
        <v>214</v>
      </c>
      <c r="L267" s="106">
        <f>T266</f>
        <v>80</v>
      </c>
      <c r="M267" s="106">
        <f>K267*L267</f>
        <v>17120</v>
      </c>
      <c r="N267" s="77"/>
      <c r="O267" s="78" t="s">
        <v>203</v>
      </c>
      <c r="P267" s="78" t="s">
        <v>211</v>
      </c>
      <c r="Q267" s="78" t="s">
        <v>143</v>
      </c>
      <c r="R267" s="79">
        <v>72</v>
      </c>
      <c r="S267" s="80"/>
      <c r="T267" s="81">
        <v>7450</v>
      </c>
      <c r="U267" s="96" t="s">
        <v>1328</v>
      </c>
      <c r="V267" s="79">
        <f>R267*T267*42/100</f>
        <v>225288</v>
      </c>
      <c r="W267" s="79">
        <f>R267*T267-V267</f>
        <v>311112</v>
      </c>
      <c r="X267" s="82">
        <f>M267+W267</f>
        <v>328232</v>
      </c>
      <c r="Y267" s="83">
        <f>M267</f>
        <v>17120</v>
      </c>
      <c r="Z267" s="84"/>
      <c r="AA267" s="87">
        <f>AB267*M267/100</f>
        <v>3.4240000000000004</v>
      </c>
      <c r="AB267" s="86">
        <v>0.02</v>
      </c>
    </row>
    <row r="268" spans="2:28" ht="16.5" customHeight="1" x14ac:dyDescent="0.25">
      <c r="B268" s="99"/>
      <c r="C268" s="99"/>
      <c r="D268" s="99"/>
      <c r="E268" s="99"/>
      <c r="F268" s="99"/>
      <c r="G268" s="99"/>
      <c r="H268" s="107"/>
      <c r="I268" s="107"/>
      <c r="J268" s="107"/>
      <c r="K268" s="106"/>
      <c r="L268" s="106"/>
      <c r="M268" s="106"/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6"/>
      <c r="Y268" s="83"/>
      <c r="Z268" s="84"/>
      <c r="AA268" s="85"/>
      <c r="AB268" s="86"/>
    </row>
    <row r="269" spans="2:28" ht="16.5" customHeight="1" x14ac:dyDescent="0.25">
      <c r="B269" s="100" t="s">
        <v>205</v>
      </c>
      <c r="C269" s="101"/>
      <c r="D269" s="101"/>
      <c r="E269" s="101"/>
      <c r="F269" s="101"/>
      <c r="G269" s="102"/>
      <c r="H269" s="102" t="s">
        <v>207</v>
      </c>
      <c r="I269" s="102" t="s">
        <v>5186</v>
      </c>
      <c r="J269" s="102" t="s">
        <v>3567</v>
      </c>
      <c r="K269" s="102">
        <v>13</v>
      </c>
      <c r="L269" s="102">
        <v>5</v>
      </c>
      <c r="M269" s="102"/>
      <c r="N269" s="102"/>
      <c r="O269" s="102" t="s">
        <v>208</v>
      </c>
      <c r="P269" s="102" t="s">
        <v>209</v>
      </c>
      <c r="Q269" s="102" t="s">
        <v>139</v>
      </c>
      <c r="R269" s="102">
        <v>34160</v>
      </c>
      <c r="S269" s="102"/>
      <c r="T269" s="102">
        <v>80</v>
      </c>
      <c r="U269" s="102"/>
      <c r="V269" s="103"/>
      <c r="W269" s="101"/>
      <c r="X269" s="102"/>
      <c r="Y269" s="101"/>
      <c r="Z269" s="101"/>
      <c r="AA269" s="101"/>
      <c r="AB269" s="104"/>
    </row>
    <row r="270" spans="2:28" ht="16.5" customHeight="1" x14ac:dyDescent="0.25">
      <c r="B270" s="97">
        <v>2254</v>
      </c>
      <c r="C270" s="97" t="s">
        <v>206</v>
      </c>
      <c r="D270" s="98">
        <v>13868</v>
      </c>
      <c r="E270" s="99">
        <v>9</v>
      </c>
      <c r="F270" s="97">
        <v>6</v>
      </c>
      <c r="G270" s="97">
        <v>2</v>
      </c>
      <c r="H270" s="105">
        <v>8</v>
      </c>
      <c r="I270" s="105">
        <v>3</v>
      </c>
      <c r="J270" s="105">
        <v>61</v>
      </c>
      <c r="K270" s="95">
        <v>3561</v>
      </c>
      <c r="L270" s="106">
        <f>T269</f>
        <v>80</v>
      </c>
      <c r="M270" s="106">
        <f>K270*L270</f>
        <v>284880</v>
      </c>
      <c r="N270" s="77"/>
      <c r="O270" s="78" t="s">
        <v>203</v>
      </c>
      <c r="P270" s="78" t="s">
        <v>5</v>
      </c>
      <c r="Q270" s="78" t="s">
        <v>143</v>
      </c>
      <c r="R270" s="79">
        <v>54</v>
      </c>
      <c r="S270" s="80"/>
      <c r="T270" s="81">
        <v>8050</v>
      </c>
      <c r="U270" s="96" t="s">
        <v>1334</v>
      </c>
      <c r="V270" s="79">
        <f>R270*T270*16/100</f>
        <v>69552</v>
      </c>
      <c r="W270" s="79">
        <f>R270*T270-V270</f>
        <v>365148</v>
      </c>
      <c r="X270" s="82">
        <f>M270+W270</f>
        <v>650028</v>
      </c>
      <c r="Y270" s="83">
        <f>M270</f>
        <v>284880</v>
      </c>
      <c r="Z270" s="84"/>
      <c r="AA270" s="87">
        <f>AB270*M270/100</f>
        <v>56.976000000000006</v>
      </c>
      <c r="AB270" s="86">
        <v>0.02</v>
      </c>
    </row>
    <row r="271" spans="2:28" ht="16.5" customHeight="1" x14ac:dyDescent="0.25">
      <c r="B271" s="99"/>
      <c r="C271" s="99"/>
      <c r="D271" s="99"/>
      <c r="E271" s="99"/>
      <c r="F271" s="99"/>
      <c r="G271" s="99"/>
      <c r="H271" s="107"/>
      <c r="I271" s="107"/>
      <c r="J271" s="107"/>
      <c r="K271" s="106"/>
      <c r="L271" s="106"/>
      <c r="M271" s="106"/>
      <c r="N271" s="77"/>
      <c r="O271" s="78"/>
      <c r="P271" s="78"/>
      <c r="Q271" s="78"/>
      <c r="R271" s="79"/>
      <c r="S271" s="80"/>
      <c r="T271" s="81"/>
      <c r="U271" s="77"/>
      <c r="V271" s="79"/>
      <c r="W271" s="79"/>
      <c r="X271" s="86"/>
      <c r="Y271" s="83"/>
      <c r="Z271" s="84"/>
      <c r="AA271" s="85"/>
      <c r="AB271" s="86"/>
    </row>
    <row r="272" spans="2:28" ht="16.5" customHeight="1" x14ac:dyDescent="0.25">
      <c r="B272" s="100" t="s">
        <v>205</v>
      </c>
      <c r="C272" s="101"/>
      <c r="D272" s="101"/>
      <c r="E272" s="101"/>
      <c r="F272" s="101"/>
      <c r="G272" s="102"/>
      <c r="H272" s="102" t="s">
        <v>207</v>
      </c>
      <c r="I272" s="102" t="s">
        <v>332</v>
      </c>
      <c r="J272" s="102" t="s">
        <v>5157</v>
      </c>
      <c r="K272" s="102">
        <v>33</v>
      </c>
      <c r="L272" s="102">
        <v>5</v>
      </c>
      <c r="M272" s="102"/>
      <c r="N272" s="102"/>
      <c r="O272" s="102" t="s">
        <v>208</v>
      </c>
      <c r="P272" s="102" t="s">
        <v>209</v>
      </c>
      <c r="Q272" s="102" t="s">
        <v>139</v>
      </c>
      <c r="R272" s="102">
        <v>34160</v>
      </c>
      <c r="S272" s="102"/>
      <c r="T272" s="102">
        <v>80</v>
      </c>
      <c r="U272" s="102" t="s">
        <v>5187</v>
      </c>
      <c r="V272" s="103"/>
      <c r="W272" s="101"/>
      <c r="X272" s="102"/>
      <c r="Y272" s="101"/>
      <c r="Z272" s="101"/>
      <c r="AA272" s="101"/>
      <c r="AB272" s="104"/>
    </row>
    <row r="273" spans="2:28" ht="16.5" customHeight="1" x14ac:dyDescent="0.25">
      <c r="B273" s="97">
        <v>2255</v>
      </c>
      <c r="C273" s="97" t="s">
        <v>206</v>
      </c>
      <c r="D273" s="98">
        <v>6019</v>
      </c>
      <c r="E273" s="99">
        <v>157</v>
      </c>
      <c r="F273" s="97">
        <v>6</v>
      </c>
      <c r="G273" s="97">
        <v>2</v>
      </c>
      <c r="H273" s="105">
        <v>0</v>
      </c>
      <c r="I273" s="105">
        <v>3</v>
      </c>
      <c r="J273" s="105">
        <v>28</v>
      </c>
      <c r="K273" s="95">
        <v>328</v>
      </c>
      <c r="L273" s="106">
        <f>T272</f>
        <v>80</v>
      </c>
      <c r="M273" s="106">
        <f>K273*L273</f>
        <v>26240</v>
      </c>
      <c r="N273" s="77"/>
      <c r="O273" s="78" t="s">
        <v>203</v>
      </c>
      <c r="P273" s="78" t="s">
        <v>5</v>
      </c>
      <c r="Q273" s="78" t="s">
        <v>143</v>
      </c>
      <c r="R273" s="79">
        <v>72</v>
      </c>
      <c r="S273" s="80"/>
      <c r="T273" s="81">
        <v>8050</v>
      </c>
      <c r="U273" s="96" t="s">
        <v>375</v>
      </c>
      <c r="V273" s="79">
        <f>R273*T273*36/100</f>
        <v>208656</v>
      </c>
      <c r="W273" s="79">
        <f>R273*T273-V273</f>
        <v>370944</v>
      </c>
      <c r="X273" s="82">
        <f>M273+W273</f>
        <v>397184</v>
      </c>
      <c r="Y273" s="83">
        <f>M273</f>
        <v>26240</v>
      </c>
      <c r="Z273" s="84"/>
      <c r="AA273" s="87">
        <f>AB273*M273/100</f>
        <v>5.2479999999999993</v>
      </c>
      <c r="AB273" s="86">
        <v>0.02</v>
      </c>
    </row>
    <row r="274" spans="2:28" ht="16.5" customHeight="1" x14ac:dyDescent="0.25">
      <c r="B274" s="99"/>
      <c r="C274" s="99"/>
      <c r="D274" s="99"/>
      <c r="E274" s="99"/>
      <c r="F274" s="99"/>
      <c r="G274" s="99"/>
      <c r="H274" s="107"/>
      <c r="I274" s="107"/>
      <c r="J274" s="107"/>
      <c r="K274" s="106"/>
      <c r="L274" s="106"/>
      <c r="M274" s="106"/>
      <c r="N274" s="77"/>
      <c r="O274" s="78"/>
      <c r="P274" s="78"/>
      <c r="Q274" s="78"/>
      <c r="R274" s="79"/>
      <c r="S274" s="80"/>
      <c r="T274" s="81"/>
      <c r="U274" s="77"/>
      <c r="V274" s="79"/>
      <c r="W274" s="79"/>
      <c r="X274" s="86"/>
      <c r="Y274" s="83"/>
      <c r="Z274" s="84"/>
      <c r="AA274" s="85"/>
      <c r="AB274" s="86"/>
    </row>
    <row r="275" spans="2:28" ht="16.5" customHeight="1" x14ac:dyDescent="0.25">
      <c r="B275" s="100" t="s">
        <v>205</v>
      </c>
      <c r="C275" s="101"/>
      <c r="D275" s="101"/>
      <c r="E275" s="101"/>
      <c r="F275" s="101"/>
      <c r="G275" s="102"/>
      <c r="H275" s="102" t="s">
        <v>210</v>
      </c>
      <c r="I275" s="102" t="s">
        <v>5188</v>
      </c>
      <c r="J275" s="102" t="s">
        <v>1091</v>
      </c>
      <c r="K275" s="102">
        <v>36</v>
      </c>
      <c r="L275" s="102">
        <v>5</v>
      </c>
      <c r="M275" s="102"/>
      <c r="N275" s="102"/>
      <c r="O275" s="102" t="s">
        <v>208</v>
      </c>
      <c r="P275" s="102" t="s">
        <v>209</v>
      </c>
      <c r="Q275" s="102" t="s">
        <v>139</v>
      </c>
      <c r="R275" s="102">
        <v>34160</v>
      </c>
      <c r="S275" s="102"/>
      <c r="T275" s="102">
        <v>80</v>
      </c>
      <c r="U275" s="102" t="s">
        <v>5189</v>
      </c>
      <c r="V275" s="103"/>
      <c r="W275" s="101"/>
      <c r="X275" s="102"/>
      <c r="Y275" s="101"/>
      <c r="Z275" s="101"/>
      <c r="AA275" s="101"/>
      <c r="AB275" s="104"/>
    </row>
    <row r="276" spans="2:28" ht="16.5" customHeight="1" x14ac:dyDescent="0.25">
      <c r="B276" s="97">
        <v>2256</v>
      </c>
      <c r="C276" s="97" t="s">
        <v>206</v>
      </c>
      <c r="D276" s="98">
        <v>12923</v>
      </c>
      <c r="E276" s="99">
        <v>175</v>
      </c>
      <c r="F276" s="97">
        <v>6</v>
      </c>
      <c r="G276" s="97">
        <v>2</v>
      </c>
      <c r="H276" s="105">
        <v>1</v>
      </c>
      <c r="I276" s="105">
        <v>1</v>
      </c>
      <c r="J276" s="105">
        <v>82</v>
      </c>
      <c r="K276" s="95">
        <v>582</v>
      </c>
      <c r="L276" s="106">
        <f>T275</f>
        <v>80</v>
      </c>
      <c r="M276" s="106">
        <f>K276*L276</f>
        <v>46560</v>
      </c>
      <c r="N276" s="77"/>
      <c r="O276" s="78" t="s">
        <v>203</v>
      </c>
      <c r="P276" s="78" t="s">
        <v>5</v>
      </c>
      <c r="Q276" s="78" t="s">
        <v>143</v>
      </c>
      <c r="R276" s="79">
        <v>72</v>
      </c>
      <c r="S276" s="80"/>
      <c r="T276" s="81">
        <v>8050</v>
      </c>
      <c r="U276" s="96" t="s">
        <v>5190</v>
      </c>
      <c r="V276" s="79">
        <f>R276*T276*26/100</f>
        <v>150696</v>
      </c>
      <c r="W276" s="79">
        <f>R276*T276-V276</f>
        <v>428904</v>
      </c>
      <c r="X276" s="82">
        <f>M276+W276</f>
        <v>475464</v>
      </c>
      <c r="Y276" s="83">
        <f>M276</f>
        <v>46560</v>
      </c>
      <c r="Z276" s="84"/>
      <c r="AA276" s="87">
        <f>AB276*M276/100</f>
        <v>9.3120000000000012</v>
      </c>
      <c r="AB276" s="86">
        <v>0.02</v>
      </c>
    </row>
    <row r="277" spans="2:28" ht="16.5" customHeight="1" x14ac:dyDescent="0.25">
      <c r="B277" s="99"/>
      <c r="C277" s="99"/>
      <c r="D277" s="99"/>
      <c r="E277" s="99"/>
      <c r="F277" s="99"/>
      <c r="G277" s="99"/>
      <c r="H277" s="107"/>
      <c r="I277" s="107"/>
      <c r="J277" s="107"/>
      <c r="K277" s="106"/>
      <c r="L277" s="106"/>
      <c r="M277" s="106"/>
      <c r="N277" s="77"/>
      <c r="O277" s="78"/>
      <c r="P277" s="78"/>
      <c r="Q277" s="78"/>
      <c r="R277" s="79"/>
      <c r="S277" s="80"/>
      <c r="T277" s="81"/>
      <c r="U277" s="77"/>
      <c r="V277" s="79"/>
      <c r="W277" s="79"/>
      <c r="X277" s="86"/>
      <c r="Y277" s="83"/>
      <c r="Z277" s="84"/>
      <c r="AA277" s="85"/>
      <c r="AB277" s="86"/>
    </row>
    <row r="278" spans="2:28" ht="16.5" customHeight="1" x14ac:dyDescent="0.25">
      <c r="B278" s="100" t="s">
        <v>205</v>
      </c>
      <c r="C278" s="101"/>
      <c r="D278" s="101"/>
      <c r="E278" s="101"/>
      <c r="F278" s="101"/>
      <c r="G278" s="102"/>
      <c r="H278" s="102" t="s">
        <v>210</v>
      </c>
      <c r="I278" s="102" t="s">
        <v>5188</v>
      </c>
      <c r="J278" s="102" t="s">
        <v>1091</v>
      </c>
      <c r="K278" s="102">
        <v>36</v>
      </c>
      <c r="L278" s="102">
        <v>5</v>
      </c>
      <c r="M278" s="102"/>
      <c r="N278" s="102"/>
      <c r="O278" s="102" t="s">
        <v>208</v>
      </c>
      <c r="P278" s="102" t="s">
        <v>209</v>
      </c>
      <c r="Q278" s="102" t="s">
        <v>139</v>
      </c>
      <c r="R278" s="102">
        <v>34160</v>
      </c>
      <c r="S278" s="102"/>
      <c r="T278" s="102">
        <v>80</v>
      </c>
      <c r="U278" s="102" t="s">
        <v>5191</v>
      </c>
      <c r="V278" s="103"/>
      <c r="W278" s="101"/>
      <c r="X278" s="102"/>
      <c r="Y278" s="101"/>
      <c r="Z278" s="101"/>
      <c r="AA278" s="101"/>
      <c r="AB278" s="104"/>
    </row>
    <row r="279" spans="2:28" ht="16.5" customHeight="1" x14ac:dyDescent="0.25">
      <c r="B279" s="97">
        <v>2257</v>
      </c>
      <c r="C279" s="97" t="s">
        <v>206</v>
      </c>
      <c r="D279" s="98">
        <v>6032</v>
      </c>
      <c r="E279" s="99">
        <v>174</v>
      </c>
      <c r="F279" s="97">
        <v>6</v>
      </c>
      <c r="G279" s="97">
        <v>1</v>
      </c>
      <c r="H279" s="105">
        <v>1</v>
      </c>
      <c r="I279" s="105">
        <v>2</v>
      </c>
      <c r="J279" s="105">
        <v>97</v>
      </c>
      <c r="K279" s="95">
        <v>697</v>
      </c>
      <c r="L279" s="106">
        <f>T278</f>
        <v>80</v>
      </c>
      <c r="M279" s="106">
        <f>K279*L279</f>
        <v>55760</v>
      </c>
      <c r="N279" s="77"/>
      <c r="O279" s="78"/>
      <c r="P279" s="78"/>
      <c r="Q279" s="78"/>
      <c r="R279" s="79"/>
      <c r="S279" s="80"/>
      <c r="T279" s="81"/>
      <c r="U279" s="77"/>
      <c r="V279" s="79"/>
      <c r="W279" s="79"/>
      <c r="X279" s="82"/>
      <c r="Y279" s="83">
        <f>M279</f>
        <v>55760</v>
      </c>
      <c r="Z279" s="84"/>
      <c r="AA279" s="87">
        <f>AB279*M279/100</f>
        <v>5.5760000000000005</v>
      </c>
      <c r="AB279" s="110">
        <v>0.01</v>
      </c>
    </row>
    <row r="280" spans="2:28" ht="16.5" customHeight="1" x14ac:dyDescent="0.25">
      <c r="B280" s="99"/>
      <c r="C280" s="99"/>
      <c r="D280" s="99"/>
      <c r="E280" s="99"/>
      <c r="F280" s="99"/>
      <c r="G280" s="99"/>
      <c r="H280" s="107"/>
      <c r="I280" s="107"/>
      <c r="J280" s="107"/>
      <c r="K280" s="106"/>
      <c r="L280" s="106"/>
      <c r="M280" s="106"/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6"/>
      <c r="Y280" s="83"/>
      <c r="Z280" s="84"/>
      <c r="AA280" s="85"/>
      <c r="AB280" s="86"/>
    </row>
    <row r="281" spans="2:28" ht="16.5" customHeight="1" x14ac:dyDescent="0.25">
      <c r="B281" s="100" t="s">
        <v>205</v>
      </c>
      <c r="C281" s="101"/>
      <c r="D281" s="101"/>
      <c r="E281" s="101"/>
      <c r="F281" s="101"/>
      <c r="G281" s="102"/>
      <c r="H281" s="102" t="s">
        <v>210</v>
      </c>
      <c r="I281" s="102" t="s">
        <v>5188</v>
      </c>
      <c r="J281" s="102" t="s">
        <v>1091</v>
      </c>
      <c r="K281" s="102">
        <v>36</v>
      </c>
      <c r="L281" s="102">
        <v>5</v>
      </c>
      <c r="M281" s="102"/>
      <c r="N281" s="102"/>
      <c r="O281" s="102" t="s">
        <v>208</v>
      </c>
      <c r="P281" s="102" t="s">
        <v>209</v>
      </c>
      <c r="Q281" s="102" t="s">
        <v>139</v>
      </c>
      <c r="R281" s="102">
        <v>34160</v>
      </c>
      <c r="S281" s="102"/>
      <c r="T281" s="102">
        <v>80</v>
      </c>
      <c r="U281" s="102" t="s">
        <v>5192</v>
      </c>
      <c r="V281" s="103"/>
      <c r="W281" s="101"/>
      <c r="X281" s="102"/>
      <c r="Y281" s="101"/>
      <c r="Z281" s="101"/>
      <c r="AA281" s="101"/>
      <c r="AB281" s="104"/>
    </row>
    <row r="282" spans="2:28" ht="16.5" customHeight="1" x14ac:dyDescent="0.25">
      <c r="B282" s="97">
        <v>2258</v>
      </c>
      <c r="C282" s="97" t="s">
        <v>206</v>
      </c>
      <c r="D282" s="98">
        <v>3962</v>
      </c>
      <c r="E282" s="99">
        <v>8</v>
      </c>
      <c r="F282" s="97">
        <v>6</v>
      </c>
      <c r="G282" s="97">
        <v>1</v>
      </c>
      <c r="H282" s="105">
        <v>2</v>
      </c>
      <c r="I282" s="105">
        <v>2</v>
      </c>
      <c r="J282" s="105">
        <v>8</v>
      </c>
      <c r="K282" s="95">
        <v>1008</v>
      </c>
      <c r="L282" s="106">
        <f>T281</f>
        <v>80</v>
      </c>
      <c r="M282" s="106">
        <f>K282*L282</f>
        <v>80640</v>
      </c>
      <c r="N282" s="77"/>
      <c r="O282" s="78"/>
      <c r="P282" s="78"/>
      <c r="Q282" s="78"/>
      <c r="R282" s="79"/>
      <c r="S282" s="80"/>
      <c r="T282" s="81"/>
      <c r="U282" s="77"/>
      <c r="V282" s="79"/>
      <c r="W282" s="79"/>
      <c r="X282" s="82"/>
      <c r="Y282" s="83">
        <f>M282</f>
        <v>80640</v>
      </c>
      <c r="Z282" s="84"/>
      <c r="AA282" s="87">
        <f>AB282*M282/100</f>
        <v>8.0640000000000001</v>
      </c>
      <c r="AB282" s="110">
        <v>0.01</v>
      </c>
    </row>
    <row r="283" spans="2:28" ht="16.5" customHeight="1" x14ac:dyDescent="0.25">
      <c r="B283" s="97"/>
      <c r="C283" s="97"/>
      <c r="D283" s="98"/>
      <c r="E283" s="99"/>
      <c r="F283" s="97"/>
      <c r="G283" s="97"/>
      <c r="H283" s="105"/>
      <c r="I283" s="105"/>
      <c r="J283" s="105"/>
      <c r="K283" s="95"/>
      <c r="L283" s="106"/>
      <c r="M283" s="106"/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2"/>
      <c r="Y283" s="83"/>
      <c r="Z283" s="84"/>
      <c r="AA283" s="87"/>
      <c r="AB283" s="110"/>
    </row>
    <row r="284" spans="2:28" ht="16.5" customHeight="1" x14ac:dyDescent="0.25">
      <c r="B284" s="99"/>
      <c r="C284" s="99"/>
      <c r="D284" s="99"/>
      <c r="E284" s="99"/>
      <c r="F284" s="99"/>
      <c r="G284" s="99"/>
      <c r="H284" s="107"/>
      <c r="I284" s="107"/>
      <c r="J284" s="107"/>
      <c r="K284" s="106"/>
      <c r="L284" s="106"/>
      <c r="M284" s="106"/>
      <c r="N284" s="77"/>
      <c r="O284" s="78"/>
      <c r="P284" s="78"/>
      <c r="Q284" s="78"/>
      <c r="R284" s="79"/>
      <c r="S284" s="80"/>
      <c r="T284" s="81"/>
      <c r="U284" s="77"/>
      <c r="V284" s="79"/>
      <c r="W284" s="79"/>
      <c r="X284" s="86"/>
      <c r="Y284" s="83"/>
      <c r="Z284" s="84"/>
      <c r="AA284" s="85"/>
      <c r="AB284" s="86"/>
    </row>
    <row r="285" spans="2:28" ht="16.5" customHeight="1" x14ac:dyDescent="0.25">
      <c r="B285" s="100" t="s">
        <v>205</v>
      </c>
      <c r="C285" s="101"/>
      <c r="D285" s="101"/>
      <c r="E285" s="101"/>
      <c r="F285" s="101"/>
      <c r="G285" s="102"/>
      <c r="H285" s="102" t="s">
        <v>210</v>
      </c>
      <c r="I285" s="102" t="s">
        <v>5188</v>
      </c>
      <c r="J285" s="102" t="s">
        <v>1091</v>
      </c>
      <c r="K285" s="102">
        <v>36</v>
      </c>
      <c r="L285" s="102">
        <v>5</v>
      </c>
      <c r="M285" s="102"/>
      <c r="N285" s="102"/>
      <c r="O285" s="102" t="s">
        <v>208</v>
      </c>
      <c r="P285" s="102" t="s">
        <v>209</v>
      </c>
      <c r="Q285" s="102" t="s">
        <v>139</v>
      </c>
      <c r="R285" s="102">
        <v>34160</v>
      </c>
      <c r="S285" s="102"/>
      <c r="T285" s="102">
        <v>80</v>
      </c>
      <c r="U285" s="102" t="s">
        <v>5193</v>
      </c>
      <c r="V285" s="103"/>
      <c r="W285" s="101"/>
      <c r="X285" s="102"/>
      <c r="Y285" s="101"/>
      <c r="Z285" s="101"/>
      <c r="AA285" s="101"/>
      <c r="AB285" s="104"/>
    </row>
    <row r="286" spans="2:28" ht="16.5" customHeight="1" x14ac:dyDescent="0.25">
      <c r="B286" s="97">
        <v>2259</v>
      </c>
      <c r="C286" s="97" t="s">
        <v>206</v>
      </c>
      <c r="D286" s="98">
        <v>1750</v>
      </c>
      <c r="E286" s="99">
        <v>1</v>
      </c>
      <c r="F286" s="97">
        <v>6</v>
      </c>
      <c r="G286" s="97">
        <v>1</v>
      </c>
      <c r="H286" s="105">
        <v>9</v>
      </c>
      <c r="I286" s="105">
        <v>1</v>
      </c>
      <c r="J286" s="105">
        <v>15</v>
      </c>
      <c r="K286" s="95">
        <v>3715</v>
      </c>
      <c r="L286" s="106">
        <f>T285</f>
        <v>80</v>
      </c>
      <c r="M286" s="106">
        <f>K286*L286</f>
        <v>297200</v>
      </c>
      <c r="N286" s="77"/>
      <c r="O286" s="78"/>
      <c r="P286" s="78"/>
      <c r="Q286" s="78"/>
      <c r="R286" s="79"/>
      <c r="S286" s="80"/>
      <c r="T286" s="81"/>
      <c r="U286" s="77"/>
      <c r="V286" s="79"/>
      <c r="W286" s="79"/>
      <c r="X286" s="82"/>
      <c r="Y286" s="83">
        <f>M286</f>
        <v>297200</v>
      </c>
      <c r="Z286" s="84"/>
      <c r="AA286" s="87">
        <f>AB286*M286/100</f>
        <v>29.72</v>
      </c>
      <c r="AB286" s="110">
        <v>0.01</v>
      </c>
    </row>
    <row r="287" spans="2:28" ht="16.5" customHeight="1" x14ac:dyDescent="0.25">
      <c r="B287" s="99"/>
      <c r="C287" s="99"/>
      <c r="D287" s="99"/>
      <c r="E287" s="99"/>
      <c r="F287" s="99"/>
      <c r="G287" s="99"/>
      <c r="H287" s="107"/>
      <c r="I287" s="107"/>
      <c r="J287" s="107"/>
      <c r="K287" s="106"/>
      <c r="L287" s="106"/>
      <c r="M287" s="106"/>
      <c r="N287" s="77"/>
      <c r="O287" s="78"/>
      <c r="P287" s="78"/>
      <c r="Q287" s="78"/>
      <c r="R287" s="79"/>
      <c r="S287" s="80"/>
      <c r="T287" s="81"/>
      <c r="U287" s="77"/>
      <c r="V287" s="79"/>
      <c r="W287" s="79"/>
      <c r="X287" s="86"/>
      <c r="Y287" s="83"/>
      <c r="Z287" s="84"/>
      <c r="AA287" s="85"/>
      <c r="AB287" s="86"/>
    </row>
    <row r="288" spans="2:28" ht="16.5" customHeight="1" x14ac:dyDescent="0.25">
      <c r="B288" s="100" t="s">
        <v>205</v>
      </c>
      <c r="C288" s="101"/>
      <c r="D288" s="101"/>
      <c r="E288" s="101"/>
      <c r="F288" s="101"/>
      <c r="G288" s="102"/>
      <c r="H288" s="102" t="s">
        <v>210</v>
      </c>
      <c r="I288" s="102" t="s">
        <v>2935</v>
      </c>
      <c r="J288" s="102" t="s">
        <v>5198</v>
      </c>
      <c r="K288" s="102">
        <v>59</v>
      </c>
      <c r="L288" s="102">
        <v>5</v>
      </c>
      <c r="M288" s="102"/>
      <c r="N288" s="102"/>
      <c r="O288" s="102" t="s">
        <v>208</v>
      </c>
      <c r="P288" s="102" t="s">
        <v>209</v>
      </c>
      <c r="Q288" s="102" t="s">
        <v>139</v>
      </c>
      <c r="R288" s="102">
        <v>34160</v>
      </c>
      <c r="S288" s="102"/>
      <c r="T288" s="102">
        <v>80</v>
      </c>
      <c r="U288" s="102"/>
      <c r="V288" s="103"/>
      <c r="W288" s="101"/>
      <c r="X288" s="102" t="s">
        <v>212</v>
      </c>
      <c r="Y288" s="101" t="s">
        <v>5200</v>
      </c>
      <c r="Z288" s="101"/>
      <c r="AA288" s="102" t="s">
        <v>5199</v>
      </c>
      <c r="AB288" s="104"/>
    </row>
    <row r="289" spans="2:28" ht="16.5" customHeight="1" x14ac:dyDescent="0.25">
      <c r="B289" s="97">
        <v>2264</v>
      </c>
      <c r="C289" s="97" t="s">
        <v>206</v>
      </c>
      <c r="D289" s="98">
        <v>12860</v>
      </c>
      <c r="E289" s="99">
        <v>7</v>
      </c>
      <c r="F289" s="97">
        <v>6</v>
      </c>
      <c r="G289" s="97">
        <v>1</v>
      </c>
      <c r="H289" s="105">
        <v>7</v>
      </c>
      <c r="I289" s="105">
        <v>2</v>
      </c>
      <c r="J289" s="105">
        <v>64</v>
      </c>
      <c r="K289" s="95">
        <v>3064</v>
      </c>
      <c r="L289" s="106">
        <f>T288</f>
        <v>80</v>
      </c>
      <c r="M289" s="106">
        <f>K289*L289</f>
        <v>245120</v>
      </c>
      <c r="N289" s="77"/>
      <c r="O289" s="78"/>
      <c r="P289" s="78"/>
      <c r="Q289" s="78"/>
      <c r="R289" s="79"/>
      <c r="S289" s="80"/>
      <c r="T289" s="81"/>
      <c r="U289" s="77"/>
      <c r="V289" s="79"/>
      <c r="W289" s="79"/>
      <c r="X289" s="82"/>
      <c r="Y289" s="83">
        <f>M289</f>
        <v>245120</v>
      </c>
      <c r="Z289" s="84"/>
      <c r="AA289" s="87">
        <f>AB289*M289/100</f>
        <v>24.512000000000004</v>
      </c>
      <c r="AB289" s="110">
        <v>0.01</v>
      </c>
    </row>
    <row r="290" spans="2:28" ht="16.5" customHeight="1" x14ac:dyDescent="0.25">
      <c r="B290" s="99"/>
      <c r="C290" s="99"/>
      <c r="D290" s="99"/>
      <c r="E290" s="99"/>
      <c r="F290" s="99"/>
      <c r="G290" s="99"/>
      <c r="H290" s="107"/>
      <c r="I290" s="107"/>
      <c r="J290" s="107"/>
      <c r="K290" s="106"/>
      <c r="L290" s="106"/>
      <c r="M290" s="106"/>
      <c r="N290" s="77"/>
      <c r="O290" s="78"/>
      <c r="P290" s="78"/>
      <c r="Q290" s="78"/>
      <c r="R290" s="79"/>
      <c r="S290" s="80"/>
      <c r="T290" s="81"/>
      <c r="U290" s="77"/>
      <c r="V290" s="79"/>
      <c r="W290" s="79"/>
      <c r="X290" s="86"/>
      <c r="Y290" s="83"/>
      <c r="Z290" s="84"/>
      <c r="AA290" s="85"/>
      <c r="AB290" s="86"/>
    </row>
    <row r="291" spans="2:28" ht="16.5" customHeight="1" x14ac:dyDescent="0.25">
      <c r="B291" s="100" t="s">
        <v>205</v>
      </c>
      <c r="C291" s="101"/>
      <c r="D291" s="101"/>
      <c r="E291" s="101"/>
      <c r="F291" s="101"/>
      <c r="G291" s="102"/>
      <c r="H291" s="102" t="s">
        <v>207</v>
      </c>
      <c r="I291" s="102" t="s">
        <v>3622</v>
      </c>
      <c r="J291" s="102" t="s">
        <v>1694</v>
      </c>
      <c r="K291" s="102">
        <v>54</v>
      </c>
      <c r="L291" s="102">
        <v>5</v>
      </c>
      <c r="M291" s="102"/>
      <c r="N291" s="102"/>
      <c r="O291" s="102" t="s">
        <v>208</v>
      </c>
      <c r="P291" s="102" t="s">
        <v>209</v>
      </c>
      <c r="Q291" s="102" t="s">
        <v>139</v>
      </c>
      <c r="R291" s="102">
        <v>34160</v>
      </c>
      <c r="S291" s="102"/>
      <c r="T291" s="102">
        <v>80</v>
      </c>
      <c r="U291" s="102"/>
      <c r="V291" s="103"/>
      <c r="W291" s="101"/>
      <c r="X291" s="102"/>
      <c r="Y291" s="101"/>
      <c r="Z291" s="101"/>
      <c r="AA291" s="101"/>
      <c r="AB291" s="104"/>
    </row>
    <row r="292" spans="2:28" ht="16.5" customHeight="1" x14ac:dyDescent="0.25">
      <c r="B292" s="97">
        <v>2265</v>
      </c>
      <c r="C292" s="97" t="s">
        <v>206</v>
      </c>
      <c r="D292" s="98">
        <v>5993</v>
      </c>
      <c r="E292" s="99">
        <v>114</v>
      </c>
      <c r="F292" s="97">
        <v>6</v>
      </c>
      <c r="G292" s="97">
        <v>2</v>
      </c>
      <c r="H292" s="105">
        <v>0</v>
      </c>
      <c r="I292" s="105">
        <v>1</v>
      </c>
      <c r="J292" s="105">
        <v>91</v>
      </c>
      <c r="K292" s="95">
        <v>191</v>
      </c>
      <c r="L292" s="106">
        <f>T291</f>
        <v>80</v>
      </c>
      <c r="M292" s="106">
        <f>K292*L292</f>
        <v>15280</v>
      </c>
      <c r="N292" s="77"/>
      <c r="O292" s="78" t="s">
        <v>203</v>
      </c>
      <c r="P292" s="78" t="s">
        <v>5</v>
      </c>
      <c r="Q292" s="78" t="s">
        <v>143</v>
      </c>
      <c r="R292" s="79">
        <v>54</v>
      </c>
      <c r="S292" s="80"/>
      <c r="T292" s="81">
        <v>8050</v>
      </c>
      <c r="U292" s="96" t="s">
        <v>375</v>
      </c>
      <c r="V292" s="79">
        <f>R292*T292*36/100</f>
        <v>156492</v>
      </c>
      <c r="W292" s="79">
        <f>R292*T292-V292</f>
        <v>278208</v>
      </c>
      <c r="X292" s="82">
        <f>M292+W292</f>
        <v>293488</v>
      </c>
      <c r="Y292" s="83">
        <f>M292</f>
        <v>15280</v>
      </c>
      <c r="Z292" s="84"/>
      <c r="AA292" s="87">
        <f>AB292*M292/100</f>
        <v>3.056</v>
      </c>
      <c r="AB292" s="86">
        <v>0.02</v>
      </c>
    </row>
    <row r="293" spans="2:28" ht="16.5" customHeight="1" x14ac:dyDescent="0.25">
      <c r="B293" s="99"/>
      <c r="C293" s="99"/>
      <c r="D293" s="99"/>
      <c r="E293" s="99"/>
      <c r="F293" s="99"/>
      <c r="G293" s="99"/>
      <c r="H293" s="107"/>
      <c r="I293" s="107"/>
      <c r="J293" s="107"/>
      <c r="K293" s="106"/>
      <c r="L293" s="106"/>
      <c r="M293" s="106"/>
      <c r="N293" s="77"/>
      <c r="O293" s="78"/>
      <c r="P293" s="78"/>
      <c r="Q293" s="78"/>
      <c r="R293" s="79"/>
      <c r="S293" s="80"/>
      <c r="T293" s="81"/>
      <c r="U293" s="77"/>
      <c r="V293" s="79"/>
      <c r="W293" s="79"/>
      <c r="X293" s="86"/>
      <c r="Y293" s="83"/>
      <c r="Z293" s="84"/>
      <c r="AA293" s="85"/>
      <c r="AB293" s="86"/>
    </row>
    <row r="294" spans="2:28" ht="16.5" customHeight="1" x14ac:dyDescent="0.25">
      <c r="B294" s="100" t="s">
        <v>205</v>
      </c>
      <c r="C294" s="101"/>
      <c r="D294" s="101"/>
      <c r="E294" s="101"/>
      <c r="F294" s="101"/>
      <c r="G294" s="102"/>
      <c r="H294" s="102" t="s">
        <v>207</v>
      </c>
      <c r="I294" s="102" t="s">
        <v>5201</v>
      </c>
      <c r="J294" s="102" t="s">
        <v>4311</v>
      </c>
      <c r="K294" s="102">
        <v>63</v>
      </c>
      <c r="L294" s="102">
        <v>5</v>
      </c>
      <c r="M294" s="102"/>
      <c r="N294" s="102"/>
      <c r="O294" s="102" t="s">
        <v>208</v>
      </c>
      <c r="P294" s="102" t="s">
        <v>209</v>
      </c>
      <c r="Q294" s="102" t="s">
        <v>139</v>
      </c>
      <c r="R294" s="102">
        <v>34160</v>
      </c>
      <c r="S294" s="102"/>
      <c r="T294" s="102">
        <v>80</v>
      </c>
      <c r="U294" s="102" t="s">
        <v>5202</v>
      </c>
      <c r="V294" s="103"/>
      <c r="W294" s="101"/>
      <c r="X294" s="102" t="s">
        <v>212</v>
      </c>
      <c r="Y294" s="101" t="s">
        <v>5203</v>
      </c>
      <c r="Z294" s="101"/>
      <c r="AA294" s="101"/>
      <c r="AB294" s="104"/>
    </row>
    <row r="295" spans="2:28" ht="16.5" customHeight="1" x14ac:dyDescent="0.25">
      <c r="B295" s="97">
        <v>2266</v>
      </c>
      <c r="C295" s="97" t="s">
        <v>206</v>
      </c>
      <c r="D295" s="98">
        <v>5995</v>
      </c>
      <c r="E295" s="99">
        <v>117</v>
      </c>
      <c r="F295" s="97">
        <v>6</v>
      </c>
      <c r="G295" s="97">
        <v>2</v>
      </c>
      <c r="H295" s="105">
        <v>0</v>
      </c>
      <c r="I295" s="105">
        <v>2</v>
      </c>
      <c r="J295" s="105">
        <v>35</v>
      </c>
      <c r="K295" s="95">
        <v>235</v>
      </c>
      <c r="L295" s="106">
        <f>T294</f>
        <v>80</v>
      </c>
      <c r="M295" s="106">
        <f>K295*L295</f>
        <v>18800</v>
      </c>
      <c r="N295" s="77"/>
      <c r="O295" s="78" t="s">
        <v>203</v>
      </c>
      <c r="P295" s="78" t="s">
        <v>5</v>
      </c>
      <c r="Q295" s="78" t="s">
        <v>143</v>
      </c>
      <c r="R295" s="79">
        <v>90</v>
      </c>
      <c r="S295" s="80"/>
      <c r="T295" s="81">
        <v>8050</v>
      </c>
      <c r="U295" s="96" t="s">
        <v>388</v>
      </c>
      <c r="V295" s="79">
        <f>R295*T295*26/100</f>
        <v>188370</v>
      </c>
      <c r="W295" s="79">
        <f>R295*T295-V295</f>
        <v>536130</v>
      </c>
      <c r="X295" s="82">
        <f>M295+W295</f>
        <v>554930</v>
      </c>
      <c r="Y295" s="83">
        <f>M295</f>
        <v>18800</v>
      </c>
      <c r="Z295" s="84"/>
      <c r="AA295" s="87">
        <f>AB295*M295/100</f>
        <v>3.76</v>
      </c>
      <c r="AB295" s="86">
        <v>0.02</v>
      </c>
    </row>
    <row r="296" spans="2:28" ht="16.5" customHeight="1" x14ac:dyDescent="0.25">
      <c r="B296" s="99"/>
      <c r="C296" s="99"/>
      <c r="D296" s="99"/>
      <c r="E296" s="99"/>
      <c r="F296" s="99"/>
      <c r="G296" s="99"/>
      <c r="H296" s="107"/>
      <c r="I296" s="107"/>
      <c r="J296" s="107"/>
      <c r="K296" s="106"/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6"/>
      <c r="Y296" s="83"/>
      <c r="Z296" s="84"/>
      <c r="AA296" s="85"/>
      <c r="AB296" s="86"/>
    </row>
    <row r="297" spans="2:28" ht="16.5" customHeight="1" x14ac:dyDescent="0.25">
      <c r="B297" s="100" t="s">
        <v>205</v>
      </c>
      <c r="C297" s="101"/>
      <c r="D297" s="101"/>
      <c r="E297" s="101"/>
      <c r="F297" s="101"/>
      <c r="G297" s="102"/>
      <c r="H297" s="102" t="s">
        <v>210</v>
      </c>
      <c r="I297" s="102" t="s">
        <v>5204</v>
      </c>
      <c r="J297" s="102" t="s">
        <v>5205</v>
      </c>
      <c r="K297" s="102">
        <v>27</v>
      </c>
      <c r="L297" s="102">
        <v>5</v>
      </c>
      <c r="M297" s="102"/>
      <c r="N297" s="102"/>
      <c r="O297" s="102" t="s">
        <v>208</v>
      </c>
      <c r="P297" s="102" t="s">
        <v>209</v>
      </c>
      <c r="Q297" s="102" t="s">
        <v>139</v>
      </c>
      <c r="R297" s="102">
        <v>34160</v>
      </c>
      <c r="S297" s="102"/>
      <c r="T297" s="102">
        <v>80</v>
      </c>
      <c r="U297" s="102" t="s">
        <v>5206</v>
      </c>
      <c r="V297" s="103"/>
      <c r="W297" s="101"/>
      <c r="X297" s="102"/>
      <c r="Y297" s="101"/>
      <c r="Z297" s="101"/>
      <c r="AA297" s="101"/>
      <c r="AB297" s="104"/>
    </row>
    <row r="298" spans="2:28" ht="16.5" customHeight="1" x14ac:dyDescent="0.25">
      <c r="B298" s="97">
        <v>2267</v>
      </c>
      <c r="C298" s="97" t="s">
        <v>206</v>
      </c>
      <c r="D298" s="98">
        <v>12908</v>
      </c>
      <c r="E298" s="99">
        <v>123</v>
      </c>
      <c r="F298" s="97">
        <v>6</v>
      </c>
      <c r="G298" s="97">
        <v>2</v>
      </c>
      <c r="H298" s="105">
        <v>0</v>
      </c>
      <c r="I298" s="105">
        <v>1</v>
      </c>
      <c r="J298" s="105">
        <v>78</v>
      </c>
      <c r="K298" s="95">
        <v>178</v>
      </c>
      <c r="L298" s="106">
        <f>T297</f>
        <v>80</v>
      </c>
      <c r="M298" s="106">
        <f>K298*L298</f>
        <v>14240</v>
      </c>
      <c r="N298" s="77"/>
      <c r="O298" s="78" t="s">
        <v>203</v>
      </c>
      <c r="P298" s="78" t="s">
        <v>5</v>
      </c>
      <c r="Q298" s="78" t="s">
        <v>143</v>
      </c>
      <c r="R298" s="79">
        <v>54</v>
      </c>
      <c r="S298" s="80"/>
      <c r="T298" s="81">
        <v>8050</v>
      </c>
      <c r="U298" s="96" t="s">
        <v>1334</v>
      </c>
      <c r="V298" s="79">
        <f>R298*T298*16/100</f>
        <v>69552</v>
      </c>
      <c r="W298" s="79">
        <f>R298*T298-V298</f>
        <v>365148</v>
      </c>
      <c r="X298" s="82">
        <f>M298+W298</f>
        <v>379388</v>
      </c>
      <c r="Y298" s="83">
        <f>M298</f>
        <v>14240</v>
      </c>
      <c r="Z298" s="84"/>
      <c r="AA298" s="87">
        <f>AB298*M298/100</f>
        <v>2.8480000000000003</v>
      </c>
      <c r="AB298" s="86">
        <v>0.02</v>
      </c>
    </row>
    <row r="299" spans="2:28" ht="16.5" customHeight="1" x14ac:dyDescent="0.25">
      <c r="B299" s="99"/>
      <c r="C299" s="99"/>
      <c r="D299" s="99"/>
      <c r="E299" s="99"/>
      <c r="F299" s="99"/>
      <c r="G299" s="99"/>
      <c r="H299" s="107"/>
      <c r="I299" s="107"/>
      <c r="J299" s="107"/>
      <c r="K299" s="106"/>
      <c r="L299" s="106"/>
      <c r="M299" s="106"/>
      <c r="N299" s="77"/>
      <c r="O299" s="78"/>
      <c r="P299" s="78"/>
      <c r="Q299" s="78"/>
      <c r="R299" s="79"/>
      <c r="S299" s="80"/>
      <c r="T299" s="81"/>
      <c r="U299" s="77"/>
      <c r="V299" s="79"/>
      <c r="W299" s="79"/>
      <c r="X299" s="86"/>
      <c r="Y299" s="83"/>
      <c r="Z299" s="84"/>
      <c r="AA299" s="85"/>
      <c r="AB299" s="86"/>
    </row>
    <row r="300" spans="2:28" ht="16.5" customHeight="1" x14ac:dyDescent="0.25">
      <c r="B300" s="100" t="s">
        <v>205</v>
      </c>
      <c r="C300" s="101"/>
      <c r="D300" s="101"/>
      <c r="E300" s="101"/>
      <c r="F300" s="101"/>
      <c r="G300" s="102"/>
      <c r="H300" s="102" t="s">
        <v>207</v>
      </c>
      <c r="I300" s="102" t="s">
        <v>253</v>
      </c>
      <c r="J300" s="102" t="s">
        <v>498</v>
      </c>
      <c r="K300" s="102" t="s">
        <v>737</v>
      </c>
      <c r="L300" s="102">
        <v>5</v>
      </c>
      <c r="M300" s="102"/>
      <c r="N300" s="102"/>
      <c r="O300" s="102" t="s">
        <v>208</v>
      </c>
      <c r="P300" s="102" t="s">
        <v>209</v>
      </c>
      <c r="Q300" s="102" t="s">
        <v>139</v>
      </c>
      <c r="R300" s="102">
        <v>34160</v>
      </c>
      <c r="S300" s="102"/>
      <c r="T300" s="102">
        <v>80</v>
      </c>
      <c r="U300" s="102" t="s">
        <v>5207</v>
      </c>
      <c r="V300" s="103"/>
      <c r="W300" s="101"/>
      <c r="X300" s="102"/>
      <c r="Y300" s="101"/>
      <c r="Z300" s="101"/>
      <c r="AA300" s="101"/>
      <c r="AB300" s="104"/>
    </row>
    <row r="301" spans="2:28" ht="16.5" customHeight="1" x14ac:dyDescent="0.25">
      <c r="B301" s="97">
        <v>2268</v>
      </c>
      <c r="C301" s="97" t="s">
        <v>206</v>
      </c>
      <c r="D301" s="98">
        <v>6043</v>
      </c>
      <c r="E301" s="99">
        <v>189</v>
      </c>
      <c r="F301" s="97">
        <v>6</v>
      </c>
      <c r="G301" s="97">
        <v>2</v>
      </c>
      <c r="H301" s="105">
        <v>1</v>
      </c>
      <c r="I301" s="105">
        <v>1</v>
      </c>
      <c r="J301" s="105">
        <v>96</v>
      </c>
      <c r="K301" s="95">
        <v>596</v>
      </c>
      <c r="L301" s="106">
        <f>T300</f>
        <v>80</v>
      </c>
      <c r="M301" s="106">
        <f>K301*L301</f>
        <v>47680</v>
      </c>
      <c r="N301" s="77"/>
      <c r="O301" s="78" t="s">
        <v>203</v>
      </c>
      <c r="P301" s="78" t="s">
        <v>211</v>
      </c>
      <c r="Q301" s="78" t="s">
        <v>143</v>
      </c>
      <c r="R301" s="79">
        <v>108</v>
      </c>
      <c r="S301" s="80"/>
      <c r="T301" s="81">
        <v>7450</v>
      </c>
      <c r="U301" s="96" t="s">
        <v>411</v>
      </c>
      <c r="V301" s="79">
        <f>R301*T301*85/100</f>
        <v>683910</v>
      </c>
      <c r="W301" s="79">
        <f>R301*T301-V301</f>
        <v>120690</v>
      </c>
      <c r="X301" s="82">
        <f>M301+W301</f>
        <v>168370</v>
      </c>
      <c r="Y301" s="83">
        <f>M301</f>
        <v>47680</v>
      </c>
      <c r="Z301" s="84"/>
      <c r="AA301" s="87">
        <f>AB301*M301/100</f>
        <v>9.5359999999999996</v>
      </c>
      <c r="AB301" s="86">
        <v>0.02</v>
      </c>
    </row>
    <row r="302" spans="2:28" ht="16.5" customHeight="1" x14ac:dyDescent="0.25">
      <c r="B302" s="99"/>
      <c r="C302" s="99"/>
      <c r="D302" s="99"/>
      <c r="E302" s="99"/>
      <c r="F302" s="99"/>
      <c r="G302" s="99"/>
      <c r="H302" s="107"/>
      <c r="I302" s="107"/>
      <c r="J302" s="107"/>
      <c r="K302" s="106"/>
      <c r="L302" s="106"/>
      <c r="M302" s="106"/>
      <c r="N302" s="77"/>
      <c r="O302" s="78"/>
      <c r="P302" s="78"/>
      <c r="Q302" s="78"/>
      <c r="R302" s="79"/>
      <c r="S302" s="80"/>
      <c r="T302" s="81"/>
      <c r="U302" s="77"/>
      <c r="V302" s="79"/>
      <c r="W302" s="79"/>
      <c r="X302" s="86"/>
      <c r="Y302" s="83"/>
      <c r="Z302" s="84"/>
      <c r="AA302" s="85"/>
      <c r="AB302" s="86"/>
    </row>
    <row r="303" spans="2:28" ht="16.5" customHeight="1" x14ac:dyDescent="0.25">
      <c r="B303" s="100" t="s">
        <v>205</v>
      </c>
      <c r="C303" s="101"/>
      <c r="D303" s="101"/>
      <c r="E303" s="101"/>
      <c r="F303" s="101"/>
      <c r="G303" s="102"/>
      <c r="H303" s="102" t="s">
        <v>207</v>
      </c>
      <c r="I303" s="102" t="s">
        <v>2725</v>
      </c>
      <c r="J303" s="102" t="s">
        <v>2726</v>
      </c>
      <c r="K303" s="102">
        <v>40</v>
      </c>
      <c r="L303" s="102">
        <v>5</v>
      </c>
      <c r="M303" s="102"/>
      <c r="N303" s="102"/>
      <c r="O303" s="102" t="s">
        <v>208</v>
      </c>
      <c r="P303" s="102" t="s">
        <v>209</v>
      </c>
      <c r="Q303" s="102" t="s">
        <v>139</v>
      </c>
      <c r="R303" s="102">
        <v>34160</v>
      </c>
      <c r="S303" s="102"/>
      <c r="T303" s="102">
        <v>80</v>
      </c>
      <c r="U303" s="102" t="s">
        <v>5208</v>
      </c>
      <c r="V303" s="103"/>
      <c r="W303" s="101"/>
      <c r="X303" s="102"/>
      <c r="Y303" s="101"/>
      <c r="Z303" s="101"/>
      <c r="AA303" s="101"/>
      <c r="AB303" s="104"/>
    </row>
    <row r="304" spans="2:28" ht="16.5" customHeight="1" x14ac:dyDescent="0.25">
      <c r="B304" s="97">
        <v>2269</v>
      </c>
      <c r="C304" s="97" t="s">
        <v>206</v>
      </c>
      <c r="D304" s="98">
        <v>524</v>
      </c>
      <c r="E304" s="99">
        <v>19</v>
      </c>
      <c r="F304" s="97">
        <v>6</v>
      </c>
      <c r="G304" s="97">
        <v>1</v>
      </c>
      <c r="H304" s="105">
        <v>18</v>
      </c>
      <c r="I304" s="105">
        <v>3</v>
      </c>
      <c r="J304" s="105">
        <v>3</v>
      </c>
      <c r="K304" s="95">
        <v>7503</v>
      </c>
      <c r="L304" s="106">
        <f>T303</f>
        <v>80</v>
      </c>
      <c r="M304" s="106">
        <f>K304*L304</f>
        <v>600240</v>
      </c>
      <c r="N304" s="77"/>
      <c r="O304" s="78"/>
      <c r="P304" s="78"/>
      <c r="Q304" s="78"/>
      <c r="R304" s="79"/>
      <c r="S304" s="80"/>
      <c r="T304" s="81"/>
      <c r="U304" s="77"/>
      <c r="V304" s="79"/>
      <c r="W304" s="79"/>
      <c r="X304" s="82"/>
      <c r="Y304" s="83">
        <f>M304</f>
        <v>600240</v>
      </c>
      <c r="Z304" s="84"/>
      <c r="AA304" s="87">
        <f>AB304*M304/100</f>
        <v>60.024000000000008</v>
      </c>
      <c r="AB304" s="110">
        <v>0.01</v>
      </c>
    </row>
    <row r="305" spans="2:28" ht="16.5" customHeight="1" x14ac:dyDescent="0.25">
      <c r="B305" s="99"/>
      <c r="C305" s="99"/>
      <c r="D305" s="99"/>
      <c r="E305" s="99"/>
      <c r="F305" s="99"/>
      <c r="G305" s="99"/>
      <c r="H305" s="107"/>
      <c r="I305" s="107"/>
      <c r="J305" s="107"/>
      <c r="K305" s="106"/>
      <c r="L305" s="106"/>
      <c r="M305" s="106"/>
      <c r="N305" s="77"/>
      <c r="O305" s="78"/>
      <c r="P305" s="78"/>
      <c r="Q305" s="78"/>
      <c r="R305" s="79"/>
      <c r="S305" s="80"/>
      <c r="T305" s="81"/>
      <c r="U305" s="77"/>
      <c r="V305" s="79"/>
      <c r="W305" s="79"/>
      <c r="X305" s="86"/>
      <c r="Y305" s="83"/>
      <c r="Z305" s="84"/>
      <c r="AA305" s="85"/>
      <c r="AB305" s="86"/>
    </row>
    <row r="306" spans="2:28" ht="16.5" customHeight="1" x14ac:dyDescent="0.25">
      <c r="B306" s="100" t="s">
        <v>205</v>
      </c>
      <c r="C306" s="101"/>
      <c r="D306" s="101"/>
      <c r="E306" s="101"/>
      <c r="F306" s="101"/>
      <c r="G306" s="102"/>
      <c r="H306" s="102" t="s">
        <v>207</v>
      </c>
      <c r="I306" s="102" t="s">
        <v>2725</v>
      </c>
      <c r="J306" s="102" t="s">
        <v>2726</v>
      </c>
      <c r="K306" s="102">
        <v>40</v>
      </c>
      <c r="L306" s="102">
        <v>5</v>
      </c>
      <c r="M306" s="102"/>
      <c r="N306" s="102"/>
      <c r="O306" s="102" t="s">
        <v>208</v>
      </c>
      <c r="P306" s="102" t="s">
        <v>209</v>
      </c>
      <c r="Q306" s="102" t="s">
        <v>139</v>
      </c>
      <c r="R306" s="102">
        <v>34160</v>
      </c>
      <c r="S306" s="102"/>
      <c r="T306" s="102">
        <v>80</v>
      </c>
      <c r="U306" s="102" t="s">
        <v>5209</v>
      </c>
      <c r="V306" s="103"/>
      <c r="W306" s="101"/>
      <c r="X306" s="102"/>
      <c r="Y306" s="101"/>
      <c r="Z306" s="101"/>
      <c r="AA306" s="101"/>
      <c r="AB306" s="104"/>
    </row>
    <row r="307" spans="2:28" ht="16.5" customHeight="1" x14ac:dyDescent="0.25">
      <c r="B307" s="97">
        <v>2270</v>
      </c>
      <c r="C307" s="97" t="s">
        <v>206</v>
      </c>
      <c r="D307" s="98">
        <v>525</v>
      </c>
      <c r="E307" s="99">
        <v>20</v>
      </c>
      <c r="F307" s="97">
        <v>6</v>
      </c>
      <c r="G307" s="97">
        <v>1</v>
      </c>
      <c r="H307" s="105">
        <v>16</v>
      </c>
      <c r="I307" s="105">
        <v>0</v>
      </c>
      <c r="J307" s="105">
        <v>99</v>
      </c>
      <c r="K307" s="95">
        <v>6499</v>
      </c>
      <c r="L307" s="106">
        <f>T306</f>
        <v>80</v>
      </c>
      <c r="M307" s="106">
        <f>K307*L307</f>
        <v>519920</v>
      </c>
      <c r="N307" s="77"/>
      <c r="O307" s="78"/>
      <c r="P307" s="78"/>
      <c r="Q307" s="78"/>
      <c r="R307" s="79"/>
      <c r="S307" s="80"/>
      <c r="T307" s="81"/>
      <c r="U307" s="77"/>
      <c r="V307" s="79"/>
      <c r="W307" s="79"/>
      <c r="X307" s="82"/>
      <c r="Y307" s="83">
        <f>M307</f>
        <v>519920</v>
      </c>
      <c r="Z307" s="84"/>
      <c r="AA307" s="87">
        <f>AB307*M307/100</f>
        <v>51.991999999999997</v>
      </c>
      <c r="AB307" s="110">
        <v>0.01</v>
      </c>
    </row>
    <row r="308" spans="2:28" ht="16.5" customHeight="1" x14ac:dyDescent="0.25">
      <c r="B308" s="99"/>
      <c r="C308" s="99"/>
      <c r="D308" s="99"/>
      <c r="E308" s="99"/>
      <c r="F308" s="99"/>
      <c r="G308" s="99"/>
      <c r="H308" s="107"/>
      <c r="I308" s="107"/>
      <c r="J308" s="107"/>
      <c r="K308" s="106"/>
      <c r="L308" s="106"/>
      <c r="M308" s="106"/>
      <c r="N308" s="77"/>
      <c r="O308" s="78"/>
      <c r="P308" s="78"/>
      <c r="Q308" s="78"/>
      <c r="R308" s="79"/>
      <c r="S308" s="80"/>
      <c r="T308" s="81"/>
      <c r="U308" s="77"/>
      <c r="V308" s="79"/>
      <c r="W308" s="79"/>
      <c r="X308" s="86"/>
      <c r="Y308" s="83"/>
      <c r="Z308" s="84"/>
      <c r="AA308" s="85"/>
      <c r="AB308" s="86"/>
    </row>
    <row r="309" spans="2:28" ht="16.5" customHeight="1" x14ac:dyDescent="0.25">
      <c r="B309" s="100" t="s">
        <v>205</v>
      </c>
      <c r="C309" s="101"/>
      <c r="D309" s="101"/>
      <c r="E309" s="101"/>
      <c r="F309" s="101"/>
      <c r="G309" s="102"/>
      <c r="H309" s="102" t="s">
        <v>207</v>
      </c>
      <c r="I309" s="102" t="s">
        <v>5210</v>
      </c>
      <c r="J309" s="102" t="s">
        <v>5211</v>
      </c>
      <c r="K309" s="102">
        <v>12</v>
      </c>
      <c r="L309" s="102">
        <v>5</v>
      </c>
      <c r="M309" s="102"/>
      <c r="N309" s="102"/>
      <c r="O309" s="102" t="s">
        <v>208</v>
      </c>
      <c r="P309" s="102" t="s">
        <v>209</v>
      </c>
      <c r="Q309" s="102" t="s">
        <v>139</v>
      </c>
      <c r="R309" s="102">
        <v>34160</v>
      </c>
      <c r="S309" s="102"/>
      <c r="T309" s="102">
        <v>80</v>
      </c>
      <c r="U309" s="102"/>
      <c r="V309" s="103"/>
      <c r="W309" s="101"/>
      <c r="X309" s="102"/>
      <c r="Y309" s="101"/>
      <c r="Z309" s="101"/>
      <c r="AA309" s="101"/>
      <c r="AB309" s="104"/>
    </row>
    <row r="310" spans="2:28" ht="16.5" customHeight="1" x14ac:dyDescent="0.25">
      <c r="B310" s="97">
        <v>2271</v>
      </c>
      <c r="C310" s="97" t="s">
        <v>206</v>
      </c>
      <c r="D310" s="98">
        <v>1733</v>
      </c>
      <c r="E310" s="99">
        <v>1</v>
      </c>
      <c r="F310" s="97">
        <v>6</v>
      </c>
      <c r="G310" s="97">
        <v>1</v>
      </c>
      <c r="H310" s="105">
        <v>7</v>
      </c>
      <c r="I310" s="105">
        <v>1</v>
      </c>
      <c r="J310" s="105">
        <v>89</v>
      </c>
      <c r="K310" s="95">
        <v>2989</v>
      </c>
      <c r="L310" s="106">
        <f>T309</f>
        <v>80</v>
      </c>
      <c r="M310" s="106">
        <f>K310*L310</f>
        <v>239120</v>
      </c>
      <c r="N310" s="77"/>
      <c r="O310" s="78"/>
      <c r="P310" s="78"/>
      <c r="Q310" s="78"/>
      <c r="R310" s="79"/>
      <c r="S310" s="80"/>
      <c r="T310" s="81"/>
      <c r="U310" s="77"/>
      <c r="V310" s="79"/>
      <c r="W310" s="79"/>
      <c r="X310" s="82"/>
      <c r="Y310" s="83">
        <f>M310</f>
        <v>239120</v>
      </c>
      <c r="Z310" s="84"/>
      <c r="AA310" s="87">
        <f>AB310*M310/100</f>
        <v>23.912000000000003</v>
      </c>
      <c r="AB310" s="110">
        <v>0.01</v>
      </c>
    </row>
    <row r="311" spans="2:28" ht="16.5" customHeight="1" x14ac:dyDescent="0.25">
      <c r="B311" s="99"/>
      <c r="C311" s="99"/>
      <c r="D311" s="99"/>
      <c r="E311" s="99"/>
      <c r="F311" s="99"/>
      <c r="G311" s="99"/>
      <c r="H311" s="107"/>
      <c r="I311" s="107"/>
      <c r="J311" s="107"/>
      <c r="K311" s="106"/>
      <c r="L311" s="106"/>
      <c r="M311" s="106"/>
      <c r="N311" s="77"/>
      <c r="O311" s="78"/>
      <c r="P311" s="78"/>
      <c r="Q311" s="78"/>
      <c r="R311" s="79"/>
      <c r="S311" s="80"/>
      <c r="T311" s="81"/>
      <c r="U311" s="77"/>
      <c r="V311" s="79"/>
      <c r="W311" s="79"/>
      <c r="X311" s="86"/>
      <c r="Y311" s="83"/>
      <c r="Z311" s="84"/>
      <c r="AA311" s="85"/>
      <c r="AB311" s="86"/>
    </row>
    <row r="312" spans="2:28" ht="16.5" customHeight="1" x14ac:dyDescent="0.25">
      <c r="B312" s="100" t="s">
        <v>205</v>
      </c>
      <c r="C312" s="101"/>
      <c r="D312" s="101"/>
      <c r="E312" s="101"/>
      <c r="F312" s="101"/>
      <c r="G312" s="102"/>
      <c r="H312" s="102" t="s">
        <v>210</v>
      </c>
      <c r="I312" s="102" t="s">
        <v>702</v>
      </c>
      <c r="J312" s="102" t="s">
        <v>5211</v>
      </c>
      <c r="K312" s="102">
        <v>12</v>
      </c>
      <c r="L312" s="102">
        <v>5</v>
      </c>
      <c r="M312" s="102"/>
      <c r="N312" s="102"/>
      <c r="O312" s="102" t="s">
        <v>208</v>
      </c>
      <c r="P312" s="102" t="s">
        <v>209</v>
      </c>
      <c r="Q312" s="102" t="s">
        <v>139</v>
      </c>
      <c r="R312" s="102">
        <v>34160</v>
      </c>
      <c r="S312" s="102"/>
      <c r="T312" s="102">
        <v>80</v>
      </c>
      <c r="U312" s="102" t="s">
        <v>5212</v>
      </c>
      <c r="V312" s="103"/>
      <c r="W312" s="101"/>
      <c r="X312" s="102"/>
      <c r="Y312" s="101"/>
      <c r="Z312" s="101"/>
      <c r="AA312" s="101"/>
      <c r="AB312" s="104"/>
    </row>
    <row r="313" spans="2:28" ht="16.5" customHeight="1" x14ac:dyDescent="0.25">
      <c r="B313" s="97">
        <v>2272</v>
      </c>
      <c r="C313" s="97" t="s">
        <v>206</v>
      </c>
      <c r="D313" s="98">
        <v>6010</v>
      </c>
      <c r="E313" s="99">
        <v>143</v>
      </c>
      <c r="F313" s="97">
        <v>6</v>
      </c>
      <c r="G313" s="97">
        <v>2</v>
      </c>
      <c r="H313" s="105">
        <v>0</v>
      </c>
      <c r="I313" s="105">
        <v>1</v>
      </c>
      <c r="J313" s="105">
        <v>97</v>
      </c>
      <c r="K313" s="95">
        <v>197</v>
      </c>
      <c r="L313" s="106">
        <f>T312</f>
        <v>80</v>
      </c>
      <c r="M313" s="106">
        <f>K313*L313</f>
        <v>15760</v>
      </c>
      <c r="N313" s="77"/>
      <c r="O313" s="78" t="s">
        <v>203</v>
      </c>
      <c r="P313" s="78" t="s">
        <v>211</v>
      </c>
      <c r="Q313" s="78" t="s">
        <v>143</v>
      </c>
      <c r="R313" s="79">
        <v>60</v>
      </c>
      <c r="S313" s="80"/>
      <c r="T313" s="81">
        <v>7450</v>
      </c>
      <c r="U313" s="96" t="s">
        <v>411</v>
      </c>
      <c r="V313" s="79">
        <f>R313*T313*85/100</f>
        <v>379950</v>
      </c>
      <c r="W313" s="79">
        <f>R313*T313-V313</f>
        <v>67050</v>
      </c>
      <c r="X313" s="82">
        <f>M313+W313</f>
        <v>82810</v>
      </c>
      <c r="Y313" s="83">
        <f>M313</f>
        <v>15760</v>
      </c>
      <c r="Z313" s="84"/>
      <c r="AA313" s="87">
        <f>AB313*M313/100</f>
        <v>3.1519999999999997</v>
      </c>
      <c r="AB313" s="86">
        <v>0.02</v>
      </c>
    </row>
    <row r="314" spans="2:28" ht="16.5" customHeight="1" x14ac:dyDescent="0.25">
      <c r="B314" s="99"/>
      <c r="C314" s="99"/>
      <c r="D314" s="99"/>
      <c r="E314" s="99"/>
      <c r="F314" s="99"/>
      <c r="G314" s="99"/>
      <c r="H314" s="107"/>
      <c r="I314" s="107"/>
      <c r="J314" s="107"/>
      <c r="K314" s="106"/>
      <c r="L314" s="106"/>
      <c r="M314" s="106"/>
      <c r="N314" s="77"/>
      <c r="O314" s="78"/>
      <c r="P314" s="78"/>
      <c r="Q314" s="78"/>
      <c r="R314" s="79"/>
      <c r="S314" s="80"/>
      <c r="T314" s="81"/>
      <c r="U314" s="77"/>
      <c r="V314" s="79"/>
      <c r="W314" s="79"/>
      <c r="X314" s="86"/>
      <c r="Y314" s="83"/>
      <c r="Z314" s="84"/>
      <c r="AA314" s="85"/>
      <c r="AB314" s="86"/>
    </row>
    <row r="315" spans="2:28" ht="16.5" customHeight="1" x14ac:dyDescent="0.25">
      <c r="B315" s="100" t="s">
        <v>205</v>
      </c>
      <c r="C315" s="101"/>
      <c r="D315" s="101"/>
      <c r="E315" s="101"/>
      <c r="F315" s="101"/>
      <c r="G315" s="102"/>
      <c r="H315" s="102" t="s">
        <v>210</v>
      </c>
      <c r="I315" s="102" t="s">
        <v>5213</v>
      </c>
      <c r="J315" s="102" t="s">
        <v>5214</v>
      </c>
      <c r="K315" s="102">
        <v>59</v>
      </c>
      <c r="L315" s="102">
        <v>5</v>
      </c>
      <c r="M315" s="102"/>
      <c r="N315" s="102"/>
      <c r="O315" s="102" t="s">
        <v>208</v>
      </c>
      <c r="P315" s="102" t="s">
        <v>209</v>
      </c>
      <c r="Q315" s="102" t="s">
        <v>139</v>
      </c>
      <c r="R315" s="102">
        <v>34160</v>
      </c>
      <c r="S315" s="102"/>
      <c r="T315" s="102">
        <v>80</v>
      </c>
      <c r="U315" s="102" t="s">
        <v>5215</v>
      </c>
      <c r="V315" s="103"/>
      <c r="W315" s="101"/>
      <c r="X315" s="102"/>
      <c r="Y315" s="101"/>
      <c r="Z315" s="101"/>
      <c r="AA315" s="101"/>
      <c r="AB315" s="104"/>
    </row>
    <row r="316" spans="2:28" ht="16.5" customHeight="1" x14ac:dyDescent="0.25">
      <c r="B316" s="97">
        <v>2273</v>
      </c>
      <c r="C316" s="97" t="s">
        <v>206</v>
      </c>
      <c r="D316" s="98">
        <v>6009</v>
      </c>
      <c r="E316" s="99">
        <v>142</v>
      </c>
      <c r="F316" s="97">
        <v>6</v>
      </c>
      <c r="G316" s="97">
        <v>2</v>
      </c>
      <c r="H316" s="105">
        <v>0</v>
      </c>
      <c r="I316" s="105">
        <v>3</v>
      </c>
      <c r="J316" s="105">
        <v>62</v>
      </c>
      <c r="K316" s="95">
        <v>362</v>
      </c>
      <c r="L316" s="106">
        <f>T315</f>
        <v>80</v>
      </c>
      <c r="M316" s="106">
        <f>K316*L316</f>
        <v>28960</v>
      </c>
      <c r="N316" s="77"/>
      <c r="O316" s="78" t="s">
        <v>203</v>
      </c>
      <c r="P316" s="78" t="s">
        <v>211</v>
      </c>
      <c r="Q316" s="78" t="s">
        <v>143</v>
      </c>
      <c r="R316" s="79">
        <v>108</v>
      </c>
      <c r="S316" s="80"/>
      <c r="T316" s="81">
        <v>7450</v>
      </c>
      <c r="U316" s="96" t="s">
        <v>1158</v>
      </c>
      <c r="V316" s="79">
        <f>R316*T316*85/100</f>
        <v>683910</v>
      </c>
      <c r="W316" s="79">
        <f>R316*T316-V316</f>
        <v>120690</v>
      </c>
      <c r="X316" s="82">
        <f>M316+W316</f>
        <v>149650</v>
      </c>
      <c r="Y316" s="83">
        <f>M316</f>
        <v>28960</v>
      </c>
      <c r="Z316" s="84"/>
      <c r="AA316" s="87">
        <f>AB316*M316/100</f>
        <v>5.7920000000000007</v>
      </c>
      <c r="AB316" s="86">
        <v>0.02</v>
      </c>
    </row>
    <row r="317" spans="2:28" ht="16.5" customHeight="1" x14ac:dyDescent="0.25">
      <c r="B317" s="99"/>
      <c r="C317" s="99"/>
      <c r="D317" s="99"/>
      <c r="E317" s="99"/>
      <c r="F317" s="99"/>
      <c r="G317" s="99"/>
      <c r="H317" s="107"/>
      <c r="I317" s="107"/>
      <c r="J317" s="107"/>
      <c r="K317" s="106"/>
      <c r="L317" s="106"/>
      <c r="M317" s="106"/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6"/>
      <c r="Y317" s="83"/>
      <c r="Z317" s="84"/>
      <c r="AA317" s="85"/>
      <c r="AB317" s="86"/>
    </row>
    <row r="318" spans="2:28" ht="16.5" customHeight="1" x14ac:dyDescent="0.25">
      <c r="B318" s="100" t="s">
        <v>205</v>
      </c>
      <c r="C318" s="101"/>
      <c r="D318" s="101"/>
      <c r="E318" s="101"/>
      <c r="F318" s="101"/>
      <c r="G318" s="102"/>
      <c r="H318" s="102" t="s">
        <v>207</v>
      </c>
      <c r="I318" s="102" t="s">
        <v>2537</v>
      </c>
      <c r="J318" s="102" t="s">
        <v>5216</v>
      </c>
      <c r="K318" s="102">
        <v>56</v>
      </c>
      <c r="L318" s="102">
        <v>5</v>
      </c>
      <c r="M318" s="102"/>
      <c r="N318" s="102"/>
      <c r="O318" s="102" t="s">
        <v>208</v>
      </c>
      <c r="P318" s="102" t="s">
        <v>209</v>
      </c>
      <c r="Q318" s="102" t="s">
        <v>139</v>
      </c>
      <c r="R318" s="102">
        <v>34160</v>
      </c>
      <c r="S318" s="102"/>
      <c r="T318" s="102">
        <v>80</v>
      </c>
      <c r="U318" s="102"/>
      <c r="V318" s="103"/>
      <c r="W318" s="101"/>
      <c r="X318" s="102"/>
      <c r="Y318" s="101"/>
      <c r="Z318" s="101"/>
      <c r="AA318" s="101"/>
      <c r="AB318" s="104"/>
    </row>
    <row r="319" spans="2:28" ht="16.5" customHeight="1" x14ac:dyDescent="0.25">
      <c r="B319" s="97">
        <v>2274</v>
      </c>
      <c r="C319" s="97" t="s">
        <v>206</v>
      </c>
      <c r="D319" s="98">
        <v>5987</v>
      </c>
      <c r="E319" s="99">
        <v>104</v>
      </c>
      <c r="F319" s="97">
        <v>6</v>
      </c>
      <c r="G319" s="97">
        <v>2</v>
      </c>
      <c r="H319" s="105">
        <v>0</v>
      </c>
      <c r="I319" s="105">
        <v>2</v>
      </c>
      <c r="J319" s="105">
        <v>2</v>
      </c>
      <c r="K319" s="95">
        <v>202</v>
      </c>
      <c r="L319" s="106">
        <f>T318</f>
        <v>80</v>
      </c>
      <c r="M319" s="106">
        <f>K319*L319</f>
        <v>16160</v>
      </c>
      <c r="N319" s="77"/>
      <c r="O319" s="78" t="s">
        <v>203</v>
      </c>
      <c r="P319" s="78" t="s">
        <v>5</v>
      </c>
      <c r="Q319" s="78" t="s">
        <v>143</v>
      </c>
      <c r="R319" s="79">
        <v>60</v>
      </c>
      <c r="S319" s="80"/>
      <c r="T319" s="81">
        <v>8050</v>
      </c>
      <c r="U319" s="96" t="s">
        <v>1334</v>
      </c>
      <c r="V319" s="79">
        <f>R319*T319*16/100</f>
        <v>77280</v>
      </c>
      <c r="W319" s="79">
        <f>R319*T319-V319</f>
        <v>405720</v>
      </c>
      <c r="X319" s="82">
        <f>M319+W319</f>
        <v>421880</v>
      </c>
      <c r="Y319" s="83">
        <f>M319</f>
        <v>16160</v>
      </c>
      <c r="Z319" s="84"/>
      <c r="AA319" s="87">
        <f>AB319*M319/100</f>
        <v>3.2319999999999998</v>
      </c>
      <c r="AB319" s="86">
        <v>0.02</v>
      </c>
    </row>
    <row r="320" spans="2:28" ht="16.5" customHeight="1" x14ac:dyDescent="0.25">
      <c r="B320" s="99"/>
      <c r="C320" s="99"/>
      <c r="D320" s="99"/>
      <c r="E320" s="99"/>
      <c r="F320" s="99"/>
      <c r="G320" s="99"/>
      <c r="H320" s="107"/>
      <c r="I320" s="107"/>
      <c r="J320" s="107"/>
      <c r="K320" s="106"/>
      <c r="L320" s="106"/>
      <c r="M320" s="106"/>
      <c r="N320" s="77"/>
      <c r="O320" s="78"/>
      <c r="P320" s="78"/>
      <c r="Q320" s="78"/>
      <c r="R320" s="79"/>
      <c r="S320" s="80"/>
      <c r="T320" s="81"/>
      <c r="U320" s="77"/>
      <c r="V320" s="79"/>
      <c r="W320" s="79"/>
      <c r="X320" s="86"/>
      <c r="Y320" s="83"/>
      <c r="Z320" s="84"/>
      <c r="AA320" s="85"/>
      <c r="AB320" s="86"/>
    </row>
    <row r="321" spans="2:28" ht="16.5" customHeight="1" x14ac:dyDescent="0.25">
      <c r="B321" s="100" t="s">
        <v>205</v>
      </c>
      <c r="C321" s="101"/>
      <c r="D321" s="101"/>
      <c r="E321" s="101"/>
      <c r="F321" s="101"/>
      <c r="G321" s="102"/>
      <c r="H321" s="102" t="s">
        <v>207</v>
      </c>
      <c r="I321" s="102" t="s">
        <v>5221</v>
      </c>
      <c r="J321" s="102" t="s">
        <v>5173</v>
      </c>
      <c r="K321" s="102">
        <v>24</v>
      </c>
      <c r="L321" s="102">
        <v>5</v>
      </c>
      <c r="M321" s="102"/>
      <c r="N321" s="102"/>
      <c r="O321" s="102" t="s">
        <v>208</v>
      </c>
      <c r="P321" s="102" t="s">
        <v>209</v>
      </c>
      <c r="Q321" s="102" t="s">
        <v>139</v>
      </c>
      <c r="R321" s="102">
        <v>34160</v>
      </c>
      <c r="S321" s="102"/>
      <c r="T321" s="102">
        <v>80</v>
      </c>
      <c r="U321" s="102"/>
      <c r="V321" s="103"/>
      <c r="W321" s="101"/>
      <c r="X321" s="102"/>
      <c r="Y321" s="101"/>
      <c r="Z321" s="101"/>
      <c r="AA321" s="101"/>
      <c r="AB321" s="104"/>
    </row>
    <row r="322" spans="2:28" ht="16.5" customHeight="1" x14ac:dyDescent="0.25">
      <c r="B322" s="97">
        <v>2279</v>
      </c>
      <c r="C322" s="97" t="s">
        <v>206</v>
      </c>
      <c r="D322" s="98">
        <v>3971</v>
      </c>
      <c r="E322" s="99">
        <v>9</v>
      </c>
      <c r="F322" s="97">
        <v>6</v>
      </c>
      <c r="G322" s="97">
        <v>1</v>
      </c>
      <c r="H322" s="105">
        <v>16</v>
      </c>
      <c r="I322" s="105">
        <v>2</v>
      </c>
      <c r="J322" s="105">
        <v>59</v>
      </c>
      <c r="K322" s="95">
        <v>6659</v>
      </c>
      <c r="L322" s="106">
        <f>T321</f>
        <v>80</v>
      </c>
      <c r="M322" s="106">
        <f>K322*L322</f>
        <v>532720</v>
      </c>
      <c r="N322" s="77"/>
      <c r="O322" s="78"/>
      <c r="P322" s="78"/>
      <c r="Q322" s="78"/>
      <c r="R322" s="79"/>
      <c r="S322" s="80"/>
      <c r="T322" s="81"/>
      <c r="U322" s="77"/>
      <c r="V322" s="79"/>
      <c r="W322" s="79"/>
      <c r="X322" s="82"/>
      <c r="Y322" s="83">
        <f>M322</f>
        <v>532720</v>
      </c>
      <c r="Z322" s="84"/>
      <c r="AA322" s="87">
        <f>AB322*M322/100</f>
        <v>53.271999999999998</v>
      </c>
      <c r="AB322" s="110">
        <v>0.01</v>
      </c>
    </row>
    <row r="323" spans="2:28" ht="16.5" customHeight="1" x14ac:dyDescent="0.25">
      <c r="B323" s="97"/>
      <c r="C323" s="97"/>
      <c r="D323" s="98"/>
      <c r="E323" s="99"/>
      <c r="F323" s="97"/>
      <c r="G323" s="97"/>
      <c r="H323" s="105"/>
      <c r="I323" s="105"/>
      <c r="J323" s="105"/>
      <c r="K323" s="95"/>
      <c r="L323" s="106"/>
      <c r="M323" s="106"/>
      <c r="N323" s="77"/>
      <c r="O323" s="78"/>
      <c r="P323" s="78"/>
      <c r="Q323" s="78"/>
      <c r="R323" s="79"/>
      <c r="S323" s="80"/>
      <c r="T323" s="81"/>
      <c r="U323" s="77"/>
      <c r="V323" s="79"/>
      <c r="W323" s="79"/>
      <c r="X323" s="82"/>
      <c r="Y323" s="83"/>
      <c r="Z323" s="84"/>
      <c r="AA323" s="87"/>
      <c r="AB323" s="110"/>
    </row>
    <row r="324" spans="2:28" ht="16.5" customHeight="1" x14ac:dyDescent="0.25">
      <c r="B324" s="99"/>
      <c r="C324" s="99"/>
      <c r="D324" s="99"/>
      <c r="E324" s="99"/>
      <c r="F324" s="99"/>
      <c r="G324" s="99"/>
      <c r="H324" s="107"/>
      <c r="I324" s="107"/>
      <c r="J324" s="107"/>
      <c r="K324" s="106"/>
      <c r="L324" s="106"/>
      <c r="M324" s="106"/>
      <c r="N324" s="77"/>
      <c r="O324" s="78"/>
      <c r="P324" s="78"/>
      <c r="Q324" s="78"/>
      <c r="R324" s="79"/>
      <c r="S324" s="80"/>
      <c r="T324" s="81"/>
      <c r="U324" s="77"/>
      <c r="V324" s="79"/>
      <c r="W324" s="79"/>
      <c r="X324" s="86"/>
      <c r="Y324" s="83"/>
      <c r="Z324" s="84"/>
      <c r="AA324" s="85"/>
      <c r="AB324" s="86"/>
    </row>
    <row r="325" spans="2:28" ht="16.5" customHeight="1" x14ac:dyDescent="0.25">
      <c r="B325" s="100" t="s">
        <v>205</v>
      </c>
      <c r="C325" s="101"/>
      <c r="D325" s="101"/>
      <c r="E325" s="101"/>
      <c r="F325" s="101"/>
      <c r="G325" s="102"/>
      <c r="H325" s="102" t="s">
        <v>207</v>
      </c>
      <c r="I325" s="102" t="s">
        <v>5221</v>
      </c>
      <c r="J325" s="102" t="s">
        <v>5173</v>
      </c>
      <c r="K325" s="102">
        <v>24</v>
      </c>
      <c r="L325" s="102">
        <v>5</v>
      </c>
      <c r="M325" s="102"/>
      <c r="N325" s="102"/>
      <c r="O325" s="102" t="s">
        <v>208</v>
      </c>
      <c r="P325" s="102" t="s">
        <v>209</v>
      </c>
      <c r="Q325" s="102" t="s">
        <v>139</v>
      </c>
      <c r="R325" s="102">
        <v>34160</v>
      </c>
      <c r="S325" s="102"/>
      <c r="T325" s="102">
        <v>80</v>
      </c>
      <c r="U325" s="102"/>
      <c r="V325" s="103"/>
      <c r="W325" s="101"/>
      <c r="X325" s="102"/>
      <c r="Y325" s="101"/>
      <c r="Z325" s="101"/>
      <c r="AA325" s="101"/>
      <c r="AB325" s="104"/>
    </row>
    <row r="326" spans="2:28" ht="16.5" customHeight="1" x14ac:dyDescent="0.25">
      <c r="B326" s="97">
        <v>2280</v>
      </c>
      <c r="C326" s="97" t="s">
        <v>206</v>
      </c>
      <c r="D326" s="98">
        <v>3979</v>
      </c>
      <c r="E326" s="99">
        <v>17</v>
      </c>
      <c r="F326" s="97">
        <v>6</v>
      </c>
      <c r="G326" s="97">
        <v>1</v>
      </c>
      <c r="H326" s="105">
        <v>18</v>
      </c>
      <c r="I326" s="105">
        <v>1</v>
      </c>
      <c r="J326" s="105">
        <v>52</v>
      </c>
      <c r="K326" s="95">
        <v>7352</v>
      </c>
      <c r="L326" s="106">
        <f>T325</f>
        <v>80</v>
      </c>
      <c r="M326" s="106">
        <f>K326*L326</f>
        <v>588160</v>
      </c>
      <c r="N326" s="77"/>
      <c r="O326" s="78"/>
      <c r="P326" s="78"/>
      <c r="Q326" s="78"/>
      <c r="R326" s="79"/>
      <c r="S326" s="80"/>
      <c r="T326" s="81"/>
      <c r="U326" s="77"/>
      <c r="V326" s="79"/>
      <c r="W326" s="79"/>
      <c r="X326" s="82"/>
      <c r="Y326" s="83">
        <f>M326</f>
        <v>588160</v>
      </c>
      <c r="Z326" s="84"/>
      <c r="AA326" s="87">
        <f>AB326*M326/100</f>
        <v>58.816000000000003</v>
      </c>
      <c r="AB326" s="110">
        <v>0.01</v>
      </c>
    </row>
    <row r="327" spans="2:28" ht="16.5" customHeight="1" x14ac:dyDescent="0.25">
      <c r="B327" s="99"/>
      <c r="C327" s="99"/>
      <c r="D327" s="99"/>
      <c r="E327" s="99"/>
      <c r="F327" s="99"/>
      <c r="G327" s="99"/>
      <c r="H327" s="107"/>
      <c r="I327" s="107"/>
      <c r="J327" s="107"/>
      <c r="K327" s="106"/>
      <c r="L327" s="106"/>
      <c r="M327" s="106"/>
      <c r="N327" s="77"/>
      <c r="O327" s="78"/>
      <c r="P327" s="78"/>
      <c r="Q327" s="78"/>
      <c r="R327" s="79"/>
      <c r="S327" s="80"/>
      <c r="T327" s="81"/>
      <c r="U327" s="77"/>
      <c r="V327" s="79"/>
      <c r="W327" s="79"/>
      <c r="X327" s="86"/>
      <c r="Y327" s="83"/>
      <c r="Z327" s="84"/>
      <c r="AA327" s="85"/>
      <c r="AB327" s="86"/>
    </row>
    <row r="328" spans="2:28" ht="16.5" customHeight="1" x14ac:dyDescent="0.25">
      <c r="B328" s="100" t="s">
        <v>205</v>
      </c>
      <c r="C328" s="101"/>
      <c r="D328" s="101"/>
      <c r="E328" s="101"/>
      <c r="F328" s="101"/>
      <c r="G328" s="102"/>
      <c r="H328" s="102" t="s">
        <v>210</v>
      </c>
      <c r="I328" s="102" t="s">
        <v>277</v>
      </c>
      <c r="J328" s="102" t="s">
        <v>5173</v>
      </c>
      <c r="K328" s="102">
        <v>47</v>
      </c>
      <c r="L328" s="102">
        <v>5</v>
      </c>
      <c r="M328" s="102"/>
      <c r="N328" s="102"/>
      <c r="O328" s="102" t="s">
        <v>208</v>
      </c>
      <c r="P328" s="102" t="s">
        <v>209</v>
      </c>
      <c r="Q328" s="102" t="s">
        <v>139</v>
      </c>
      <c r="R328" s="102">
        <v>34160</v>
      </c>
      <c r="S328" s="102"/>
      <c r="T328" s="102">
        <v>80</v>
      </c>
      <c r="U328" s="102"/>
      <c r="V328" s="103"/>
      <c r="W328" s="101"/>
      <c r="X328" s="102"/>
      <c r="Y328" s="101"/>
      <c r="Z328" s="101"/>
      <c r="AA328" s="101"/>
      <c r="AB328" s="104"/>
    </row>
    <row r="329" spans="2:28" ht="16.5" customHeight="1" x14ac:dyDescent="0.25">
      <c r="B329" s="97">
        <v>2297</v>
      </c>
      <c r="C329" s="97" t="s">
        <v>206</v>
      </c>
      <c r="D329" s="98">
        <v>12925</v>
      </c>
      <c r="E329" s="99">
        <v>180</v>
      </c>
      <c r="F329" s="97">
        <v>6</v>
      </c>
      <c r="G329" s="97">
        <v>3</v>
      </c>
      <c r="H329" s="105">
        <v>1</v>
      </c>
      <c r="I329" s="105">
        <v>0</v>
      </c>
      <c r="J329" s="105">
        <v>24</v>
      </c>
      <c r="K329" s="95">
        <v>424</v>
      </c>
      <c r="L329" s="106">
        <f>T328</f>
        <v>80</v>
      </c>
      <c r="M329" s="106">
        <f>K329*L329</f>
        <v>33920</v>
      </c>
      <c r="N329" s="77"/>
      <c r="O329" s="78"/>
      <c r="P329" s="78"/>
      <c r="Q329" s="78"/>
      <c r="R329" s="79"/>
      <c r="S329" s="80"/>
      <c r="T329" s="81"/>
      <c r="U329" s="77"/>
      <c r="V329" s="79"/>
      <c r="W329" s="79"/>
      <c r="X329" s="82"/>
      <c r="Y329" s="83">
        <f>M329</f>
        <v>33920</v>
      </c>
      <c r="Z329" s="84"/>
      <c r="AA329" s="87">
        <f>AB329*M329/100</f>
        <v>3.3919999999999999</v>
      </c>
      <c r="AB329" s="110">
        <v>0.01</v>
      </c>
    </row>
    <row r="330" spans="2:28" ht="16.5" customHeight="1" x14ac:dyDescent="0.25">
      <c r="B330" s="97"/>
      <c r="C330" s="97"/>
      <c r="D330" s="98"/>
      <c r="E330" s="99"/>
      <c r="F330" s="97"/>
      <c r="G330" s="97"/>
      <c r="H330" s="105"/>
      <c r="I330" s="105">
        <v>2</v>
      </c>
      <c r="J330" s="105">
        <v>0</v>
      </c>
      <c r="K330" s="95">
        <v>200</v>
      </c>
      <c r="L330" s="106">
        <f>T328</f>
        <v>80</v>
      </c>
      <c r="M330" s="106">
        <f>K330*L330</f>
        <v>16000</v>
      </c>
      <c r="N330" s="77"/>
      <c r="O330" s="78" t="s">
        <v>203</v>
      </c>
      <c r="P330" s="78" t="s">
        <v>211</v>
      </c>
      <c r="Q330" s="78" t="s">
        <v>143</v>
      </c>
      <c r="R330" s="79">
        <v>252</v>
      </c>
      <c r="S330" s="80"/>
      <c r="T330" s="81">
        <v>7450</v>
      </c>
      <c r="U330" s="96" t="s">
        <v>406</v>
      </c>
      <c r="V330" s="79">
        <f>R330*T330*85/100</f>
        <v>1595790</v>
      </c>
      <c r="W330" s="79">
        <f>R330*T330-V330</f>
        <v>281610</v>
      </c>
      <c r="X330" s="82">
        <f>M330+W330</f>
        <v>297610</v>
      </c>
      <c r="Y330" s="83">
        <f>M330</f>
        <v>16000</v>
      </c>
      <c r="Z330" s="84"/>
      <c r="AA330" s="87">
        <f>AB330*M330/100</f>
        <v>3.2</v>
      </c>
      <c r="AB330" s="86">
        <v>0.02</v>
      </c>
    </row>
    <row r="331" spans="2:28" ht="16.5" customHeight="1" x14ac:dyDescent="0.25">
      <c r="B331" s="97"/>
      <c r="C331" s="97"/>
      <c r="D331" s="98"/>
      <c r="E331" s="99"/>
      <c r="F331" s="97"/>
      <c r="G331" s="97"/>
      <c r="H331" s="105"/>
      <c r="I331" s="105">
        <v>0</v>
      </c>
      <c r="J331" s="105">
        <v>10</v>
      </c>
      <c r="K331" s="95">
        <v>10</v>
      </c>
      <c r="L331" s="106">
        <f>T328</f>
        <v>80</v>
      </c>
      <c r="M331" s="106">
        <f>K331*L331</f>
        <v>800</v>
      </c>
      <c r="N331" s="77"/>
      <c r="O331" s="78" t="s">
        <v>215</v>
      </c>
      <c r="P331" s="78" t="s">
        <v>5</v>
      </c>
      <c r="Q331" s="78"/>
      <c r="R331" s="79">
        <v>12</v>
      </c>
      <c r="S331" s="80"/>
      <c r="T331" s="81">
        <v>7350</v>
      </c>
      <c r="U331" s="96" t="s">
        <v>221</v>
      </c>
      <c r="V331" s="79">
        <f>R331*T331*3/100</f>
        <v>2646</v>
      </c>
      <c r="W331" s="79">
        <f>R331*T331-V331</f>
        <v>85554</v>
      </c>
      <c r="X331" s="82">
        <f>M331+W331</f>
        <v>86354</v>
      </c>
      <c r="Y331" s="83">
        <f>M330</f>
        <v>16000</v>
      </c>
      <c r="Z331" s="84"/>
      <c r="AA331" s="87">
        <f>X331*AB331/100</f>
        <v>259.06200000000001</v>
      </c>
      <c r="AB331" s="86">
        <v>0.3</v>
      </c>
    </row>
    <row r="332" spans="2:28" ht="16.5" customHeight="1" x14ac:dyDescent="0.25">
      <c r="B332" s="97"/>
      <c r="C332" s="97"/>
      <c r="D332" s="98"/>
      <c r="E332" s="99"/>
      <c r="F332" s="97"/>
      <c r="G332" s="97"/>
      <c r="H332" s="105">
        <v>1</v>
      </c>
      <c r="I332" s="105">
        <v>2</v>
      </c>
      <c r="J332" s="105">
        <v>34</v>
      </c>
      <c r="K332" s="95">
        <v>634</v>
      </c>
      <c r="L332" s="106"/>
      <c r="M332" s="106"/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2"/>
      <c r="Y332" s="83"/>
      <c r="Z332" s="84"/>
      <c r="AA332" s="87"/>
      <c r="AB332" s="82"/>
    </row>
    <row r="333" spans="2:28" ht="16.5" customHeight="1" x14ac:dyDescent="0.25">
      <c r="B333" s="99"/>
      <c r="C333" s="99"/>
      <c r="D333" s="99"/>
      <c r="E333" s="99"/>
      <c r="F333" s="99"/>
      <c r="G333" s="99"/>
      <c r="H333" s="107"/>
      <c r="I333" s="107"/>
      <c r="J333" s="107"/>
      <c r="K333" s="106"/>
      <c r="L333" s="106"/>
      <c r="M333" s="106"/>
      <c r="N333" s="77"/>
      <c r="O333" s="78"/>
      <c r="P333" s="78"/>
      <c r="Q333" s="78"/>
      <c r="R333" s="79"/>
      <c r="S333" s="80"/>
      <c r="T333" s="81"/>
      <c r="U333" s="77"/>
      <c r="V333" s="79"/>
      <c r="W333" s="79"/>
      <c r="X333" s="86"/>
      <c r="Y333" s="83"/>
      <c r="Z333" s="84"/>
      <c r="AA333" s="85"/>
      <c r="AB333" s="86"/>
    </row>
    <row r="334" spans="2:28" ht="16.5" customHeight="1" x14ac:dyDescent="0.25">
      <c r="B334" s="100" t="s">
        <v>205</v>
      </c>
      <c r="C334" s="101"/>
      <c r="D334" s="101"/>
      <c r="E334" s="101"/>
      <c r="F334" s="101"/>
      <c r="G334" s="102"/>
      <c r="H334" s="102" t="s">
        <v>210</v>
      </c>
      <c r="I334" s="102" t="s">
        <v>277</v>
      </c>
      <c r="J334" s="102" t="s">
        <v>5173</v>
      </c>
      <c r="K334" s="102">
        <v>47</v>
      </c>
      <c r="L334" s="102">
        <v>5</v>
      </c>
      <c r="M334" s="102"/>
      <c r="N334" s="102"/>
      <c r="O334" s="102" t="s">
        <v>208</v>
      </c>
      <c r="P334" s="102" t="s">
        <v>209</v>
      </c>
      <c r="Q334" s="102" t="s">
        <v>139</v>
      </c>
      <c r="R334" s="102">
        <v>34160</v>
      </c>
      <c r="S334" s="102"/>
      <c r="T334" s="102">
        <v>80</v>
      </c>
      <c r="U334" s="102"/>
      <c r="V334" s="103"/>
      <c r="W334" s="101"/>
      <c r="X334" s="102"/>
      <c r="Y334" s="101"/>
      <c r="Z334" s="101"/>
      <c r="AA334" s="101"/>
      <c r="AB334" s="104"/>
    </row>
    <row r="335" spans="2:28" ht="16.5" customHeight="1" x14ac:dyDescent="0.25">
      <c r="B335" s="97">
        <v>2298</v>
      </c>
      <c r="C335" s="97" t="s">
        <v>206</v>
      </c>
      <c r="D335" s="98">
        <v>6049</v>
      </c>
      <c r="E335" s="99">
        <v>199</v>
      </c>
      <c r="F335" s="97">
        <v>6</v>
      </c>
      <c r="G335" s="97">
        <v>1</v>
      </c>
      <c r="H335" s="105">
        <v>0</v>
      </c>
      <c r="I335" s="105">
        <v>2</v>
      </c>
      <c r="J335" s="105">
        <v>99</v>
      </c>
      <c r="K335" s="95">
        <v>299</v>
      </c>
      <c r="L335" s="106">
        <f>T334</f>
        <v>80</v>
      </c>
      <c r="M335" s="106">
        <f>K335*L335</f>
        <v>23920</v>
      </c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2"/>
      <c r="Y335" s="83">
        <f>M335</f>
        <v>23920</v>
      </c>
      <c r="Z335" s="84"/>
      <c r="AA335" s="87">
        <f>AB335*M335/100</f>
        <v>2.3920000000000003</v>
      </c>
      <c r="AB335" s="110">
        <v>0.01</v>
      </c>
    </row>
    <row r="336" spans="2:28" ht="16.5" customHeight="1" x14ac:dyDescent="0.25">
      <c r="B336" s="99"/>
      <c r="C336" s="99"/>
      <c r="D336" s="99"/>
      <c r="E336" s="99"/>
      <c r="F336" s="99"/>
      <c r="G336" s="99"/>
      <c r="H336" s="107"/>
      <c r="I336" s="107"/>
      <c r="J336" s="107"/>
      <c r="K336" s="106"/>
      <c r="L336" s="106"/>
      <c r="M336" s="106"/>
      <c r="N336" s="77"/>
      <c r="O336" s="78"/>
      <c r="P336" s="78"/>
      <c r="Q336" s="78"/>
      <c r="R336" s="79"/>
      <c r="S336" s="80"/>
      <c r="T336" s="81"/>
      <c r="U336" s="77"/>
      <c r="V336" s="79"/>
      <c r="W336" s="79"/>
      <c r="X336" s="86"/>
      <c r="Y336" s="83"/>
      <c r="Z336" s="84"/>
      <c r="AA336" s="85"/>
      <c r="AB336" s="86"/>
    </row>
    <row r="337" spans="2:28" ht="16.5" customHeight="1" x14ac:dyDescent="0.25">
      <c r="B337" s="100" t="s">
        <v>205</v>
      </c>
      <c r="C337" s="101"/>
      <c r="D337" s="101"/>
      <c r="E337" s="101"/>
      <c r="F337" s="101"/>
      <c r="G337" s="102"/>
      <c r="H337" s="102" t="s">
        <v>210</v>
      </c>
      <c r="I337" s="102" t="s">
        <v>277</v>
      </c>
      <c r="J337" s="102" t="s">
        <v>5173</v>
      </c>
      <c r="K337" s="102">
        <v>47</v>
      </c>
      <c r="L337" s="102">
        <v>5</v>
      </c>
      <c r="M337" s="102"/>
      <c r="N337" s="102"/>
      <c r="O337" s="102" t="s">
        <v>208</v>
      </c>
      <c r="P337" s="102" t="s">
        <v>209</v>
      </c>
      <c r="Q337" s="102" t="s">
        <v>139</v>
      </c>
      <c r="R337" s="102">
        <v>34160</v>
      </c>
      <c r="S337" s="102"/>
      <c r="T337" s="102">
        <v>80</v>
      </c>
      <c r="U337" s="102"/>
      <c r="V337" s="103"/>
      <c r="W337" s="101"/>
      <c r="X337" s="102"/>
      <c r="Y337" s="101"/>
      <c r="Z337" s="101"/>
      <c r="AA337" s="101"/>
      <c r="AB337" s="104"/>
    </row>
    <row r="338" spans="2:28" ht="16.5" customHeight="1" x14ac:dyDescent="0.25">
      <c r="B338" s="97">
        <v>2299</v>
      </c>
      <c r="C338" s="97" t="s">
        <v>206</v>
      </c>
      <c r="D338" s="98">
        <v>3978</v>
      </c>
      <c r="E338" s="99">
        <v>16</v>
      </c>
      <c r="F338" s="97">
        <v>6</v>
      </c>
      <c r="G338" s="97">
        <v>1</v>
      </c>
      <c r="H338" s="105">
        <v>13</v>
      </c>
      <c r="I338" s="105">
        <v>3</v>
      </c>
      <c r="J338" s="105">
        <v>68</v>
      </c>
      <c r="K338" s="95">
        <v>5568</v>
      </c>
      <c r="L338" s="106">
        <f>T337</f>
        <v>80</v>
      </c>
      <c r="M338" s="106">
        <f>K338*L338</f>
        <v>445440</v>
      </c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2"/>
      <c r="Y338" s="83">
        <f>M338</f>
        <v>445440</v>
      </c>
      <c r="Z338" s="84"/>
      <c r="AA338" s="87">
        <f>AB338*M338/100</f>
        <v>44.544000000000004</v>
      </c>
      <c r="AB338" s="110">
        <v>0.01</v>
      </c>
    </row>
    <row r="339" spans="2:28" ht="16.5" customHeight="1" x14ac:dyDescent="0.25">
      <c r="B339" s="99"/>
      <c r="C339" s="99"/>
      <c r="D339" s="99"/>
      <c r="E339" s="99"/>
      <c r="F339" s="99"/>
      <c r="G339" s="99"/>
      <c r="H339" s="107"/>
      <c r="I339" s="107"/>
      <c r="J339" s="107"/>
      <c r="K339" s="106"/>
      <c r="L339" s="106"/>
      <c r="M339" s="106"/>
      <c r="N339" s="77"/>
      <c r="O339" s="78"/>
      <c r="P339" s="78"/>
      <c r="Q339" s="78"/>
      <c r="R339" s="79"/>
      <c r="S339" s="80"/>
      <c r="T339" s="81"/>
      <c r="U339" s="77"/>
      <c r="V339" s="79"/>
      <c r="W339" s="79"/>
      <c r="X339" s="86"/>
      <c r="Y339" s="83"/>
      <c r="Z339" s="84"/>
      <c r="AA339" s="85"/>
      <c r="AB339" s="86"/>
    </row>
    <row r="340" spans="2:28" ht="16.5" customHeight="1" x14ac:dyDescent="0.25">
      <c r="B340" s="100" t="s">
        <v>205</v>
      </c>
      <c r="C340" s="101"/>
      <c r="D340" s="101"/>
      <c r="E340" s="101"/>
      <c r="F340" s="101"/>
      <c r="G340" s="102"/>
      <c r="H340" s="102" t="s">
        <v>210</v>
      </c>
      <c r="I340" s="102" t="s">
        <v>277</v>
      </c>
      <c r="J340" s="102" t="s">
        <v>5173</v>
      </c>
      <c r="K340" s="102">
        <v>47</v>
      </c>
      <c r="L340" s="102">
        <v>5</v>
      </c>
      <c r="M340" s="102"/>
      <c r="N340" s="102"/>
      <c r="O340" s="102" t="s">
        <v>208</v>
      </c>
      <c r="P340" s="102" t="s">
        <v>209</v>
      </c>
      <c r="Q340" s="102" t="s">
        <v>139</v>
      </c>
      <c r="R340" s="102">
        <v>34160</v>
      </c>
      <c r="S340" s="102"/>
      <c r="T340" s="102">
        <v>80</v>
      </c>
      <c r="U340" s="102"/>
      <c r="V340" s="103"/>
      <c r="W340" s="101"/>
      <c r="X340" s="102"/>
      <c r="Y340" s="101"/>
      <c r="Z340" s="101"/>
      <c r="AA340" s="101"/>
      <c r="AB340" s="104"/>
    </row>
    <row r="341" spans="2:28" ht="16.5" customHeight="1" x14ac:dyDescent="0.25">
      <c r="B341" s="97">
        <v>2300</v>
      </c>
      <c r="C341" s="97" t="s">
        <v>206</v>
      </c>
      <c r="D341" s="98">
        <v>3970</v>
      </c>
      <c r="E341" s="99">
        <v>8</v>
      </c>
      <c r="F341" s="97">
        <v>6</v>
      </c>
      <c r="G341" s="97">
        <v>1</v>
      </c>
      <c r="H341" s="105">
        <v>4</v>
      </c>
      <c r="I341" s="105">
        <v>3</v>
      </c>
      <c r="J341" s="105">
        <v>28</v>
      </c>
      <c r="K341" s="95">
        <v>1928</v>
      </c>
      <c r="L341" s="106">
        <f>T340</f>
        <v>80</v>
      </c>
      <c r="M341" s="106">
        <f>K341*L341</f>
        <v>154240</v>
      </c>
      <c r="N341" s="77"/>
      <c r="O341" s="78"/>
      <c r="P341" s="78"/>
      <c r="Q341" s="78"/>
      <c r="R341" s="79"/>
      <c r="S341" s="80"/>
      <c r="T341" s="81"/>
      <c r="U341" s="77"/>
      <c r="V341" s="79"/>
      <c r="W341" s="79"/>
      <c r="X341" s="82"/>
      <c r="Y341" s="83">
        <f>M341</f>
        <v>154240</v>
      </c>
      <c r="Z341" s="84"/>
      <c r="AA341" s="87">
        <f>AB341*M341/100</f>
        <v>15.424000000000001</v>
      </c>
      <c r="AB341" s="110">
        <v>0.01</v>
      </c>
    </row>
    <row r="342" spans="2:28" ht="16.5" customHeight="1" x14ac:dyDescent="0.25">
      <c r="B342" s="99"/>
      <c r="C342" s="99"/>
      <c r="D342" s="99"/>
      <c r="E342" s="99"/>
      <c r="F342" s="99"/>
      <c r="G342" s="99"/>
      <c r="H342" s="107"/>
      <c r="I342" s="107"/>
      <c r="J342" s="107"/>
      <c r="K342" s="106"/>
      <c r="L342" s="106"/>
      <c r="M342" s="106"/>
      <c r="N342" s="77"/>
      <c r="O342" s="78"/>
      <c r="P342" s="78"/>
      <c r="Q342" s="78"/>
      <c r="R342" s="79"/>
      <c r="S342" s="80"/>
      <c r="T342" s="81"/>
      <c r="U342" s="77"/>
      <c r="V342" s="79"/>
      <c r="W342" s="79"/>
      <c r="X342" s="86"/>
      <c r="Y342" s="83"/>
      <c r="Z342" s="84"/>
      <c r="AA342" s="85"/>
      <c r="AB342" s="86"/>
    </row>
    <row r="343" spans="2:28" ht="16.5" customHeight="1" x14ac:dyDescent="0.25">
      <c r="B343" s="100" t="s">
        <v>205</v>
      </c>
      <c r="C343" s="101"/>
      <c r="D343" s="101"/>
      <c r="E343" s="101"/>
      <c r="F343" s="101"/>
      <c r="G343" s="102"/>
      <c r="H343" s="102" t="s">
        <v>207</v>
      </c>
      <c r="I343" s="102" t="s">
        <v>5144</v>
      </c>
      <c r="J343" s="102" t="s">
        <v>5145</v>
      </c>
      <c r="K343" s="102">
        <v>47</v>
      </c>
      <c r="L343" s="102">
        <v>5</v>
      </c>
      <c r="M343" s="102"/>
      <c r="N343" s="102"/>
      <c r="O343" s="102" t="s">
        <v>208</v>
      </c>
      <c r="P343" s="102" t="s">
        <v>209</v>
      </c>
      <c r="Q343" s="102" t="s">
        <v>139</v>
      </c>
      <c r="R343" s="102">
        <v>34160</v>
      </c>
      <c r="S343" s="102"/>
      <c r="T343" s="102">
        <v>80</v>
      </c>
      <c r="U343" s="102"/>
      <c r="V343" s="103"/>
      <c r="W343" s="101"/>
      <c r="X343" s="102" t="s">
        <v>212</v>
      </c>
      <c r="Y343" s="101" t="s">
        <v>5244</v>
      </c>
      <c r="Z343" s="101"/>
      <c r="AA343" s="101"/>
      <c r="AB343" s="104"/>
    </row>
    <row r="344" spans="2:28" ht="16.5" customHeight="1" x14ac:dyDescent="0.25">
      <c r="B344" s="97">
        <v>2301</v>
      </c>
      <c r="C344" s="97" t="s">
        <v>206</v>
      </c>
      <c r="D344" s="98">
        <v>3973</v>
      </c>
      <c r="E344" s="99">
        <v>11</v>
      </c>
      <c r="F344" s="97">
        <v>6</v>
      </c>
      <c r="G344" s="97">
        <v>1</v>
      </c>
      <c r="H344" s="105">
        <v>3</v>
      </c>
      <c r="I344" s="105">
        <v>3</v>
      </c>
      <c r="J344" s="105">
        <v>78</v>
      </c>
      <c r="K344" s="95">
        <v>1578</v>
      </c>
      <c r="L344" s="106">
        <f>T343</f>
        <v>80</v>
      </c>
      <c r="M344" s="106">
        <f>K344*L344</f>
        <v>126240</v>
      </c>
      <c r="N344" s="77"/>
      <c r="O344" s="78"/>
      <c r="P344" s="78"/>
      <c r="Q344" s="78"/>
      <c r="R344" s="79"/>
      <c r="S344" s="80"/>
      <c r="T344" s="81"/>
      <c r="U344" s="77"/>
      <c r="V344" s="79"/>
      <c r="W344" s="79"/>
      <c r="X344" s="82"/>
      <c r="Y344" s="83">
        <f>M344</f>
        <v>126240</v>
      </c>
      <c r="Z344" s="84"/>
      <c r="AA344" s="87">
        <f>AB344*M344/100</f>
        <v>12.624000000000001</v>
      </c>
      <c r="AB344" s="110">
        <v>0.01</v>
      </c>
    </row>
    <row r="345" spans="2:28" ht="16.5" customHeight="1" x14ac:dyDescent="0.25">
      <c r="B345" s="99"/>
      <c r="C345" s="99"/>
      <c r="D345" s="99"/>
      <c r="E345" s="99"/>
      <c r="F345" s="99"/>
      <c r="G345" s="99"/>
      <c r="H345" s="107"/>
      <c r="I345" s="107"/>
      <c r="J345" s="107"/>
      <c r="K345" s="106"/>
      <c r="L345" s="106"/>
      <c r="M345" s="106"/>
      <c r="N345" s="77"/>
      <c r="O345" s="78"/>
      <c r="P345" s="78"/>
      <c r="Q345" s="78"/>
      <c r="R345" s="79"/>
      <c r="S345" s="80"/>
      <c r="T345" s="81"/>
      <c r="U345" s="77"/>
      <c r="V345" s="79"/>
      <c r="W345" s="79"/>
      <c r="X345" s="86"/>
      <c r="Y345" s="83"/>
      <c r="Z345" s="84"/>
      <c r="AA345" s="85"/>
      <c r="AB345" s="86"/>
    </row>
    <row r="346" spans="2:28" ht="16.5" customHeight="1" x14ac:dyDescent="0.25">
      <c r="B346" s="100" t="s">
        <v>205</v>
      </c>
      <c r="C346" s="101"/>
      <c r="D346" s="101"/>
      <c r="E346" s="101"/>
      <c r="F346" s="101"/>
      <c r="G346" s="102"/>
      <c r="H346" s="102" t="s">
        <v>207</v>
      </c>
      <c r="I346" s="102" t="s">
        <v>5144</v>
      </c>
      <c r="J346" s="102" t="s">
        <v>5145</v>
      </c>
      <c r="K346" s="102">
        <v>47</v>
      </c>
      <c r="L346" s="102">
        <v>5</v>
      </c>
      <c r="M346" s="102"/>
      <c r="N346" s="102"/>
      <c r="O346" s="102" t="s">
        <v>208</v>
      </c>
      <c r="P346" s="102" t="s">
        <v>209</v>
      </c>
      <c r="Q346" s="102" t="s">
        <v>139</v>
      </c>
      <c r="R346" s="102">
        <v>34160</v>
      </c>
      <c r="S346" s="102"/>
      <c r="T346" s="102">
        <v>80</v>
      </c>
      <c r="U346" s="102"/>
      <c r="V346" s="103"/>
      <c r="W346" s="101"/>
      <c r="X346" s="102" t="s">
        <v>212</v>
      </c>
      <c r="Y346" s="101" t="s">
        <v>5244</v>
      </c>
      <c r="Z346" s="101"/>
      <c r="AA346" s="101"/>
      <c r="AB346" s="104"/>
    </row>
    <row r="347" spans="2:28" ht="16.5" customHeight="1" x14ac:dyDescent="0.25">
      <c r="B347" s="97">
        <v>2302</v>
      </c>
      <c r="C347" s="97" t="s">
        <v>206</v>
      </c>
      <c r="D347" s="98">
        <v>3972</v>
      </c>
      <c r="E347" s="99">
        <v>10</v>
      </c>
      <c r="F347" s="97">
        <v>6</v>
      </c>
      <c r="G347" s="97">
        <v>1</v>
      </c>
      <c r="H347" s="105">
        <v>5</v>
      </c>
      <c r="I347" s="105">
        <v>0</v>
      </c>
      <c r="J347" s="105">
        <v>60</v>
      </c>
      <c r="K347" s="95">
        <v>2060</v>
      </c>
      <c r="L347" s="106">
        <f>T346</f>
        <v>80</v>
      </c>
      <c r="M347" s="106">
        <f>K347*L347</f>
        <v>164800</v>
      </c>
      <c r="N347" s="77"/>
      <c r="O347" s="78"/>
      <c r="P347" s="78"/>
      <c r="Q347" s="78"/>
      <c r="R347" s="79"/>
      <c r="S347" s="80"/>
      <c r="T347" s="81"/>
      <c r="U347" s="77"/>
      <c r="V347" s="79"/>
      <c r="W347" s="79"/>
      <c r="X347" s="82"/>
      <c r="Y347" s="83">
        <f>M347</f>
        <v>164800</v>
      </c>
      <c r="Z347" s="84"/>
      <c r="AA347" s="87">
        <f>AB347*M347/100</f>
        <v>16.48</v>
      </c>
      <c r="AB347" s="110">
        <v>0.01</v>
      </c>
    </row>
    <row r="348" spans="2:28" ht="16.5" customHeight="1" x14ac:dyDescent="0.25">
      <c r="B348" s="99"/>
      <c r="C348" s="99"/>
      <c r="D348" s="99"/>
      <c r="E348" s="99"/>
      <c r="F348" s="99"/>
      <c r="G348" s="99"/>
      <c r="H348" s="107"/>
      <c r="I348" s="107"/>
      <c r="J348" s="107"/>
      <c r="K348" s="106"/>
      <c r="L348" s="106"/>
      <c r="M348" s="106"/>
      <c r="N348" s="77"/>
      <c r="O348" s="78"/>
      <c r="P348" s="78"/>
      <c r="Q348" s="78"/>
      <c r="R348" s="79"/>
      <c r="S348" s="80"/>
      <c r="T348" s="81"/>
      <c r="U348" s="77"/>
      <c r="V348" s="79"/>
      <c r="W348" s="79"/>
      <c r="X348" s="86"/>
      <c r="Y348" s="83"/>
      <c r="Z348" s="84"/>
      <c r="AA348" s="85"/>
      <c r="AB348" s="86"/>
    </row>
    <row r="349" spans="2:28" ht="16.5" customHeight="1" x14ac:dyDescent="0.25">
      <c r="B349" s="100" t="s">
        <v>205</v>
      </c>
      <c r="C349" s="101"/>
      <c r="D349" s="101"/>
      <c r="E349" s="101"/>
      <c r="F349" s="101"/>
      <c r="G349" s="102"/>
      <c r="H349" s="102" t="s">
        <v>207</v>
      </c>
      <c r="I349" s="102" t="s">
        <v>5272</v>
      </c>
      <c r="J349" s="102" t="s">
        <v>4401</v>
      </c>
      <c r="K349" s="102">
        <v>23</v>
      </c>
      <c r="L349" s="102">
        <v>5</v>
      </c>
      <c r="M349" s="102"/>
      <c r="N349" s="102"/>
      <c r="O349" s="102" t="s">
        <v>208</v>
      </c>
      <c r="P349" s="102" t="s">
        <v>209</v>
      </c>
      <c r="Q349" s="102" t="s">
        <v>139</v>
      </c>
      <c r="R349" s="102">
        <v>34160</v>
      </c>
      <c r="S349" s="102"/>
      <c r="T349" s="102">
        <v>80</v>
      </c>
      <c r="U349" s="102"/>
      <c r="V349" s="103"/>
      <c r="W349" s="101"/>
      <c r="X349" s="102"/>
      <c r="Y349" s="101"/>
      <c r="Z349" s="101"/>
      <c r="AA349" s="101"/>
      <c r="AB349" s="104"/>
    </row>
    <row r="350" spans="2:28" ht="16.5" customHeight="1" x14ac:dyDescent="0.25">
      <c r="B350" s="97">
        <v>2367</v>
      </c>
      <c r="C350" s="97" t="s">
        <v>206</v>
      </c>
      <c r="D350" s="98">
        <v>12859</v>
      </c>
      <c r="E350" s="99">
        <v>6</v>
      </c>
      <c r="F350" s="97">
        <v>6</v>
      </c>
      <c r="G350" s="97">
        <v>1</v>
      </c>
      <c r="H350" s="105">
        <v>21</v>
      </c>
      <c r="I350" s="105">
        <v>1</v>
      </c>
      <c r="J350" s="105">
        <v>43</v>
      </c>
      <c r="K350" s="95">
        <v>8543</v>
      </c>
      <c r="L350" s="106">
        <f>T349</f>
        <v>80</v>
      </c>
      <c r="M350" s="106">
        <f>K350*L350</f>
        <v>683440</v>
      </c>
      <c r="N350" s="77"/>
      <c r="O350" s="78"/>
      <c r="P350" s="78"/>
      <c r="Q350" s="78"/>
      <c r="R350" s="79"/>
      <c r="S350" s="80"/>
      <c r="T350" s="81"/>
      <c r="U350" s="77"/>
      <c r="V350" s="79"/>
      <c r="W350" s="79"/>
      <c r="X350" s="82"/>
      <c r="Y350" s="83">
        <f>M350</f>
        <v>683440</v>
      </c>
      <c r="Z350" s="84"/>
      <c r="AA350" s="87">
        <f>AB350*M350/100</f>
        <v>68.344000000000008</v>
      </c>
      <c r="AB350" s="110">
        <v>0.01</v>
      </c>
    </row>
    <row r="351" spans="2:28" ht="16.5" customHeight="1" x14ac:dyDescent="0.25">
      <c r="B351" s="99"/>
      <c r="C351" s="99"/>
      <c r="D351" s="99"/>
      <c r="E351" s="99"/>
      <c r="F351" s="99"/>
      <c r="G351" s="99"/>
      <c r="H351" s="107"/>
      <c r="I351" s="107"/>
      <c r="J351" s="107"/>
      <c r="K351" s="106"/>
      <c r="L351" s="106"/>
      <c r="M351" s="106"/>
      <c r="N351" s="77"/>
      <c r="O351" s="78"/>
      <c r="P351" s="78"/>
      <c r="Q351" s="78"/>
      <c r="R351" s="79"/>
      <c r="S351" s="80"/>
      <c r="T351" s="81"/>
      <c r="U351" s="77"/>
      <c r="V351" s="79"/>
      <c r="W351" s="79"/>
      <c r="X351" s="86"/>
      <c r="Y351" s="83"/>
      <c r="Z351" s="84"/>
      <c r="AA351" s="85"/>
      <c r="AB351" s="86"/>
    </row>
    <row r="352" spans="2:28" ht="16.5" customHeight="1" x14ac:dyDescent="0.25">
      <c r="B352" s="100" t="s">
        <v>205</v>
      </c>
      <c r="C352" s="101"/>
      <c r="D352" s="101"/>
      <c r="E352" s="101"/>
      <c r="F352" s="101"/>
      <c r="G352" s="102"/>
      <c r="H352" s="102" t="s">
        <v>207</v>
      </c>
      <c r="I352" s="102" t="s">
        <v>2148</v>
      </c>
      <c r="J352" s="102" t="s">
        <v>5273</v>
      </c>
      <c r="K352" s="102">
        <v>35</v>
      </c>
      <c r="L352" s="102">
        <v>5</v>
      </c>
      <c r="M352" s="102"/>
      <c r="N352" s="102"/>
      <c r="O352" s="102" t="s">
        <v>208</v>
      </c>
      <c r="P352" s="102" t="s">
        <v>209</v>
      </c>
      <c r="Q352" s="102" t="s">
        <v>139</v>
      </c>
      <c r="R352" s="102">
        <v>34160</v>
      </c>
      <c r="S352" s="102"/>
      <c r="T352" s="102">
        <v>80</v>
      </c>
      <c r="U352" s="102"/>
      <c r="V352" s="103"/>
      <c r="W352" s="101"/>
      <c r="X352" s="102"/>
      <c r="Y352" s="101"/>
      <c r="Z352" s="101"/>
      <c r="AA352" s="101"/>
      <c r="AB352" s="104"/>
    </row>
    <row r="353" spans="2:28" ht="16.5" customHeight="1" x14ac:dyDescent="0.25">
      <c r="B353" s="97">
        <v>2377</v>
      </c>
      <c r="C353" s="97" t="s">
        <v>206</v>
      </c>
      <c r="D353" s="98">
        <v>12921</v>
      </c>
      <c r="E353" s="99">
        <v>168</v>
      </c>
      <c r="F353" s="97">
        <v>6</v>
      </c>
      <c r="G353" s="97">
        <v>1</v>
      </c>
      <c r="H353" s="105">
        <v>1</v>
      </c>
      <c r="I353" s="105">
        <v>2</v>
      </c>
      <c r="J353" s="105">
        <v>60</v>
      </c>
      <c r="K353" s="95">
        <v>660</v>
      </c>
      <c r="L353" s="106">
        <f>T352</f>
        <v>80</v>
      </c>
      <c r="M353" s="106">
        <f>K353*L353</f>
        <v>52800</v>
      </c>
      <c r="N353" s="77"/>
      <c r="O353" s="78"/>
      <c r="P353" s="78"/>
      <c r="Q353" s="78"/>
      <c r="R353" s="79"/>
      <c r="S353" s="80"/>
      <c r="T353" s="81"/>
      <c r="U353" s="77"/>
      <c r="V353" s="79"/>
      <c r="W353" s="79"/>
      <c r="X353" s="82"/>
      <c r="Y353" s="83">
        <f>M353</f>
        <v>52800</v>
      </c>
      <c r="Z353" s="84"/>
      <c r="AA353" s="87">
        <f>AB353*M353/100</f>
        <v>5.28</v>
      </c>
      <c r="AB353" s="110">
        <v>0.01</v>
      </c>
    </row>
    <row r="354" spans="2:28" ht="16.5" customHeight="1" x14ac:dyDescent="0.25">
      <c r="B354" s="99"/>
      <c r="C354" s="99"/>
      <c r="D354" s="99"/>
      <c r="E354" s="99"/>
      <c r="F354" s="99"/>
      <c r="G354" s="99"/>
      <c r="H354" s="107"/>
      <c r="I354" s="107"/>
      <c r="J354" s="107"/>
      <c r="K354" s="106"/>
      <c r="L354" s="106"/>
      <c r="M354" s="106"/>
      <c r="N354" s="77"/>
      <c r="O354" s="78"/>
      <c r="P354" s="78"/>
      <c r="Q354" s="78"/>
      <c r="R354" s="79"/>
      <c r="S354" s="80"/>
      <c r="T354" s="81"/>
      <c r="U354" s="77"/>
      <c r="V354" s="79"/>
      <c r="W354" s="79"/>
      <c r="X354" s="86"/>
      <c r="Y354" s="83"/>
      <c r="Z354" s="84"/>
      <c r="AA354" s="85"/>
      <c r="AB354" s="86"/>
    </row>
    <row r="355" spans="2:28" ht="16.5" customHeight="1" x14ac:dyDescent="0.25">
      <c r="B355" s="100" t="s">
        <v>205</v>
      </c>
      <c r="C355" s="101"/>
      <c r="D355" s="101"/>
      <c r="E355" s="101"/>
      <c r="F355" s="101"/>
      <c r="G355" s="102"/>
      <c r="H355" s="102" t="s">
        <v>210</v>
      </c>
      <c r="I355" s="102" t="s">
        <v>5274</v>
      </c>
      <c r="J355" s="102" t="s">
        <v>5275</v>
      </c>
      <c r="K355" s="102">
        <v>77</v>
      </c>
      <c r="L355" s="102">
        <v>5</v>
      </c>
      <c r="M355" s="102"/>
      <c r="N355" s="102"/>
      <c r="O355" s="102" t="s">
        <v>208</v>
      </c>
      <c r="P355" s="102" t="s">
        <v>209</v>
      </c>
      <c r="Q355" s="102" t="s">
        <v>139</v>
      </c>
      <c r="R355" s="102">
        <v>34160</v>
      </c>
      <c r="S355" s="102"/>
      <c r="T355" s="102">
        <v>80</v>
      </c>
      <c r="U355" s="102"/>
      <c r="V355" s="103"/>
      <c r="W355" s="101"/>
      <c r="X355" s="102" t="s">
        <v>212</v>
      </c>
      <c r="Y355" s="101" t="s">
        <v>5276</v>
      </c>
      <c r="Z355" s="101"/>
      <c r="AA355" s="101"/>
      <c r="AB355" s="104"/>
    </row>
    <row r="356" spans="2:28" ht="16.5" customHeight="1" x14ac:dyDescent="0.25">
      <c r="B356" s="97">
        <v>2378</v>
      </c>
      <c r="C356" s="97" t="s">
        <v>206</v>
      </c>
      <c r="D356" s="98">
        <v>515</v>
      </c>
      <c r="E356" s="99">
        <v>2</v>
      </c>
      <c r="F356" s="97">
        <v>6</v>
      </c>
      <c r="G356" s="97">
        <v>1</v>
      </c>
      <c r="H356" s="105">
        <v>5</v>
      </c>
      <c r="I356" s="105">
        <v>1</v>
      </c>
      <c r="J356" s="105">
        <v>74</v>
      </c>
      <c r="K356" s="95">
        <v>2174</v>
      </c>
      <c r="L356" s="106">
        <f>T355</f>
        <v>80</v>
      </c>
      <c r="M356" s="106">
        <f>K356*L356</f>
        <v>173920</v>
      </c>
      <c r="N356" s="77"/>
      <c r="O356" s="78"/>
      <c r="P356" s="78"/>
      <c r="Q356" s="78"/>
      <c r="R356" s="79"/>
      <c r="S356" s="80"/>
      <c r="T356" s="81"/>
      <c r="U356" s="77"/>
      <c r="V356" s="79"/>
      <c r="W356" s="79"/>
      <c r="X356" s="82"/>
      <c r="Y356" s="83">
        <f>M356</f>
        <v>173920</v>
      </c>
      <c r="Z356" s="84"/>
      <c r="AA356" s="87">
        <f>AB356*M356/100</f>
        <v>17.391999999999999</v>
      </c>
      <c r="AB356" s="110">
        <v>0.01</v>
      </c>
    </row>
    <row r="357" spans="2:28" ht="16.5" customHeight="1" x14ac:dyDescent="0.25">
      <c r="B357" s="99"/>
      <c r="C357" s="99"/>
      <c r="D357" s="99"/>
      <c r="E357" s="99"/>
      <c r="F357" s="99"/>
      <c r="G357" s="99"/>
      <c r="H357" s="107"/>
      <c r="I357" s="107"/>
      <c r="J357" s="107"/>
      <c r="K357" s="106"/>
      <c r="L357" s="106"/>
      <c r="M357" s="106"/>
      <c r="N357" s="77"/>
      <c r="O357" s="78"/>
      <c r="P357" s="78"/>
      <c r="Q357" s="78"/>
      <c r="R357" s="79"/>
      <c r="S357" s="80"/>
      <c r="T357" s="81"/>
      <c r="U357" s="77"/>
      <c r="V357" s="79"/>
      <c r="W357" s="79"/>
      <c r="X357" s="86"/>
      <c r="Y357" s="83"/>
      <c r="Z357" s="84"/>
      <c r="AA357" s="85"/>
      <c r="AB357" s="86"/>
    </row>
    <row r="358" spans="2:28" ht="16.5" customHeight="1" x14ac:dyDescent="0.25">
      <c r="B358" s="100" t="s">
        <v>205</v>
      </c>
      <c r="C358" s="101"/>
      <c r="D358" s="101"/>
      <c r="E358" s="101"/>
      <c r="F358" s="101"/>
      <c r="G358" s="102"/>
      <c r="H358" s="102" t="s">
        <v>213</v>
      </c>
      <c r="I358" s="102" t="s">
        <v>5280</v>
      </c>
      <c r="J358" s="102" t="s">
        <v>5139</v>
      </c>
      <c r="K358" s="102">
        <v>88</v>
      </c>
      <c r="L358" s="102">
        <v>5</v>
      </c>
      <c r="M358" s="102"/>
      <c r="N358" s="102"/>
      <c r="O358" s="102" t="s">
        <v>208</v>
      </c>
      <c r="P358" s="102" t="s">
        <v>209</v>
      </c>
      <c r="Q358" s="102" t="s">
        <v>139</v>
      </c>
      <c r="R358" s="102">
        <v>34160</v>
      </c>
      <c r="S358" s="102"/>
      <c r="T358" s="102">
        <v>80</v>
      </c>
      <c r="U358" s="102"/>
      <c r="V358" s="103"/>
      <c r="W358" s="101"/>
      <c r="X358" s="102"/>
      <c r="Y358" s="101"/>
      <c r="Z358" s="101"/>
      <c r="AA358" s="101"/>
      <c r="AB358" s="104"/>
    </row>
    <row r="359" spans="2:28" ht="16.5" customHeight="1" x14ac:dyDescent="0.25">
      <c r="B359" s="97">
        <v>2380</v>
      </c>
      <c r="C359" s="97" t="s">
        <v>206</v>
      </c>
      <c r="D359" s="98">
        <v>6023</v>
      </c>
      <c r="E359" s="99">
        <v>162</v>
      </c>
      <c r="F359" s="97">
        <v>6</v>
      </c>
      <c r="G359" s="97">
        <v>2</v>
      </c>
      <c r="H359" s="105">
        <v>0</v>
      </c>
      <c r="I359" s="105">
        <v>1</v>
      </c>
      <c r="J359" s="105">
        <v>9</v>
      </c>
      <c r="K359" s="95">
        <v>109</v>
      </c>
      <c r="L359" s="106">
        <f>T358</f>
        <v>80</v>
      </c>
      <c r="M359" s="106">
        <f>K359*L359</f>
        <v>8720</v>
      </c>
      <c r="N359" s="77"/>
      <c r="O359" s="78" t="s">
        <v>203</v>
      </c>
      <c r="P359" s="78" t="s">
        <v>211</v>
      </c>
      <c r="Q359" s="78" t="s">
        <v>143</v>
      </c>
      <c r="R359" s="79">
        <v>108</v>
      </c>
      <c r="S359" s="80"/>
      <c r="T359" s="81">
        <v>7450</v>
      </c>
      <c r="U359" s="96" t="s">
        <v>411</v>
      </c>
      <c r="V359" s="79">
        <f>R359*T359*85/100</f>
        <v>683910</v>
      </c>
      <c r="W359" s="79">
        <f>R359*T359-V359</f>
        <v>120690</v>
      </c>
      <c r="X359" s="82">
        <f>M359+W359</f>
        <v>129410</v>
      </c>
      <c r="Y359" s="83">
        <f>M359</f>
        <v>8720</v>
      </c>
      <c r="Z359" s="84"/>
      <c r="AA359" s="87">
        <f>AB359*M359/100</f>
        <v>1.744</v>
      </c>
      <c r="AB359" s="86">
        <v>0.02</v>
      </c>
    </row>
    <row r="360" spans="2:28" ht="16.5" customHeight="1" x14ac:dyDescent="0.25">
      <c r="B360" s="99"/>
      <c r="C360" s="99"/>
      <c r="D360" s="99"/>
      <c r="E360" s="99"/>
      <c r="F360" s="99"/>
      <c r="G360" s="99"/>
      <c r="H360" s="107"/>
      <c r="I360" s="107"/>
      <c r="J360" s="107"/>
      <c r="K360" s="106"/>
      <c r="L360" s="106"/>
      <c r="M360" s="106"/>
      <c r="N360" s="77"/>
      <c r="O360" s="78"/>
      <c r="P360" s="78"/>
      <c r="Q360" s="78"/>
      <c r="R360" s="79"/>
      <c r="S360" s="80"/>
      <c r="T360" s="81"/>
      <c r="U360" s="77"/>
      <c r="V360" s="79"/>
      <c r="W360" s="79"/>
      <c r="X360" s="86"/>
      <c r="Y360" s="83"/>
      <c r="Z360" s="84"/>
      <c r="AA360" s="85"/>
      <c r="AB360" s="86"/>
    </row>
    <row r="361" spans="2:28" ht="16.5" customHeight="1" x14ac:dyDescent="0.25">
      <c r="B361" s="100" t="s">
        <v>205</v>
      </c>
      <c r="C361" s="101"/>
      <c r="D361" s="101"/>
      <c r="E361" s="101"/>
      <c r="F361" s="101"/>
      <c r="G361" s="102"/>
      <c r="H361" s="102" t="s">
        <v>210</v>
      </c>
      <c r="I361" s="102" t="s">
        <v>280</v>
      </c>
      <c r="J361" s="102" t="s">
        <v>498</v>
      </c>
      <c r="K361" s="102">
        <v>21</v>
      </c>
      <c r="L361" s="102">
        <v>5</v>
      </c>
      <c r="M361" s="102"/>
      <c r="N361" s="102"/>
      <c r="O361" s="102" t="s">
        <v>208</v>
      </c>
      <c r="P361" s="102" t="s">
        <v>209</v>
      </c>
      <c r="Q361" s="102" t="s">
        <v>139</v>
      </c>
      <c r="R361" s="102">
        <v>34160</v>
      </c>
      <c r="S361" s="102"/>
      <c r="T361" s="102">
        <v>80</v>
      </c>
      <c r="U361" s="102"/>
      <c r="V361" s="103"/>
      <c r="W361" s="101"/>
      <c r="X361" s="102"/>
      <c r="Y361" s="101"/>
      <c r="Z361" s="101"/>
      <c r="AA361" s="101"/>
      <c r="AB361" s="104"/>
    </row>
    <row r="362" spans="2:28" ht="16.5" customHeight="1" x14ac:dyDescent="0.25">
      <c r="B362" s="97">
        <v>2381</v>
      </c>
      <c r="C362" s="97" t="s">
        <v>206</v>
      </c>
      <c r="D362" s="98">
        <v>1744</v>
      </c>
      <c r="E362" s="99">
        <v>11</v>
      </c>
      <c r="F362" s="97">
        <v>6</v>
      </c>
      <c r="G362" s="97">
        <v>1</v>
      </c>
      <c r="H362" s="105">
        <v>9</v>
      </c>
      <c r="I362" s="105">
        <v>2</v>
      </c>
      <c r="J362" s="105">
        <v>24</v>
      </c>
      <c r="K362" s="95">
        <v>3824</v>
      </c>
      <c r="L362" s="106">
        <f>T361</f>
        <v>80</v>
      </c>
      <c r="M362" s="106">
        <f>K362*L362</f>
        <v>305920</v>
      </c>
      <c r="N362" s="77"/>
      <c r="O362" s="78"/>
      <c r="P362" s="78"/>
      <c r="Q362" s="78"/>
      <c r="R362" s="79"/>
      <c r="S362" s="80"/>
      <c r="T362" s="81"/>
      <c r="U362" s="77"/>
      <c r="V362" s="79"/>
      <c r="W362" s="79"/>
      <c r="X362" s="82"/>
      <c r="Y362" s="83">
        <f>M362</f>
        <v>305920</v>
      </c>
      <c r="Z362" s="84"/>
      <c r="AA362" s="87">
        <f>AB362*M362/100</f>
        <v>30.592000000000002</v>
      </c>
      <c r="AB362" s="110">
        <v>0.01</v>
      </c>
    </row>
    <row r="363" spans="2:28" ht="16.5" customHeight="1" x14ac:dyDescent="0.25">
      <c r="B363" s="97"/>
      <c r="C363" s="97"/>
      <c r="D363" s="98"/>
      <c r="E363" s="99"/>
      <c r="F363" s="97"/>
      <c r="G363" s="97"/>
      <c r="H363" s="105"/>
      <c r="I363" s="105"/>
      <c r="J363" s="105"/>
      <c r="K363" s="95"/>
      <c r="L363" s="106"/>
      <c r="M363" s="106"/>
      <c r="N363" s="77"/>
      <c r="O363" s="78"/>
      <c r="P363" s="78"/>
      <c r="Q363" s="78"/>
      <c r="R363" s="79"/>
      <c r="S363" s="80"/>
      <c r="T363" s="81"/>
      <c r="U363" s="77"/>
      <c r="V363" s="79"/>
      <c r="W363" s="79"/>
      <c r="X363" s="82"/>
      <c r="Y363" s="83"/>
      <c r="Z363" s="84"/>
      <c r="AA363" s="87"/>
      <c r="AB363" s="110"/>
    </row>
    <row r="364" spans="2:28" ht="16.5" customHeight="1" x14ac:dyDescent="0.25">
      <c r="B364" s="99"/>
      <c r="C364" s="99"/>
      <c r="D364" s="99"/>
      <c r="E364" s="99"/>
      <c r="F364" s="99"/>
      <c r="G364" s="99"/>
      <c r="H364" s="107"/>
      <c r="I364" s="107"/>
      <c r="J364" s="107"/>
      <c r="K364" s="106"/>
      <c r="L364" s="106"/>
      <c r="M364" s="106"/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6"/>
      <c r="Y364" s="83"/>
      <c r="Z364" s="84"/>
      <c r="AA364" s="85"/>
      <c r="AB364" s="86"/>
    </row>
    <row r="365" spans="2:28" ht="16.5" customHeight="1" x14ac:dyDescent="0.25">
      <c r="B365" s="100" t="s">
        <v>205</v>
      </c>
      <c r="C365" s="101"/>
      <c r="D365" s="101"/>
      <c r="E365" s="101"/>
      <c r="F365" s="101"/>
      <c r="G365" s="102"/>
      <c r="H365" s="102" t="s">
        <v>210</v>
      </c>
      <c r="I365" s="102" t="s">
        <v>286</v>
      </c>
      <c r="J365" s="102" t="s">
        <v>5282</v>
      </c>
      <c r="K365" s="102">
        <v>77</v>
      </c>
      <c r="L365" s="102">
        <v>5</v>
      </c>
      <c r="M365" s="102"/>
      <c r="N365" s="102"/>
      <c r="O365" s="102" t="s">
        <v>208</v>
      </c>
      <c r="P365" s="102" t="s">
        <v>209</v>
      </c>
      <c r="Q365" s="102" t="s">
        <v>139</v>
      </c>
      <c r="R365" s="102">
        <v>34160</v>
      </c>
      <c r="S365" s="102"/>
      <c r="T365" s="102">
        <v>80</v>
      </c>
      <c r="U365" s="102"/>
      <c r="V365" s="103"/>
      <c r="W365" s="101"/>
      <c r="X365" s="102"/>
      <c r="Y365" s="101"/>
      <c r="Z365" s="101"/>
      <c r="AA365" s="101"/>
      <c r="AB365" s="104"/>
    </row>
    <row r="366" spans="2:28" ht="16.5" customHeight="1" x14ac:dyDescent="0.25">
      <c r="B366" s="97">
        <v>2387</v>
      </c>
      <c r="C366" s="97" t="s">
        <v>206</v>
      </c>
      <c r="D366" s="98">
        <v>5992</v>
      </c>
      <c r="E366" s="99">
        <v>113</v>
      </c>
      <c r="F366" s="97">
        <v>6</v>
      </c>
      <c r="G366" s="97">
        <v>2</v>
      </c>
      <c r="H366" s="105">
        <v>0</v>
      </c>
      <c r="I366" s="105">
        <v>1</v>
      </c>
      <c r="J366" s="105">
        <v>21</v>
      </c>
      <c r="K366" s="95">
        <v>121</v>
      </c>
      <c r="L366" s="106">
        <f>T365</f>
        <v>80</v>
      </c>
      <c r="M366" s="106">
        <f>K366*L366</f>
        <v>9680</v>
      </c>
      <c r="N366" s="77"/>
      <c r="O366" s="78" t="s">
        <v>203</v>
      </c>
      <c r="P366" s="78" t="s">
        <v>211</v>
      </c>
      <c r="Q366" s="78" t="s">
        <v>143</v>
      </c>
      <c r="R366" s="79">
        <v>108</v>
      </c>
      <c r="S366" s="80"/>
      <c r="T366" s="81">
        <v>7450</v>
      </c>
      <c r="U366" s="96" t="s">
        <v>1234</v>
      </c>
      <c r="V366" s="79">
        <f>R366*T366*85/100</f>
        <v>683910</v>
      </c>
      <c r="W366" s="79">
        <f>R366*T366-V366</f>
        <v>120690</v>
      </c>
      <c r="X366" s="82">
        <f>M366+W366</f>
        <v>130370</v>
      </c>
      <c r="Y366" s="83">
        <f>M366</f>
        <v>9680</v>
      </c>
      <c r="Z366" s="84"/>
      <c r="AA366" s="87">
        <f>AB366*M366/100</f>
        <v>1.9359999999999999</v>
      </c>
      <c r="AB366" s="86">
        <v>0.02</v>
      </c>
    </row>
    <row r="367" spans="2:28" ht="16.5" customHeight="1" x14ac:dyDescent="0.25">
      <c r="B367" s="99"/>
      <c r="C367" s="99"/>
      <c r="D367" s="99"/>
      <c r="E367" s="99"/>
      <c r="F367" s="99"/>
      <c r="G367" s="99"/>
      <c r="H367" s="107"/>
      <c r="I367" s="107"/>
      <c r="J367" s="107"/>
      <c r="K367" s="106"/>
      <c r="L367" s="106"/>
      <c r="M367" s="106"/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6"/>
      <c r="Y367" s="83"/>
      <c r="Z367" s="84"/>
      <c r="AA367" s="85"/>
      <c r="AB367" s="86"/>
    </row>
    <row r="368" spans="2:28" ht="16.5" customHeight="1" x14ac:dyDescent="0.25">
      <c r="B368" s="100" t="s">
        <v>205</v>
      </c>
      <c r="C368" s="101"/>
      <c r="D368" s="101"/>
      <c r="E368" s="101"/>
      <c r="F368" s="101"/>
      <c r="G368" s="102"/>
      <c r="H368" s="102" t="s">
        <v>207</v>
      </c>
      <c r="I368" s="102" t="s">
        <v>2910</v>
      </c>
      <c r="J368" s="102" t="s">
        <v>1694</v>
      </c>
      <c r="K368" s="102">
        <v>77</v>
      </c>
      <c r="L368" s="102">
        <v>5</v>
      </c>
      <c r="M368" s="102"/>
      <c r="N368" s="102"/>
      <c r="O368" s="102" t="s">
        <v>208</v>
      </c>
      <c r="P368" s="102" t="s">
        <v>209</v>
      </c>
      <c r="Q368" s="102" t="s">
        <v>139</v>
      </c>
      <c r="R368" s="102">
        <v>34160</v>
      </c>
      <c r="S368" s="102"/>
      <c r="T368" s="102">
        <v>80</v>
      </c>
      <c r="U368" s="102"/>
      <c r="V368" s="103"/>
      <c r="W368" s="101"/>
      <c r="X368" s="102"/>
      <c r="Y368" s="101"/>
      <c r="Z368" s="101"/>
      <c r="AA368" s="101"/>
      <c r="AB368" s="104"/>
    </row>
    <row r="369" spans="2:28" ht="16.5" customHeight="1" x14ac:dyDescent="0.25">
      <c r="B369" s="97">
        <v>2388</v>
      </c>
      <c r="C369" s="97" t="s">
        <v>206</v>
      </c>
      <c r="D369" s="98">
        <v>13766</v>
      </c>
      <c r="E369" s="99">
        <v>110</v>
      </c>
      <c r="F369" s="97">
        <v>6</v>
      </c>
      <c r="G369" s="97">
        <v>2</v>
      </c>
      <c r="H369" s="105">
        <v>0</v>
      </c>
      <c r="I369" s="105">
        <v>1</v>
      </c>
      <c r="J369" s="105">
        <v>6</v>
      </c>
      <c r="K369" s="95">
        <v>106</v>
      </c>
      <c r="L369" s="106">
        <f>T368</f>
        <v>80</v>
      </c>
      <c r="M369" s="106">
        <f>K369*L369</f>
        <v>8480</v>
      </c>
      <c r="N369" s="77"/>
      <c r="O369" s="78" t="s">
        <v>203</v>
      </c>
      <c r="P369" s="78" t="s">
        <v>5</v>
      </c>
      <c r="Q369" s="78" t="s">
        <v>143</v>
      </c>
      <c r="R369" s="79">
        <v>108</v>
      </c>
      <c r="S369" s="80"/>
      <c r="T369" s="81">
        <v>8050</v>
      </c>
      <c r="U369" s="96" t="s">
        <v>375</v>
      </c>
      <c r="V369" s="79">
        <f>R369*T369*36/100</f>
        <v>312984</v>
      </c>
      <c r="W369" s="79">
        <f>R369*T369-V369</f>
        <v>556416</v>
      </c>
      <c r="X369" s="82">
        <f>M369+W369</f>
        <v>564896</v>
      </c>
      <c r="Y369" s="83">
        <f>M369</f>
        <v>8480</v>
      </c>
      <c r="Z369" s="84"/>
      <c r="AA369" s="87">
        <f>AB369*M369/100</f>
        <v>1.696</v>
      </c>
      <c r="AB369" s="86">
        <v>0.02</v>
      </c>
    </row>
    <row r="370" spans="2:28" ht="16.5" customHeight="1" x14ac:dyDescent="0.25">
      <c r="B370" s="99"/>
      <c r="C370" s="99"/>
      <c r="D370" s="99"/>
      <c r="E370" s="99"/>
      <c r="F370" s="99"/>
      <c r="G370" s="99"/>
      <c r="H370" s="107"/>
      <c r="I370" s="107"/>
      <c r="J370" s="107"/>
      <c r="K370" s="106"/>
      <c r="L370" s="106"/>
      <c r="M370" s="106"/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6"/>
      <c r="Y370" s="83"/>
      <c r="Z370" s="84"/>
      <c r="AA370" s="85"/>
      <c r="AB370" s="86"/>
    </row>
    <row r="371" spans="2:28" ht="16.5" customHeight="1" x14ac:dyDescent="0.25">
      <c r="B371" s="100" t="s">
        <v>205</v>
      </c>
      <c r="C371" s="101"/>
      <c r="D371" s="101"/>
      <c r="E371" s="101"/>
      <c r="F371" s="101"/>
      <c r="G371" s="102"/>
      <c r="H371" s="102" t="s">
        <v>210</v>
      </c>
      <c r="I371" s="102" t="s">
        <v>759</v>
      </c>
      <c r="J371" s="102" t="s">
        <v>5173</v>
      </c>
      <c r="K371" s="102">
        <v>49</v>
      </c>
      <c r="L371" s="102">
        <v>5</v>
      </c>
      <c r="M371" s="102"/>
      <c r="N371" s="102"/>
      <c r="O371" s="102" t="s">
        <v>208</v>
      </c>
      <c r="P371" s="102" t="s">
        <v>209</v>
      </c>
      <c r="Q371" s="102" t="s">
        <v>139</v>
      </c>
      <c r="R371" s="102">
        <v>34160</v>
      </c>
      <c r="S371" s="102"/>
      <c r="T371" s="102">
        <v>80</v>
      </c>
      <c r="U371" s="102"/>
      <c r="V371" s="103"/>
      <c r="W371" s="101"/>
      <c r="X371" s="102"/>
      <c r="Y371" s="101"/>
      <c r="Z371" s="101"/>
      <c r="AA371" s="101"/>
      <c r="AB371" s="104"/>
    </row>
    <row r="372" spans="2:28" ht="16.5" customHeight="1" x14ac:dyDescent="0.25">
      <c r="B372" s="97">
        <v>2391</v>
      </c>
      <c r="C372" s="97" t="s">
        <v>206</v>
      </c>
      <c r="D372" s="98">
        <v>6048</v>
      </c>
      <c r="E372" s="99">
        <v>198</v>
      </c>
      <c r="F372" s="97">
        <v>6</v>
      </c>
      <c r="G372" s="97">
        <v>2</v>
      </c>
      <c r="H372" s="105">
        <v>0</v>
      </c>
      <c r="I372" s="105">
        <v>2</v>
      </c>
      <c r="J372" s="105">
        <v>99</v>
      </c>
      <c r="K372" s="95">
        <v>299</v>
      </c>
      <c r="L372" s="106">
        <f>T371</f>
        <v>80</v>
      </c>
      <c r="M372" s="106">
        <f>K372*L372</f>
        <v>23920</v>
      </c>
      <c r="N372" s="77"/>
      <c r="O372" s="78" t="s">
        <v>203</v>
      </c>
      <c r="P372" s="78" t="s">
        <v>5</v>
      </c>
      <c r="Q372" s="78" t="s">
        <v>143</v>
      </c>
      <c r="R372" s="79">
        <v>108</v>
      </c>
      <c r="S372" s="80"/>
      <c r="T372" s="81">
        <v>8050</v>
      </c>
      <c r="U372" s="96" t="s">
        <v>379</v>
      </c>
      <c r="V372" s="79">
        <f>R372*T372*46/100</f>
        <v>399924</v>
      </c>
      <c r="W372" s="79">
        <f>R372*T372-V372</f>
        <v>469476</v>
      </c>
      <c r="X372" s="82">
        <f>M372+W372</f>
        <v>493396</v>
      </c>
      <c r="Y372" s="83">
        <f>M372</f>
        <v>23920</v>
      </c>
      <c r="Z372" s="84"/>
      <c r="AA372" s="87">
        <f>AB372*M372/100</f>
        <v>4.7840000000000007</v>
      </c>
      <c r="AB372" s="86">
        <v>0.02</v>
      </c>
    </row>
    <row r="373" spans="2:28" ht="16.5" customHeight="1" x14ac:dyDescent="0.25">
      <c r="B373" s="99"/>
      <c r="C373" s="99"/>
      <c r="D373" s="99"/>
      <c r="E373" s="99"/>
      <c r="F373" s="99"/>
      <c r="G373" s="99"/>
      <c r="H373" s="107"/>
      <c r="I373" s="107"/>
      <c r="J373" s="107"/>
      <c r="K373" s="106"/>
      <c r="L373" s="106"/>
      <c r="M373" s="106"/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6"/>
      <c r="Y373" s="83"/>
      <c r="Z373" s="84"/>
      <c r="AA373" s="85"/>
      <c r="AB373" s="86"/>
    </row>
    <row r="374" spans="2:28" ht="16.5" customHeight="1" x14ac:dyDescent="0.25">
      <c r="B374" s="100" t="s">
        <v>205</v>
      </c>
      <c r="C374" s="101"/>
      <c r="D374" s="101"/>
      <c r="E374" s="101"/>
      <c r="F374" s="101"/>
      <c r="G374" s="102"/>
      <c r="H374" s="102" t="s">
        <v>210</v>
      </c>
      <c r="I374" s="102" t="s">
        <v>5293</v>
      </c>
      <c r="J374" s="102" t="s">
        <v>596</v>
      </c>
      <c r="K374" s="102">
        <v>30</v>
      </c>
      <c r="L374" s="102">
        <v>5</v>
      </c>
      <c r="M374" s="102"/>
      <c r="N374" s="102"/>
      <c r="O374" s="102" t="s">
        <v>208</v>
      </c>
      <c r="P374" s="102" t="s">
        <v>209</v>
      </c>
      <c r="Q374" s="102" t="s">
        <v>139</v>
      </c>
      <c r="R374" s="102">
        <v>34160</v>
      </c>
      <c r="S374" s="102"/>
      <c r="T374" s="102">
        <v>80</v>
      </c>
      <c r="U374" s="102"/>
      <c r="V374" s="103"/>
      <c r="W374" s="101"/>
      <c r="X374" s="102"/>
      <c r="Y374" s="101"/>
      <c r="Z374" s="101"/>
      <c r="AA374" s="101"/>
      <c r="AB374" s="104"/>
    </row>
    <row r="375" spans="2:28" ht="16.5" customHeight="1" x14ac:dyDescent="0.25">
      <c r="B375" s="97">
        <v>2397</v>
      </c>
      <c r="C375" s="97" t="s">
        <v>206</v>
      </c>
      <c r="D375" s="98">
        <v>6003</v>
      </c>
      <c r="E375" s="99">
        <v>133</v>
      </c>
      <c r="F375" s="97">
        <v>6</v>
      </c>
      <c r="G375" s="97">
        <v>2</v>
      </c>
      <c r="H375" s="105">
        <v>0</v>
      </c>
      <c r="I375" s="105">
        <v>1</v>
      </c>
      <c r="J375" s="105">
        <v>0</v>
      </c>
      <c r="K375" s="95">
        <v>100</v>
      </c>
      <c r="L375" s="106">
        <f>T374</f>
        <v>80</v>
      </c>
      <c r="M375" s="106">
        <f>K375*L375</f>
        <v>8000</v>
      </c>
      <c r="N375" s="77"/>
      <c r="O375" s="78" t="s">
        <v>203</v>
      </c>
      <c r="P375" s="78" t="s">
        <v>5</v>
      </c>
      <c r="Q375" s="78" t="s">
        <v>143</v>
      </c>
      <c r="R375" s="79">
        <v>72</v>
      </c>
      <c r="S375" s="80"/>
      <c r="T375" s="81">
        <v>8050</v>
      </c>
      <c r="U375" s="96" t="s">
        <v>388</v>
      </c>
      <c r="V375" s="79">
        <f>R375*T375*26/100</f>
        <v>150696</v>
      </c>
      <c r="W375" s="79">
        <f>R375*T375-V375</f>
        <v>428904</v>
      </c>
      <c r="X375" s="82">
        <f>M375+W375</f>
        <v>436904</v>
      </c>
      <c r="Y375" s="83">
        <f>M375</f>
        <v>8000</v>
      </c>
      <c r="Z375" s="84"/>
      <c r="AA375" s="87">
        <f>AB375*M375/100</f>
        <v>1.6</v>
      </c>
      <c r="AB375" s="86">
        <v>0.02</v>
      </c>
    </row>
    <row r="376" spans="2:28" ht="16.5" customHeight="1" x14ac:dyDescent="0.25">
      <c r="B376" s="99"/>
      <c r="C376" s="99"/>
      <c r="D376" s="99"/>
      <c r="E376" s="99"/>
      <c r="F376" s="99"/>
      <c r="G376" s="99"/>
      <c r="H376" s="107"/>
      <c r="I376" s="107"/>
      <c r="J376" s="107"/>
      <c r="K376" s="106"/>
      <c r="L376" s="106"/>
      <c r="M376" s="106"/>
      <c r="N376" s="77"/>
      <c r="O376" s="78"/>
      <c r="P376" s="78"/>
      <c r="Q376" s="78"/>
      <c r="R376" s="79"/>
      <c r="S376" s="80"/>
      <c r="T376" s="81"/>
      <c r="U376" s="77"/>
      <c r="V376" s="79"/>
      <c r="W376" s="79"/>
      <c r="X376" s="86"/>
      <c r="Y376" s="83"/>
      <c r="Z376" s="84"/>
      <c r="AA376" s="85"/>
      <c r="AB376" s="86"/>
    </row>
    <row r="377" spans="2:28" ht="16.5" customHeight="1" x14ac:dyDescent="0.25">
      <c r="B377" s="100" t="s">
        <v>205</v>
      </c>
      <c r="C377" s="101"/>
      <c r="D377" s="101"/>
      <c r="E377" s="101"/>
      <c r="F377" s="101"/>
      <c r="G377" s="102"/>
      <c r="H377" s="102" t="s">
        <v>210</v>
      </c>
      <c r="I377" s="102" t="s">
        <v>2506</v>
      </c>
      <c r="J377" s="102" t="s">
        <v>3662</v>
      </c>
      <c r="K377" s="102">
        <v>64</v>
      </c>
      <c r="L377" s="102">
        <v>5</v>
      </c>
      <c r="M377" s="102"/>
      <c r="N377" s="102"/>
      <c r="O377" s="102" t="s">
        <v>208</v>
      </c>
      <c r="P377" s="102" t="s">
        <v>209</v>
      </c>
      <c r="Q377" s="102" t="s">
        <v>139</v>
      </c>
      <c r="R377" s="102">
        <v>34160</v>
      </c>
      <c r="S377" s="102"/>
      <c r="T377" s="102">
        <v>80</v>
      </c>
      <c r="U377" s="102" t="s">
        <v>5296</v>
      </c>
      <c r="V377" s="103"/>
      <c r="W377" s="101"/>
      <c r="X377" s="102" t="s">
        <v>212</v>
      </c>
      <c r="Y377" s="101" t="s">
        <v>5297</v>
      </c>
      <c r="Z377" s="101"/>
      <c r="AA377" s="101"/>
      <c r="AB377" s="104"/>
    </row>
    <row r="378" spans="2:28" ht="16.5" customHeight="1" x14ac:dyDescent="0.25">
      <c r="B378" s="97">
        <v>2400</v>
      </c>
      <c r="C378" s="97" t="s">
        <v>206</v>
      </c>
      <c r="D378" s="98">
        <v>5986</v>
      </c>
      <c r="E378" s="99">
        <v>102</v>
      </c>
      <c r="F378" s="97">
        <v>6</v>
      </c>
      <c r="G378" s="97"/>
      <c r="H378" s="105">
        <v>4</v>
      </c>
      <c r="I378" s="105">
        <v>3</v>
      </c>
      <c r="J378" s="105">
        <v>30</v>
      </c>
      <c r="K378" s="95">
        <v>1630</v>
      </c>
      <c r="L378" s="106">
        <f>T377</f>
        <v>80</v>
      </c>
      <c r="M378" s="106">
        <f>K378*L378</f>
        <v>130400</v>
      </c>
      <c r="N378" s="77"/>
      <c r="O378" s="78"/>
      <c r="P378" s="78"/>
      <c r="Q378" s="78"/>
      <c r="R378" s="79"/>
      <c r="S378" s="80"/>
      <c r="T378" s="81"/>
      <c r="U378" s="77"/>
      <c r="V378" s="79"/>
      <c r="W378" s="79"/>
      <c r="X378" s="82"/>
      <c r="Y378" s="83">
        <f>M378</f>
        <v>130400</v>
      </c>
      <c r="Z378" s="84"/>
      <c r="AA378" s="87">
        <f>AB378*M378/100</f>
        <v>13.04</v>
      </c>
      <c r="AB378" s="110">
        <v>0.01</v>
      </c>
    </row>
    <row r="379" spans="2:28" ht="16.5" customHeight="1" x14ac:dyDescent="0.25">
      <c r="B379" s="97"/>
      <c r="C379" s="97"/>
      <c r="D379" s="98"/>
      <c r="E379" s="99"/>
      <c r="F379" s="97"/>
      <c r="G379" s="97"/>
      <c r="H379" s="105"/>
      <c r="I379" s="105"/>
      <c r="J379" s="105"/>
      <c r="K379" s="95">
        <v>9</v>
      </c>
      <c r="L379" s="106">
        <f>T346</f>
        <v>80</v>
      </c>
      <c r="M379" s="106">
        <f>K379*L379</f>
        <v>720</v>
      </c>
      <c r="N379" s="77"/>
      <c r="O379" s="78" t="s">
        <v>203</v>
      </c>
      <c r="P379" s="78" t="s">
        <v>5</v>
      </c>
      <c r="Q379" s="78" t="s">
        <v>143</v>
      </c>
      <c r="R379" s="79">
        <v>36</v>
      </c>
      <c r="S379" s="80"/>
      <c r="T379" s="81">
        <v>8050</v>
      </c>
      <c r="U379" s="96" t="s">
        <v>220</v>
      </c>
      <c r="V379" s="79">
        <f>R379*T379*6/100</f>
        <v>17388</v>
      </c>
      <c r="W379" s="79">
        <f>R379*T379-V379</f>
        <v>272412</v>
      </c>
      <c r="X379" s="82">
        <f>M379+W379</f>
        <v>273132</v>
      </c>
      <c r="Y379" s="83">
        <f>M379</f>
        <v>720</v>
      </c>
      <c r="Z379" s="84"/>
      <c r="AA379" s="87">
        <f>AB379*M379/100</f>
        <v>0.14400000000000002</v>
      </c>
      <c r="AB379" s="86">
        <v>0.02</v>
      </c>
    </row>
    <row r="380" spans="2:28" ht="16.5" customHeight="1" x14ac:dyDescent="0.25">
      <c r="B380" s="97"/>
      <c r="C380" s="97"/>
      <c r="D380" s="98"/>
      <c r="E380" s="99"/>
      <c r="F380" s="97"/>
      <c r="G380" s="97"/>
      <c r="H380" s="105"/>
      <c r="I380" s="105"/>
      <c r="J380" s="105"/>
      <c r="K380" s="95">
        <v>27</v>
      </c>
      <c r="L380" s="106">
        <f>T377</f>
        <v>80</v>
      </c>
      <c r="M380" s="106">
        <f>K380*L380</f>
        <v>2160</v>
      </c>
      <c r="N380" s="77"/>
      <c r="O380" s="78" t="s">
        <v>215</v>
      </c>
      <c r="P380" s="78" t="s">
        <v>5</v>
      </c>
      <c r="Q380" s="78"/>
      <c r="R380" s="79">
        <v>108</v>
      </c>
      <c r="S380" s="80"/>
      <c r="T380" s="81">
        <v>7350</v>
      </c>
      <c r="U380" s="96" t="s">
        <v>220</v>
      </c>
      <c r="V380" s="79">
        <f>R380*T380*6/100</f>
        <v>47628</v>
      </c>
      <c r="W380" s="79">
        <f>R380*T380-V380</f>
        <v>746172</v>
      </c>
      <c r="X380" s="82">
        <f>M380+W380</f>
        <v>748332</v>
      </c>
      <c r="Y380" s="83">
        <f>M379</f>
        <v>720</v>
      </c>
      <c r="Z380" s="84"/>
      <c r="AA380" s="87">
        <f>X380*AB380/100</f>
        <v>2244.9960000000001</v>
      </c>
      <c r="AB380" s="86">
        <v>0.3</v>
      </c>
    </row>
    <row r="381" spans="2:28" ht="16.5" customHeight="1" x14ac:dyDescent="0.25">
      <c r="B381" s="97"/>
      <c r="C381" s="97"/>
      <c r="D381" s="98"/>
      <c r="E381" s="99"/>
      <c r="F381" s="97"/>
      <c r="G381" s="97"/>
      <c r="H381" s="105">
        <v>4</v>
      </c>
      <c r="I381" s="105">
        <v>3</v>
      </c>
      <c r="J381" s="105">
        <v>66</v>
      </c>
      <c r="K381" s="95">
        <v>1655</v>
      </c>
      <c r="L381" s="106"/>
      <c r="M381" s="106"/>
      <c r="N381" s="77"/>
      <c r="O381" s="78"/>
      <c r="P381" s="78"/>
      <c r="Q381" s="78"/>
      <c r="R381" s="79"/>
      <c r="S381" s="80"/>
      <c r="T381" s="81"/>
      <c r="U381" s="77"/>
      <c r="V381" s="79"/>
      <c r="W381" s="79"/>
      <c r="X381" s="82"/>
      <c r="Y381" s="83"/>
      <c r="Z381" s="84"/>
      <c r="AA381" s="87"/>
      <c r="AB381" s="82"/>
    </row>
    <row r="382" spans="2:28" ht="16.5" customHeight="1" x14ac:dyDescent="0.25">
      <c r="B382" s="99"/>
      <c r="C382" s="99"/>
      <c r="D382" s="99"/>
      <c r="E382" s="99"/>
      <c r="F382" s="99"/>
      <c r="G382" s="99"/>
      <c r="H382" s="107"/>
      <c r="I382" s="107"/>
      <c r="J382" s="107"/>
      <c r="K382" s="106"/>
      <c r="L382" s="106"/>
      <c r="M382" s="106"/>
      <c r="N382" s="77"/>
      <c r="O382" s="78"/>
      <c r="P382" s="78"/>
      <c r="Q382" s="78"/>
      <c r="R382" s="79"/>
      <c r="S382" s="80"/>
      <c r="T382" s="81"/>
      <c r="U382" s="77"/>
      <c r="V382" s="79"/>
      <c r="W382" s="79"/>
      <c r="X382" s="86"/>
      <c r="Y382" s="83"/>
      <c r="Z382" s="84"/>
      <c r="AA382" s="85"/>
      <c r="AB382" s="86"/>
    </row>
    <row r="383" spans="2:28" ht="16.5" customHeight="1" x14ac:dyDescent="0.25">
      <c r="B383" s="100" t="s">
        <v>205</v>
      </c>
      <c r="C383" s="101"/>
      <c r="D383" s="101"/>
      <c r="E383" s="101"/>
      <c r="F383" s="101"/>
      <c r="G383" s="102"/>
      <c r="H383" s="102" t="s">
        <v>207</v>
      </c>
      <c r="I383" s="102" t="s">
        <v>5298</v>
      </c>
      <c r="J383" s="102" t="s">
        <v>2781</v>
      </c>
      <c r="K383" s="102">
        <v>64</v>
      </c>
      <c r="L383" s="102">
        <v>5</v>
      </c>
      <c r="M383" s="102"/>
      <c r="N383" s="102"/>
      <c r="O383" s="102" t="s">
        <v>208</v>
      </c>
      <c r="P383" s="102" t="s">
        <v>209</v>
      </c>
      <c r="Q383" s="102" t="s">
        <v>139</v>
      </c>
      <c r="R383" s="102">
        <v>34160</v>
      </c>
      <c r="S383" s="102"/>
      <c r="T383" s="102">
        <v>80</v>
      </c>
      <c r="U383" s="102"/>
      <c r="V383" s="103"/>
      <c r="W383" s="101"/>
      <c r="X383" s="102" t="s">
        <v>212</v>
      </c>
      <c r="Y383" s="101" t="s">
        <v>5297</v>
      </c>
      <c r="Z383" s="101"/>
      <c r="AA383" s="101"/>
      <c r="AB383" s="104"/>
    </row>
    <row r="384" spans="2:28" ht="16.5" customHeight="1" x14ac:dyDescent="0.25">
      <c r="B384" s="97">
        <v>2401</v>
      </c>
      <c r="C384" s="97" t="s">
        <v>206</v>
      </c>
      <c r="D384" s="98">
        <v>1285</v>
      </c>
      <c r="E384" s="99">
        <v>30</v>
      </c>
      <c r="F384" s="97">
        <v>6</v>
      </c>
      <c r="G384" s="97">
        <v>1</v>
      </c>
      <c r="H384" s="105">
        <v>5</v>
      </c>
      <c r="I384" s="105">
        <v>0</v>
      </c>
      <c r="J384" s="105">
        <v>57</v>
      </c>
      <c r="K384" s="95">
        <v>2057</v>
      </c>
      <c r="L384" s="106">
        <f>T383</f>
        <v>80</v>
      </c>
      <c r="M384" s="106">
        <f>K384*L384</f>
        <v>164560</v>
      </c>
      <c r="N384" s="77"/>
      <c r="O384" s="78"/>
      <c r="P384" s="78"/>
      <c r="Q384" s="78"/>
      <c r="R384" s="79"/>
      <c r="S384" s="80"/>
      <c r="T384" s="81"/>
      <c r="U384" s="77"/>
      <c r="V384" s="79"/>
      <c r="W384" s="79"/>
      <c r="X384" s="82"/>
      <c r="Y384" s="83">
        <f>M384</f>
        <v>164560</v>
      </c>
      <c r="Z384" s="84"/>
      <c r="AA384" s="87">
        <f>AB384*M384/100</f>
        <v>16.456000000000003</v>
      </c>
      <c r="AB384" s="110">
        <v>0.01</v>
      </c>
    </row>
    <row r="385" spans="2:28" ht="16.5" customHeight="1" x14ac:dyDescent="0.25">
      <c r="B385" s="99"/>
      <c r="C385" s="99"/>
      <c r="D385" s="99"/>
      <c r="E385" s="99"/>
      <c r="F385" s="99"/>
      <c r="G385" s="99"/>
      <c r="H385" s="107"/>
      <c r="I385" s="107"/>
      <c r="J385" s="107"/>
      <c r="K385" s="106"/>
      <c r="L385" s="106"/>
      <c r="M385" s="106"/>
      <c r="N385" s="77"/>
      <c r="O385" s="78"/>
      <c r="P385" s="78"/>
      <c r="Q385" s="78"/>
      <c r="R385" s="79"/>
      <c r="S385" s="80"/>
      <c r="T385" s="81"/>
      <c r="U385" s="77"/>
      <c r="V385" s="79"/>
      <c r="W385" s="79"/>
      <c r="X385" s="86"/>
      <c r="Y385" s="83"/>
      <c r="Z385" s="84"/>
      <c r="AA385" s="85"/>
      <c r="AB385" s="86"/>
    </row>
    <row r="386" spans="2:28" ht="16.5" customHeight="1" x14ac:dyDescent="0.25">
      <c r="B386" s="100" t="s">
        <v>205</v>
      </c>
      <c r="C386" s="101"/>
      <c r="D386" s="101"/>
      <c r="E386" s="101"/>
      <c r="F386" s="101"/>
      <c r="G386" s="102"/>
      <c r="H386" s="102" t="s">
        <v>210</v>
      </c>
      <c r="I386" s="102" t="s">
        <v>5303</v>
      </c>
      <c r="J386" s="102" t="s">
        <v>5130</v>
      </c>
      <c r="K386" s="102">
        <v>71</v>
      </c>
      <c r="L386" s="102">
        <v>5</v>
      </c>
      <c r="M386" s="102"/>
      <c r="N386" s="102"/>
      <c r="O386" s="102" t="s">
        <v>208</v>
      </c>
      <c r="P386" s="102" t="s">
        <v>209</v>
      </c>
      <c r="Q386" s="102" t="s">
        <v>139</v>
      </c>
      <c r="R386" s="102">
        <v>34160</v>
      </c>
      <c r="S386" s="102"/>
      <c r="T386" s="102">
        <v>80</v>
      </c>
      <c r="U386" s="102"/>
      <c r="V386" s="103"/>
      <c r="W386" s="101"/>
      <c r="X386" s="102"/>
      <c r="Y386" s="101"/>
      <c r="Z386" s="101"/>
      <c r="AA386" s="101"/>
      <c r="AB386" s="104"/>
    </row>
    <row r="387" spans="2:28" ht="16.5" customHeight="1" x14ac:dyDescent="0.25">
      <c r="B387" s="97">
        <v>2404</v>
      </c>
      <c r="C387" s="97" t="s">
        <v>206</v>
      </c>
      <c r="D387" s="98">
        <v>6029</v>
      </c>
      <c r="E387" s="99">
        <v>169</v>
      </c>
      <c r="F387" s="97">
        <v>6</v>
      </c>
      <c r="G387" s="97">
        <v>2</v>
      </c>
      <c r="H387" s="105">
        <v>1</v>
      </c>
      <c r="I387" s="105">
        <v>2</v>
      </c>
      <c r="J387" s="105">
        <v>32</v>
      </c>
      <c r="K387" s="95">
        <v>632</v>
      </c>
      <c r="L387" s="106">
        <f>T386</f>
        <v>80</v>
      </c>
      <c r="M387" s="106">
        <f>K387*L387</f>
        <v>50560</v>
      </c>
      <c r="N387" s="77"/>
      <c r="O387" s="78" t="s">
        <v>203</v>
      </c>
      <c r="P387" s="78" t="s">
        <v>211</v>
      </c>
      <c r="Q387" s="78" t="s">
        <v>143</v>
      </c>
      <c r="R387" s="79">
        <v>72</v>
      </c>
      <c r="S387" s="80"/>
      <c r="T387" s="81">
        <v>7450</v>
      </c>
      <c r="U387" s="96" t="s">
        <v>411</v>
      </c>
      <c r="V387" s="79">
        <f>R387*T387*85/100</f>
        <v>455940</v>
      </c>
      <c r="W387" s="79">
        <f>R387*T387-V387</f>
        <v>80460</v>
      </c>
      <c r="X387" s="82">
        <f>M387+W387</f>
        <v>131020</v>
      </c>
      <c r="Y387" s="83">
        <f>M387</f>
        <v>50560</v>
      </c>
      <c r="Z387" s="84"/>
      <c r="AA387" s="87">
        <f>AB387*M387/100</f>
        <v>10.112</v>
      </c>
      <c r="AB387" s="86">
        <v>0.02</v>
      </c>
    </row>
    <row r="388" spans="2:28" ht="16.5" customHeight="1" x14ac:dyDescent="0.25">
      <c r="B388" s="99"/>
      <c r="C388" s="99"/>
      <c r="D388" s="99"/>
      <c r="E388" s="99"/>
      <c r="F388" s="99"/>
      <c r="G388" s="99"/>
      <c r="H388" s="107"/>
      <c r="I388" s="107"/>
      <c r="J388" s="107"/>
      <c r="K388" s="106"/>
      <c r="L388" s="106"/>
      <c r="M388" s="106"/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6"/>
      <c r="Y388" s="83"/>
      <c r="Z388" s="84"/>
      <c r="AA388" s="85"/>
      <c r="AB388" s="86"/>
    </row>
    <row r="389" spans="2:28" ht="16.5" customHeight="1" x14ac:dyDescent="0.25">
      <c r="B389" s="100" t="s">
        <v>205</v>
      </c>
      <c r="C389" s="101"/>
      <c r="D389" s="101"/>
      <c r="E389" s="101"/>
      <c r="F389" s="101"/>
      <c r="G389" s="102"/>
      <c r="H389" s="102" t="s">
        <v>210</v>
      </c>
      <c r="I389" s="102" t="s">
        <v>5303</v>
      </c>
      <c r="J389" s="102" t="s">
        <v>5130</v>
      </c>
      <c r="K389" s="102">
        <v>71</v>
      </c>
      <c r="L389" s="102">
        <v>5</v>
      </c>
      <c r="M389" s="102"/>
      <c r="N389" s="102"/>
      <c r="O389" s="102" t="s">
        <v>208</v>
      </c>
      <c r="P389" s="102" t="s">
        <v>209</v>
      </c>
      <c r="Q389" s="102" t="s">
        <v>139</v>
      </c>
      <c r="R389" s="102">
        <v>34160</v>
      </c>
      <c r="S389" s="102"/>
      <c r="T389" s="102">
        <v>80</v>
      </c>
      <c r="U389" s="102"/>
      <c r="V389" s="103"/>
      <c r="W389" s="101"/>
      <c r="X389" s="102"/>
      <c r="Y389" s="101"/>
      <c r="Z389" s="101"/>
      <c r="AA389" s="101"/>
      <c r="AB389" s="104"/>
    </row>
    <row r="390" spans="2:28" ht="16.5" customHeight="1" x14ac:dyDescent="0.25">
      <c r="B390" s="97">
        <v>2405</v>
      </c>
      <c r="C390" s="97" t="s">
        <v>206</v>
      </c>
      <c r="D390" s="98">
        <v>1749</v>
      </c>
      <c r="E390" s="99">
        <v>18</v>
      </c>
      <c r="F390" s="97">
        <v>6</v>
      </c>
      <c r="G390" s="97">
        <v>1</v>
      </c>
      <c r="H390" s="105">
        <v>21</v>
      </c>
      <c r="I390" s="105">
        <v>2</v>
      </c>
      <c r="J390" s="105">
        <v>21</v>
      </c>
      <c r="K390" s="95">
        <v>8621</v>
      </c>
      <c r="L390" s="106">
        <f>T389</f>
        <v>80</v>
      </c>
      <c r="M390" s="106">
        <f>K390*L390</f>
        <v>689680</v>
      </c>
      <c r="N390" s="77"/>
      <c r="O390" s="78"/>
      <c r="P390" s="78"/>
      <c r="Q390" s="78"/>
      <c r="R390" s="79"/>
      <c r="S390" s="80"/>
      <c r="T390" s="81"/>
      <c r="U390" s="77"/>
      <c r="V390" s="79"/>
      <c r="W390" s="79"/>
      <c r="X390" s="82"/>
      <c r="Y390" s="83">
        <f>M390</f>
        <v>689680</v>
      </c>
      <c r="Z390" s="84"/>
      <c r="AA390" s="87">
        <f>AB390*M390/100</f>
        <v>68.968000000000004</v>
      </c>
      <c r="AB390" s="110">
        <v>0.01</v>
      </c>
    </row>
    <row r="391" spans="2:28" ht="16.5" customHeight="1" x14ac:dyDescent="0.25">
      <c r="B391" s="99"/>
      <c r="C391" s="99"/>
      <c r="D391" s="99"/>
      <c r="E391" s="99"/>
      <c r="F391" s="99"/>
      <c r="G391" s="99"/>
      <c r="H391" s="107"/>
      <c r="I391" s="107"/>
      <c r="J391" s="107"/>
      <c r="K391" s="106"/>
      <c r="L391" s="106"/>
      <c r="M391" s="106"/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6"/>
      <c r="Y391" s="83"/>
      <c r="Z391" s="84"/>
      <c r="AA391" s="85"/>
      <c r="AB391" s="86"/>
    </row>
    <row r="392" spans="2:28" ht="16.5" customHeight="1" x14ac:dyDescent="0.25">
      <c r="B392" s="100" t="s">
        <v>205</v>
      </c>
      <c r="C392" s="101"/>
      <c r="D392" s="101"/>
      <c r="E392" s="101"/>
      <c r="F392" s="101"/>
      <c r="G392" s="102"/>
      <c r="H392" s="102" t="s">
        <v>210</v>
      </c>
      <c r="I392" s="102" t="s">
        <v>5303</v>
      </c>
      <c r="J392" s="102" t="s">
        <v>5130</v>
      </c>
      <c r="K392" s="102">
        <v>71</v>
      </c>
      <c r="L392" s="102">
        <v>5</v>
      </c>
      <c r="M392" s="102"/>
      <c r="N392" s="102"/>
      <c r="O392" s="102" t="s">
        <v>208</v>
      </c>
      <c r="P392" s="102" t="s">
        <v>209</v>
      </c>
      <c r="Q392" s="102" t="s">
        <v>139</v>
      </c>
      <c r="R392" s="102">
        <v>34160</v>
      </c>
      <c r="S392" s="102"/>
      <c r="T392" s="102">
        <v>80</v>
      </c>
      <c r="U392" s="102"/>
      <c r="V392" s="103"/>
      <c r="W392" s="101"/>
      <c r="X392" s="102"/>
      <c r="Y392" s="101"/>
      <c r="Z392" s="101"/>
      <c r="AA392" s="101"/>
      <c r="AB392" s="104"/>
    </row>
    <row r="393" spans="2:28" ht="16.5" customHeight="1" x14ac:dyDescent="0.25">
      <c r="B393" s="97">
        <v>2406</v>
      </c>
      <c r="C393" s="97" t="s">
        <v>206</v>
      </c>
      <c r="D393" s="98">
        <v>1741</v>
      </c>
      <c r="E393" s="99">
        <v>8</v>
      </c>
      <c r="F393" s="97">
        <v>6</v>
      </c>
      <c r="G393" s="97">
        <v>1</v>
      </c>
      <c r="H393" s="105">
        <v>7</v>
      </c>
      <c r="I393" s="105">
        <v>0</v>
      </c>
      <c r="J393" s="105">
        <v>0</v>
      </c>
      <c r="K393" s="95">
        <v>2800</v>
      </c>
      <c r="L393" s="106">
        <f>T392</f>
        <v>80</v>
      </c>
      <c r="M393" s="106">
        <f>K393*L393</f>
        <v>224000</v>
      </c>
      <c r="N393" s="77"/>
      <c r="O393" s="78"/>
      <c r="P393" s="78"/>
      <c r="Q393" s="78"/>
      <c r="R393" s="79"/>
      <c r="S393" s="80"/>
      <c r="T393" s="81"/>
      <c r="U393" s="77"/>
      <c r="V393" s="79"/>
      <c r="W393" s="79"/>
      <c r="X393" s="82"/>
      <c r="Y393" s="83">
        <f>M393</f>
        <v>224000</v>
      </c>
      <c r="Z393" s="84"/>
      <c r="AA393" s="87">
        <f>AB393*M393/100</f>
        <v>22.4</v>
      </c>
      <c r="AB393" s="110">
        <v>0.01</v>
      </c>
    </row>
    <row r="394" spans="2:28" ht="16.5" customHeight="1" x14ac:dyDescent="0.25">
      <c r="B394" s="99"/>
      <c r="C394" s="99"/>
      <c r="D394" s="99"/>
      <c r="E394" s="99"/>
      <c r="F394" s="99"/>
      <c r="G394" s="99"/>
      <c r="H394" s="107"/>
      <c r="I394" s="107"/>
      <c r="J394" s="107"/>
      <c r="K394" s="106"/>
      <c r="L394" s="106"/>
      <c r="M394" s="106"/>
      <c r="N394" s="77"/>
      <c r="O394" s="78"/>
      <c r="P394" s="78"/>
      <c r="Q394" s="78"/>
      <c r="R394" s="79"/>
      <c r="S394" s="80"/>
      <c r="T394" s="81"/>
      <c r="U394" s="77"/>
      <c r="V394" s="79"/>
      <c r="W394" s="79"/>
      <c r="X394" s="86"/>
      <c r="Y394" s="83"/>
      <c r="Z394" s="84"/>
      <c r="AA394" s="85"/>
      <c r="AB394" s="86"/>
    </row>
    <row r="395" spans="2:28" ht="16.5" customHeight="1" x14ac:dyDescent="0.25">
      <c r="B395" s="100" t="s">
        <v>205</v>
      </c>
      <c r="C395" s="101"/>
      <c r="D395" s="101"/>
      <c r="E395" s="101"/>
      <c r="F395" s="101"/>
      <c r="G395" s="102"/>
      <c r="H395" s="102" t="s">
        <v>210</v>
      </c>
      <c r="I395" s="102" t="s">
        <v>5286</v>
      </c>
      <c r="J395" s="102" t="s">
        <v>2384</v>
      </c>
      <c r="K395" s="102">
        <v>71</v>
      </c>
      <c r="L395" s="102">
        <v>3</v>
      </c>
      <c r="M395" s="102"/>
      <c r="N395" s="102"/>
      <c r="O395" s="102" t="s">
        <v>208</v>
      </c>
      <c r="P395" s="102" t="s">
        <v>209</v>
      </c>
      <c r="Q395" s="102" t="s">
        <v>139</v>
      </c>
      <c r="R395" s="102">
        <v>34160</v>
      </c>
      <c r="S395" s="102"/>
      <c r="T395" s="102">
        <v>80</v>
      </c>
      <c r="U395" s="102"/>
      <c r="V395" s="103"/>
      <c r="W395" s="101"/>
      <c r="X395" s="102"/>
      <c r="Y395" s="101"/>
      <c r="Z395" s="101"/>
      <c r="AA395" s="101"/>
      <c r="AB395" s="104"/>
    </row>
    <row r="396" spans="2:28" ht="16.5" customHeight="1" x14ac:dyDescent="0.25">
      <c r="B396" s="97">
        <v>2407</v>
      </c>
      <c r="C396" s="97" t="s">
        <v>206</v>
      </c>
      <c r="D396" s="98">
        <v>6912</v>
      </c>
      <c r="E396" s="99">
        <v>232</v>
      </c>
      <c r="F396" s="97">
        <v>6</v>
      </c>
      <c r="G396" s="97">
        <v>2</v>
      </c>
      <c r="H396" s="105">
        <v>0</v>
      </c>
      <c r="I396" s="105">
        <v>1</v>
      </c>
      <c r="J396" s="105">
        <v>24</v>
      </c>
      <c r="K396" s="95">
        <v>124</v>
      </c>
      <c r="L396" s="106">
        <f>T395</f>
        <v>80</v>
      </c>
      <c r="M396" s="106">
        <f>K396*L396</f>
        <v>9920</v>
      </c>
      <c r="N396" s="77"/>
      <c r="O396" s="78" t="s">
        <v>203</v>
      </c>
      <c r="P396" s="78" t="s">
        <v>211</v>
      </c>
      <c r="Q396" s="78" t="s">
        <v>143</v>
      </c>
      <c r="R396" s="79">
        <v>108</v>
      </c>
      <c r="S396" s="80"/>
      <c r="T396" s="81">
        <v>7450</v>
      </c>
      <c r="U396" s="96" t="s">
        <v>1269</v>
      </c>
      <c r="V396" s="79">
        <f>R396*T396*65/100</f>
        <v>522990</v>
      </c>
      <c r="W396" s="79">
        <f>R396*T396-V396</f>
        <v>281610</v>
      </c>
      <c r="X396" s="82">
        <f>M396+W396</f>
        <v>291530</v>
      </c>
      <c r="Y396" s="83">
        <f>M396</f>
        <v>9920</v>
      </c>
      <c r="Z396" s="84"/>
      <c r="AA396" s="87">
        <f>AB396*M396/100</f>
        <v>1.984</v>
      </c>
      <c r="AB396" s="86">
        <v>0.02</v>
      </c>
    </row>
    <row r="397" spans="2:28" ht="16.5" customHeight="1" x14ac:dyDescent="0.25">
      <c r="B397" s="99"/>
      <c r="C397" s="99"/>
      <c r="D397" s="99"/>
      <c r="E397" s="99"/>
      <c r="F397" s="99"/>
      <c r="G397" s="99"/>
      <c r="H397" s="107"/>
      <c r="I397" s="107"/>
      <c r="J397" s="107"/>
      <c r="K397" s="106"/>
      <c r="L397" s="106"/>
      <c r="M397" s="106"/>
      <c r="N397" s="77"/>
      <c r="O397" s="78"/>
      <c r="P397" s="78"/>
      <c r="Q397" s="78"/>
      <c r="R397" s="79"/>
      <c r="S397" s="80"/>
      <c r="T397" s="81"/>
      <c r="U397" s="77"/>
      <c r="V397" s="79"/>
      <c r="W397" s="79"/>
      <c r="X397" s="86"/>
      <c r="Y397" s="83"/>
      <c r="Z397" s="84"/>
      <c r="AA397" s="85"/>
      <c r="AB397" s="86"/>
    </row>
    <row r="398" spans="2:28" ht="16.5" customHeight="1" x14ac:dyDescent="0.25">
      <c r="B398" s="100" t="s">
        <v>205</v>
      </c>
      <c r="C398" s="101"/>
      <c r="D398" s="101"/>
      <c r="E398" s="101"/>
      <c r="F398" s="101"/>
      <c r="G398" s="102"/>
      <c r="H398" s="102" t="s">
        <v>207</v>
      </c>
      <c r="I398" s="102" t="s">
        <v>3627</v>
      </c>
      <c r="J398" s="102" t="s">
        <v>1694</v>
      </c>
      <c r="K398" s="102" t="s">
        <v>2552</v>
      </c>
      <c r="L398" s="102">
        <v>5</v>
      </c>
      <c r="M398" s="102"/>
      <c r="N398" s="102"/>
      <c r="O398" s="102" t="s">
        <v>208</v>
      </c>
      <c r="P398" s="102" t="s">
        <v>209</v>
      </c>
      <c r="Q398" s="102" t="s">
        <v>139</v>
      </c>
      <c r="R398" s="102">
        <v>34160</v>
      </c>
      <c r="S398" s="102"/>
      <c r="T398" s="102">
        <v>80</v>
      </c>
      <c r="U398" s="102"/>
      <c r="V398" s="103"/>
      <c r="W398" s="101"/>
      <c r="X398" s="102"/>
      <c r="Y398" s="101"/>
      <c r="Z398" s="101"/>
      <c r="AA398" s="101"/>
      <c r="AB398" s="104"/>
    </row>
    <row r="399" spans="2:28" ht="16.5" customHeight="1" x14ac:dyDescent="0.25">
      <c r="B399" s="97">
        <v>2417</v>
      </c>
      <c r="C399" s="97" t="s">
        <v>206</v>
      </c>
      <c r="D399" s="98">
        <v>5994</v>
      </c>
      <c r="E399" s="99">
        <v>115</v>
      </c>
      <c r="F399" s="97">
        <v>6</v>
      </c>
      <c r="G399" s="97">
        <v>2</v>
      </c>
      <c r="H399" s="105">
        <v>0</v>
      </c>
      <c r="I399" s="105">
        <v>1</v>
      </c>
      <c r="J399" s="105">
        <v>21</v>
      </c>
      <c r="K399" s="95">
        <v>121</v>
      </c>
      <c r="L399" s="106">
        <f>T398</f>
        <v>80</v>
      </c>
      <c r="M399" s="106">
        <f>K399*L399</f>
        <v>9680</v>
      </c>
      <c r="N399" s="77"/>
      <c r="O399" s="78" t="s">
        <v>203</v>
      </c>
      <c r="P399" s="78" t="s">
        <v>211</v>
      </c>
      <c r="Q399" s="78" t="s">
        <v>143</v>
      </c>
      <c r="R399" s="79">
        <v>72</v>
      </c>
      <c r="S399" s="80"/>
      <c r="T399" s="81">
        <v>7450</v>
      </c>
      <c r="U399" s="96" t="s">
        <v>406</v>
      </c>
      <c r="V399" s="79">
        <f>R399*T399*85/100</f>
        <v>455940</v>
      </c>
      <c r="W399" s="79">
        <f>R399*T399-V399</f>
        <v>80460</v>
      </c>
      <c r="X399" s="82">
        <f>M399+W399</f>
        <v>90140</v>
      </c>
      <c r="Y399" s="83">
        <f>M399</f>
        <v>9680</v>
      </c>
      <c r="Z399" s="84"/>
      <c r="AA399" s="87">
        <f>AB399*M399/100</f>
        <v>1.9359999999999999</v>
      </c>
      <c r="AB399" s="86">
        <v>0.02</v>
      </c>
    </row>
    <row r="400" spans="2:28" ht="16.5" customHeight="1" x14ac:dyDescent="0.25">
      <c r="B400" s="99"/>
      <c r="C400" s="99"/>
      <c r="D400" s="99"/>
      <c r="E400" s="99"/>
      <c r="F400" s="99"/>
      <c r="G400" s="99"/>
      <c r="H400" s="107"/>
      <c r="I400" s="107"/>
      <c r="J400" s="107"/>
      <c r="K400" s="106"/>
      <c r="L400" s="106"/>
      <c r="M400" s="106"/>
      <c r="N400" s="77"/>
      <c r="O400" s="78"/>
      <c r="P400" s="78"/>
      <c r="Q400" s="78"/>
      <c r="R400" s="79"/>
      <c r="S400" s="80"/>
      <c r="T400" s="81"/>
      <c r="U400" s="77"/>
      <c r="V400" s="79"/>
      <c r="W400" s="79"/>
      <c r="X400" s="86"/>
      <c r="Y400" s="83"/>
      <c r="Z400" s="84"/>
      <c r="AA400" s="85"/>
      <c r="AB400" s="86"/>
    </row>
    <row r="401" spans="2:28" ht="16.5" customHeight="1" x14ac:dyDescent="0.25">
      <c r="B401" s="100" t="s">
        <v>205</v>
      </c>
      <c r="C401" s="101"/>
      <c r="D401" s="101"/>
      <c r="E401" s="101"/>
      <c r="F401" s="101"/>
      <c r="G401" s="102"/>
      <c r="H401" s="102" t="s">
        <v>207</v>
      </c>
      <c r="I401" s="102" t="s">
        <v>595</v>
      </c>
      <c r="J401" s="102" t="s">
        <v>596</v>
      </c>
      <c r="K401" s="102" t="s">
        <v>4990</v>
      </c>
      <c r="L401" s="102">
        <v>5</v>
      </c>
      <c r="M401" s="102"/>
      <c r="N401" s="102"/>
      <c r="O401" s="102" t="s">
        <v>208</v>
      </c>
      <c r="P401" s="102" t="s">
        <v>209</v>
      </c>
      <c r="Q401" s="102" t="s">
        <v>139</v>
      </c>
      <c r="R401" s="102">
        <v>34160</v>
      </c>
      <c r="S401" s="102"/>
      <c r="T401" s="102">
        <v>80</v>
      </c>
      <c r="U401" s="102"/>
      <c r="V401" s="103"/>
      <c r="W401" s="101"/>
      <c r="X401" s="102"/>
      <c r="Y401" s="101"/>
      <c r="Z401" s="101"/>
      <c r="AA401" s="101"/>
      <c r="AB401" s="104"/>
    </row>
    <row r="402" spans="2:28" ht="16.5" customHeight="1" x14ac:dyDescent="0.25">
      <c r="B402" s="97">
        <v>2418</v>
      </c>
      <c r="C402" s="97" t="s">
        <v>206</v>
      </c>
      <c r="D402" s="98">
        <v>6002</v>
      </c>
      <c r="E402" s="99">
        <v>132</v>
      </c>
      <c r="F402" s="97">
        <v>6</v>
      </c>
      <c r="G402" s="97">
        <v>2</v>
      </c>
      <c r="H402" s="105">
        <v>0</v>
      </c>
      <c r="I402" s="105">
        <v>1</v>
      </c>
      <c r="J402" s="105">
        <v>16</v>
      </c>
      <c r="K402" s="95">
        <v>116</v>
      </c>
      <c r="L402" s="106">
        <f>T401</f>
        <v>80</v>
      </c>
      <c r="M402" s="106">
        <f>K402*L402</f>
        <v>9280</v>
      </c>
      <c r="N402" s="77"/>
      <c r="O402" s="78" t="s">
        <v>203</v>
      </c>
      <c r="P402" s="78" t="s">
        <v>5</v>
      </c>
      <c r="Q402" s="78" t="s">
        <v>143</v>
      </c>
      <c r="R402" s="79">
        <v>144</v>
      </c>
      <c r="S402" s="80"/>
      <c r="T402" s="81">
        <v>8050</v>
      </c>
      <c r="U402" s="96" t="s">
        <v>379</v>
      </c>
      <c r="V402" s="79">
        <f>R402*T402*46/100</f>
        <v>533232</v>
      </c>
      <c r="W402" s="79">
        <f>R402*T402-V402</f>
        <v>625968</v>
      </c>
      <c r="X402" s="82">
        <f>M402+W402</f>
        <v>635248</v>
      </c>
      <c r="Y402" s="83">
        <f>M402</f>
        <v>9280</v>
      </c>
      <c r="Z402" s="84"/>
      <c r="AA402" s="87">
        <f>AB402*M402/100</f>
        <v>1.8559999999999999</v>
      </c>
      <c r="AB402" s="86">
        <v>0.02</v>
      </c>
    </row>
    <row r="403" spans="2:28" ht="16.5" customHeight="1" x14ac:dyDescent="0.25">
      <c r="B403" s="97"/>
      <c r="C403" s="97"/>
      <c r="D403" s="98"/>
      <c r="E403" s="99"/>
      <c r="F403" s="97"/>
      <c r="G403" s="97"/>
      <c r="H403" s="105"/>
      <c r="I403" s="105"/>
      <c r="J403" s="105"/>
      <c r="K403" s="95"/>
      <c r="L403" s="106"/>
      <c r="M403" s="106"/>
      <c r="N403" s="77"/>
      <c r="O403" s="78"/>
      <c r="P403" s="78"/>
      <c r="Q403" s="78"/>
      <c r="R403" s="79"/>
      <c r="S403" s="80"/>
      <c r="T403" s="81"/>
      <c r="U403" s="96"/>
      <c r="V403" s="79"/>
      <c r="W403" s="79"/>
      <c r="X403" s="82"/>
      <c r="Y403" s="83"/>
      <c r="Z403" s="84"/>
      <c r="AA403" s="87"/>
      <c r="AB403" s="86"/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>
      <c r="B405" s="100" t="s">
        <v>205</v>
      </c>
      <c r="C405" s="101"/>
      <c r="D405" s="101"/>
      <c r="E405" s="101"/>
      <c r="F405" s="101"/>
      <c r="G405" s="102"/>
      <c r="H405" s="102" t="s">
        <v>210</v>
      </c>
      <c r="I405" s="102" t="s">
        <v>261</v>
      </c>
      <c r="J405" s="102" t="s">
        <v>5308</v>
      </c>
      <c r="K405" s="102" t="s">
        <v>4767</v>
      </c>
      <c r="L405" s="102">
        <v>5</v>
      </c>
      <c r="M405" s="102"/>
      <c r="N405" s="102"/>
      <c r="O405" s="102" t="s">
        <v>208</v>
      </c>
      <c r="P405" s="102" t="s">
        <v>209</v>
      </c>
      <c r="Q405" s="102" t="s">
        <v>139</v>
      </c>
      <c r="R405" s="102">
        <v>34160</v>
      </c>
      <c r="S405" s="102"/>
      <c r="T405" s="102">
        <v>80</v>
      </c>
      <c r="U405" s="102"/>
      <c r="V405" s="103"/>
      <c r="W405" s="101"/>
      <c r="X405" s="102"/>
      <c r="Y405" s="101"/>
      <c r="Z405" s="101"/>
      <c r="AA405" s="101"/>
      <c r="AB405" s="104"/>
    </row>
    <row r="406" spans="2:28" ht="16.5" customHeight="1" x14ac:dyDescent="0.25">
      <c r="B406" s="97">
        <v>2419</v>
      </c>
      <c r="C406" s="97" t="s">
        <v>206</v>
      </c>
      <c r="D406" s="98">
        <v>6039</v>
      </c>
      <c r="E406" s="99">
        <v>185</v>
      </c>
      <c r="F406" s="97">
        <v>6</v>
      </c>
      <c r="G406" s="97">
        <v>2</v>
      </c>
      <c r="H406" s="105">
        <v>1</v>
      </c>
      <c r="I406" s="105">
        <v>3</v>
      </c>
      <c r="J406" s="105">
        <v>9</v>
      </c>
      <c r="K406" s="95">
        <v>709</v>
      </c>
      <c r="L406" s="106">
        <f>T405</f>
        <v>80</v>
      </c>
      <c r="M406" s="106">
        <f>K406*L406</f>
        <v>56720</v>
      </c>
      <c r="N406" s="77"/>
      <c r="O406" s="78" t="s">
        <v>203</v>
      </c>
      <c r="P406" s="78" t="s">
        <v>5</v>
      </c>
      <c r="Q406" s="78" t="s">
        <v>143</v>
      </c>
      <c r="R406" s="79">
        <v>81</v>
      </c>
      <c r="S406" s="80"/>
      <c r="T406" s="81">
        <v>8050</v>
      </c>
      <c r="U406" s="96" t="s">
        <v>1334</v>
      </c>
      <c r="V406" s="79">
        <f>R406*T406*16/100</f>
        <v>104328</v>
      </c>
      <c r="W406" s="79">
        <f>R406*T406-V406</f>
        <v>547722</v>
      </c>
      <c r="X406" s="82">
        <f>M406+W406</f>
        <v>604442</v>
      </c>
      <c r="Y406" s="83">
        <f>M406</f>
        <v>56720</v>
      </c>
      <c r="Z406" s="84"/>
      <c r="AA406" s="87">
        <f>AB406*M406/100</f>
        <v>11.344000000000001</v>
      </c>
      <c r="AB406" s="86">
        <v>0.02</v>
      </c>
    </row>
    <row r="407" spans="2:28" ht="16.5" customHeight="1" x14ac:dyDescent="0.25">
      <c r="B407" s="99"/>
      <c r="C407" s="99"/>
      <c r="D407" s="99"/>
      <c r="E407" s="99"/>
      <c r="F407" s="99"/>
      <c r="G407" s="99"/>
      <c r="H407" s="107"/>
      <c r="I407" s="107"/>
      <c r="J407" s="107"/>
      <c r="K407" s="106"/>
      <c r="L407" s="106"/>
      <c r="M407" s="106"/>
      <c r="N407" s="77"/>
      <c r="O407" s="78"/>
      <c r="P407" s="78"/>
      <c r="Q407" s="78"/>
      <c r="R407" s="79"/>
      <c r="S407" s="80"/>
      <c r="T407" s="81"/>
      <c r="U407" s="77"/>
      <c r="V407" s="79"/>
      <c r="W407" s="79"/>
      <c r="X407" s="86"/>
      <c r="Y407" s="83"/>
      <c r="Z407" s="84"/>
      <c r="AA407" s="85"/>
      <c r="AB407" s="86"/>
    </row>
    <row r="408" spans="2:28" ht="16.5" customHeight="1" x14ac:dyDescent="0.25">
      <c r="B408" s="100" t="s">
        <v>205</v>
      </c>
      <c r="C408" s="101"/>
      <c r="D408" s="101"/>
      <c r="E408" s="101"/>
      <c r="F408" s="101"/>
      <c r="G408" s="102"/>
      <c r="H408" s="102" t="s">
        <v>210</v>
      </c>
      <c r="I408" s="102" t="s">
        <v>2989</v>
      </c>
      <c r="J408" s="102" t="s">
        <v>5309</v>
      </c>
      <c r="K408" s="102" t="s">
        <v>4764</v>
      </c>
      <c r="L408" s="102">
        <v>5</v>
      </c>
      <c r="M408" s="102"/>
      <c r="N408" s="102"/>
      <c r="O408" s="102" t="s">
        <v>208</v>
      </c>
      <c r="P408" s="102" t="s">
        <v>209</v>
      </c>
      <c r="Q408" s="102" t="s">
        <v>139</v>
      </c>
      <c r="R408" s="102">
        <v>34160</v>
      </c>
      <c r="S408" s="102"/>
      <c r="T408" s="102">
        <v>80</v>
      </c>
      <c r="U408" s="102"/>
      <c r="V408" s="103"/>
      <c r="W408" s="101"/>
      <c r="X408" s="102"/>
      <c r="Y408" s="101"/>
      <c r="Z408" s="101"/>
      <c r="AA408" s="101"/>
      <c r="AB408" s="104"/>
    </row>
    <row r="409" spans="2:28" ht="16.5" customHeight="1" x14ac:dyDescent="0.25">
      <c r="B409" s="97">
        <v>2420</v>
      </c>
      <c r="C409" s="97" t="s">
        <v>206</v>
      </c>
      <c r="D409" s="98">
        <v>3459</v>
      </c>
      <c r="E409" s="99">
        <v>6</v>
      </c>
      <c r="F409" s="97">
        <v>6</v>
      </c>
      <c r="G409" s="97">
        <v>1</v>
      </c>
      <c r="H409" s="105">
        <v>2</v>
      </c>
      <c r="I409" s="105">
        <v>2</v>
      </c>
      <c r="J409" s="105">
        <v>76</v>
      </c>
      <c r="K409" s="95">
        <v>1076</v>
      </c>
      <c r="L409" s="106">
        <f>T408</f>
        <v>80</v>
      </c>
      <c r="M409" s="106">
        <f>K409*L409</f>
        <v>86080</v>
      </c>
      <c r="N409" s="77"/>
      <c r="O409" s="78"/>
      <c r="P409" s="78"/>
      <c r="Q409" s="78"/>
      <c r="R409" s="79"/>
      <c r="S409" s="80"/>
      <c r="T409" s="81"/>
      <c r="U409" s="77"/>
      <c r="V409" s="79"/>
      <c r="W409" s="79"/>
      <c r="X409" s="82"/>
      <c r="Y409" s="83">
        <f>M409</f>
        <v>86080</v>
      </c>
      <c r="Z409" s="84"/>
      <c r="AA409" s="87">
        <f>AB409*M409/100</f>
        <v>8.6080000000000005</v>
      </c>
      <c r="AB409" s="110">
        <v>0.01</v>
      </c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207</v>
      </c>
      <c r="I411" s="102" t="s">
        <v>4450</v>
      </c>
      <c r="J411" s="102" t="s">
        <v>5099</v>
      </c>
      <c r="K411" s="102">
        <v>57</v>
      </c>
      <c r="L411" s="102">
        <v>5</v>
      </c>
      <c r="M411" s="102"/>
      <c r="N411" s="102"/>
      <c r="O411" s="102" t="s">
        <v>208</v>
      </c>
      <c r="P411" s="102" t="s">
        <v>209</v>
      </c>
      <c r="Q411" s="102" t="s">
        <v>139</v>
      </c>
      <c r="R411" s="102">
        <v>34160</v>
      </c>
      <c r="S411" s="102"/>
      <c r="T411" s="102">
        <v>80</v>
      </c>
      <c r="U411" s="102"/>
      <c r="V411" s="103"/>
      <c r="W411" s="101"/>
      <c r="X411" s="102"/>
      <c r="Y411" s="101"/>
      <c r="Z411" s="101"/>
      <c r="AA411" s="101"/>
      <c r="AB411" s="104"/>
    </row>
    <row r="412" spans="2:28" ht="16.5" customHeight="1" x14ac:dyDescent="0.25">
      <c r="B412" s="97">
        <v>2422</v>
      </c>
      <c r="C412" s="97" t="s">
        <v>206</v>
      </c>
      <c r="D412" s="98">
        <v>3968</v>
      </c>
      <c r="E412" s="99">
        <v>6</v>
      </c>
      <c r="F412" s="97">
        <v>6</v>
      </c>
      <c r="G412" s="97">
        <v>1</v>
      </c>
      <c r="H412" s="105">
        <v>52</v>
      </c>
      <c r="I412" s="105">
        <v>0</v>
      </c>
      <c r="J412" s="105">
        <v>54</v>
      </c>
      <c r="K412" s="95">
        <v>20854</v>
      </c>
      <c r="L412" s="106">
        <f>T411</f>
        <v>80</v>
      </c>
      <c r="M412" s="106">
        <f>K412*L412</f>
        <v>1668320</v>
      </c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2"/>
      <c r="Y412" s="83">
        <f>M412</f>
        <v>1668320</v>
      </c>
      <c r="Z412" s="84"/>
      <c r="AA412" s="87">
        <f>AB412*M412/100</f>
        <v>166.83199999999999</v>
      </c>
      <c r="AB412" s="110">
        <v>0.01</v>
      </c>
    </row>
    <row r="413" spans="2:28" ht="16.5" customHeight="1" x14ac:dyDescent="0.25">
      <c r="B413" s="99"/>
      <c r="C413" s="99"/>
      <c r="D413" s="99"/>
      <c r="E413" s="99"/>
      <c r="F413" s="99"/>
      <c r="G413" s="99"/>
      <c r="H413" s="107"/>
      <c r="I413" s="107"/>
      <c r="J413" s="107"/>
      <c r="K413" s="106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6"/>
      <c r="Y413" s="83"/>
      <c r="Z413" s="84"/>
      <c r="AA413" s="85"/>
      <c r="AB413" s="86"/>
    </row>
    <row r="414" spans="2:28" ht="16.5" customHeight="1" x14ac:dyDescent="0.25">
      <c r="B414" s="100" t="s">
        <v>205</v>
      </c>
      <c r="C414" s="101"/>
      <c r="D414" s="101"/>
      <c r="E414" s="101"/>
      <c r="F414" s="101"/>
      <c r="G414" s="102"/>
      <c r="H414" s="102" t="s">
        <v>210</v>
      </c>
      <c r="I414" s="102" t="s">
        <v>4401</v>
      </c>
      <c r="J414" s="102" t="s">
        <v>5145</v>
      </c>
      <c r="K414" s="102">
        <v>54</v>
      </c>
      <c r="L414" s="102">
        <v>5</v>
      </c>
      <c r="M414" s="102"/>
      <c r="N414" s="102"/>
      <c r="O414" s="102" t="s">
        <v>208</v>
      </c>
      <c r="P414" s="102" t="s">
        <v>209</v>
      </c>
      <c r="Q414" s="102" t="s">
        <v>139</v>
      </c>
      <c r="R414" s="102">
        <v>34160</v>
      </c>
      <c r="S414" s="102"/>
      <c r="T414" s="102">
        <v>80</v>
      </c>
      <c r="U414" s="102"/>
      <c r="V414" s="103"/>
      <c r="W414" s="101"/>
      <c r="X414" s="102"/>
      <c r="Y414" s="101"/>
      <c r="Z414" s="101"/>
      <c r="AA414" s="101"/>
      <c r="AB414" s="104"/>
    </row>
    <row r="415" spans="2:28" ht="16.5" customHeight="1" x14ac:dyDescent="0.25">
      <c r="B415" s="97">
        <v>2460</v>
      </c>
      <c r="C415" s="97" t="s">
        <v>206</v>
      </c>
      <c r="D415" s="98">
        <v>12904</v>
      </c>
      <c r="E415" s="99">
        <v>107</v>
      </c>
      <c r="F415" s="97">
        <v>6</v>
      </c>
      <c r="G415" s="97"/>
      <c r="H415" s="105">
        <v>0</v>
      </c>
      <c r="I415" s="105">
        <v>3</v>
      </c>
      <c r="J415" s="105">
        <v>55</v>
      </c>
      <c r="K415" s="95">
        <v>355</v>
      </c>
      <c r="L415" s="106">
        <f>T414</f>
        <v>80</v>
      </c>
      <c r="M415" s="106">
        <f>K415*L415</f>
        <v>28400</v>
      </c>
      <c r="N415" s="77"/>
      <c r="O415" s="78"/>
      <c r="P415" s="78"/>
      <c r="Q415" s="78"/>
      <c r="R415" s="79"/>
      <c r="S415" s="80"/>
      <c r="T415" s="81"/>
      <c r="U415" s="77"/>
      <c r="V415" s="79"/>
      <c r="W415" s="79"/>
      <c r="X415" s="82"/>
      <c r="Y415" s="83">
        <f>M415</f>
        <v>28400</v>
      </c>
      <c r="Z415" s="84"/>
      <c r="AA415" s="87">
        <f>AB415*M415/100</f>
        <v>2.84</v>
      </c>
      <c r="AB415" s="110">
        <v>0.01</v>
      </c>
    </row>
    <row r="416" spans="2:28" ht="16.5" customHeight="1" x14ac:dyDescent="0.25">
      <c r="B416" s="99"/>
      <c r="C416" s="99"/>
      <c r="D416" s="99"/>
      <c r="E416" s="99"/>
      <c r="F416" s="99"/>
      <c r="G416" s="99"/>
      <c r="H416" s="107"/>
      <c r="I416" s="107"/>
      <c r="J416" s="107"/>
      <c r="K416" s="106"/>
      <c r="L416" s="106"/>
      <c r="M416" s="106"/>
      <c r="N416" s="77"/>
      <c r="O416" s="78"/>
      <c r="P416" s="78"/>
      <c r="Q416" s="78"/>
      <c r="R416" s="79"/>
      <c r="S416" s="80"/>
      <c r="T416" s="81"/>
      <c r="U416" s="77"/>
      <c r="V416" s="79"/>
      <c r="W416" s="79"/>
      <c r="X416" s="86"/>
      <c r="Y416" s="83"/>
      <c r="Z416" s="84"/>
      <c r="AA416" s="85"/>
      <c r="AB416" s="86"/>
    </row>
    <row r="417" spans="2:28" ht="16.5" customHeight="1" x14ac:dyDescent="0.25">
      <c r="B417" s="100" t="s">
        <v>205</v>
      </c>
      <c r="C417" s="101"/>
      <c r="D417" s="101"/>
      <c r="E417" s="101"/>
      <c r="F417" s="101"/>
      <c r="G417" s="102"/>
      <c r="H417" s="102" t="s">
        <v>210</v>
      </c>
      <c r="I417" s="102" t="s">
        <v>4401</v>
      </c>
      <c r="J417" s="102" t="s">
        <v>5145</v>
      </c>
      <c r="K417" s="102">
        <v>54</v>
      </c>
      <c r="L417" s="102">
        <v>5</v>
      </c>
      <c r="M417" s="102"/>
      <c r="N417" s="102"/>
      <c r="O417" s="102" t="s">
        <v>208</v>
      </c>
      <c r="P417" s="102" t="s">
        <v>209</v>
      </c>
      <c r="Q417" s="102" t="s">
        <v>139</v>
      </c>
      <c r="R417" s="102">
        <v>34160</v>
      </c>
      <c r="S417" s="102"/>
      <c r="T417" s="102">
        <v>80</v>
      </c>
      <c r="U417" s="102"/>
      <c r="V417" s="103"/>
      <c r="W417" s="101"/>
      <c r="X417" s="102"/>
      <c r="Y417" s="101"/>
      <c r="Z417" s="101"/>
      <c r="AA417" s="101"/>
      <c r="AB417" s="104"/>
    </row>
    <row r="418" spans="2:28" ht="16.5" customHeight="1" x14ac:dyDescent="0.25">
      <c r="B418" s="97">
        <v>2461</v>
      </c>
      <c r="C418" s="97" t="s">
        <v>206</v>
      </c>
      <c r="D418" s="98">
        <v>6012</v>
      </c>
      <c r="E418" s="99">
        <v>145</v>
      </c>
      <c r="F418" s="97">
        <v>6</v>
      </c>
      <c r="G418" s="97">
        <v>2</v>
      </c>
      <c r="H418" s="105">
        <v>0</v>
      </c>
      <c r="I418" s="105">
        <v>1</v>
      </c>
      <c r="J418" s="105">
        <v>14</v>
      </c>
      <c r="K418" s="95">
        <v>114</v>
      </c>
      <c r="L418" s="106">
        <f>T417</f>
        <v>80</v>
      </c>
      <c r="M418" s="106">
        <f>K418*L418</f>
        <v>9120</v>
      </c>
      <c r="N418" s="77"/>
      <c r="O418" s="78" t="s">
        <v>203</v>
      </c>
      <c r="P418" s="78" t="s">
        <v>211</v>
      </c>
      <c r="Q418" s="78" t="s">
        <v>143</v>
      </c>
      <c r="R418" s="79">
        <v>120</v>
      </c>
      <c r="S418" s="80"/>
      <c r="T418" s="81">
        <v>7450</v>
      </c>
      <c r="U418" s="96" t="s">
        <v>406</v>
      </c>
      <c r="V418" s="79">
        <f>R418*T418*85/100</f>
        <v>759900</v>
      </c>
      <c r="W418" s="79">
        <f>R418*T418-V418</f>
        <v>134100</v>
      </c>
      <c r="X418" s="82">
        <f>M418+W418</f>
        <v>143220</v>
      </c>
      <c r="Y418" s="83">
        <f>M418</f>
        <v>9120</v>
      </c>
      <c r="Z418" s="84"/>
      <c r="AA418" s="87">
        <f>AB418*M418/100</f>
        <v>1.8240000000000001</v>
      </c>
      <c r="AB418" s="86">
        <v>0.02</v>
      </c>
    </row>
    <row r="419" spans="2:28" ht="16.5" customHeight="1" x14ac:dyDescent="0.25">
      <c r="B419" s="99"/>
      <c r="C419" s="99"/>
      <c r="D419" s="99"/>
      <c r="E419" s="99"/>
      <c r="F419" s="99"/>
      <c r="G419" s="99"/>
      <c r="H419" s="107"/>
      <c r="I419" s="107"/>
      <c r="J419" s="107"/>
      <c r="K419" s="106"/>
      <c r="L419" s="106"/>
      <c r="M419" s="106"/>
      <c r="N419" s="77"/>
      <c r="O419" s="78"/>
      <c r="P419" s="78"/>
      <c r="Q419" s="78"/>
      <c r="R419" s="79"/>
      <c r="S419" s="80"/>
      <c r="T419" s="81"/>
      <c r="U419" s="77"/>
      <c r="V419" s="79"/>
      <c r="W419" s="79"/>
      <c r="X419" s="86"/>
      <c r="Y419" s="83"/>
      <c r="Z419" s="84"/>
      <c r="AA419" s="85"/>
      <c r="AB419" s="86"/>
    </row>
    <row r="420" spans="2:28" ht="16.5" customHeight="1" x14ac:dyDescent="0.25">
      <c r="B420" s="100" t="s">
        <v>205</v>
      </c>
      <c r="C420" s="101"/>
      <c r="D420" s="101"/>
      <c r="E420" s="101"/>
      <c r="F420" s="101"/>
      <c r="G420" s="102"/>
      <c r="H420" s="102" t="s">
        <v>213</v>
      </c>
      <c r="I420" s="102" t="s">
        <v>5420</v>
      </c>
      <c r="J420" s="102" t="s">
        <v>284</v>
      </c>
      <c r="K420" s="102">
        <v>57</v>
      </c>
      <c r="L420" s="102">
        <v>5</v>
      </c>
      <c r="M420" s="102"/>
      <c r="N420" s="102"/>
      <c r="O420" s="102" t="s">
        <v>208</v>
      </c>
      <c r="P420" s="102" t="s">
        <v>209</v>
      </c>
      <c r="Q420" s="102" t="s">
        <v>139</v>
      </c>
      <c r="R420" s="102">
        <v>34160</v>
      </c>
      <c r="S420" s="102"/>
      <c r="T420" s="102">
        <v>80</v>
      </c>
      <c r="U420" s="102" t="s">
        <v>5421</v>
      </c>
      <c r="V420" s="103"/>
      <c r="W420" s="101"/>
      <c r="X420" s="102" t="s">
        <v>212</v>
      </c>
      <c r="Y420" s="101" t="s">
        <v>5125</v>
      </c>
      <c r="Z420" s="101"/>
      <c r="AA420" s="101"/>
      <c r="AB420" s="104"/>
    </row>
    <row r="421" spans="2:28" ht="16.5" customHeight="1" x14ac:dyDescent="0.25">
      <c r="B421" s="97">
        <v>2545</v>
      </c>
      <c r="C421" s="97" t="s">
        <v>206</v>
      </c>
      <c r="D421" s="98">
        <v>12934</v>
      </c>
      <c r="E421" s="99">
        <v>127</v>
      </c>
      <c r="F421" s="97"/>
      <c r="G421" s="97"/>
      <c r="H421" s="105">
        <v>0</v>
      </c>
      <c r="I421" s="105">
        <v>3</v>
      </c>
      <c r="J421" s="105">
        <v>72</v>
      </c>
      <c r="K421" s="95">
        <v>372</v>
      </c>
      <c r="L421" s="106">
        <f>T420</f>
        <v>80</v>
      </c>
      <c r="M421" s="106">
        <f>K421*L421</f>
        <v>29760</v>
      </c>
      <c r="N421" s="77"/>
      <c r="O421" s="78" t="s">
        <v>120</v>
      </c>
      <c r="P421" s="78" t="s">
        <v>5</v>
      </c>
      <c r="Q421" s="78"/>
      <c r="R421" s="79">
        <v>72</v>
      </c>
      <c r="S421" s="80"/>
      <c r="T421" s="81">
        <v>2600</v>
      </c>
      <c r="U421" s="96" t="s">
        <v>1114</v>
      </c>
      <c r="V421" s="79">
        <f>R421*T421*5/100</f>
        <v>9360</v>
      </c>
      <c r="W421" s="79">
        <f>R421*T421-V421</f>
        <v>177840</v>
      </c>
      <c r="X421" s="82">
        <f>M421+W421</f>
        <v>207600</v>
      </c>
      <c r="Y421" s="83">
        <f>M421</f>
        <v>29760</v>
      </c>
      <c r="Z421" s="84"/>
      <c r="AA421" s="87">
        <f>AB421*M421/100</f>
        <v>5.9520000000000008</v>
      </c>
      <c r="AB421" s="86">
        <v>0.02</v>
      </c>
    </row>
    <row r="422" spans="2:28" ht="16.5" customHeight="1" x14ac:dyDescent="0.25">
      <c r="B422" s="97"/>
      <c r="C422" s="97"/>
      <c r="D422" s="98"/>
      <c r="E422" s="99"/>
      <c r="F422" s="97"/>
      <c r="G422" s="97"/>
      <c r="H422" s="105"/>
      <c r="I422" s="105"/>
      <c r="J422" s="105"/>
      <c r="K422" s="95">
        <v>54</v>
      </c>
      <c r="L422" s="106">
        <f>T420</f>
        <v>80</v>
      </c>
      <c r="M422" s="106">
        <f>K422*L422</f>
        <v>4320</v>
      </c>
      <c r="N422" s="77"/>
      <c r="O422" s="78" t="s">
        <v>215</v>
      </c>
      <c r="P422" s="78" t="s">
        <v>5</v>
      </c>
      <c r="Q422" s="78" t="s">
        <v>143</v>
      </c>
      <c r="R422" s="79">
        <v>216</v>
      </c>
      <c r="S422" s="80"/>
      <c r="T422" s="81">
        <v>7350</v>
      </c>
      <c r="U422" s="96" t="s">
        <v>1114</v>
      </c>
      <c r="V422" s="79">
        <f>R422*T422*5/100</f>
        <v>79380</v>
      </c>
      <c r="W422" s="79">
        <f>R422*T422-V422</f>
        <v>1508220</v>
      </c>
      <c r="X422" s="82">
        <f>M422+W422</f>
        <v>1512540</v>
      </c>
      <c r="Y422" s="83">
        <f>M421</f>
        <v>29760</v>
      </c>
      <c r="Z422" s="84"/>
      <c r="AA422" s="87">
        <f>X422*AB422/100</f>
        <v>4537.62</v>
      </c>
      <c r="AB422" s="86">
        <v>0.3</v>
      </c>
    </row>
    <row r="423" spans="2:28" ht="16.5" customHeight="1" x14ac:dyDescent="0.25">
      <c r="B423" s="97"/>
      <c r="C423" s="97"/>
      <c r="D423" s="98"/>
      <c r="E423" s="99"/>
      <c r="F423" s="97"/>
      <c r="G423" s="97"/>
      <c r="H423" s="105">
        <v>1</v>
      </c>
      <c r="I423" s="105">
        <v>0</v>
      </c>
      <c r="J423" s="105">
        <v>26</v>
      </c>
      <c r="K423" s="95">
        <v>426</v>
      </c>
      <c r="L423" s="106"/>
      <c r="M423" s="106"/>
      <c r="N423" s="77"/>
      <c r="O423" s="78"/>
      <c r="P423" s="78"/>
      <c r="Q423" s="78"/>
      <c r="R423" s="79"/>
      <c r="S423" s="80"/>
      <c r="T423" s="81"/>
      <c r="U423" s="77"/>
      <c r="V423" s="79"/>
      <c r="W423" s="79"/>
      <c r="X423" s="82"/>
      <c r="Y423" s="83"/>
      <c r="Z423" s="84"/>
      <c r="AA423" s="87"/>
      <c r="AB423" s="82"/>
    </row>
    <row r="424" spans="2:28" ht="16.5" customHeight="1" x14ac:dyDescent="0.25">
      <c r="B424" s="99"/>
      <c r="C424" s="99"/>
      <c r="D424" s="99"/>
      <c r="E424" s="99"/>
      <c r="F424" s="99"/>
      <c r="G424" s="99"/>
      <c r="H424" s="107"/>
      <c r="I424" s="107"/>
      <c r="J424" s="107"/>
      <c r="K424" s="106"/>
      <c r="L424" s="106"/>
      <c r="M424" s="106"/>
      <c r="N424" s="77"/>
      <c r="O424" s="78"/>
      <c r="P424" s="78"/>
      <c r="Q424" s="78"/>
      <c r="R424" s="79"/>
      <c r="S424" s="80"/>
      <c r="T424" s="81"/>
      <c r="U424" s="77"/>
      <c r="V424" s="79"/>
      <c r="W424" s="79"/>
      <c r="X424" s="86"/>
      <c r="Y424" s="83"/>
      <c r="Z424" s="84"/>
      <c r="AA424" s="85"/>
      <c r="AB424" s="86"/>
    </row>
    <row r="425" spans="2:28" ht="16.5" customHeight="1" x14ac:dyDescent="0.25">
      <c r="B425" s="100" t="s">
        <v>205</v>
      </c>
      <c r="C425" s="101"/>
      <c r="D425" s="101"/>
      <c r="E425" s="101"/>
      <c r="F425" s="101"/>
      <c r="G425" s="102"/>
      <c r="H425" s="102" t="s">
        <v>207</v>
      </c>
      <c r="I425" s="102" t="s">
        <v>5272</v>
      </c>
      <c r="J425" s="102" t="s">
        <v>4401</v>
      </c>
      <c r="K425" s="102">
        <v>23</v>
      </c>
      <c r="L425" s="102">
        <v>5</v>
      </c>
      <c r="M425" s="102"/>
      <c r="N425" s="102"/>
      <c r="O425" s="102" t="s">
        <v>208</v>
      </c>
      <c r="P425" s="102" t="s">
        <v>209</v>
      </c>
      <c r="Q425" s="102" t="s">
        <v>139</v>
      </c>
      <c r="R425" s="102">
        <v>34160</v>
      </c>
      <c r="S425" s="102"/>
      <c r="T425" s="102">
        <v>80</v>
      </c>
      <c r="U425" s="102" t="s">
        <v>5422</v>
      </c>
      <c r="V425" s="103"/>
      <c r="W425" s="101"/>
      <c r="X425" s="102"/>
      <c r="Y425" s="101"/>
      <c r="Z425" s="101"/>
      <c r="AA425" s="101"/>
      <c r="AB425" s="104"/>
    </row>
    <row r="426" spans="2:28" ht="16.5" customHeight="1" x14ac:dyDescent="0.25">
      <c r="B426" s="97">
        <v>2546</v>
      </c>
      <c r="C426" s="97" t="s">
        <v>206</v>
      </c>
      <c r="D426" s="98">
        <v>6006</v>
      </c>
      <c r="E426" s="99">
        <v>139</v>
      </c>
      <c r="F426" s="97">
        <v>6</v>
      </c>
      <c r="G426" s="97"/>
      <c r="H426" s="105">
        <v>0</v>
      </c>
      <c r="I426" s="105">
        <v>1</v>
      </c>
      <c r="J426" s="105">
        <v>84</v>
      </c>
      <c r="K426" s="95">
        <v>184</v>
      </c>
      <c r="L426" s="106">
        <f>T425</f>
        <v>80</v>
      </c>
      <c r="M426" s="106">
        <f>K426*L426</f>
        <v>14720</v>
      </c>
      <c r="N426" s="77"/>
      <c r="O426" s="78" t="s">
        <v>203</v>
      </c>
      <c r="P426" s="78" t="s">
        <v>211</v>
      </c>
      <c r="Q426" s="78" t="s">
        <v>143</v>
      </c>
      <c r="R426" s="79">
        <v>90</v>
      </c>
      <c r="S426" s="80"/>
      <c r="T426" s="81">
        <v>7450</v>
      </c>
      <c r="U426" s="96" t="s">
        <v>411</v>
      </c>
      <c r="V426" s="79">
        <f>R426*T426*85/100</f>
        <v>569925</v>
      </c>
      <c r="W426" s="79">
        <f>R426*T426-V426</f>
        <v>100575</v>
      </c>
      <c r="X426" s="82">
        <f>M426+W426</f>
        <v>115295</v>
      </c>
      <c r="Y426" s="83">
        <f>M426</f>
        <v>14720</v>
      </c>
      <c r="Z426" s="84"/>
      <c r="AA426" s="87">
        <f>AB426*M426/100</f>
        <v>2.9440000000000004</v>
      </c>
      <c r="AB426" s="86">
        <v>0.02</v>
      </c>
    </row>
    <row r="427" spans="2:28" ht="16.5" customHeight="1" x14ac:dyDescent="0.25">
      <c r="B427" s="97"/>
      <c r="C427" s="97"/>
      <c r="D427" s="98"/>
      <c r="E427" s="99"/>
      <c r="F427" s="97"/>
      <c r="G427" s="97"/>
      <c r="H427" s="105"/>
      <c r="I427" s="105"/>
      <c r="J427" s="105"/>
      <c r="K427" s="95">
        <v>9</v>
      </c>
      <c r="L427" s="106">
        <f>T425</f>
        <v>80</v>
      </c>
      <c r="M427" s="106">
        <f>K427*L427</f>
        <v>720</v>
      </c>
      <c r="N427" s="77"/>
      <c r="O427" s="78" t="s">
        <v>215</v>
      </c>
      <c r="P427" s="78" t="s">
        <v>5</v>
      </c>
      <c r="Q427" s="78" t="s">
        <v>143</v>
      </c>
      <c r="R427" s="79">
        <v>36</v>
      </c>
      <c r="S427" s="80"/>
      <c r="T427" s="81">
        <v>7350</v>
      </c>
      <c r="U427" s="96" t="s">
        <v>5423</v>
      </c>
      <c r="V427" s="79">
        <f>R427*T427*18/100</f>
        <v>47628</v>
      </c>
      <c r="W427" s="79">
        <f>R427*T427-V427</f>
        <v>216972</v>
      </c>
      <c r="X427" s="82">
        <f>M427+W427</f>
        <v>217692</v>
      </c>
      <c r="Y427" s="83">
        <f>M426</f>
        <v>14720</v>
      </c>
      <c r="Z427" s="84"/>
      <c r="AA427" s="87">
        <f>X427*AB427/100</f>
        <v>653.07600000000002</v>
      </c>
      <c r="AB427" s="86">
        <v>0.3</v>
      </c>
    </row>
    <row r="428" spans="2:28" ht="16.5" customHeight="1" x14ac:dyDescent="0.25">
      <c r="B428" s="97"/>
      <c r="C428" s="97"/>
      <c r="D428" s="98"/>
      <c r="E428" s="99"/>
      <c r="F428" s="97"/>
      <c r="G428" s="97"/>
      <c r="H428" s="105">
        <v>0</v>
      </c>
      <c r="I428" s="105">
        <v>1</v>
      </c>
      <c r="J428" s="105">
        <v>93</v>
      </c>
      <c r="K428" s="95">
        <v>193</v>
      </c>
      <c r="L428" s="106"/>
      <c r="M428" s="106"/>
      <c r="N428" s="77"/>
      <c r="O428" s="78"/>
      <c r="P428" s="78"/>
      <c r="Q428" s="78"/>
      <c r="R428" s="79"/>
      <c r="S428" s="80"/>
      <c r="T428" s="81"/>
      <c r="U428" s="77"/>
      <c r="V428" s="79"/>
      <c r="W428" s="79"/>
      <c r="X428" s="82"/>
      <c r="Y428" s="83"/>
      <c r="Z428" s="84"/>
      <c r="AA428" s="87"/>
      <c r="AB428" s="82"/>
    </row>
    <row r="429" spans="2:28" ht="16.5" customHeight="1" x14ac:dyDescent="0.25">
      <c r="B429" s="99"/>
      <c r="C429" s="99"/>
      <c r="D429" s="99"/>
      <c r="E429" s="99"/>
      <c r="F429" s="99"/>
      <c r="G429" s="99"/>
      <c r="H429" s="107"/>
      <c r="I429" s="107"/>
      <c r="J429" s="107"/>
      <c r="K429" s="106"/>
      <c r="L429" s="106"/>
      <c r="M429" s="106"/>
      <c r="N429" s="77"/>
      <c r="O429" s="78"/>
      <c r="P429" s="78"/>
      <c r="Q429" s="78"/>
      <c r="R429" s="79"/>
      <c r="S429" s="80"/>
      <c r="T429" s="81"/>
      <c r="U429" s="77"/>
      <c r="V429" s="79"/>
      <c r="W429" s="79"/>
      <c r="X429" s="86"/>
      <c r="Y429" s="83"/>
      <c r="Z429" s="84"/>
      <c r="AA429" s="85"/>
      <c r="AB429" s="86"/>
    </row>
    <row r="430" spans="2:28" ht="16.5" customHeight="1" x14ac:dyDescent="0.25">
      <c r="B430" s="100" t="s">
        <v>205</v>
      </c>
      <c r="C430" s="101"/>
      <c r="D430" s="101"/>
      <c r="E430" s="101"/>
      <c r="F430" s="101"/>
      <c r="G430" s="102"/>
      <c r="H430" s="102" t="s">
        <v>210</v>
      </c>
      <c r="I430" s="102" t="s">
        <v>263</v>
      </c>
      <c r="J430" s="102" t="s">
        <v>264</v>
      </c>
      <c r="K430" s="102">
        <v>64</v>
      </c>
      <c r="L430" s="102">
        <v>5</v>
      </c>
      <c r="M430" s="102"/>
      <c r="N430" s="102"/>
      <c r="O430" s="102" t="s">
        <v>208</v>
      </c>
      <c r="P430" s="102" t="s">
        <v>209</v>
      </c>
      <c r="Q430" s="102" t="s">
        <v>139</v>
      </c>
      <c r="R430" s="102">
        <v>34160</v>
      </c>
      <c r="S430" s="102"/>
      <c r="T430" s="102">
        <v>80</v>
      </c>
      <c r="U430" s="102" t="s">
        <v>5427</v>
      </c>
      <c r="V430" s="103"/>
      <c r="W430" s="101"/>
      <c r="X430" s="102"/>
      <c r="Y430" s="101"/>
      <c r="Z430" s="101"/>
      <c r="AA430" s="101"/>
      <c r="AB430" s="104"/>
    </row>
    <row r="431" spans="2:28" ht="16.5" customHeight="1" x14ac:dyDescent="0.25">
      <c r="B431" s="97">
        <v>2548</v>
      </c>
      <c r="C431" s="97" t="s">
        <v>206</v>
      </c>
      <c r="D431" s="98">
        <v>6000</v>
      </c>
      <c r="E431" s="99">
        <v>130</v>
      </c>
      <c r="F431" s="97">
        <v>6</v>
      </c>
      <c r="G431" s="97">
        <v>1</v>
      </c>
      <c r="H431" s="105">
        <v>0</v>
      </c>
      <c r="I431" s="105">
        <v>1</v>
      </c>
      <c r="J431" s="105">
        <v>12</v>
      </c>
      <c r="K431" s="95">
        <v>112</v>
      </c>
      <c r="L431" s="106">
        <f>T430</f>
        <v>80</v>
      </c>
      <c r="M431" s="106">
        <f>K431*L431</f>
        <v>8960</v>
      </c>
      <c r="N431" s="77"/>
      <c r="O431" s="78" t="s">
        <v>203</v>
      </c>
      <c r="P431" s="78" t="s">
        <v>211</v>
      </c>
      <c r="Q431" s="78" t="s">
        <v>143</v>
      </c>
      <c r="R431" s="79">
        <v>135</v>
      </c>
      <c r="S431" s="80"/>
      <c r="T431" s="81">
        <v>7450</v>
      </c>
      <c r="U431" s="96" t="s">
        <v>996</v>
      </c>
      <c r="V431" s="79">
        <f>R431*T431*85/100</f>
        <v>854887.5</v>
      </c>
      <c r="W431" s="79">
        <f>R431*T431-V431</f>
        <v>150862.5</v>
      </c>
      <c r="X431" s="82">
        <f>M431+W431</f>
        <v>159822.5</v>
      </c>
      <c r="Y431" s="83">
        <f>M431</f>
        <v>8960</v>
      </c>
      <c r="Z431" s="84"/>
      <c r="AA431" s="87">
        <f>AB431*M431/100</f>
        <v>1.7920000000000003</v>
      </c>
      <c r="AB431" s="86">
        <v>0.02</v>
      </c>
    </row>
    <row r="432" spans="2:28" ht="16.5" customHeight="1" x14ac:dyDescent="0.25">
      <c r="B432" s="99"/>
      <c r="C432" s="99"/>
      <c r="D432" s="99"/>
      <c r="E432" s="99"/>
      <c r="F432" s="99"/>
      <c r="G432" s="99"/>
      <c r="H432" s="107"/>
      <c r="I432" s="107"/>
      <c r="J432" s="107"/>
      <c r="K432" s="106"/>
      <c r="L432" s="106"/>
      <c r="M432" s="106"/>
      <c r="N432" s="77"/>
      <c r="O432" s="78"/>
      <c r="P432" s="78"/>
      <c r="Q432" s="78"/>
      <c r="R432" s="79"/>
      <c r="S432" s="80"/>
      <c r="T432" s="81"/>
      <c r="U432" s="77"/>
      <c r="V432" s="79"/>
      <c r="W432" s="79"/>
      <c r="X432" s="86"/>
      <c r="Y432" s="83"/>
      <c r="Z432" s="84"/>
      <c r="AA432" s="85"/>
      <c r="AB432" s="86"/>
    </row>
    <row r="433" spans="2:28" ht="16.5" customHeight="1" x14ac:dyDescent="0.25">
      <c r="B433" s="100" t="s">
        <v>205</v>
      </c>
      <c r="C433" s="101"/>
      <c r="D433" s="101"/>
      <c r="E433" s="101"/>
      <c r="F433" s="101"/>
      <c r="G433" s="102"/>
      <c r="H433" s="102" t="s">
        <v>210</v>
      </c>
      <c r="I433" s="102" t="s">
        <v>263</v>
      </c>
      <c r="J433" s="102" t="s">
        <v>264</v>
      </c>
      <c r="K433" s="102">
        <v>64</v>
      </c>
      <c r="L433" s="102">
        <v>5</v>
      </c>
      <c r="M433" s="102"/>
      <c r="N433" s="102"/>
      <c r="O433" s="102" t="s">
        <v>208</v>
      </c>
      <c r="P433" s="102" t="s">
        <v>209</v>
      </c>
      <c r="Q433" s="102" t="s">
        <v>139</v>
      </c>
      <c r="R433" s="102">
        <v>34160</v>
      </c>
      <c r="S433" s="102"/>
      <c r="T433" s="102">
        <v>80</v>
      </c>
      <c r="U433" s="102"/>
      <c r="V433" s="103"/>
      <c r="W433" s="101"/>
      <c r="X433" s="102"/>
      <c r="Y433" s="101"/>
      <c r="Z433" s="101"/>
      <c r="AA433" s="101"/>
      <c r="AB433" s="104"/>
    </row>
    <row r="434" spans="2:28" ht="16.5" customHeight="1" x14ac:dyDescent="0.25">
      <c r="B434" s="97">
        <v>2549</v>
      </c>
      <c r="C434" s="97" t="s">
        <v>206</v>
      </c>
      <c r="D434" s="98">
        <v>7936</v>
      </c>
      <c r="E434" s="99">
        <v>3</v>
      </c>
      <c r="F434" s="97">
        <v>6</v>
      </c>
      <c r="G434" s="97">
        <v>1</v>
      </c>
      <c r="H434" s="105">
        <v>4</v>
      </c>
      <c r="I434" s="105">
        <v>0</v>
      </c>
      <c r="J434" s="105">
        <v>55</v>
      </c>
      <c r="K434" s="95">
        <v>1655</v>
      </c>
      <c r="L434" s="106">
        <f>T433</f>
        <v>80</v>
      </c>
      <c r="M434" s="106">
        <f>K434*L434</f>
        <v>132400</v>
      </c>
      <c r="N434" s="77"/>
      <c r="O434" s="78"/>
      <c r="P434" s="78"/>
      <c r="Q434" s="78"/>
      <c r="R434" s="79"/>
      <c r="S434" s="80"/>
      <c r="T434" s="81"/>
      <c r="U434" s="77"/>
      <c r="V434" s="79"/>
      <c r="W434" s="79"/>
      <c r="X434" s="82"/>
      <c r="Y434" s="83">
        <f>M434</f>
        <v>132400</v>
      </c>
      <c r="Z434" s="84"/>
      <c r="AA434" s="87">
        <f>AB434*M434/100</f>
        <v>13.24</v>
      </c>
      <c r="AB434" s="110">
        <v>0.01</v>
      </c>
    </row>
    <row r="435" spans="2:28" ht="16.5" customHeight="1" x14ac:dyDescent="0.25">
      <c r="B435" s="99"/>
      <c r="C435" s="99"/>
      <c r="D435" s="99"/>
      <c r="E435" s="99"/>
      <c r="F435" s="99"/>
      <c r="G435" s="99"/>
      <c r="H435" s="107"/>
      <c r="I435" s="107"/>
      <c r="J435" s="107"/>
      <c r="K435" s="106"/>
      <c r="L435" s="106"/>
      <c r="M435" s="106"/>
      <c r="N435" s="77"/>
      <c r="O435" s="78"/>
      <c r="P435" s="78"/>
      <c r="Q435" s="78"/>
      <c r="R435" s="79"/>
      <c r="S435" s="80"/>
      <c r="T435" s="81"/>
      <c r="U435" s="77"/>
      <c r="V435" s="79"/>
      <c r="W435" s="79"/>
      <c r="X435" s="86"/>
      <c r="Y435" s="83"/>
      <c r="Z435" s="84"/>
      <c r="AA435" s="85"/>
      <c r="AB435" s="86"/>
    </row>
    <row r="436" spans="2:28" ht="16.5" customHeight="1" x14ac:dyDescent="0.25">
      <c r="B436" s="100" t="s">
        <v>205</v>
      </c>
      <c r="C436" s="101"/>
      <c r="D436" s="101"/>
      <c r="E436" s="101"/>
      <c r="F436" s="101"/>
      <c r="G436" s="102"/>
      <c r="H436" s="102" t="s">
        <v>301</v>
      </c>
      <c r="I436" s="102" t="s">
        <v>759</v>
      </c>
      <c r="J436" s="102" t="s">
        <v>3567</v>
      </c>
      <c r="K436" s="102">
        <v>42</v>
      </c>
      <c r="L436" s="102">
        <v>5</v>
      </c>
      <c r="M436" s="102"/>
      <c r="N436" s="102"/>
      <c r="O436" s="102" t="s">
        <v>208</v>
      </c>
      <c r="P436" s="102" t="s">
        <v>209</v>
      </c>
      <c r="Q436" s="102" t="s">
        <v>139</v>
      </c>
      <c r="R436" s="102">
        <v>34160</v>
      </c>
      <c r="S436" s="102"/>
      <c r="T436" s="102">
        <v>80</v>
      </c>
      <c r="U436" s="102"/>
      <c r="V436" s="103"/>
      <c r="W436" s="101"/>
      <c r="X436" s="102"/>
      <c r="Y436" s="101"/>
      <c r="Z436" s="101"/>
      <c r="AA436" s="101"/>
      <c r="AB436" s="104"/>
    </row>
    <row r="437" spans="2:28" ht="16.5" customHeight="1" x14ac:dyDescent="0.25">
      <c r="B437" s="97">
        <v>2564</v>
      </c>
      <c r="C437" s="97" t="s">
        <v>206</v>
      </c>
      <c r="D437" s="98">
        <v>13869</v>
      </c>
      <c r="E437" s="99">
        <v>10</v>
      </c>
      <c r="F437" s="97"/>
      <c r="G437" s="97">
        <v>1</v>
      </c>
      <c r="H437" s="105">
        <v>3</v>
      </c>
      <c r="I437" s="105">
        <v>0</v>
      </c>
      <c r="J437" s="105">
        <v>19</v>
      </c>
      <c r="K437" s="95">
        <v>1219</v>
      </c>
      <c r="L437" s="106">
        <f>T436</f>
        <v>80</v>
      </c>
      <c r="M437" s="106">
        <f>K437*L437</f>
        <v>97520</v>
      </c>
      <c r="N437" s="77"/>
      <c r="O437" s="78" t="s">
        <v>203</v>
      </c>
      <c r="P437" s="78" t="s">
        <v>211</v>
      </c>
      <c r="Q437" s="78" t="s">
        <v>143</v>
      </c>
      <c r="R437" s="79">
        <v>120</v>
      </c>
      <c r="S437" s="80"/>
      <c r="T437" s="81">
        <v>7450</v>
      </c>
      <c r="U437" s="96" t="s">
        <v>978</v>
      </c>
      <c r="V437" s="79">
        <f>R437*T437*85/100</f>
        <v>759900</v>
      </c>
      <c r="W437" s="79">
        <f>R437*T437-V437</f>
        <v>134100</v>
      </c>
      <c r="X437" s="82">
        <f>M437+W437</f>
        <v>231620</v>
      </c>
      <c r="Y437" s="83">
        <f>M437</f>
        <v>97520</v>
      </c>
      <c r="Z437" s="84"/>
      <c r="AA437" s="87">
        <f>AB437*M437/100</f>
        <v>19.504000000000001</v>
      </c>
      <c r="AB437" s="86">
        <v>0.02</v>
      </c>
    </row>
    <row r="438" spans="2:28" ht="16.5" customHeight="1" x14ac:dyDescent="0.25">
      <c r="B438" s="99"/>
      <c r="C438" s="99"/>
      <c r="D438" s="99"/>
      <c r="E438" s="99"/>
      <c r="F438" s="99"/>
      <c r="G438" s="99"/>
      <c r="H438" s="107"/>
      <c r="I438" s="107"/>
      <c r="J438" s="107"/>
      <c r="K438" s="106"/>
      <c r="L438" s="106"/>
      <c r="M438" s="106"/>
      <c r="N438" s="77"/>
      <c r="O438" s="78"/>
      <c r="P438" s="78"/>
      <c r="Q438" s="78"/>
      <c r="R438" s="79"/>
      <c r="S438" s="80"/>
      <c r="T438" s="81"/>
      <c r="U438" s="77"/>
      <c r="V438" s="79"/>
      <c r="W438" s="79"/>
      <c r="X438" s="86"/>
      <c r="Y438" s="83"/>
      <c r="Z438" s="84"/>
      <c r="AA438" s="85"/>
      <c r="AB438" s="86"/>
    </row>
    <row r="439" spans="2:28" ht="16.5" customHeight="1" x14ac:dyDescent="0.25">
      <c r="B439" s="100" t="s">
        <v>205</v>
      </c>
      <c r="C439" s="101"/>
      <c r="D439" s="101"/>
      <c r="E439" s="101"/>
      <c r="F439" s="101"/>
      <c r="G439" s="102"/>
      <c r="H439" s="102" t="s">
        <v>210</v>
      </c>
      <c r="I439" s="102" t="s">
        <v>5168</v>
      </c>
      <c r="J439" s="102" t="s">
        <v>2612</v>
      </c>
      <c r="K439" s="102">
        <v>70</v>
      </c>
      <c r="L439" s="102">
        <v>5</v>
      </c>
      <c r="M439" s="102"/>
      <c r="N439" s="102"/>
      <c r="O439" s="102" t="s">
        <v>208</v>
      </c>
      <c r="P439" s="102" t="s">
        <v>209</v>
      </c>
      <c r="Q439" s="102" t="s">
        <v>139</v>
      </c>
      <c r="R439" s="102">
        <v>34160</v>
      </c>
      <c r="S439" s="102"/>
      <c r="T439" s="102">
        <v>80</v>
      </c>
      <c r="U439" s="102"/>
      <c r="V439" s="103"/>
      <c r="W439" s="101"/>
      <c r="X439" s="102"/>
      <c r="Y439" s="101"/>
      <c r="Z439" s="101"/>
      <c r="AA439" s="101"/>
      <c r="AB439" s="104"/>
    </row>
    <row r="440" spans="2:28" ht="16.5" customHeight="1" x14ac:dyDescent="0.25">
      <c r="B440" s="97">
        <v>2566</v>
      </c>
      <c r="C440" s="97" t="s">
        <v>206</v>
      </c>
      <c r="D440" s="98">
        <v>16258</v>
      </c>
      <c r="E440" s="99">
        <v>15</v>
      </c>
      <c r="F440" s="97">
        <v>162</v>
      </c>
      <c r="G440" s="97">
        <v>1</v>
      </c>
      <c r="H440" s="105">
        <v>16</v>
      </c>
      <c r="I440" s="105">
        <v>0</v>
      </c>
      <c r="J440" s="105">
        <v>38</v>
      </c>
      <c r="K440" s="95">
        <v>6438</v>
      </c>
      <c r="L440" s="106">
        <f>T439</f>
        <v>80</v>
      </c>
      <c r="M440" s="106">
        <f>K440*L440</f>
        <v>515040</v>
      </c>
      <c r="N440" s="77"/>
      <c r="O440" s="78"/>
      <c r="P440" s="78"/>
      <c r="Q440" s="78"/>
      <c r="R440" s="79"/>
      <c r="S440" s="80"/>
      <c r="T440" s="81"/>
      <c r="U440" s="77"/>
      <c r="V440" s="79"/>
      <c r="W440" s="79"/>
      <c r="X440" s="82"/>
      <c r="Y440" s="83">
        <f>M440</f>
        <v>515040</v>
      </c>
      <c r="Z440" s="84"/>
      <c r="AA440" s="87">
        <f>AB440*M440/100</f>
        <v>51.504000000000005</v>
      </c>
      <c r="AB440" s="110">
        <v>0.01</v>
      </c>
    </row>
    <row r="441" spans="2:28" ht="16.5" customHeight="1" x14ac:dyDescent="0.25">
      <c r="B441" s="99"/>
      <c r="C441" s="99"/>
      <c r="D441" s="99"/>
      <c r="E441" s="99"/>
      <c r="F441" s="99"/>
      <c r="G441" s="99"/>
      <c r="H441" s="107"/>
      <c r="I441" s="107"/>
      <c r="J441" s="107"/>
      <c r="K441" s="106"/>
      <c r="L441" s="106"/>
      <c r="M441" s="106"/>
      <c r="N441" s="77"/>
      <c r="O441" s="78"/>
      <c r="P441" s="78"/>
      <c r="Q441" s="78"/>
      <c r="R441" s="79"/>
      <c r="S441" s="80"/>
      <c r="T441" s="81"/>
      <c r="U441" s="77"/>
      <c r="V441" s="79"/>
      <c r="W441" s="79"/>
      <c r="X441" s="86"/>
      <c r="Y441" s="83"/>
      <c r="Z441" s="84"/>
      <c r="AA441" s="85"/>
      <c r="AB441" s="86"/>
    </row>
    <row r="442" spans="2:28" ht="16.5" customHeight="1" x14ac:dyDescent="0.25">
      <c r="B442" s="100" t="s">
        <v>205</v>
      </c>
      <c r="C442" s="101"/>
      <c r="D442" s="101"/>
      <c r="E442" s="101"/>
      <c r="F442" s="101"/>
      <c r="G442" s="102"/>
      <c r="H442" s="102" t="s">
        <v>301</v>
      </c>
      <c r="I442" s="102" t="s">
        <v>1009</v>
      </c>
      <c r="J442" s="102" t="s">
        <v>5216</v>
      </c>
      <c r="K442" s="102">
        <v>20</v>
      </c>
      <c r="L442" s="102">
        <v>5</v>
      </c>
      <c r="M442" s="102"/>
      <c r="N442" s="102"/>
      <c r="O442" s="102" t="s">
        <v>208</v>
      </c>
      <c r="P442" s="102" t="s">
        <v>209</v>
      </c>
      <c r="Q442" s="102" t="s">
        <v>139</v>
      </c>
      <c r="R442" s="102">
        <v>34160</v>
      </c>
      <c r="S442" s="102"/>
      <c r="T442" s="102">
        <v>80</v>
      </c>
      <c r="U442" s="102"/>
      <c r="V442" s="103"/>
      <c r="W442" s="101"/>
      <c r="X442" s="102"/>
      <c r="Y442" s="101"/>
      <c r="Z442" s="101"/>
      <c r="AA442" s="101"/>
      <c r="AB442" s="104"/>
    </row>
    <row r="443" spans="2:28" ht="16.5" customHeight="1" x14ac:dyDescent="0.25">
      <c r="B443" s="97">
        <v>2567</v>
      </c>
      <c r="C443" s="97" t="s">
        <v>206</v>
      </c>
      <c r="D443" s="98">
        <v>16259</v>
      </c>
      <c r="E443" s="99">
        <v>16</v>
      </c>
      <c r="F443" s="97">
        <v>163</v>
      </c>
      <c r="G443" s="97">
        <v>1</v>
      </c>
      <c r="H443" s="105">
        <v>3</v>
      </c>
      <c r="I443" s="105">
        <v>0</v>
      </c>
      <c r="J443" s="105">
        <v>14</v>
      </c>
      <c r="K443" s="95">
        <v>1214</v>
      </c>
      <c r="L443" s="106">
        <f>T442</f>
        <v>80</v>
      </c>
      <c r="M443" s="106">
        <f>K443*L443</f>
        <v>97120</v>
      </c>
      <c r="N443" s="77"/>
      <c r="O443" s="78"/>
      <c r="P443" s="78"/>
      <c r="Q443" s="78"/>
      <c r="R443" s="79"/>
      <c r="S443" s="80"/>
      <c r="T443" s="81"/>
      <c r="U443" s="77"/>
      <c r="V443" s="79"/>
      <c r="W443" s="79"/>
      <c r="X443" s="82"/>
      <c r="Y443" s="83">
        <f>M443</f>
        <v>97120</v>
      </c>
      <c r="Z443" s="84"/>
      <c r="AA443" s="87">
        <f>AB443*M443/100</f>
        <v>9.7119999999999997</v>
      </c>
      <c r="AB443" s="110">
        <v>0.01</v>
      </c>
    </row>
    <row r="444" spans="2:28" ht="16.5" customHeight="1" x14ac:dyDescent="0.25">
      <c r="B444" s="99"/>
      <c r="C444" s="99"/>
      <c r="D444" s="99"/>
      <c r="E444" s="99"/>
      <c r="F444" s="99"/>
      <c r="G444" s="99"/>
      <c r="H444" s="107"/>
      <c r="I444" s="107"/>
      <c r="J444" s="107"/>
      <c r="K444" s="106"/>
      <c r="L444" s="106"/>
      <c r="M444" s="106"/>
      <c r="N444" s="77"/>
      <c r="O444" s="78"/>
      <c r="P444" s="78"/>
      <c r="Q444" s="78"/>
      <c r="R444" s="79"/>
      <c r="S444" s="80"/>
      <c r="T444" s="81"/>
      <c r="U444" s="77"/>
      <c r="V444" s="79"/>
      <c r="W444" s="79"/>
      <c r="X444" s="86"/>
      <c r="Y444" s="83"/>
      <c r="Z444" s="84"/>
      <c r="AA444" s="85"/>
      <c r="AB444" s="86"/>
    </row>
    <row r="445" spans="2:28" ht="16.5" customHeight="1" x14ac:dyDescent="0.25">
      <c r="B445" s="100" t="s">
        <v>205</v>
      </c>
      <c r="C445" s="101"/>
      <c r="D445" s="101"/>
      <c r="E445" s="101"/>
      <c r="F445" s="101"/>
      <c r="G445" s="102"/>
      <c r="H445" s="102" t="s">
        <v>301</v>
      </c>
      <c r="I445" s="102" t="s">
        <v>5442</v>
      </c>
      <c r="J445" s="102" t="s">
        <v>5216</v>
      </c>
      <c r="K445" s="102">
        <v>20</v>
      </c>
      <c r="L445" s="102">
        <v>5</v>
      </c>
      <c r="M445" s="102"/>
      <c r="N445" s="102"/>
      <c r="O445" s="102" t="s">
        <v>208</v>
      </c>
      <c r="P445" s="102" t="s">
        <v>209</v>
      </c>
      <c r="Q445" s="102" t="s">
        <v>139</v>
      </c>
      <c r="R445" s="102">
        <v>34160</v>
      </c>
      <c r="S445" s="102"/>
      <c r="T445" s="102">
        <v>80</v>
      </c>
      <c r="U445" s="102"/>
      <c r="V445" s="103"/>
      <c r="W445" s="101"/>
      <c r="X445" s="102"/>
      <c r="Y445" s="101"/>
      <c r="Z445" s="101"/>
      <c r="AA445" s="101"/>
      <c r="AB445" s="104"/>
    </row>
    <row r="446" spans="2:28" ht="16.5" customHeight="1" x14ac:dyDescent="0.25">
      <c r="B446" s="97">
        <v>2568</v>
      </c>
      <c r="C446" s="97" t="s">
        <v>206</v>
      </c>
      <c r="D446" s="98">
        <v>16260</v>
      </c>
      <c r="E446" s="99">
        <v>17</v>
      </c>
      <c r="F446" s="97">
        <v>163</v>
      </c>
      <c r="G446" s="97">
        <v>1</v>
      </c>
      <c r="H446" s="105">
        <v>3</v>
      </c>
      <c r="I446" s="105">
        <v>0</v>
      </c>
      <c r="J446" s="105">
        <v>13</v>
      </c>
      <c r="K446" s="95">
        <v>1213</v>
      </c>
      <c r="L446" s="106">
        <f>T445</f>
        <v>80</v>
      </c>
      <c r="M446" s="106">
        <f>K446*L446</f>
        <v>97040</v>
      </c>
      <c r="N446" s="77"/>
      <c r="O446" s="78"/>
      <c r="P446" s="78"/>
      <c r="Q446" s="78"/>
      <c r="R446" s="79"/>
      <c r="S446" s="80"/>
      <c r="T446" s="81"/>
      <c r="U446" s="77"/>
      <c r="V446" s="79"/>
      <c r="W446" s="79"/>
      <c r="X446" s="82"/>
      <c r="Y446" s="83">
        <f>M446</f>
        <v>97040</v>
      </c>
      <c r="Z446" s="84"/>
      <c r="AA446" s="87">
        <f>AB446*M446/100</f>
        <v>9.7040000000000006</v>
      </c>
      <c r="AB446" s="110">
        <v>0.01</v>
      </c>
    </row>
    <row r="447" spans="2:28" ht="16.5" customHeight="1" x14ac:dyDescent="0.25">
      <c r="B447" s="99"/>
      <c r="C447" s="99"/>
      <c r="D447" s="99"/>
      <c r="E447" s="99"/>
      <c r="F447" s="99"/>
      <c r="G447" s="99"/>
      <c r="H447" s="107"/>
      <c r="I447" s="107"/>
      <c r="J447" s="107"/>
      <c r="K447" s="106"/>
      <c r="L447" s="106"/>
      <c r="M447" s="106"/>
      <c r="N447" s="77"/>
      <c r="O447" s="78"/>
      <c r="P447" s="78"/>
      <c r="Q447" s="78"/>
      <c r="R447" s="79"/>
      <c r="S447" s="80"/>
      <c r="T447" s="81"/>
      <c r="U447" s="77"/>
      <c r="V447" s="79"/>
      <c r="W447" s="79"/>
      <c r="X447" s="86"/>
      <c r="Y447" s="83"/>
      <c r="Z447" s="84"/>
      <c r="AA447" s="85"/>
      <c r="AB447" s="86"/>
    </row>
    <row r="448" spans="2:28" ht="16.5" customHeight="1" x14ac:dyDescent="0.25">
      <c r="B448" s="100" t="s">
        <v>205</v>
      </c>
      <c r="C448" s="101"/>
      <c r="D448" s="101"/>
      <c r="E448" s="101"/>
      <c r="F448" s="101"/>
      <c r="G448" s="102"/>
      <c r="H448" s="102" t="s">
        <v>210</v>
      </c>
      <c r="I448" s="102" t="s">
        <v>5168</v>
      </c>
      <c r="J448" s="102" t="s">
        <v>2612</v>
      </c>
      <c r="K448" s="102">
        <v>70</v>
      </c>
      <c r="L448" s="102">
        <v>5</v>
      </c>
      <c r="M448" s="102"/>
      <c r="N448" s="102"/>
      <c r="O448" s="102" t="s">
        <v>208</v>
      </c>
      <c r="P448" s="102" t="s">
        <v>209</v>
      </c>
      <c r="Q448" s="102" t="s">
        <v>139</v>
      </c>
      <c r="R448" s="102">
        <v>34160</v>
      </c>
      <c r="S448" s="102"/>
      <c r="T448" s="102">
        <v>80</v>
      </c>
      <c r="U448" s="102"/>
      <c r="V448" s="103"/>
      <c r="W448" s="101"/>
      <c r="X448" s="102"/>
      <c r="Y448" s="101"/>
      <c r="Z448" s="101"/>
      <c r="AA448" s="101"/>
      <c r="AB448" s="104"/>
    </row>
    <row r="449" spans="2:28" ht="16.5" customHeight="1" x14ac:dyDescent="0.25">
      <c r="B449" s="97">
        <v>2569</v>
      </c>
      <c r="C449" s="97" t="s">
        <v>206</v>
      </c>
      <c r="D449" s="98">
        <v>16261</v>
      </c>
      <c r="E449" s="99">
        <v>18</v>
      </c>
      <c r="F449" s="97">
        <v>163</v>
      </c>
      <c r="G449" s="97">
        <v>1</v>
      </c>
      <c r="H449" s="105">
        <v>10</v>
      </c>
      <c r="I449" s="105">
        <v>3</v>
      </c>
      <c r="J449" s="105">
        <v>50</v>
      </c>
      <c r="K449" s="95">
        <v>4350</v>
      </c>
      <c r="L449" s="106">
        <f>T448</f>
        <v>80</v>
      </c>
      <c r="M449" s="106">
        <f>K449*L449</f>
        <v>348000</v>
      </c>
      <c r="N449" s="77"/>
      <c r="O449" s="78"/>
      <c r="P449" s="78"/>
      <c r="Q449" s="78"/>
      <c r="R449" s="79"/>
      <c r="S449" s="80"/>
      <c r="T449" s="81"/>
      <c r="U449" s="77"/>
      <c r="V449" s="79"/>
      <c r="W449" s="79"/>
      <c r="X449" s="82"/>
      <c r="Y449" s="83">
        <f>M449</f>
        <v>348000</v>
      </c>
      <c r="Z449" s="84"/>
      <c r="AA449" s="87">
        <f>AB449*M449/100</f>
        <v>34.799999999999997</v>
      </c>
      <c r="AB449" s="110">
        <v>0.01</v>
      </c>
    </row>
    <row r="450" spans="2:28" ht="16.5" customHeight="1" x14ac:dyDescent="0.25">
      <c r="B450" s="99"/>
      <c r="C450" s="99"/>
      <c r="D450" s="99"/>
      <c r="E450" s="99"/>
      <c r="F450" s="99"/>
      <c r="G450" s="99"/>
      <c r="H450" s="107"/>
      <c r="I450" s="107"/>
      <c r="J450" s="107"/>
      <c r="K450" s="106"/>
      <c r="L450" s="106"/>
      <c r="M450" s="106"/>
      <c r="N450" s="77"/>
      <c r="O450" s="78"/>
      <c r="P450" s="78"/>
      <c r="Q450" s="78"/>
      <c r="R450" s="79"/>
      <c r="S450" s="80"/>
      <c r="T450" s="81"/>
      <c r="U450" s="77"/>
      <c r="V450" s="79"/>
      <c r="W450" s="79"/>
      <c r="X450" s="86"/>
      <c r="Y450" s="83"/>
      <c r="Z450" s="84"/>
      <c r="AA450" s="85"/>
      <c r="AB450" s="86"/>
    </row>
    <row r="451" spans="2:28" ht="16.5" customHeight="1" x14ac:dyDescent="0.25">
      <c r="B451" s="100" t="s">
        <v>205</v>
      </c>
      <c r="C451" s="101"/>
      <c r="D451" s="101"/>
      <c r="E451" s="101"/>
      <c r="F451" s="101"/>
      <c r="G451" s="102"/>
      <c r="H451" s="102" t="s">
        <v>207</v>
      </c>
      <c r="I451" s="102" t="s">
        <v>2537</v>
      </c>
      <c r="J451" s="102" t="s">
        <v>5216</v>
      </c>
      <c r="K451" s="102">
        <v>53</v>
      </c>
      <c r="L451" s="102">
        <v>5</v>
      </c>
      <c r="M451" s="102"/>
      <c r="N451" s="102"/>
      <c r="O451" s="102" t="s">
        <v>208</v>
      </c>
      <c r="P451" s="102" t="s">
        <v>209</v>
      </c>
      <c r="Q451" s="102" t="s">
        <v>139</v>
      </c>
      <c r="R451" s="102">
        <v>34160</v>
      </c>
      <c r="S451" s="102"/>
      <c r="T451" s="102">
        <v>80</v>
      </c>
      <c r="U451" s="102"/>
      <c r="V451" s="103"/>
      <c r="W451" s="101"/>
      <c r="X451" s="102"/>
      <c r="Y451" s="101"/>
      <c r="Z451" s="101"/>
      <c r="AA451" s="101"/>
      <c r="AB451" s="104"/>
    </row>
    <row r="452" spans="2:28" ht="16.5" customHeight="1" x14ac:dyDescent="0.25">
      <c r="B452" s="97">
        <v>2570</v>
      </c>
      <c r="C452" s="97" t="s">
        <v>206</v>
      </c>
      <c r="D452" s="98">
        <v>2040</v>
      </c>
      <c r="E452" s="99">
        <v>14</v>
      </c>
      <c r="F452" s="97">
        <v>21</v>
      </c>
      <c r="G452" s="97">
        <v>1</v>
      </c>
      <c r="H452" s="105">
        <v>6</v>
      </c>
      <c r="I452" s="105">
        <v>0</v>
      </c>
      <c r="J452" s="105">
        <v>0</v>
      </c>
      <c r="K452" s="95">
        <v>2400</v>
      </c>
      <c r="L452" s="106">
        <f>T451</f>
        <v>80</v>
      </c>
      <c r="M452" s="106">
        <f>K452*L452</f>
        <v>192000</v>
      </c>
      <c r="N452" s="77"/>
      <c r="O452" s="78"/>
      <c r="P452" s="78"/>
      <c r="Q452" s="78"/>
      <c r="R452" s="79"/>
      <c r="S452" s="80"/>
      <c r="T452" s="81"/>
      <c r="U452" s="77"/>
      <c r="V452" s="79"/>
      <c r="W452" s="79"/>
      <c r="X452" s="82"/>
      <c r="Y452" s="83">
        <f>M452</f>
        <v>192000</v>
      </c>
      <c r="Z452" s="84"/>
      <c r="AA452" s="87">
        <f>AB452*M452/100</f>
        <v>19.2</v>
      </c>
      <c r="AB452" s="110">
        <v>0.01</v>
      </c>
    </row>
    <row r="453" spans="2:28" ht="16.5" customHeight="1" x14ac:dyDescent="0.25">
      <c r="B453" s="99"/>
      <c r="C453" s="99"/>
      <c r="D453" s="99"/>
      <c r="E453" s="99"/>
      <c r="F453" s="99"/>
      <c r="G453" s="99"/>
      <c r="H453" s="107"/>
      <c r="I453" s="107"/>
      <c r="J453" s="107"/>
      <c r="K453" s="106"/>
      <c r="L453" s="106"/>
      <c r="M453" s="106"/>
      <c r="N453" s="77"/>
      <c r="O453" s="78"/>
      <c r="P453" s="78"/>
      <c r="Q453" s="78"/>
      <c r="R453" s="79"/>
      <c r="S453" s="80"/>
      <c r="T453" s="81"/>
      <c r="U453" s="77"/>
      <c r="V453" s="79"/>
      <c r="W453" s="79"/>
      <c r="X453" s="86"/>
      <c r="Y453" s="83"/>
      <c r="Z453" s="84"/>
      <c r="AA453" s="85"/>
      <c r="AB453" s="86"/>
    </row>
    <row r="454" spans="2:28" ht="16.5" customHeight="1" x14ac:dyDescent="0.25">
      <c r="B454" s="100" t="s">
        <v>205</v>
      </c>
      <c r="C454" s="101"/>
      <c r="D454" s="101"/>
      <c r="E454" s="101"/>
      <c r="F454" s="101"/>
      <c r="G454" s="102"/>
      <c r="H454" s="102" t="s">
        <v>207</v>
      </c>
      <c r="I454" s="102" t="s">
        <v>3649</v>
      </c>
      <c r="J454" s="102" t="s">
        <v>235</v>
      </c>
      <c r="K454" s="102">
        <v>95</v>
      </c>
      <c r="L454" s="102">
        <v>5</v>
      </c>
      <c r="M454" s="102"/>
      <c r="N454" s="102"/>
      <c r="O454" s="102" t="s">
        <v>208</v>
      </c>
      <c r="P454" s="102" t="s">
        <v>209</v>
      </c>
      <c r="Q454" s="102" t="s">
        <v>139</v>
      </c>
      <c r="R454" s="102">
        <v>34160</v>
      </c>
      <c r="S454" s="102"/>
      <c r="T454" s="102">
        <v>80</v>
      </c>
      <c r="U454" s="102"/>
      <c r="V454" s="103"/>
      <c r="W454" s="101"/>
      <c r="X454" s="102" t="s">
        <v>212</v>
      </c>
      <c r="Y454" s="101" t="s">
        <v>5469</v>
      </c>
      <c r="Z454" s="101"/>
      <c r="AA454" s="101"/>
      <c r="AB454" s="104"/>
    </row>
    <row r="455" spans="2:28" ht="16.5" customHeight="1" x14ac:dyDescent="0.25">
      <c r="B455" s="97">
        <v>2587</v>
      </c>
      <c r="C455" s="97" t="s">
        <v>206</v>
      </c>
      <c r="D455" s="98">
        <v>1740</v>
      </c>
      <c r="E455" s="99">
        <v>7</v>
      </c>
      <c r="F455" s="97">
        <v>6</v>
      </c>
      <c r="G455" s="97">
        <v>1</v>
      </c>
      <c r="H455" s="105">
        <v>48</v>
      </c>
      <c r="I455" s="105">
        <v>2</v>
      </c>
      <c r="J455" s="105">
        <v>98</v>
      </c>
      <c r="K455" s="95">
        <v>19498</v>
      </c>
      <c r="L455" s="106">
        <f>T454</f>
        <v>80</v>
      </c>
      <c r="M455" s="106">
        <f>K455*L455</f>
        <v>1559840</v>
      </c>
      <c r="N455" s="77"/>
      <c r="O455" s="78"/>
      <c r="P455" s="78"/>
      <c r="Q455" s="78"/>
      <c r="R455" s="79"/>
      <c r="S455" s="80"/>
      <c r="T455" s="81"/>
      <c r="U455" s="77"/>
      <c r="V455" s="79"/>
      <c r="W455" s="79"/>
      <c r="X455" s="82"/>
      <c r="Y455" s="83">
        <f>M455</f>
        <v>1559840</v>
      </c>
      <c r="Z455" s="84"/>
      <c r="AA455" s="87">
        <f>AB455*M455/100</f>
        <v>155.98400000000001</v>
      </c>
      <c r="AB455" s="110">
        <v>0.01</v>
      </c>
    </row>
    <row r="456" spans="2:28" ht="16.5" customHeight="1" x14ac:dyDescent="0.25">
      <c r="B456" s="99"/>
      <c r="C456" s="99"/>
      <c r="D456" s="99"/>
      <c r="E456" s="99"/>
      <c r="F456" s="99"/>
      <c r="G456" s="99"/>
      <c r="H456" s="107"/>
      <c r="I456" s="107"/>
      <c r="J456" s="107"/>
      <c r="K456" s="106"/>
      <c r="L456" s="106"/>
      <c r="M456" s="106"/>
      <c r="N456" s="77"/>
      <c r="O456" s="78"/>
      <c r="P456" s="78"/>
      <c r="Q456" s="78"/>
      <c r="R456" s="79"/>
      <c r="S456" s="80"/>
      <c r="T456" s="81"/>
      <c r="U456" s="77"/>
      <c r="V456" s="79"/>
      <c r="W456" s="79"/>
      <c r="X456" s="86"/>
      <c r="Y456" s="83"/>
      <c r="Z456" s="84"/>
      <c r="AA456" s="85"/>
      <c r="AB456" s="86"/>
    </row>
    <row r="457" spans="2:28" ht="16.5" customHeight="1" x14ac:dyDescent="0.25">
      <c r="B457" s="100" t="s">
        <v>205</v>
      </c>
      <c r="C457" s="101"/>
      <c r="D457" s="101"/>
      <c r="E457" s="101"/>
      <c r="F457" s="101"/>
      <c r="G457" s="102"/>
      <c r="H457" s="102" t="s">
        <v>213</v>
      </c>
      <c r="I457" s="102" t="s">
        <v>5132</v>
      </c>
      <c r="J457" s="102" t="s">
        <v>498</v>
      </c>
      <c r="K457" s="102">
        <v>21</v>
      </c>
      <c r="L457" s="102">
        <v>5</v>
      </c>
      <c r="M457" s="102"/>
      <c r="N457" s="102"/>
      <c r="O457" s="102" t="s">
        <v>208</v>
      </c>
      <c r="P457" s="102" t="s">
        <v>209</v>
      </c>
      <c r="Q457" s="102" t="s">
        <v>139</v>
      </c>
      <c r="R457" s="102">
        <v>34160</v>
      </c>
      <c r="S457" s="102"/>
      <c r="T457" s="102">
        <v>80</v>
      </c>
      <c r="U457" s="102"/>
      <c r="V457" s="103"/>
      <c r="W457" s="101"/>
      <c r="X457" s="102"/>
      <c r="Y457" s="101"/>
      <c r="Z457" s="101"/>
      <c r="AA457" s="101"/>
      <c r="AB457" s="104"/>
    </row>
    <row r="458" spans="2:28" ht="16.5" customHeight="1" x14ac:dyDescent="0.25">
      <c r="B458" s="97">
        <v>2643</v>
      </c>
      <c r="C458" s="97" t="s">
        <v>206</v>
      </c>
      <c r="D458" s="98">
        <v>7625</v>
      </c>
      <c r="E458" s="99">
        <v>194</v>
      </c>
      <c r="F458" s="97">
        <v>6</v>
      </c>
      <c r="G458" s="97">
        <v>1</v>
      </c>
      <c r="H458" s="105">
        <v>1</v>
      </c>
      <c r="I458" s="105">
        <v>1</v>
      </c>
      <c r="J458" s="105">
        <v>77</v>
      </c>
      <c r="K458" s="95">
        <v>577</v>
      </c>
      <c r="L458" s="106">
        <f>T457</f>
        <v>80</v>
      </c>
      <c r="M458" s="106">
        <f>K458*L458</f>
        <v>46160</v>
      </c>
      <c r="N458" s="77"/>
      <c r="O458" s="78"/>
      <c r="P458" s="78"/>
      <c r="Q458" s="78"/>
      <c r="R458" s="79"/>
      <c r="S458" s="80"/>
      <c r="T458" s="81"/>
      <c r="U458" s="77"/>
      <c r="V458" s="79"/>
      <c r="W458" s="79"/>
      <c r="X458" s="82"/>
      <c r="Y458" s="83">
        <f>M458</f>
        <v>46160</v>
      </c>
      <c r="Z458" s="84"/>
      <c r="AA458" s="87">
        <f>AB458*M458/100</f>
        <v>4.6160000000000005</v>
      </c>
      <c r="AB458" s="110">
        <v>0.01</v>
      </c>
    </row>
    <row r="459" spans="2:28" ht="16.5" customHeight="1" x14ac:dyDescent="0.25">
      <c r="B459" s="99"/>
      <c r="C459" s="99"/>
      <c r="D459" s="99"/>
      <c r="E459" s="99"/>
      <c r="F459" s="99"/>
      <c r="G459" s="99"/>
      <c r="H459" s="107"/>
      <c r="I459" s="107"/>
      <c r="J459" s="107"/>
      <c r="K459" s="106"/>
      <c r="L459" s="106"/>
      <c r="M459" s="106"/>
      <c r="N459" s="77"/>
      <c r="O459" s="78"/>
      <c r="P459" s="78"/>
      <c r="Q459" s="78"/>
      <c r="R459" s="79"/>
      <c r="S459" s="80"/>
      <c r="T459" s="81"/>
      <c r="U459" s="77"/>
      <c r="V459" s="79"/>
      <c r="W459" s="79"/>
      <c r="X459" s="86"/>
      <c r="Y459" s="83"/>
      <c r="Z459" s="84"/>
      <c r="AA459" s="85"/>
      <c r="AB459" s="86"/>
    </row>
    <row r="460" spans="2:28" ht="16.5" customHeight="1" x14ac:dyDescent="0.25">
      <c r="B460" s="100" t="s">
        <v>205</v>
      </c>
      <c r="C460" s="101"/>
      <c r="D460" s="101"/>
      <c r="E460" s="101"/>
      <c r="F460" s="101"/>
      <c r="G460" s="102"/>
      <c r="H460" s="102" t="s">
        <v>213</v>
      </c>
      <c r="I460" s="102" t="s">
        <v>5132</v>
      </c>
      <c r="J460" s="102" t="s">
        <v>498</v>
      </c>
      <c r="K460" s="102">
        <v>21</v>
      </c>
      <c r="L460" s="102">
        <v>5</v>
      </c>
      <c r="M460" s="102"/>
      <c r="N460" s="102"/>
      <c r="O460" s="102" t="s">
        <v>208</v>
      </c>
      <c r="P460" s="102" t="s">
        <v>209</v>
      </c>
      <c r="Q460" s="102" t="s">
        <v>139</v>
      </c>
      <c r="R460" s="102">
        <v>34160</v>
      </c>
      <c r="S460" s="102"/>
      <c r="T460" s="102">
        <v>80</v>
      </c>
      <c r="U460" s="102"/>
      <c r="V460" s="103"/>
      <c r="W460" s="101"/>
      <c r="X460" s="102"/>
      <c r="Y460" s="101"/>
      <c r="Z460" s="101"/>
      <c r="AA460" s="101"/>
      <c r="AB460" s="104"/>
    </row>
    <row r="461" spans="2:28" ht="16.5" customHeight="1" x14ac:dyDescent="0.25">
      <c r="B461" s="97">
        <v>2644</v>
      </c>
      <c r="C461" s="97" t="s">
        <v>206</v>
      </c>
      <c r="D461" s="98">
        <v>7624</v>
      </c>
      <c r="E461" s="99">
        <v>193</v>
      </c>
      <c r="F461" s="97">
        <v>6</v>
      </c>
      <c r="G461" s="97">
        <v>1</v>
      </c>
      <c r="H461" s="105">
        <v>0</v>
      </c>
      <c r="I461" s="105">
        <v>1</v>
      </c>
      <c r="J461" s="105">
        <v>30</v>
      </c>
      <c r="K461" s="95">
        <v>130</v>
      </c>
      <c r="L461" s="106">
        <f>T460</f>
        <v>80</v>
      </c>
      <c r="M461" s="106">
        <f>K461*L461</f>
        <v>10400</v>
      </c>
      <c r="N461" s="77"/>
      <c r="O461" s="78"/>
      <c r="P461" s="78"/>
      <c r="Q461" s="78"/>
      <c r="R461" s="79"/>
      <c r="S461" s="80"/>
      <c r="T461" s="81"/>
      <c r="U461" s="77"/>
      <c r="V461" s="79"/>
      <c r="W461" s="79"/>
      <c r="X461" s="82"/>
      <c r="Y461" s="83">
        <f>M461</f>
        <v>10400</v>
      </c>
      <c r="Z461" s="84"/>
      <c r="AA461" s="87">
        <f>AB461*M461/100</f>
        <v>1.04</v>
      </c>
      <c r="AB461" s="110">
        <v>0.01</v>
      </c>
    </row>
    <row r="462" spans="2:28" ht="16.5" customHeight="1" x14ac:dyDescent="0.25">
      <c r="B462" s="99"/>
      <c r="C462" s="99"/>
      <c r="D462" s="99"/>
      <c r="E462" s="99"/>
      <c r="F462" s="99"/>
      <c r="G462" s="99"/>
      <c r="H462" s="107"/>
      <c r="I462" s="107"/>
      <c r="J462" s="107"/>
      <c r="K462" s="106"/>
      <c r="L462" s="106"/>
      <c r="M462" s="106"/>
      <c r="N462" s="77"/>
      <c r="O462" s="78"/>
      <c r="P462" s="78"/>
      <c r="Q462" s="78"/>
      <c r="R462" s="79"/>
      <c r="S462" s="80"/>
      <c r="T462" s="81"/>
      <c r="U462" s="77"/>
      <c r="V462" s="79"/>
      <c r="W462" s="79"/>
      <c r="X462" s="86"/>
      <c r="Y462" s="83"/>
      <c r="Z462" s="84"/>
      <c r="AA462" s="85"/>
      <c r="AB462" s="86"/>
    </row>
    <row r="463" spans="2:28" ht="16.5" customHeight="1" x14ac:dyDescent="0.25">
      <c r="B463" s="100" t="s">
        <v>205</v>
      </c>
      <c r="C463" s="101"/>
      <c r="D463" s="101"/>
      <c r="E463" s="101"/>
      <c r="F463" s="101"/>
      <c r="G463" s="102"/>
      <c r="H463" s="102" t="s">
        <v>210</v>
      </c>
      <c r="I463" s="102" t="s">
        <v>469</v>
      </c>
      <c r="J463" s="102" t="s">
        <v>2478</v>
      </c>
      <c r="K463" s="102">
        <v>105</v>
      </c>
      <c r="L463" s="102">
        <v>5</v>
      </c>
      <c r="M463" s="102"/>
      <c r="N463" s="102"/>
      <c r="O463" s="102" t="s">
        <v>208</v>
      </c>
      <c r="P463" s="102" t="s">
        <v>209</v>
      </c>
      <c r="Q463" s="102" t="s">
        <v>139</v>
      </c>
      <c r="R463" s="102">
        <v>34160</v>
      </c>
      <c r="S463" s="102"/>
      <c r="T463" s="102">
        <v>80</v>
      </c>
      <c r="U463" s="102"/>
      <c r="V463" s="103"/>
      <c r="W463" s="101"/>
      <c r="X463" s="102" t="s">
        <v>212</v>
      </c>
      <c r="Y463" s="101" t="s">
        <v>5511</v>
      </c>
      <c r="Z463" s="101"/>
      <c r="AA463" s="101"/>
      <c r="AB463" s="104"/>
    </row>
    <row r="464" spans="2:28" ht="16.5" customHeight="1" x14ac:dyDescent="0.25">
      <c r="B464" s="97">
        <v>2645</v>
      </c>
      <c r="C464" s="97" t="s">
        <v>206</v>
      </c>
      <c r="D464" s="98">
        <v>3457</v>
      </c>
      <c r="E464" s="99">
        <v>3</v>
      </c>
      <c r="F464" s="97">
        <v>6</v>
      </c>
      <c r="G464" s="97">
        <v>1</v>
      </c>
      <c r="H464" s="105">
        <v>3</v>
      </c>
      <c r="I464" s="105">
        <v>1</v>
      </c>
      <c r="J464" s="105">
        <v>20</v>
      </c>
      <c r="K464" s="95">
        <v>1320</v>
      </c>
      <c r="L464" s="106">
        <f>T463</f>
        <v>80</v>
      </c>
      <c r="M464" s="106">
        <f>K464*L464</f>
        <v>105600</v>
      </c>
      <c r="N464" s="77"/>
      <c r="O464" s="78"/>
      <c r="P464" s="78"/>
      <c r="Q464" s="78"/>
      <c r="R464" s="79"/>
      <c r="S464" s="80"/>
      <c r="T464" s="81"/>
      <c r="U464" s="77"/>
      <c r="V464" s="79"/>
      <c r="W464" s="79"/>
      <c r="X464" s="82"/>
      <c r="Y464" s="83">
        <f>M464</f>
        <v>105600</v>
      </c>
      <c r="Z464" s="84"/>
      <c r="AA464" s="87">
        <f>AB464*M464/100</f>
        <v>10.56</v>
      </c>
      <c r="AB464" s="110">
        <v>0.01</v>
      </c>
    </row>
    <row r="465" spans="2:28" ht="16.5" customHeight="1" x14ac:dyDescent="0.25">
      <c r="B465" s="99"/>
      <c r="C465" s="99"/>
      <c r="D465" s="99"/>
      <c r="E465" s="99"/>
      <c r="F465" s="99"/>
      <c r="G465" s="99"/>
      <c r="H465" s="107"/>
      <c r="I465" s="107"/>
      <c r="J465" s="107"/>
      <c r="K465" s="106"/>
      <c r="L465" s="106"/>
      <c r="M465" s="106"/>
      <c r="N465" s="77"/>
      <c r="O465" s="78"/>
      <c r="P465" s="78"/>
      <c r="Q465" s="78"/>
      <c r="R465" s="79"/>
      <c r="S465" s="80"/>
      <c r="T465" s="81"/>
      <c r="U465" s="77"/>
      <c r="V465" s="79"/>
      <c r="W465" s="79"/>
      <c r="X465" s="86"/>
      <c r="Y465" s="83"/>
      <c r="Z465" s="84"/>
      <c r="AA465" s="85"/>
      <c r="AB465" s="86"/>
    </row>
    <row r="466" spans="2:28" ht="16.5" customHeight="1" x14ac:dyDescent="0.25">
      <c r="B466" s="100" t="s">
        <v>205</v>
      </c>
      <c r="C466" s="101"/>
      <c r="D466" s="101"/>
      <c r="E466" s="101"/>
      <c r="F466" s="101"/>
      <c r="G466" s="102"/>
      <c r="H466" s="102" t="s">
        <v>207</v>
      </c>
      <c r="I466" s="102" t="s">
        <v>5512</v>
      </c>
      <c r="J466" s="102" t="s">
        <v>430</v>
      </c>
      <c r="K466" s="102">
        <v>71</v>
      </c>
      <c r="L466" s="102">
        <v>5</v>
      </c>
      <c r="M466" s="102"/>
      <c r="N466" s="102"/>
      <c r="O466" s="102" t="s">
        <v>208</v>
      </c>
      <c r="P466" s="102" t="s">
        <v>209</v>
      </c>
      <c r="Q466" s="102" t="s">
        <v>139</v>
      </c>
      <c r="R466" s="102">
        <v>34160</v>
      </c>
      <c r="S466" s="102"/>
      <c r="T466" s="102">
        <v>80</v>
      </c>
      <c r="U466" s="102"/>
      <c r="V466" s="103"/>
      <c r="W466" s="101"/>
      <c r="X466" s="102" t="s">
        <v>212</v>
      </c>
      <c r="Y466" s="101" t="s">
        <v>5513</v>
      </c>
      <c r="Z466" s="101"/>
      <c r="AA466" s="101"/>
      <c r="AB466" s="104"/>
    </row>
    <row r="467" spans="2:28" ht="16.5" customHeight="1" x14ac:dyDescent="0.25">
      <c r="B467" s="97">
        <v>2646</v>
      </c>
      <c r="C467" s="97" t="s">
        <v>206</v>
      </c>
      <c r="D467" s="98">
        <v>434</v>
      </c>
      <c r="E467" s="99">
        <v>16</v>
      </c>
      <c r="F467" s="97">
        <v>6</v>
      </c>
      <c r="G467" s="97">
        <v>1</v>
      </c>
      <c r="H467" s="105">
        <v>3</v>
      </c>
      <c r="I467" s="105">
        <v>3</v>
      </c>
      <c r="J467" s="105">
        <v>67</v>
      </c>
      <c r="K467" s="95">
        <v>1567</v>
      </c>
      <c r="L467" s="106">
        <f>T466</f>
        <v>80</v>
      </c>
      <c r="M467" s="106">
        <f>K467*L467</f>
        <v>125360</v>
      </c>
      <c r="N467" s="77"/>
      <c r="O467" s="78"/>
      <c r="P467" s="78"/>
      <c r="Q467" s="78"/>
      <c r="R467" s="79"/>
      <c r="S467" s="80"/>
      <c r="T467" s="81"/>
      <c r="U467" s="77"/>
      <c r="V467" s="79"/>
      <c r="W467" s="79"/>
      <c r="X467" s="82"/>
      <c r="Y467" s="83">
        <f>M467</f>
        <v>125360</v>
      </c>
      <c r="Z467" s="84"/>
      <c r="AA467" s="87">
        <f>AB467*M467/100</f>
        <v>12.536000000000001</v>
      </c>
      <c r="AB467" s="110">
        <v>0.01</v>
      </c>
    </row>
    <row r="468" spans="2:28" ht="16.5" customHeight="1" x14ac:dyDescent="0.25">
      <c r="B468" s="99"/>
      <c r="C468" s="99"/>
      <c r="D468" s="99"/>
      <c r="E468" s="99"/>
      <c r="F468" s="99"/>
      <c r="G468" s="99"/>
      <c r="H468" s="107"/>
      <c r="I468" s="107"/>
      <c r="J468" s="107"/>
      <c r="K468" s="106"/>
      <c r="L468" s="106"/>
      <c r="M468" s="106"/>
      <c r="N468" s="77"/>
      <c r="O468" s="78"/>
      <c r="P468" s="78"/>
      <c r="Q468" s="78"/>
      <c r="R468" s="79"/>
      <c r="S468" s="80"/>
      <c r="T468" s="81"/>
      <c r="U468" s="77"/>
      <c r="V468" s="79"/>
      <c r="W468" s="79"/>
      <c r="X468" s="86"/>
      <c r="Y468" s="83"/>
      <c r="Z468" s="84"/>
      <c r="AA468" s="85"/>
      <c r="AB468" s="86"/>
    </row>
    <row r="469" spans="2:28" ht="16.5" customHeight="1" x14ac:dyDescent="0.25">
      <c r="B469" s="100" t="s">
        <v>205</v>
      </c>
      <c r="C469" s="101"/>
      <c r="D469" s="101"/>
      <c r="E469" s="101"/>
      <c r="F469" s="101"/>
      <c r="G469" s="102"/>
      <c r="H469" s="102" t="s">
        <v>210</v>
      </c>
      <c r="I469" s="102" t="s">
        <v>2557</v>
      </c>
      <c r="J469" s="102" t="s">
        <v>3567</v>
      </c>
      <c r="K469" s="102">
        <v>42</v>
      </c>
      <c r="L469" s="102">
        <v>5</v>
      </c>
      <c r="M469" s="102"/>
      <c r="N469" s="102"/>
      <c r="O469" s="102" t="s">
        <v>208</v>
      </c>
      <c r="P469" s="102" t="s">
        <v>209</v>
      </c>
      <c r="Q469" s="102" t="s">
        <v>139</v>
      </c>
      <c r="R469" s="102">
        <v>34160</v>
      </c>
      <c r="S469" s="102"/>
      <c r="T469" s="102">
        <v>80</v>
      </c>
      <c r="U469" s="102"/>
      <c r="V469" s="103"/>
      <c r="W469" s="101"/>
      <c r="X469" s="102"/>
      <c r="Y469" s="101"/>
      <c r="Z469" s="101"/>
      <c r="AA469" s="101"/>
      <c r="AB469" s="104"/>
    </row>
    <row r="470" spans="2:28" ht="16.5" customHeight="1" x14ac:dyDescent="0.25">
      <c r="B470" s="97">
        <v>2685</v>
      </c>
      <c r="C470" s="97" t="s">
        <v>206</v>
      </c>
      <c r="D470" s="98">
        <v>3965</v>
      </c>
      <c r="E470" s="99">
        <v>12</v>
      </c>
      <c r="F470" s="97">
        <v>6</v>
      </c>
      <c r="G470" s="97">
        <v>1</v>
      </c>
      <c r="H470" s="105">
        <v>7</v>
      </c>
      <c r="I470" s="105">
        <v>1</v>
      </c>
      <c r="J470" s="105">
        <v>87</v>
      </c>
      <c r="K470" s="95">
        <v>2987</v>
      </c>
      <c r="L470" s="106">
        <f>T469</f>
        <v>80</v>
      </c>
      <c r="M470" s="106">
        <f>K470*L470</f>
        <v>238960</v>
      </c>
      <c r="N470" s="77"/>
      <c r="O470" s="78"/>
      <c r="P470" s="78"/>
      <c r="Q470" s="78"/>
      <c r="R470" s="79"/>
      <c r="S470" s="80"/>
      <c r="T470" s="81"/>
      <c r="U470" s="77"/>
      <c r="V470" s="79"/>
      <c r="W470" s="79"/>
      <c r="X470" s="82"/>
      <c r="Y470" s="83">
        <f>M470</f>
        <v>238960</v>
      </c>
      <c r="Z470" s="84"/>
      <c r="AA470" s="87">
        <f>AB470*M470/100</f>
        <v>23.896000000000001</v>
      </c>
      <c r="AB470" s="110">
        <v>0.01</v>
      </c>
    </row>
    <row r="471" spans="2:28" ht="16.5" customHeight="1" x14ac:dyDescent="0.25">
      <c r="B471" s="99"/>
      <c r="C471" s="99"/>
      <c r="D471" s="99"/>
      <c r="E471" s="99"/>
      <c r="F471" s="99"/>
      <c r="G471" s="99"/>
      <c r="H471" s="107"/>
      <c r="I471" s="107"/>
      <c r="J471" s="107"/>
      <c r="K471" s="106"/>
      <c r="L471" s="106"/>
      <c r="M471" s="106"/>
      <c r="N471" s="77"/>
      <c r="O471" s="78"/>
      <c r="P471" s="78"/>
      <c r="Q471" s="78"/>
      <c r="R471" s="79"/>
      <c r="S471" s="80"/>
      <c r="T471" s="81"/>
      <c r="U471" s="77"/>
      <c r="V471" s="79"/>
      <c r="W471" s="79"/>
      <c r="X471" s="86"/>
      <c r="Y471" s="83"/>
      <c r="Z471" s="84"/>
      <c r="AA471" s="85"/>
      <c r="AB471" s="86"/>
    </row>
    <row r="472" spans="2:28" ht="16.5" customHeight="1" x14ac:dyDescent="0.25">
      <c r="B472" s="100" t="s">
        <v>205</v>
      </c>
      <c r="C472" s="101"/>
      <c r="D472" s="101"/>
      <c r="E472" s="101"/>
      <c r="F472" s="101"/>
      <c r="G472" s="102"/>
      <c r="H472" s="102" t="s">
        <v>213</v>
      </c>
      <c r="I472" s="102" t="s">
        <v>759</v>
      </c>
      <c r="J472" s="102" t="s">
        <v>3567</v>
      </c>
      <c r="K472" s="102">
        <v>42</v>
      </c>
      <c r="L472" s="102">
        <v>5</v>
      </c>
      <c r="M472" s="102"/>
      <c r="N472" s="102"/>
      <c r="O472" s="102" t="s">
        <v>208</v>
      </c>
      <c r="P472" s="102" t="s">
        <v>209</v>
      </c>
      <c r="Q472" s="102" t="s">
        <v>139</v>
      </c>
      <c r="R472" s="102">
        <v>34160</v>
      </c>
      <c r="S472" s="102"/>
      <c r="T472" s="102">
        <v>80</v>
      </c>
      <c r="U472" s="102"/>
      <c r="V472" s="103"/>
      <c r="W472" s="101"/>
      <c r="X472" s="102"/>
      <c r="Y472" s="101"/>
      <c r="Z472" s="101"/>
      <c r="AA472" s="101"/>
      <c r="AB472" s="104"/>
    </row>
    <row r="473" spans="2:28" ht="16.5" customHeight="1" x14ac:dyDescent="0.25">
      <c r="B473" s="97">
        <v>2686</v>
      </c>
      <c r="C473" s="97" t="s">
        <v>206</v>
      </c>
      <c r="D473" s="98">
        <v>13869</v>
      </c>
      <c r="E473" s="99">
        <v>10</v>
      </c>
      <c r="F473" s="97">
        <v>6</v>
      </c>
      <c r="G473" s="97">
        <v>1</v>
      </c>
      <c r="H473" s="105">
        <v>3</v>
      </c>
      <c r="I473" s="105">
        <v>0</v>
      </c>
      <c r="J473" s="105">
        <v>19</v>
      </c>
      <c r="K473" s="95">
        <v>1219</v>
      </c>
      <c r="L473" s="106">
        <f>T472</f>
        <v>80</v>
      </c>
      <c r="M473" s="106">
        <f>K473*L473</f>
        <v>97520</v>
      </c>
      <c r="N473" s="77"/>
      <c r="O473" s="78"/>
      <c r="P473" s="78"/>
      <c r="Q473" s="78"/>
      <c r="R473" s="79"/>
      <c r="S473" s="80"/>
      <c r="T473" s="81"/>
      <c r="U473" s="77"/>
      <c r="V473" s="79"/>
      <c r="W473" s="79"/>
      <c r="X473" s="82"/>
      <c r="Y473" s="83">
        <f>M473</f>
        <v>97520</v>
      </c>
      <c r="Z473" s="84"/>
      <c r="AA473" s="87">
        <f>AB473*M473/100</f>
        <v>9.7520000000000007</v>
      </c>
      <c r="AB473" s="110">
        <v>0.01</v>
      </c>
    </row>
    <row r="474" spans="2:28" ht="16.5" customHeight="1" x14ac:dyDescent="0.25">
      <c r="B474" s="99"/>
      <c r="C474" s="99"/>
      <c r="D474" s="99"/>
      <c r="E474" s="99"/>
      <c r="F474" s="99"/>
      <c r="G474" s="99"/>
      <c r="H474" s="107"/>
      <c r="I474" s="107"/>
      <c r="J474" s="107"/>
      <c r="K474" s="106"/>
      <c r="L474" s="106"/>
      <c r="M474" s="106"/>
      <c r="N474" s="77"/>
      <c r="O474" s="78"/>
      <c r="P474" s="78"/>
      <c r="Q474" s="78"/>
      <c r="R474" s="79"/>
      <c r="S474" s="80"/>
      <c r="T474" s="81"/>
      <c r="U474" s="77"/>
      <c r="V474" s="79"/>
      <c r="W474" s="79"/>
      <c r="X474" s="86"/>
      <c r="Y474" s="83"/>
      <c r="Z474" s="84"/>
      <c r="AA474" s="85"/>
      <c r="AB474" s="86"/>
    </row>
    <row r="475" spans="2:28" ht="16.5" customHeight="1" x14ac:dyDescent="0.25">
      <c r="B475" s="100" t="s">
        <v>205</v>
      </c>
      <c r="C475" s="101"/>
      <c r="D475" s="101"/>
      <c r="E475" s="101"/>
      <c r="F475" s="101"/>
      <c r="G475" s="102"/>
      <c r="H475" s="102" t="s">
        <v>213</v>
      </c>
      <c r="I475" s="102" t="s">
        <v>759</v>
      </c>
      <c r="J475" s="102" t="s">
        <v>3567</v>
      </c>
      <c r="K475" s="102">
        <v>42</v>
      </c>
      <c r="L475" s="102">
        <v>5</v>
      </c>
      <c r="M475" s="102"/>
      <c r="N475" s="102"/>
      <c r="O475" s="102" t="s">
        <v>208</v>
      </c>
      <c r="P475" s="102" t="s">
        <v>209</v>
      </c>
      <c r="Q475" s="102" t="s">
        <v>139</v>
      </c>
      <c r="R475" s="102">
        <v>34160</v>
      </c>
      <c r="S475" s="102"/>
      <c r="T475" s="102">
        <v>80</v>
      </c>
      <c r="U475" s="102"/>
      <c r="V475" s="103"/>
      <c r="W475" s="101"/>
      <c r="X475" s="102"/>
      <c r="Y475" s="101"/>
      <c r="Z475" s="101"/>
      <c r="AA475" s="101"/>
      <c r="AB475" s="104"/>
    </row>
    <row r="476" spans="2:28" ht="16.5" customHeight="1" x14ac:dyDescent="0.25">
      <c r="B476" s="97">
        <v>2687</v>
      </c>
      <c r="C476" s="97" t="s">
        <v>206</v>
      </c>
      <c r="D476" s="98">
        <v>13865</v>
      </c>
      <c r="E476" s="99">
        <v>6</v>
      </c>
      <c r="F476" s="97">
        <v>6</v>
      </c>
      <c r="G476" s="97">
        <v>1</v>
      </c>
      <c r="H476" s="105">
        <v>8</v>
      </c>
      <c r="I476" s="105">
        <v>3</v>
      </c>
      <c r="J476" s="105">
        <v>60</v>
      </c>
      <c r="K476" s="95">
        <v>3560</v>
      </c>
      <c r="L476" s="106">
        <f>T475</f>
        <v>80</v>
      </c>
      <c r="M476" s="106">
        <f>K476*L476</f>
        <v>284800</v>
      </c>
      <c r="N476" s="77"/>
      <c r="O476" s="78"/>
      <c r="P476" s="78"/>
      <c r="Q476" s="78"/>
      <c r="R476" s="79"/>
      <c r="S476" s="80"/>
      <c r="T476" s="81"/>
      <c r="U476" s="77"/>
      <c r="V476" s="79"/>
      <c r="W476" s="79"/>
      <c r="X476" s="82"/>
      <c r="Y476" s="83">
        <f>M476</f>
        <v>284800</v>
      </c>
      <c r="Z476" s="84"/>
      <c r="AA476" s="87">
        <f>AB476*M476/100</f>
        <v>28.48</v>
      </c>
      <c r="AB476" s="110">
        <v>0.01</v>
      </c>
    </row>
    <row r="477" spans="2:28" ht="16.5" customHeight="1" x14ac:dyDescent="0.25">
      <c r="B477" s="99"/>
      <c r="C477" s="99"/>
      <c r="D477" s="99"/>
      <c r="E477" s="99"/>
      <c r="F477" s="99"/>
      <c r="G477" s="99"/>
      <c r="H477" s="107"/>
      <c r="I477" s="107"/>
      <c r="J477" s="107"/>
      <c r="K477" s="106"/>
      <c r="L477" s="106"/>
      <c r="M477" s="106"/>
      <c r="N477" s="77"/>
      <c r="O477" s="78"/>
      <c r="P477" s="78"/>
      <c r="Q477" s="78"/>
      <c r="R477" s="79"/>
      <c r="S477" s="80"/>
      <c r="T477" s="81"/>
      <c r="U477" s="77"/>
      <c r="V477" s="79"/>
      <c r="W477" s="79"/>
      <c r="X477" s="86"/>
      <c r="Y477" s="83"/>
      <c r="Z477" s="84"/>
      <c r="AA477" s="85"/>
      <c r="AB477" s="86"/>
    </row>
    <row r="478" spans="2:28" ht="16.5" customHeight="1" x14ac:dyDescent="0.25">
      <c r="B478" s="100" t="s">
        <v>205</v>
      </c>
      <c r="C478" s="101"/>
      <c r="D478" s="101"/>
      <c r="E478" s="101"/>
      <c r="F478" s="101"/>
      <c r="G478" s="102"/>
      <c r="H478" s="102" t="s">
        <v>207</v>
      </c>
      <c r="I478" s="102" t="s">
        <v>274</v>
      </c>
      <c r="J478" s="102" t="s">
        <v>3668</v>
      </c>
      <c r="K478" s="102">
        <v>52</v>
      </c>
      <c r="L478" s="102">
        <v>5</v>
      </c>
      <c r="M478" s="102"/>
      <c r="N478" s="102"/>
      <c r="O478" s="102" t="s">
        <v>208</v>
      </c>
      <c r="P478" s="102" t="s">
        <v>209</v>
      </c>
      <c r="Q478" s="102" t="s">
        <v>139</v>
      </c>
      <c r="R478" s="102">
        <v>34160</v>
      </c>
      <c r="S478" s="102"/>
      <c r="T478" s="102">
        <v>80</v>
      </c>
      <c r="U478" s="102"/>
      <c r="V478" s="103"/>
      <c r="W478" s="101"/>
      <c r="X478" s="102"/>
      <c r="Y478" s="101"/>
      <c r="Z478" s="101"/>
      <c r="AA478" s="101"/>
      <c r="AB478" s="104"/>
    </row>
    <row r="479" spans="2:28" ht="16.5" customHeight="1" x14ac:dyDescent="0.25">
      <c r="B479" s="97">
        <v>2688</v>
      </c>
      <c r="C479" s="97" t="s">
        <v>206</v>
      </c>
      <c r="D479" s="98">
        <v>6041</v>
      </c>
      <c r="E479" s="99">
        <v>187</v>
      </c>
      <c r="F479" s="97">
        <v>6</v>
      </c>
      <c r="G479" s="97">
        <v>2</v>
      </c>
      <c r="H479" s="105">
        <v>1</v>
      </c>
      <c r="I479" s="105">
        <v>1</v>
      </c>
      <c r="J479" s="105">
        <v>45</v>
      </c>
      <c r="K479" s="95">
        <v>545</v>
      </c>
      <c r="L479" s="106">
        <f>T478</f>
        <v>80</v>
      </c>
      <c r="M479" s="106">
        <f>K479*L479</f>
        <v>43600</v>
      </c>
      <c r="N479" s="77"/>
      <c r="O479" s="78" t="s">
        <v>203</v>
      </c>
      <c r="P479" s="78" t="s">
        <v>5</v>
      </c>
      <c r="Q479" s="78" t="s">
        <v>143</v>
      </c>
      <c r="R479" s="79">
        <v>120</v>
      </c>
      <c r="S479" s="80"/>
      <c r="T479" s="81">
        <v>8050</v>
      </c>
      <c r="U479" s="96" t="s">
        <v>1187</v>
      </c>
      <c r="V479" s="79">
        <f>R479*T479*54/100</f>
        <v>521640</v>
      </c>
      <c r="W479" s="79">
        <f>R479*T479-V479</f>
        <v>444360</v>
      </c>
      <c r="X479" s="82">
        <f>M479+W479</f>
        <v>487960</v>
      </c>
      <c r="Y479" s="83">
        <f>M479</f>
        <v>43600</v>
      </c>
      <c r="Z479" s="84"/>
      <c r="AA479" s="87">
        <f>AB479*M479/100</f>
        <v>8.7200000000000006</v>
      </c>
      <c r="AB479" s="86">
        <v>0.02</v>
      </c>
    </row>
    <row r="480" spans="2:28" ht="16.5" customHeight="1" x14ac:dyDescent="0.25">
      <c r="B480" s="99"/>
      <c r="C480" s="99"/>
      <c r="D480" s="99"/>
      <c r="E480" s="99"/>
      <c r="F480" s="99"/>
      <c r="G480" s="99"/>
      <c r="H480" s="107"/>
      <c r="I480" s="107"/>
      <c r="J480" s="107"/>
      <c r="K480" s="106"/>
      <c r="L480" s="106"/>
      <c r="M480" s="106"/>
      <c r="N480" s="77"/>
      <c r="O480" s="78"/>
      <c r="P480" s="78"/>
      <c r="Q480" s="78"/>
      <c r="R480" s="79"/>
      <c r="S480" s="80"/>
      <c r="T480" s="81"/>
      <c r="U480" s="77"/>
      <c r="V480" s="79"/>
      <c r="W480" s="79"/>
      <c r="X480" s="86"/>
      <c r="Y480" s="83"/>
      <c r="Z480" s="84"/>
      <c r="AA480" s="85"/>
      <c r="AB480" s="86"/>
    </row>
    <row r="481" spans="2:28" ht="16.5" customHeight="1" x14ac:dyDescent="0.25">
      <c r="B481" s="100" t="s">
        <v>205</v>
      </c>
      <c r="C481" s="101"/>
      <c r="D481" s="101"/>
      <c r="E481" s="101"/>
      <c r="F481" s="101"/>
      <c r="G481" s="102"/>
      <c r="H481" s="102" t="s">
        <v>213</v>
      </c>
      <c r="I481" s="102" t="s">
        <v>759</v>
      </c>
      <c r="J481" s="102" t="s">
        <v>3567</v>
      </c>
      <c r="K481" s="102">
        <v>42</v>
      </c>
      <c r="L481" s="102">
        <v>5</v>
      </c>
      <c r="M481" s="102"/>
      <c r="N481" s="102"/>
      <c r="O481" s="102" t="s">
        <v>208</v>
      </c>
      <c r="P481" s="102" t="s">
        <v>209</v>
      </c>
      <c r="Q481" s="102" t="s">
        <v>139</v>
      </c>
      <c r="R481" s="102">
        <v>34160</v>
      </c>
      <c r="S481" s="102"/>
      <c r="T481" s="102">
        <v>80</v>
      </c>
      <c r="U481" s="102"/>
      <c r="V481" s="103"/>
      <c r="W481" s="101"/>
      <c r="X481" s="102"/>
      <c r="Y481" s="101"/>
      <c r="Z481" s="101"/>
      <c r="AA481" s="101"/>
      <c r="AB481" s="104"/>
    </row>
    <row r="482" spans="2:28" ht="16.5" customHeight="1" x14ac:dyDescent="0.25">
      <c r="B482" s="97">
        <v>2689</v>
      </c>
      <c r="C482" s="97" t="s">
        <v>206</v>
      </c>
      <c r="D482" s="98">
        <v>13864</v>
      </c>
      <c r="E482" s="99">
        <v>5</v>
      </c>
      <c r="F482" s="97">
        <v>6</v>
      </c>
      <c r="G482" s="97">
        <v>1</v>
      </c>
      <c r="H482" s="105">
        <v>16</v>
      </c>
      <c r="I482" s="105">
        <v>2</v>
      </c>
      <c r="J482" s="105">
        <v>48</v>
      </c>
      <c r="K482" s="95">
        <v>6648</v>
      </c>
      <c r="L482" s="106">
        <f>T481</f>
        <v>80</v>
      </c>
      <c r="M482" s="106">
        <f>K482*L482</f>
        <v>531840</v>
      </c>
      <c r="N482" s="77"/>
      <c r="O482" s="78"/>
      <c r="P482" s="78"/>
      <c r="Q482" s="78"/>
      <c r="R482" s="79"/>
      <c r="S482" s="80"/>
      <c r="T482" s="81"/>
      <c r="U482" s="77"/>
      <c r="V482" s="79"/>
      <c r="W482" s="79"/>
      <c r="X482" s="82"/>
      <c r="Y482" s="83">
        <f>M482</f>
        <v>531840</v>
      </c>
      <c r="Z482" s="84"/>
      <c r="AA482" s="87">
        <f>AB482*M482/100</f>
        <v>53.184000000000005</v>
      </c>
      <c r="AB482" s="110">
        <v>0.01</v>
      </c>
    </row>
    <row r="483" spans="2:28" ht="16.5" customHeight="1" x14ac:dyDescent="0.25">
      <c r="B483" s="97"/>
      <c r="C483" s="97"/>
      <c r="D483" s="98"/>
      <c r="E483" s="99"/>
      <c r="F483" s="97"/>
      <c r="G483" s="97"/>
      <c r="H483" s="105"/>
      <c r="I483" s="105"/>
      <c r="J483" s="105"/>
      <c r="K483" s="95"/>
      <c r="L483" s="106"/>
      <c r="M483" s="106"/>
      <c r="N483" s="77"/>
      <c r="O483" s="78"/>
      <c r="P483" s="78"/>
      <c r="Q483" s="78"/>
      <c r="R483" s="79"/>
      <c r="S483" s="80"/>
      <c r="T483" s="81"/>
      <c r="U483" s="77"/>
      <c r="V483" s="79"/>
      <c r="W483" s="79"/>
      <c r="X483" s="82"/>
      <c r="Y483" s="83"/>
      <c r="Z483" s="84"/>
      <c r="AA483" s="87"/>
      <c r="AB483" s="110"/>
    </row>
    <row r="484" spans="2:28" ht="16.5" customHeight="1" x14ac:dyDescent="0.25">
      <c r="B484" s="99"/>
      <c r="C484" s="99"/>
      <c r="D484" s="99"/>
      <c r="E484" s="99"/>
      <c r="F484" s="99"/>
      <c r="G484" s="99"/>
      <c r="H484" s="107"/>
      <c r="I484" s="107"/>
      <c r="J484" s="107"/>
      <c r="K484" s="106"/>
      <c r="L484" s="106"/>
      <c r="M484" s="106"/>
      <c r="N484" s="77"/>
      <c r="O484" s="78"/>
      <c r="P484" s="78"/>
      <c r="Q484" s="78"/>
      <c r="R484" s="79"/>
      <c r="S484" s="80"/>
      <c r="T484" s="81"/>
      <c r="U484" s="77"/>
      <c r="V484" s="79"/>
      <c r="W484" s="79"/>
      <c r="X484" s="86"/>
      <c r="Y484" s="83"/>
      <c r="Z484" s="84"/>
      <c r="AA484" s="85"/>
      <c r="AB484" s="86"/>
    </row>
    <row r="485" spans="2:28" ht="16.5" customHeight="1" x14ac:dyDescent="0.25">
      <c r="B485" s="100" t="s">
        <v>205</v>
      </c>
      <c r="C485" s="101"/>
      <c r="D485" s="101"/>
      <c r="E485" s="101"/>
      <c r="F485" s="101"/>
      <c r="G485" s="102"/>
      <c r="H485" s="102" t="s">
        <v>210</v>
      </c>
      <c r="I485" s="102" t="s">
        <v>234</v>
      </c>
      <c r="J485" s="102" t="s">
        <v>235</v>
      </c>
      <c r="K485" s="102">
        <v>17</v>
      </c>
      <c r="L485" s="102">
        <v>5</v>
      </c>
      <c r="M485" s="102"/>
      <c r="N485" s="102"/>
      <c r="O485" s="102" t="s">
        <v>208</v>
      </c>
      <c r="P485" s="102" t="s">
        <v>209</v>
      </c>
      <c r="Q485" s="102" t="s">
        <v>139</v>
      </c>
      <c r="R485" s="102">
        <v>34160</v>
      </c>
      <c r="S485" s="102"/>
      <c r="T485" s="102">
        <v>80</v>
      </c>
      <c r="U485" s="102"/>
      <c r="V485" s="103"/>
      <c r="W485" s="101"/>
      <c r="X485" s="102"/>
      <c r="Y485" s="101"/>
      <c r="Z485" s="101"/>
      <c r="AA485" s="101"/>
      <c r="AB485" s="104"/>
    </row>
    <row r="486" spans="2:28" ht="16.5" customHeight="1" x14ac:dyDescent="0.25">
      <c r="B486" s="97">
        <v>2691</v>
      </c>
      <c r="C486" s="97" t="s">
        <v>206</v>
      </c>
      <c r="D486" s="98">
        <v>12907</v>
      </c>
      <c r="E486" s="99">
        <v>116</v>
      </c>
      <c r="F486" s="97">
        <v>6</v>
      </c>
      <c r="G486" s="97">
        <v>1</v>
      </c>
      <c r="H486" s="105">
        <v>0</v>
      </c>
      <c r="I486" s="105">
        <v>2</v>
      </c>
      <c r="J486" s="105">
        <v>46</v>
      </c>
      <c r="K486" s="95">
        <v>246</v>
      </c>
      <c r="L486" s="106">
        <f>T485</f>
        <v>80</v>
      </c>
      <c r="M486" s="106">
        <f>K486*L486</f>
        <v>19680</v>
      </c>
      <c r="N486" s="77"/>
      <c r="O486" s="78"/>
      <c r="P486" s="78"/>
      <c r="Q486" s="78"/>
      <c r="R486" s="79"/>
      <c r="S486" s="80"/>
      <c r="T486" s="81"/>
      <c r="U486" s="77"/>
      <c r="V486" s="79"/>
      <c r="W486" s="79"/>
      <c r="X486" s="82"/>
      <c r="Y486" s="83">
        <f>M486</f>
        <v>19680</v>
      </c>
      <c r="Z486" s="84"/>
      <c r="AA486" s="87">
        <f>AB486*M486/100</f>
        <v>1.9680000000000002</v>
      </c>
      <c r="AB486" s="110">
        <v>0.01</v>
      </c>
    </row>
    <row r="487" spans="2:28" ht="16.5" customHeight="1" x14ac:dyDescent="0.25">
      <c r="B487" s="99"/>
      <c r="C487" s="99"/>
      <c r="D487" s="99"/>
      <c r="E487" s="99"/>
      <c r="F487" s="99"/>
      <c r="G487" s="99"/>
      <c r="H487" s="107"/>
      <c r="I487" s="107"/>
      <c r="J487" s="107"/>
      <c r="K487" s="106"/>
      <c r="L487" s="106"/>
      <c r="M487" s="106"/>
      <c r="N487" s="77"/>
      <c r="O487" s="78"/>
      <c r="P487" s="78"/>
      <c r="Q487" s="78"/>
      <c r="R487" s="79"/>
      <c r="S487" s="80"/>
      <c r="T487" s="81"/>
      <c r="U487" s="77"/>
      <c r="V487" s="79"/>
      <c r="W487" s="79"/>
      <c r="X487" s="86"/>
      <c r="Y487" s="83"/>
      <c r="Z487" s="84"/>
      <c r="AA487" s="85"/>
      <c r="AB487" s="86"/>
    </row>
    <row r="488" spans="2:28" ht="16.5" customHeight="1" x14ac:dyDescent="0.25">
      <c r="B488" s="100" t="s">
        <v>205</v>
      </c>
      <c r="C488" s="101"/>
      <c r="D488" s="101"/>
      <c r="E488" s="101"/>
      <c r="F488" s="101"/>
      <c r="G488" s="102"/>
      <c r="H488" s="102" t="s">
        <v>213</v>
      </c>
      <c r="I488" s="102" t="s">
        <v>563</v>
      </c>
      <c r="J488" s="102" t="s">
        <v>235</v>
      </c>
      <c r="K488" s="102">
        <v>17</v>
      </c>
      <c r="L488" s="102">
        <v>5</v>
      </c>
      <c r="M488" s="102"/>
      <c r="N488" s="102"/>
      <c r="O488" s="102" t="s">
        <v>208</v>
      </c>
      <c r="P488" s="102" t="s">
        <v>209</v>
      </c>
      <c r="Q488" s="102" t="s">
        <v>139</v>
      </c>
      <c r="R488" s="102">
        <v>34160</v>
      </c>
      <c r="S488" s="102"/>
      <c r="T488" s="102">
        <v>80</v>
      </c>
      <c r="U488" s="102"/>
      <c r="V488" s="103"/>
      <c r="W488" s="101"/>
      <c r="X488" s="102"/>
      <c r="Y488" s="101"/>
      <c r="Z488" s="101"/>
      <c r="AA488" s="101"/>
      <c r="AB488" s="104"/>
    </row>
    <row r="489" spans="2:28" ht="16.5" customHeight="1" x14ac:dyDescent="0.25">
      <c r="B489" s="97">
        <v>2692</v>
      </c>
      <c r="C489" s="97" t="s">
        <v>206</v>
      </c>
      <c r="D489" s="98">
        <v>5997</v>
      </c>
      <c r="E489" s="99">
        <v>120</v>
      </c>
      <c r="F489" s="97">
        <v>6</v>
      </c>
      <c r="G489" s="97">
        <v>1</v>
      </c>
      <c r="H489" s="105">
        <v>0</v>
      </c>
      <c r="I489" s="105">
        <v>2</v>
      </c>
      <c r="J489" s="105">
        <v>52</v>
      </c>
      <c r="K489" s="95">
        <v>252</v>
      </c>
      <c r="L489" s="106">
        <f>T488</f>
        <v>80</v>
      </c>
      <c r="M489" s="106">
        <f>K489*L489</f>
        <v>20160</v>
      </c>
      <c r="N489" s="77"/>
      <c r="O489" s="78"/>
      <c r="P489" s="78"/>
      <c r="Q489" s="78"/>
      <c r="R489" s="79"/>
      <c r="S489" s="80"/>
      <c r="T489" s="81"/>
      <c r="U489" s="77"/>
      <c r="V489" s="79"/>
      <c r="W489" s="79"/>
      <c r="X489" s="82"/>
      <c r="Y489" s="83">
        <f>M489</f>
        <v>20160</v>
      </c>
      <c r="Z489" s="84"/>
      <c r="AA489" s="87">
        <f>AB489*M489/100</f>
        <v>2.016</v>
      </c>
      <c r="AB489" s="110">
        <v>0.01</v>
      </c>
    </row>
    <row r="490" spans="2:28" ht="16.5" customHeight="1" x14ac:dyDescent="0.25">
      <c r="B490" s="99"/>
      <c r="C490" s="99"/>
      <c r="D490" s="99"/>
      <c r="E490" s="99"/>
      <c r="F490" s="99"/>
      <c r="G490" s="99"/>
      <c r="H490" s="107"/>
      <c r="I490" s="107"/>
      <c r="J490" s="107"/>
      <c r="K490" s="106"/>
      <c r="L490" s="106"/>
      <c r="M490" s="106"/>
      <c r="N490" s="77"/>
      <c r="O490" s="78"/>
      <c r="P490" s="78"/>
      <c r="Q490" s="78"/>
      <c r="R490" s="79"/>
      <c r="S490" s="80"/>
      <c r="T490" s="81"/>
      <c r="U490" s="77"/>
      <c r="V490" s="79"/>
      <c r="W490" s="79"/>
      <c r="X490" s="86"/>
      <c r="Y490" s="83"/>
      <c r="Z490" s="84"/>
      <c r="AA490" s="85"/>
      <c r="AB490" s="86"/>
    </row>
    <row r="491" spans="2:28" ht="16.5" customHeight="1" x14ac:dyDescent="0.25">
      <c r="B491" s="100" t="s">
        <v>205</v>
      </c>
      <c r="C491" s="101"/>
      <c r="D491" s="101"/>
      <c r="E491" s="101"/>
      <c r="F491" s="101"/>
      <c r="G491" s="102"/>
      <c r="H491" s="102" t="s">
        <v>207</v>
      </c>
      <c r="I491" s="102" t="s">
        <v>1935</v>
      </c>
      <c r="J491" s="102" t="s">
        <v>5173</v>
      </c>
      <c r="K491" s="102">
        <v>24</v>
      </c>
      <c r="L491" s="102">
        <v>5</v>
      </c>
      <c r="M491" s="102"/>
      <c r="N491" s="102"/>
      <c r="O491" s="102" t="s">
        <v>208</v>
      </c>
      <c r="P491" s="102" t="s">
        <v>209</v>
      </c>
      <c r="Q491" s="102" t="s">
        <v>139</v>
      </c>
      <c r="R491" s="102">
        <v>34160</v>
      </c>
      <c r="S491" s="102"/>
      <c r="T491" s="102">
        <v>80</v>
      </c>
      <c r="U491" s="102"/>
      <c r="V491" s="103"/>
      <c r="W491" s="101"/>
      <c r="X491" s="102"/>
      <c r="Y491" s="101"/>
      <c r="Z491" s="101"/>
      <c r="AA491" s="101"/>
      <c r="AB491" s="104"/>
    </row>
    <row r="492" spans="2:28" ht="16.5" customHeight="1" x14ac:dyDescent="0.25">
      <c r="B492" s="97">
        <v>2693</v>
      </c>
      <c r="C492" s="97" t="s">
        <v>206</v>
      </c>
      <c r="D492" s="98">
        <v>6046</v>
      </c>
      <c r="E492" s="99">
        <v>196</v>
      </c>
      <c r="F492" s="97">
        <v>6</v>
      </c>
      <c r="G492" s="97">
        <v>1</v>
      </c>
      <c r="H492" s="105">
        <v>0</v>
      </c>
      <c r="I492" s="105">
        <v>2</v>
      </c>
      <c r="J492" s="105">
        <v>73</v>
      </c>
      <c r="K492" s="95">
        <v>273</v>
      </c>
      <c r="L492" s="106">
        <f>T491</f>
        <v>80</v>
      </c>
      <c r="M492" s="106">
        <f>K492*L492</f>
        <v>21840</v>
      </c>
      <c r="N492" s="77"/>
      <c r="O492" s="78"/>
      <c r="P492" s="78"/>
      <c r="Q492" s="78"/>
      <c r="R492" s="79"/>
      <c r="S492" s="80"/>
      <c r="T492" s="81"/>
      <c r="U492" s="77"/>
      <c r="V492" s="79"/>
      <c r="W492" s="79"/>
      <c r="X492" s="82"/>
      <c r="Y492" s="83">
        <f>M492</f>
        <v>21840</v>
      </c>
      <c r="Z492" s="84"/>
      <c r="AA492" s="87">
        <f>AB492*M492/100</f>
        <v>2.1840000000000002</v>
      </c>
      <c r="AB492" s="110">
        <v>0.01</v>
      </c>
    </row>
    <row r="493" spans="2:28" ht="16.5" customHeight="1" x14ac:dyDescent="0.25">
      <c r="B493" s="99"/>
      <c r="C493" s="99"/>
      <c r="D493" s="99"/>
      <c r="E493" s="99"/>
      <c r="F493" s="99"/>
      <c r="G493" s="99"/>
      <c r="H493" s="107"/>
      <c r="I493" s="107"/>
      <c r="J493" s="107"/>
      <c r="K493" s="106"/>
      <c r="L493" s="106"/>
      <c r="M493" s="106"/>
      <c r="N493" s="77"/>
      <c r="O493" s="78"/>
      <c r="P493" s="78"/>
      <c r="Q493" s="78"/>
      <c r="R493" s="79"/>
      <c r="S493" s="80"/>
      <c r="T493" s="81"/>
      <c r="U493" s="77"/>
      <c r="V493" s="79"/>
      <c r="W493" s="79"/>
      <c r="X493" s="86"/>
      <c r="Y493" s="83"/>
      <c r="Z493" s="84"/>
      <c r="AA493" s="85"/>
      <c r="AB493" s="86"/>
    </row>
    <row r="494" spans="2:28" ht="16.5" customHeight="1" x14ac:dyDescent="0.25">
      <c r="B494" s="100" t="s">
        <v>205</v>
      </c>
      <c r="C494" s="101"/>
      <c r="D494" s="101"/>
      <c r="E494" s="101"/>
      <c r="F494" s="101"/>
      <c r="G494" s="102"/>
      <c r="H494" s="102" t="s">
        <v>207</v>
      </c>
      <c r="I494" s="102" t="s">
        <v>2076</v>
      </c>
      <c r="J494" s="102" t="s">
        <v>3713</v>
      </c>
      <c r="K494" s="102">
        <v>106</v>
      </c>
      <c r="L494" s="102">
        <v>5</v>
      </c>
      <c r="M494" s="102"/>
      <c r="N494" s="102"/>
      <c r="O494" s="102" t="s">
        <v>208</v>
      </c>
      <c r="P494" s="102" t="s">
        <v>209</v>
      </c>
      <c r="Q494" s="102" t="s">
        <v>139</v>
      </c>
      <c r="R494" s="102">
        <v>34160</v>
      </c>
      <c r="S494" s="102"/>
      <c r="T494" s="102">
        <v>80</v>
      </c>
      <c r="U494" s="102"/>
      <c r="V494" s="103"/>
      <c r="W494" s="101"/>
      <c r="X494" s="102" t="s">
        <v>212</v>
      </c>
      <c r="Y494" s="101" t="s">
        <v>3706</v>
      </c>
      <c r="Z494" s="101"/>
      <c r="AA494" s="101"/>
      <c r="AB494" s="104"/>
    </row>
    <row r="495" spans="2:28" ht="16.5" customHeight="1" x14ac:dyDescent="0.25">
      <c r="B495" s="97">
        <v>2773</v>
      </c>
      <c r="C495" s="97" t="s">
        <v>5579</v>
      </c>
      <c r="D495" s="98">
        <v>2163</v>
      </c>
      <c r="E495" s="99">
        <v>18</v>
      </c>
      <c r="F495" s="97"/>
      <c r="G495" s="97">
        <v>1</v>
      </c>
      <c r="H495" s="105">
        <v>19</v>
      </c>
      <c r="I495" s="105">
        <v>1</v>
      </c>
      <c r="J495" s="105">
        <v>27</v>
      </c>
      <c r="K495" s="95">
        <v>7727</v>
      </c>
      <c r="L495" s="106">
        <f>T494</f>
        <v>80</v>
      </c>
      <c r="M495" s="106">
        <f>K495*L495</f>
        <v>618160</v>
      </c>
      <c r="N495" s="77"/>
      <c r="O495" s="78"/>
      <c r="P495" s="78"/>
      <c r="Q495" s="78"/>
      <c r="R495" s="79"/>
      <c r="S495" s="80"/>
      <c r="T495" s="81"/>
      <c r="U495" s="77"/>
      <c r="V495" s="79"/>
      <c r="W495" s="79"/>
      <c r="X495" s="82"/>
      <c r="Y495" s="83">
        <f>M495</f>
        <v>618160</v>
      </c>
      <c r="Z495" s="84"/>
      <c r="AA495" s="87">
        <f>AB495*M495/100</f>
        <v>61.816000000000003</v>
      </c>
      <c r="AB495" s="110">
        <v>0.01</v>
      </c>
    </row>
    <row r="496" spans="2:28" ht="16.5" customHeight="1" x14ac:dyDescent="0.25">
      <c r="B496" s="99"/>
      <c r="C496" s="99"/>
      <c r="D496" s="99"/>
      <c r="E496" s="99"/>
      <c r="F496" s="99"/>
      <c r="G496" s="99"/>
      <c r="H496" s="107"/>
      <c r="I496" s="107"/>
      <c r="J496" s="107"/>
      <c r="K496" s="106"/>
      <c r="L496" s="106"/>
      <c r="M496" s="106"/>
      <c r="N496" s="77"/>
      <c r="O496" s="78"/>
      <c r="P496" s="78"/>
      <c r="Q496" s="78"/>
      <c r="R496" s="79"/>
      <c r="S496" s="80"/>
      <c r="T496" s="81"/>
      <c r="U496" s="77"/>
      <c r="V496" s="79"/>
      <c r="W496" s="79"/>
      <c r="X496" s="86"/>
      <c r="Y496" s="83"/>
      <c r="Z496" s="84"/>
      <c r="AA496" s="85"/>
      <c r="AB496" s="86"/>
    </row>
    <row r="497" spans="2:28" ht="16.5" customHeight="1" x14ac:dyDescent="0.25">
      <c r="B497" s="100" t="s">
        <v>205</v>
      </c>
      <c r="C497" s="101"/>
      <c r="D497" s="101"/>
      <c r="E497" s="101"/>
      <c r="F497" s="101"/>
      <c r="G497" s="102"/>
      <c r="H497" s="102" t="s">
        <v>210</v>
      </c>
      <c r="I497" s="102" t="s">
        <v>838</v>
      </c>
      <c r="J497" s="102" t="s">
        <v>498</v>
      </c>
      <c r="K497" s="102">
        <v>57</v>
      </c>
      <c r="L497" s="102">
        <v>5</v>
      </c>
      <c r="M497" s="102"/>
      <c r="N497" s="102"/>
      <c r="O497" s="102" t="s">
        <v>208</v>
      </c>
      <c r="P497" s="102" t="s">
        <v>209</v>
      </c>
      <c r="Q497" s="102" t="s">
        <v>139</v>
      </c>
      <c r="R497" s="102">
        <v>34160</v>
      </c>
      <c r="S497" s="102"/>
      <c r="T497" s="102">
        <v>80</v>
      </c>
      <c r="U497" s="102"/>
      <c r="V497" s="103"/>
      <c r="W497" s="101"/>
      <c r="X497" s="102"/>
      <c r="Y497" s="101"/>
      <c r="Z497" s="101"/>
      <c r="AA497" s="101"/>
      <c r="AB497" s="104"/>
    </row>
    <row r="498" spans="2:28" ht="16.5" customHeight="1" x14ac:dyDescent="0.25">
      <c r="B498" s="97">
        <v>2830</v>
      </c>
      <c r="C498" s="97" t="s">
        <v>5579</v>
      </c>
      <c r="D498" s="98">
        <v>2908</v>
      </c>
      <c r="E498" s="99"/>
      <c r="F498" s="97"/>
      <c r="G498" s="97">
        <v>1</v>
      </c>
      <c r="H498" s="105">
        <v>14</v>
      </c>
      <c r="I498" s="105">
        <v>0</v>
      </c>
      <c r="J498" s="105">
        <v>0</v>
      </c>
      <c r="K498" s="95">
        <v>5600</v>
      </c>
      <c r="L498" s="106">
        <f>T497</f>
        <v>80</v>
      </c>
      <c r="M498" s="106">
        <f>K498*L498</f>
        <v>448000</v>
      </c>
      <c r="N498" s="77"/>
      <c r="O498" s="78"/>
      <c r="P498" s="78"/>
      <c r="Q498" s="78"/>
      <c r="R498" s="79"/>
      <c r="S498" s="80"/>
      <c r="T498" s="81"/>
      <c r="U498" s="77"/>
      <c r="V498" s="79"/>
      <c r="W498" s="79"/>
      <c r="X498" s="82"/>
      <c r="Y498" s="83">
        <f>M498</f>
        <v>448000</v>
      </c>
      <c r="Z498" s="84"/>
      <c r="AA498" s="87">
        <f>AB498*M498/100</f>
        <v>44.8</v>
      </c>
      <c r="AB498" s="110">
        <v>0.01</v>
      </c>
    </row>
    <row r="499" spans="2:28" ht="16.5" customHeight="1" x14ac:dyDescent="0.25">
      <c r="B499" s="99"/>
      <c r="C499" s="99"/>
      <c r="D499" s="99"/>
      <c r="E499" s="99"/>
      <c r="F499" s="99"/>
      <c r="G499" s="99"/>
      <c r="H499" s="107"/>
      <c r="I499" s="107"/>
      <c r="J499" s="107"/>
      <c r="K499" s="106"/>
      <c r="L499" s="106"/>
      <c r="M499" s="106"/>
      <c r="N499" s="77"/>
      <c r="O499" s="78"/>
      <c r="P499" s="78"/>
      <c r="Q499" s="78"/>
      <c r="R499" s="79"/>
      <c r="S499" s="80"/>
      <c r="T499" s="81"/>
      <c r="U499" s="77"/>
      <c r="V499" s="79"/>
      <c r="W499" s="79"/>
      <c r="X499" s="86"/>
      <c r="Y499" s="83"/>
      <c r="Z499" s="84"/>
      <c r="AA499" s="85"/>
      <c r="AB499" s="86"/>
    </row>
    <row r="500" spans="2:28" ht="16.5" customHeight="1" x14ac:dyDescent="0.25">
      <c r="B500" s="100" t="s">
        <v>205</v>
      </c>
      <c r="C500" s="101"/>
      <c r="D500" s="101"/>
      <c r="E500" s="101"/>
      <c r="F500" s="101"/>
      <c r="G500" s="102"/>
      <c r="H500" s="102" t="s">
        <v>210</v>
      </c>
      <c r="I500" s="102" t="s">
        <v>263</v>
      </c>
      <c r="J500" s="102" t="s">
        <v>264</v>
      </c>
      <c r="K500" s="102">
        <v>64</v>
      </c>
      <c r="L500" s="102">
        <v>5</v>
      </c>
      <c r="M500" s="102"/>
      <c r="N500" s="102"/>
      <c r="O500" s="102" t="s">
        <v>208</v>
      </c>
      <c r="P500" s="102" t="s">
        <v>209</v>
      </c>
      <c r="Q500" s="102" t="s">
        <v>139</v>
      </c>
      <c r="R500" s="102">
        <v>34160</v>
      </c>
      <c r="S500" s="102"/>
      <c r="T500" s="102">
        <v>80</v>
      </c>
      <c r="U500" s="102"/>
      <c r="V500" s="103"/>
      <c r="W500" s="101"/>
      <c r="X500" s="102"/>
      <c r="Y500" s="101"/>
      <c r="Z500" s="101"/>
      <c r="AA500" s="101"/>
      <c r="AB500" s="104"/>
    </row>
    <row r="501" spans="2:28" ht="16.5" customHeight="1" x14ac:dyDescent="0.25">
      <c r="B501" s="97">
        <v>2838</v>
      </c>
      <c r="C501" s="97" t="s">
        <v>5579</v>
      </c>
      <c r="D501" s="98">
        <v>91</v>
      </c>
      <c r="E501" s="99">
        <v>13</v>
      </c>
      <c r="F501" s="97"/>
      <c r="G501" s="97">
        <v>1</v>
      </c>
      <c r="H501" s="105">
        <v>13</v>
      </c>
      <c r="I501" s="105">
        <v>2</v>
      </c>
      <c r="J501" s="105">
        <v>96</v>
      </c>
      <c r="K501" s="95">
        <v>5496</v>
      </c>
      <c r="L501" s="106">
        <f>T500</f>
        <v>80</v>
      </c>
      <c r="M501" s="106">
        <f>K501*L501</f>
        <v>439680</v>
      </c>
      <c r="N501" s="77"/>
      <c r="O501" s="78"/>
      <c r="P501" s="78"/>
      <c r="Q501" s="78"/>
      <c r="R501" s="79"/>
      <c r="S501" s="80"/>
      <c r="T501" s="81"/>
      <c r="U501" s="77"/>
      <c r="V501" s="79"/>
      <c r="W501" s="79"/>
      <c r="X501" s="82"/>
      <c r="Y501" s="83">
        <f>M501</f>
        <v>439680</v>
      </c>
      <c r="Z501" s="84"/>
      <c r="AA501" s="87">
        <f>AB501*M501/100</f>
        <v>43.968000000000004</v>
      </c>
      <c r="AB501" s="110">
        <v>0.01</v>
      </c>
    </row>
    <row r="502" spans="2:28" ht="16.5" customHeight="1" x14ac:dyDescent="0.25">
      <c r="B502" s="99"/>
      <c r="C502" s="99"/>
      <c r="D502" s="99"/>
      <c r="E502" s="99"/>
      <c r="F502" s="99"/>
      <c r="G502" s="99"/>
      <c r="H502" s="107"/>
      <c r="I502" s="107"/>
      <c r="J502" s="107"/>
      <c r="K502" s="106"/>
      <c r="L502" s="106"/>
      <c r="M502" s="106"/>
      <c r="N502" s="77"/>
      <c r="O502" s="78"/>
      <c r="P502" s="78"/>
      <c r="Q502" s="78"/>
      <c r="R502" s="79"/>
      <c r="S502" s="80"/>
      <c r="T502" s="81"/>
      <c r="U502" s="77"/>
      <c r="V502" s="79"/>
      <c r="W502" s="79"/>
      <c r="X502" s="86"/>
      <c r="Y502" s="83"/>
      <c r="Z502" s="84"/>
      <c r="AA502" s="85"/>
      <c r="AB502" s="86"/>
    </row>
    <row r="503" spans="2:28" ht="16.5" customHeight="1" x14ac:dyDescent="0.25">
      <c r="B503" s="100" t="s">
        <v>205</v>
      </c>
      <c r="C503" s="101"/>
      <c r="D503" s="101"/>
      <c r="E503" s="101"/>
      <c r="F503" s="101"/>
      <c r="G503" s="102"/>
      <c r="H503" s="102" t="s">
        <v>207</v>
      </c>
      <c r="I503" s="102" t="s">
        <v>1319</v>
      </c>
      <c r="J503" s="102" t="s">
        <v>5177</v>
      </c>
      <c r="K503" s="102">
        <v>76</v>
      </c>
      <c r="L503" s="102">
        <v>5</v>
      </c>
      <c r="M503" s="102"/>
      <c r="N503" s="102"/>
      <c r="O503" s="102" t="s">
        <v>208</v>
      </c>
      <c r="P503" s="102" t="s">
        <v>209</v>
      </c>
      <c r="Q503" s="102" t="s">
        <v>139</v>
      </c>
      <c r="R503" s="102">
        <v>34160</v>
      </c>
      <c r="S503" s="102"/>
      <c r="T503" s="102">
        <v>80</v>
      </c>
      <c r="U503" s="102"/>
      <c r="V503" s="103"/>
      <c r="W503" s="101"/>
      <c r="X503" s="102"/>
      <c r="Y503" s="101"/>
      <c r="Z503" s="101"/>
      <c r="AA503" s="101"/>
      <c r="AB503" s="104"/>
    </row>
    <row r="504" spans="2:28" ht="16.5" customHeight="1" x14ac:dyDescent="0.25">
      <c r="B504" s="97">
        <v>2848</v>
      </c>
      <c r="C504" s="97" t="s">
        <v>5579</v>
      </c>
      <c r="D504" s="98">
        <v>157</v>
      </c>
      <c r="E504" s="99"/>
      <c r="F504" s="97"/>
      <c r="G504" s="97">
        <v>1</v>
      </c>
      <c r="H504" s="105">
        <v>6</v>
      </c>
      <c r="I504" s="105">
        <v>0</v>
      </c>
      <c r="J504" s="105">
        <v>0</v>
      </c>
      <c r="K504" s="95">
        <v>2400</v>
      </c>
      <c r="L504" s="106">
        <f>T503</f>
        <v>80</v>
      </c>
      <c r="M504" s="106">
        <f>K504*L504</f>
        <v>192000</v>
      </c>
      <c r="N504" s="77"/>
      <c r="O504" s="78"/>
      <c r="P504" s="78"/>
      <c r="Q504" s="78"/>
      <c r="R504" s="79"/>
      <c r="S504" s="80"/>
      <c r="T504" s="81"/>
      <c r="U504" s="77"/>
      <c r="V504" s="79"/>
      <c r="W504" s="79"/>
      <c r="X504" s="82"/>
      <c r="Y504" s="83">
        <f>M504</f>
        <v>192000</v>
      </c>
      <c r="Z504" s="84"/>
      <c r="AA504" s="87">
        <f>AB504*M504/100</f>
        <v>19.2</v>
      </c>
      <c r="AB504" s="110">
        <v>0.01</v>
      </c>
    </row>
    <row r="505" spans="2:28" ht="16.5" customHeight="1" x14ac:dyDescent="0.25">
      <c r="B505" s="99"/>
      <c r="C505" s="99"/>
      <c r="D505" s="99"/>
      <c r="E505" s="99"/>
      <c r="F505" s="99"/>
      <c r="G505" s="99"/>
      <c r="H505" s="107"/>
      <c r="I505" s="107"/>
      <c r="J505" s="107"/>
      <c r="K505" s="106"/>
      <c r="L505" s="106"/>
      <c r="M505" s="106"/>
      <c r="N505" s="77"/>
      <c r="O505" s="78"/>
      <c r="P505" s="78"/>
      <c r="Q505" s="78"/>
      <c r="R505" s="79"/>
      <c r="S505" s="80"/>
      <c r="T505" s="81"/>
      <c r="U505" s="77"/>
      <c r="V505" s="79"/>
      <c r="W505" s="79"/>
      <c r="X505" s="86"/>
      <c r="Y505" s="83"/>
      <c r="Z505" s="84"/>
      <c r="AA505" s="85"/>
      <c r="AB505" s="86"/>
    </row>
    <row r="506" spans="2:28" ht="16.5" customHeight="1" x14ac:dyDescent="0.25">
      <c r="B506" s="100" t="s">
        <v>205</v>
      </c>
      <c r="C506" s="101"/>
      <c r="D506" s="101"/>
      <c r="E506" s="101"/>
      <c r="F506" s="101"/>
      <c r="G506" s="102"/>
      <c r="H506" s="102" t="s">
        <v>210</v>
      </c>
      <c r="I506" s="102" t="s">
        <v>429</v>
      </c>
      <c r="J506" s="102" t="s">
        <v>5350</v>
      </c>
      <c r="K506" s="102">
        <v>32</v>
      </c>
      <c r="L506" s="102">
        <v>5</v>
      </c>
      <c r="M506" s="102"/>
      <c r="N506" s="102"/>
      <c r="O506" s="102" t="s">
        <v>208</v>
      </c>
      <c r="P506" s="102" t="s">
        <v>209</v>
      </c>
      <c r="Q506" s="102" t="s">
        <v>139</v>
      </c>
      <c r="R506" s="102">
        <v>34160</v>
      </c>
      <c r="S506" s="102"/>
      <c r="T506" s="102">
        <v>80</v>
      </c>
      <c r="U506" s="102"/>
      <c r="V506" s="103"/>
      <c r="W506" s="101"/>
      <c r="X506" s="102"/>
      <c r="Y506" s="101"/>
      <c r="Z506" s="101"/>
      <c r="AA506" s="101"/>
      <c r="AB506" s="104"/>
    </row>
    <row r="507" spans="2:28" ht="16.5" customHeight="1" x14ac:dyDescent="0.25">
      <c r="B507" s="97">
        <v>2874</v>
      </c>
      <c r="C507" s="97" t="s">
        <v>206</v>
      </c>
      <c r="D507" s="98">
        <v>3901</v>
      </c>
      <c r="E507" s="99">
        <v>8</v>
      </c>
      <c r="F507" s="97">
        <v>6</v>
      </c>
      <c r="G507" s="97">
        <v>9</v>
      </c>
      <c r="H507" s="105">
        <v>7</v>
      </c>
      <c r="I507" s="105">
        <v>0</v>
      </c>
      <c r="J507" s="105">
        <v>97</v>
      </c>
      <c r="K507" s="95">
        <v>2897</v>
      </c>
      <c r="L507" s="106">
        <f>T506</f>
        <v>80</v>
      </c>
      <c r="M507" s="106">
        <f>K507*L507</f>
        <v>231760</v>
      </c>
      <c r="N507" s="77"/>
      <c r="O507" s="78"/>
      <c r="P507" s="78"/>
      <c r="Q507" s="78"/>
      <c r="R507" s="79"/>
      <c r="S507" s="80"/>
      <c r="T507" s="81"/>
      <c r="U507" s="77"/>
      <c r="V507" s="79"/>
      <c r="W507" s="79"/>
      <c r="X507" s="82"/>
      <c r="Y507" s="83">
        <f>M507</f>
        <v>231760</v>
      </c>
      <c r="Z507" s="84"/>
      <c r="AA507" s="87">
        <f>AB507*M507/100</f>
        <v>23.175999999999998</v>
      </c>
      <c r="AB507" s="110">
        <v>0.01</v>
      </c>
    </row>
    <row r="508" spans="2:28" ht="16.5" customHeight="1" x14ac:dyDescent="0.25">
      <c r="B508" s="99"/>
      <c r="C508" s="99"/>
      <c r="D508" s="99"/>
      <c r="E508" s="99"/>
      <c r="F508" s="99"/>
      <c r="G508" s="99"/>
      <c r="H508" s="107"/>
      <c r="I508" s="107"/>
      <c r="J508" s="107"/>
      <c r="K508" s="106"/>
      <c r="L508" s="106"/>
      <c r="M508" s="106"/>
      <c r="N508" s="77"/>
      <c r="O508" s="78"/>
      <c r="P508" s="78"/>
      <c r="Q508" s="78"/>
      <c r="R508" s="79"/>
      <c r="S508" s="80"/>
      <c r="T508" s="81"/>
      <c r="U508" s="77"/>
      <c r="V508" s="79"/>
      <c r="W508" s="79"/>
      <c r="X508" s="86"/>
      <c r="Y508" s="83"/>
      <c r="Z508" s="84"/>
      <c r="AA508" s="85"/>
      <c r="AB508" s="86"/>
    </row>
    <row r="509" spans="2:28" ht="16.5" customHeight="1" x14ac:dyDescent="0.25">
      <c r="B509" s="100" t="s">
        <v>205</v>
      </c>
      <c r="C509" s="101"/>
      <c r="D509" s="101"/>
      <c r="E509" s="101"/>
      <c r="F509" s="101"/>
      <c r="G509" s="102"/>
      <c r="H509" s="102" t="s">
        <v>210</v>
      </c>
      <c r="I509" s="102" t="s">
        <v>5731</v>
      </c>
      <c r="J509" s="102" t="s">
        <v>5732</v>
      </c>
      <c r="K509" s="102">
        <v>32</v>
      </c>
      <c r="L509" s="102">
        <v>5</v>
      </c>
      <c r="M509" s="102"/>
      <c r="N509" s="102"/>
      <c r="O509" s="102" t="s">
        <v>208</v>
      </c>
      <c r="P509" s="102" t="s">
        <v>209</v>
      </c>
      <c r="Q509" s="102" t="s">
        <v>139</v>
      </c>
      <c r="R509" s="102">
        <v>34160</v>
      </c>
      <c r="S509" s="102"/>
      <c r="T509" s="102">
        <v>80</v>
      </c>
      <c r="U509" s="102"/>
      <c r="V509" s="103"/>
      <c r="W509" s="101"/>
      <c r="X509" s="102"/>
      <c r="Y509" s="101"/>
      <c r="Z509" s="101"/>
      <c r="AA509" s="101"/>
      <c r="AB509" s="104"/>
    </row>
    <row r="510" spans="2:28" ht="16.5" customHeight="1" x14ac:dyDescent="0.25">
      <c r="B510" s="97">
        <v>2875</v>
      </c>
      <c r="C510" s="97" t="s">
        <v>206</v>
      </c>
      <c r="D510" s="98">
        <v>7626</v>
      </c>
      <c r="E510" s="99">
        <v>201</v>
      </c>
      <c r="F510" s="97">
        <v>6</v>
      </c>
      <c r="G510" s="97">
        <v>5</v>
      </c>
      <c r="H510" s="105">
        <v>0</v>
      </c>
      <c r="I510" s="105">
        <v>1</v>
      </c>
      <c r="J510" s="105">
        <v>45</v>
      </c>
      <c r="K510" s="95">
        <v>145</v>
      </c>
      <c r="L510" s="106">
        <f>T509</f>
        <v>80</v>
      </c>
      <c r="M510" s="106">
        <f>K510*L510</f>
        <v>11600</v>
      </c>
      <c r="N510" s="77"/>
      <c r="O510" s="78" t="s">
        <v>203</v>
      </c>
      <c r="P510" s="78" t="s">
        <v>5</v>
      </c>
      <c r="Q510" s="78" t="s">
        <v>143</v>
      </c>
      <c r="R510" s="79">
        <v>81</v>
      </c>
      <c r="S510" s="80"/>
      <c r="T510" s="81">
        <v>8050</v>
      </c>
      <c r="U510" s="96" t="s">
        <v>3739</v>
      </c>
      <c r="V510" s="79">
        <f>R510*T510*20/100</f>
        <v>130410</v>
      </c>
      <c r="W510" s="79">
        <f>R510*T510-V510</f>
        <v>521640</v>
      </c>
      <c r="X510" s="82">
        <f>M510+W510</f>
        <v>533240</v>
      </c>
      <c r="Y510" s="83">
        <f>M510</f>
        <v>11600</v>
      </c>
      <c r="Z510" s="84"/>
      <c r="AA510" s="87">
        <f>AB510*M510/100</f>
        <v>2.3199999999999998</v>
      </c>
      <c r="AB510" s="86">
        <v>0.02</v>
      </c>
    </row>
    <row r="511" spans="2:28" ht="16.5" customHeight="1" x14ac:dyDescent="0.25">
      <c r="B511" s="99"/>
      <c r="C511" s="99"/>
      <c r="D511" s="99"/>
      <c r="E511" s="99"/>
      <c r="F511" s="99"/>
      <c r="G511" s="99"/>
      <c r="H511" s="107"/>
      <c r="I511" s="107"/>
      <c r="J511" s="107"/>
      <c r="K511" s="106"/>
      <c r="L511" s="106"/>
      <c r="M511" s="106"/>
      <c r="N511" s="77"/>
      <c r="O511" s="78"/>
      <c r="P511" s="78"/>
      <c r="Q511" s="78"/>
      <c r="R511" s="79"/>
      <c r="S511" s="80"/>
      <c r="T511" s="81"/>
      <c r="U511" s="77"/>
      <c r="V511" s="79"/>
      <c r="W511" s="79"/>
      <c r="X511" s="86"/>
      <c r="Y511" s="83"/>
      <c r="Z511" s="84"/>
      <c r="AA511" s="85"/>
      <c r="AB511" s="86"/>
    </row>
    <row r="512" spans="2:28" ht="16.5" customHeight="1" x14ac:dyDescent="0.25">
      <c r="B512" s="100" t="s">
        <v>205</v>
      </c>
      <c r="C512" s="101"/>
      <c r="D512" s="101"/>
      <c r="E512" s="101"/>
      <c r="F512" s="101"/>
      <c r="G512" s="102"/>
      <c r="H512" s="102" t="s">
        <v>210</v>
      </c>
      <c r="I512" s="102" t="s">
        <v>277</v>
      </c>
      <c r="J512" s="102" t="s">
        <v>278</v>
      </c>
      <c r="K512" s="102">
        <v>83</v>
      </c>
      <c r="L512" s="102">
        <v>5</v>
      </c>
      <c r="M512" s="102"/>
      <c r="N512" s="102"/>
      <c r="O512" s="102" t="s">
        <v>208</v>
      </c>
      <c r="P512" s="102" t="s">
        <v>209</v>
      </c>
      <c r="Q512" s="102" t="s">
        <v>139</v>
      </c>
      <c r="R512" s="102">
        <v>34160</v>
      </c>
      <c r="S512" s="102"/>
      <c r="T512" s="102">
        <v>80</v>
      </c>
      <c r="U512" s="102"/>
      <c r="V512" s="103"/>
      <c r="W512" s="101"/>
      <c r="X512" s="102"/>
      <c r="Y512" s="101"/>
      <c r="Z512" s="101"/>
      <c r="AA512" s="101"/>
      <c r="AB512" s="104"/>
    </row>
    <row r="513" spans="2:28" ht="16.5" customHeight="1" x14ac:dyDescent="0.25">
      <c r="B513" s="97">
        <v>2879</v>
      </c>
      <c r="C513" s="97" t="s">
        <v>206</v>
      </c>
      <c r="D513" s="98">
        <v>6020</v>
      </c>
      <c r="E513" s="99">
        <v>158</v>
      </c>
      <c r="F513" s="97">
        <v>6</v>
      </c>
      <c r="G513" s="97">
        <v>5</v>
      </c>
      <c r="H513" s="105">
        <v>0</v>
      </c>
      <c r="I513" s="105">
        <v>1</v>
      </c>
      <c r="J513" s="105">
        <v>69</v>
      </c>
      <c r="K513" s="95">
        <v>169</v>
      </c>
      <c r="L513" s="106">
        <f>T512</f>
        <v>80</v>
      </c>
      <c r="M513" s="106">
        <f>K513*L513</f>
        <v>13520</v>
      </c>
      <c r="N513" s="77"/>
      <c r="O513" s="78"/>
      <c r="P513" s="78"/>
      <c r="Q513" s="78"/>
      <c r="R513" s="79"/>
      <c r="S513" s="80"/>
      <c r="T513" s="81"/>
      <c r="U513" s="77"/>
      <c r="V513" s="79"/>
      <c r="W513" s="79"/>
      <c r="X513" s="82"/>
      <c r="Y513" s="83">
        <f>M513</f>
        <v>13520</v>
      </c>
      <c r="Z513" s="84"/>
      <c r="AA513" s="87">
        <f>AB513*M513/100</f>
        <v>1.3519999999999999</v>
      </c>
      <c r="AB513" s="110">
        <v>0.01</v>
      </c>
    </row>
    <row r="514" spans="2:28" ht="16.5" customHeight="1" x14ac:dyDescent="0.25">
      <c r="B514" s="99"/>
      <c r="C514" s="99"/>
      <c r="D514" s="99"/>
      <c r="E514" s="99"/>
      <c r="F514" s="99"/>
      <c r="G514" s="99"/>
      <c r="H514" s="107"/>
      <c r="I514" s="107"/>
      <c r="J514" s="107"/>
      <c r="K514" s="106"/>
      <c r="L514" s="106"/>
      <c r="M514" s="106"/>
      <c r="N514" s="77"/>
      <c r="O514" s="78"/>
      <c r="P514" s="78"/>
      <c r="Q514" s="78"/>
      <c r="R514" s="79"/>
      <c r="S514" s="80"/>
      <c r="T514" s="81"/>
      <c r="U514" s="77"/>
      <c r="V514" s="79"/>
      <c r="W514" s="79"/>
      <c r="X514" s="86"/>
      <c r="Y514" s="83"/>
      <c r="Z514" s="84"/>
      <c r="AA514" s="85"/>
      <c r="AB514" s="86"/>
    </row>
    <row r="515" spans="2:28" ht="16.5" customHeight="1" x14ac:dyDescent="0.25">
      <c r="B515" s="100" t="s">
        <v>205</v>
      </c>
      <c r="C515" s="101"/>
      <c r="D515" s="101"/>
      <c r="E515" s="101"/>
      <c r="F515" s="101"/>
      <c r="G515" s="102"/>
      <c r="H515" s="102" t="s">
        <v>301</v>
      </c>
      <c r="I515" s="102" t="s">
        <v>5737</v>
      </c>
      <c r="J515" s="102" t="s">
        <v>5738</v>
      </c>
      <c r="K515" s="102">
        <v>65</v>
      </c>
      <c r="L515" s="102">
        <v>5</v>
      </c>
      <c r="M515" s="102"/>
      <c r="N515" s="102"/>
      <c r="O515" s="102" t="s">
        <v>208</v>
      </c>
      <c r="P515" s="102" t="s">
        <v>209</v>
      </c>
      <c r="Q515" s="102" t="s">
        <v>139</v>
      </c>
      <c r="R515" s="102">
        <v>34160</v>
      </c>
      <c r="S515" s="102"/>
      <c r="T515" s="102">
        <v>80</v>
      </c>
      <c r="U515" s="102"/>
      <c r="V515" s="103"/>
      <c r="W515" s="101"/>
      <c r="X515" s="102"/>
      <c r="Y515" s="101"/>
      <c r="Z515" s="101"/>
      <c r="AA515" s="101"/>
      <c r="AB515" s="104"/>
    </row>
    <row r="516" spans="2:28" x14ac:dyDescent="0.25">
      <c r="B516" s="97">
        <v>2880</v>
      </c>
      <c r="C516" s="97" t="s">
        <v>206</v>
      </c>
      <c r="D516" s="98">
        <v>1754</v>
      </c>
      <c r="E516" s="99">
        <v>9</v>
      </c>
      <c r="F516" s="97">
        <v>6</v>
      </c>
      <c r="G516" s="97">
        <v>5</v>
      </c>
      <c r="H516" s="105">
        <v>9</v>
      </c>
      <c r="I516" s="105">
        <v>0</v>
      </c>
      <c r="J516" s="105">
        <v>30</v>
      </c>
      <c r="K516" s="95">
        <v>3630</v>
      </c>
      <c r="L516" s="106">
        <f>T515</f>
        <v>80</v>
      </c>
      <c r="M516" s="106">
        <f>K516*L516</f>
        <v>290400</v>
      </c>
      <c r="N516" s="77"/>
      <c r="O516" s="78"/>
      <c r="P516" s="78"/>
      <c r="Q516" s="78"/>
      <c r="R516" s="79"/>
      <c r="S516" s="80"/>
      <c r="T516" s="81"/>
      <c r="U516" s="77"/>
      <c r="V516" s="79"/>
      <c r="W516" s="79"/>
      <c r="X516" s="82"/>
      <c r="Y516" s="83">
        <f>M516</f>
        <v>290400</v>
      </c>
      <c r="Z516" s="84"/>
      <c r="AA516" s="87">
        <f>AB516*M516/100</f>
        <v>29.04</v>
      </c>
      <c r="AB516" s="110">
        <v>0.01</v>
      </c>
    </row>
    <row r="517" spans="2:28" x14ac:dyDescent="0.25">
      <c r="B517" s="99"/>
      <c r="C517" s="99"/>
      <c r="D517" s="99"/>
      <c r="E517" s="99"/>
      <c r="F517" s="99"/>
      <c r="G517" s="99"/>
      <c r="H517" s="107"/>
      <c r="I517" s="107"/>
      <c r="J517" s="107"/>
      <c r="K517" s="106"/>
      <c r="L517" s="106"/>
      <c r="M517" s="106"/>
      <c r="N517" s="77"/>
      <c r="O517" s="78"/>
      <c r="P517" s="78"/>
      <c r="Q517" s="78"/>
      <c r="R517" s="79"/>
      <c r="S517" s="80"/>
      <c r="T517" s="81"/>
      <c r="U517" s="77"/>
      <c r="V517" s="79"/>
      <c r="W517" s="79"/>
      <c r="X517" s="86"/>
      <c r="Y517" s="83"/>
      <c r="Z517" s="84"/>
      <c r="AA517" s="85"/>
      <c r="AB517" s="86"/>
    </row>
    <row r="518" spans="2:28" x14ac:dyDescent="0.25">
      <c r="B518" s="100" t="s">
        <v>205</v>
      </c>
      <c r="C518" s="101"/>
      <c r="D518" s="101"/>
      <c r="E518" s="101"/>
      <c r="F518" s="101"/>
      <c r="G518" s="102"/>
      <c r="H518" s="102" t="s">
        <v>207</v>
      </c>
      <c r="I518" s="102" t="s">
        <v>2447</v>
      </c>
      <c r="J518" s="102" t="s">
        <v>5738</v>
      </c>
      <c r="K518" s="102">
        <v>65</v>
      </c>
      <c r="L518" s="102">
        <v>5</v>
      </c>
      <c r="M518" s="102"/>
      <c r="N518" s="102"/>
      <c r="O518" s="102" t="s">
        <v>208</v>
      </c>
      <c r="P518" s="102" t="s">
        <v>209</v>
      </c>
      <c r="Q518" s="102" t="s">
        <v>139</v>
      </c>
      <c r="R518" s="102">
        <v>34160</v>
      </c>
      <c r="S518" s="102"/>
      <c r="T518" s="102">
        <v>80</v>
      </c>
      <c r="U518" s="102"/>
      <c r="V518" s="103"/>
      <c r="W518" s="101"/>
      <c r="X518" s="102"/>
      <c r="Y518" s="101"/>
      <c r="Z518" s="101"/>
      <c r="AA518" s="101"/>
      <c r="AB518" s="104"/>
    </row>
    <row r="519" spans="2:28" x14ac:dyDescent="0.25">
      <c r="B519" s="97">
        <v>2881</v>
      </c>
      <c r="C519" s="97" t="s">
        <v>206</v>
      </c>
      <c r="D519" s="98">
        <v>1755</v>
      </c>
      <c r="E519" s="99">
        <v>10</v>
      </c>
      <c r="F519" s="97">
        <v>6</v>
      </c>
      <c r="G519" s="97">
        <v>5</v>
      </c>
      <c r="H519" s="105">
        <v>9</v>
      </c>
      <c r="I519" s="105">
        <v>0</v>
      </c>
      <c r="J519" s="105">
        <v>44</v>
      </c>
      <c r="K519" s="95">
        <v>3644</v>
      </c>
      <c r="L519" s="106">
        <f>T518</f>
        <v>80</v>
      </c>
      <c r="M519" s="106">
        <f>K519*L519</f>
        <v>291520</v>
      </c>
      <c r="N519" s="77"/>
      <c r="O519" s="78"/>
      <c r="P519" s="78"/>
      <c r="Q519" s="78"/>
      <c r="R519" s="79"/>
      <c r="S519" s="80"/>
      <c r="T519" s="81"/>
      <c r="U519" s="77"/>
      <c r="V519" s="79"/>
      <c r="W519" s="79"/>
      <c r="X519" s="82"/>
      <c r="Y519" s="83">
        <f>M519</f>
        <v>291520</v>
      </c>
      <c r="Z519" s="84"/>
      <c r="AA519" s="87">
        <f>AB519*M519/100</f>
        <v>29.152000000000001</v>
      </c>
      <c r="AB519" s="110">
        <v>0.01</v>
      </c>
    </row>
    <row r="520" spans="2:28" x14ac:dyDescent="0.25">
      <c r="B520" s="99"/>
      <c r="C520" s="99"/>
      <c r="D520" s="99"/>
      <c r="E520" s="99"/>
      <c r="F520" s="99"/>
      <c r="G520" s="99"/>
      <c r="H520" s="107"/>
      <c r="I520" s="107"/>
      <c r="J520" s="107"/>
      <c r="K520" s="106"/>
      <c r="L520" s="106"/>
      <c r="M520" s="106"/>
      <c r="N520" s="77"/>
      <c r="O520" s="78"/>
      <c r="P520" s="78"/>
      <c r="Q520" s="78"/>
      <c r="R520" s="79"/>
      <c r="S520" s="80"/>
      <c r="T520" s="81"/>
      <c r="U520" s="77"/>
      <c r="V520" s="79"/>
      <c r="W520" s="79"/>
      <c r="X520" s="86"/>
      <c r="Y520" s="83"/>
      <c r="Z520" s="84"/>
      <c r="AA520" s="85"/>
      <c r="AB520" s="86"/>
    </row>
    <row r="521" spans="2:28" x14ac:dyDescent="0.25">
      <c r="B521" s="100" t="s">
        <v>205</v>
      </c>
      <c r="C521" s="101"/>
      <c r="D521" s="101"/>
      <c r="E521" s="101"/>
      <c r="F521" s="101"/>
      <c r="G521" s="102"/>
      <c r="H521" s="102" t="s">
        <v>210</v>
      </c>
      <c r="I521" s="102" t="s">
        <v>5739</v>
      </c>
      <c r="J521" s="102" t="s">
        <v>390</v>
      </c>
      <c r="K521" s="102">
        <v>94</v>
      </c>
      <c r="L521" s="102">
        <v>5</v>
      </c>
      <c r="M521" s="102"/>
      <c r="N521" s="102"/>
      <c r="O521" s="102" t="s">
        <v>208</v>
      </c>
      <c r="P521" s="102" t="s">
        <v>209</v>
      </c>
      <c r="Q521" s="102" t="s">
        <v>139</v>
      </c>
      <c r="R521" s="102">
        <v>34160</v>
      </c>
      <c r="S521" s="102"/>
      <c r="T521" s="102">
        <v>80</v>
      </c>
      <c r="U521" s="102"/>
      <c r="V521" s="103"/>
      <c r="W521" s="101"/>
      <c r="X521" s="102"/>
      <c r="Y521" s="101"/>
      <c r="Z521" s="101"/>
      <c r="AA521" s="101"/>
      <c r="AB521" s="104"/>
    </row>
    <row r="522" spans="2:28" x14ac:dyDescent="0.25">
      <c r="B522" s="97">
        <v>2885</v>
      </c>
      <c r="C522" s="97" t="s">
        <v>206</v>
      </c>
      <c r="D522" s="98">
        <v>12916</v>
      </c>
      <c r="E522" s="99">
        <v>152</v>
      </c>
      <c r="F522" s="97">
        <v>6</v>
      </c>
      <c r="G522" s="97">
        <v>5</v>
      </c>
      <c r="H522" s="105">
        <v>0</v>
      </c>
      <c r="I522" s="105">
        <v>0</v>
      </c>
      <c r="J522" s="105">
        <v>59</v>
      </c>
      <c r="K522" s="95">
        <v>59</v>
      </c>
      <c r="L522" s="106">
        <f>T521</f>
        <v>80</v>
      </c>
      <c r="M522" s="106">
        <f>K522*L522</f>
        <v>4720</v>
      </c>
      <c r="N522" s="77"/>
      <c r="O522" s="78"/>
      <c r="P522" s="78"/>
      <c r="Q522" s="78"/>
      <c r="R522" s="79"/>
      <c r="S522" s="80"/>
      <c r="T522" s="81"/>
      <c r="U522" s="77"/>
      <c r="V522" s="79"/>
      <c r="W522" s="79"/>
      <c r="X522" s="82"/>
      <c r="Y522" s="83">
        <f>M522</f>
        <v>4720</v>
      </c>
      <c r="Z522" s="84"/>
      <c r="AA522" s="87">
        <f>AB522*M522/100</f>
        <v>0.47200000000000003</v>
      </c>
      <c r="AB522" s="110">
        <v>0.01</v>
      </c>
    </row>
    <row r="523" spans="2:28" x14ac:dyDescent="0.25">
      <c r="B523" s="99"/>
      <c r="C523" s="99"/>
      <c r="D523" s="99"/>
      <c r="E523" s="99"/>
      <c r="F523" s="99"/>
      <c r="G523" s="99"/>
      <c r="H523" s="107"/>
      <c r="I523" s="107"/>
      <c r="J523" s="107"/>
      <c r="K523" s="106"/>
      <c r="L523" s="106"/>
      <c r="M523" s="106"/>
      <c r="N523" s="77"/>
      <c r="O523" s="78"/>
      <c r="P523" s="78"/>
      <c r="Q523" s="78"/>
      <c r="R523" s="79"/>
      <c r="S523" s="80"/>
      <c r="T523" s="81"/>
      <c r="U523" s="77"/>
      <c r="V523" s="79"/>
      <c r="W523" s="79"/>
      <c r="X523" s="86"/>
      <c r="Y523" s="83"/>
      <c r="Z523" s="84"/>
      <c r="AA523" s="85"/>
      <c r="AB523" s="86"/>
    </row>
    <row r="524" spans="2:28" x14ac:dyDescent="0.25">
      <c r="B524" s="100" t="s">
        <v>205</v>
      </c>
      <c r="C524" s="101"/>
      <c r="D524" s="101"/>
      <c r="E524" s="101"/>
      <c r="F524" s="101"/>
      <c r="G524" s="102"/>
      <c r="H524" s="102" t="s">
        <v>210</v>
      </c>
      <c r="I524" s="102" t="s">
        <v>5479</v>
      </c>
      <c r="J524" s="102" t="s">
        <v>5740</v>
      </c>
      <c r="K524" s="102">
        <v>89</v>
      </c>
      <c r="L524" s="102">
        <v>5</v>
      </c>
      <c r="M524" s="102"/>
      <c r="N524" s="102"/>
      <c r="O524" s="102" t="s">
        <v>208</v>
      </c>
      <c r="P524" s="102" t="s">
        <v>209</v>
      </c>
      <c r="Q524" s="102" t="s">
        <v>139</v>
      </c>
      <c r="R524" s="102">
        <v>34160</v>
      </c>
      <c r="S524" s="102"/>
      <c r="T524" s="102">
        <v>80</v>
      </c>
      <c r="U524" s="102"/>
      <c r="V524" s="103"/>
      <c r="W524" s="101"/>
      <c r="X524" s="102"/>
      <c r="Y524" s="101"/>
      <c r="Z524" s="101"/>
      <c r="AA524" s="101"/>
      <c r="AB524" s="104"/>
    </row>
    <row r="525" spans="2:28" x14ac:dyDescent="0.25">
      <c r="B525" s="97">
        <v>2886</v>
      </c>
      <c r="C525" s="97" t="s">
        <v>206</v>
      </c>
      <c r="D525" s="98">
        <v>12930</v>
      </c>
      <c r="E525" s="99">
        <v>210</v>
      </c>
      <c r="F525" s="97">
        <v>6</v>
      </c>
      <c r="G525" s="97">
        <v>5</v>
      </c>
      <c r="H525" s="105">
        <v>0</v>
      </c>
      <c r="I525" s="105">
        <v>1</v>
      </c>
      <c r="J525" s="105">
        <v>34</v>
      </c>
      <c r="K525" s="95">
        <v>134</v>
      </c>
      <c r="L525" s="106">
        <f>T524</f>
        <v>80</v>
      </c>
      <c r="M525" s="106">
        <f>K525*L525</f>
        <v>10720</v>
      </c>
      <c r="N525" s="77"/>
      <c r="O525" s="78"/>
      <c r="P525" s="78"/>
      <c r="Q525" s="78"/>
      <c r="R525" s="79"/>
      <c r="S525" s="80"/>
      <c r="T525" s="81"/>
      <c r="U525" s="77"/>
      <c r="V525" s="79"/>
      <c r="W525" s="79"/>
      <c r="X525" s="82"/>
      <c r="Y525" s="83">
        <f>M525</f>
        <v>10720</v>
      </c>
      <c r="Z525" s="84"/>
      <c r="AA525" s="87">
        <f>AB525*M525/100</f>
        <v>1.0720000000000001</v>
      </c>
      <c r="AB525" s="110">
        <v>0.01</v>
      </c>
    </row>
    <row r="526" spans="2:28" x14ac:dyDescent="0.25">
      <c r="B526" s="99"/>
      <c r="C526" s="99"/>
      <c r="D526" s="99"/>
      <c r="E526" s="99"/>
      <c r="F526" s="99"/>
      <c r="G526" s="99"/>
      <c r="H526" s="107"/>
      <c r="I526" s="107"/>
      <c r="J526" s="107"/>
      <c r="K526" s="106"/>
      <c r="L526" s="106"/>
      <c r="M526" s="106"/>
      <c r="N526" s="77"/>
      <c r="O526" s="78"/>
      <c r="P526" s="78"/>
      <c r="Q526" s="78"/>
      <c r="R526" s="79"/>
      <c r="S526" s="80"/>
      <c r="T526" s="81"/>
      <c r="U526" s="77"/>
      <c r="V526" s="79"/>
      <c r="W526" s="79"/>
      <c r="X526" s="86"/>
      <c r="Y526" s="83"/>
      <c r="Z526" s="84"/>
      <c r="AA526" s="85"/>
      <c r="AB526" s="86"/>
    </row>
    <row r="527" spans="2:28" x14ac:dyDescent="0.25">
      <c r="B527" s="100" t="s">
        <v>205</v>
      </c>
      <c r="C527" s="101"/>
      <c r="D527" s="101"/>
      <c r="E527" s="101"/>
      <c r="F527" s="101"/>
      <c r="G527" s="102"/>
      <c r="H527" s="102" t="s">
        <v>210</v>
      </c>
      <c r="I527" s="102" t="s">
        <v>5479</v>
      </c>
      <c r="J527" s="102" t="s">
        <v>5740</v>
      </c>
      <c r="K527" s="102">
        <v>89</v>
      </c>
      <c r="L527" s="102">
        <v>5</v>
      </c>
      <c r="M527" s="102"/>
      <c r="N527" s="102"/>
      <c r="O527" s="102" t="s">
        <v>208</v>
      </c>
      <c r="P527" s="102" t="s">
        <v>209</v>
      </c>
      <c r="Q527" s="102" t="s">
        <v>139</v>
      </c>
      <c r="R527" s="102">
        <v>34160</v>
      </c>
      <c r="S527" s="102"/>
      <c r="T527" s="102">
        <v>80</v>
      </c>
      <c r="U527" s="102"/>
      <c r="V527" s="103"/>
      <c r="W527" s="101"/>
      <c r="X527" s="102"/>
      <c r="Y527" s="101"/>
      <c r="Z527" s="101"/>
      <c r="AA527" s="101"/>
      <c r="AB527" s="104"/>
    </row>
    <row r="528" spans="2:28" x14ac:dyDescent="0.25">
      <c r="B528" s="97">
        <v>2887</v>
      </c>
      <c r="C528" s="97" t="s">
        <v>206</v>
      </c>
      <c r="D528" s="98">
        <v>12931</v>
      </c>
      <c r="E528" s="99">
        <v>211</v>
      </c>
      <c r="F528" s="97">
        <v>6</v>
      </c>
      <c r="G528" s="97">
        <v>5</v>
      </c>
      <c r="H528" s="105">
        <v>0</v>
      </c>
      <c r="I528" s="105">
        <v>1</v>
      </c>
      <c r="J528" s="105">
        <v>30</v>
      </c>
      <c r="K528" s="95">
        <v>130</v>
      </c>
      <c r="L528" s="106">
        <f>T527</f>
        <v>80</v>
      </c>
      <c r="M528" s="106">
        <f>K528*L528</f>
        <v>10400</v>
      </c>
      <c r="N528" s="77"/>
      <c r="O528" s="78"/>
      <c r="P528" s="78"/>
      <c r="Q528" s="78"/>
      <c r="R528" s="79"/>
      <c r="S528" s="80"/>
      <c r="T528" s="81"/>
      <c r="U528" s="77"/>
      <c r="V528" s="79"/>
      <c r="W528" s="79"/>
      <c r="X528" s="82"/>
      <c r="Y528" s="83">
        <f>M528</f>
        <v>10400</v>
      </c>
      <c r="Z528" s="84"/>
      <c r="AA528" s="87">
        <f>AB528*M528/100</f>
        <v>1.04</v>
      </c>
      <c r="AB528" s="110">
        <v>0.01</v>
      </c>
    </row>
    <row r="529" spans="2:28" x14ac:dyDescent="0.25">
      <c r="B529" s="99"/>
      <c r="C529" s="99"/>
      <c r="D529" s="99"/>
      <c r="E529" s="99"/>
      <c r="F529" s="99"/>
      <c r="G529" s="99"/>
      <c r="H529" s="107"/>
      <c r="I529" s="107"/>
      <c r="J529" s="107"/>
      <c r="K529" s="106"/>
      <c r="L529" s="106"/>
      <c r="M529" s="106"/>
      <c r="N529" s="77"/>
      <c r="O529" s="78"/>
      <c r="P529" s="78"/>
      <c r="Q529" s="78"/>
      <c r="R529" s="79"/>
      <c r="S529" s="80"/>
      <c r="T529" s="81"/>
      <c r="U529" s="77"/>
      <c r="V529" s="79"/>
      <c r="W529" s="79"/>
      <c r="X529" s="86"/>
      <c r="Y529" s="83"/>
      <c r="Z529" s="84"/>
      <c r="AA529" s="85"/>
      <c r="AB529" s="86"/>
    </row>
    <row r="530" spans="2:28" x14ac:dyDescent="0.25">
      <c r="B530" s="100" t="s">
        <v>205</v>
      </c>
      <c r="C530" s="101"/>
      <c r="D530" s="101"/>
      <c r="E530" s="101"/>
      <c r="F530" s="101"/>
      <c r="G530" s="102"/>
      <c r="H530" s="102" t="s">
        <v>213</v>
      </c>
      <c r="I530" s="102" t="s">
        <v>5420</v>
      </c>
      <c r="J530" s="102" t="s">
        <v>284</v>
      </c>
      <c r="K530" s="102">
        <v>117</v>
      </c>
      <c r="L530" s="102">
        <v>5</v>
      </c>
      <c r="M530" s="102"/>
      <c r="N530" s="102"/>
      <c r="O530" s="102" t="s">
        <v>208</v>
      </c>
      <c r="P530" s="102" t="s">
        <v>209</v>
      </c>
      <c r="Q530" s="102" t="s">
        <v>139</v>
      </c>
      <c r="R530" s="102">
        <v>34160</v>
      </c>
      <c r="S530" s="102"/>
      <c r="T530" s="102">
        <v>80</v>
      </c>
      <c r="U530" s="102"/>
      <c r="V530" s="103"/>
      <c r="W530" s="101"/>
      <c r="X530" s="102"/>
      <c r="Y530" s="101"/>
      <c r="Z530" s="101"/>
      <c r="AA530" s="101"/>
      <c r="AB530" s="104"/>
    </row>
    <row r="531" spans="2:28" x14ac:dyDescent="0.25">
      <c r="B531" s="97">
        <v>2888</v>
      </c>
      <c r="C531" s="97" t="s">
        <v>206</v>
      </c>
      <c r="D531" s="98">
        <v>12909</v>
      </c>
      <c r="E531" s="99">
        <v>16</v>
      </c>
      <c r="F531" s="97">
        <v>6</v>
      </c>
      <c r="G531" s="97">
        <v>5</v>
      </c>
      <c r="H531" s="105">
        <v>0</v>
      </c>
      <c r="I531" s="105">
        <v>2</v>
      </c>
      <c r="J531" s="105">
        <v>98</v>
      </c>
      <c r="K531" s="95">
        <v>298</v>
      </c>
      <c r="L531" s="106">
        <f>T530</f>
        <v>80</v>
      </c>
      <c r="M531" s="106">
        <f>K531*L531</f>
        <v>23840</v>
      </c>
      <c r="N531" s="77"/>
      <c r="O531" s="78"/>
      <c r="P531" s="78"/>
      <c r="Q531" s="78"/>
      <c r="R531" s="79"/>
      <c r="S531" s="80"/>
      <c r="T531" s="81"/>
      <c r="U531" s="77"/>
      <c r="V531" s="79"/>
      <c r="W531" s="79"/>
      <c r="X531" s="82"/>
      <c r="Y531" s="83">
        <f>M531</f>
        <v>23840</v>
      </c>
      <c r="Z531" s="84"/>
      <c r="AA531" s="87">
        <f>AB531*M531/100</f>
        <v>2.3839999999999999</v>
      </c>
      <c r="AB531" s="110">
        <v>0.01</v>
      </c>
    </row>
    <row r="532" spans="2:28" x14ac:dyDescent="0.25">
      <c r="B532" s="99"/>
      <c r="C532" s="99"/>
      <c r="D532" s="99"/>
      <c r="E532" s="99"/>
      <c r="F532" s="99"/>
      <c r="G532" s="99"/>
      <c r="H532" s="107"/>
      <c r="I532" s="107"/>
      <c r="J532" s="107"/>
      <c r="K532" s="106"/>
      <c r="L532" s="106"/>
      <c r="M532" s="106"/>
      <c r="N532" s="77"/>
      <c r="O532" s="78"/>
      <c r="P532" s="78"/>
      <c r="Q532" s="78"/>
      <c r="R532" s="79"/>
      <c r="S532" s="80"/>
      <c r="T532" s="81"/>
      <c r="U532" s="77"/>
      <c r="V532" s="79"/>
      <c r="W532" s="79"/>
      <c r="X532" s="86"/>
      <c r="Y532" s="83"/>
      <c r="Z532" s="84"/>
      <c r="AA532" s="85"/>
      <c r="AB532" s="86"/>
    </row>
    <row r="533" spans="2:28" x14ac:dyDescent="0.25">
      <c r="B533" s="100" t="s">
        <v>205</v>
      </c>
      <c r="C533" s="101"/>
      <c r="D533" s="101"/>
      <c r="E533" s="101"/>
      <c r="F533" s="101"/>
      <c r="G533" s="102"/>
      <c r="H533" s="102" t="s">
        <v>213</v>
      </c>
      <c r="I533" s="102" t="s">
        <v>5420</v>
      </c>
      <c r="J533" s="102" t="s">
        <v>284</v>
      </c>
      <c r="K533" s="102">
        <v>117</v>
      </c>
      <c r="L533" s="102">
        <v>5</v>
      </c>
      <c r="M533" s="102"/>
      <c r="N533" s="102"/>
      <c r="O533" s="102" t="s">
        <v>208</v>
      </c>
      <c r="P533" s="102" t="s">
        <v>209</v>
      </c>
      <c r="Q533" s="102" t="s">
        <v>139</v>
      </c>
      <c r="R533" s="102">
        <v>34160</v>
      </c>
      <c r="S533" s="102"/>
      <c r="T533" s="102">
        <v>80</v>
      </c>
      <c r="U533" s="102"/>
      <c r="V533" s="103"/>
      <c r="W533" s="101"/>
      <c r="X533" s="102"/>
      <c r="Y533" s="101"/>
      <c r="Z533" s="101"/>
      <c r="AA533" s="101"/>
      <c r="AB533" s="104"/>
    </row>
    <row r="534" spans="2:28" x14ac:dyDescent="0.25">
      <c r="B534" s="97">
        <v>2889</v>
      </c>
      <c r="C534" s="97" t="s">
        <v>206</v>
      </c>
      <c r="D534" s="98">
        <v>12934</v>
      </c>
      <c r="E534" s="99">
        <v>217</v>
      </c>
      <c r="F534" s="97">
        <v>6</v>
      </c>
      <c r="G534" s="97">
        <v>5</v>
      </c>
      <c r="H534" s="105">
        <v>1</v>
      </c>
      <c r="I534" s="105">
        <v>0</v>
      </c>
      <c r="J534" s="105">
        <v>26</v>
      </c>
      <c r="K534" s="95">
        <v>426</v>
      </c>
      <c r="L534" s="106">
        <f>T533</f>
        <v>80</v>
      </c>
      <c r="M534" s="106">
        <f>K534*L534</f>
        <v>34080</v>
      </c>
      <c r="N534" s="77"/>
      <c r="O534" s="78"/>
      <c r="P534" s="78"/>
      <c r="Q534" s="78"/>
      <c r="R534" s="79"/>
      <c r="S534" s="80"/>
      <c r="T534" s="81"/>
      <c r="U534" s="77"/>
      <c r="V534" s="79"/>
      <c r="W534" s="79"/>
      <c r="X534" s="82"/>
      <c r="Y534" s="83">
        <f>M534</f>
        <v>34080</v>
      </c>
      <c r="Z534" s="84"/>
      <c r="AA534" s="87">
        <f>AB534*M534/100</f>
        <v>3.4079999999999999</v>
      </c>
      <c r="AB534" s="110">
        <v>0.01</v>
      </c>
    </row>
    <row r="535" spans="2:28" x14ac:dyDescent="0.25">
      <c r="B535" s="99"/>
      <c r="C535" s="99"/>
      <c r="D535" s="99"/>
      <c r="E535" s="99"/>
      <c r="F535" s="99"/>
      <c r="G535" s="99"/>
      <c r="H535" s="107"/>
      <c r="I535" s="107"/>
      <c r="J535" s="107"/>
      <c r="K535" s="106"/>
      <c r="L535" s="106"/>
      <c r="M535" s="106"/>
      <c r="N535" s="77"/>
      <c r="O535" s="78"/>
      <c r="P535" s="78"/>
      <c r="Q535" s="78"/>
      <c r="R535" s="79"/>
      <c r="S535" s="80"/>
      <c r="T535" s="81"/>
      <c r="U535" s="77"/>
      <c r="V535" s="79"/>
      <c r="W535" s="79"/>
      <c r="X535" s="86"/>
      <c r="Y535" s="83"/>
      <c r="Z535" s="84"/>
      <c r="AA535" s="85"/>
      <c r="AB535" s="86"/>
    </row>
    <row r="536" spans="2:28" x14ac:dyDescent="0.25">
      <c r="B536" s="100" t="s">
        <v>205</v>
      </c>
      <c r="C536" s="101"/>
      <c r="D536" s="101"/>
      <c r="E536" s="101"/>
      <c r="F536" s="101"/>
      <c r="G536" s="102"/>
      <c r="H536" s="102" t="s">
        <v>207</v>
      </c>
      <c r="I536" s="102" t="s">
        <v>784</v>
      </c>
      <c r="J536" s="102" t="s">
        <v>3567</v>
      </c>
      <c r="K536" s="102">
        <v>15</v>
      </c>
      <c r="L536" s="102">
        <v>5</v>
      </c>
      <c r="M536" s="102"/>
      <c r="N536" s="102"/>
      <c r="O536" s="102" t="s">
        <v>208</v>
      </c>
      <c r="P536" s="102" t="s">
        <v>209</v>
      </c>
      <c r="Q536" s="102" t="s">
        <v>139</v>
      </c>
      <c r="R536" s="102">
        <v>34160</v>
      </c>
      <c r="S536" s="102"/>
      <c r="T536" s="102">
        <v>80</v>
      </c>
      <c r="U536" s="102"/>
      <c r="V536" s="103"/>
      <c r="W536" s="101"/>
      <c r="X536" s="102"/>
      <c r="Y536" s="101"/>
      <c r="Z536" s="101"/>
      <c r="AA536" s="101"/>
      <c r="AB536" s="104"/>
    </row>
    <row r="537" spans="2:28" x14ac:dyDescent="0.25">
      <c r="B537" s="97">
        <v>2890</v>
      </c>
      <c r="C537" s="97" t="s">
        <v>206</v>
      </c>
      <c r="D537" s="98">
        <v>13871</v>
      </c>
      <c r="E537" s="99">
        <v>12</v>
      </c>
      <c r="F537" s="97">
        <v>6</v>
      </c>
      <c r="G537" s="97">
        <v>5</v>
      </c>
      <c r="H537" s="105">
        <v>1</v>
      </c>
      <c r="I537" s="105">
        <v>0</v>
      </c>
      <c r="J537" s="105">
        <v>62</v>
      </c>
      <c r="K537" s="95">
        <v>462</v>
      </c>
      <c r="L537" s="106">
        <f>T536</f>
        <v>80</v>
      </c>
      <c r="M537" s="106">
        <f>K537*L537</f>
        <v>36960</v>
      </c>
      <c r="N537" s="77"/>
      <c r="O537" s="78"/>
      <c r="P537" s="78"/>
      <c r="Q537" s="78"/>
      <c r="R537" s="79"/>
      <c r="S537" s="80"/>
      <c r="T537" s="81"/>
      <c r="U537" s="77"/>
      <c r="V537" s="79"/>
      <c r="W537" s="79"/>
      <c r="X537" s="82"/>
      <c r="Y537" s="83">
        <f>M537</f>
        <v>36960</v>
      </c>
      <c r="Z537" s="84"/>
      <c r="AA537" s="87">
        <f>AB537*M537/100</f>
        <v>3.6960000000000002</v>
      </c>
      <c r="AB537" s="110">
        <v>0.01</v>
      </c>
    </row>
    <row r="538" spans="2:28" x14ac:dyDescent="0.25">
      <c r="B538" s="99"/>
      <c r="C538" s="99"/>
      <c r="D538" s="99"/>
      <c r="E538" s="99"/>
      <c r="F538" s="99"/>
      <c r="G538" s="99"/>
      <c r="H538" s="107"/>
      <c r="I538" s="107"/>
      <c r="J538" s="107"/>
      <c r="K538" s="106"/>
      <c r="L538" s="106"/>
      <c r="M538" s="106"/>
      <c r="N538" s="77"/>
      <c r="O538" s="78"/>
      <c r="P538" s="78"/>
      <c r="Q538" s="78"/>
      <c r="R538" s="79"/>
      <c r="S538" s="80"/>
      <c r="T538" s="81"/>
      <c r="U538" s="77"/>
      <c r="V538" s="79"/>
      <c r="W538" s="79"/>
      <c r="X538" s="86"/>
      <c r="Y538" s="83"/>
      <c r="Z538" s="84"/>
      <c r="AA538" s="85"/>
      <c r="AB538" s="86"/>
    </row>
    <row r="539" spans="2:28" x14ac:dyDescent="0.25">
      <c r="B539" s="100" t="s">
        <v>205</v>
      </c>
      <c r="C539" s="101"/>
      <c r="D539" s="101"/>
      <c r="E539" s="101"/>
      <c r="F539" s="101"/>
      <c r="G539" s="102"/>
      <c r="H539" s="102" t="s">
        <v>207</v>
      </c>
      <c r="I539" s="102" t="s">
        <v>784</v>
      </c>
      <c r="J539" s="102" t="s">
        <v>3567</v>
      </c>
      <c r="K539" s="102">
        <v>15</v>
      </c>
      <c r="L539" s="102">
        <v>5</v>
      </c>
      <c r="M539" s="102"/>
      <c r="N539" s="102"/>
      <c r="O539" s="102" t="s">
        <v>208</v>
      </c>
      <c r="P539" s="102" t="s">
        <v>209</v>
      </c>
      <c r="Q539" s="102" t="s">
        <v>139</v>
      </c>
      <c r="R539" s="102">
        <v>34160</v>
      </c>
      <c r="S539" s="102"/>
      <c r="T539" s="102">
        <v>80</v>
      </c>
      <c r="U539" s="102"/>
      <c r="V539" s="103"/>
      <c r="W539" s="101"/>
      <c r="X539" s="102"/>
      <c r="Y539" s="101"/>
      <c r="Z539" s="101"/>
      <c r="AA539" s="101"/>
      <c r="AB539" s="104"/>
    </row>
    <row r="540" spans="2:28" x14ac:dyDescent="0.25">
      <c r="B540" s="97">
        <v>2891</v>
      </c>
      <c r="C540" s="97" t="s">
        <v>206</v>
      </c>
      <c r="D540" s="98">
        <v>13867</v>
      </c>
      <c r="E540" s="99">
        <v>8</v>
      </c>
      <c r="F540" s="97">
        <v>6</v>
      </c>
      <c r="G540" s="97">
        <v>5</v>
      </c>
      <c r="H540" s="105">
        <v>10</v>
      </c>
      <c r="I540" s="105">
        <v>0</v>
      </c>
      <c r="J540" s="105">
        <v>0</v>
      </c>
      <c r="K540" s="95">
        <v>4000</v>
      </c>
      <c r="L540" s="106">
        <f>T539</f>
        <v>80</v>
      </c>
      <c r="M540" s="106">
        <f>K540*L540</f>
        <v>320000</v>
      </c>
      <c r="N540" s="77"/>
      <c r="O540" s="78"/>
      <c r="P540" s="78"/>
      <c r="Q540" s="78"/>
      <c r="R540" s="79"/>
      <c r="S540" s="80"/>
      <c r="T540" s="81"/>
      <c r="U540" s="77"/>
      <c r="V540" s="79"/>
      <c r="W540" s="79"/>
      <c r="X540" s="82"/>
      <c r="Y540" s="83">
        <f>M540</f>
        <v>320000</v>
      </c>
      <c r="Z540" s="84"/>
      <c r="AA540" s="87">
        <f>AB540*M540/100</f>
        <v>32</v>
      </c>
      <c r="AB540" s="110">
        <v>0.01</v>
      </c>
    </row>
    <row r="541" spans="2:28" x14ac:dyDescent="0.25">
      <c r="B541" s="99"/>
      <c r="C541" s="99"/>
      <c r="D541" s="99"/>
      <c r="E541" s="99"/>
      <c r="F541" s="99"/>
      <c r="G541" s="99"/>
      <c r="H541" s="107"/>
      <c r="I541" s="107"/>
      <c r="J541" s="107"/>
      <c r="K541" s="106"/>
      <c r="L541" s="106"/>
      <c r="M541" s="106"/>
      <c r="N541" s="77"/>
      <c r="O541" s="78"/>
      <c r="P541" s="78"/>
      <c r="Q541" s="78"/>
      <c r="R541" s="79"/>
      <c r="S541" s="80"/>
      <c r="T541" s="81"/>
      <c r="U541" s="77"/>
      <c r="V541" s="79"/>
      <c r="W541" s="79"/>
      <c r="X541" s="86"/>
      <c r="Y541" s="83"/>
      <c r="Z541" s="84"/>
      <c r="AA541" s="85"/>
      <c r="AB541" s="86"/>
    </row>
    <row r="542" spans="2:28" x14ac:dyDescent="0.25">
      <c r="B542" s="100" t="s">
        <v>205</v>
      </c>
      <c r="C542" s="101"/>
      <c r="D542" s="101"/>
      <c r="E542" s="101"/>
      <c r="F542" s="101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3"/>
      <c r="W542" s="101"/>
      <c r="X542" s="102"/>
      <c r="Y542" s="101"/>
      <c r="Z542" s="101"/>
      <c r="AA542" s="101"/>
      <c r="AB542" s="104"/>
    </row>
    <row r="543" spans="2:28" x14ac:dyDescent="0.25">
      <c r="B543" s="97"/>
      <c r="C543" s="97"/>
      <c r="D543" s="98"/>
      <c r="E543" s="99"/>
      <c r="F543" s="97"/>
      <c r="G543" s="97"/>
      <c r="H543" s="105"/>
      <c r="I543" s="105"/>
      <c r="J543" s="105"/>
      <c r="K543" s="95"/>
      <c r="L543" s="106"/>
      <c r="M543" s="106"/>
      <c r="N543" s="77"/>
      <c r="O543" s="78"/>
      <c r="P543" s="78"/>
      <c r="Q543" s="78"/>
      <c r="R543" s="79"/>
      <c r="S543" s="80"/>
      <c r="T543" s="81"/>
      <c r="U543" s="77"/>
      <c r="V543" s="79"/>
      <c r="W543" s="79"/>
      <c r="X543" s="82"/>
      <c r="Y543" s="83"/>
      <c r="Z543" s="84"/>
      <c r="AA543" s="87"/>
      <c r="AB543" s="82"/>
    </row>
    <row r="544" spans="2:28" x14ac:dyDescent="0.25">
      <c r="B544" s="99"/>
      <c r="C544" s="99"/>
      <c r="D544" s="99"/>
      <c r="E544" s="99"/>
      <c r="F544" s="99"/>
      <c r="G544" s="99"/>
      <c r="H544" s="107"/>
      <c r="I544" s="107"/>
      <c r="J544" s="107"/>
      <c r="K544" s="106"/>
      <c r="L544" s="106"/>
      <c r="M544" s="106"/>
      <c r="N544" s="77"/>
      <c r="O544" s="78"/>
      <c r="P544" s="78"/>
      <c r="Q544" s="78"/>
      <c r="R544" s="79"/>
      <c r="S544" s="80"/>
      <c r="T544" s="81"/>
      <c r="U544" s="77"/>
      <c r="V544" s="79"/>
      <c r="W544" s="79"/>
      <c r="X544" s="86"/>
      <c r="Y544" s="83"/>
      <c r="Z544" s="84"/>
      <c r="AA544" s="85"/>
      <c r="AB544" s="86"/>
    </row>
    <row r="545" spans="2:28" x14ac:dyDescent="0.25">
      <c r="B545" s="100" t="s">
        <v>205</v>
      </c>
      <c r="C545" s="101"/>
      <c r="D545" s="101"/>
      <c r="E545" s="101"/>
      <c r="F545" s="101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3"/>
      <c r="W545" s="101"/>
      <c r="X545" s="102"/>
      <c r="Y545" s="101"/>
      <c r="Z545" s="101"/>
      <c r="AA545" s="101"/>
      <c r="AB545" s="104"/>
    </row>
    <row r="546" spans="2:28" x14ac:dyDescent="0.25">
      <c r="B546" s="97"/>
      <c r="C546" s="97"/>
      <c r="D546" s="98"/>
      <c r="E546" s="99"/>
      <c r="F546" s="97"/>
      <c r="G546" s="97"/>
      <c r="H546" s="105"/>
      <c r="I546" s="105"/>
      <c r="J546" s="105"/>
      <c r="K546" s="95"/>
      <c r="L546" s="106"/>
      <c r="M546" s="106"/>
      <c r="N546" s="77"/>
      <c r="O546" s="78"/>
      <c r="P546" s="78"/>
      <c r="Q546" s="78"/>
      <c r="R546" s="79"/>
      <c r="S546" s="80"/>
      <c r="T546" s="81"/>
      <c r="U546" s="77"/>
      <c r="V546" s="79"/>
      <c r="W546" s="79"/>
      <c r="X546" s="82"/>
      <c r="Y546" s="83"/>
      <c r="Z546" s="84"/>
      <c r="AA546" s="87"/>
      <c r="AB546" s="82"/>
    </row>
    <row r="547" spans="2:28" x14ac:dyDescent="0.25">
      <c r="B547" s="99"/>
      <c r="C547" s="99"/>
      <c r="D547" s="99"/>
      <c r="E547" s="99"/>
      <c r="F547" s="99"/>
      <c r="G547" s="99"/>
      <c r="H547" s="107"/>
      <c r="I547" s="107"/>
      <c r="J547" s="107"/>
      <c r="K547" s="106"/>
      <c r="L547" s="106"/>
      <c r="M547" s="106"/>
      <c r="N547" s="77"/>
      <c r="O547" s="78"/>
      <c r="P547" s="78"/>
      <c r="Q547" s="78"/>
      <c r="R547" s="79"/>
      <c r="S547" s="80"/>
      <c r="T547" s="81"/>
      <c r="U547" s="77"/>
      <c r="V547" s="79"/>
      <c r="W547" s="79"/>
      <c r="X547" s="86"/>
      <c r="Y547" s="83"/>
      <c r="Z547" s="84"/>
      <c r="AA547" s="85"/>
      <c r="AB547" s="86"/>
    </row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G995"/>
  <sheetViews>
    <sheetView topLeftCell="A939" zoomScale="80" zoomScaleNormal="80" workbookViewId="0">
      <selection activeCell="H966" sqref="H966:T966"/>
    </sheetView>
  </sheetViews>
  <sheetFormatPr defaultColWidth="13" defaultRowHeight="15.75" x14ac:dyDescent="0.25"/>
  <cols>
    <col min="1" max="1" width="33.375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.625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125" style="75" customWidth="1"/>
    <col min="25" max="25" width="9.875" style="89" customWidth="1"/>
    <col min="26" max="26" width="6.87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207</v>
      </c>
      <c r="I9" s="102" t="s">
        <v>713</v>
      </c>
      <c r="J9" s="102" t="s">
        <v>714</v>
      </c>
      <c r="K9" s="102">
        <v>45</v>
      </c>
      <c r="L9" s="102">
        <v>6</v>
      </c>
      <c r="M9" s="102" t="s">
        <v>334</v>
      </c>
      <c r="N9" s="102" t="s">
        <v>236</v>
      </c>
      <c r="O9" s="102" t="s">
        <v>208</v>
      </c>
      <c r="P9" s="102" t="s">
        <v>209</v>
      </c>
      <c r="Q9" s="102" t="s">
        <v>139</v>
      </c>
      <c r="R9" s="102">
        <v>34160</v>
      </c>
      <c r="S9" s="102" t="s">
        <v>236</v>
      </c>
      <c r="T9" s="102">
        <v>110</v>
      </c>
      <c r="U9" s="102" t="s">
        <v>715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211</v>
      </c>
      <c r="C10" s="97" t="s">
        <v>55</v>
      </c>
      <c r="D10" s="98">
        <v>52189</v>
      </c>
      <c r="E10" s="99">
        <v>102</v>
      </c>
      <c r="F10" s="97">
        <v>7</v>
      </c>
      <c r="G10" s="97">
        <v>1</v>
      </c>
      <c r="H10" s="105">
        <v>30</v>
      </c>
      <c r="I10" s="105">
        <v>1</v>
      </c>
      <c r="J10" s="105">
        <v>45</v>
      </c>
      <c r="K10" s="95">
        <v>12145</v>
      </c>
      <c r="L10" s="106">
        <f>T9</f>
        <v>110</v>
      </c>
      <c r="M10" s="106">
        <f>K10*L10</f>
        <v>1335950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1335950</v>
      </c>
      <c r="Z10" s="84"/>
      <c r="AA10" s="87">
        <f>AB10*M10/100</f>
        <v>133.595</v>
      </c>
      <c r="AB10" s="110">
        <v>0.01</v>
      </c>
      <c r="AD10" s="94"/>
      <c r="AE10" s="75"/>
      <c r="AF10" s="75"/>
      <c r="AG10" s="75"/>
    </row>
    <row r="11" spans="2:33" ht="16.5" customHeight="1" x14ac:dyDescent="0.25">
      <c r="B11" s="97"/>
      <c r="C11" s="97"/>
      <c r="D11" s="98"/>
      <c r="E11" s="99"/>
      <c r="F11" s="97"/>
      <c r="G11" s="97">
        <v>2</v>
      </c>
      <c r="H11" s="105"/>
      <c r="I11" s="105"/>
      <c r="J11" s="105"/>
      <c r="K11" s="95">
        <v>27</v>
      </c>
      <c r="L11" s="106">
        <f>T9</f>
        <v>110</v>
      </c>
      <c r="M11" s="106">
        <f>K11*L11</f>
        <v>2970</v>
      </c>
      <c r="N11" s="77"/>
      <c r="O11" s="78" t="s">
        <v>203</v>
      </c>
      <c r="P11" s="78" t="s">
        <v>5</v>
      </c>
      <c r="Q11" s="78" t="s">
        <v>143</v>
      </c>
      <c r="R11" s="79">
        <v>108</v>
      </c>
      <c r="S11" s="80"/>
      <c r="T11" s="81">
        <v>8050</v>
      </c>
      <c r="U11" s="96" t="s">
        <v>716</v>
      </c>
      <c r="V11" s="79">
        <f>R11*T11*24/100</f>
        <v>208656</v>
      </c>
      <c r="W11" s="79">
        <f>R11*T11-V11</f>
        <v>660744</v>
      </c>
      <c r="X11" s="82">
        <f>M11+W11</f>
        <v>663714</v>
      </c>
      <c r="Y11" s="83">
        <f>M11</f>
        <v>2970</v>
      </c>
      <c r="Z11" s="84"/>
      <c r="AA11" s="87">
        <f>AB11*M11/100</f>
        <v>0.59399999999999997</v>
      </c>
      <c r="AB11" s="86">
        <v>0.02</v>
      </c>
      <c r="AD11" s="94"/>
      <c r="AE11" s="75"/>
      <c r="AF11" s="75"/>
      <c r="AG11" s="75"/>
    </row>
    <row r="12" spans="2:33" ht="16.5" customHeight="1" x14ac:dyDescent="0.25">
      <c r="B12" s="97"/>
      <c r="C12" s="97"/>
      <c r="D12" s="98"/>
      <c r="E12" s="99"/>
      <c r="F12" s="97"/>
      <c r="G12" s="97">
        <v>3</v>
      </c>
      <c r="H12" s="105"/>
      <c r="I12" s="105"/>
      <c r="J12" s="105"/>
      <c r="K12" s="95">
        <v>21</v>
      </c>
      <c r="L12" s="106">
        <f>T9</f>
        <v>110</v>
      </c>
      <c r="M12" s="106">
        <f>K12*L12</f>
        <v>2310</v>
      </c>
      <c r="N12" s="77"/>
      <c r="O12" s="78" t="s">
        <v>215</v>
      </c>
      <c r="P12" s="78" t="s">
        <v>5</v>
      </c>
      <c r="Q12" s="78"/>
      <c r="R12" s="79">
        <v>81</v>
      </c>
      <c r="S12" s="80"/>
      <c r="T12" s="81">
        <v>7350</v>
      </c>
      <c r="U12" s="96" t="s">
        <v>716</v>
      </c>
      <c r="V12" s="79">
        <f>R12*T12*24/100</f>
        <v>142884</v>
      </c>
      <c r="W12" s="79">
        <f>R12*T12-V12</f>
        <v>452466</v>
      </c>
      <c r="X12" s="82">
        <f>M12+W12</f>
        <v>454776</v>
      </c>
      <c r="Y12" s="83">
        <f>M11</f>
        <v>2970</v>
      </c>
      <c r="Z12" s="84"/>
      <c r="AA12" s="87">
        <f>X12*AB12/100</f>
        <v>1364.328</v>
      </c>
      <c r="AB12" s="86">
        <v>0.3</v>
      </c>
      <c r="AD12" s="94"/>
      <c r="AE12" s="75"/>
      <c r="AF12" s="75"/>
      <c r="AG12" s="75"/>
    </row>
    <row r="13" spans="2:33" ht="16.5" customHeight="1" x14ac:dyDescent="0.25">
      <c r="B13" s="97"/>
      <c r="C13" s="97"/>
      <c r="D13" s="98"/>
      <c r="E13" s="99"/>
      <c r="F13" s="97"/>
      <c r="G13" s="97"/>
      <c r="H13" s="105">
        <v>30</v>
      </c>
      <c r="I13" s="105">
        <v>1</v>
      </c>
      <c r="J13" s="105">
        <v>93</v>
      </c>
      <c r="K13" s="95">
        <v>12193</v>
      </c>
      <c r="L13" s="106"/>
      <c r="M13" s="106"/>
      <c r="N13" s="77"/>
      <c r="O13" s="78"/>
      <c r="P13" s="78"/>
      <c r="Q13" s="78"/>
      <c r="R13" s="79"/>
      <c r="S13" s="80"/>
      <c r="T13" s="81"/>
      <c r="U13" s="96"/>
      <c r="V13" s="79"/>
      <c r="W13" s="79"/>
      <c r="X13" s="82"/>
      <c r="Y13" s="83"/>
      <c r="Z13" s="84"/>
      <c r="AA13" s="109">
        <f>SUM(AA10:AA12)</f>
        <v>1498.5170000000001</v>
      </c>
      <c r="AB13" s="86"/>
      <c r="AD13" s="94"/>
      <c r="AE13" s="75"/>
      <c r="AF13" s="75"/>
      <c r="AG13" s="75"/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  <c r="AD14" s="94"/>
      <c r="AE14" s="75"/>
      <c r="AF14" s="75"/>
      <c r="AG14" s="75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207</v>
      </c>
      <c r="I15" s="102" t="s">
        <v>713</v>
      </c>
      <c r="J15" s="102" t="s">
        <v>714</v>
      </c>
      <c r="K15" s="102">
        <v>45</v>
      </c>
      <c r="L15" s="102">
        <v>6</v>
      </c>
      <c r="M15" s="102" t="s">
        <v>334</v>
      </c>
      <c r="N15" s="102" t="s">
        <v>236</v>
      </c>
      <c r="O15" s="102" t="s">
        <v>208</v>
      </c>
      <c r="P15" s="102" t="s">
        <v>209</v>
      </c>
      <c r="Q15" s="102" t="s">
        <v>139</v>
      </c>
      <c r="R15" s="102">
        <v>34160</v>
      </c>
      <c r="S15" s="102" t="s">
        <v>236</v>
      </c>
      <c r="T15" s="102">
        <v>100</v>
      </c>
      <c r="U15" s="102" t="s">
        <v>717</v>
      </c>
      <c r="V15" s="103"/>
      <c r="W15" s="101"/>
      <c r="X15" s="102"/>
      <c r="Y15" s="101"/>
      <c r="Z15" s="101"/>
      <c r="AA15" s="101"/>
      <c r="AB15" s="104"/>
    </row>
    <row r="16" spans="2:33" ht="16.5" customHeight="1" x14ac:dyDescent="0.25">
      <c r="B16" s="97">
        <v>212</v>
      </c>
      <c r="C16" s="97" t="s">
        <v>55</v>
      </c>
      <c r="D16" s="98">
        <v>52003</v>
      </c>
      <c r="E16" s="99">
        <v>103</v>
      </c>
      <c r="F16" s="97">
        <v>7</v>
      </c>
      <c r="G16" s="97">
        <v>1</v>
      </c>
      <c r="H16" s="105">
        <v>10</v>
      </c>
      <c r="I16" s="105">
        <v>2</v>
      </c>
      <c r="J16" s="105">
        <v>0</v>
      </c>
      <c r="K16" s="95">
        <v>4200</v>
      </c>
      <c r="L16" s="106">
        <f>T15</f>
        <v>100</v>
      </c>
      <c r="M16" s="106">
        <f>K16*L16</f>
        <v>420000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420000</v>
      </c>
      <c r="Z16" s="84"/>
      <c r="AA16" s="87">
        <f>AB16*M16/100</f>
        <v>42</v>
      </c>
      <c r="AB16" s="110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210</v>
      </c>
      <c r="I18" s="102" t="s">
        <v>718</v>
      </c>
      <c r="J18" s="102" t="s">
        <v>719</v>
      </c>
      <c r="K18" s="102">
        <v>46</v>
      </c>
      <c r="L18" s="102">
        <v>6</v>
      </c>
      <c r="M18" s="102"/>
      <c r="N18" s="102" t="s">
        <v>236</v>
      </c>
      <c r="O18" s="102" t="s">
        <v>208</v>
      </c>
      <c r="P18" s="102" t="s">
        <v>209</v>
      </c>
      <c r="Q18" s="102" t="s">
        <v>139</v>
      </c>
      <c r="R18" s="102">
        <v>34160</v>
      </c>
      <c r="S18" s="102" t="s">
        <v>236</v>
      </c>
      <c r="T18" s="102">
        <v>100</v>
      </c>
      <c r="U18" s="102" t="s">
        <v>720</v>
      </c>
      <c r="V18" s="103"/>
      <c r="W18" s="101"/>
      <c r="X18" s="102"/>
      <c r="Y18" s="101"/>
      <c r="Z18" s="101"/>
      <c r="AA18" s="101"/>
      <c r="AB18" s="104"/>
    </row>
    <row r="19" spans="2:28" ht="16.5" customHeight="1" x14ac:dyDescent="0.25">
      <c r="B19" s="97">
        <v>213</v>
      </c>
      <c r="C19" s="97" t="s">
        <v>55</v>
      </c>
      <c r="D19" s="98">
        <v>52004</v>
      </c>
      <c r="E19" s="99">
        <v>104</v>
      </c>
      <c r="F19" s="97">
        <v>6</v>
      </c>
      <c r="G19" s="97">
        <v>1</v>
      </c>
      <c r="H19" s="105">
        <v>5</v>
      </c>
      <c r="I19" s="105">
        <v>2</v>
      </c>
      <c r="J19" s="105">
        <v>0</v>
      </c>
      <c r="K19" s="95">
        <v>2200</v>
      </c>
      <c r="L19" s="106">
        <f>T18</f>
        <v>100</v>
      </c>
      <c r="M19" s="106">
        <f>K19*L19</f>
        <v>220000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220000</v>
      </c>
      <c r="Z19" s="84"/>
      <c r="AA19" s="87">
        <f>AB19*M19/100</f>
        <v>22</v>
      </c>
      <c r="AB19" s="110">
        <v>0.01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207</v>
      </c>
      <c r="I21" s="102" t="s">
        <v>721</v>
      </c>
      <c r="J21" s="102" t="s">
        <v>719</v>
      </c>
      <c r="K21" s="102">
        <v>46</v>
      </c>
      <c r="L21" s="102">
        <v>6</v>
      </c>
      <c r="M21" s="102"/>
      <c r="N21" s="102" t="s">
        <v>236</v>
      </c>
      <c r="O21" s="102" t="s">
        <v>208</v>
      </c>
      <c r="P21" s="102" t="s">
        <v>209</v>
      </c>
      <c r="Q21" s="102" t="s">
        <v>139</v>
      </c>
      <c r="R21" s="102">
        <v>34160</v>
      </c>
      <c r="S21" s="102" t="s">
        <v>236</v>
      </c>
      <c r="T21" s="102">
        <v>140</v>
      </c>
      <c r="U21" s="102" t="s">
        <v>722</v>
      </c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214</v>
      </c>
      <c r="C22" s="97" t="s">
        <v>55</v>
      </c>
      <c r="D22" s="98">
        <v>52166</v>
      </c>
      <c r="E22" s="99">
        <v>105</v>
      </c>
      <c r="F22" s="97">
        <v>6</v>
      </c>
      <c r="G22" s="97">
        <v>1</v>
      </c>
      <c r="H22" s="105">
        <v>17</v>
      </c>
      <c r="I22" s="105">
        <v>2</v>
      </c>
      <c r="J22" s="105">
        <v>46</v>
      </c>
      <c r="K22" s="95">
        <v>7046</v>
      </c>
      <c r="L22" s="106">
        <f>T21</f>
        <v>140</v>
      </c>
      <c r="M22" s="106">
        <f>K22*L22</f>
        <v>986440</v>
      </c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2"/>
      <c r="Y22" s="83">
        <f>M22</f>
        <v>986440</v>
      </c>
      <c r="Z22" s="84"/>
      <c r="AA22" s="87">
        <f>AB22*M22/100</f>
        <v>98.643999999999991</v>
      </c>
      <c r="AB22" s="110">
        <v>0.01</v>
      </c>
    </row>
    <row r="23" spans="2:28" ht="16.5" customHeight="1" x14ac:dyDescent="0.25">
      <c r="B23" s="97"/>
      <c r="C23" s="97"/>
      <c r="D23" s="98"/>
      <c r="E23" s="99"/>
      <c r="F23" s="97"/>
      <c r="G23" s="97">
        <v>2</v>
      </c>
      <c r="H23" s="105"/>
      <c r="I23" s="105"/>
      <c r="J23" s="105"/>
      <c r="K23" s="95">
        <v>27</v>
      </c>
      <c r="L23" s="106">
        <f>T21</f>
        <v>140</v>
      </c>
      <c r="M23" s="106">
        <f>K23*L23</f>
        <v>3780</v>
      </c>
      <c r="N23" s="77"/>
      <c r="O23" s="78" t="s">
        <v>203</v>
      </c>
      <c r="P23" s="78" t="s">
        <v>25</v>
      </c>
      <c r="Q23" s="78" t="s">
        <v>143</v>
      </c>
      <c r="R23" s="79">
        <v>108</v>
      </c>
      <c r="S23" s="80"/>
      <c r="T23" s="81">
        <v>7650</v>
      </c>
      <c r="U23" s="96" t="s">
        <v>723</v>
      </c>
      <c r="V23" s="79">
        <f>R23*T23*50/100</f>
        <v>413100</v>
      </c>
      <c r="W23" s="79">
        <f>R23*T23-V23</f>
        <v>413100</v>
      </c>
      <c r="X23" s="82">
        <f>M23+W23</f>
        <v>416880</v>
      </c>
      <c r="Y23" s="83">
        <f>M23</f>
        <v>3780</v>
      </c>
      <c r="Z23" s="84"/>
      <c r="AA23" s="87">
        <f>AB23*M23/100</f>
        <v>0.75600000000000012</v>
      </c>
      <c r="AB23" s="86">
        <v>0.02</v>
      </c>
    </row>
    <row r="24" spans="2:28" ht="16.5" customHeight="1" x14ac:dyDescent="0.25">
      <c r="B24" s="97"/>
      <c r="C24" s="97"/>
      <c r="D24" s="98"/>
      <c r="E24" s="99"/>
      <c r="F24" s="97"/>
      <c r="G24" s="97"/>
      <c r="H24" s="105">
        <v>17</v>
      </c>
      <c r="I24" s="105">
        <v>2</v>
      </c>
      <c r="J24" s="105">
        <v>73</v>
      </c>
      <c r="K24" s="95">
        <v>7073</v>
      </c>
      <c r="L24" s="106"/>
      <c r="M24" s="106"/>
      <c r="N24" s="77"/>
      <c r="O24" s="78"/>
      <c r="P24" s="78"/>
      <c r="Q24" s="78"/>
      <c r="R24" s="79"/>
      <c r="S24" s="80"/>
      <c r="T24" s="81"/>
      <c r="U24" s="77"/>
      <c r="V24" s="79"/>
      <c r="W24" s="79"/>
      <c r="X24" s="82"/>
      <c r="Y24" s="83"/>
      <c r="Z24" s="84"/>
      <c r="AA24" s="87">
        <f>SUM(AA22:AA23)</f>
        <v>99.399999999999991</v>
      </c>
      <c r="AB24" s="82"/>
    </row>
    <row r="25" spans="2:28" ht="16.5" customHeight="1" x14ac:dyDescent="0.25">
      <c r="B25" s="99"/>
      <c r="C25" s="99"/>
      <c r="D25" s="99"/>
      <c r="E25" s="99"/>
      <c r="F25" s="99"/>
      <c r="G25" s="99"/>
      <c r="H25" s="107"/>
      <c r="I25" s="107"/>
      <c r="J25" s="107"/>
      <c r="K25" s="106"/>
      <c r="L25" s="106"/>
      <c r="M25" s="106"/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6"/>
      <c r="Y25" s="83"/>
      <c r="Z25" s="84"/>
      <c r="AA25" s="85"/>
      <c r="AB25" s="86"/>
    </row>
    <row r="26" spans="2:28" ht="16.5" customHeight="1" x14ac:dyDescent="0.25">
      <c r="B26" s="100" t="s">
        <v>205</v>
      </c>
      <c r="C26" s="101"/>
      <c r="D26" s="101"/>
      <c r="E26" s="101"/>
      <c r="F26" s="101"/>
      <c r="G26" s="102"/>
      <c r="H26" s="102" t="s">
        <v>210</v>
      </c>
      <c r="I26" s="102" t="s">
        <v>731</v>
      </c>
      <c r="J26" s="102" t="s">
        <v>732</v>
      </c>
      <c r="K26" s="102">
        <v>27</v>
      </c>
      <c r="L26" s="102">
        <v>6</v>
      </c>
      <c r="M26" s="102" t="s">
        <v>334</v>
      </c>
      <c r="N26" s="102" t="s">
        <v>236</v>
      </c>
      <c r="O26" s="102" t="s">
        <v>208</v>
      </c>
      <c r="P26" s="102" t="s">
        <v>209</v>
      </c>
      <c r="Q26" s="102" t="s">
        <v>139</v>
      </c>
      <c r="R26" s="102">
        <v>34160</v>
      </c>
      <c r="S26" s="102" t="s">
        <v>236</v>
      </c>
      <c r="T26" s="102">
        <v>100</v>
      </c>
      <c r="U26" s="102" t="s">
        <v>733</v>
      </c>
      <c r="V26" s="103"/>
      <c r="W26" s="101"/>
      <c r="X26" s="102" t="s">
        <v>212</v>
      </c>
      <c r="Y26" s="101" t="s">
        <v>734</v>
      </c>
      <c r="Z26" s="101"/>
      <c r="AA26" s="101"/>
      <c r="AB26" s="104"/>
    </row>
    <row r="27" spans="2:28" ht="16.5" customHeight="1" x14ac:dyDescent="0.25">
      <c r="B27" s="97">
        <v>217</v>
      </c>
      <c r="C27" s="97" t="s">
        <v>55</v>
      </c>
      <c r="D27" s="98">
        <v>51987</v>
      </c>
      <c r="E27" s="99">
        <v>114</v>
      </c>
      <c r="F27" s="97">
        <v>6</v>
      </c>
      <c r="G27" s="97">
        <v>1</v>
      </c>
      <c r="H27" s="105">
        <v>21</v>
      </c>
      <c r="I27" s="105">
        <v>0</v>
      </c>
      <c r="J27" s="105">
        <v>57</v>
      </c>
      <c r="K27" s="95">
        <v>8457</v>
      </c>
      <c r="L27" s="106">
        <f>T26</f>
        <v>100</v>
      </c>
      <c r="M27" s="106">
        <f>K27*L27</f>
        <v>845700</v>
      </c>
      <c r="N27" s="77"/>
      <c r="O27" s="78"/>
      <c r="P27" s="78"/>
      <c r="Q27" s="78"/>
      <c r="R27" s="79"/>
      <c r="S27" s="80"/>
      <c r="T27" s="81"/>
      <c r="U27" s="77"/>
      <c r="V27" s="79"/>
      <c r="W27" s="79"/>
      <c r="X27" s="82"/>
      <c r="Y27" s="83">
        <f>M27</f>
        <v>845700</v>
      </c>
      <c r="Z27" s="84"/>
      <c r="AA27" s="87">
        <f>AB27*M27/100</f>
        <v>84.57</v>
      </c>
      <c r="AB27" s="110">
        <v>0.01</v>
      </c>
    </row>
    <row r="28" spans="2:28" ht="16.5" customHeight="1" x14ac:dyDescent="0.25">
      <c r="B28" s="97"/>
      <c r="C28" s="97"/>
      <c r="D28" s="98"/>
      <c r="E28" s="99"/>
      <c r="F28" s="97"/>
      <c r="G28" s="97"/>
      <c r="H28" s="105"/>
      <c r="I28" s="105"/>
      <c r="J28" s="105"/>
      <c r="K28" s="95">
        <v>23</v>
      </c>
      <c r="L28" s="106">
        <f>T26</f>
        <v>100</v>
      </c>
      <c r="M28" s="106">
        <f>K28*L28</f>
        <v>2300</v>
      </c>
      <c r="N28" s="77"/>
      <c r="O28" s="78" t="s">
        <v>203</v>
      </c>
      <c r="P28" s="78" t="s">
        <v>5</v>
      </c>
      <c r="Q28" s="78" t="s">
        <v>143</v>
      </c>
      <c r="R28" s="79">
        <v>90</v>
      </c>
      <c r="S28" s="80"/>
      <c r="T28" s="81">
        <v>8050</v>
      </c>
      <c r="U28" s="96" t="s">
        <v>231</v>
      </c>
      <c r="V28" s="79">
        <f>R28*T28*34/100</f>
        <v>246330</v>
      </c>
      <c r="W28" s="79">
        <f>R28*T28-V28</f>
        <v>478170</v>
      </c>
      <c r="X28" s="82">
        <f>M28+W28</f>
        <v>480470</v>
      </c>
      <c r="Y28" s="83">
        <f>M28</f>
        <v>2300</v>
      </c>
      <c r="Z28" s="84"/>
      <c r="AA28" s="87">
        <f>AB28*M28/100</f>
        <v>0.46</v>
      </c>
      <c r="AB28" s="86">
        <v>0.02</v>
      </c>
    </row>
    <row r="29" spans="2:28" ht="16.5" customHeight="1" x14ac:dyDescent="0.25">
      <c r="B29" s="97"/>
      <c r="C29" s="97"/>
      <c r="D29" s="98"/>
      <c r="E29" s="99"/>
      <c r="F29" s="97"/>
      <c r="G29" s="97"/>
      <c r="H29" s="105">
        <v>21</v>
      </c>
      <c r="I29" s="105">
        <v>0</v>
      </c>
      <c r="J29" s="105">
        <v>80</v>
      </c>
      <c r="K29" s="95">
        <v>8480</v>
      </c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2"/>
      <c r="Y29" s="83"/>
      <c r="Z29" s="84"/>
      <c r="AA29" s="87"/>
      <c r="AB29" s="110"/>
    </row>
    <row r="30" spans="2:28" ht="16.5" customHeight="1" x14ac:dyDescent="0.25">
      <c r="B30" s="99"/>
      <c r="C30" s="99"/>
      <c r="D30" s="99"/>
      <c r="E30" s="99"/>
      <c r="F30" s="99"/>
      <c r="G30" s="99"/>
      <c r="H30" s="107"/>
      <c r="I30" s="107"/>
      <c r="J30" s="107"/>
      <c r="K30" s="106"/>
      <c r="L30" s="106"/>
      <c r="M30" s="106"/>
      <c r="N30" s="77"/>
      <c r="O30" s="78"/>
      <c r="P30" s="78"/>
      <c r="Q30" s="78"/>
      <c r="R30" s="79"/>
      <c r="S30" s="80"/>
      <c r="T30" s="81"/>
      <c r="U30" s="77"/>
      <c r="V30" s="79"/>
      <c r="W30" s="79"/>
      <c r="X30" s="86"/>
      <c r="Y30" s="83"/>
      <c r="Z30" s="84"/>
      <c r="AA30" s="85"/>
      <c r="AB30" s="86"/>
    </row>
    <row r="31" spans="2:28" ht="16.5" customHeight="1" x14ac:dyDescent="0.25">
      <c r="B31" s="100" t="s">
        <v>205</v>
      </c>
      <c r="C31" s="101"/>
      <c r="D31" s="101"/>
      <c r="E31" s="101"/>
      <c r="F31" s="101"/>
      <c r="G31" s="102"/>
      <c r="H31" s="102" t="s">
        <v>210</v>
      </c>
      <c r="I31" s="102" t="s">
        <v>735</v>
      </c>
      <c r="J31" s="102" t="s">
        <v>736</v>
      </c>
      <c r="K31" s="102" t="s">
        <v>737</v>
      </c>
      <c r="L31" s="102">
        <v>6</v>
      </c>
      <c r="M31" s="102" t="s">
        <v>334</v>
      </c>
      <c r="N31" s="102" t="s">
        <v>236</v>
      </c>
      <c r="O31" s="102" t="s">
        <v>208</v>
      </c>
      <c r="P31" s="102" t="s">
        <v>209</v>
      </c>
      <c r="Q31" s="102" t="s">
        <v>139</v>
      </c>
      <c r="R31" s="102">
        <v>34160</v>
      </c>
      <c r="S31" s="102" t="s">
        <v>236</v>
      </c>
      <c r="T31" s="102">
        <v>100</v>
      </c>
      <c r="U31" s="102" t="s">
        <v>738</v>
      </c>
      <c r="V31" s="103"/>
      <c r="W31" s="101"/>
      <c r="X31" s="102"/>
      <c r="Y31" s="101"/>
      <c r="Z31" s="101"/>
      <c r="AA31" s="101"/>
      <c r="AB31" s="104"/>
    </row>
    <row r="32" spans="2:28" ht="16.5" customHeight="1" x14ac:dyDescent="0.25">
      <c r="B32" s="97">
        <v>218</v>
      </c>
      <c r="C32" s="97" t="s">
        <v>55</v>
      </c>
      <c r="D32" s="98">
        <v>51988</v>
      </c>
      <c r="E32" s="99">
        <v>115</v>
      </c>
      <c r="F32" s="97">
        <v>6</v>
      </c>
      <c r="G32" s="97">
        <v>1</v>
      </c>
      <c r="H32" s="105">
        <v>18</v>
      </c>
      <c r="I32" s="105">
        <v>0</v>
      </c>
      <c r="J32" s="105">
        <v>20</v>
      </c>
      <c r="K32" s="95">
        <v>7220</v>
      </c>
      <c r="L32" s="106">
        <f>T31</f>
        <v>100</v>
      </c>
      <c r="M32" s="106">
        <f>K32*L32</f>
        <v>722000</v>
      </c>
      <c r="N32" s="77"/>
      <c r="O32" s="78"/>
      <c r="P32" s="78"/>
      <c r="Q32" s="78"/>
      <c r="R32" s="79"/>
      <c r="S32" s="80"/>
      <c r="T32" s="81"/>
      <c r="U32" s="77"/>
      <c r="V32" s="79"/>
      <c r="W32" s="79"/>
      <c r="X32" s="82"/>
      <c r="Y32" s="83">
        <f>M32</f>
        <v>722000</v>
      </c>
      <c r="Z32" s="84"/>
      <c r="AA32" s="87">
        <f>AB32*M32/100</f>
        <v>72.2</v>
      </c>
      <c r="AB32" s="110">
        <v>0.01</v>
      </c>
    </row>
    <row r="33" spans="2:28" ht="16.5" customHeight="1" x14ac:dyDescent="0.25">
      <c r="B33" s="99"/>
      <c r="C33" s="99"/>
      <c r="D33" s="99"/>
      <c r="E33" s="99"/>
      <c r="F33" s="99"/>
      <c r="G33" s="99"/>
      <c r="H33" s="107"/>
      <c r="I33" s="107"/>
      <c r="J33" s="107"/>
      <c r="K33" s="106"/>
      <c r="L33" s="106"/>
      <c r="M33" s="106"/>
      <c r="N33" s="77"/>
      <c r="O33" s="78"/>
      <c r="P33" s="78"/>
      <c r="Q33" s="78"/>
      <c r="R33" s="79"/>
      <c r="S33" s="80"/>
      <c r="T33" s="81"/>
      <c r="U33" s="77"/>
      <c r="V33" s="79"/>
      <c r="W33" s="79"/>
      <c r="X33" s="86"/>
      <c r="Y33" s="83"/>
      <c r="Z33" s="84"/>
      <c r="AA33" s="85"/>
      <c r="AB33" s="86"/>
    </row>
    <row r="34" spans="2:28" ht="16.5" customHeight="1" x14ac:dyDescent="0.25">
      <c r="B34" s="100" t="s">
        <v>205</v>
      </c>
      <c r="C34" s="101"/>
      <c r="D34" s="101"/>
      <c r="E34" s="101"/>
      <c r="F34" s="101"/>
      <c r="G34" s="102"/>
      <c r="H34" s="102" t="s">
        <v>210</v>
      </c>
      <c r="I34" s="102" t="s">
        <v>739</v>
      </c>
      <c r="J34" s="102" t="s">
        <v>740</v>
      </c>
      <c r="K34" s="102">
        <v>121</v>
      </c>
      <c r="L34" s="102">
        <v>6</v>
      </c>
      <c r="M34" s="102"/>
      <c r="N34" s="102" t="s">
        <v>236</v>
      </c>
      <c r="O34" s="102" t="s">
        <v>208</v>
      </c>
      <c r="P34" s="102" t="s">
        <v>209</v>
      </c>
      <c r="Q34" s="102" t="s">
        <v>139</v>
      </c>
      <c r="R34" s="102">
        <v>34160</v>
      </c>
      <c r="S34" s="102" t="s">
        <v>236</v>
      </c>
      <c r="T34" s="102">
        <v>100</v>
      </c>
      <c r="U34" s="102" t="s">
        <v>741</v>
      </c>
      <c r="V34" s="103"/>
      <c r="W34" s="101"/>
      <c r="X34" s="102"/>
      <c r="Y34" s="101"/>
      <c r="Z34" s="101"/>
      <c r="AA34" s="101"/>
      <c r="AB34" s="104"/>
    </row>
    <row r="35" spans="2:28" ht="16.5" customHeight="1" x14ac:dyDescent="0.25">
      <c r="B35" s="97">
        <v>219</v>
      </c>
      <c r="C35" s="97" t="s">
        <v>55</v>
      </c>
      <c r="D35" s="98">
        <v>51990</v>
      </c>
      <c r="E35" s="99">
        <v>117</v>
      </c>
      <c r="F35" s="97">
        <v>6</v>
      </c>
      <c r="G35" s="97">
        <v>1</v>
      </c>
      <c r="H35" s="105">
        <v>16</v>
      </c>
      <c r="I35" s="105">
        <v>1</v>
      </c>
      <c r="J35" s="105">
        <v>40</v>
      </c>
      <c r="K35" s="95">
        <v>6540</v>
      </c>
      <c r="L35" s="106">
        <f>T34</f>
        <v>100</v>
      </c>
      <c r="M35" s="106">
        <f>K35*L35</f>
        <v>654000</v>
      </c>
      <c r="N35" s="77"/>
      <c r="O35" s="78"/>
      <c r="P35" s="78"/>
      <c r="Q35" s="78"/>
      <c r="R35" s="79"/>
      <c r="S35" s="80"/>
      <c r="T35" s="81"/>
      <c r="U35" s="77"/>
      <c r="V35" s="79"/>
      <c r="W35" s="79"/>
      <c r="X35" s="82"/>
      <c r="Y35" s="83">
        <f>M35</f>
        <v>654000</v>
      </c>
      <c r="Z35" s="84"/>
      <c r="AA35" s="87">
        <f>AB35*M35/100</f>
        <v>65.400000000000006</v>
      </c>
      <c r="AB35" s="110">
        <v>0.01</v>
      </c>
    </row>
    <row r="36" spans="2:28" ht="16.5" customHeight="1" x14ac:dyDescent="0.25">
      <c r="B36" s="99"/>
      <c r="C36" s="99"/>
      <c r="D36" s="99"/>
      <c r="E36" s="99"/>
      <c r="F36" s="99"/>
      <c r="G36" s="99"/>
      <c r="H36" s="107"/>
      <c r="I36" s="107"/>
      <c r="J36" s="107"/>
      <c r="K36" s="106"/>
      <c r="L36" s="106"/>
      <c r="M36" s="106"/>
      <c r="N36" s="77"/>
      <c r="O36" s="78"/>
      <c r="P36" s="78"/>
      <c r="Q36" s="78"/>
      <c r="R36" s="79"/>
      <c r="S36" s="80"/>
      <c r="T36" s="81"/>
      <c r="U36" s="77"/>
      <c r="V36" s="79"/>
      <c r="W36" s="79"/>
      <c r="X36" s="86"/>
      <c r="Y36" s="83"/>
      <c r="Z36" s="84"/>
      <c r="AA36" s="85"/>
      <c r="AB36" s="86"/>
    </row>
    <row r="37" spans="2:28" ht="16.5" customHeight="1" x14ac:dyDescent="0.25">
      <c r="B37" s="100" t="s">
        <v>205</v>
      </c>
      <c r="C37" s="101"/>
      <c r="D37" s="101"/>
      <c r="E37" s="101"/>
      <c r="F37" s="101"/>
      <c r="G37" s="102"/>
      <c r="H37" s="102" t="s">
        <v>210</v>
      </c>
      <c r="I37" s="102" t="s">
        <v>765</v>
      </c>
      <c r="J37" s="102" t="s">
        <v>766</v>
      </c>
      <c r="K37" s="102">
        <v>44</v>
      </c>
      <c r="L37" s="102">
        <v>6</v>
      </c>
      <c r="M37" s="102"/>
      <c r="N37" s="102" t="s">
        <v>236</v>
      </c>
      <c r="O37" s="102" t="s">
        <v>208</v>
      </c>
      <c r="P37" s="102" t="s">
        <v>209</v>
      </c>
      <c r="Q37" s="102" t="s">
        <v>139</v>
      </c>
      <c r="R37" s="102">
        <v>34160</v>
      </c>
      <c r="S37" s="102" t="s">
        <v>236</v>
      </c>
      <c r="T37" s="102">
        <v>80</v>
      </c>
      <c r="U37" s="102" t="s">
        <v>767</v>
      </c>
      <c r="V37" s="103"/>
      <c r="W37" s="101"/>
      <c r="X37" s="102"/>
      <c r="Y37" s="101"/>
      <c r="Z37" s="101"/>
      <c r="AA37" s="101"/>
      <c r="AB37" s="104"/>
    </row>
    <row r="38" spans="2:28" ht="16.5" customHeight="1" x14ac:dyDescent="0.25">
      <c r="B38" s="100"/>
      <c r="C38" s="101"/>
      <c r="D38" s="101"/>
      <c r="E38" s="101"/>
      <c r="F38" s="101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3"/>
      <c r="W38" s="101"/>
      <c r="X38" s="102"/>
      <c r="Y38" s="101"/>
      <c r="Z38" s="101"/>
      <c r="AA38" s="101"/>
      <c r="AB38" s="104"/>
    </row>
    <row r="39" spans="2:28" ht="16.5" customHeight="1" x14ac:dyDescent="0.25">
      <c r="B39" s="97">
        <v>228</v>
      </c>
      <c r="C39" s="97" t="s">
        <v>55</v>
      </c>
      <c r="D39" s="98">
        <v>3023</v>
      </c>
      <c r="E39" s="99">
        <v>2</v>
      </c>
      <c r="F39" s="97">
        <v>6</v>
      </c>
      <c r="G39" s="97">
        <v>1</v>
      </c>
      <c r="H39" s="105">
        <v>12</v>
      </c>
      <c r="I39" s="105">
        <v>3</v>
      </c>
      <c r="J39" s="105">
        <v>43</v>
      </c>
      <c r="K39" s="95">
        <v>5143</v>
      </c>
      <c r="L39" s="106">
        <f>T37</f>
        <v>80</v>
      </c>
      <c r="M39" s="106">
        <f>K39*L39</f>
        <v>411440</v>
      </c>
      <c r="N39" s="77"/>
      <c r="O39" s="78"/>
      <c r="P39" s="78"/>
      <c r="Q39" s="78"/>
      <c r="R39" s="79"/>
      <c r="S39" s="80"/>
      <c r="T39" s="81"/>
      <c r="U39" s="77"/>
      <c r="V39" s="79"/>
      <c r="W39" s="79"/>
      <c r="X39" s="82"/>
      <c r="Y39" s="83">
        <f>M39</f>
        <v>411440</v>
      </c>
      <c r="Z39" s="84"/>
      <c r="AA39" s="87">
        <f>AB39*M39/100</f>
        <v>41.143999999999998</v>
      </c>
      <c r="AB39" s="110">
        <v>0.01</v>
      </c>
    </row>
    <row r="40" spans="2:28" ht="16.5" customHeight="1" x14ac:dyDescent="0.25">
      <c r="B40" s="99"/>
      <c r="C40" s="99"/>
      <c r="D40" s="99"/>
      <c r="E40" s="99"/>
      <c r="F40" s="99"/>
      <c r="G40" s="99"/>
      <c r="H40" s="107"/>
      <c r="I40" s="107"/>
      <c r="J40" s="107"/>
      <c r="K40" s="106"/>
      <c r="L40" s="106"/>
      <c r="M40" s="106"/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6"/>
      <c r="Y40" s="83"/>
      <c r="Z40" s="84"/>
      <c r="AA40" s="85"/>
      <c r="AB40" s="86"/>
    </row>
    <row r="41" spans="2:28" ht="16.5" customHeight="1" x14ac:dyDescent="0.25">
      <c r="B41" s="100" t="s">
        <v>205</v>
      </c>
      <c r="C41" s="101"/>
      <c r="D41" s="101"/>
      <c r="E41" s="101"/>
      <c r="F41" s="101"/>
      <c r="G41" s="102"/>
      <c r="H41" s="102" t="s">
        <v>210</v>
      </c>
      <c r="I41" s="102" t="s">
        <v>775</v>
      </c>
      <c r="J41" s="102" t="s">
        <v>776</v>
      </c>
      <c r="K41" s="102">
        <v>35</v>
      </c>
      <c r="L41" s="102">
        <v>6</v>
      </c>
      <c r="M41" s="102"/>
      <c r="N41" s="102" t="s">
        <v>236</v>
      </c>
      <c r="O41" s="102" t="s">
        <v>208</v>
      </c>
      <c r="P41" s="102" t="s">
        <v>209</v>
      </c>
      <c r="Q41" s="102" t="s">
        <v>139</v>
      </c>
      <c r="R41" s="102">
        <v>34160</v>
      </c>
      <c r="S41" s="102" t="s">
        <v>236</v>
      </c>
      <c r="T41" s="102">
        <v>80</v>
      </c>
      <c r="U41" s="102" t="s">
        <v>777</v>
      </c>
      <c r="V41" s="103"/>
      <c r="W41" s="101"/>
      <c r="X41" s="102"/>
      <c r="Y41" s="101"/>
      <c r="Z41" s="101"/>
      <c r="AA41" s="101"/>
      <c r="AB41" s="104"/>
    </row>
    <row r="42" spans="2:28" ht="16.5" customHeight="1" x14ac:dyDescent="0.25">
      <c r="B42" s="97">
        <v>230</v>
      </c>
      <c r="C42" s="97" t="s">
        <v>55</v>
      </c>
      <c r="D42" s="98">
        <v>3025</v>
      </c>
      <c r="E42" s="99">
        <v>4</v>
      </c>
      <c r="F42" s="97">
        <v>6</v>
      </c>
      <c r="G42" s="97">
        <v>1</v>
      </c>
      <c r="H42" s="105">
        <v>7</v>
      </c>
      <c r="I42" s="105">
        <v>0</v>
      </c>
      <c r="J42" s="105">
        <v>25</v>
      </c>
      <c r="K42" s="95">
        <v>2825</v>
      </c>
      <c r="L42" s="106">
        <f>T41</f>
        <v>80</v>
      </c>
      <c r="M42" s="106">
        <f>K42*L42</f>
        <v>226000</v>
      </c>
      <c r="N42" s="77"/>
      <c r="O42" s="78"/>
      <c r="P42" s="78"/>
      <c r="Q42" s="78"/>
      <c r="R42" s="79"/>
      <c r="S42" s="80"/>
      <c r="T42" s="81"/>
      <c r="U42" s="77"/>
      <c r="V42" s="79"/>
      <c r="W42" s="79"/>
      <c r="X42" s="82"/>
      <c r="Y42" s="83">
        <f>M42</f>
        <v>226000</v>
      </c>
      <c r="Z42" s="84"/>
      <c r="AA42" s="87">
        <f>AB42*M42/100</f>
        <v>22.6</v>
      </c>
      <c r="AB42" s="110">
        <v>0.01</v>
      </c>
    </row>
    <row r="43" spans="2:28" ht="16.5" customHeight="1" x14ac:dyDescent="0.25">
      <c r="B43" s="97"/>
      <c r="C43" s="97"/>
      <c r="D43" s="98"/>
      <c r="E43" s="99"/>
      <c r="F43" s="97"/>
      <c r="G43" s="97"/>
      <c r="H43" s="105"/>
      <c r="I43" s="105"/>
      <c r="J43" s="105"/>
      <c r="K43" s="95"/>
      <c r="L43" s="106"/>
      <c r="M43" s="106"/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/>
      <c r="Z43" s="84"/>
      <c r="AA43" s="87"/>
      <c r="AB43" s="110"/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207</v>
      </c>
      <c r="I45" s="102" t="s">
        <v>778</v>
      </c>
      <c r="J45" s="102" t="s">
        <v>779</v>
      </c>
      <c r="K45" s="102">
        <v>106</v>
      </c>
      <c r="L45" s="102">
        <v>6</v>
      </c>
      <c r="M45" s="102"/>
      <c r="N45" s="102" t="s">
        <v>236</v>
      </c>
      <c r="O45" s="102" t="s">
        <v>208</v>
      </c>
      <c r="P45" s="102" t="s">
        <v>209</v>
      </c>
      <c r="Q45" s="102" t="s">
        <v>139</v>
      </c>
      <c r="R45" s="102">
        <v>34160</v>
      </c>
      <c r="S45" s="102" t="s">
        <v>236</v>
      </c>
      <c r="T45" s="102">
        <v>150</v>
      </c>
      <c r="U45" s="102" t="s">
        <v>780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231</v>
      </c>
      <c r="C46" s="97" t="s">
        <v>55</v>
      </c>
      <c r="D46" s="98">
        <v>3026</v>
      </c>
      <c r="E46" s="99">
        <v>5</v>
      </c>
      <c r="F46" s="97">
        <v>6</v>
      </c>
      <c r="G46" s="97">
        <v>1</v>
      </c>
      <c r="H46" s="105">
        <v>6</v>
      </c>
      <c r="I46" s="105">
        <v>2</v>
      </c>
      <c r="J46" s="105">
        <v>53</v>
      </c>
      <c r="K46" s="95">
        <v>2653</v>
      </c>
      <c r="L46" s="106">
        <f>T45</f>
        <v>150</v>
      </c>
      <c r="M46" s="106">
        <f>K46*L46</f>
        <v>397950</v>
      </c>
      <c r="N46" s="77"/>
      <c r="O46" s="78"/>
      <c r="P46" s="78"/>
      <c r="Q46" s="78"/>
      <c r="R46" s="79"/>
      <c r="S46" s="80"/>
      <c r="T46" s="81"/>
      <c r="U46" s="77"/>
      <c r="V46" s="79"/>
      <c r="W46" s="79"/>
      <c r="X46" s="82"/>
      <c r="Y46" s="83">
        <f>M46</f>
        <v>397950</v>
      </c>
      <c r="Z46" s="84"/>
      <c r="AA46" s="87">
        <f>AB46*M46/100</f>
        <v>39.795000000000002</v>
      </c>
      <c r="AB46" s="110">
        <v>0.01</v>
      </c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210</v>
      </c>
      <c r="I48" s="102" t="s">
        <v>781</v>
      </c>
      <c r="J48" s="102" t="s">
        <v>782</v>
      </c>
      <c r="K48" s="102">
        <v>49</v>
      </c>
      <c r="L48" s="102">
        <v>6</v>
      </c>
      <c r="M48" s="102"/>
      <c r="N48" s="102" t="s">
        <v>236</v>
      </c>
      <c r="O48" s="102" t="s">
        <v>208</v>
      </c>
      <c r="P48" s="102" t="s">
        <v>209</v>
      </c>
      <c r="Q48" s="102" t="s">
        <v>139</v>
      </c>
      <c r="R48" s="102">
        <v>34160</v>
      </c>
      <c r="S48" s="102" t="s">
        <v>236</v>
      </c>
      <c r="T48" s="102">
        <v>100</v>
      </c>
      <c r="U48" s="102" t="s">
        <v>783</v>
      </c>
      <c r="V48" s="103"/>
      <c r="W48" s="101"/>
      <c r="X48" s="102"/>
      <c r="Y48" s="101"/>
      <c r="Z48" s="101"/>
      <c r="AA48" s="101"/>
      <c r="AB48" s="104"/>
    </row>
    <row r="49" spans="2:28" ht="16.5" customHeight="1" x14ac:dyDescent="0.25">
      <c r="B49" s="97">
        <v>232</v>
      </c>
      <c r="C49" s="97" t="s">
        <v>55</v>
      </c>
      <c r="D49" s="98">
        <v>3027</v>
      </c>
      <c r="E49" s="99">
        <v>6</v>
      </c>
      <c r="F49" s="97">
        <v>6</v>
      </c>
      <c r="G49" s="97">
        <v>1</v>
      </c>
      <c r="H49" s="105">
        <v>2</v>
      </c>
      <c r="I49" s="105">
        <v>0</v>
      </c>
      <c r="J49" s="105">
        <v>35</v>
      </c>
      <c r="K49" s="95">
        <v>835</v>
      </c>
      <c r="L49" s="106">
        <f>T48</f>
        <v>100</v>
      </c>
      <c r="M49" s="106">
        <f>K49*L49</f>
        <v>83500</v>
      </c>
      <c r="N49" s="77"/>
      <c r="O49" s="78"/>
      <c r="P49" s="78"/>
      <c r="Q49" s="78"/>
      <c r="R49" s="79"/>
      <c r="S49" s="80"/>
      <c r="T49" s="81"/>
      <c r="U49" s="77"/>
      <c r="V49" s="79"/>
      <c r="W49" s="79"/>
      <c r="X49" s="82"/>
      <c r="Y49" s="83">
        <f>M49</f>
        <v>83500</v>
      </c>
      <c r="Z49" s="84"/>
      <c r="AA49" s="87">
        <f>AB49*M49/100</f>
        <v>8.35</v>
      </c>
      <c r="AB49" s="110">
        <v>0.01</v>
      </c>
    </row>
    <row r="50" spans="2:28" ht="16.5" customHeight="1" x14ac:dyDescent="0.25">
      <c r="B50" s="99"/>
      <c r="C50" s="99"/>
      <c r="D50" s="99"/>
      <c r="E50" s="99"/>
      <c r="F50" s="99"/>
      <c r="G50" s="99"/>
      <c r="H50" s="107"/>
      <c r="I50" s="107"/>
      <c r="J50" s="107"/>
      <c r="K50" s="106"/>
      <c r="L50" s="106"/>
      <c r="M50" s="106"/>
      <c r="N50" s="77"/>
      <c r="O50" s="78"/>
      <c r="P50" s="78"/>
      <c r="Q50" s="78"/>
      <c r="R50" s="79"/>
      <c r="S50" s="80"/>
      <c r="T50" s="81"/>
      <c r="U50" s="77"/>
      <c r="V50" s="79"/>
      <c r="W50" s="79"/>
      <c r="X50" s="86"/>
      <c r="Y50" s="83"/>
      <c r="Z50" s="84"/>
      <c r="AA50" s="85"/>
      <c r="AB50" s="86"/>
    </row>
    <row r="51" spans="2:28" ht="16.5" customHeight="1" x14ac:dyDescent="0.25">
      <c r="B51" s="100" t="s">
        <v>205</v>
      </c>
      <c r="C51" s="101"/>
      <c r="D51" s="101"/>
      <c r="E51" s="101"/>
      <c r="F51" s="101"/>
      <c r="G51" s="102"/>
      <c r="H51" s="102" t="s">
        <v>210</v>
      </c>
      <c r="I51" s="102" t="s">
        <v>277</v>
      </c>
      <c r="J51" s="102" t="s">
        <v>873</v>
      </c>
      <c r="K51" s="102">
        <v>138</v>
      </c>
      <c r="L51" s="102">
        <v>6</v>
      </c>
      <c r="M51" s="102"/>
      <c r="N51" s="102" t="s">
        <v>236</v>
      </c>
      <c r="O51" s="102" t="s">
        <v>208</v>
      </c>
      <c r="P51" s="102" t="s">
        <v>209</v>
      </c>
      <c r="Q51" s="102" t="s">
        <v>139</v>
      </c>
      <c r="R51" s="102">
        <v>34160</v>
      </c>
      <c r="S51" s="102" t="s">
        <v>236</v>
      </c>
      <c r="T51" s="102">
        <v>100</v>
      </c>
      <c r="U51" s="102" t="s">
        <v>874</v>
      </c>
      <c r="V51" s="103"/>
      <c r="W51" s="101"/>
      <c r="X51" s="102"/>
      <c r="Y51" s="101"/>
      <c r="Z51" s="101"/>
      <c r="AA51" s="101"/>
      <c r="AB51" s="104"/>
    </row>
    <row r="52" spans="2:28" ht="16.5" customHeight="1" x14ac:dyDescent="0.25">
      <c r="B52" s="97">
        <v>278</v>
      </c>
      <c r="C52" s="97" t="s">
        <v>55</v>
      </c>
      <c r="D52" s="98">
        <v>6015</v>
      </c>
      <c r="E52" s="99">
        <v>96</v>
      </c>
      <c r="F52" s="97">
        <v>9</v>
      </c>
      <c r="G52" s="97">
        <v>1</v>
      </c>
      <c r="H52" s="105">
        <v>9</v>
      </c>
      <c r="I52" s="105">
        <v>1</v>
      </c>
      <c r="J52" s="105">
        <v>38</v>
      </c>
      <c r="K52" s="95">
        <v>3738</v>
      </c>
      <c r="L52" s="106">
        <f>T51</f>
        <v>100</v>
      </c>
      <c r="M52" s="106">
        <f>K52*L52</f>
        <v>373800</v>
      </c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2"/>
      <c r="Y52" s="83">
        <f>M52</f>
        <v>373800</v>
      </c>
      <c r="Z52" s="84"/>
      <c r="AA52" s="87">
        <f>AB52*M52/100</f>
        <v>37.380000000000003</v>
      </c>
      <c r="AB52" s="110">
        <v>0.01</v>
      </c>
    </row>
    <row r="53" spans="2:28" ht="16.5" customHeight="1" x14ac:dyDescent="0.25">
      <c r="B53" s="99"/>
      <c r="C53" s="99"/>
      <c r="D53" s="99"/>
      <c r="E53" s="99"/>
      <c r="F53" s="99"/>
      <c r="G53" s="99"/>
      <c r="H53" s="107"/>
      <c r="I53" s="107"/>
      <c r="J53" s="107"/>
      <c r="K53" s="106"/>
      <c r="L53" s="106"/>
      <c r="M53" s="106"/>
      <c r="N53" s="77"/>
      <c r="O53" s="78"/>
      <c r="P53" s="78"/>
      <c r="Q53" s="78"/>
      <c r="R53" s="79"/>
      <c r="S53" s="80"/>
      <c r="T53" s="81"/>
      <c r="U53" s="77"/>
      <c r="V53" s="79"/>
      <c r="W53" s="79"/>
      <c r="X53" s="86"/>
      <c r="Y53" s="83"/>
      <c r="Z53" s="84"/>
      <c r="AA53" s="85"/>
      <c r="AB53" s="86"/>
    </row>
    <row r="54" spans="2:28" ht="16.5" customHeight="1" x14ac:dyDescent="0.25">
      <c r="B54" s="100" t="s">
        <v>205</v>
      </c>
      <c r="C54" s="101"/>
      <c r="D54" s="101"/>
      <c r="E54" s="101"/>
      <c r="F54" s="101"/>
      <c r="G54" s="102"/>
      <c r="H54" s="102" t="s">
        <v>210</v>
      </c>
      <c r="I54" s="102" t="s">
        <v>975</v>
      </c>
      <c r="J54" s="102" t="s">
        <v>976</v>
      </c>
      <c r="K54" s="102">
        <v>101</v>
      </c>
      <c r="L54" s="102">
        <v>6</v>
      </c>
      <c r="M54" s="102"/>
      <c r="N54" s="102" t="s">
        <v>236</v>
      </c>
      <c r="O54" s="102" t="s">
        <v>208</v>
      </c>
      <c r="P54" s="102" t="s">
        <v>209</v>
      </c>
      <c r="Q54" s="102" t="s">
        <v>139</v>
      </c>
      <c r="R54" s="102">
        <v>34160</v>
      </c>
      <c r="S54" s="102" t="s">
        <v>236</v>
      </c>
      <c r="T54" s="102">
        <v>100</v>
      </c>
      <c r="U54" s="102" t="s">
        <v>977</v>
      </c>
      <c r="V54" s="103"/>
      <c r="W54" s="101"/>
      <c r="X54" s="102"/>
      <c r="Y54" s="101"/>
      <c r="Z54" s="101"/>
      <c r="AA54" s="101"/>
      <c r="AB54" s="104"/>
    </row>
    <row r="55" spans="2:28" ht="16.5" customHeight="1" x14ac:dyDescent="0.25">
      <c r="B55" s="97">
        <v>329</v>
      </c>
      <c r="C55" s="97" t="s">
        <v>55</v>
      </c>
      <c r="D55" s="98">
        <v>5976</v>
      </c>
      <c r="E55" s="99">
        <v>148</v>
      </c>
      <c r="F55" s="97">
        <v>6</v>
      </c>
      <c r="G55" s="97">
        <v>1</v>
      </c>
      <c r="H55" s="105">
        <v>5</v>
      </c>
      <c r="I55" s="105">
        <v>2</v>
      </c>
      <c r="J55" s="105">
        <v>63</v>
      </c>
      <c r="K55" s="95">
        <v>2263</v>
      </c>
      <c r="L55" s="106">
        <f>T54</f>
        <v>100</v>
      </c>
      <c r="M55" s="106">
        <f>K55*L55</f>
        <v>226300</v>
      </c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2"/>
      <c r="Y55" s="83">
        <f>M55</f>
        <v>226300</v>
      </c>
      <c r="Z55" s="84"/>
      <c r="AA55" s="87">
        <f>AB55*M55/100</f>
        <v>22.63</v>
      </c>
      <c r="AB55" s="110">
        <v>0.01</v>
      </c>
    </row>
    <row r="56" spans="2:28" ht="16.5" customHeight="1" x14ac:dyDescent="0.25">
      <c r="B56" s="97"/>
      <c r="C56" s="97"/>
      <c r="D56" s="98"/>
      <c r="E56" s="99"/>
      <c r="F56" s="97"/>
      <c r="G56" s="97">
        <v>2</v>
      </c>
      <c r="H56" s="105"/>
      <c r="I56" s="105"/>
      <c r="J56" s="105"/>
      <c r="K56" s="95">
        <v>57</v>
      </c>
      <c r="L56" s="106">
        <f>T54</f>
        <v>100</v>
      </c>
      <c r="M56" s="106">
        <f>K56*L56</f>
        <v>5700</v>
      </c>
      <c r="N56" s="77"/>
      <c r="O56" s="78" t="s">
        <v>203</v>
      </c>
      <c r="P56" s="78" t="s">
        <v>211</v>
      </c>
      <c r="Q56" s="78" t="s">
        <v>143</v>
      </c>
      <c r="R56" s="79">
        <v>225</v>
      </c>
      <c r="S56" s="80"/>
      <c r="T56" s="81">
        <v>7450</v>
      </c>
      <c r="U56" s="96" t="s">
        <v>978</v>
      </c>
      <c r="V56" s="79">
        <f>R56*T56*85/100</f>
        <v>1424812.5</v>
      </c>
      <c r="W56" s="79">
        <f>R56*T56-V56</f>
        <v>251437.5</v>
      </c>
      <c r="X56" s="82">
        <f>M56+W56</f>
        <v>257137.5</v>
      </c>
      <c r="Y56" s="83">
        <f>M56</f>
        <v>5700</v>
      </c>
      <c r="Z56" s="84"/>
      <c r="AA56" s="87">
        <f>AB56*M56/100</f>
        <v>1.1399999999999999</v>
      </c>
      <c r="AB56" s="86">
        <v>0.02</v>
      </c>
    </row>
    <row r="57" spans="2:28" ht="16.5" customHeight="1" x14ac:dyDescent="0.25">
      <c r="B57" s="97"/>
      <c r="C57" s="97"/>
      <c r="D57" s="98"/>
      <c r="E57" s="99"/>
      <c r="F57" s="97"/>
      <c r="G57" s="97"/>
      <c r="H57" s="105">
        <v>5</v>
      </c>
      <c r="I57" s="105">
        <v>3</v>
      </c>
      <c r="J57" s="105">
        <v>20</v>
      </c>
      <c r="K57" s="95">
        <v>2320</v>
      </c>
      <c r="L57" s="106"/>
      <c r="M57" s="106"/>
      <c r="N57" s="77"/>
      <c r="O57" s="78"/>
      <c r="P57" s="78"/>
      <c r="Q57" s="78"/>
      <c r="R57" s="79"/>
      <c r="S57" s="80"/>
      <c r="T57" s="81"/>
      <c r="U57" s="77"/>
      <c r="V57" s="79"/>
      <c r="W57" s="79"/>
      <c r="X57" s="82"/>
      <c r="Y57" s="83"/>
      <c r="Z57" s="84"/>
      <c r="AA57" s="87">
        <f>SUM(AA55:AA56)</f>
        <v>23.77</v>
      </c>
      <c r="AB57" s="82"/>
    </row>
    <row r="58" spans="2:28" ht="16.5" customHeight="1" x14ac:dyDescent="0.25">
      <c r="B58" s="99"/>
      <c r="C58" s="99"/>
      <c r="D58" s="99"/>
      <c r="E58" s="99"/>
      <c r="F58" s="99"/>
      <c r="G58" s="99"/>
      <c r="H58" s="107"/>
      <c r="I58" s="107"/>
      <c r="J58" s="107"/>
      <c r="K58" s="106"/>
      <c r="L58" s="106"/>
      <c r="M58" s="106"/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6"/>
      <c r="Y58" s="83"/>
      <c r="Z58" s="84"/>
      <c r="AA58" s="85"/>
      <c r="AB58" s="86"/>
    </row>
    <row r="59" spans="2:28" ht="16.5" customHeight="1" x14ac:dyDescent="0.25">
      <c r="B59" s="100" t="s">
        <v>205</v>
      </c>
      <c r="C59" s="101"/>
      <c r="D59" s="101"/>
      <c r="E59" s="101"/>
      <c r="F59" s="101"/>
      <c r="G59" s="102"/>
      <c r="H59" s="102" t="s">
        <v>980</v>
      </c>
      <c r="I59" s="102" t="s">
        <v>981</v>
      </c>
      <c r="J59" s="102" t="s">
        <v>982</v>
      </c>
      <c r="K59" s="102">
        <v>95</v>
      </c>
      <c r="L59" s="102">
        <v>6</v>
      </c>
      <c r="M59" s="102" t="s">
        <v>334</v>
      </c>
      <c r="N59" s="102" t="s">
        <v>236</v>
      </c>
      <c r="O59" s="102" t="s">
        <v>208</v>
      </c>
      <c r="P59" s="102" t="s">
        <v>209</v>
      </c>
      <c r="Q59" s="102" t="s">
        <v>139</v>
      </c>
      <c r="R59" s="102">
        <v>34160</v>
      </c>
      <c r="S59" s="102"/>
      <c r="T59" s="102">
        <v>100</v>
      </c>
      <c r="U59" s="102" t="s">
        <v>983</v>
      </c>
      <c r="V59" s="103"/>
      <c r="W59" s="101"/>
      <c r="X59" s="102"/>
      <c r="Y59" s="101"/>
      <c r="Z59" s="101"/>
      <c r="AA59" s="102" t="s">
        <v>984</v>
      </c>
      <c r="AB59" s="104"/>
    </row>
    <row r="60" spans="2:28" ht="16.5" customHeight="1" x14ac:dyDescent="0.25">
      <c r="B60" s="97">
        <v>330</v>
      </c>
      <c r="C60" s="97" t="s">
        <v>55</v>
      </c>
      <c r="D60" s="98">
        <v>5977</v>
      </c>
      <c r="E60" s="99">
        <v>149</v>
      </c>
      <c r="F60" s="97">
        <v>6</v>
      </c>
      <c r="G60" s="97">
        <v>1</v>
      </c>
      <c r="H60" s="105">
        <v>4</v>
      </c>
      <c r="I60" s="105">
        <v>2</v>
      </c>
      <c r="J60" s="105">
        <v>17</v>
      </c>
      <c r="K60" s="95">
        <v>1817</v>
      </c>
      <c r="L60" s="106">
        <f>T59</f>
        <v>100</v>
      </c>
      <c r="M60" s="106">
        <f>K60*L60</f>
        <v>181700</v>
      </c>
      <c r="N60" s="77"/>
      <c r="O60" s="78"/>
      <c r="P60" s="78"/>
      <c r="Q60" s="78"/>
      <c r="R60" s="79"/>
      <c r="S60" s="80"/>
      <c r="T60" s="81"/>
      <c r="U60" s="77"/>
      <c r="V60" s="79"/>
      <c r="W60" s="79"/>
      <c r="X60" s="82"/>
      <c r="Y60" s="83">
        <f>M60</f>
        <v>181700</v>
      </c>
      <c r="Z60" s="84"/>
      <c r="AA60" s="87">
        <f>AB60*M60/100</f>
        <v>18.170000000000002</v>
      </c>
      <c r="AB60" s="110">
        <v>0.01</v>
      </c>
    </row>
    <row r="61" spans="2:28" ht="16.5" customHeight="1" x14ac:dyDescent="0.25">
      <c r="B61" s="97"/>
      <c r="C61" s="97"/>
      <c r="D61" s="98"/>
      <c r="E61" s="99"/>
      <c r="F61" s="97"/>
      <c r="G61" s="97">
        <v>2</v>
      </c>
      <c r="H61" s="105"/>
      <c r="I61" s="105"/>
      <c r="J61" s="105"/>
      <c r="K61" s="95">
        <v>60</v>
      </c>
      <c r="L61" s="106">
        <f>T59</f>
        <v>100</v>
      </c>
      <c r="M61" s="106">
        <f>K61*L61</f>
        <v>6000</v>
      </c>
      <c r="N61" s="77"/>
      <c r="O61" s="78" t="s">
        <v>203</v>
      </c>
      <c r="P61" s="78" t="s">
        <v>211</v>
      </c>
      <c r="Q61" s="78" t="s">
        <v>143</v>
      </c>
      <c r="R61" s="79">
        <v>240</v>
      </c>
      <c r="S61" s="80"/>
      <c r="T61" s="81">
        <v>7450</v>
      </c>
      <c r="U61" s="96" t="s">
        <v>979</v>
      </c>
      <c r="V61" s="79">
        <f>R61*T61*85/100</f>
        <v>1519800</v>
      </c>
      <c r="W61" s="79">
        <f>R61*T61-V61</f>
        <v>268200</v>
      </c>
      <c r="X61" s="82">
        <f>M61+W61</f>
        <v>274200</v>
      </c>
      <c r="Y61" s="83">
        <f>M61</f>
        <v>6000</v>
      </c>
      <c r="Z61" s="84"/>
      <c r="AA61" s="87">
        <f>AB61*M61/100</f>
        <v>1.2</v>
      </c>
      <c r="AB61" s="86">
        <v>0.02</v>
      </c>
    </row>
    <row r="62" spans="2:28" ht="16.5" customHeight="1" x14ac:dyDescent="0.25">
      <c r="B62" s="97"/>
      <c r="C62" s="97"/>
      <c r="D62" s="98"/>
      <c r="E62" s="99"/>
      <c r="F62" s="97"/>
      <c r="G62" s="97"/>
      <c r="H62" s="105">
        <v>4</v>
      </c>
      <c r="I62" s="105">
        <v>2</v>
      </c>
      <c r="J62" s="105">
        <v>77</v>
      </c>
      <c r="K62" s="95">
        <v>1877</v>
      </c>
      <c r="L62" s="106"/>
      <c r="M62" s="106"/>
      <c r="N62" s="77"/>
      <c r="O62" s="78"/>
      <c r="P62" s="78"/>
      <c r="Q62" s="78"/>
      <c r="R62" s="79"/>
      <c r="S62" s="80"/>
      <c r="T62" s="81"/>
      <c r="U62" s="77"/>
      <c r="V62" s="79"/>
      <c r="W62" s="79"/>
      <c r="X62" s="82"/>
      <c r="Y62" s="83"/>
      <c r="Z62" s="84"/>
      <c r="AA62" s="87">
        <f>SUM(AA60:AA61)</f>
        <v>19.37</v>
      </c>
      <c r="AB62" s="82"/>
    </row>
    <row r="63" spans="2:28" ht="16.5" customHeight="1" x14ac:dyDescent="0.25">
      <c r="B63" s="99"/>
      <c r="C63" s="99"/>
      <c r="D63" s="99"/>
      <c r="E63" s="99"/>
      <c r="F63" s="99"/>
      <c r="G63" s="99"/>
      <c r="H63" s="107"/>
      <c r="I63" s="107"/>
      <c r="J63" s="107"/>
      <c r="K63" s="106"/>
      <c r="L63" s="106"/>
      <c r="M63" s="106"/>
      <c r="N63" s="77"/>
      <c r="O63" s="78"/>
      <c r="P63" s="78"/>
      <c r="Q63" s="78"/>
      <c r="R63" s="79"/>
      <c r="S63" s="80"/>
      <c r="T63" s="81"/>
      <c r="U63" s="77"/>
      <c r="V63" s="79"/>
      <c r="W63" s="79"/>
      <c r="X63" s="86"/>
      <c r="Y63" s="83"/>
      <c r="Z63" s="84"/>
      <c r="AA63" s="85"/>
      <c r="AB63" s="86"/>
    </row>
    <row r="64" spans="2:28" ht="16.5" customHeight="1" x14ac:dyDescent="0.25">
      <c r="B64" s="100" t="s">
        <v>205</v>
      </c>
      <c r="C64" s="101"/>
      <c r="D64" s="101"/>
      <c r="E64" s="101"/>
      <c r="F64" s="101"/>
      <c r="G64" s="102"/>
      <c r="H64" s="102" t="s">
        <v>210</v>
      </c>
      <c r="I64" s="102" t="s">
        <v>985</v>
      </c>
      <c r="J64" s="102" t="s">
        <v>982</v>
      </c>
      <c r="K64" s="102">
        <v>110</v>
      </c>
      <c r="L64" s="102">
        <v>6</v>
      </c>
      <c r="M64" s="102"/>
      <c r="N64" s="102"/>
      <c r="O64" s="102" t="s">
        <v>208</v>
      </c>
      <c r="P64" s="102" t="s">
        <v>209</v>
      </c>
      <c r="Q64" s="102" t="s">
        <v>139</v>
      </c>
      <c r="R64" s="102">
        <v>34160</v>
      </c>
      <c r="S64" s="102" t="s">
        <v>236</v>
      </c>
      <c r="T64" s="102">
        <v>100</v>
      </c>
      <c r="U64" s="102" t="s">
        <v>986</v>
      </c>
      <c r="V64" s="103"/>
      <c r="W64" s="101"/>
      <c r="X64" s="102"/>
      <c r="Y64" s="101"/>
      <c r="Z64" s="101"/>
      <c r="AA64" s="101"/>
      <c r="AB64" s="104"/>
    </row>
    <row r="65" spans="2:28" ht="16.5" customHeight="1" x14ac:dyDescent="0.25">
      <c r="B65" s="97">
        <v>331</v>
      </c>
      <c r="C65" s="97" t="s">
        <v>55</v>
      </c>
      <c r="D65" s="98">
        <v>5978</v>
      </c>
      <c r="E65" s="99">
        <v>150</v>
      </c>
      <c r="F65" s="97">
        <v>6</v>
      </c>
      <c r="G65" s="97">
        <v>1</v>
      </c>
      <c r="H65" s="105">
        <v>5</v>
      </c>
      <c r="I65" s="105">
        <v>2</v>
      </c>
      <c r="J65" s="105">
        <v>96</v>
      </c>
      <c r="K65" s="95">
        <v>2296</v>
      </c>
      <c r="L65" s="106">
        <f>T64</f>
        <v>100</v>
      </c>
      <c r="M65" s="106">
        <f>K65*L65</f>
        <v>229600</v>
      </c>
      <c r="N65" s="77"/>
      <c r="O65" s="78"/>
      <c r="P65" s="78"/>
      <c r="Q65" s="78"/>
      <c r="R65" s="79"/>
      <c r="S65" s="80"/>
      <c r="T65" s="81"/>
      <c r="U65" s="77"/>
      <c r="V65" s="79"/>
      <c r="W65" s="79"/>
      <c r="X65" s="82"/>
      <c r="Y65" s="83">
        <f>M65</f>
        <v>229600</v>
      </c>
      <c r="Z65" s="84"/>
      <c r="AA65" s="87">
        <f>AB65*M65/100</f>
        <v>22.96</v>
      </c>
      <c r="AB65" s="110">
        <v>0.01</v>
      </c>
    </row>
    <row r="66" spans="2:28" ht="16.5" customHeight="1" x14ac:dyDescent="0.25">
      <c r="B66" s="97"/>
      <c r="C66" s="97"/>
      <c r="D66" s="98"/>
      <c r="E66" s="99"/>
      <c r="F66" s="97"/>
      <c r="G66" s="97"/>
      <c r="H66" s="105"/>
      <c r="I66" s="105"/>
      <c r="J66" s="105"/>
      <c r="K66" s="95">
        <v>45</v>
      </c>
      <c r="L66" s="106">
        <f>T64</f>
        <v>100</v>
      </c>
      <c r="M66" s="106">
        <f>K66*L66</f>
        <v>4500</v>
      </c>
      <c r="N66" s="77"/>
      <c r="O66" s="78" t="s">
        <v>203</v>
      </c>
      <c r="P66" s="78" t="s">
        <v>211</v>
      </c>
      <c r="Q66" s="78" t="s">
        <v>143</v>
      </c>
      <c r="R66" s="79">
        <v>180</v>
      </c>
      <c r="S66" s="80"/>
      <c r="T66" s="81">
        <v>7450</v>
      </c>
      <c r="U66" s="96" t="s">
        <v>978</v>
      </c>
      <c r="V66" s="79">
        <f>R66*T66*85/100</f>
        <v>1139850</v>
      </c>
      <c r="W66" s="79">
        <f>R66*T66-V66</f>
        <v>201150</v>
      </c>
      <c r="X66" s="82">
        <f>M66+W66</f>
        <v>205650</v>
      </c>
      <c r="Y66" s="83">
        <f>M66</f>
        <v>4500</v>
      </c>
      <c r="Z66" s="84"/>
      <c r="AA66" s="87">
        <f>AB66*M66/100</f>
        <v>0.9</v>
      </c>
      <c r="AB66" s="86">
        <v>0.02</v>
      </c>
    </row>
    <row r="67" spans="2:28" ht="16.5" customHeight="1" x14ac:dyDescent="0.25">
      <c r="B67" s="97"/>
      <c r="C67" s="97"/>
      <c r="D67" s="98"/>
      <c r="E67" s="99"/>
      <c r="F67" s="97"/>
      <c r="G67" s="97"/>
      <c r="H67" s="105">
        <v>5</v>
      </c>
      <c r="I67" s="105">
        <v>3</v>
      </c>
      <c r="J67" s="105">
        <v>41</v>
      </c>
      <c r="K67" s="95">
        <v>2341</v>
      </c>
      <c r="L67" s="106"/>
      <c r="M67" s="106"/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2"/>
      <c r="Y67" s="83"/>
      <c r="Z67" s="84"/>
      <c r="AA67" s="87">
        <f>SUM(AA65:AA66)</f>
        <v>23.86</v>
      </c>
      <c r="AB67" s="82"/>
    </row>
    <row r="68" spans="2:28" ht="16.5" customHeight="1" x14ac:dyDescent="0.25">
      <c r="B68" s="99"/>
      <c r="C68" s="99"/>
      <c r="D68" s="99"/>
      <c r="E68" s="99"/>
      <c r="F68" s="99"/>
      <c r="G68" s="99"/>
      <c r="H68" s="107"/>
      <c r="I68" s="107"/>
      <c r="J68" s="107"/>
      <c r="K68" s="106"/>
      <c r="L68" s="106"/>
      <c r="M68" s="106"/>
      <c r="N68" s="77"/>
      <c r="O68" s="78"/>
      <c r="P68" s="78"/>
      <c r="Q68" s="78"/>
      <c r="R68" s="79"/>
      <c r="S68" s="80"/>
      <c r="T68" s="81"/>
      <c r="U68" s="77"/>
      <c r="V68" s="79"/>
      <c r="W68" s="79"/>
      <c r="X68" s="86"/>
      <c r="Y68" s="83"/>
      <c r="Z68" s="84"/>
      <c r="AA68" s="85"/>
      <c r="AB68" s="86"/>
    </row>
    <row r="69" spans="2:28" ht="16.5" customHeight="1" x14ac:dyDescent="0.25">
      <c r="B69" s="100" t="s">
        <v>205</v>
      </c>
      <c r="C69" s="101"/>
      <c r="D69" s="101"/>
      <c r="E69" s="101"/>
      <c r="F69" s="101"/>
      <c r="G69" s="102"/>
      <c r="H69" s="102" t="s">
        <v>207</v>
      </c>
      <c r="I69" s="102" t="s">
        <v>987</v>
      </c>
      <c r="J69" s="102" t="s">
        <v>988</v>
      </c>
      <c r="K69" s="102">
        <v>32</v>
      </c>
      <c r="L69" s="102">
        <v>6</v>
      </c>
      <c r="M69" s="102"/>
      <c r="N69" s="102" t="s">
        <v>236</v>
      </c>
      <c r="O69" s="102" t="s">
        <v>208</v>
      </c>
      <c r="P69" s="102" t="s">
        <v>209</v>
      </c>
      <c r="Q69" s="102" t="s">
        <v>139</v>
      </c>
      <c r="R69" s="102">
        <v>34160</v>
      </c>
      <c r="S69" s="102" t="s">
        <v>236</v>
      </c>
      <c r="T69" s="102">
        <v>80</v>
      </c>
      <c r="U69" s="102" t="s">
        <v>989</v>
      </c>
      <c r="V69" s="103"/>
      <c r="W69" s="101"/>
      <c r="X69" s="102"/>
      <c r="Y69" s="101"/>
      <c r="Z69" s="101"/>
      <c r="AA69" s="101"/>
      <c r="AB69" s="104"/>
    </row>
    <row r="70" spans="2:28" ht="16.5" customHeight="1" x14ac:dyDescent="0.25">
      <c r="B70" s="97">
        <v>332</v>
      </c>
      <c r="C70" s="97" t="s">
        <v>55</v>
      </c>
      <c r="D70" s="98">
        <v>5979</v>
      </c>
      <c r="E70" s="99">
        <v>151</v>
      </c>
      <c r="F70" s="97">
        <v>6</v>
      </c>
      <c r="G70" s="97">
        <v>1</v>
      </c>
      <c r="H70" s="105">
        <v>4</v>
      </c>
      <c r="I70" s="105">
        <v>2</v>
      </c>
      <c r="J70" s="105">
        <v>57</v>
      </c>
      <c r="K70" s="95">
        <v>1857</v>
      </c>
      <c r="L70" s="106">
        <f>T69</f>
        <v>80</v>
      </c>
      <c r="M70" s="106">
        <f>K70*L70</f>
        <v>148560</v>
      </c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2"/>
      <c r="Y70" s="83">
        <f>M70</f>
        <v>148560</v>
      </c>
      <c r="Z70" s="84"/>
      <c r="AA70" s="87">
        <f>AB70*M70/100</f>
        <v>14.856000000000002</v>
      </c>
      <c r="AB70" s="110">
        <v>0.01</v>
      </c>
    </row>
    <row r="71" spans="2:28" ht="16.5" customHeight="1" x14ac:dyDescent="0.25">
      <c r="B71" s="99"/>
      <c r="C71" s="99"/>
      <c r="D71" s="99"/>
      <c r="E71" s="99"/>
      <c r="F71" s="99"/>
      <c r="G71" s="99"/>
      <c r="H71" s="107"/>
      <c r="I71" s="107"/>
      <c r="J71" s="107"/>
      <c r="K71" s="106"/>
      <c r="L71" s="106"/>
      <c r="M71" s="106"/>
      <c r="N71" s="77"/>
      <c r="O71" s="78"/>
      <c r="P71" s="78"/>
      <c r="Q71" s="78"/>
      <c r="R71" s="79"/>
      <c r="S71" s="80"/>
      <c r="T71" s="81"/>
      <c r="U71" s="77"/>
      <c r="V71" s="79"/>
      <c r="W71" s="79"/>
      <c r="X71" s="86"/>
      <c r="Y71" s="83"/>
      <c r="Z71" s="84"/>
      <c r="AA71" s="85"/>
      <c r="AB71" s="86"/>
    </row>
    <row r="72" spans="2:28" ht="16.5" customHeight="1" x14ac:dyDescent="0.25">
      <c r="B72" s="100" t="s">
        <v>205</v>
      </c>
      <c r="C72" s="101"/>
      <c r="D72" s="101"/>
      <c r="E72" s="101"/>
      <c r="F72" s="101"/>
      <c r="G72" s="102"/>
      <c r="H72" s="102" t="s">
        <v>207</v>
      </c>
      <c r="I72" s="102" t="s">
        <v>987</v>
      </c>
      <c r="J72" s="102" t="s">
        <v>988</v>
      </c>
      <c r="K72" s="102">
        <v>32</v>
      </c>
      <c r="L72" s="102">
        <v>6</v>
      </c>
      <c r="M72" s="102"/>
      <c r="N72" s="102" t="s">
        <v>236</v>
      </c>
      <c r="O72" s="102" t="s">
        <v>208</v>
      </c>
      <c r="P72" s="102" t="s">
        <v>209</v>
      </c>
      <c r="Q72" s="102" t="s">
        <v>139</v>
      </c>
      <c r="R72" s="102">
        <v>34160</v>
      </c>
      <c r="S72" s="102" t="s">
        <v>236</v>
      </c>
      <c r="T72" s="102">
        <v>100</v>
      </c>
      <c r="U72" s="102" t="s">
        <v>990</v>
      </c>
      <c r="V72" s="103"/>
      <c r="W72" s="101"/>
      <c r="X72" s="102"/>
      <c r="Y72" s="101"/>
      <c r="Z72" s="101"/>
      <c r="AA72" s="101"/>
      <c r="AB72" s="104"/>
    </row>
    <row r="73" spans="2:28" ht="16.5" customHeight="1" x14ac:dyDescent="0.25">
      <c r="B73" s="97">
        <v>333</v>
      </c>
      <c r="C73" s="97" t="s">
        <v>55</v>
      </c>
      <c r="D73" s="98">
        <v>5980</v>
      </c>
      <c r="E73" s="99">
        <v>152</v>
      </c>
      <c r="F73" s="97">
        <v>6</v>
      </c>
      <c r="G73" s="97">
        <v>2</v>
      </c>
      <c r="H73" s="105">
        <v>2</v>
      </c>
      <c r="I73" s="105">
        <v>1</v>
      </c>
      <c r="J73" s="105">
        <v>90</v>
      </c>
      <c r="K73" s="95">
        <v>990</v>
      </c>
      <c r="L73" s="106">
        <f>T72</f>
        <v>100</v>
      </c>
      <c r="M73" s="106">
        <f>K73*L73</f>
        <v>99000</v>
      </c>
      <c r="N73" s="77"/>
      <c r="O73" s="78" t="s">
        <v>203</v>
      </c>
      <c r="P73" s="78" t="s">
        <v>211</v>
      </c>
      <c r="Q73" s="78" t="s">
        <v>143</v>
      </c>
      <c r="R73" s="79">
        <v>135</v>
      </c>
      <c r="S73" s="80"/>
      <c r="T73" s="81">
        <v>7450</v>
      </c>
      <c r="U73" s="96" t="s">
        <v>978</v>
      </c>
      <c r="V73" s="79">
        <f>R73*T73*85/100</f>
        <v>854887.5</v>
      </c>
      <c r="W73" s="79">
        <f>R73*T73-V73</f>
        <v>150862.5</v>
      </c>
      <c r="X73" s="82">
        <f>M73+W73</f>
        <v>249862.5</v>
      </c>
      <c r="Y73" s="83">
        <f>M73</f>
        <v>99000</v>
      </c>
      <c r="Z73" s="84"/>
      <c r="AA73" s="87">
        <f>AB73*M73/100</f>
        <v>19.8</v>
      </c>
      <c r="AB73" s="86">
        <v>0.02</v>
      </c>
    </row>
    <row r="74" spans="2:28" ht="16.5" customHeight="1" x14ac:dyDescent="0.25">
      <c r="B74" s="99"/>
      <c r="C74" s="99"/>
      <c r="D74" s="99"/>
      <c r="E74" s="99"/>
      <c r="F74" s="99"/>
      <c r="G74" s="99"/>
      <c r="H74" s="107"/>
      <c r="I74" s="107"/>
      <c r="J74" s="107"/>
      <c r="K74" s="106"/>
      <c r="L74" s="106"/>
      <c r="M74" s="106"/>
      <c r="N74" s="77"/>
      <c r="O74" s="78"/>
      <c r="P74" s="78"/>
      <c r="Q74" s="78"/>
      <c r="R74" s="79"/>
      <c r="S74" s="80"/>
      <c r="T74" s="81"/>
      <c r="U74" s="77"/>
      <c r="V74" s="79"/>
      <c r="W74" s="79"/>
      <c r="X74" s="86"/>
      <c r="Y74" s="83"/>
      <c r="Z74" s="84"/>
      <c r="AA74" s="85"/>
      <c r="AB74" s="86"/>
    </row>
    <row r="75" spans="2:28" ht="16.5" customHeight="1" x14ac:dyDescent="0.25">
      <c r="B75" s="100" t="s">
        <v>205</v>
      </c>
      <c r="C75" s="101"/>
      <c r="D75" s="101"/>
      <c r="E75" s="101"/>
      <c r="F75" s="101"/>
      <c r="G75" s="102"/>
      <c r="H75" s="102" t="s">
        <v>207</v>
      </c>
      <c r="I75" s="102" t="s">
        <v>987</v>
      </c>
      <c r="J75" s="102" t="s">
        <v>988</v>
      </c>
      <c r="K75" s="102">
        <v>32</v>
      </c>
      <c r="L75" s="102">
        <v>6</v>
      </c>
      <c r="M75" s="102" t="s">
        <v>334</v>
      </c>
      <c r="N75" s="102" t="s">
        <v>236</v>
      </c>
      <c r="O75" s="102" t="s">
        <v>208</v>
      </c>
      <c r="P75" s="102" t="s">
        <v>209</v>
      </c>
      <c r="Q75" s="102" t="s">
        <v>139</v>
      </c>
      <c r="R75" s="102">
        <v>34160</v>
      </c>
      <c r="S75" s="102" t="s">
        <v>236</v>
      </c>
      <c r="T75" s="102">
        <v>100</v>
      </c>
      <c r="U75" s="102" t="s">
        <v>991</v>
      </c>
      <c r="V75" s="103"/>
      <c r="W75" s="101"/>
      <c r="X75" s="102"/>
      <c r="Y75" s="101"/>
      <c r="Z75" s="101"/>
      <c r="AA75" s="101"/>
      <c r="AB75" s="104"/>
    </row>
    <row r="76" spans="2:28" ht="16.5" customHeight="1" x14ac:dyDescent="0.25">
      <c r="B76" s="97">
        <v>334</v>
      </c>
      <c r="C76" s="97" t="s">
        <v>55</v>
      </c>
      <c r="D76" s="98">
        <v>5981</v>
      </c>
      <c r="E76" s="99">
        <v>153</v>
      </c>
      <c r="F76" s="97">
        <v>6</v>
      </c>
      <c r="G76" s="97">
        <v>1</v>
      </c>
      <c r="H76" s="105">
        <v>4</v>
      </c>
      <c r="I76" s="105">
        <v>3</v>
      </c>
      <c r="J76" s="105">
        <v>37</v>
      </c>
      <c r="K76" s="95">
        <v>1937</v>
      </c>
      <c r="L76" s="106">
        <f>T75</f>
        <v>100</v>
      </c>
      <c r="M76" s="106">
        <f>K76*L76</f>
        <v>193700</v>
      </c>
      <c r="N76" s="77"/>
      <c r="O76" s="78"/>
      <c r="P76" s="78"/>
      <c r="Q76" s="78"/>
      <c r="R76" s="79"/>
      <c r="S76" s="80"/>
      <c r="T76" s="81"/>
      <c r="U76" s="77"/>
      <c r="V76" s="79"/>
      <c r="W76" s="79"/>
      <c r="X76" s="82"/>
      <c r="Y76" s="83">
        <f>M76</f>
        <v>193700</v>
      </c>
      <c r="Z76" s="84"/>
      <c r="AA76" s="87">
        <f>AB76*M76/100</f>
        <v>19.37</v>
      </c>
      <c r="AB76" s="110">
        <v>0.01</v>
      </c>
    </row>
    <row r="77" spans="2:28" ht="16.5" customHeight="1" x14ac:dyDescent="0.25">
      <c r="B77" s="99"/>
      <c r="C77" s="99"/>
      <c r="D77" s="99"/>
      <c r="E77" s="99"/>
      <c r="F77" s="99"/>
      <c r="G77" s="99"/>
      <c r="H77" s="107"/>
      <c r="I77" s="107"/>
      <c r="J77" s="107"/>
      <c r="K77" s="106"/>
      <c r="L77" s="106"/>
      <c r="M77" s="106"/>
      <c r="N77" s="77"/>
      <c r="O77" s="78"/>
      <c r="P77" s="78"/>
      <c r="Q77" s="78"/>
      <c r="R77" s="79"/>
      <c r="S77" s="80"/>
      <c r="T77" s="81"/>
      <c r="U77" s="77"/>
      <c r="V77" s="79"/>
      <c r="W77" s="79"/>
      <c r="X77" s="86"/>
      <c r="Y77" s="83"/>
      <c r="Z77" s="84"/>
      <c r="AA77" s="85"/>
      <c r="AB77" s="86"/>
    </row>
    <row r="78" spans="2:28" ht="16.5" customHeight="1" x14ac:dyDescent="0.25">
      <c r="B78" s="100" t="s">
        <v>205</v>
      </c>
      <c r="C78" s="101"/>
      <c r="D78" s="101"/>
      <c r="E78" s="101"/>
      <c r="F78" s="101"/>
      <c r="G78" s="102"/>
      <c r="H78" s="102" t="s">
        <v>210</v>
      </c>
      <c r="I78" s="102" t="s">
        <v>992</v>
      </c>
      <c r="J78" s="102" t="s">
        <v>993</v>
      </c>
      <c r="K78" s="102">
        <v>94</v>
      </c>
      <c r="L78" s="102">
        <v>6</v>
      </c>
      <c r="M78" s="102"/>
      <c r="N78" s="102" t="s">
        <v>236</v>
      </c>
      <c r="O78" s="102" t="s">
        <v>208</v>
      </c>
      <c r="P78" s="102" t="s">
        <v>209</v>
      </c>
      <c r="Q78" s="102" t="s">
        <v>139</v>
      </c>
      <c r="R78" s="102">
        <v>34160</v>
      </c>
      <c r="S78" s="102" t="s">
        <v>236</v>
      </c>
      <c r="T78" s="102">
        <v>80</v>
      </c>
      <c r="U78" s="102" t="s">
        <v>994</v>
      </c>
      <c r="V78" s="103"/>
      <c r="W78" s="101"/>
      <c r="X78" s="102"/>
      <c r="Y78" s="101"/>
      <c r="Z78" s="101"/>
      <c r="AA78" s="101"/>
      <c r="AB78" s="104"/>
    </row>
    <row r="79" spans="2:28" ht="16.5" customHeight="1" x14ac:dyDescent="0.25">
      <c r="B79" s="97">
        <v>335</v>
      </c>
      <c r="C79" s="97" t="s">
        <v>55</v>
      </c>
      <c r="D79" s="98">
        <v>5982</v>
      </c>
      <c r="E79" s="99">
        <v>154</v>
      </c>
      <c r="F79" s="97">
        <v>6</v>
      </c>
      <c r="G79" s="97">
        <v>1</v>
      </c>
      <c r="H79" s="105">
        <v>5</v>
      </c>
      <c r="I79" s="105">
        <v>3</v>
      </c>
      <c r="J79" s="105">
        <v>72</v>
      </c>
      <c r="K79" s="95">
        <v>2372</v>
      </c>
      <c r="L79" s="106">
        <f>T78</f>
        <v>80</v>
      </c>
      <c r="M79" s="106">
        <f>K79*L79</f>
        <v>189760</v>
      </c>
      <c r="N79" s="77"/>
      <c r="O79" s="78"/>
      <c r="P79" s="78"/>
      <c r="Q79" s="78"/>
      <c r="R79" s="79"/>
      <c r="S79" s="80"/>
      <c r="T79" s="81"/>
      <c r="U79" s="77"/>
      <c r="V79" s="79"/>
      <c r="W79" s="79"/>
      <c r="X79" s="82"/>
      <c r="Y79" s="83">
        <f>M79</f>
        <v>189760</v>
      </c>
      <c r="Z79" s="84"/>
      <c r="AA79" s="87">
        <f>AB79*M79/100</f>
        <v>18.976000000000003</v>
      </c>
      <c r="AB79" s="110">
        <v>0.01</v>
      </c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210</v>
      </c>
      <c r="I81" s="102" t="s">
        <v>992</v>
      </c>
      <c r="J81" s="102" t="s">
        <v>993</v>
      </c>
      <c r="K81" s="102">
        <v>94</v>
      </c>
      <c r="L81" s="102">
        <v>6</v>
      </c>
      <c r="M81" s="102"/>
      <c r="N81" s="102" t="s">
        <v>236</v>
      </c>
      <c r="O81" s="102" t="s">
        <v>208</v>
      </c>
      <c r="P81" s="102" t="s">
        <v>209</v>
      </c>
      <c r="Q81" s="102" t="s">
        <v>139</v>
      </c>
      <c r="R81" s="102">
        <v>34160</v>
      </c>
      <c r="S81" s="102" t="s">
        <v>236</v>
      </c>
      <c r="T81" s="102">
        <v>180</v>
      </c>
      <c r="U81" s="102" t="s">
        <v>995</v>
      </c>
      <c r="V81" s="103"/>
      <c r="W81" s="101"/>
      <c r="X81" s="102"/>
      <c r="Y81" s="101"/>
      <c r="Z81" s="101"/>
      <c r="AA81" s="101"/>
      <c r="AB81" s="104"/>
    </row>
    <row r="82" spans="2:28" ht="16.5" customHeight="1" x14ac:dyDescent="0.25">
      <c r="B82" s="97">
        <v>336</v>
      </c>
      <c r="C82" s="97" t="s">
        <v>55</v>
      </c>
      <c r="D82" s="98">
        <v>5983</v>
      </c>
      <c r="E82" s="99">
        <v>155</v>
      </c>
      <c r="F82" s="97">
        <v>6</v>
      </c>
      <c r="G82" s="97">
        <v>2</v>
      </c>
      <c r="H82" s="105">
        <v>1</v>
      </c>
      <c r="I82" s="105">
        <v>0</v>
      </c>
      <c r="J82" s="105">
        <v>97</v>
      </c>
      <c r="K82" s="95">
        <v>497</v>
      </c>
      <c r="L82" s="106">
        <f>T81</f>
        <v>180</v>
      </c>
      <c r="M82" s="106">
        <f>K82*L82</f>
        <v>89460</v>
      </c>
      <c r="N82" s="77"/>
      <c r="O82" s="78" t="s">
        <v>203</v>
      </c>
      <c r="P82" s="78" t="s">
        <v>5</v>
      </c>
      <c r="Q82" s="78" t="s">
        <v>143</v>
      </c>
      <c r="R82" s="79">
        <v>162</v>
      </c>
      <c r="S82" s="80"/>
      <c r="T82" s="81">
        <v>7450</v>
      </c>
      <c r="U82" s="96" t="s">
        <v>996</v>
      </c>
      <c r="V82" s="79">
        <f>R82*T82*85/100</f>
        <v>1025865</v>
      </c>
      <c r="W82" s="79">
        <f>R82*T82-V82</f>
        <v>181035</v>
      </c>
      <c r="X82" s="82">
        <f>M82+W82</f>
        <v>270495</v>
      </c>
      <c r="Y82" s="83">
        <f>M82</f>
        <v>89460</v>
      </c>
      <c r="Z82" s="84"/>
      <c r="AA82" s="87">
        <f>AB82*M82/100</f>
        <v>17.891999999999999</v>
      </c>
      <c r="AB82" s="86">
        <v>0.02</v>
      </c>
    </row>
    <row r="83" spans="2:28" ht="16.5" customHeight="1" x14ac:dyDescent="0.25">
      <c r="B83" s="99"/>
      <c r="C83" s="99"/>
      <c r="D83" s="99"/>
      <c r="E83" s="99"/>
      <c r="F83" s="99"/>
      <c r="G83" s="99"/>
      <c r="H83" s="107"/>
      <c r="I83" s="107"/>
      <c r="J83" s="107"/>
      <c r="K83" s="106"/>
      <c r="L83" s="106"/>
      <c r="M83" s="106"/>
      <c r="N83" s="77"/>
      <c r="O83" s="78"/>
      <c r="P83" s="78"/>
      <c r="Q83" s="78"/>
      <c r="R83" s="79"/>
      <c r="S83" s="80"/>
      <c r="T83" s="81"/>
      <c r="U83" s="77"/>
      <c r="V83" s="79"/>
      <c r="W83" s="79"/>
      <c r="X83" s="86"/>
      <c r="Y83" s="83"/>
      <c r="Z83" s="84"/>
      <c r="AA83" s="85"/>
      <c r="AB83" s="86"/>
    </row>
    <row r="84" spans="2:28" ht="16.5" customHeight="1" x14ac:dyDescent="0.25">
      <c r="B84" s="100" t="s">
        <v>205</v>
      </c>
      <c r="C84" s="101"/>
      <c r="D84" s="101"/>
      <c r="E84" s="101"/>
      <c r="F84" s="101"/>
      <c r="G84" s="102"/>
      <c r="H84" s="102" t="s">
        <v>210</v>
      </c>
      <c r="I84" s="102" t="s">
        <v>1032</v>
      </c>
      <c r="J84" s="102" t="s">
        <v>1033</v>
      </c>
      <c r="K84" s="102">
        <v>50</v>
      </c>
      <c r="L84" s="102">
        <v>6</v>
      </c>
      <c r="M84" s="102"/>
      <c r="N84" s="102" t="s">
        <v>236</v>
      </c>
      <c r="O84" s="102" t="s">
        <v>208</v>
      </c>
      <c r="P84" s="102" t="s">
        <v>209</v>
      </c>
      <c r="Q84" s="102" t="s">
        <v>139</v>
      </c>
      <c r="R84" s="102">
        <v>34160</v>
      </c>
      <c r="S84" s="102" t="s">
        <v>236</v>
      </c>
      <c r="T84" s="102">
        <v>180</v>
      </c>
      <c r="U84" s="102" t="s">
        <v>1034</v>
      </c>
      <c r="V84" s="103"/>
      <c r="W84" s="101"/>
      <c r="X84" s="102"/>
      <c r="Y84" s="101"/>
      <c r="Z84" s="101"/>
      <c r="AA84" s="101"/>
      <c r="AB84" s="104"/>
    </row>
    <row r="85" spans="2:28" ht="16.5" customHeight="1" x14ac:dyDescent="0.25">
      <c r="B85" s="97">
        <v>352</v>
      </c>
      <c r="C85" s="97" t="s">
        <v>55</v>
      </c>
      <c r="D85" s="98">
        <v>5965</v>
      </c>
      <c r="E85" s="99">
        <v>173</v>
      </c>
      <c r="F85" s="97">
        <v>6</v>
      </c>
      <c r="G85" s="97">
        <v>1</v>
      </c>
      <c r="H85" s="105">
        <v>1</v>
      </c>
      <c r="I85" s="105">
        <v>3</v>
      </c>
      <c r="J85" s="105">
        <v>13</v>
      </c>
      <c r="K85" s="95">
        <v>713</v>
      </c>
      <c r="L85" s="106">
        <f>T84</f>
        <v>180</v>
      </c>
      <c r="M85" s="106">
        <f>K85*L85</f>
        <v>128340</v>
      </c>
      <c r="N85" s="77"/>
      <c r="O85" s="78"/>
      <c r="P85" s="78"/>
      <c r="Q85" s="78"/>
      <c r="R85" s="79"/>
      <c r="S85" s="80"/>
      <c r="T85" s="81"/>
      <c r="U85" s="77"/>
      <c r="V85" s="79"/>
      <c r="W85" s="79"/>
      <c r="X85" s="82"/>
      <c r="Y85" s="83">
        <f>M85</f>
        <v>128340</v>
      </c>
      <c r="Z85" s="84"/>
      <c r="AA85" s="87">
        <f>AB85*M85/100</f>
        <v>12.834000000000001</v>
      </c>
      <c r="AB85" s="110">
        <v>0.01</v>
      </c>
    </row>
    <row r="86" spans="2:28" ht="16.5" customHeight="1" x14ac:dyDescent="0.25">
      <c r="B86" s="99"/>
      <c r="C86" s="99"/>
      <c r="D86" s="99"/>
      <c r="E86" s="99"/>
      <c r="F86" s="99"/>
      <c r="G86" s="99"/>
      <c r="H86" s="107"/>
      <c r="I86" s="107"/>
      <c r="J86" s="107"/>
      <c r="K86" s="106"/>
      <c r="L86" s="106"/>
      <c r="M86" s="106"/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6"/>
      <c r="Y86" s="83"/>
      <c r="Z86" s="84"/>
      <c r="AA86" s="85"/>
      <c r="AB86" s="86"/>
    </row>
    <row r="87" spans="2:28" ht="16.5" customHeight="1" x14ac:dyDescent="0.25">
      <c r="B87" s="100" t="s">
        <v>205</v>
      </c>
      <c r="C87" s="101"/>
      <c r="D87" s="101"/>
      <c r="E87" s="101"/>
      <c r="F87" s="101"/>
      <c r="G87" s="102"/>
      <c r="H87" s="102" t="s">
        <v>210</v>
      </c>
      <c r="I87" s="102" t="s">
        <v>1035</v>
      </c>
      <c r="J87" s="102" t="s">
        <v>1036</v>
      </c>
      <c r="K87" s="102">
        <v>136</v>
      </c>
      <c r="L87" s="102">
        <v>6</v>
      </c>
      <c r="M87" s="102" t="s">
        <v>334</v>
      </c>
      <c r="N87" s="102" t="s">
        <v>236</v>
      </c>
      <c r="O87" s="102" t="s">
        <v>208</v>
      </c>
      <c r="P87" s="102" t="s">
        <v>209</v>
      </c>
      <c r="Q87" s="102" t="s">
        <v>139</v>
      </c>
      <c r="R87" s="102">
        <v>34160</v>
      </c>
      <c r="S87" s="102" t="s">
        <v>236</v>
      </c>
      <c r="T87" s="102">
        <v>380</v>
      </c>
      <c r="U87" s="102" t="s">
        <v>1037</v>
      </c>
      <c r="V87" s="103"/>
      <c r="W87" s="101"/>
      <c r="X87" s="102"/>
      <c r="Y87" s="101"/>
      <c r="Z87" s="101"/>
      <c r="AA87" s="101"/>
      <c r="AB87" s="104"/>
    </row>
    <row r="88" spans="2:28" ht="16.5" customHeight="1" x14ac:dyDescent="0.25">
      <c r="B88" s="97">
        <v>353</v>
      </c>
      <c r="C88" s="97" t="s">
        <v>55</v>
      </c>
      <c r="D88" s="98">
        <v>5967</v>
      </c>
      <c r="E88" s="99">
        <v>175</v>
      </c>
      <c r="F88" s="97">
        <v>6</v>
      </c>
      <c r="G88" s="97">
        <v>1</v>
      </c>
      <c r="H88" s="105">
        <v>12</v>
      </c>
      <c r="I88" s="105">
        <v>2</v>
      </c>
      <c r="J88" s="105">
        <v>6</v>
      </c>
      <c r="K88" s="95">
        <v>5006</v>
      </c>
      <c r="L88" s="106">
        <f>T87</f>
        <v>380</v>
      </c>
      <c r="M88" s="106">
        <f>K88*L88</f>
        <v>1902280</v>
      </c>
      <c r="N88" s="77"/>
      <c r="O88" s="78"/>
      <c r="P88" s="78"/>
      <c r="Q88" s="78"/>
      <c r="R88" s="79"/>
      <c r="S88" s="80"/>
      <c r="T88" s="81"/>
      <c r="U88" s="77"/>
      <c r="V88" s="79"/>
      <c r="W88" s="79"/>
      <c r="X88" s="82"/>
      <c r="Y88" s="83">
        <f>M88</f>
        <v>1902280</v>
      </c>
      <c r="Z88" s="84"/>
      <c r="AA88" s="87">
        <f>AB88*M88/100</f>
        <v>190.22799999999998</v>
      </c>
      <c r="AB88" s="110">
        <v>0.01</v>
      </c>
    </row>
    <row r="89" spans="2:28" ht="16.5" customHeight="1" x14ac:dyDescent="0.25">
      <c r="B89" s="99"/>
      <c r="C89" s="99"/>
      <c r="D89" s="99"/>
      <c r="E89" s="99"/>
      <c r="F89" s="99"/>
      <c r="G89" s="99"/>
      <c r="H89" s="107"/>
      <c r="I89" s="107"/>
      <c r="J89" s="107"/>
      <c r="K89" s="106"/>
      <c r="L89" s="106"/>
      <c r="M89" s="106"/>
      <c r="N89" s="77"/>
      <c r="O89" s="78"/>
      <c r="P89" s="78"/>
      <c r="Q89" s="78"/>
      <c r="R89" s="79"/>
      <c r="S89" s="80"/>
      <c r="T89" s="81"/>
      <c r="U89" s="77"/>
      <c r="V89" s="79"/>
      <c r="W89" s="79"/>
      <c r="X89" s="86"/>
      <c r="Y89" s="83"/>
      <c r="Z89" s="84"/>
      <c r="AA89" s="85"/>
      <c r="AB89" s="86"/>
    </row>
    <row r="90" spans="2:28" ht="16.5" customHeight="1" x14ac:dyDescent="0.25">
      <c r="B90" s="100" t="s">
        <v>205</v>
      </c>
      <c r="C90" s="101"/>
      <c r="D90" s="101"/>
      <c r="E90" s="101"/>
      <c r="F90" s="101"/>
      <c r="G90" s="102"/>
      <c r="H90" s="102" t="s">
        <v>210</v>
      </c>
      <c r="I90" s="102" t="s">
        <v>1038</v>
      </c>
      <c r="J90" s="102" t="s">
        <v>1039</v>
      </c>
      <c r="K90" s="102">
        <v>165</v>
      </c>
      <c r="L90" s="102">
        <v>6</v>
      </c>
      <c r="M90" s="102" t="s">
        <v>334</v>
      </c>
      <c r="N90" s="102" t="s">
        <v>236</v>
      </c>
      <c r="O90" s="102" t="s">
        <v>208</v>
      </c>
      <c r="P90" s="102" t="s">
        <v>209</v>
      </c>
      <c r="Q90" s="102" t="s">
        <v>139</v>
      </c>
      <c r="R90" s="102">
        <v>34160</v>
      </c>
      <c r="S90" s="102" t="s">
        <v>236</v>
      </c>
      <c r="T90" s="102">
        <v>280</v>
      </c>
      <c r="U90" s="102" t="s">
        <v>1040</v>
      </c>
      <c r="V90" s="103"/>
      <c r="W90" s="101"/>
      <c r="X90" s="102"/>
      <c r="Y90" s="101"/>
      <c r="Z90" s="101"/>
      <c r="AA90" s="101"/>
      <c r="AB90" s="104"/>
    </row>
    <row r="91" spans="2:28" ht="16.5" customHeight="1" x14ac:dyDescent="0.25">
      <c r="B91" s="97">
        <v>354</v>
      </c>
      <c r="C91" s="97" t="s">
        <v>55</v>
      </c>
      <c r="D91" s="98">
        <v>5968</v>
      </c>
      <c r="E91" s="99">
        <v>176</v>
      </c>
      <c r="F91" s="97">
        <v>6</v>
      </c>
      <c r="G91" s="97">
        <v>1</v>
      </c>
      <c r="H91" s="105">
        <v>5</v>
      </c>
      <c r="I91" s="105">
        <v>0</v>
      </c>
      <c r="J91" s="105">
        <v>0</v>
      </c>
      <c r="K91" s="95">
        <v>2000</v>
      </c>
      <c r="L91" s="106">
        <f>T90</f>
        <v>280</v>
      </c>
      <c r="M91" s="106">
        <f>K91*L91</f>
        <v>560000</v>
      </c>
      <c r="N91" s="77"/>
      <c r="O91" s="78"/>
      <c r="P91" s="78"/>
      <c r="Q91" s="78"/>
      <c r="R91" s="79"/>
      <c r="S91" s="80"/>
      <c r="T91" s="81"/>
      <c r="U91" s="77"/>
      <c r="V91" s="79"/>
      <c r="W91" s="79"/>
      <c r="X91" s="82"/>
      <c r="Y91" s="83">
        <f>M91</f>
        <v>560000</v>
      </c>
      <c r="Z91" s="84"/>
      <c r="AA91" s="87">
        <f>AB91*M91/100</f>
        <v>56</v>
      </c>
      <c r="AB91" s="110">
        <v>0.01</v>
      </c>
    </row>
    <row r="92" spans="2:28" ht="16.5" customHeight="1" x14ac:dyDescent="0.25">
      <c r="B92" s="99"/>
      <c r="C92" s="99"/>
      <c r="D92" s="99"/>
      <c r="E92" s="99"/>
      <c r="F92" s="99"/>
      <c r="G92" s="99"/>
      <c r="H92" s="107"/>
      <c r="I92" s="107"/>
      <c r="J92" s="107"/>
      <c r="K92" s="106"/>
      <c r="L92" s="106"/>
      <c r="M92" s="106"/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6"/>
      <c r="Y92" s="83"/>
      <c r="Z92" s="84"/>
      <c r="AA92" s="85"/>
      <c r="AB92" s="86"/>
    </row>
    <row r="93" spans="2:28" ht="16.5" customHeight="1" x14ac:dyDescent="0.25">
      <c r="B93" s="100" t="s">
        <v>205</v>
      </c>
      <c r="C93" s="101"/>
      <c r="D93" s="101"/>
      <c r="E93" s="101"/>
      <c r="F93" s="101"/>
      <c r="G93" s="102"/>
      <c r="H93" s="102" t="s">
        <v>210</v>
      </c>
      <c r="I93" s="102" t="s">
        <v>1041</v>
      </c>
      <c r="J93" s="102" t="s">
        <v>1033</v>
      </c>
      <c r="K93" s="102">
        <v>50</v>
      </c>
      <c r="L93" s="102">
        <v>6</v>
      </c>
      <c r="M93" s="102"/>
      <c r="N93" s="102" t="s">
        <v>236</v>
      </c>
      <c r="O93" s="102" t="s">
        <v>208</v>
      </c>
      <c r="P93" s="102" t="s">
        <v>209</v>
      </c>
      <c r="Q93" s="102" t="s">
        <v>139</v>
      </c>
      <c r="R93" s="102">
        <v>34160</v>
      </c>
      <c r="S93" s="102" t="s">
        <v>236</v>
      </c>
      <c r="T93" s="102">
        <v>150</v>
      </c>
      <c r="U93" s="102" t="s">
        <v>1042</v>
      </c>
      <c r="V93" s="103"/>
      <c r="W93" s="101"/>
      <c r="X93" s="102"/>
      <c r="Y93" s="101"/>
      <c r="Z93" s="101"/>
      <c r="AA93" s="101"/>
      <c r="AB93" s="104"/>
    </row>
    <row r="94" spans="2:28" ht="16.5" customHeight="1" x14ac:dyDescent="0.25">
      <c r="B94" s="97">
        <v>355</v>
      </c>
      <c r="C94" s="97" t="s">
        <v>55</v>
      </c>
      <c r="D94" s="98">
        <v>5970</v>
      </c>
      <c r="E94" s="99">
        <v>178</v>
      </c>
      <c r="F94" s="97">
        <v>6</v>
      </c>
      <c r="G94" s="97">
        <v>1</v>
      </c>
      <c r="H94" s="105">
        <v>1</v>
      </c>
      <c r="I94" s="105">
        <v>1</v>
      </c>
      <c r="J94" s="105">
        <v>37</v>
      </c>
      <c r="K94" s="95">
        <v>537</v>
      </c>
      <c r="L94" s="106">
        <f>T93</f>
        <v>150</v>
      </c>
      <c r="M94" s="106">
        <f>K94*L94</f>
        <v>80550</v>
      </c>
      <c r="N94" s="77"/>
      <c r="O94" s="78"/>
      <c r="P94" s="78"/>
      <c r="Q94" s="78"/>
      <c r="R94" s="79"/>
      <c r="S94" s="80"/>
      <c r="T94" s="81"/>
      <c r="U94" s="77"/>
      <c r="V94" s="79"/>
      <c r="W94" s="79"/>
      <c r="X94" s="82"/>
      <c r="Y94" s="83">
        <f>M94</f>
        <v>80550</v>
      </c>
      <c r="Z94" s="84"/>
      <c r="AA94" s="87">
        <f>AB94*M94/100</f>
        <v>8.0549999999999997</v>
      </c>
      <c r="AB94" s="110">
        <v>0.01</v>
      </c>
    </row>
    <row r="95" spans="2:28" ht="16.5" customHeight="1" x14ac:dyDescent="0.25">
      <c r="B95" s="99"/>
      <c r="C95" s="99"/>
      <c r="D95" s="99"/>
      <c r="E95" s="99"/>
      <c r="F95" s="99"/>
      <c r="G95" s="99"/>
      <c r="H95" s="107"/>
      <c r="I95" s="107"/>
      <c r="J95" s="107"/>
      <c r="K95" s="106"/>
      <c r="L95" s="106"/>
      <c r="M95" s="106"/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6"/>
      <c r="Y95" s="83"/>
      <c r="Z95" s="84"/>
      <c r="AA95" s="85"/>
      <c r="AB95" s="86"/>
    </row>
    <row r="96" spans="2:28" ht="16.5" customHeight="1" x14ac:dyDescent="0.25">
      <c r="B96" s="100" t="s">
        <v>205</v>
      </c>
      <c r="C96" s="101"/>
      <c r="D96" s="101"/>
      <c r="E96" s="101"/>
      <c r="F96" s="101"/>
      <c r="G96" s="102"/>
      <c r="H96" s="102" t="s">
        <v>210</v>
      </c>
      <c r="I96" s="102" t="s">
        <v>1041</v>
      </c>
      <c r="J96" s="102" t="s">
        <v>1033</v>
      </c>
      <c r="K96" s="102">
        <v>50</v>
      </c>
      <c r="L96" s="102">
        <v>6</v>
      </c>
      <c r="M96" s="102"/>
      <c r="N96" s="102" t="s">
        <v>236</v>
      </c>
      <c r="O96" s="102" t="s">
        <v>208</v>
      </c>
      <c r="P96" s="102" t="s">
        <v>209</v>
      </c>
      <c r="Q96" s="102" t="s">
        <v>139</v>
      </c>
      <c r="R96" s="102">
        <v>34160</v>
      </c>
      <c r="S96" s="102" t="s">
        <v>236</v>
      </c>
      <c r="T96" s="102">
        <v>150</v>
      </c>
      <c r="U96" s="102" t="s">
        <v>1046</v>
      </c>
      <c r="V96" s="103"/>
      <c r="W96" s="101"/>
      <c r="X96" s="102"/>
      <c r="Y96" s="101"/>
      <c r="Z96" s="101"/>
      <c r="AA96" s="101"/>
      <c r="AB96" s="104"/>
    </row>
    <row r="97" spans="2:28" ht="16.5" customHeight="1" x14ac:dyDescent="0.25">
      <c r="B97" s="97">
        <v>357</v>
      </c>
      <c r="C97" s="97" t="s">
        <v>55</v>
      </c>
      <c r="D97" s="98">
        <v>5972</v>
      </c>
      <c r="E97" s="99">
        <v>180</v>
      </c>
      <c r="F97" s="97">
        <v>6</v>
      </c>
      <c r="G97" s="97">
        <v>1</v>
      </c>
      <c r="H97" s="105">
        <v>12</v>
      </c>
      <c r="I97" s="105">
        <v>1</v>
      </c>
      <c r="J97" s="105">
        <v>92</v>
      </c>
      <c r="K97" s="95">
        <v>4992</v>
      </c>
      <c r="L97" s="106">
        <f>T96</f>
        <v>150</v>
      </c>
      <c r="M97" s="106">
        <f>K97*L97</f>
        <v>748800</v>
      </c>
      <c r="N97" s="77"/>
      <c r="O97" s="78"/>
      <c r="P97" s="78"/>
      <c r="Q97" s="78"/>
      <c r="R97" s="79"/>
      <c r="S97" s="80"/>
      <c r="T97" s="81"/>
      <c r="U97" s="77"/>
      <c r="V97" s="79"/>
      <c r="W97" s="79"/>
      <c r="X97" s="82"/>
      <c r="Y97" s="83">
        <f>M97</f>
        <v>748800</v>
      </c>
      <c r="Z97" s="84"/>
      <c r="AA97" s="87">
        <f>AB97*M97/100</f>
        <v>74.88</v>
      </c>
      <c r="AB97" s="110">
        <v>0.01</v>
      </c>
    </row>
    <row r="98" spans="2:28" ht="16.5" customHeight="1" x14ac:dyDescent="0.25">
      <c r="B98" s="99"/>
      <c r="C98" s="99"/>
      <c r="D98" s="99"/>
      <c r="E98" s="99"/>
      <c r="F98" s="99"/>
      <c r="G98" s="99"/>
      <c r="H98" s="107"/>
      <c r="I98" s="107"/>
      <c r="J98" s="107"/>
      <c r="K98" s="106"/>
      <c r="L98" s="106"/>
      <c r="M98" s="106"/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6"/>
      <c r="Y98" s="83"/>
      <c r="Z98" s="84"/>
      <c r="AA98" s="85"/>
      <c r="AB98" s="86"/>
    </row>
    <row r="99" spans="2:28" ht="16.5" customHeight="1" x14ac:dyDescent="0.25">
      <c r="B99" s="100" t="s">
        <v>205</v>
      </c>
      <c r="C99" s="101"/>
      <c r="D99" s="101"/>
      <c r="E99" s="101"/>
      <c r="F99" s="101"/>
      <c r="G99" s="102"/>
      <c r="H99" s="102" t="s">
        <v>210</v>
      </c>
      <c r="I99" s="102" t="s">
        <v>950</v>
      </c>
      <c r="J99" s="102" t="s">
        <v>776</v>
      </c>
      <c r="K99" s="102">
        <v>136</v>
      </c>
      <c r="L99" s="102">
        <v>6</v>
      </c>
      <c r="M99" s="102"/>
      <c r="N99" s="102" t="s">
        <v>236</v>
      </c>
      <c r="O99" s="102" t="s">
        <v>208</v>
      </c>
      <c r="P99" s="102" t="s">
        <v>209</v>
      </c>
      <c r="Q99" s="102" t="s">
        <v>139</v>
      </c>
      <c r="R99" s="102">
        <v>34160</v>
      </c>
      <c r="S99" s="102"/>
      <c r="T99" s="102">
        <v>450</v>
      </c>
      <c r="U99" s="102" t="s">
        <v>1053</v>
      </c>
      <c r="V99" s="103"/>
      <c r="W99" s="101"/>
      <c r="X99" s="102"/>
      <c r="Y99" s="101"/>
      <c r="Z99" s="101"/>
      <c r="AA99" s="101" t="s">
        <v>1052</v>
      </c>
      <c r="AB99" s="104"/>
    </row>
    <row r="100" spans="2:28" ht="16.5" customHeight="1" x14ac:dyDescent="0.25">
      <c r="B100" s="97">
        <v>360</v>
      </c>
      <c r="C100" s="97" t="s">
        <v>55</v>
      </c>
      <c r="D100" s="98">
        <v>6738</v>
      </c>
      <c r="E100" s="99">
        <v>210</v>
      </c>
      <c r="F100" s="97">
        <v>6</v>
      </c>
      <c r="G100" s="97">
        <v>1</v>
      </c>
      <c r="H100" s="105">
        <v>5</v>
      </c>
      <c r="I100" s="105">
        <v>0</v>
      </c>
      <c r="J100" s="105">
        <v>0</v>
      </c>
      <c r="K100" s="95">
        <v>2000</v>
      </c>
      <c r="L100" s="106">
        <f>T99</f>
        <v>450</v>
      </c>
      <c r="M100" s="106">
        <f>K100*L100</f>
        <v>900000</v>
      </c>
      <c r="N100" s="77"/>
      <c r="O100" s="78"/>
      <c r="P100" s="78"/>
      <c r="Q100" s="78"/>
      <c r="R100" s="79"/>
      <c r="S100" s="80"/>
      <c r="T100" s="81"/>
      <c r="U100" s="77"/>
      <c r="V100" s="79"/>
      <c r="W100" s="79"/>
      <c r="X100" s="82"/>
      <c r="Y100" s="83">
        <f>M100</f>
        <v>900000</v>
      </c>
      <c r="Z100" s="84"/>
      <c r="AA100" s="87">
        <f>AB100*M100/100</f>
        <v>90</v>
      </c>
      <c r="AB100" s="110">
        <v>0.01</v>
      </c>
    </row>
    <row r="101" spans="2:28" ht="16.5" customHeight="1" x14ac:dyDescent="0.25">
      <c r="B101" s="99"/>
      <c r="C101" s="99"/>
      <c r="D101" s="99"/>
      <c r="E101" s="99"/>
      <c r="F101" s="99"/>
      <c r="G101" s="99"/>
      <c r="H101" s="107"/>
      <c r="I101" s="107"/>
      <c r="J101" s="107"/>
      <c r="K101" s="106"/>
      <c r="L101" s="106"/>
      <c r="M101" s="106"/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6"/>
      <c r="Y101" s="83"/>
      <c r="Z101" s="84"/>
      <c r="AA101" s="85"/>
      <c r="AB101" s="86"/>
    </row>
    <row r="102" spans="2:28" ht="16.5" customHeight="1" x14ac:dyDescent="0.25">
      <c r="B102" s="100" t="s">
        <v>205</v>
      </c>
      <c r="C102" s="101"/>
      <c r="D102" s="101"/>
      <c r="E102" s="101"/>
      <c r="F102" s="101"/>
      <c r="G102" s="102"/>
      <c r="H102" s="102" t="s">
        <v>210</v>
      </c>
      <c r="I102" s="102" t="s">
        <v>1060</v>
      </c>
      <c r="J102" s="102" t="s">
        <v>1061</v>
      </c>
      <c r="K102" s="102">
        <v>9849</v>
      </c>
      <c r="L102" s="102">
        <v>6</v>
      </c>
      <c r="M102" s="102"/>
      <c r="N102" s="102" t="s">
        <v>236</v>
      </c>
      <c r="O102" s="102" t="s">
        <v>208</v>
      </c>
      <c r="P102" s="102" t="s">
        <v>209</v>
      </c>
      <c r="Q102" s="102" t="s">
        <v>139</v>
      </c>
      <c r="R102" s="102">
        <v>34160</v>
      </c>
      <c r="S102" s="102" t="s">
        <v>236</v>
      </c>
      <c r="T102" s="102">
        <v>80</v>
      </c>
      <c r="U102" s="102" t="s">
        <v>1062</v>
      </c>
      <c r="V102" s="103"/>
      <c r="W102" s="101"/>
      <c r="X102" s="102" t="s">
        <v>212</v>
      </c>
      <c r="Y102" s="101" t="s">
        <v>1064</v>
      </c>
      <c r="Z102" s="101"/>
      <c r="AA102" s="101"/>
      <c r="AB102" s="104"/>
    </row>
    <row r="103" spans="2:28" ht="16.5" customHeight="1" x14ac:dyDescent="0.25">
      <c r="B103" s="97">
        <v>363</v>
      </c>
      <c r="C103" s="97" t="s">
        <v>55</v>
      </c>
      <c r="D103" s="98">
        <v>1231</v>
      </c>
      <c r="E103" s="99">
        <v>2</v>
      </c>
      <c r="F103" s="97">
        <v>6</v>
      </c>
      <c r="G103" s="97">
        <v>2</v>
      </c>
      <c r="H103" s="105">
        <v>0</v>
      </c>
      <c r="I103" s="105">
        <v>3</v>
      </c>
      <c r="J103" s="105">
        <v>66</v>
      </c>
      <c r="K103" s="95">
        <v>366</v>
      </c>
      <c r="L103" s="106">
        <f>T102</f>
        <v>80</v>
      </c>
      <c r="M103" s="106">
        <f>K103*L103</f>
        <v>29280</v>
      </c>
      <c r="N103" s="77"/>
      <c r="O103" s="78" t="s">
        <v>203</v>
      </c>
      <c r="P103" s="78" t="s">
        <v>5</v>
      </c>
      <c r="Q103" s="78" t="s">
        <v>143</v>
      </c>
      <c r="R103" s="79">
        <v>36</v>
      </c>
      <c r="S103" s="80"/>
      <c r="T103" s="81">
        <v>8050</v>
      </c>
      <c r="U103" s="96" t="s">
        <v>1063</v>
      </c>
      <c r="V103" s="79">
        <f>R103*T103*10/100</f>
        <v>28980</v>
      </c>
      <c r="W103" s="79">
        <f>R103*T103-V103</f>
        <v>260820</v>
      </c>
      <c r="X103" s="82">
        <f>M103+W103</f>
        <v>290100</v>
      </c>
      <c r="Y103" s="83">
        <f>M103</f>
        <v>29280</v>
      </c>
      <c r="Z103" s="84"/>
      <c r="AA103" s="87">
        <f>AB103*M103/100</f>
        <v>5.8559999999999999</v>
      </c>
      <c r="AB103" s="86">
        <v>0.02</v>
      </c>
    </row>
    <row r="104" spans="2:28" ht="16.5" customHeight="1" x14ac:dyDescent="0.25">
      <c r="B104" s="99"/>
      <c r="C104" s="99"/>
      <c r="D104" s="99"/>
      <c r="E104" s="99"/>
      <c r="F104" s="99"/>
      <c r="G104" s="99"/>
      <c r="H104" s="107"/>
      <c r="I104" s="107"/>
      <c r="J104" s="107"/>
      <c r="K104" s="106"/>
      <c r="L104" s="106"/>
      <c r="M104" s="106"/>
      <c r="N104" s="77"/>
      <c r="O104" s="78"/>
      <c r="P104" s="78"/>
      <c r="Q104" s="78"/>
      <c r="R104" s="79"/>
      <c r="S104" s="80"/>
      <c r="T104" s="81"/>
      <c r="U104" s="77"/>
      <c r="V104" s="79"/>
      <c r="W104" s="79"/>
      <c r="X104" s="86"/>
      <c r="Y104" s="83"/>
      <c r="Z104" s="84"/>
      <c r="AA104" s="85"/>
      <c r="AB104" s="86"/>
    </row>
    <row r="105" spans="2:28" ht="16.5" customHeight="1" x14ac:dyDescent="0.25">
      <c r="B105" s="100" t="s">
        <v>205</v>
      </c>
      <c r="C105" s="101"/>
      <c r="D105" s="101"/>
      <c r="E105" s="101"/>
      <c r="F105" s="101"/>
      <c r="G105" s="102"/>
      <c r="H105" s="102" t="s">
        <v>207</v>
      </c>
      <c r="I105" s="102" t="s">
        <v>875</v>
      </c>
      <c r="J105" s="102" t="s">
        <v>1065</v>
      </c>
      <c r="K105" s="102">
        <v>97</v>
      </c>
      <c r="L105" s="102">
        <v>6</v>
      </c>
      <c r="M105" s="102"/>
      <c r="N105" s="102" t="s">
        <v>236</v>
      </c>
      <c r="O105" s="102" t="s">
        <v>208</v>
      </c>
      <c r="P105" s="102" t="s">
        <v>209</v>
      </c>
      <c r="Q105" s="102" t="s">
        <v>139</v>
      </c>
      <c r="R105" s="102">
        <v>34160</v>
      </c>
      <c r="S105" s="102" t="s">
        <v>236</v>
      </c>
      <c r="T105" s="102">
        <v>80</v>
      </c>
      <c r="U105" s="102" t="s">
        <v>1066</v>
      </c>
      <c r="V105" s="103"/>
      <c r="W105" s="101"/>
      <c r="X105" s="102"/>
      <c r="Y105" s="101"/>
      <c r="Z105" s="101"/>
      <c r="AA105" s="101"/>
      <c r="AB105" s="104"/>
    </row>
    <row r="106" spans="2:28" ht="16.5" customHeight="1" x14ac:dyDescent="0.25">
      <c r="B106" s="97">
        <v>364</v>
      </c>
      <c r="C106" s="97" t="s">
        <v>55</v>
      </c>
      <c r="D106" s="98">
        <v>1225</v>
      </c>
      <c r="E106" s="99">
        <v>3</v>
      </c>
      <c r="F106" s="97">
        <v>6</v>
      </c>
      <c r="G106" s="97">
        <v>2</v>
      </c>
      <c r="H106" s="105">
        <v>0</v>
      </c>
      <c r="I106" s="105">
        <v>0</v>
      </c>
      <c r="J106" s="105">
        <v>79</v>
      </c>
      <c r="K106" s="95">
        <v>79</v>
      </c>
      <c r="L106" s="106">
        <f>T105</f>
        <v>80</v>
      </c>
      <c r="M106" s="106">
        <f>K106*L106</f>
        <v>6320</v>
      </c>
      <c r="N106" s="77"/>
      <c r="O106" s="78" t="s">
        <v>203</v>
      </c>
      <c r="P106" s="78" t="s">
        <v>211</v>
      </c>
      <c r="Q106" s="78" t="s">
        <v>143</v>
      </c>
      <c r="R106" s="79">
        <v>108</v>
      </c>
      <c r="S106" s="80"/>
      <c r="T106" s="81">
        <v>7450</v>
      </c>
      <c r="U106" s="96" t="s">
        <v>1067</v>
      </c>
      <c r="V106" s="79">
        <f>R106*T106*85/100</f>
        <v>683910</v>
      </c>
      <c r="W106" s="79">
        <f>R106*T106-V106</f>
        <v>120690</v>
      </c>
      <c r="X106" s="82">
        <f>M106+W106</f>
        <v>127010</v>
      </c>
      <c r="Y106" s="83">
        <f>M106</f>
        <v>6320</v>
      </c>
      <c r="Z106" s="84"/>
      <c r="AA106" s="87">
        <f>AB106*M106/100</f>
        <v>1.264</v>
      </c>
      <c r="AB106" s="86">
        <v>0.02</v>
      </c>
    </row>
    <row r="107" spans="2:28" ht="16.5" customHeight="1" x14ac:dyDescent="0.25">
      <c r="B107" s="99"/>
      <c r="C107" s="99"/>
      <c r="D107" s="99"/>
      <c r="E107" s="99"/>
      <c r="F107" s="99"/>
      <c r="G107" s="99"/>
      <c r="H107" s="107"/>
      <c r="I107" s="107"/>
      <c r="J107" s="107"/>
      <c r="K107" s="106"/>
      <c r="L107" s="106"/>
      <c r="M107" s="106"/>
      <c r="N107" s="77"/>
      <c r="O107" s="78"/>
      <c r="P107" s="78"/>
      <c r="Q107" s="78"/>
      <c r="R107" s="79"/>
      <c r="S107" s="80"/>
      <c r="T107" s="81"/>
      <c r="U107" s="77"/>
      <c r="V107" s="79"/>
      <c r="W107" s="79"/>
      <c r="X107" s="86"/>
      <c r="Y107" s="83"/>
      <c r="Z107" s="84"/>
      <c r="AA107" s="85"/>
      <c r="AB107" s="86"/>
    </row>
    <row r="108" spans="2:28" ht="16.5" customHeight="1" x14ac:dyDescent="0.25">
      <c r="B108" s="100" t="s">
        <v>205</v>
      </c>
      <c r="C108" s="101"/>
      <c r="D108" s="101"/>
      <c r="E108" s="101"/>
      <c r="F108" s="101"/>
      <c r="G108" s="102"/>
      <c r="H108" s="102" t="s">
        <v>210</v>
      </c>
      <c r="I108" s="102" t="s">
        <v>1068</v>
      </c>
      <c r="J108" s="102" t="s">
        <v>1069</v>
      </c>
      <c r="K108" s="102">
        <v>54</v>
      </c>
      <c r="L108" s="102">
        <v>6</v>
      </c>
      <c r="M108" s="102" t="s">
        <v>334</v>
      </c>
      <c r="N108" s="102" t="s">
        <v>236</v>
      </c>
      <c r="O108" s="102" t="s">
        <v>208</v>
      </c>
      <c r="P108" s="102" t="s">
        <v>209</v>
      </c>
      <c r="Q108" s="102" t="s">
        <v>139</v>
      </c>
      <c r="R108" s="102">
        <v>34160</v>
      </c>
      <c r="S108" s="102" t="s">
        <v>236</v>
      </c>
      <c r="T108" s="102">
        <v>200</v>
      </c>
      <c r="U108" s="102" t="s">
        <v>1070</v>
      </c>
      <c r="V108" s="103"/>
      <c r="W108" s="101"/>
      <c r="X108" s="102"/>
      <c r="Y108" s="101"/>
      <c r="Z108" s="101"/>
      <c r="AA108" s="101"/>
      <c r="AB108" s="104"/>
    </row>
    <row r="109" spans="2:28" ht="16.5" customHeight="1" x14ac:dyDescent="0.25">
      <c r="B109" s="97">
        <v>365</v>
      </c>
      <c r="C109" s="97" t="s">
        <v>55</v>
      </c>
      <c r="D109" s="98">
        <v>1232</v>
      </c>
      <c r="E109" s="99">
        <v>4</v>
      </c>
      <c r="F109" s="97">
        <v>6</v>
      </c>
      <c r="G109" s="97">
        <v>2</v>
      </c>
      <c r="H109" s="105">
        <v>0</v>
      </c>
      <c r="I109" s="105">
        <v>2</v>
      </c>
      <c r="J109" s="105">
        <v>29</v>
      </c>
      <c r="K109" s="95">
        <v>229</v>
      </c>
      <c r="L109" s="106">
        <f>T108</f>
        <v>200</v>
      </c>
      <c r="M109" s="106">
        <f>K109*L109</f>
        <v>45800</v>
      </c>
      <c r="N109" s="77"/>
      <c r="O109" s="78"/>
      <c r="P109" s="78"/>
      <c r="Q109" s="78"/>
      <c r="R109" s="79"/>
      <c r="S109" s="80"/>
      <c r="T109" s="81"/>
      <c r="U109" s="77"/>
      <c r="V109" s="79"/>
      <c r="W109" s="79"/>
      <c r="X109" s="82"/>
      <c r="Y109" s="83">
        <f>M109</f>
        <v>45800</v>
      </c>
      <c r="Z109" s="84"/>
      <c r="AA109" s="87">
        <f>AB109*M109/100</f>
        <v>4.58</v>
      </c>
      <c r="AB109" s="110">
        <v>0.01</v>
      </c>
    </row>
    <row r="110" spans="2:28" ht="16.5" customHeight="1" x14ac:dyDescent="0.25">
      <c r="B110" s="99"/>
      <c r="C110" s="99"/>
      <c r="D110" s="99"/>
      <c r="E110" s="99"/>
      <c r="F110" s="99"/>
      <c r="G110" s="99"/>
      <c r="H110" s="107"/>
      <c r="I110" s="107"/>
      <c r="J110" s="107"/>
      <c r="K110" s="106"/>
      <c r="L110" s="106"/>
      <c r="M110" s="106"/>
      <c r="N110" s="77"/>
      <c r="O110" s="78"/>
      <c r="P110" s="78"/>
      <c r="Q110" s="78"/>
      <c r="R110" s="79"/>
      <c r="S110" s="80"/>
      <c r="T110" s="81"/>
      <c r="U110" s="77"/>
      <c r="V110" s="79"/>
      <c r="W110" s="79"/>
      <c r="X110" s="86"/>
      <c r="Y110" s="83"/>
      <c r="Z110" s="84"/>
      <c r="AA110" s="85"/>
      <c r="AB110" s="86"/>
    </row>
    <row r="111" spans="2:28" ht="16.5" customHeight="1" x14ac:dyDescent="0.25">
      <c r="B111" s="100" t="s">
        <v>205</v>
      </c>
      <c r="C111" s="101"/>
      <c r="D111" s="101"/>
      <c r="E111" s="101"/>
      <c r="F111" s="101"/>
      <c r="G111" s="102"/>
      <c r="H111" s="102" t="s">
        <v>210</v>
      </c>
      <c r="I111" s="102" t="s">
        <v>975</v>
      </c>
      <c r="J111" s="102" t="s">
        <v>976</v>
      </c>
      <c r="K111" s="102">
        <v>101</v>
      </c>
      <c r="L111" s="102">
        <v>6</v>
      </c>
      <c r="M111" s="102"/>
      <c r="N111" s="102" t="s">
        <v>236</v>
      </c>
      <c r="O111" s="102" t="s">
        <v>208</v>
      </c>
      <c r="P111" s="102" t="s">
        <v>209</v>
      </c>
      <c r="Q111" s="102" t="s">
        <v>139</v>
      </c>
      <c r="R111" s="102">
        <v>34160</v>
      </c>
      <c r="S111" s="102" t="s">
        <v>236</v>
      </c>
      <c r="T111" s="102">
        <v>80</v>
      </c>
      <c r="U111" s="102" t="s">
        <v>1071</v>
      </c>
      <c r="V111" s="103"/>
      <c r="W111" s="101"/>
      <c r="X111" s="102"/>
      <c r="Y111" s="101"/>
      <c r="Z111" s="101"/>
      <c r="AA111" s="101"/>
      <c r="AB111" s="104"/>
    </row>
    <row r="112" spans="2:28" ht="16.5" customHeight="1" x14ac:dyDescent="0.25">
      <c r="B112" s="97">
        <v>366</v>
      </c>
      <c r="C112" s="97" t="s">
        <v>55</v>
      </c>
      <c r="D112" s="98">
        <v>1235</v>
      </c>
      <c r="E112" s="99">
        <v>5</v>
      </c>
      <c r="F112" s="97">
        <v>6</v>
      </c>
      <c r="G112" s="97">
        <v>1</v>
      </c>
      <c r="H112" s="105">
        <v>0</v>
      </c>
      <c r="I112" s="105">
        <v>1</v>
      </c>
      <c r="J112" s="105">
        <v>40</v>
      </c>
      <c r="K112" s="95">
        <v>140</v>
      </c>
      <c r="L112" s="106">
        <f>T111</f>
        <v>80</v>
      </c>
      <c r="M112" s="106">
        <f>K112*L112</f>
        <v>11200</v>
      </c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2"/>
      <c r="Y112" s="83">
        <f>M112</f>
        <v>11200</v>
      </c>
      <c r="Z112" s="84"/>
      <c r="AA112" s="87">
        <f>AB112*M112/100</f>
        <v>1.1200000000000001</v>
      </c>
      <c r="AB112" s="110">
        <v>0.01</v>
      </c>
    </row>
    <row r="113" spans="2:28" ht="16.5" customHeight="1" x14ac:dyDescent="0.25">
      <c r="B113" s="99"/>
      <c r="C113" s="99"/>
      <c r="D113" s="99"/>
      <c r="E113" s="99"/>
      <c r="F113" s="99"/>
      <c r="G113" s="99"/>
      <c r="H113" s="107"/>
      <c r="I113" s="107"/>
      <c r="J113" s="107"/>
      <c r="K113" s="106"/>
      <c r="L113" s="106"/>
      <c r="M113" s="106"/>
      <c r="N113" s="77"/>
      <c r="O113" s="78"/>
      <c r="P113" s="78"/>
      <c r="Q113" s="78"/>
      <c r="R113" s="79"/>
      <c r="S113" s="80"/>
      <c r="T113" s="81"/>
      <c r="U113" s="77"/>
      <c r="V113" s="79"/>
      <c r="W113" s="79"/>
      <c r="X113" s="86"/>
      <c r="Y113" s="83"/>
      <c r="Z113" s="84"/>
      <c r="AA113" s="85"/>
      <c r="AB113" s="86"/>
    </row>
    <row r="114" spans="2:28" ht="16.5" customHeight="1" x14ac:dyDescent="0.25">
      <c r="B114" s="100" t="s">
        <v>205</v>
      </c>
      <c r="C114" s="101"/>
      <c r="D114" s="101"/>
      <c r="E114" s="101"/>
      <c r="F114" s="101"/>
      <c r="G114" s="102"/>
      <c r="H114" s="102" t="s">
        <v>210</v>
      </c>
      <c r="I114" s="102" t="s">
        <v>1072</v>
      </c>
      <c r="J114" s="102" t="s">
        <v>395</v>
      </c>
      <c r="K114" s="102">
        <v>33</v>
      </c>
      <c r="L114" s="102">
        <v>6</v>
      </c>
      <c r="M114" s="102"/>
      <c r="N114" s="102" t="s">
        <v>236</v>
      </c>
      <c r="O114" s="102" t="s">
        <v>208</v>
      </c>
      <c r="P114" s="102" t="s">
        <v>209</v>
      </c>
      <c r="Q114" s="102" t="s">
        <v>139</v>
      </c>
      <c r="R114" s="102">
        <v>34160</v>
      </c>
      <c r="S114" s="102" t="s">
        <v>236</v>
      </c>
      <c r="T114" s="102">
        <v>200</v>
      </c>
      <c r="U114" s="102" t="s">
        <v>1073</v>
      </c>
      <c r="V114" s="103"/>
      <c r="W114" s="101"/>
      <c r="X114" s="102"/>
      <c r="Y114" s="101"/>
      <c r="Z114" s="101"/>
      <c r="AA114" s="101"/>
      <c r="AB114" s="104"/>
    </row>
    <row r="115" spans="2:28" ht="16.5" customHeight="1" x14ac:dyDescent="0.25">
      <c r="B115" s="97">
        <v>367</v>
      </c>
      <c r="C115" s="97" t="s">
        <v>55</v>
      </c>
      <c r="D115" s="98">
        <v>1234</v>
      </c>
      <c r="E115" s="99">
        <v>6</v>
      </c>
      <c r="F115" s="97">
        <v>6</v>
      </c>
      <c r="G115" s="97">
        <v>2</v>
      </c>
      <c r="H115" s="105">
        <v>0</v>
      </c>
      <c r="I115" s="105">
        <v>1</v>
      </c>
      <c r="J115" s="105">
        <v>77</v>
      </c>
      <c r="K115" s="95">
        <v>177</v>
      </c>
      <c r="L115" s="106">
        <f>T114</f>
        <v>200</v>
      </c>
      <c r="M115" s="106">
        <f>K115*L115</f>
        <v>35400</v>
      </c>
      <c r="N115" s="77"/>
      <c r="O115" s="78" t="s">
        <v>203</v>
      </c>
      <c r="P115" s="78" t="s">
        <v>211</v>
      </c>
      <c r="Q115" s="78" t="s">
        <v>143</v>
      </c>
      <c r="R115" s="79">
        <v>135</v>
      </c>
      <c r="S115" s="80"/>
      <c r="T115" s="81">
        <v>7450</v>
      </c>
      <c r="U115" s="96" t="s">
        <v>996</v>
      </c>
      <c r="V115" s="79">
        <f>R115*T115*85/100</f>
        <v>854887.5</v>
      </c>
      <c r="W115" s="79">
        <f>R115*T115-V115</f>
        <v>150862.5</v>
      </c>
      <c r="X115" s="82">
        <f>M115+W115</f>
        <v>186262.5</v>
      </c>
      <c r="Y115" s="83">
        <f>M115</f>
        <v>35400</v>
      </c>
      <c r="Z115" s="84"/>
      <c r="AA115" s="87">
        <f>AB115*M115/100</f>
        <v>7.08</v>
      </c>
      <c r="AB115" s="86">
        <v>0.02</v>
      </c>
    </row>
    <row r="116" spans="2:28" ht="16.5" customHeight="1" x14ac:dyDescent="0.25">
      <c r="B116" s="99"/>
      <c r="C116" s="99"/>
      <c r="D116" s="99"/>
      <c r="E116" s="99"/>
      <c r="F116" s="99"/>
      <c r="G116" s="99"/>
      <c r="H116" s="107"/>
      <c r="I116" s="107"/>
      <c r="J116" s="107"/>
      <c r="K116" s="106"/>
      <c r="L116" s="106"/>
      <c r="M116" s="106"/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6"/>
      <c r="Y116" s="83"/>
      <c r="Z116" s="84"/>
      <c r="AA116" s="85"/>
      <c r="AB116" s="86"/>
    </row>
    <row r="117" spans="2:28" ht="16.5" customHeight="1" x14ac:dyDescent="0.25">
      <c r="B117" s="100" t="s">
        <v>205</v>
      </c>
      <c r="C117" s="101"/>
      <c r="D117" s="101"/>
      <c r="E117" s="101"/>
      <c r="F117" s="101"/>
      <c r="G117" s="102"/>
      <c r="H117" s="102" t="s">
        <v>207</v>
      </c>
      <c r="I117" s="102" t="s">
        <v>563</v>
      </c>
      <c r="J117" s="102" t="s">
        <v>399</v>
      </c>
      <c r="K117" s="102">
        <v>118</v>
      </c>
      <c r="L117" s="102">
        <v>6</v>
      </c>
      <c r="M117" s="102" t="s">
        <v>334</v>
      </c>
      <c r="N117" s="102" t="s">
        <v>236</v>
      </c>
      <c r="O117" s="102" t="s">
        <v>208</v>
      </c>
      <c r="P117" s="102" t="s">
        <v>209</v>
      </c>
      <c r="Q117" s="102" t="s">
        <v>139</v>
      </c>
      <c r="R117" s="102">
        <v>34160</v>
      </c>
      <c r="S117" s="102" t="s">
        <v>236</v>
      </c>
      <c r="T117" s="102">
        <v>200</v>
      </c>
      <c r="U117" s="102" t="s">
        <v>1074</v>
      </c>
      <c r="V117" s="103"/>
      <c r="W117" s="101"/>
      <c r="X117" s="102"/>
      <c r="Y117" s="101"/>
      <c r="Z117" s="101"/>
      <c r="AA117" s="101"/>
      <c r="AB117" s="104"/>
    </row>
    <row r="118" spans="2:28" ht="16.5" customHeight="1" x14ac:dyDescent="0.25">
      <c r="B118" s="97">
        <v>368</v>
      </c>
      <c r="C118" s="97" t="s">
        <v>55</v>
      </c>
      <c r="D118" s="98">
        <v>1297</v>
      </c>
      <c r="E118" s="99">
        <v>7</v>
      </c>
      <c r="F118" s="97">
        <v>6</v>
      </c>
      <c r="G118" s="97">
        <v>1</v>
      </c>
      <c r="H118" s="105">
        <v>0</v>
      </c>
      <c r="I118" s="105">
        <v>2</v>
      </c>
      <c r="J118" s="105">
        <v>55</v>
      </c>
      <c r="K118" s="95">
        <v>255</v>
      </c>
      <c r="L118" s="106">
        <f>T117</f>
        <v>200</v>
      </c>
      <c r="M118" s="106">
        <f>K118*L118</f>
        <v>51000</v>
      </c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>
        <f>M118</f>
        <v>51000</v>
      </c>
      <c r="Z118" s="84"/>
      <c r="AA118" s="87">
        <f>AB118*M118/100</f>
        <v>5.0999999999999996</v>
      </c>
      <c r="AB118" s="110">
        <v>0.01</v>
      </c>
    </row>
    <row r="119" spans="2:28" ht="16.5" customHeight="1" x14ac:dyDescent="0.25">
      <c r="B119" s="99"/>
      <c r="C119" s="99"/>
      <c r="D119" s="99"/>
      <c r="E119" s="99"/>
      <c r="F119" s="99"/>
      <c r="G119" s="99"/>
      <c r="H119" s="107"/>
      <c r="I119" s="107"/>
      <c r="J119" s="107"/>
      <c r="K119" s="106"/>
      <c r="L119" s="106"/>
      <c r="M119" s="106"/>
      <c r="N119" s="77"/>
      <c r="O119" s="78"/>
      <c r="P119" s="78"/>
      <c r="Q119" s="78"/>
      <c r="R119" s="79"/>
      <c r="S119" s="80"/>
      <c r="T119" s="81"/>
      <c r="U119" s="77"/>
      <c r="V119" s="79"/>
      <c r="W119" s="79"/>
      <c r="X119" s="86"/>
      <c r="Y119" s="83"/>
      <c r="Z119" s="84"/>
      <c r="AA119" s="85"/>
      <c r="AB119" s="86"/>
    </row>
    <row r="120" spans="2:28" ht="16.5" customHeight="1" x14ac:dyDescent="0.25">
      <c r="B120" s="100" t="s">
        <v>205</v>
      </c>
      <c r="C120" s="101"/>
      <c r="D120" s="101"/>
      <c r="E120" s="101"/>
      <c r="F120" s="101"/>
      <c r="G120" s="102"/>
      <c r="H120" s="102" t="s">
        <v>210</v>
      </c>
      <c r="I120" s="102" t="s">
        <v>389</v>
      </c>
      <c r="J120" s="102" t="s">
        <v>1075</v>
      </c>
      <c r="K120" s="102">
        <v>125</v>
      </c>
      <c r="L120" s="102">
        <v>6</v>
      </c>
      <c r="M120" s="102" t="s">
        <v>334</v>
      </c>
      <c r="N120" s="102" t="s">
        <v>236</v>
      </c>
      <c r="O120" s="102" t="s">
        <v>208</v>
      </c>
      <c r="P120" s="102" t="s">
        <v>209</v>
      </c>
      <c r="Q120" s="102" t="s">
        <v>139</v>
      </c>
      <c r="R120" s="102">
        <v>34160</v>
      </c>
      <c r="S120" s="102" t="s">
        <v>236</v>
      </c>
      <c r="T120" s="102">
        <v>200</v>
      </c>
      <c r="U120" s="102" t="s">
        <v>1076</v>
      </c>
      <c r="V120" s="103"/>
      <c r="W120" s="101"/>
      <c r="X120" s="102"/>
      <c r="Y120" s="101"/>
      <c r="Z120" s="101"/>
      <c r="AA120" s="101"/>
      <c r="AB120" s="104"/>
    </row>
    <row r="121" spans="2:28" ht="16.5" customHeight="1" x14ac:dyDescent="0.25">
      <c r="B121" s="97">
        <v>370</v>
      </c>
      <c r="C121" s="97" t="s">
        <v>55</v>
      </c>
      <c r="D121" s="98">
        <v>5281</v>
      </c>
      <c r="E121" s="99">
        <v>9</v>
      </c>
      <c r="F121" s="97">
        <v>6</v>
      </c>
      <c r="G121" s="97">
        <v>1</v>
      </c>
      <c r="H121" s="105">
        <v>0</v>
      </c>
      <c r="I121" s="105">
        <v>3</v>
      </c>
      <c r="J121" s="105">
        <v>2</v>
      </c>
      <c r="K121" s="95">
        <v>302</v>
      </c>
      <c r="L121" s="106">
        <f>T120</f>
        <v>200</v>
      </c>
      <c r="M121" s="106">
        <f>K121*L121</f>
        <v>60400</v>
      </c>
      <c r="N121" s="77"/>
      <c r="O121" s="78"/>
      <c r="P121" s="78"/>
      <c r="Q121" s="78"/>
      <c r="R121" s="79"/>
      <c r="S121" s="80"/>
      <c r="T121" s="81"/>
      <c r="U121" s="77"/>
      <c r="V121" s="79"/>
      <c r="W121" s="79"/>
      <c r="X121" s="82"/>
      <c r="Y121" s="83">
        <f>M121</f>
        <v>60400</v>
      </c>
      <c r="Z121" s="84"/>
      <c r="AA121" s="87">
        <f>AB121*M121/100</f>
        <v>6.04</v>
      </c>
      <c r="AB121" s="110">
        <v>0.01</v>
      </c>
    </row>
    <row r="122" spans="2:28" ht="16.5" customHeight="1" x14ac:dyDescent="0.25">
      <c r="B122" s="99"/>
      <c r="C122" s="99"/>
      <c r="D122" s="99"/>
      <c r="E122" s="99"/>
      <c r="F122" s="99"/>
      <c r="G122" s="99"/>
      <c r="H122" s="107"/>
      <c r="I122" s="107"/>
      <c r="J122" s="107"/>
      <c r="K122" s="106"/>
      <c r="L122" s="106"/>
      <c r="M122" s="106"/>
      <c r="N122" s="77"/>
      <c r="O122" s="78"/>
      <c r="P122" s="78"/>
      <c r="Q122" s="78"/>
      <c r="R122" s="79"/>
      <c r="S122" s="80"/>
      <c r="T122" s="81"/>
      <c r="U122" s="77"/>
      <c r="V122" s="79"/>
      <c r="W122" s="79"/>
      <c r="X122" s="86"/>
      <c r="Y122" s="83"/>
      <c r="Z122" s="84"/>
      <c r="AA122" s="85"/>
      <c r="AB122" s="86"/>
    </row>
    <row r="123" spans="2:28" ht="16.5" customHeight="1" x14ac:dyDescent="0.25">
      <c r="B123" s="100" t="s">
        <v>205</v>
      </c>
      <c r="C123" s="101"/>
      <c r="D123" s="101"/>
      <c r="E123" s="101"/>
      <c r="F123" s="101"/>
      <c r="G123" s="102"/>
      <c r="H123" s="102" t="s">
        <v>207</v>
      </c>
      <c r="I123" s="102" t="s">
        <v>1079</v>
      </c>
      <c r="J123" s="102" t="s">
        <v>779</v>
      </c>
      <c r="K123" s="102">
        <v>31</v>
      </c>
      <c r="L123" s="102">
        <v>6</v>
      </c>
      <c r="M123" s="102" t="s">
        <v>334</v>
      </c>
      <c r="N123" s="102" t="s">
        <v>236</v>
      </c>
      <c r="O123" s="102" t="s">
        <v>208</v>
      </c>
      <c r="P123" s="102" t="s">
        <v>209</v>
      </c>
      <c r="Q123" s="102" t="s">
        <v>139</v>
      </c>
      <c r="R123" s="102">
        <v>34160</v>
      </c>
      <c r="S123" s="102" t="s">
        <v>236</v>
      </c>
      <c r="T123" s="102">
        <v>140</v>
      </c>
      <c r="U123" s="102" t="s">
        <v>1080</v>
      </c>
      <c r="V123" s="103"/>
      <c r="W123" s="101"/>
      <c r="X123" s="102"/>
      <c r="Y123" s="101"/>
      <c r="Z123" s="101"/>
      <c r="AA123" s="101"/>
      <c r="AB123" s="104"/>
    </row>
    <row r="124" spans="2:28" ht="16.5" customHeight="1" x14ac:dyDescent="0.25">
      <c r="B124" s="97">
        <v>372</v>
      </c>
      <c r="C124" s="97" t="s">
        <v>55</v>
      </c>
      <c r="D124" s="98">
        <v>3022</v>
      </c>
      <c r="E124" s="99">
        <v>170</v>
      </c>
      <c r="F124" s="97">
        <v>6</v>
      </c>
      <c r="G124" s="97"/>
      <c r="H124" s="105">
        <v>13</v>
      </c>
      <c r="I124" s="105">
        <v>0</v>
      </c>
      <c r="J124" s="105">
        <v>2</v>
      </c>
      <c r="K124" s="95">
        <v>5202</v>
      </c>
      <c r="L124" s="106">
        <f>T123</f>
        <v>140</v>
      </c>
      <c r="M124" s="106">
        <f>K124*L124</f>
        <v>728280</v>
      </c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2"/>
      <c r="Y124" s="83">
        <f>M124</f>
        <v>728280</v>
      </c>
      <c r="Z124" s="84"/>
      <c r="AA124" s="87">
        <f>AB124*M124/100</f>
        <v>72.828000000000003</v>
      </c>
      <c r="AB124" s="110">
        <v>0.01</v>
      </c>
    </row>
    <row r="125" spans="2:28" ht="16.5" customHeight="1" x14ac:dyDescent="0.25">
      <c r="B125" s="97"/>
      <c r="C125" s="97"/>
      <c r="D125" s="98"/>
      <c r="E125" s="99"/>
      <c r="F125" s="97"/>
      <c r="G125" s="97"/>
      <c r="H125" s="105"/>
      <c r="I125" s="105"/>
      <c r="J125" s="105"/>
      <c r="K125" s="95">
        <v>27</v>
      </c>
      <c r="L125" s="106">
        <f>T123</f>
        <v>140</v>
      </c>
      <c r="M125" s="106">
        <f>K125*L125</f>
        <v>3780</v>
      </c>
      <c r="N125" s="77"/>
      <c r="O125" s="78" t="s">
        <v>203</v>
      </c>
      <c r="P125" s="78" t="s">
        <v>211</v>
      </c>
      <c r="Q125" s="78" t="s">
        <v>143</v>
      </c>
      <c r="R125" s="79">
        <v>108</v>
      </c>
      <c r="S125" s="80"/>
      <c r="T125" s="81">
        <v>7450</v>
      </c>
      <c r="U125" s="96" t="s">
        <v>1078</v>
      </c>
      <c r="V125" s="79">
        <f>R125*T125*85/100</f>
        <v>683910</v>
      </c>
      <c r="W125" s="79">
        <f>R125*T125-V125</f>
        <v>120690</v>
      </c>
      <c r="X125" s="82">
        <f>M125+W125</f>
        <v>124470</v>
      </c>
      <c r="Y125" s="83">
        <f>M125</f>
        <v>3780</v>
      </c>
      <c r="Z125" s="84"/>
      <c r="AA125" s="87">
        <f>AB125*M125/100</f>
        <v>0.75600000000000012</v>
      </c>
      <c r="AB125" s="86">
        <v>0.02</v>
      </c>
    </row>
    <row r="126" spans="2:28" ht="16.5" customHeight="1" x14ac:dyDescent="0.25">
      <c r="B126" s="97"/>
      <c r="C126" s="97"/>
      <c r="D126" s="98"/>
      <c r="E126" s="99"/>
      <c r="F126" s="97"/>
      <c r="G126" s="97"/>
      <c r="H126" s="105"/>
      <c r="I126" s="105"/>
      <c r="J126" s="105"/>
      <c r="K126" s="95">
        <v>27</v>
      </c>
      <c r="L126" s="106">
        <f>T123</f>
        <v>140</v>
      </c>
      <c r="M126" s="106">
        <f>K126*L126</f>
        <v>3780</v>
      </c>
      <c r="N126" s="77"/>
      <c r="O126" s="78" t="s">
        <v>203</v>
      </c>
      <c r="P126" s="78" t="s">
        <v>211</v>
      </c>
      <c r="Q126" s="78" t="s">
        <v>143</v>
      </c>
      <c r="R126" s="79">
        <v>108</v>
      </c>
      <c r="S126" s="80"/>
      <c r="T126" s="81">
        <v>7450</v>
      </c>
      <c r="U126" s="96" t="s">
        <v>996</v>
      </c>
      <c r="V126" s="79">
        <f>R126*T126*85/100</f>
        <v>683910</v>
      </c>
      <c r="W126" s="79">
        <f>R126*T126-V126</f>
        <v>120690</v>
      </c>
      <c r="X126" s="82">
        <f>M126+W126</f>
        <v>124470</v>
      </c>
      <c r="Y126" s="83">
        <f>M126</f>
        <v>3780</v>
      </c>
      <c r="Z126" s="84"/>
      <c r="AA126" s="87">
        <f>AB126*M126/100</f>
        <v>0.75600000000000012</v>
      </c>
      <c r="AB126" s="86">
        <v>0.02</v>
      </c>
    </row>
    <row r="127" spans="2:28" ht="16.5" customHeight="1" x14ac:dyDescent="0.25">
      <c r="B127" s="97"/>
      <c r="C127" s="97"/>
      <c r="D127" s="98"/>
      <c r="E127" s="99"/>
      <c r="F127" s="97"/>
      <c r="G127" s="97"/>
      <c r="H127" s="105">
        <v>13</v>
      </c>
      <c r="I127" s="105">
        <v>0</v>
      </c>
      <c r="J127" s="105">
        <v>56</v>
      </c>
      <c r="K127" s="95">
        <v>5256</v>
      </c>
      <c r="L127" s="106"/>
      <c r="M127" s="106"/>
      <c r="N127" s="77"/>
      <c r="O127" s="78"/>
      <c r="P127" s="78"/>
      <c r="Q127" s="78"/>
      <c r="R127" s="79"/>
      <c r="S127" s="80"/>
      <c r="T127" s="81"/>
      <c r="U127" s="77"/>
      <c r="V127" s="79"/>
      <c r="W127" s="79"/>
      <c r="X127" s="82"/>
      <c r="Y127" s="83"/>
      <c r="Z127" s="84"/>
      <c r="AA127" s="87">
        <f>SUM(AA124:AA126)</f>
        <v>74.34</v>
      </c>
      <c r="AB127" s="82"/>
    </row>
    <row r="128" spans="2:28" ht="16.5" customHeight="1" x14ac:dyDescent="0.25">
      <c r="B128" s="99"/>
      <c r="C128" s="99"/>
      <c r="D128" s="99"/>
      <c r="E128" s="99"/>
      <c r="F128" s="99"/>
      <c r="G128" s="99"/>
      <c r="H128" s="107"/>
      <c r="I128" s="107"/>
      <c r="J128" s="107"/>
      <c r="K128" s="106"/>
      <c r="L128" s="106"/>
      <c r="M128" s="106"/>
      <c r="N128" s="77"/>
      <c r="O128" s="78"/>
      <c r="P128" s="78"/>
      <c r="Q128" s="78"/>
      <c r="R128" s="79"/>
      <c r="S128" s="80"/>
      <c r="T128" s="81"/>
      <c r="U128" s="77"/>
      <c r="V128" s="79"/>
      <c r="W128" s="79"/>
      <c r="X128" s="86"/>
      <c r="Y128" s="83"/>
      <c r="Z128" s="84"/>
      <c r="AA128" s="85"/>
      <c r="AB128" s="86"/>
    </row>
    <row r="129" spans="2:28" ht="16.5" customHeight="1" x14ac:dyDescent="0.25">
      <c r="B129" s="100" t="s">
        <v>205</v>
      </c>
      <c r="C129" s="101"/>
      <c r="D129" s="101"/>
      <c r="E129" s="101"/>
      <c r="F129" s="101"/>
      <c r="G129" s="102"/>
      <c r="H129" s="102" t="s">
        <v>210</v>
      </c>
      <c r="I129" s="102" t="s">
        <v>1116</v>
      </c>
      <c r="J129" s="102" t="s">
        <v>1117</v>
      </c>
      <c r="K129" s="102">
        <v>3</v>
      </c>
      <c r="L129" s="102">
        <v>6</v>
      </c>
      <c r="M129" s="102"/>
      <c r="N129" s="102" t="s">
        <v>236</v>
      </c>
      <c r="O129" s="102" t="s">
        <v>208</v>
      </c>
      <c r="P129" s="102" t="s">
        <v>209</v>
      </c>
      <c r="Q129" s="102" t="s">
        <v>139</v>
      </c>
      <c r="R129" s="102">
        <v>34160</v>
      </c>
      <c r="S129" s="102" t="s">
        <v>236</v>
      </c>
      <c r="T129" s="102">
        <v>200</v>
      </c>
      <c r="U129" s="102" t="s">
        <v>1121</v>
      </c>
      <c r="V129" s="103"/>
      <c r="W129" s="101"/>
      <c r="X129" s="102"/>
      <c r="Y129" s="101"/>
      <c r="Z129" s="101"/>
      <c r="AA129" s="101"/>
      <c r="AB129" s="104"/>
    </row>
    <row r="130" spans="2:28" ht="16.5" customHeight="1" x14ac:dyDescent="0.25">
      <c r="B130" s="97">
        <v>391</v>
      </c>
      <c r="C130" s="97" t="s">
        <v>55</v>
      </c>
      <c r="D130" s="98">
        <v>6028</v>
      </c>
      <c r="E130" s="99">
        <v>232</v>
      </c>
      <c r="F130" s="97">
        <v>7</v>
      </c>
      <c r="G130" s="97">
        <v>1</v>
      </c>
      <c r="H130" s="105">
        <v>0</v>
      </c>
      <c r="I130" s="105">
        <v>0</v>
      </c>
      <c r="J130" s="105">
        <v>71</v>
      </c>
      <c r="K130" s="95">
        <v>71</v>
      </c>
      <c r="L130" s="106">
        <f>T129</f>
        <v>200</v>
      </c>
      <c r="M130" s="106">
        <f>K130*L130</f>
        <v>14200</v>
      </c>
      <c r="N130" s="77"/>
      <c r="O130" s="78"/>
      <c r="P130" s="78"/>
      <c r="Q130" s="78"/>
      <c r="R130" s="79"/>
      <c r="S130" s="80"/>
      <c r="T130" s="81"/>
      <c r="U130" s="77"/>
      <c r="V130" s="79"/>
      <c r="W130" s="79"/>
      <c r="X130" s="82"/>
      <c r="Y130" s="83">
        <f>M130</f>
        <v>14200</v>
      </c>
      <c r="Z130" s="84"/>
      <c r="AA130" s="87">
        <f>AB130*M130/100</f>
        <v>1.42</v>
      </c>
      <c r="AB130" s="110">
        <v>0.01</v>
      </c>
    </row>
    <row r="131" spans="2:28" ht="16.5" customHeight="1" x14ac:dyDescent="0.25">
      <c r="B131" s="99"/>
      <c r="C131" s="99"/>
      <c r="D131" s="99"/>
      <c r="E131" s="99"/>
      <c r="F131" s="99"/>
      <c r="G131" s="99"/>
      <c r="H131" s="107"/>
      <c r="I131" s="107"/>
      <c r="J131" s="107"/>
      <c r="K131" s="106"/>
      <c r="L131" s="106"/>
      <c r="M131" s="106"/>
      <c r="N131" s="77"/>
      <c r="O131" s="78"/>
      <c r="P131" s="78"/>
      <c r="Q131" s="78"/>
      <c r="R131" s="79"/>
      <c r="S131" s="80"/>
      <c r="T131" s="81"/>
      <c r="U131" s="77"/>
      <c r="V131" s="79"/>
      <c r="W131" s="79"/>
      <c r="X131" s="86"/>
      <c r="Y131" s="83"/>
      <c r="Z131" s="84"/>
      <c r="AA131" s="85"/>
      <c r="AB131" s="86"/>
    </row>
    <row r="132" spans="2:28" ht="16.5" customHeight="1" x14ac:dyDescent="0.25">
      <c r="B132" s="100" t="s">
        <v>205</v>
      </c>
      <c r="C132" s="101"/>
      <c r="D132" s="101"/>
      <c r="E132" s="101"/>
      <c r="F132" s="101"/>
      <c r="G132" s="102"/>
      <c r="H132" s="102" t="s">
        <v>210</v>
      </c>
      <c r="I132" s="102" t="s">
        <v>1116</v>
      </c>
      <c r="J132" s="102" t="s">
        <v>1117</v>
      </c>
      <c r="K132" s="102">
        <v>3</v>
      </c>
      <c r="L132" s="102">
        <v>6</v>
      </c>
      <c r="M132" s="102" t="s">
        <v>334</v>
      </c>
      <c r="N132" s="102" t="s">
        <v>236</v>
      </c>
      <c r="O132" s="102" t="s">
        <v>208</v>
      </c>
      <c r="P132" s="102" t="s">
        <v>209</v>
      </c>
      <c r="Q132" s="102" t="s">
        <v>139</v>
      </c>
      <c r="R132" s="102">
        <v>34160</v>
      </c>
      <c r="S132" s="102" t="s">
        <v>236</v>
      </c>
      <c r="T132" s="102">
        <v>100</v>
      </c>
      <c r="U132" s="102" t="s">
        <v>1125</v>
      </c>
      <c r="V132" s="103"/>
      <c r="W132" s="101"/>
      <c r="X132" s="102"/>
      <c r="Y132" s="101"/>
      <c r="Z132" s="101"/>
      <c r="AA132" s="101"/>
      <c r="AB132" s="104"/>
    </row>
    <row r="133" spans="2:28" ht="16.5" customHeight="1" x14ac:dyDescent="0.25">
      <c r="B133" s="97">
        <v>393</v>
      </c>
      <c r="C133" s="97" t="s">
        <v>55</v>
      </c>
      <c r="D133" s="98">
        <v>6030</v>
      </c>
      <c r="E133" s="99">
        <v>234</v>
      </c>
      <c r="F133" s="97">
        <v>7</v>
      </c>
      <c r="G133" s="97">
        <v>1</v>
      </c>
      <c r="H133" s="105">
        <v>42</v>
      </c>
      <c r="I133" s="105">
        <v>3</v>
      </c>
      <c r="J133" s="105">
        <v>79</v>
      </c>
      <c r="K133" s="95">
        <v>17179</v>
      </c>
      <c r="L133" s="106">
        <f>T132</f>
        <v>100</v>
      </c>
      <c r="M133" s="106">
        <f>K133*L133</f>
        <v>1717900</v>
      </c>
      <c r="N133" s="77"/>
      <c r="O133" s="78"/>
      <c r="P133" s="78"/>
      <c r="Q133" s="78"/>
      <c r="R133" s="79"/>
      <c r="S133" s="80"/>
      <c r="T133" s="81"/>
      <c r="U133" s="77"/>
      <c r="V133" s="79"/>
      <c r="W133" s="79"/>
      <c r="X133" s="82"/>
      <c r="Y133" s="83">
        <f>M133</f>
        <v>1717900</v>
      </c>
      <c r="Z133" s="84"/>
      <c r="AA133" s="87">
        <f>AB133*M133/100</f>
        <v>171.79</v>
      </c>
      <c r="AB133" s="110">
        <v>0.01</v>
      </c>
    </row>
    <row r="134" spans="2:28" ht="16.5" customHeight="1" x14ac:dyDescent="0.25">
      <c r="B134" s="99"/>
      <c r="C134" s="99"/>
      <c r="D134" s="99"/>
      <c r="E134" s="99"/>
      <c r="F134" s="99"/>
      <c r="G134" s="99"/>
      <c r="H134" s="107"/>
      <c r="I134" s="107"/>
      <c r="J134" s="107"/>
      <c r="K134" s="106"/>
      <c r="L134" s="106"/>
      <c r="M134" s="106"/>
      <c r="N134" s="77"/>
      <c r="O134" s="78"/>
      <c r="P134" s="78"/>
      <c r="Q134" s="78"/>
      <c r="R134" s="79"/>
      <c r="S134" s="80"/>
      <c r="T134" s="81"/>
      <c r="U134" s="77"/>
      <c r="V134" s="79"/>
      <c r="W134" s="79"/>
      <c r="X134" s="86"/>
      <c r="Y134" s="83"/>
      <c r="Z134" s="84"/>
      <c r="AA134" s="85"/>
      <c r="AB134" s="86"/>
    </row>
    <row r="135" spans="2:28" ht="16.5" customHeight="1" x14ac:dyDescent="0.25">
      <c r="B135" s="100" t="s">
        <v>205</v>
      </c>
      <c r="C135" s="101"/>
      <c r="D135" s="101"/>
      <c r="E135" s="101"/>
      <c r="F135" s="101"/>
      <c r="G135" s="102"/>
      <c r="H135" s="102" t="s">
        <v>210</v>
      </c>
      <c r="I135" s="102" t="s">
        <v>718</v>
      </c>
      <c r="J135" s="102" t="s">
        <v>719</v>
      </c>
      <c r="K135" s="102">
        <v>46</v>
      </c>
      <c r="L135" s="102">
        <v>6</v>
      </c>
      <c r="M135" s="102"/>
      <c r="N135" s="102" t="s">
        <v>236</v>
      </c>
      <c r="O135" s="102" t="s">
        <v>208</v>
      </c>
      <c r="P135" s="102" t="s">
        <v>209</v>
      </c>
      <c r="Q135" s="102" t="s">
        <v>139</v>
      </c>
      <c r="R135" s="102">
        <v>34160</v>
      </c>
      <c r="S135" s="102" t="s">
        <v>236</v>
      </c>
      <c r="T135" s="102">
        <v>75</v>
      </c>
      <c r="U135" s="102" t="s">
        <v>1127</v>
      </c>
      <c r="V135" s="103"/>
      <c r="W135" s="101"/>
      <c r="X135" s="102"/>
      <c r="Y135" s="101"/>
      <c r="Z135" s="101"/>
      <c r="AA135" s="101"/>
      <c r="AB135" s="104"/>
    </row>
    <row r="136" spans="2:28" ht="16.5" customHeight="1" x14ac:dyDescent="0.25">
      <c r="B136" s="97">
        <v>395</v>
      </c>
      <c r="C136" s="97" t="s">
        <v>55</v>
      </c>
      <c r="D136" s="98">
        <v>5975</v>
      </c>
      <c r="E136" s="99">
        <v>237</v>
      </c>
      <c r="F136" s="97">
        <v>7</v>
      </c>
      <c r="G136" s="97">
        <v>1</v>
      </c>
      <c r="H136" s="105">
        <v>10</v>
      </c>
      <c r="I136" s="105">
        <v>1</v>
      </c>
      <c r="J136" s="105">
        <v>3</v>
      </c>
      <c r="K136" s="95">
        <v>4103</v>
      </c>
      <c r="L136" s="106">
        <f>T135</f>
        <v>75</v>
      </c>
      <c r="M136" s="106">
        <f>K136*L136</f>
        <v>307725</v>
      </c>
      <c r="N136" s="77"/>
      <c r="O136" s="78"/>
      <c r="P136" s="78"/>
      <c r="Q136" s="78"/>
      <c r="R136" s="79"/>
      <c r="S136" s="80"/>
      <c r="T136" s="81"/>
      <c r="U136" s="77"/>
      <c r="V136" s="79"/>
      <c r="W136" s="79"/>
      <c r="X136" s="82"/>
      <c r="Y136" s="83">
        <f>M136</f>
        <v>307725</v>
      </c>
      <c r="Z136" s="84"/>
      <c r="AA136" s="87">
        <f>AB136*M136/100</f>
        <v>30.772500000000001</v>
      </c>
      <c r="AB136" s="110">
        <v>0.01</v>
      </c>
    </row>
    <row r="137" spans="2:28" ht="16.5" customHeight="1" x14ac:dyDescent="0.25">
      <c r="B137" s="99"/>
      <c r="C137" s="99"/>
      <c r="D137" s="99"/>
      <c r="E137" s="99"/>
      <c r="F137" s="99"/>
      <c r="G137" s="99"/>
      <c r="H137" s="107"/>
      <c r="I137" s="107"/>
      <c r="J137" s="107"/>
      <c r="K137" s="106"/>
      <c r="L137" s="106"/>
      <c r="M137" s="106"/>
      <c r="N137" s="77"/>
      <c r="O137" s="78"/>
      <c r="P137" s="78"/>
      <c r="Q137" s="78"/>
      <c r="R137" s="79"/>
      <c r="S137" s="80"/>
      <c r="T137" s="81"/>
      <c r="U137" s="77"/>
      <c r="V137" s="79"/>
      <c r="W137" s="79"/>
      <c r="X137" s="86"/>
      <c r="Y137" s="83"/>
      <c r="Z137" s="84"/>
      <c r="AA137" s="85"/>
      <c r="AB137" s="86"/>
    </row>
    <row r="138" spans="2:28" ht="16.5" customHeight="1" x14ac:dyDescent="0.25">
      <c r="B138" s="100" t="s">
        <v>205</v>
      </c>
      <c r="C138" s="101"/>
      <c r="D138" s="101"/>
      <c r="E138" s="101"/>
      <c r="F138" s="101"/>
      <c r="G138" s="102"/>
      <c r="H138" s="102" t="s">
        <v>301</v>
      </c>
      <c r="I138" s="102" t="s">
        <v>1294</v>
      </c>
      <c r="J138" s="102" t="s">
        <v>743</v>
      </c>
      <c r="K138" s="102">
        <v>65</v>
      </c>
      <c r="L138" s="102">
        <v>6</v>
      </c>
      <c r="M138" s="102" t="s">
        <v>334</v>
      </c>
      <c r="N138" s="102" t="s">
        <v>236</v>
      </c>
      <c r="O138" s="102" t="s">
        <v>208</v>
      </c>
      <c r="P138" s="102" t="s">
        <v>209</v>
      </c>
      <c r="Q138" s="102" t="s">
        <v>139</v>
      </c>
      <c r="R138" s="102">
        <v>34160</v>
      </c>
      <c r="S138" s="102"/>
      <c r="T138" s="102">
        <v>100</v>
      </c>
      <c r="U138" s="102" t="s">
        <v>1295</v>
      </c>
      <c r="V138" s="103"/>
      <c r="W138" s="101"/>
      <c r="X138" s="102"/>
      <c r="Y138" s="101"/>
      <c r="Z138" s="101"/>
      <c r="AA138" s="101"/>
      <c r="AB138" s="104"/>
    </row>
    <row r="139" spans="2:28" ht="16.5" customHeight="1" x14ac:dyDescent="0.25">
      <c r="B139" s="97">
        <v>463</v>
      </c>
      <c r="C139" s="97" t="s">
        <v>55</v>
      </c>
      <c r="D139" s="98">
        <v>6869</v>
      </c>
      <c r="E139" s="99">
        <v>13</v>
      </c>
      <c r="F139" s="97">
        <v>2</v>
      </c>
      <c r="G139" s="97">
        <v>1</v>
      </c>
      <c r="H139" s="105">
        <v>8</v>
      </c>
      <c r="I139" s="105">
        <v>3</v>
      </c>
      <c r="J139" s="105">
        <v>30.2</v>
      </c>
      <c r="K139" s="95">
        <v>3530.2</v>
      </c>
      <c r="L139" s="106">
        <f>T138</f>
        <v>100</v>
      </c>
      <c r="M139" s="106">
        <f>K139*L139</f>
        <v>353020</v>
      </c>
      <c r="N139" s="77"/>
      <c r="O139" s="78"/>
      <c r="P139" s="78"/>
      <c r="Q139" s="78"/>
      <c r="R139" s="79"/>
      <c r="S139" s="80"/>
      <c r="T139" s="81"/>
      <c r="U139" s="77"/>
      <c r="V139" s="79"/>
      <c r="W139" s="79"/>
      <c r="X139" s="82"/>
      <c r="Y139" s="83">
        <f>M139</f>
        <v>353020</v>
      </c>
      <c r="Z139" s="84"/>
      <c r="AA139" s="87">
        <f>AB139*M139/100</f>
        <v>35.302</v>
      </c>
      <c r="AB139" s="110">
        <v>0.01</v>
      </c>
    </row>
    <row r="140" spans="2:28" ht="16.5" customHeight="1" x14ac:dyDescent="0.25">
      <c r="B140" s="99"/>
      <c r="C140" s="99"/>
      <c r="D140" s="99"/>
      <c r="E140" s="99"/>
      <c r="F140" s="99"/>
      <c r="G140" s="99"/>
      <c r="H140" s="107"/>
      <c r="I140" s="107"/>
      <c r="J140" s="107"/>
      <c r="K140" s="106"/>
      <c r="L140" s="106"/>
      <c r="M140" s="106"/>
      <c r="N140" s="77"/>
      <c r="O140" s="78"/>
      <c r="P140" s="78"/>
      <c r="Q140" s="78"/>
      <c r="R140" s="79"/>
      <c r="S140" s="80"/>
      <c r="T140" s="81"/>
      <c r="U140" s="77"/>
      <c r="V140" s="79"/>
      <c r="W140" s="79"/>
      <c r="X140" s="86"/>
      <c r="Y140" s="83"/>
      <c r="Z140" s="84"/>
      <c r="AA140" s="85"/>
      <c r="AB140" s="86"/>
    </row>
    <row r="141" spans="2:28" ht="16.5" customHeight="1" x14ac:dyDescent="0.25">
      <c r="B141" s="100" t="s">
        <v>205</v>
      </c>
      <c r="C141" s="101"/>
      <c r="D141" s="101"/>
      <c r="E141" s="101"/>
      <c r="F141" s="101"/>
      <c r="G141" s="102"/>
      <c r="H141" s="102" t="s">
        <v>210</v>
      </c>
      <c r="I141" s="102" t="s">
        <v>1072</v>
      </c>
      <c r="J141" s="102" t="s">
        <v>395</v>
      </c>
      <c r="K141" s="102">
        <v>33</v>
      </c>
      <c r="L141" s="102">
        <v>6</v>
      </c>
      <c r="M141" s="102"/>
      <c r="N141" s="102" t="s">
        <v>236</v>
      </c>
      <c r="O141" s="102" t="s">
        <v>208</v>
      </c>
      <c r="P141" s="102" t="s">
        <v>209</v>
      </c>
      <c r="Q141" s="102" t="s">
        <v>139</v>
      </c>
      <c r="R141" s="102">
        <v>34160</v>
      </c>
      <c r="S141" s="102" t="s">
        <v>236</v>
      </c>
      <c r="T141" s="102">
        <v>100</v>
      </c>
      <c r="U141" s="102" t="s">
        <v>1300</v>
      </c>
      <c r="V141" s="103"/>
      <c r="W141" s="101"/>
      <c r="X141" s="102"/>
      <c r="Y141" s="101"/>
      <c r="Z141" s="101"/>
      <c r="AA141" s="101"/>
      <c r="AB141" s="104"/>
    </row>
    <row r="142" spans="2:28" ht="16.5" customHeight="1" x14ac:dyDescent="0.25">
      <c r="B142" s="97">
        <v>465</v>
      </c>
      <c r="C142" s="97" t="s">
        <v>55</v>
      </c>
      <c r="D142" s="98">
        <v>6872</v>
      </c>
      <c r="E142" s="99">
        <v>16</v>
      </c>
      <c r="F142" s="97">
        <v>6</v>
      </c>
      <c r="G142" s="97">
        <v>1</v>
      </c>
      <c r="H142" s="105">
        <v>8</v>
      </c>
      <c r="I142" s="105">
        <v>0</v>
      </c>
      <c r="J142" s="105">
        <v>6</v>
      </c>
      <c r="K142" s="95">
        <v>3206</v>
      </c>
      <c r="L142" s="106">
        <f>T141</f>
        <v>100</v>
      </c>
      <c r="M142" s="106">
        <f>K142*L142</f>
        <v>320600</v>
      </c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2"/>
      <c r="Y142" s="83">
        <f>M142</f>
        <v>320600</v>
      </c>
      <c r="Z142" s="84"/>
      <c r="AA142" s="87">
        <f>AB142*M142/100</f>
        <v>32.06</v>
      </c>
      <c r="AB142" s="110">
        <v>0.01</v>
      </c>
    </row>
    <row r="143" spans="2:28" ht="16.5" customHeight="1" x14ac:dyDescent="0.25">
      <c r="B143" s="99"/>
      <c r="C143" s="99"/>
      <c r="D143" s="99"/>
      <c r="E143" s="99"/>
      <c r="F143" s="99"/>
      <c r="G143" s="99"/>
      <c r="H143" s="107"/>
      <c r="I143" s="107"/>
      <c r="J143" s="107"/>
      <c r="K143" s="106"/>
      <c r="L143" s="106"/>
      <c r="M143" s="106"/>
      <c r="N143" s="77"/>
      <c r="O143" s="78"/>
      <c r="P143" s="78"/>
      <c r="Q143" s="78"/>
      <c r="R143" s="79"/>
      <c r="S143" s="80"/>
      <c r="T143" s="81"/>
      <c r="U143" s="77"/>
      <c r="V143" s="79"/>
      <c r="W143" s="79"/>
      <c r="X143" s="86"/>
      <c r="Y143" s="83"/>
      <c r="Z143" s="84"/>
      <c r="AA143" s="85"/>
      <c r="AB143" s="86"/>
    </row>
    <row r="144" spans="2:28" ht="16.5" customHeight="1" x14ac:dyDescent="0.25">
      <c r="B144" s="100" t="s">
        <v>205</v>
      </c>
      <c r="C144" s="101"/>
      <c r="D144" s="101"/>
      <c r="E144" s="101"/>
      <c r="F144" s="101"/>
      <c r="G144" s="102"/>
      <c r="H144" s="102" t="s">
        <v>1304</v>
      </c>
      <c r="I144" s="102" t="s">
        <v>1305</v>
      </c>
      <c r="J144" s="102" t="s">
        <v>1306</v>
      </c>
      <c r="K144" s="102">
        <v>111</v>
      </c>
      <c r="L144" s="102">
        <v>6</v>
      </c>
      <c r="M144" s="102"/>
      <c r="N144" s="102" t="s">
        <v>236</v>
      </c>
      <c r="O144" s="102" t="s">
        <v>208</v>
      </c>
      <c r="P144" s="102" t="s">
        <v>209</v>
      </c>
      <c r="Q144" s="102" t="s">
        <v>139</v>
      </c>
      <c r="R144" s="102">
        <v>34160</v>
      </c>
      <c r="S144" s="102" t="s">
        <v>236</v>
      </c>
      <c r="T144" s="102">
        <v>150</v>
      </c>
      <c r="U144" s="102" t="s">
        <v>1307</v>
      </c>
      <c r="V144" s="103"/>
      <c r="W144" s="101"/>
      <c r="X144" s="102"/>
      <c r="Y144" s="101"/>
      <c r="Z144" s="101"/>
      <c r="AA144" s="101"/>
      <c r="AB144" s="104"/>
    </row>
    <row r="145" spans="2:28" ht="16.5" customHeight="1" x14ac:dyDescent="0.25">
      <c r="B145" s="97">
        <v>467</v>
      </c>
      <c r="C145" s="97" t="s">
        <v>55</v>
      </c>
      <c r="D145" s="98">
        <v>3054</v>
      </c>
      <c r="E145" s="99">
        <v>1</v>
      </c>
      <c r="F145" s="97">
        <v>8</v>
      </c>
      <c r="G145" s="97">
        <v>1</v>
      </c>
      <c r="H145" s="105">
        <v>4</v>
      </c>
      <c r="I145" s="105">
        <v>0</v>
      </c>
      <c r="J145" s="105">
        <v>73</v>
      </c>
      <c r="K145" s="95">
        <v>1673</v>
      </c>
      <c r="L145" s="106">
        <f>T144</f>
        <v>150</v>
      </c>
      <c r="M145" s="106">
        <f>K145*L145</f>
        <v>250950</v>
      </c>
      <c r="N145" s="77"/>
      <c r="O145" s="78"/>
      <c r="P145" s="78"/>
      <c r="Q145" s="78"/>
      <c r="R145" s="79"/>
      <c r="S145" s="80"/>
      <c r="T145" s="81"/>
      <c r="U145" s="77"/>
      <c r="V145" s="79"/>
      <c r="W145" s="79"/>
      <c r="X145" s="82"/>
      <c r="Y145" s="83">
        <f>M145</f>
        <v>250950</v>
      </c>
      <c r="Z145" s="84"/>
      <c r="AA145" s="87">
        <f>AB145*M145/100</f>
        <v>25.094999999999999</v>
      </c>
      <c r="AB145" s="110">
        <v>0.01</v>
      </c>
    </row>
    <row r="146" spans="2:28" ht="16.5" customHeight="1" x14ac:dyDescent="0.25">
      <c r="B146" s="99"/>
      <c r="C146" s="99"/>
      <c r="D146" s="99"/>
      <c r="E146" s="99"/>
      <c r="F146" s="99"/>
      <c r="G146" s="99"/>
      <c r="H146" s="107"/>
      <c r="I146" s="107"/>
      <c r="J146" s="107"/>
      <c r="K146" s="106"/>
      <c r="L146" s="106"/>
      <c r="M146" s="106"/>
      <c r="N146" s="77"/>
      <c r="O146" s="78"/>
      <c r="P146" s="78"/>
      <c r="Q146" s="78"/>
      <c r="R146" s="79"/>
      <c r="S146" s="80"/>
      <c r="T146" s="81"/>
      <c r="U146" s="77"/>
      <c r="V146" s="79"/>
      <c r="W146" s="79"/>
      <c r="X146" s="86"/>
      <c r="Y146" s="83"/>
      <c r="Z146" s="84"/>
      <c r="AA146" s="85"/>
      <c r="AB146" s="86"/>
    </row>
    <row r="147" spans="2:28" ht="16.5" customHeight="1" x14ac:dyDescent="0.25">
      <c r="B147" s="100" t="s">
        <v>205</v>
      </c>
      <c r="C147" s="101"/>
      <c r="D147" s="101"/>
      <c r="E147" s="101"/>
      <c r="F147" s="101"/>
      <c r="G147" s="102"/>
      <c r="H147" s="102" t="s">
        <v>1304</v>
      </c>
      <c r="I147" s="102" t="s">
        <v>1305</v>
      </c>
      <c r="J147" s="102" t="s">
        <v>1306</v>
      </c>
      <c r="K147" s="102">
        <v>111</v>
      </c>
      <c r="L147" s="102">
        <v>6</v>
      </c>
      <c r="M147" s="102"/>
      <c r="N147" s="102" t="s">
        <v>236</v>
      </c>
      <c r="O147" s="102" t="s">
        <v>208</v>
      </c>
      <c r="P147" s="102" t="s">
        <v>209</v>
      </c>
      <c r="Q147" s="102" t="s">
        <v>139</v>
      </c>
      <c r="R147" s="102">
        <v>34160</v>
      </c>
      <c r="S147" s="102" t="s">
        <v>236</v>
      </c>
      <c r="T147" s="102">
        <v>80</v>
      </c>
      <c r="U147" s="102" t="s">
        <v>1308</v>
      </c>
      <c r="V147" s="103"/>
      <c r="W147" s="101"/>
      <c r="X147" s="102"/>
      <c r="Y147" s="101"/>
      <c r="Z147" s="101"/>
      <c r="AA147" s="101"/>
      <c r="AB147" s="104"/>
    </row>
    <row r="148" spans="2:28" ht="16.5" customHeight="1" x14ac:dyDescent="0.25">
      <c r="B148" s="97">
        <v>468</v>
      </c>
      <c r="C148" s="97" t="s">
        <v>55</v>
      </c>
      <c r="D148" s="98">
        <v>3055</v>
      </c>
      <c r="E148" s="99">
        <v>2</v>
      </c>
      <c r="F148" s="97">
        <v>8</v>
      </c>
      <c r="G148" s="97">
        <v>1</v>
      </c>
      <c r="H148" s="105">
        <v>9</v>
      </c>
      <c r="I148" s="105">
        <v>2</v>
      </c>
      <c r="J148" s="105">
        <v>98</v>
      </c>
      <c r="K148" s="95">
        <v>3898</v>
      </c>
      <c r="L148" s="106">
        <f>T147</f>
        <v>80</v>
      </c>
      <c r="M148" s="106">
        <f>K148*L148</f>
        <v>311840</v>
      </c>
      <c r="N148" s="77"/>
      <c r="O148" s="78"/>
      <c r="P148" s="78"/>
      <c r="Q148" s="78"/>
      <c r="R148" s="79"/>
      <c r="S148" s="80"/>
      <c r="T148" s="81"/>
      <c r="U148" s="77"/>
      <c r="V148" s="79"/>
      <c r="W148" s="79"/>
      <c r="X148" s="82"/>
      <c r="Y148" s="83">
        <f>M148</f>
        <v>311840</v>
      </c>
      <c r="Z148" s="84"/>
      <c r="AA148" s="87">
        <f>AB148*M148/100</f>
        <v>31.184000000000001</v>
      </c>
      <c r="AB148" s="110">
        <v>0.01</v>
      </c>
    </row>
    <row r="149" spans="2:28" ht="16.5" customHeight="1" x14ac:dyDescent="0.25">
      <c r="B149" s="99"/>
      <c r="C149" s="99"/>
      <c r="D149" s="99"/>
      <c r="E149" s="99"/>
      <c r="F149" s="99"/>
      <c r="G149" s="99"/>
      <c r="H149" s="107"/>
      <c r="I149" s="107"/>
      <c r="J149" s="107"/>
      <c r="K149" s="106"/>
      <c r="L149" s="106"/>
      <c r="M149" s="106"/>
      <c r="N149" s="77"/>
      <c r="O149" s="78"/>
      <c r="P149" s="78"/>
      <c r="Q149" s="78"/>
      <c r="R149" s="79"/>
      <c r="S149" s="80"/>
      <c r="T149" s="81"/>
      <c r="U149" s="77"/>
      <c r="V149" s="79"/>
      <c r="W149" s="79"/>
      <c r="X149" s="86"/>
      <c r="Y149" s="83"/>
      <c r="Z149" s="84"/>
      <c r="AA149" s="85"/>
      <c r="AB149" s="86"/>
    </row>
    <row r="150" spans="2:28" ht="16.5" customHeight="1" x14ac:dyDescent="0.25">
      <c r="B150" s="100" t="s">
        <v>205</v>
      </c>
      <c r="C150" s="101"/>
      <c r="D150" s="101"/>
      <c r="E150" s="101"/>
      <c r="F150" s="101"/>
      <c r="G150" s="102"/>
      <c r="H150" s="102" t="s">
        <v>210</v>
      </c>
      <c r="I150" s="102" t="s">
        <v>1309</v>
      </c>
      <c r="J150" s="102" t="s">
        <v>1306</v>
      </c>
      <c r="K150" s="102">
        <v>111</v>
      </c>
      <c r="L150" s="102">
        <v>6</v>
      </c>
      <c r="M150" s="102"/>
      <c r="N150" s="102" t="s">
        <v>236</v>
      </c>
      <c r="O150" s="102" t="s">
        <v>208</v>
      </c>
      <c r="P150" s="102" t="s">
        <v>209</v>
      </c>
      <c r="Q150" s="102" t="s">
        <v>139</v>
      </c>
      <c r="R150" s="102">
        <v>34160</v>
      </c>
      <c r="S150" s="102" t="s">
        <v>236</v>
      </c>
      <c r="T150" s="102">
        <v>100</v>
      </c>
      <c r="U150" s="102" t="s">
        <v>1310</v>
      </c>
      <c r="V150" s="103"/>
      <c r="W150" s="101"/>
      <c r="X150" s="102"/>
      <c r="Y150" s="101"/>
      <c r="Z150" s="101"/>
      <c r="AA150" s="101"/>
      <c r="AB150" s="104"/>
    </row>
    <row r="151" spans="2:28" ht="16.5" customHeight="1" x14ac:dyDescent="0.25">
      <c r="B151" s="97">
        <v>469</v>
      </c>
      <c r="C151" s="97" t="s">
        <v>55</v>
      </c>
      <c r="D151" s="98">
        <v>3678</v>
      </c>
      <c r="E151" s="99">
        <v>3</v>
      </c>
      <c r="F151" s="97">
        <v>8</v>
      </c>
      <c r="G151" s="97">
        <v>1</v>
      </c>
      <c r="H151" s="105">
        <v>25</v>
      </c>
      <c r="I151" s="105">
        <v>0</v>
      </c>
      <c r="J151" s="105">
        <v>73</v>
      </c>
      <c r="K151" s="95">
        <v>10073</v>
      </c>
      <c r="L151" s="106">
        <f>T150</f>
        <v>100</v>
      </c>
      <c r="M151" s="106">
        <f>K151*L151</f>
        <v>1007300</v>
      </c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2"/>
      <c r="Y151" s="83">
        <f>M151</f>
        <v>1007300</v>
      </c>
      <c r="Z151" s="84"/>
      <c r="AA151" s="87">
        <f>AB151*M151/100</f>
        <v>100.73</v>
      </c>
      <c r="AB151" s="110">
        <v>0.01</v>
      </c>
    </row>
    <row r="152" spans="2:28" ht="16.5" customHeight="1" x14ac:dyDescent="0.25">
      <c r="B152" s="99"/>
      <c r="C152" s="99"/>
      <c r="D152" s="99"/>
      <c r="E152" s="99"/>
      <c r="F152" s="99"/>
      <c r="G152" s="99"/>
      <c r="H152" s="107"/>
      <c r="I152" s="107"/>
      <c r="J152" s="107"/>
      <c r="K152" s="106"/>
      <c r="L152" s="106"/>
      <c r="M152" s="106"/>
      <c r="N152" s="77"/>
      <c r="O152" s="78"/>
      <c r="P152" s="78"/>
      <c r="Q152" s="78"/>
      <c r="R152" s="79"/>
      <c r="S152" s="80"/>
      <c r="T152" s="81"/>
      <c r="U152" s="77"/>
      <c r="V152" s="79"/>
      <c r="W152" s="79"/>
      <c r="X152" s="86"/>
      <c r="Y152" s="83"/>
      <c r="Z152" s="84"/>
      <c r="AA152" s="85"/>
      <c r="AB152" s="86"/>
    </row>
    <row r="153" spans="2:28" ht="16.5" customHeight="1" x14ac:dyDescent="0.25">
      <c r="B153" s="100" t="s">
        <v>205</v>
      </c>
      <c r="C153" s="101"/>
      <c r="D153" s="101"/>
      <c r="E153" s="101"/>
      <c r="F153" s="101"/>
      <c r="G153" s="102"/>
      <c r="H153" s="102" t="s">
        <v>210</v>
      </c>
      <c r="I153" s="102" t="s">
        <v>1316</v>
      </c>
      <c r="J153" s="102" t="s">
        <v>1317</v>
      </c>
      <c r="K153" s="102">
        <v>38</v>
      </c>
      <c r="L153" s="102">
        <v>6</v>
      </c>
      <c r="M153" s="102"/>
      <c r="N153" s="102" t="s">
        <v>236</v>
      </c>
      <c r="O153" s="102" t="s">
        <v>208</v>
      </c>
      <c r="P153" s="102" t="s">
        <v>209</v>
      </c>
      <c r="Q153" s="102" t="s">
        <v>139</v>
      </c>
      <c r="R153" s="102">
        <v>34160</v>
      </c>
      <c r="S153" s="102" t="s">
        <v>236</v>
      </c>
      <c r="T153" s="102">
        <v>110</v>
      </c>
      <c r="U153" s="102" t="s">
        <v>1318</v>
      </c>
      <c r="V153" s="103"/>
      <c r="W153" s="101"/>
      <c r="X153" s="102"/>
      <c r="Y153" s="101"/>
      <c r="Z153" s="101"/>
      <c r="AA153" s="101"/>
      <c r="AB153" s="104"/>
    </row>
    <row r="154" spans="2:28" ht="16.5" customHeight="1" x14ac:dyDescent="0.25">
      <c r="B154" s="97">
        <v>471</v>
      </c>
      <c r="C154" s="97" t="s">
        <v>55</v>
      </c>
      <c r="D154" s="98">
        <v>5803</v>
      </c>
      <c r="E154" s="99">
        <v>5</v>
      </c>
      <c r="F154" s="97">
        <v>8</v>
      </c>
      <c r="G154" s="97">
        <v>1</v>
      </c>
      <c r="H154" s="105">
        <v>9</v>
      </c>
      <c r="I154" s="105">
        <v>1</v>
      </c>
      <c r="J154" s="105">
        <v>82</v>
      </c>
      <c r="K154" s="95">
        <v>3782</v>
      </c>
      <c r="L154" s="106">
        <f>T153</f>
        <v>110</v>
      </c>
      <c r="M154" s="106">
        <f>K154*L154</f>
        <v>416020</v>
      </c>
      <c r="N154" s="77"/>
      <c r="O154" s="78"/>
      <c r="P154" s="78"/>
      <c r="Q154" s="78"/>
      <c r="R154" s="79"/>
      <c r="S154" s="80"/>
      <c r="T154" s="81"/>
      <c r="U154" s="77"/>
      <c r="V154" s="79"/>
      <c r="W154" s="79"/>
      <c r="X154" s="82"/>
      <c r="Y154" s="83">
        <f>M154</f>
        <v>416020</v>
      </c>
      <c r="Z154" s="84"/>
      <c r="AA154" s="87">
        <f>AB154*M154/100</f>
        <v>41.601999999999997</v>
      </c>
      <c r="AB154" s="110">
        <v>0.01</v>
      </c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207</v>
      </c>
      <c r="I156" s="102" t="s">
        <v>1319</v>
      </c>
      <c r="J156" s="102" t="s">
        <v>1320</v>
      </c>
      <c r="K156" s="102">
        <v>38</v>
      </c>
      <c r="L156" s="102">
        <v>6</v>
      </c>
      <c r="M156" s="102" t="s">
        <v>334</v>
      </c>
      <c r="N156" s="102" t="s">
        <v>236</v>
      </c>
      <c r="O156" s="102" t="s">
        <v>208</v>
      </c>
      <c r="P156" s="102" t="s">
        <v>209</v>
      </c>
      <c r="Q156" s="102" t="s">
        <v>139</v>
      </c>
      <c r="R156" s="102">
        <v>34160</v>
      </c>
      <c r="S156" s="102" t="s">
        <v>236</v>
      </c>
      <c r="T156" s="102">
        <v>100</v>
      </c>
      <c r="U156" s="102" t="s">
        <v>1321</v>
      </c>
      <c r="V156" s="103"/>
      <c r="W156" s="101"/>
      <c r="X156" s="102" t="s">
        <v>212</v>
      </c>
      <c r="Y156" s="101" t="s">
        <v>1322</v>
      </c>
      <c r="Z156" s="101"/>
      <c r="AA156" s="101"/>
      <c r="AB156" s="104"/>
    </row>
    <row r="157" spans="2:28" ht="16.5" customHeight="1" x14ac:dyDescent="0.25">
      <c r="B157" s="97">
        <v>472</v>
      </c>
      <c r="C157" s="97" t="s">
        <v>55</v>
      </c>
      <c r="D157" s="98">
        <v>5804</v>
      </c>
      <c r="E157" s="99">
        <v>6</v>
      </c>
      <c r="F157" s="97">
        <v>8</v>
      </c>
      <c r="G157" s="97">
        <v>1</v>
      </c>
      <c r="H157" s="105">
        <v>6</v>
      </c>
      <c r="I157" s="105">
        <v>1</v>
      </c>
      <c r="J157" s="105">
        <v>50</v>
      </c>
      <c r="K157" s="95">
        <v>2550</v>
      </c>
      <c r="L157" s="106">
        <f>T156</f>
        <v>100</v>
      </c>
      <c r="M157" s="106">
        <f>K157*L157</f>
        <v>255000</v>
      </c>
      <c r="N157" s="77"/>
      <c r="O157" s="78"/>
      <c r="P157" s="78"/>
      <c r="Q157" s="78"/>
      <c r="R157" s="79"/>
      <c r="S157" s="80"/>
      <c r="T157" s="81"/>
      <c r="U157" s="77"/>
      <c r="V157" s="79"/>
      <c r="W157" s="79"/>
      <c r="X157" s="82"/>
      <c r="Y157" s="83">
        <f>M157</f>
        <v>255000</v>
      </c>
      <c r="Z157" s="84"/>
      <c r="AA157" s="87">
        <f>AB157*M157/100</f>
        <v>25.5</v>
      </c>
      <c r="AB157" s="110">
        <v>0.01</v>
      </c>
    </row>
    <row r="158" spans="2:28" ht="16.5" customHeight="1" x14ac:dyDescent="0.25">
      <c r="B158" s="99"/>
      <c r="C158" s="99"/>
      <c r="D158" s="99"/>
      <c r="E158" s="99"/>
      <c r="F158" s="99"/>
      <c r="G158" s="99"/>
      <c r="H158" s="107"/>
      <c r="I158" s="107"/>
      <c r="J158" s="107"/>
      <c r="K158" s="106"/>
      <c r="L158" s="106"/>
      <c r="M158" s="106"/>
      <c r="N158" s="77"/>
      <c r="O158" s="78"/>
      <c r="P158" s="78"/>
      <c r="Q158" s="78"/>
      <c r="R158" s="79"/>
      <c r="S158" s="80"/>
      <c r="T158" s="81"/>
      <c r="U158" s="77"/>
      <c r="V158" s="79"/>
      <c r="W158" s="79"/>
      <c r="X158" s="86"/>
      <c r="Y158" s="83"/>
      <c r="Z158" s="84"/>
      <c r="AA158" s="85"/>
      <c r="AB158" s="86"/>
    </row>
    <row r="159" spans="2:28" ht="16.5" customHeight="1" x14ac:dyDescent="0.25">
      <c r="B159" s="100" t="s">
        <v>205</v>
      </c>
      <c r="C159" s="101"/>
      <c r="D159" s="101"/>
      <c r="E159" s="101"/>
      <c r="F159" s="101"/>
      <c r="G159" s="102"/>
      <c r="H159" s="102" t="s">
        <v>301</v>
      </c>
      <c r="I159" s="102" t="s">
        <v>1323</v>
      </c>
      <c r="J159" s="102" t="s">
        <v>1320</v>
      </c>
      <c r="K159" s="102">
        <v>22</v>
      </c>
      <c r="L159" s="102">
        <v>6</v>
      </c>
      <c r="M159" s="102"/>
      <c r="N159" s="102" t="s">
        <v>236</v>
      </c>
      <c r="O159" s="102" t="s">
        <v>208</v>
      </c>
      <c r="P159" s="102" t="s">
        <v>209</v>
      </c>
      <c r="Q159" s="102" t="s">
        <v>139</v>
      </c>
      <c r="R159" s="102">
        <v>34160</v>
      </c>
      <c r="S159" s="102" t="s">
        <v>236</v>
      </c>
      <c r="T159" s="102">
        <v>100</v>
      </c>
      <c r="U159" s="102" t="s">
        <v>1324</v>
      </c>
      <c r="V159" s="103"/>
      <c r="W159" s="101"/>
      <c r="X159" s="102"/>
      <c r="Y159" s="101"/>
      <c r="Z159" s="101"/>
      <c r="AA159" s="101"/>
      <c r="AB159" s="104"/>
    </row>
    <row r="160" spans="2:28" ht="16.5" customHeight="1" x14ac:dyDescent="0.25">
      <c r="B160" s="97">
        <v>473</v>
      </c>
      <c r="C160" s="97" t="s">
        <v>55</v>
      </c>
      <c r="D160" s="98">
        <v>5805</v>
      </c>
      <c r="E160" s="99">
        <v>7</v>
      </c>
      <c r="F160" s="97">
        <v>8</v>
      </c>
      <c r="G160" s="97">
        <v>1</v>
      </c>
      <c r="H160" s="105">
        <v>6</v>
      </c>
      <c r="I160" s="105">
        <v>2</v>
      </c>
      <c r="J160" s="105">
        <v>67</v>
      </c>
      <c r="K160" s="95">
        <v>2667</v>
      </c>
      <c r="L160" s="106">
        <f>T159</f>
        <v>100</v>
      </c>
      <c r="M160" s="106">
        <f>K160*L160</f>
        <v>266700</v>
      </c>
      <c r="N160" s="77"/>
      <c r="O160" s="78"/>
      <c r="P160" s="78"/>
      <c r="Q160" s="78"/>
      <c r="R160" s="79"/>
      <c r="S160" s="80"/>
      <c r="T160" s="81"/>
      <c r="U160" s="77"/>
      <c r="V160" s="79"/>
      <c r="W160" s="79"/>
      <c r="X160" s="82"/>
      <c r="Y160" s="83">
        <f>M160</f>
        <v>266700</v>
      </c>
      <c r="Z160" s="84"/>
      <c r="AA160" s="87">
        <f>AB160*M160/100</f>
        <v>26.67</v>
      </c>
      <c r="AB160" s="110">
        <v>0.01</v>
      </c>
    </row>
    <row r="161" spans="2:28" ht="16.5" customHeight="1" x14ac:dyDescent="0.25">
      <c r="B161" s="99"/>
      <c r="C161" s="99"/>
      <c r="D161" s="99"/>
      <c r="E161" s="99"/>
      <c r="F161" s="99"/>
      <c r="G161" s="99"/>
      <c r="H161" s="107"/>
      <c r="I161" s="107"/>
      <c r="J161" s="107"/>
      <c r="K161" s="106"/>
      <c r="L161" s="106"/>
      <c r="M161" s="106"/>
      <c r="N161" s="77"/>
      <c r="O161" s="78"/>
      <c r="P161" s="78"/>
      <c r="Q161" s="78"/>
      <c r="R161" s="79"/>
      <c r="S161" s="80"/>
      <c r="T161" s="81"/>
      <c r="U161" s="77"/>
      <c r="V161" s="79"/>
      <c r="W161" s="79"/>
      <c r="X161" s="86"/>
      <c r="Y161" s="83"/>
      <c r="Z161" s="84"/>
      <c r="AA161" s="85"/>
      <c r="AB161" s="86"/>
    </row>
    <row r="162" spans="2:28" ht="16.5" customHeight="1" x14ac:dyDescent="0.25">
      <c r="B162" s="100" t="s">
        <v>205</v>
      </c>
      <c r="C162" s="101"/>
      <c r="D162" s="101"/>
      <c r="E162" s="101"/>
      <c r="F162" s="101"/>
      <c r="G162" s="102"/>
      <c r="H162" s="102" t="s">
        <v>210</v>
      </c>
      <c r="I162" s="102" t="s">
        <v>1532</v>
      </c>
      <c r="J162" s="102" t="s">
        <v>1533</v>
      </c>
      <c r="K162" s="102">
        <v>78</v>
      </c>
      <c r="L162" s="102">
        <v>6</v>
      </c>
      <c r="M162" s="102"/>
      <c r="N162" s="102"/>
      <c r="O162" s="102" t="s">
        <v>208</v>
      </c>
      <c r="P162" s="102" t="s">
        <v>209</v>
      </c>
      <c r="Q162" s="102" t="s">
        <v>139</v>
      </c>
      <c r="R162" s="102">
        <v>34160</v>
      </c>
      <c r="S162" s="102" t="s">
        <v>236</v>
      </c>
      <c r="T162" s="102">
        <v>100</v>
      </c>
      <c r="U162" s="102" t="s">
        <v>1534</v>
      </c>
      <c r="V162" s="103"/>
      <c r="W162" s="101"/>
      <c r="X162" s="102" t="s">
        <v>212</v>
      </c>
      <c r="Y162" s="101" t="s">
        <v>1535</v>
      </c>
      <c r="Z162" s="101"/>
      <c r="AA162" s="101"/>
      <c r="AB162" s="104"/>
    </row>
    <row r="163" spans="2:28" ht="16.5" customHeight="1" x14ac:dyDescent="0.25">
      <c r="B163" s="97">
        <v>558</v>
      </c>
      <c r="C163" s="97" t="s">
        <v>55</v>
      </c>
      <c r="D163" s="98">
        <v>5707</v>
      </c>
      <c r="E163" s="99">
        <v>102</v>
      </c>
      <c r="F163" s="97">
        <v>8</v>
      </c>
      <c r="G163" s="97">
        <v>1</v>
      </c>
      <c r="H163" s="105">
        <v>8</v>
      </c>
      <c r="I163" s="105">
        <v>2</v>
      </c>
      <c r="J163" s="105">
        <v>5</v>
      </c>
      <c r="K163" s="95">
        <v>3405</v>
      </c>
      <c r="L163" s="106">
        <f>T162</f>
        <v>100</v>
      </c>
      <c r="M163" s="106">
        <f>K163*L163</f>
        <v>340500</v>
      </c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2"/>
      <c r="Y163" s="83">
        <f>M163</f>
        <v>340500</v>
      </c>
      <c r="Z163" s="84"/>
      <c r="AA163" s="87">
        <f>AB163*M163/100</f>
        <v>34.049999999999997</v>
      </c>
      <c r="AB163" s="110">
        <v>0.01</v>
      </c>
    </row>
    <row r="164" spans="2:28" ht="16.5" customHeight="1" x14ac:dyDescent="0.25">
      <c r="B164" s="99"/>
      <c r="C164" s="99"/>
      <c r="D164" s="99"/>
      <c r="E164" s="99"/>
      <c r="F164" s="99"/>
      <c r="G164" s="99"/>
      <c r="H164" s="107"/>
      <c r="I164" s="107"/>
      <c r="J164" s="107"/>
      <c r="K164" s="106"/>
      <c r="L164" s="106"/>
      <c r="M164" s="106"/>
      <c r="N164" s="77"/>
      <c r="O164" s="78"/>
      <c r="P164" s="78"/>
      <c r="Q164" s="78"/>
      <c r="R164" s="79"/>
      <c r="S164" s="80"/>
      <c r="T164" s="81"/>
      <c r="U164" s="77"/>
      <c r="V164" s="79"/>
      <c r="W164" s="79"/>
      <c r="X164" s="86"/>
      <c r="Y164" s="83"/>
      <c r="Z164" s="84"/>
      <c r="AA164" s="85"/>
      <c r="AB164" s="86"/>
    </row>
    <row r="165" spans="2:28" ht="16.5" customHeight="1" x14ac:dyDescent="0.25">
      <c r="B165" s="100" t="s">
        <v>205</v>
      </c>
      <c r="C165" s="101"/>
      <c r="D165" s="101"/>
      <c r="E165" s="101"/>
      <c r="F165" s="101"/>
      <c r="G165" s="102"/>
      <c r="H165" s="102" t="s">
        <v>210</v>
      </c>
      <c r="I165" s="102" t="s">
        <v>1532</v>
      </c>
      <c r="J165" s="102" t="s">
        <v>1533</v>
      </c>
      <c r="K165" s="102">
        <v>78</v>
      </c>
      <c r="L165" s="102">
        <v>6</v>
      </c>
      <c r="M165" s="102"/>
      <c r="N165" s="102"/>
      <c r="O165" s="102" t="s">
        <v>208</v>
      </c>
      <c r="P165" s="102" t="s">
        <v>209</v>
      </c>
      <c r="Q165" s="102" t="s">
        <v>139</v>
      </c>
      <c r="R165" s="102">
        <v>34160</v>
      </c>
      <c r="S165" s="102" t="s">
        <v>236</v>
      </c>
      <c r="T165" s="102">
        <v>100</v>
      </c>
      <c r="U165" s="102" t="s">
        <v>1536</v>
      </c>
      <c r="V165" s="103"/>
      <c r="W165" s="101"/>
      <c r="X165" s="102"/>
      <c r="Y165" s="101"/>
      <c r="Z165" s="101"/>
      <c r="AA165" s="101"/>
      <c r="AB165" s="104"/>
    </row>
    <row r="166" spans="2:28" ht="16.5" customHeight="1" x14ac:dyDescent="0.25">
      <c r="B166" s="97">
        <v>559</v>
      </c>
      <c r="C166" s="97" t="s">
        <v>55</v>
      </c>
      <c r="D166" s="98">
        <v>5708</v>
      </c>
      <c r="E166" s="99">
        <v>103</v>
      </c>
      <c r="F166" s="97">
        <v>8</v>
      </c>
      <c r="G166" s="97">
        <v>1</v>
      </c>
      <c r="H166" s="105">
        <v>25</v>
      </c>
      <c r="I166" s="105">
        <v>3</v>
      </c>
      <c r="J166" s="105">
        <v>80</v>
      </c>
      <c r="K166" s="95">
        <v>10380</v>
      </c>
      <c r="L166" s="106">
        <f>T165</f>
        <v>100</v>
      </c>
      <c r="M166" s="106">
        <f>K166*L166</f>
        <v>1038000</v>
      </c>
      <c r="N166" s="77"/>
      <c r="O166" s="78"/>
      <c r="P166" s="78"/>
      <c r="Q166" s="78"/>
      <c r="R166" s="79"/>
      <c r="S166" s="80"/>
      <c r="T166" s="81"/>
      <c r="U166" s="77"/>
      <c r="V166" s="79"/>
      <c r="W166" s="79"/>
      <c r="X166" s="82"/>
      <c r="Y166" s="83">
        <f>M166</f>
        <v>1038000</v>
      </c>
      <c r="Z166" s="84"/>
      <c r="AA166" s="87">
        <f>AB166*M166/100</f>
        <v>103.8</v>
      </c>
      <c r="AB166" s="110">
        <v>0.01</v>
      </c>
    </row>
    <row r="167" spans="2:28" ht="16.5" customHeight="1" x14ac:dyDescent="0.25">
      <c r="B167" s="99"/>
      <c r="C167" s="99"/>
      <c r="D167" s="99"/>
      <c r="E167" s="99"/>
      <c r="F167" s="99"/>
      <c r="G167" s="99"/>
      <c r="H167" s="107"/>
      <c r="I167" s="107"/>
      <c r="J167" s="107"/>
      <c r="K167" s="106"/>
      <c r="L167" s="106"/>
      <c r="M167" s="106"/>
      <c r="N167" s="77"/>
      <c r="O167" s="78"/>
      <c r="P167" s="78"/>
      <c r="Q167" s="78"/>
      <c r="R167" s="79"/>
      <c r="S167" s="80"/>
      <c r="T167" s="81"/>
      <c r="U167" s="77"/>
      <c r="V167" s="79"/>
      <c r="W167" s="79"/>
      <c r="X167" s="86"/>
      <c r="Y167" s="83"/>
      <c r="Z167" s="84"/>
      <c r="AA167" s="85"/>
      <c r="AB167" s="86"/>
    </row>
    <row r="168" spans="2:28" ht="16.5" customHeight="1" x14ac:dyDescent="0.25">
      <c r="B168" s="100" t="s">
        <v>205</v>
      </c>
      <c r="C168" s="101"/>
      <c r="D168" s="101"/>
      <c r="E168" s="101"/>
      <c r="F168" s="101"/>
      <c r="G168" s="102"/>
      <c r="H168" s="102" t="s">
        <v>207</v>
      </c>
      <c r="I168" s="102" t="s">
        <v>609</v>
      </c>
      <c r="J168" s="102" t="s">
        <v>1543</v>
      </c>
      <c r="K168" s="102">
        <v>63</v>
      </c>
      <c r="L168" s="102">
        <v>6</v>
      </c>
      <c r="M168" s="102"/>
      <c r="N168" s="102" t="s">
        <v>236</v>
      </c>
      <c r="O168" s="102" t="s">
        <v>208</v>
      </c>
      <c r="P168" s="102" t="s">
        <v>209</v>
      </c>
      <c r="Q168" s="102" t="s">
        <v>139</v>
      </c>
      <c r="R168" s="102">
        <v>34160</v>
      </c>
      <c r="S168" s="102" t="s">
        <v>236</v>
      </c>
      <c r="T168" s="102">
        <v>100</v>
      </c>
      <c r="U168" s="102" t="s">
        <v>1544</v>
      </c>
      <c r="V168" s="103"/>
      <c r="W168" s="101"/>
      <c r="X168" s="102"/>
      <c r="Y168" s="101"/>
      <c r="Z168" s="101"/>
      <c r="AA168" s="101"/>
      <c r="AB168" s="104"/>
    </row>
    <row r="169" spans="2:28" ht="16.5" customHeight="1" x14ac:dyDescent="0.25">
      <c r="B169" s="97">
        <v>565</v>
      </c>
      <c r="C169" s="97" t="s">
        <v>55</v>
      </c>
      <c r="D169" s="98">
        <v>5632</v>
      </c>
      <c r="E169" s="99">
        <v>109</v>
      </c>
      <c r="F169" s="97">
        <v>2</v>
      </c>
      <c r="G169" s="97">
        <v>1</v>
      </c>
      <c r="H169" s="105">
        <v>26</v>
      </c>
      <c r="I169" s="105">
        <v>1</v>
      </c>
      <c r="J169" s="105">
        <v>50</v>
      </c>
      <c r="K169" s="95">
        <v>10550</v>
      </c>
      <c r="L169" s="106">
        <f>T168</f>
        <v>100</v>
      </c>
      <c r="M169" s="106">
        <f>K169*L169</f>
        <v>1055000</v>
      </c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2"/>
      <c r="Y169" s="83">
        <f>M169</f>
        <v>1055000</v>
      </c>
      <c r="Z169" s="84"/>
      <c r="AA169" s="87">
        <f>AB169*M169/100</f>
        <v>105.5</v>
      </c>
      <c r="AB169" s="110">
        <v>0.01</v>
      </c>
    </row>
    <row r="170" spans="2:28" ht="16.5" customHeight="1" x14ac:dyDescent="0.25">
      <c r="B170" s="99"/>
      <c r="C170" s="99"/>
      <c r="D170" s="99"/>
      <c r="E170" s="99"/>
      <c r="F170" s="99"/>
      <c r="G170" s="99"/>
      <c r="H170" s="107"/>
      <c r="I170" s="107"/>
      <c r="J170" s="107"/>
      <c r="K170" s="106"/>
      <c r="L170" s="106"/>
      <c r="M170" s="106"/>
      <c r="N170" s="77"/>
      <c r="O170" s="78"/>
      <c r="P170" s="78"/>
      <c r="Q170" s="78"/>
      <c r="R170" s="79"/>
      <c r="S170" s="80"/>
      <c r="T170" s="81"/>
      <c r="U170" s="77"/>
      <c r="V170" s="79"/>
      <c r="W170" s="79"/>
      <c r="X170" s="86"/>
      <c r="Y170" s="83"/>
      <c r="Z170" s="84"/>
      <c r="AA170" s="85"/>
      <c r="AB170" s="86"/>
    </row>
    <row r="171" spans="2:28" ht="16.5" customHeight="1" x14ac:dyDescent="0.25">
      <c r="B171" s="100" t="s">
        <v>205</v>
      </c>
      <c r="C171" s="101"/>
      <c r="D171" s="101"/>
      <c r="E171" s="101"/>
      <c r="F171" s="101"/>
      <c r="G171" s="102"/>
      <c r="H171" s="102" t="s">
        <v>207</v>
      </c>
      <c r="I171" s="102" t="s">
        <v>1555</v>
      </c>
      <c r="J171" s="102" t="s">
        <v>1556</v>
      </c>
      <c r="K171" s="102">
        <v>40</v>
      </c>
      <c r="L171" s="102">
        <v>6</v>
      </c>
      <c r="M171" s="102"/>
      <c r="N171" s="102"/>
      <c r="O171" s="102" t="s">
        <v>208</v>
      </c>
      <c r="P171" s="102" t="s">
        <v>209</v>
      </c>
      <c r="Q171" s="102" t="s">
        <v>139</v>
      </c>
      <c r="R171" s="102">
        <v>34160</v>
      </c>
      <c r="S171" s="102" t="s">
        <v>236</v>
      </c>
      <c r="T171" s="102">
        <v>380</v>
      </c>
      <c r="U171" s="102" t="s">
        <v>1557</v>
      </c>
      <c r="V171" s="103"/>
      <c r="W171" s="101"/>
      <c r="X171" s="102"/>
      <c r="Y171" s="101"/>
      <c r="Z171" s="101"/>
      <c r="AA171" s="101"/>
      <c r="AB171" s="104"/>
    </row>
    <row r="172" spans="2:28" ht="16.5" customHeight="1" x14ac:dyDescent="0.25">
      <c r="B172" s="97">
        <v>569</v>
      </c>
      <c r="C172" s="97" t="s">
        <v>55</v>
      </c>
      <c r="D172" s="98">
        <v>5964</v>
      </c>
      <c r="E172" s="99">
        <v>113</v>
      </c>
      <c r="F172" s="97">
        <v>6</v>
      </c>
      <c r="G172" s="97">
        <v>1</v>
      </c>
      <c r="H172" s="105">
        <v>16</v>
      </c>
      <c r="I172" s="105">
        <v>3</v>
      </c>
      <c r="J172" s="105">
        <v>96</v>
      </c>
      <c r="K172" s="95">
        <v>6796</v>
      </c>
      <c r="L172" s="106">
        <f>T171</f>
        <v>380</v>
      </c>
      <c r="M172" s="106">
        <f>K172*L172</f>
        <v>2582480</v>
      </c>
      <c r="N172" s="77"/>
      <c r="O172" s="78"/>
      <c r="P172" s="78"/>
      <c r="Q172" s="78"/>
      <c r="R172" s="79"/>
      <c r="S172" s="80"/>
      <c r="T172" s="81"/>
      <c r="U172" s="77"/>
      <c r="V172" s="79"/>
      <c r="W172" s="79"/>
      <c r="X172" s="82"/>
      <c r="Y172" s="83">
        <f>M172</f>
        <v>2582480</v>
      </c>
      <c r="Z172" s="84"/>
      <c r="AA172" s="87">
        <f>AB172*M172/100</f>
        <v>258.24799999999999</v>
      </c>
      <c r="AB172" s="110">
        <v>0.01</v>
      </c>
    </row>
    <row r="173" spans="2:28" ht="16.5" customHeight="1" x14ac:dyDescent="0.25">
      <c r="B173" s="99"/>
      <c r="C173" s="99"/>
      <c r="D173" s="99"/>
      <c r="E173" s="99"/>
      <c r="F173" s="99"/>
      <c r="G173" s="99"/>
      <c r="H173" s="107"/>
      <c r="I173" s="107"/>
      <c r="J173" s="107"/>
      <c r="K173" s="106"/>
      <c r="L173" s="106"/>
      <c r="M173" s="106"/>
      <c r="N173" s="77"/>
      <c r="O173" s="78"/>
      <c r="P173" s="78"/>
      <c r="Q173" s="78"/>
      <c r="R173" s="79"/>
      <c r="S173" s="80"/>
      <c r="T173" s="81"/>
      <c r="U173" s="77"/>
      <c r="V173" s="79"/>
      <c r="W173" s="79"/>
      <c r="X173" s="86"/>
      <c r="Y173" s="83"/>
      <c r="Z173" s="84"/>
      <c r="AA173" s="85"/>
      <c r="AB173" s="86"/>
    </row>
    <row r="174" spans="2:28" ht="16.5" customHeight="1" x14ac:dyDescent="0.25">
      <c r="B174" s="100" t="s">
        <v>205</v>
      </c>
      <c r="C174" s="101"/>
      <c r="D174" s="101"/>
      <c r="E174" s="101"/>
      <c r="F174" s="101"/>
      <c r="G174" s="102"/>
      <c r="H174" s="102" t="s">
        <v>210</v>
      </c>
      <c r="I174" s="102" t="s">
        <v>1558</v>
      </c>
      <c r="J174" s="102" t="s">
        <v>1559</v>
      </c>
      <c r="K174" s="102">
        <v>2</v>
      </c>
      <c r="L174" s="102">
        <v>6</v>
      </c>
      <c r="M174" s="102"/>
      <c r="N174" s="102"/>
      <c r="O174" s="102" t="s">
        <v>208</v>
      </c>
      <c r="P174" s="102" t="s">
        <v>209</v>
      </c>
      <c r="Q174" s="102" t="s">
        <v>139</v>
      </c>
      <c r="R174" s="102">
        <v>34160</v>
      </c>
      <c r="S174" s="102" t="s">
        <v>236</v>
      </c>
      <c r="T174" s="102">
        <v>450</v>
      </c>
      <c r="U174" s="102" t="s">
        <v>1560</v>
      </c>
      <c r="V174" s="103"/>
      <c r="W174" s="101"/>
      <c r="X174" s="102"/>
      <c r="Y174" s="101"/>
      <c r="Z174" s="101"/>
      <c r="AA174" s="101"/>
      <c r="AB174" s="104"/>
    </row>
    <row r="175" spans="2:28" ht="16.5" customHeight="1" x14ac:dyDescent="0.25">
      <c r="B175" s="97">
        <v>570</v>
      </c>
      <c r="C175" s="97" t="s">
        <v>55</v>
      </c>
      <c r="D175" s="98">
        <v>5947</v>
      </c>
      <c r="E175" s="99">
        <v>114</v>
      </c>
      <c r="F175" s="97">
        <v>6</v>
      </c>
      <c r="G175" s="97">
        <v>1</v>
      </c>
      <c r="H175" s="105">
        <v>43</v>
      </c>
      <c r="I175" s="105">
        <v>1</v>
      </c>
      <c r="J175" s="105">
        <v>96</v>
      </c>
      <c r="K175" s="95">
        <v>17396</v>
      </c>
      <c r="L175" s="106">
        <f>T174</f>
        <v>450</v>
      </c>
      <c r="M175" s="106">
        <f>K175*L175</f>
        <v>7828200</v>
      </c>
      <c r="N175" s="77"/>
      <c r="O175" s="78"/>
      <c r="P175" s="78"/>
      <c r="Q175" s="78"/>
      <c r="R175" s="79"/>
      <c r="S175" s="80"/>
      <c r="T175" s="81"/>
      <c r="U175" s="77"/>
      <c r="V175" s="79"/>
      <c r="W175" s="79"/>
      <c r="X175" s="82"/>
      <c r="Y175" s="83">
        <f>M175</f>
        <v>7828200</v>
      </c>
      <c r="Z175" s="84"/>
      <c r="AA175" s="87">
        <f>AB175*M175/100</f>
        <v>782.82</v>
      </c>
      <c r="AB175" s="110">
        <v>0.01</v>
      </c>
    </row>
    <row r="176" spans="2:28" ht="16.5" customHeight="1" x14ac:dyDescent="0.25">
      <c r="B176" s="99"/>
      <c r="C176" s="99"/>
      <c r="D176" s="99"/>
      <c r="E176" s="99"/>
      <c r="F176" s="99"/>
      <c r="G176" s="99"/>
      <c r="H176" s="107"/>
      <c r="I176" s="107"/>
      <c r="J176" s="107"/>
      <c r="K176" s="106"/>
      <c r="L176" s="106"/>
      <c r="M176" s="106"/>
      <c r="N176" s="77"/>
      <c r="O176" s="78"/>
      <c r="P176" s="78"/>
      <c r="Q176" s="78"/>
      <c r="R176" s="79"/>
      <c r="S176" s="80"/>
      <c r="T176" s="81"/>
      <c r="U176" s="77"/>
      <c r="V176" s="79"/>
      <c r="W176" s="79"/>
      <c r="X176" s="86"/>
      <c r="Y176" s="83"/>
      <c r="Z176" s="84"/>
      <c r="AA176" s="85"/>
      <c r="AB176" s="86"/>
    </row>
    <row r="177" spans="2:28" ht="16.5" customHeight="1" x14ac:dyDescent="0.25">
      <c r="B177" s="100" t="s">
        <v>205</v>
      </c>
      <c r="C177" s="101"/>
      <c r="D177" s="101"/>
      <c r="E177" s="101"/>
      <c r="F177" s="101"/>
      <c r="G177" s="102"/>
      <c r="H177" s="102" t="s">
        <v>207</v>
      </c>
      <c r="I177" s="102" t="s">
        <v>973</v>
      </c>
      <c r="J177" s="102" t="s">
        <v>1561</v>
      </c>
      <c r="K177" s="102">
        <v>75</v>
      </c>
      <c r="L177" s="102">
        <v>6</v>
      </c>
      <c r="M177" s="102"/>
      <c r="N177" s="102"/>
      <c r="O177" s="102" t="s">
        <v>208</v>
      </c>
      <c r="P177" s="102" t="s">
        <v>209</v>
      </c>
      <c r="Q177" s="102" t="s">
        <v>139</v>
      </c>
      <c r="R177" s="102">
        <v>34160</v>
      </c>
      <c r="S177" s="102" t="s">
        <v>236</v>
      </c>
      <c r="T177" s="102">
        <v>180</v>
      </c>
      <c r="U177" s="102" t="s">
        <v>1562</v>
      </c>
      <c r="V177" s="103"/>
      <c r="W177" s="101"/>
      <c r="X177" s="102"/>
      <c r="Y177" s="101"/>
      <c r="Z177" s="101"/>
      <c r="AA177" s="101"/>
      <c r="AB177" s="104"/>
    </row>
    <row r="178" spans="2:28" ht="16.5" customHeight="1" x14ac:dyDescent="0.25">
      <c r="B178" s="97">
        <v>571</v>
      </c>
      <c r="C178" s="97" t="s">
        <v>55</v>
      </c>
      <c r="D178" s="98">
        <v>5948</v>
      </c>
      <c r="E178" s="99">
        <v>115</v>
      </c>
      <c r="F178" s="97">
        <v>6</v>
      </c>
      <c r="G178" s="97">
        <v>1</v>
      </c>
      <c r="H178" s="105">
        <v>5</v>
      </c>
      <c r="I178" s="105">
        <v>2</v>
      </c>
      <c r="J178" s="105">
        <v>89</v>
      </c>
      <c r="K178" s="95">
        <v>2289</v>
      </c>
      <c r="L178" s="106">
        <f>T177</f>
        <v>180</v>
      </c>
      <c r="M178" s="106">
        <f>K178*L178</f>
        <v>412020</v>
      </c>
      <c r="N178" s="77"/>
      <c r="O178" s="78"/>
      <c r="P178" s="78"/>
      <c r="Q178" s="78"/>
      <c r="R178" s="79"/>
      <c r="S178" s="80"/>
      <c r="T178" s="81"/>
      <c r="U178" s="77"/>
      <c r="V178" s="79"/>
      <c r="W178" s="79"/>
      <c r="X178" s="82"/>
      <c r="Y178" s="83">
        <f>M178</f>
        <v>412020</v>
      </c>
      <c r="Z178" s="84"/>
      <c r="AA178" s="87">
        <f>AB178*M178/100</f>
        <v>41.201999999999998</v>
      </c>
      <c r="AB178" s="110">
        <v>0.01</v>
      </c>
    </row>
    <row r="179" spans="2:28" ht="16.5" customHeight="1" x14ac:dyDescent="0.25">
      <c r="B179" s="99"/>
      <c r="C179" s="99"/>
      <c r="D179" s="99"/>
      <c r="E179" s="99"/>
      <c r="F179" s="99"/>
      <c r="G179" s="99"/>
      <c r="H179" s="107"/>
      <c r="I179" s="107"/>
      <c r="J179" s="107"/>
      <c r="K179" s="106"/>
      <c r="L179" s="106"/>
      <c r="M179" s="106"/>
      <c r="N179" s="77"/>
      <c r="O179" s="78"/>
      <c r="P179" s="78"/>
      <c r="Q179" s="78"/>
      <c r="R179" s="79"/>
      <c r="S179" s="80"/>
      <c r="T179" s="81"/>
      <c r="U179" s="77"/>
      <c r="V179" s="79"/>
      <c r="W179" s="79"/>
      <c r="X179" s="86"/>
      <c r="Y179" s="83"/>
      <c r="Z179" s="84"/>
      <c r="AA179" s="85"/>
      <c r="AB179" s="86"/>
    </row>
    <row r="180" spans="2:28" ht="16.5" customHeight="1" x14ac:dyDescent="0.25">
      <c r="B180" s="100" t="s">
        <v>205</v>
      </c>
      <c r="C180" s="101"/>
      <c r="D180" s="101"/>
      <c r="E180" s="101"/>
      <c r="F180" s="101"/>
      <c r="G180" s="102"/>
      <c r="H180" s="102" t="s">
        <v>207</v>
      </c>
      <c r="I180" s="102" t="s">
        <v>973</v>
      </c>
      <c r="J180" s="102" t="s">
        <v>1561</v>
      </c>
      <c r="K180" s="102">
        <v>75</v>
      </c>
      <c r="L180" s="102">
        <v>6</v>
      </c>
      <c r="M180" s="102"/>
      <c r="N180" s="102"/>
      <c r="O180" s="102" t="s">
        <v>208</v>
      </c>
      <c r="P180" s="102" t="s">
        <v>209</v>
      </c>
      <c r="Q180" s="102" t="s">
        <v>139</v>
      </c>
      <c r="R180" s="102">
        <v>34160</v>
      </c>
      <c r="S180" s="102" t="s">
        <v>236</v>
      </c>
      <c r="T180" s="102">
        <v>150</v>
      </c>
      <c r="U180" s="102" t="s">
        <v>1563</v>
      </c>
      <c r="V180" s="103"/>
      <c r="W180" s="101"/>
      <c r="X180" s="102"/>
      <c r="Y180" s="101"/>
      <c r="Z180" s="101"/>
      <c r="AA180" s="101"/>
      <c r="AB180" s="104"/>
    </row>
    <row r="181" spans="2:28" ht="16.5" customHeight="1" x14ac:dyDescent="0.25">
      <c r="B181" s="97">
        <v>572</v>
      </c>
      <c r="C181" s="97" t="s">
        <v>55</v>
      </c>
      <c r="D181" s="98">
        <v>5949</v>
      </c>
      <c r="E181" s="99">
        <v>116</v>
      </c>
      <c r="F181" s="97">
        <v>6</v>
      </c>
      <c r="G181" s="97">
        <v>1</v>
      </c>
      <c r="H181" s="105">
        <v>5</v>
      </c>
      <c r="I181" s="105">
        <v>0</v>
      </c>
      <c r="J181" s="105">
        <v>42</v>
      </c>
      <c r="K181" s="95">
        <v>2042</v>
      </c>
      <c r="L181" s="106">
        <f>T180</f>
        <v>150</v>
      </c>
      <c r="M181" s="106">
        <f>K181*L181</f>
        <v>306300</v>
      </c>
      <c r="N181" s="77"/>
      <c r="O181" s="78"/>
      <c r="P181" s="78"/>
      <c r="Q181" s="78"/>
      <c r="R181" s="79"/>
      <c r="S181" s="80"/>
      <c r="T181" s="81"/>
      <c r="U181" s="77"/>
      <c r="V181" s="79"/>
      <c r="W181" s="79"/>
      <c r="X181" s="82"/>
      <c r="Y181" s="83">
        <f>M181</f>
        <v>306300</v>
      </c>
      <c r="Z181" s="84"/>
      <c r="AA181" s="87">
        <f>AB181*M181/100</f>
        <v>30.63</v>
      </c>
      <c r="AB181" s="110">
        <v>0.01</v>
      </c>
    </row>
    <row r="182" spans="2:28" ht="16.5" customHeight="1" x14ac:dyDescent="0.25">
      <c r="B182" s="99"/>
      <c r="C182" s="99"/>
      <c r="D182" s="99"/>
      <c r="E182" s="99"/>
      <c r="F182" s="99"/>
      <c r="G182" s="99"/>
      <c r="H182" s="107"/>
      <c r="I182" s="107"/>
      <c r="J182" s="107"/>
      <c r="K182" s="106"/>
      <c r="L182" s="106"/>
      <c r="M182" s="106"/>
      <c r="N182" s="77"/>
      <c r="O182" s="78"/>
      <c r="P182" s="78"/>
      <c r="Q182" s="78"/>
      <c r="R182" s="79"/>
      <c r="S182" s="80"/>
      <c r="T182" s="81"/>
      <c r="U182" s="77"/>
      <c r="V182" s="79"/>
      <c r="W182" s="79"/>
      <c r="X182" s="86"/>
      <c r="Y182" s="83"/>
      <c r="Z182" s="84"/>
      <c r="AA182" s="85"/>
      <c r="AB182" s="86"/>
    </row>
    <row r="183" spans="2:28" ht="16.5" customHeight="1" x14ac:dyDescent="0.25">
      <c r="B183" s="100" t="s">
        <v>205</v>
      </c>
      <c r="C183" s="101"/>
      <c r="D183" s="101"/>
      <c r="E183" s="101"/>
      <c r="F183" s="101"/>
      <c r="G183" s="102"/>
      <c r="H183" s="102" t="s">
        <v>207</v>
      </c>
      <c r="I183" s="102" t="s">
        <v>973</v>
      </c>
      <c r="J183" s="102" t="s">
        <v>1561</v>
      </c>
      <c r="K183" s="102">
        <v>75</v>
      </c>
      <c r="L183" s="102">
        <v>6</v>
      </c>
      <c r="M183" s="102"/>
      <c r="N183" s="102"/>
      <c r="O183" s="102" t="s">
        <v>208</v>
      </c>
      <c r="P183" s="102" t="s">
        <v>209</v>
      </c>
      <c r="Q183" s="102" t="s">
        <v>139</v>
      </c>
      <c r="R183" s="102">
        <v>34160</v>
      </c>
      <c r="S183" s="102" t="s">
        <v>236</v>
      </c>
      <c r="T183" s="102">
        <v>150</v>
      </c>
      <c r="U183" s="102" t="s">
        <v>1564</v>
      </c>
      <c r="V183" s="103"/>
      <c r="W183" s="101"/>
      <c r="X183" s="102"/>
      <c r="Y183" s="101"/>
      <c r="Z183" s="101"/>
      <c r="AA183" s="101"/>
      <c r="AB183" s="104"/>
    </row>
    <row r="184" spans="2:28" ht="16.5" customHeight="1" x14ac:dyDescent="0.25">
      <c r="B184" s="97">
        <v>573</v>
      </c>
      <c r="C184" s="97" t="s">
        <v>55</v>
      </c>
      <c r="D184" s="98">
        <v>5950</v>
      </c>
      <c r="E184" s="99">
        <v>117</v>
      </c>
      <c r="F184" s="97">
        <v>6</v>
      </c>
      <c r="G184" s="97">
        <v>1</v>
      </c>
      <c r="H184" s="105">
        <v>5</v>
      </c>
      <c r="I184" s="105">
        <v>2</v>
      </c>
      <c r="J184" s="105">
        <v>63</v>
      </c>
      <c r="K184" s="95">
        <v>2263</v>
      </c>
      <c r="L184" s="106">
        <f>T183</f>
        <v>150</v>
      </c>
      <c r="M184" s="106">
        <f>K184*L184</f>
        <v>339450</v>
      </c>
      <c r="N184" s="77"/>
      <c r="O184" s="78"/>
      <c r="P184" s="78"/>
      <c r="Q184" s="78"/>
      <c r="R184" s="79"/>
      <c r="S184" s="80"/>
      <c r="T184" s="81"/>
      <c r="U184" s="77"/>
      <c r="V184" s="79"/>
      <c r="W184" s="79"/>
      <c r="X184" s="82"/>
      <c r="Y184" s="83">
        <f>M184</f>
        <v>339450</v>
      </c>
      <c r="Z184" s="84"/>
      <c r="AA184" s="87">
        <f>AB184*M184/100</f>
        <v>33.945</v>
      </c>
      <c r="AB184" s="110">
        <v>0.01</v>
      </c>
    </row>
    <row r="185" spans="2:28" ht="16.5" customHeight="1" x14ac:dyDescent="0.25">
      <c r="B185" s="99"/>
      <c r="C185" s="99"/>
      <c r="D185" s="99"/>
      <c r="E185" s="99"/>
      <c r="F185" s="99"/>
      <c r="G185" s="99"/>
      <c r="H185" s="107"/>
      <c r="I185" s="107"/>
      <c r="J185" s="107"/>
      <c r="K185" s="106"/>
      <c r="L185" s="106"/>
      <c r="M185" s="106"/>
      <c r="N185" s="77"/>
      <c r="O185" s="78"/>
      <c r="P185" s="78"/>
      <c r="Q185" s="78"/>
      <c r="R185" s="79"/>
      <c r="S185" s="80"/>
      <c r="T185" s="81"/>
      <c r="U185" s="77"/>
      <c r="V185" s="79"/>
      <c r="W185" s="79"/>
      <c r="X185" s="86"/>
      <c r="Y185" s="83"/>
      <c r="Z185" s="84"/>
      <c r="AA185" s="85"/>
      <c r="AB185" s="86"/>
    </row>
    <row r="186" spans="2:28" ht="16.5" customHeight="1" x14ac:dyDescent="0.25">
      <c r="B186" s="100" t="s">
        <v>205</v>
      </c>
      <c r="C186" s="101"/>
      <c r="D186" s="101"/>
      <c r="E186" s="101"/>
      <c r="F186" s="101"/>
      <c r="G186" s="102"/>
      <c r="H186" s="102" t="s">
        <v>207</v>
      </c>
      <c r="I186" s="102" t="s">
        <v>973</v>
      </c>
      <c r="J186" s="102" t="s">
        <v>1561</v>
      </c>
      <c r="K186" s="102">
        <v>75</v>
      </c>
      <c r="L186" s="102">
        <v>6</v>
      </c>
      <c r="M186" s="102"/>
      <c r="N186" s="102"/>
      <c r="O186" s="102" t="s">
        <v>208</v>
      </c>
      <c r="P186" s="102" t="s">
        <v>209</v>
      </c>
      <c r="Q186" s="102" t="s">
        <v>139</v>
      </c>
      <c r="R186" s="102">
        <v>34160</v>
      </c>
      <c r="S186" s="102" t="s">
        <v>236</v>
      </c>
      <c r="T186" s="102">
        <v>150</v>
      </c>
      <c r="U186" s="102" t="s">
        <v>1565</v>
      </c>
      <c r="V186" s="103"/>
      <c r="W186" s="101"/>
      <c r="X186" s="102"/>
      <c r="Y186" s="101"/>
      <c r="Z186" s="101"/>
      <c r="AA186" s="101"/>
      <c r="AB186" s="104"/>
    </row>
    <row r="187" spans="2:28" ht="16.5" customHeight="1" x14ac:dyDescent="0.25">
      <c r="B187" s="97">
        <v>574</v>
      </c>
      <c r="C187" s="97" t="s">
        <v>55</v>
      </c>
      <c r="D187" s="98">
        <v>5951</v>
      </c>
      <c r="E187" s="99">
        <v>118</v>
      </c>
      <c r="F187" s="97">
        <v>6</v>
      </c>
      <c r="G187" s="97">
        <v>1</v>
      </c>
      <c r="H187" s="105">
        <v>6</v>
      </c>
      <c r="I187" s="105">
        <v>1</v>
      </c>
      <c r="J187" s="105">
        <v>8</v>
      </c>
      <c r="K187" s="95">
        <v>2508</v>
      </c>
      <c r="L187" s="106">
        <f>T186</f>
        <v>150</v>
      </c>
      <c r="M187" s="106">
        <f>K187*L187</f>
        <v>376200</v>
      </c>
      <c r="N187" s="77"/>
      <c r="O187" s="78"/>
      <c r="P187" s="78"/>
      <c r="Q187" s="78"/>
      <c r="R187" s="79"/>
      <c r="S187" s="80"/>
      <c r="T187" s="81"/>
      <c r="U187" s="77"/>
      <c r="V187" s="79"/>
      <c r="W187" s="79"/>
      <c r="X187" s="82"/>
      <c r="Y187" s="83">
        <f>M187</f>
        <v>376200</v>
      </c>
      <c r="Z187" s="84"/>
      <c r="AA187" s="87">
        <f>AB187*M187/100</f>
        <v>37.619999999999997</v>
      </c>
      <c r="AB187" s="110">
        <v>0.01</v>
      </c>
    </row>
    <row r="188" spans="2:28" ht="16.5" customHeight="1" x14ac:dyDescent="0.25">
      <c r="B188" s="99"/>
      <c r="C188" s="99"/>
      <c r="D188" s="99"/>
      <c r="E188" s="99"/>
      <c r="F188" s="99"/>
      <c r="G188" s="99"/>
      <c r="H188" s="107"/>
      <c r="I188" s="107"/>
      <c r="J188" s="107"/>
      <c r="K188" s="106"/>
      <c r="L188" s="106"/>
      <c r="M188" s="106"/>
      <c r="N188" s="77"/>
      <c r="O188" s="78"/>
      <c r="P188" s="78"/>
      <c r="Q188" s="78"/>
      <c r="R188" s="79"/>
      <c r="S188" s="80"/>
      <c r="T188" s="81"/>
      <c r="U188" s="77"/>
      <c r="V188" s="79"/>
      <c r="W188" s="79"/>
      <c r="X188" s="86"/>
      <c r="Y188" s="83"/>
      <c r="Z188" s="84"/>
      <c r="AA188" s="85"/>
      <c r="AB188" s="86"/>
    </row>
    <row r="189" spans="2:28" ht="16.5" customHeight="1" x14ac:dyDescent="0.25">
      <c r="B189" s="100" t="s">
        <v>205</v>
      </c>
      <c r="C189" s="101"/>
      <c r="D189" s="101"/>
      <c r="E189" s="101"/>
      <c r="F189" s="101"/>
      <c r="G189" s="102"/>
      <c r="H189" s="102" t="s">
        <v>210</v>
      </c>
      <c r="I189" s="102" t="s">
        <v>1566</v>
      </c>
      <c r="J189" s="102" t="s">
        <v>1567</v>
      </c>
      <c r="K189" s="102">
        <v>48</v>
      </c>
      <c r="L189" s="102">
        <v>6</v>
      </c>
      <c r="M189" s="102"/>
      <c r="N189" s="102" t="s">
        <v>236</v>
      </c>
      <c r="O189" s="102" t="s">
        <v>208</v>
      </c>
      <c r="P189" s="102" t="s">
        <v>209</v>
      </c>
      <c r="Q189" s="102" t="s">
        <v>139</v>
      </c>
      <c r="R189" s="102">
        <v>34160</v>
      </c>
      <c r="S189" s="102" t="s">
        <v>236</v>
      </c>
      <c r="T189" s="102">
        <v>100</v>
      </c>
      <c r="U189" s="102" t="s">
        <v>1568</v>
      </c>
      <c r="V189" s="103"/>
      <c r="W189" s="101"/>
      <c r="X189" s="102"/>
      <c r="Y189" s="101"/>
      <c r="Z189" s="101"/>
      <c r="AA189" s="101"/>
      <c r="AB189" s="104"/>
    </row>
    <row r="190" spans="2:28" ht="16.5" customHeight="1" x14ac:dyDescent="0.25">
      <c r="B190" s="97">
        <v>575</v>
      </c>
      <c r="C190" s="97" t="s">
        <v>55</v>
      </c>
      <c r="D190" s="98">
        <v>7680</v>
      </c>
      <c r="E190" s="99">
        <v>950</v>
      </c>
      <c r="F190" s="97">
        <v>6</v>
      </c>
      <c r="G190" s="97">
        <v>1</v>
      </c>
      <c r="H190" s="105">
        <v>4</v>
      </c>
      <c r="I190" s="105">
        <v>0</v>
      </c>
      <c r="J190" s="105">
        <v>0</v>
      </c>
      <c r="K190" s="95">
        <v>1600</v>
      </c>
      <c r="L190" s="106">
        <f>T189</f>
        <v>100</v>
      </c>
      <c r="M190" s="106">
        <f>K190*L190</f>
        <v>160000</v>
      </c>
      <c r="N190" s="77"/>
      <c r="O190" s="78"/>
      <c r="P190" s="78"/>
      <c r="Q190" s="78"/>
      <c r="R190" s="79"/>
      <c r="S190" s="80"/>
      <c r="T190" s="81"/>
      <c r="U190" s="77"/>
      <c r="V190" s="79"/>
      <c r="W190" s="79"/>
      <c r="X190" s="82"/>
      <c r="Y190" s="83">
        <f>M190</f>
        <v>160000</v>
      </c>
      <c r="Z190" s="84"/>
      <c r="AA190" s="87">
        <f>AB190*M190/100</f>
        <v>16</v>
      </c>
      <c r="AB190" s="110">
        <v>0.01</v>
      </c>
    </row>
    <row r="191" spans="2:28" ht="16.5" customHeight="1" x14ac:dyDescent="0.25">
      <c r="B191" s="99"/>
      <c r="C191" s="99"/>
      <c r="D191" s="99"/>
      <c r="E191" s="99"/>
      <c r="F191" s="99"/>
      <c r="G191" s="99"/>
      <c r="H191" s="107"/>
      <c r="I191" s="107"/>
      <c r="J191" s="107"/>
      <c r="K191" s="106"/>
      <c r="L191" s="106"/>
      <c r="M191" s="106"/>
      <c r="N191" s="77"/>
      <c r="O191" s="78"/>
      <c r="P191" s="78"/>
      <c r="Q191" s="78"/>
      <c r="R191" s="79"/>
      <c r="S191" s="80"/>
      <c r="T191" s="81"/>
      <c r="U191" s="77"/>
      <c r="V191" s="79"/>
      <c r="W191" s="79"/>
      <c r="X191" s="86"/>
      <c r="Y191" s="83"/>
      <c r="Z191" s="84"/>
      <c r="AA191" s="85"/>
      <c r="AB191" s="86"/>
    </row>
    <row r="192" spans="2:28" ht="16.5" customHeight="1" x14ac:dyDescent="0.25">
      <c r="B192" s="100" t="s">
        <v>205</v>
      </c>
      <c r="C192" s="101"/>
      <c r="D192" s="101"/>
      <c r="E192" s="101"/>
      <c r="F192" s="101"/>
      <c r="G192" s="102"/>
      <c r="H192" s="102" t="s">
        <v>207</v>
      </c>
      <c r="I192" s="102" t="s">
        <v>1246</v>
      </c>
      <c r="J192" s="102" t="s">
        <v>1575</v>
      </c>
      <c r="K192" s="102">
        <v>22</v>
      </c>
      <c r="L192" s="102">
        <v>6</v>
      </c>
      <c r="M192" s="102"/>
      <c r="N192" s="102" t="s">
        <v>236</v>
      </c>
      <c r="O192" s="102" t="s">
        <v>208</v>
      </c>
      <c r="P192" s="102" t="s">
        <v>209</v>
      </c>
      <c r="Q192" s="102" t="s">
        <v>139</v>
      </c>
      <c r="R192" s="102">
        <v>34160</v>
      </c>
      <c r="S192" s="102" t="s">
        <v>236</v>
      </c>
      <c r="T192" s="102">
        <v>100</v>
      </c>
      <c r="U192" s="102" t="s">
        <v>1576</v>
      </c>
      <c r="V192" s="103"/>
      <c r="W192" s="101"/>
      <c r="X192" s="102"/>
      <c r="Y192" s="101"/>
      <c r="Z192" s="101"/>
      <c r="AA192" s="101"/>
      <c r="AB192" s="104"/>
    </row>
    <row r="193" spans="2:28" ht="16.5" customHeight="1" x14ac:dyDescent="0.25">
      <c r="B193" s="97">
        <v>577</v>
      </c>
      <c r="C193" s="97" t="s">
        <v>55</v>
      </c>
      <c r="D193" s="98">
        <v>5954</v>
      </c>
      <c r="E193" s="99">
        <v>121</v>
      </c>
      <c r="F193" s="97">
        <v>6</v>
      </c>
      <c r="G193" s="97">
        <v>1</v>
      </c>
      <c r="H193" s="105">
        <v>5</v>
      </c>
      <c r="I193" s="105">
        <v>0</v>
      </c>
      <c r="J193" s="105">
        <v>96</v>
      </c>
      <c r="K193" s="95">
        <v>2096</v>
      </c>
      <c r="L193" s="106">
        <f>T192</f>
        <v>100</v>
      </c>
      <c r="M193" s="106">
        <f>K193*L193</f>
        <v>209600</v>
      </c>
      <c r="N193" s="77"/>
      <c r="O193" s="78"/>
      <c r="P193" s="78"/>
      <c r="Q193" s="78"/>
      <c r="R193" s="79"/>
      <c r="S193" s="80"/>
      <c r="T193" s="81"/>
      <c r="U193" s="77"/>
      <c r="V193" s="79"/>
      <c r="W193" s="79"/>
      <c r="X193" s="82"/>
      <c r="Y193" s="83">
        <f>M193</f>
        <v>209600</v>
      </c>
      <c r="Z193" s="84"/>
      <c r="AA193" s="87">
        <f>AB193*M193/100</f>
        <v>20.96</v>
      </c>
      <c r="AB193" s="110">
        <v>0.01</v>
      </c>
    </row>
    <row r="194" spans="2:28" ht="16.5" customHeight="1" x14ac:dyDescent="0.25">
      <c r="B194" s="99"/>
      <c r="C194" s="99"/>
      <c r="D194" s="99"/>
      <c r="E194" s="99"/>
      <c r="F194" s="99"/>
      <c r="G194" s="99"/>
      <c r="H194" s="107"/>
      <c r="I194" s="107"/>
      <c r="J194" s="107"/>
      <c r="K194" s="106"/>
      <c r="L194" s="106"/>
      <c r="M194" s="106"/>
      <c r="N194" s="77"/>
      <c r="O194" s="78"/>
      <c r="P194" s="78"/>
      <c r="Q194" s="78"/>
      <c r="R194" s="79"/>
      <c r="S194" s="80"/>
      <c r="T194" s="81"/>
      <c r="U194" s="77"/>
      <c r="V194" s="79"/>
      <c r="W194" s="79"/>
      <c r="X194" s="86"/>
      <c r="Y194" s="83"/>
      <c r="Z194" s="84"/>
      <c r="AA194" s="85"/>
      <c r="AB194" s="86"/>
    </row>
    <row r="195" spans="2:28" ht="16.5" customHeight="1" x14ac:dyDescent="0.25">
      <c r="B195" s="100" t="s">
        <v>205</v>
      </c>
      <c r="C195" s="101"/>
      <c r="D195" s="101"/>
      <c r="E195" s="101"/>
      <c r="F195" s="101"/>
      <c r="G195" s="102"/>
      <c r="H195" s="102" t="s">
        <v>210</v>
      </c>
      <c r="I195" s="102" t="s">
        <v>519</v>
      </c>
      <c r="J195" s="102" t="s">
        <v>1577</v>
      </c>
      <c r="K195" s="102">
        <v>23</v>
      </c>
      <c r="L195" s="102">
        <v>6</v>
      </c>
      <c r="M195" s="102"/>
      <c r="N195" s="102" t="s">
        <v>236</v>
      </c>
      <c r="O195" s="102" t="s">
        <v>208</v>
      </c>
      <c r="P195" s="102" t="s">
        <v>209</v>
      </c>
      <c r="Q195" s="102" t="s">
        <v>139</v>
      </c>
      <c r="R195" s="102">
        <v>34160</v>
      </c>
      <c r="S195" s="102" t="s">
        <v>236</v>
      </c>
      <c r="T195" s="102">
        <v>100</v>
      </c>
      <c r="U195" s="102" t="s">
        <v>1578</v>
      </c>
      <c r="V195" s="103"/>
      <c r="W195" s="101"/>
      <c r="X195" s="102"/>
      <c r="Y195" s="101"/>
      <c r="Z195" s="101"/>
      <c r="AA195" s="101"/>
      <c r="AB195" s="104"/>
    </row>
    <row r="196" spans="2:28" ht="16.5" customHeight="1" x14ac:dyDescent="0.25">
      <c r="B196" s="97">
        <v>578</v>
      </c>
      <c r="C196" s="97" t="s">
        <v>55</v>
      </c>
      <c r="D196" s="98">
        <v>5955</v>
      </c>
      <c r="E196" s="99">
        <v>122</v>
      </c>
      <c r="F196" s="97">
        <v>6</v>
      </c>
      <c r="G196" s="97">
        <v>1</v>
      </c>
      <c r="H196" s="105">
        <v>7</v>
      </c>
      <c r="I196" s="105">
        <v>2</v>
      </c>
      <c r="J196" s="105">
        <v>48</v>
      </c>
      <c r="K196" s="95">
        <v>3048</v>
      </c>
      <c r="L196" s="106">
        <f>T195</f>
        <v>100</v>
      </c>
      <c r="M196" s="106">
        <f>K196*L196</f>
        <v>304800</v>
      </c>
      <c r="N196" s="77"/>
      <c r="O196" s="78"/>
      <c r="P196" s="78"/>
      <c r="Q196" s="78"/>
      <c r="R196" s="79"/>
      <c r="S196" s="80"/>
      <c r="T196" s="81"/>
      <c r="U196" s="77"/>
      <c r="V196" s="79"/>
      <c r="W196" s="79"/>
      <c r="X196" s="82"/>
      <c r="Y196" s="83">
        <f>M196</f>
        <v>304800</v>
      </c>
      <c r="Z196" s="84"/>
      <c r="AA196" s="87">
        <f>AB196*M196/100</f>
        <v>30.48</v>
      </c>
      <c r="AB196" s="110">
        <v>0.01</v>
      </c>
    </row>
    <row r="197" spans="2:28" ht="16.5" customHeight="1" x14ac:dyDescent="0.25">
      <c r="B197" s="99"/>
      <c r="C197" s="99"/>
      <c r="D197" s="99"/>
      <c r="E197" s="99"/>
      <c r="F197" s="99"/>
      <c r="G197" s="99"/>
      <c r="H197" s="107"/>
      <c r="I197" s="107"/>
      <c r="J197" s="107"/>
      <c r="K197" s="106"/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6"/>
      <c r="Y197" s="83"/>
      <c r="Z197" s="84"/>
      <c r="AA197" s="85"/>
      <c r="AB197" s="86"/>
    </row>
    <row r="198" spans="2:28" ht="16.5" customHeight="1" x14ac:dyDescent="0.25">
      <c r="B198" s="100" t="s">
        <v>205</v>
      </c>
      <c r="C198" s="101"/>
      <c r="D198" s="101"/>
      <c r="E198" s="101"/>
      <c r="F198" s="101"/>
      <c r="G198" s="102"/>
      <c r="H198" s="102" t="s">
        <v>210</v>
      </c>
      <c r="I198" s="102" t="s">
        <v>519</v>
      </c>
      <c r="J198" s="102" t="s">
        <v>1577</v>
      </c>
      <c r="K198" s="102">
        <v>23</v>
      </c>
      <c r="L198" s="102">
        <v>6</v>
      </c>
      <c r="M198" s="102"/>
      <c r="N198" s="102" t="s">
        <v>236</v>
      </c>
      <c r="O198" s="102" t="s">
        <v>208</v>
      </c>
      <c r="P198" s="102" t="s">
        <v>209</v>
      </c>
      <c r="Q198" s="102" t="s">
        <v>139</v>
      </c>
      <c r="R198" s="102">
        <v>34160</v>
      </c>
      <c r="S198" s="102" t="s">
        <v>236</v>
      </c>
      <c r="T198" s="102">
        <v>100</v>
      </c>
      <c r="U198" s="102" t="s">
        <v>1579</v>
      </c>
      <c r="V198" s="103"/>
      <c r="W198" s="101"/>
      <c r="X198" s="102"/>
      <c r="Y198" s="101"/>
      <c r="Z198" s="101"/>
      <c r="AA198" s="101"/>
      <c r="AB198" s="104"/>
    </row>
    <row r="199" spans="2:28" ht="16.5" customHeight="1" x14ac:dyDescent="0.25">
      <c r="B199" s="97">
        <v>579</v>
      </c>
      <c r="C199" s="97" t="s">
        <v>55</v>
      </c>
      <c r="D199" s="98">
        <v>5956</v>
      </c>
      <c r="E199" s="99">
        <v>123</v>
      </c>
      <c r="F199" s="97">
        <v>6</v>
      </c>
      <c r="G199" s="97">
        <v>1</v>
      </c>
      <c r="H199" s="105">
        <v>5</v>
      </c>
      <c r="I199" s="105">
        <v>0</v>
      </c>
      <c r="J199" s="105">
        <v>45</v>
      </c>
      <c r="K199" s="95">
        <v>2045</v>
      </c>
      <c r="L199" s="106">
        <f>T198</f>
        <v>100</v>
      </c>
      <c r="M199" s="106">
        <f>K199*L199</f>
        <v>204500</v>
      </c>
      <c r="N199" s="77"/>
      <c r="O199" s="78"/>
      <c r="P199" s="78"/>
      <c r="Q199" s="78"/>
      <c r="R199" s="79"/>
      <c r="S199" s="80"/>
      <c r="T199" s="81"/>
      <c r="U199" s="77"/>
      <c r="V199" s="79"/>
      <c r="W199" s="79"/>
      <c r="X199" s="82"/>
      <c r="Y199" s="83">
        <f>M199</f>
        <v>204500</v>
      </c>
      <c r="Z199" s="84"/>
      <c r="AA199" s="87">
        <f>AB199*M199/100</f>
        <v>20.45</v>
      </c>
      <c r="AB199" s="110">
        <v>0.01</v>
      </c>
    </row>
    <row r="200" spans="2:28" ht="16.5" customHeight="1" x14ac:dyDescent="0.25">
      <c r="B200" s="99"/>
      <c r="C200" s="99"/>
      <c r="D200" s="99"/>
      <c r="E200" s="99"/>
      <c r="F200" s="99"/>
      <c r="G200" s="99"/>
      <c r="H200" s="107"/>
      <c r="I200" s="107"/>
      <c r="J200" s="107"/>
      <c r="K200" s="106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6"/>
      <c r="Y200" s="83"/>
      <c r="Z200" s="84"/>
      <c r="AA200" s="85"/>
      <c r="AB200" s="86"/>
    </row>
    <row r="201" spans="2:28" ht="16.5" customHeight="1" x14ac:dyDescent="0.25">
      <c r="B201" s="100" t="s">
        <v>205</v>
      </c>
      <c r="C201" s="101"/>
      <c r="D201" s="101"/>
      <c r="E201" s="101"/>
      <c r="F201" s="101"/>
      <c r="G201" s="102"/>
      <c r="H201" s="102" t="s">
        <v>210</v>
      </c>
      <c r="I201" s="102" t="s">
        <v>519</v>
      </c>
      <c r="J201" s="102" t="s">
        <v>1577</v>
      </c>
      <c r="K201" s="102">
        <v>23</v>
      </c>
      <c r="L201" s="102">
        <v>6</v>
      </c>
      <c r="M201" s="102"/>
      <c r="N201" s="102" t="s">
        <v>236</v>
      </c>
      <c r="O201" s="102" t="s">
        <v>208</v>
      </c>
      <c r="P201" s="102" t="s">
        <v>209</v>
      </c>
      <c r="Q201" s="102" t="s">
        <v>139</v>
      </c>
      <c r="R201" s="102">
        <v>34160</v>
      </c>
      <c r="S201" s="102" t="s">
        <v>236</v>
      </c>
      <c r="T201" s="102">
        <v>100</v>
      </c>
      <c r="U201" s="102" t="s">
        <v>1580</v>
      </c>
      <c r="V201" s="103"/>
      <c r="W201" s="101"/>
      <c r="X201" s="102"/>
      <c r="Y201" s="101"/>
      <c r="Z201" s="101"/>
      <c r="AA201" s="101"/>
      <c r="AB201" s="104"/>
    </row>
    <row r="202" spans="2:28" ht="16.5" customHeight="1" x14ac:dyDescent="0.25">
      <c r="B202" s="97">
        <v>580</v>
      </c>
      <c r="C202" s="97" t="s">
        <v>55</v>
      </c>
      <c r="D202" s="98">
        <v>5957</v>
      </c>
      <c r="E202" s="99">
        <v>124</v>
      </c>
      <c r="F202" s="97">
        <v>6</v>
      </c>
      <c r="G202" s="97">
        <v>1</v>
      </c>
      <c r="H202" s="105">
        <v>5</v>
      </c>
      <c r="I202" s="105">
        <v>0</v>
      </c>
      <c r="J202" s="105">
        <v>46</v>
      </c>
      <c r="K202" s="95">
        <v>2046</v>
      </c>
      <c r="L202" s="106">
        <f>T201</f>
        <v>100</v>
      </c>
      <c r="M202" s="106">
        <f>K202*L202</f>
        <v>204600</v>
      </c>
      <c r="N202" s="77"/>
      <c r="O202" s="78"/>
      <c r="P202" s="78"/>
      <c r="Q202" s="78"/>
      <c r="R202" s="79"/>
      <c r="S202" s="80"/>
      <c r="T202" s="81"/>
      <c r="U202" s="77"/>
      <c r="V202" s="79"/>
      <c r="W202" s="79"/>
      <c r="X202" s="82"/>
      <c r="Y202" s="83">
        <f>M202</f>
        <v>204600</v>
      </c>
      <c r="Z202" s="84"/>
      <c r="AA202" s="87">
        <f>AB202*M202/100</f>
        <v>20.46</v>
      </c>
      <c r="AB202" s="110">
        <v>0.01</v>
      </c>
    </row>
    <row r="203" spans="2:28" ht="16.5" customHeight="1" x14ac:dyDescent="0.25">
      <c r="B203" s="99"/>
      <c r="C203" s="99"/>
      <c r="D203" s="99"/>
      <c r="E203" s="99"/>
      <c r="F203" s="99"/>
      <c r="G203" s="99"/>
      <c r="H203" s="107"/>
      <c r="I203" s="107"/>
      <c r="J203" s="107"/>
      <c r="K203" s="106"/>
      <c r="L203" s="106"/>
      <c r="M203" s="106"/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6"/>
      <c r="Y203" s="83"/>
      <c r="Z203" s="84"/>
      <c r="AA203" s="85"/>
      <c r="AB203" s="86"/>
    </row>
    <row r="204" spans="2:28" ht="16.5" customHeight="1" x14ac:dyDescent="0.25">
      <c r="B204" s="100" t="s">
        <v>205</v>
      </c>
      <c r="C204" s="101"/>
      <c r="D204" s="101"/>
      <c r="E204" s="101"/>
      <c r="F204" s="101"/>
      <c r="G204" s="102"/>
      <c r="H204" s="102" t="s">
        <v>210</v>
      </c>
      <c r="I204" s="102" t="s">
        <v>519</v>
      </c>
      <c r="J204" s="102" t="s">
        <v>1577</v>
      </c>
      <c r="K204" s="102">
        <v>23</v>
      </c>
      <c r="L204" s="102">
        <v>6</v>
      </c>
      <c r="M204" s="102"/>
      <c r="N204" s="102" t="s">
        <v>236</v>
      </c>
      <c r="O204" s="102" t="s">
        <v>208</v>
      </c>
      <c r="P204" s="102" t="s">
        <v>209</v>
      </c>
      <c r="Q204" s="102" t="s">
        <v>139</v>
      </c>
      <c r="R204" s="102">
        <v>34160</v>
      </c>
      <c r="S204" s="102" t="s">
        <v>236</v>
      </c>
      <c r="T204" s="102">
        <v>100</v>
      </c>
      <c r="U204" s="102" t="s">
        <v>1581</v>
      </c>
      <c r="V204" s="103"/>
      <c r="W204" s="101"/>
      <c r="X204" s="102"/>
      <c r="Y204" s="101"/>
      <c r="Z204" s="101"/>
      <c r="AA204" s="101"/>
      <c r="AB204" s="104"/>
    </row>
    <row r="205" spans="2:28" ht="16.5" customHeight="1" x14ac:dyDescent="0.25">
      <c r="B205" s="97">
        <v>581</v>
      </c>
      <c r="C205" s="97" t="s">
        <v>55</v>
      </c>
      <c r="D205" s="98">
        <v>5958</v>
      </c>
      <c r="E205" s="99">
        <v>125</v>
      </c>
      <c r="F205" s="97">
        <v>6</v>
      </c>
      <c r="G205" s="97">
        <v>1</v>
      </c>
      <c r="H205" s="105">
        <v>7</v>
      </c>
      <c r="I205" s="105">
        <v>2</v>
      </c>
      <c r="J205" s="105">
        <v>52</v>
      </c>
      <c r="K205" s="95">
        <v>3052</v>
      </c>
      <c r="L205" s="106">
        <f>T204</f>
        <v>100</v>
      </c>
      <c r="M205" s="106">
        <f>K205*L205</f>
        <v>305200</v>
      </c>
      <c r="N205" s="77"/>
      <c r="O205" s="78"/>
      <c r="P205" s="78"/>
      <c r="Q205" s="78"/>
      <c r="R205" s="79"/>
      <c r="S205" s="80"/>
      <c r="T205" s="81"/>
      <c r="U205" s="77"/>
      <c r="V205" s="79"/>
      <c r="W205" s="79"/>
      <c r="X205" s="82"/>
      <c r="Y205" s="83">
        <f>M205</f>
        <v>305200</v>
      </c>
      <c r="Z205" s="84"/>
      <c r="AA205" s="87">
        <f>AB205*M205/100</f>
        <v>30.52</v>
      </c>
      <c r="AB205" s="110">
        <v>0.01</v>
      </c>
    </row>
    <row r="206" spans="2:28" ht="16.5" customHeight="1" x14ac:dyDescent="0.25">
      <c r="B206" s="99"/>
      <c r="C206" s="99"/>
      <c r="D206" s="99"/>
      <c r="E206" s="99"/>
      <c r="F206" s="99"/>
      <c r="G206" s="99"/>
      <c r="H206" s="107"/>
      <c r="I206" s="107"/>
      <c r="J206" s="107"/>
      <c r="K206" s="106"/>
      <c r="L206" s="106"/>
      <c r="M206" s="106"/>
      <c r="N206" s="77"/>
      <c r="O206" s="78"/>
      <c r="P206" s="78"/>
      <c r="Q206" s="78"/>
      <c r="R206" s="79"/>
      <c r="S206" s="80"/>
      <c r="T206" s="81"/>
      <c r="U206" s="77"/>
      <c r="V206" s="79"/>
      <c r="W206" s="79"/>
      <c r="X206" s="86"/>
      <c r="Y206" s="83"/>
      <c r="Z206" s="84"/>
      <c r="AA206" s="85"/>
      <c r="AB206" s="86"/>
    </row>
    <row r="207" spans="2:28" ht="16.5" customHeight="1" x14ac:dyDescent="0.25">
      <c r="B207" s="100" t="s">
        <v>205</v>
      </c>
      <c r="C207" s="101"/>
      <c r="D207" s="101"/>
      <c r="E207" s="101"/>
      <c r="F207" s="101"/>
      <c r="G207" s="102"/>
      <c r="H207" s="102" t="s">
        <v>301</v>
      </c>
      <c r="I207" s="102" t="s">
        <v>1582</v>
      </c>
      <c r="J207" s="102" t="s">
        <v>1583</v>
      </c>
      <c r="K207" s="102">
        <v>152</v>
      </c>
      <c r="L207" s="102">
        <v>6</v>
      </c>
      <c r="M207" s="102"/>
      <c r="N207" s="102" t="s">
        <v>236</v>
      </c>
      <c r="O207" s="102" t="s">
        <v>208</v>
      </c>
      <c r="P207" s="102" t="s">
        <v>209</v>
      </c>
      <c r="Q207" s="102" t="s">
        <v>139</v>
      </c>
      <c r="R207" s="102">
        <v>34160</v>
      </c>
      <c r="S207" s="102" t="s">
        <v>236</v>
      </c>
      <c r="T207" s="102">
        <v>100</v>
      </c>
      <c r="U207" s="102" t="s">
        <v>1584</v>
      </c>
      <c r="V207" s="103"/>
      <c r="W207" s="101"/>
      <c r="X207" s="102"/>
      <c r="Y207" s="101"/>
      <c r="Z207" s="101"/>
      <c r="AA207" s="101"/>
      <c r="AB207" s="104"/>
    </row>
    <row r="208" spans="2:28" ht="16.5" customHeight="1" x14ac:dyDescent="0.25">
      <c r="B208" s="97">
        <v>582</v>
      </c>
      <c r="C208" s="97" t="s">
        <v>55</v>
      </c>
      <c r="D208" s="98">
        <v>5959</v>
      </c>
      <c r="E208" s="99">
        <v>126</v>
      </c>
      <c r="F208" s="97">
        <v>6</v>
      </c>
      <c r="G208" s="97">
        <v>1</v>
      </c>
      <c r="H208" s="105">
        <v>4</v>
      </c>
      <c r="I208" s="105">
        <v>2</v>
      </c>
      <c r="J208" s="105">
        <v>6</v>
      </c>
      <c r="K208" s="95">
        <v>1806</v>
      </c>
      <c r="L208" s="106">
        <f>T207</f>
        <v>100</v>
      </c>
      <c r="M208" s="106">
        <f>K208*L208</f>
        <v>180600</v>
      </c>
      <c r="N208" s="77"/>
      <c r="O208" s="78"/>
      <c r="P208" s="78"/>
      <c r="Q208" s="78"/>
      <c r="R208" s="79"/>
      <c r="S208" s="80"/>
      <c r="T208" s="81"/>
      <c r="U208" s="77"/>
      <c r="V208" s="79"/>
      <c r="W208" s="79"/>
      <c r="X208" s="82"/>
      <c r="Y208" s="83">
        <f>M208</f>
        <v>180600</v>
      </c>
      <c r="Z208" s="84"/>
      <c r="AA208" s="87">
        <f>AB208*M208/100</f>
        <v>18.059999999999999</v>
      </c>
      <c r="AB208" s="110">
        <v>0.01</v>
      </c>
    </row>
    <row r="209" spans="2:28" ht="16.5" customHeight="1" x14ac:dyDescent="0.25">
      <c r="B209" s="99"/>
      <c r="C209" s="99"/>
      <c r="D209" s="99"/>
      <c r="E209" s="99"/>
      <c r="F209" s="99"/>
      <c r="G209" s="99"/>
      <c r="H209" s="107"/>
      <c r="I209" s="107"/>
      <c r="J209" s="107"/>
      <c r="K209" s="106"/>
      <c r="L209" s="106"/>
      <c r="M209" s="106"/>
      <c r="N209" s="77"/>
      <c r="O209" s="78"/>
      <c r="P209" s="78"/>
      <c r="Q209" s="78"/>
      <c r="R209" s="79"/>
      <c r="S209" s="80"/>
      <c r="T209" s="81"/>
      <c r="U209" s="77"/>
      <c r="V209" s="79"/>
      <c r="W209" s="79"/>
      <c r="X209" s="86"/>
      <c r="Y209" s="83"/>
      <c r="Z209" s="84"/>
      <c r="AA209" s="85"/>
      <c r="AB209" s="86"/>
    </row>
    <row r="210" spans="2:28" ht="16.5" customHeight="1" x14ac:dyDescent="0.25">
      <c r="B210" s="100" t="s">
        <v>205</v>
      </c>
      <c r="C210" s="101"/>
      <c r="D210" s="101"/>
      <c r="E210" s="101"/>
      <c r="F210" s="101"/>
      <c r="G210" s="102"/>
      <c r="H210" s="102" t="s">
        <v>210</v>
      </c>
      <c r="I210" s="102" t="s">
        <v>992</v>
      </c>
      <c r="J210" s="102" t="s">
        <v>993</v>
      </c>
      <c r="K210" s="102">
        <v>94</v>
      </c>
      <c r="L210" s="102">
        <v>6</v>
      </c>
      <c r="M210" s="102"/>
      <c r="N210" s="102" t="s">
        <v>236</v>
      </c>
      <c r="O210" s="102" t="s">
        <v>208</v>
      </c>
      <c r="P210" s="102" t="s">
        <v>209</v>
      </c>
      <c r="Q210" s="102" t="s">
        <v>139</v>
      </c>
      <c r="R210" s="102">
        <v>34160</v>
      </c>
      <c r="S210" s="102" t="s">
        <v>236</v>
      </c>
      <c r="T210" s="102">
        <v>130</v>
      </c>
      <c r="U210" s="102" t="s">
        <v>1617</v>
      </c>
      <c r="V210" s="103"/>
      <c r="W210" s="101"/>
      <c r="X210" s="102"/>
      <c r="Y210" s="101"/>
      <c r="Z210" s="101"/>
      <c r="AA210" s="101"/>
      <c r="AB210" s="104"/>
    </row>
    <row r="211" spans="2:28" ht="16.5" customHeight="1" x14ac:dyDescent="0.25">
      <c r="B211" s="97">
        <v>599</v>
      </c>
      <c r="C211" s="97" t="s">
        <v>55</v>
      </c>
      <c r="D211" s="98">
        <v>5683</v>
      </c>
      <c r="E211" s="99">
        <v>146</v>
      </c>
      <c r="F211" s="97">
        <v>6</v>
      </c>
      <c r="G211" s="97">
        <v>1</v>
      </c>
      <c r="H211" s="105">
        <v>5</v>
      </c>
      <c r="I211" s="105">
        <v>2</v>
      </c>
      <c r="J211" s="105">
        <v>58</v>
      </c>
      <c r="K211" s="95">
        <v>2258</v>
      </c>
      <c r="L211" s="106">
        <f>T210</f>
        <v>130</v>
      </c>
      <c r="M211" s="106">
        <f>K211*L211</f>
        <v>293540</v>
      </c>
      <c r="N211" s="77"/>
      <c r="O211" s="78"/>
      <c r="P211" s="78"/>
      <c r="Q211" s="78"/>
      <c r="R211" s="79"/>
      <c r="S211" s="80"/>
      <c r="T211" s="81"/>
      <c r="U211" s="77"/>
      <c r="V211" s="79"/>
      <c r="W211" s="79"/>
      <c r="X211" s="82"/>
      <c r="Y211" s="83">
        <f>M211</f>
        <v>293540</v>
      </c>
      <c r="Z211" s="84"/>
      <c r="AA211" s="87">
        <f>AB211*M211/100</f>
        <v>29.353999999999999</v>
      </c>
      <c r="AB211" s="110">
        <v>0.01</v>
      </c>
    </row>
    <row r="212" spans="2:28" ht="16.5" customHeight="1" x14ac:dyDescent="0.25">
      <c r="B212" s="99"/>
      <c r="C212" s="99"/>
      <c r="D212" s="99"/>
      <c r="E212" s="99"/>
      <c r="F212" s="99"/>
      <c r="G212" s="99"/>
      <c r="H212" s="107"/>
      <c r="I212" s="107"/>
      <c r="J212" s="107"/>
      <c r="K212" s="106"/>
      <c r="L212" s="106"/>
      <c r="M212" s="106"/>
      <c r="N212" s="77"/>
      <c r="O212" s="78"/>
      <c r="P212" s="78"/>
      <c r="Q212" s="78"/>
      <c r="R212" s="79"/>
      <c r="S212" s="80"/>
      <c r="T212" s="81"/>
      <c r="U212" s="77"/>
      <c r="V212" s="79"/>
      <c r="W212" s="79"/>
      <c r="X212" s="86"/>
      <c r="Y212" s="83"/>
      <c r="Z212" s="84"/>
      <c r="AA212" s="85"/>
      <c r="AB212" s="86"/>
    </row>
    <row r="213" spans="2:28" ht="16.5" customHeight="1" x14ac:dyDescent="0.25">
      <c r="B213" s="100" t="s">
        <v>205</v>
      </c>
      <c r="C213" s="101"/>
      <c r="D213" s="101"/>
      <c r="E213" s="101"/>
      <c r="F213" s="101"/>
      <c r="G213" s="102"/>
      <c r="H213" s="102" t="s">
        <v>210</v>
      </c>
      <c r="I213" s="102" t="s">
        <v>1636</v>
      </c>
      <c r="J213" s="102" t="s">
        <v>743</v>
      </c>
      <c r="K213" s="102">
        <v>83</v>
      </c>
      <c r="L213" s="102">
        <v>6</v>
      </c>
      <c r="M213" s="102"/>
      <c r="N213" s="102" t="s">
        <v>236</v>
      </c>
      <c r="O213" s="102" t="s">
        <v>208</v>
      </c>
      <c r="P213" s="102" t="s">
        <v>209</v>
      </c>
      <c r="Q213" s="102" t="s">
        <v>139</v>
      </c>
      <c r="R213" s="102">
        <v>34160</v>
      </c>
      <c r="S213" s="102" t="s">
        <v>236</v>
      </c>
      <c r="T213" s="102">
        <v>120</v>
      </c>
      <c r="U213" s="102" t="s">
        <v>1637</v>
      </c>
      <c r="V213" s="103"/>
      <c r="W213" s="101"/>
      <c r="X213" s="102"/>
      <c r="Y213" s="101"/>
      <c r="Z213" s="101"/>
      <c r="AA213" s="101"/>
      <c r="AB213" s="104"/>
    </row>
    <row r="214" spans="2:28" ht="16.5" customHeight="1" x14ac:dyDescent="0.25">
      <c r="B214" s="97">
        <v>605</v>
      </c>
      <c r="C214" s="97" t="s">
        <v>55</v>
      </c>
      <c r="D214" s="98">
        <v>5687</v>
      </c>
      <c r="E214" s="99">
        <v>152</v>
      </c>
      <c r="F214" s="97">
        <v>6</v>
      </c>
      <c r="G214" s="97">
        <v>1</v>
      </c>
      <c r="H214" s="105">
        <v>7</v>
      </c>
      <c r="I214" s="105">
        <v>1</v>
      </c>
      <c r="J214" s="105">
        <v>24</v>
      </c>
      <c r="K214" s="95">
        <v>2924</v>
      </c>
      <c r="L214" s="106">
        <f>T213</f>
        <v>120</v>
      </c>
      <c r="M214" s="106">
        <f>K214*L214</f>
        <v>350880</v>
      </c>
      <c r="N214" s="77"/>
      <c r="O214" s="78"/>
      <c r="P214" s="78"/>
      <c r="Q214" s="78"/>
      <c r="R214" s="79"/>
      <c r="S214" s="80"/>
      <c r="T214" s="81"/>
      <c r="U214" s="77"/>
      <c r="V214" s="79"/>
      <c r="W214" s="79"/>
      <c r="X214" s="82"/>
      <c r="Y214" s="83">
        <f>M214</f>
        <v>350880</v>
      </c>
      <c r="Z214" s="84"/>
      <c r="AA214" s="87">
        <f>AB214*M214/100</f>
        <v>35.088000000000001</v>
      </c>
      <c r="AB214" s="110">
        <v>0.01</v>
      </c>
    </row>
    <row r="215" spans="2:28" ht="16.5" customHeight="1" x14ac:dyDescent="0.25">
      <c r="B215" s="99"/>
      <c r="C215" s="99"/>
      <c r="D215" s="99"/>
      <c r="E215" s="99"/>
      <c r="F215" s="99"/>
      <c r="G215" s="99"/>
      <c r="H215" s="107"/>
      <c r="I215" s="107"/>
      <c r="J215" s="107"/>
      <c r="K215" s="106"/>
      <c r="L215" s="106"/>
      <c r="M215" s="106"/>
      <c r="N215" s="77"/>
      <c r="O215" s="78"/>
      <c r="P215" s="78"/>
      <c r="Q215" s="78"/>
      <c r="R215" s="79"/>
      <c r="S215" s="80"/>
      <c r="T215" s="81"/>
      <c r="U215" s="77"/>
      <c r="V215" s="79"/>
      <c r="W215" s="79"/>
      <c r="X215" s="86"/>
      <c r="Y215" s="83"/>
      <c r="Z215" s="84"/>
      <c r="AA215" s="85"/>
      <c r="AB215" s="86"/>
    </row>
    <row r="216" spans="2:28" ht="16.5" customHeight="1" x14ac:dyDescent="0.25">
      <c r="B216" s="100" t="s">
        <v>205</v>
      </c>
      <c r="C216" s="101"/>
      <c r="D216" s="101"/>
      <c r="E216" s="101"/>
      <c r="F216" s="101"/>
      <c r="G216" s="102"/>
      <c r="H216" s="102" t="s">
        <v>207</v>
      </c>
      <c r="I216" s="102" t="s">
        <v>1644</v>
      </c>
      <c r="J216" s="102" t="s">
        <v>743</v>
      </c>
      <c r="K216" s="102">
        <v>83</v>
      </c>
      <c r="L216" s="102">
        <v>6</v>
      </c>
      <c r="M216" s="102" t="s">
        <v>334</v>
      </c>
      <c r="N216" s="102" t="s">
        <v>236</v>
      </c>
      <c r="O216" s="102" t="s">
        <v>208</v>
      </c>
      <c r="P216" s="102" t="s">
        <v>209</v>
      </c>
      <c r="Q216" s="102" t="s">
        <v>139</v>
      </c>
      <c r="R216" s="102">
        <v>34160</v>
      </c>
      <c r="S216" s="102" t="s">
        <v>236</v>
      </c>
      <c r="T216" s="102">
        <v>100</v>
      </c>
      <c r="U216" s="102" t="s">
        <v>1645</v>
      </c>
      <c r="V216" s="103"/>
      <c r="W216" s="101"/>
      <c r="X216" s="102"/>
      <c r="Y216" s="101"/>
      <c r="Z216" s="101"/>
      <c r="AA216" s="101"/>
      <c r="AB216" s="104"/>
    </row>
    <row r="217" spans="2:28" ht="16.5" customHeight="1" x14ac:dyDescent="0.25">
      <c r="B217" s="97">
        <v>607</v>
      </c>
      <c r="C217" s="97" t="s">
        <v>55</v>
      </c>
      <c r="D217" s="98">
        <v>5689</v>
      </c>
      <c r="E217" s="99">
        <v>154</v>
      </c>
      <c r="F217" s="97">
        <v>6</v>
      </c>
      <c r="G217" s="97">
        <v>1</v>
      </c>
      <c r="H217" s="105">
        <v>7</v>
      </c>
      <c r="I217" s="105">
        <v>2</v>
      </c>
      <c r="J217" s="105">
        <v>31</v>
      </c>
      <c r="K217" s="95">
        <v>3031</v>
      </c>
      <c r="L217" s="106">
        <f>T216</f>
        <v>100</v>
      </c>
      <c r="M217" s="106">
        <f>K217*L217</f>
        <v>303100</v>
      </c>
      <c r="N217" s="77"/>
      <c r="O217" s="78"/>
      <c r="P217" s="78"/>
      <c r="Q217" s="78"/>
      <c r="R217" s="79"/>
      <c r="S217" s="80"/>
      <c r="T217" s="81"/>
      <c r="U217" s="77"/>
      <c r="V217" s="79"/>
      <c r="W217" s="79"/>
      <c r="X217" s="82"/>
      <c r="Y217" s="83">
        <f>M217</f>
        <v>303100</v>
      </c>
      <c r="Z217" s="84"/>
      <c r="AA217" s="87">
        <f>AB217*M217/100</f>
        <v>30.31</v>
      </c>
      <c r="AB217" s="110">
        <v>0.01</v>
      </c>
    </row>
    <row r="218" spans="2:28" ht="16.5" customHeight="1" x14ac:dyDescent="0.25">
      <c r="B218" s="99"/>
      <c r="C218" s="99"/>
      <c r="D218" s="99"/>
      <c r="E218" s="99"/>
      <c r="F218" s="99"/>
      <c r="G218" s="99"/>
      <c r="H218" s="107"/>
      <c r="I218" s="107"/>
      <c r="J218" s="107"/>
      <c r="K218" s="106"/>
      <c r="L218" s="106"/>
      <c r="M218" s="106"/>
      <c r="N218" s="77"/>
      <c r="O218" s="78"/>
      <c r="P218" s="78"/>
      <c r="Q218" s="78"/>
      <c r="R218" s="79"/>
      <c r="S218" s="80"/>
      <c r="T218" s="81"/>
      <c r="U218" s="77"/>
      <c r="V218" s="79"/>
      <c r="W218" s="79"/>
      <c r="X218" s="86"/>
      <c r="Y218" s="83"/>
      <c r="Z218" s="84"/>
      <c r="AA218" s="85"/>
      <c r="AB218" s="86"/>
    </row>
    <row r="219" spans="2:28" ht="16.5" customHeight="1" x14ac:dyDescent="0.25">
      <c r="B219" s="100" t="s">
        <v>205</v>
      </c>
      <c r="C219" s="101"/>
      <c r="D219" s="101"/>
      <c r="E219" s="101"/>
      <c r="F219" s="101"/>
      <c r="G219" s="102"/>
      <c r="H219" s="102" t="s">
        <v>210</v>
      </c>
      <c r="I219" s="102" t="s">
        <v>1646</v>
      </c>
      <c r="J219" s="102" t="s">
        <v>1647</v>
      </c>
      <c r="K219" s="102">
        <v>107</v>
      </c>
      <c r="L219" s="102">
        <v>6</v>
      </c>
      <c r="M219" s="102" t="s">
        <v>334</v>
      </c>
      <c r="N219" s="102" t="s">
        <v>236</v>
      </c>
      <c r="O219" s="102" t="s">
        <v>208</v>
      </c>
      <c r="P219" s="102" t="s">
        <v>209</v>
      </c>
      <c r="Q219" s="102" t="s">
        <v>139</v>
      </c>
      <c r="R219" s="102">
        <v>34160</v>
      </c>
      <c r="S219" s="102" t="s">
        <v>236</v>
      </c>
      <c r="T219" s="102">
        <v>100</v>
      </c>
      <c r="U219" s="102" t="s">
        <v>1648</v>
      </c>
      <c r="V219" s="103"/>
      <c r="W219" s="101"/>
      <c r="X219" s="102"/>
      <c r="Y219" s="101"/>
      <c r="Z219" s="101"/>
      <c r="AA219" s="101"/>
      <c r="AB219" s="104"/>
    </row>
    <row r="220" spans="2:28" ht="16.5" customHeight="1" x14ac:dyDescent="0.25">
      <c r="B220" s="97">
        <v>608</v>
      </c>
      <c r="C220" s="97" t="s">
        <v>55</v>
      </c>
      <c r="D220" s="98">
        <v>5690</v>
      </c>
      <c r="E220" s="99">
        <v>155</v>
      </c>
      <c r="F220" s="97">
        <v>6</v>
      </c>
      <c r="G220" s="97">
        <v>1</v>
      </c>
      <c r="H220" s="105">
        <v>7</v>
      </c>
      <c r="I220" s="105">
        <v>2</v>
      </c>
      <c r="J220" s="105">
        <v>76</v>
      </c>
      <c r="K220" s="95">
        <v>3076</v>
      </c>
      <c r="L220" s="106">
        <f>T219</f>
        <v>100</v>
      </c>
      <c r="M220" s="106">
        <f>K220*L220</f>
        <v>307600</v>
      </c>
      <c r="N220" s="77"/>
      <c r="O220" s="78"/>
      <c r="P220" s="78"/>
      <c r="Q220" s="78"/>
      <c r="R220" s="79"/>
      <c r="S220" s="80"/>
      <c r="T220" s="81"/>
      <c r="U220" s="77"/>
      <c r="V220" s="79"/>
      <c r="W220" s="79"/>
      <c r="X220" s="82"/>
      <c r="Y220" s="83">
        <f>M220</f>
        <v>307600</v>
      </c>
      <c r="Z220" s="84"/>
      <c r="AA220" s="87">
        <f>AB220*M220/100</f>
        <v>30.76</v>
      </c>
      <c r="AB220" s="110">
        <v>0.01</v>
      </c>
    </row>
    <row r="221" spans="2:28" ht="16.5" customHeight="1" x14ac:dyDescent="0.25">
      <c r="B221" s="99"/>
      <c r="C221" s="99"/>
      <c r="D221" s="99"/>
      <c r="E221" s="99"/>
      <c r="F221" s="99"/>
      <c r="G221" s="99"/>
      <c r="H221" s="107"/>
      <c r="I221" s="107"/>
      <c r="J221" s="107"/>
      <c r="K221" s="106"/>
      <c r="L221" s="106"/>
      <c r="M221" s="106"/>
      <c r="N221" s="77"/>
      <c r="O221" s="78"/>
      <c r="P221" s="78"/>
      <c r="Q221" s="78"/>
      <c r="R221" s="79"/>
      <c r="S221" s="80"/>
      <c r="T221" s="81"/>
      <c r="U221" s="77"/>
      <c r="V221" s="79"/>
      <c r="W221" s="79"/>
      <c r="X221" s="86"/>
      <c r="Y221" s="83"/>
      <c r="Z221" s="84"/>
      <c r="AA221" s="85"/>
      <c r="AB221" s="86"/>
    </row>
    <row r="222" spans="2:28" ht="16.5" customHeight="1" x14ac:dyDescent="0.25">
      <c r="B222" s="100" t="s">
        <v>205</v>
      </c>
      <c r="C222" s="101"/>
      <c r="D222" s="101"/>
      <c r="E222" s="101"/>
      <c r="F222" s="101"/>
      <c r="G222" s="102"/>
      <c r="H222" s="102" t="s">
        <v>210</v>
      </c>
      <c r="I222" s="102" t="s">
        <v>1646</v>
      </c>
      <c r="J222" s="102" t="s">
        <v>1647</v>
      </c>
      <c r="K222" s="102">
        <v>107</v>
      </c>
      <c r="L222" s="102">
        <v>6</v>
      </c>
      <c r="M222" s="102" t="s">
        <v>334</v>
      </c>
      <c r="N222" s="102" t="s">
        <v>236</v>
      </c>
      <c r="O222" s="102" t="s">
        <v>208</v>
      </c>
      <c r="P222" s="102" t="s">
        <v>209</v>
      </c>
      <c r="Q222" s="102" t="s">
        <v>139</v>
      </c>
      <c r="R222" s="102">
        <v>34160</v>
      </c>
      <c r="S222" s="102" t="s">
        <v>236</v>
      </c>
      <c r="T222" s="102">
        <v>100</v>
      </c>
      <c r="U222" s="102" t="s">
        <v>1649</v>
      </c>
      <c r="V222" s="103"/>
      <c r="W222" s="101"/>
      <c r="X222" s="102"/>
      <c r="Y222" s="101"/>
      <c r="Z222" s="101"/>
      <c r="AA222" s="101"/>
      <c r="AB222" s="104"/>
    </row>
    <row r="223" spans="2:28" ht="16.5" customHeight="1" x14ac:dyDescent="0.25">
      <c r="B223" s="97">
        <v>609</v>
      </c>
      <c r="C223" s="97" t="s">
        <v>55</v>
      </c>
      <c r="D223" s="98">
        <v>5691</v>
      </c>
      <c r="E223" s="99">
        <v>156</v>
      </c>
      <c r="F223" s="97">
        <v>6</v>
      </c>
      <c r="G223" s="97">
        <v>1</v>
      </c>
      <c r="H223" s="105">
        <v>9</v>
      </c>
      <c r="I223" s="105">
        <v>2</v>
      </c>
      <c r="J223" s="105">
        <v>33</v>
      </c>
      <c r="K223" s="95">
        <v>3833</v>
      </c>
      <c r="L223" s="106">
        <f>T222</f>
        <v>100</v>
      </c>
      <c r="M223" s="106">
        <f>K223*L223</f>
        <v>383300</v>
      </c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>
        <f>M223</f>
        <v>383300</v>
      </c>
      <c r="Z223" s="84"/>
      <c r="AA223" s="87">
        <f>AB223*M223/100</f>
        <v>38.33</v>
      </c>
      <c r="AB223" s="110">
        <v>0.01</v>
      </c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210</v>
      </c>
      <c r="I225" s="102" t="s">
        <v>1650</v>
      </c>
      <c r="J225" s="102" t="s">
        <v>988</v>
      </c>
      <c r="K225" s="102">
        <v>19</v>
      </c>
      <c r="L225" s="102">
        <v>6</v>
      </c>
      <c r="M225" s="102"/>
      <c r="N225" s="102" t="s">
        <v>236</v>
      </c>
      <c r="O225" s="102" t="s">
        <v>208</v>
      </c>
      <c r="P225" s="102" t="s">
        <v>209</v>
      </c>
      <c r="Q225" s="102" t="s">
        <v>139</v>
      </c>
      <c r="R225" s="102">
        <v>34160</v>
      </c>
      <c r="S225" s="102" t="s">
        <v>236</v>
      </c>
      <c r="T225" s="102">
        <v>100</v>
      </c>
      <c r="U225" s="102" t="s">
        <v>1651</v>
      </c>
      <c r="V225" s="103"/>
      <c r="W225" s="101"/>
      <c r="X225" s="102"/>
      <c r="Y225" s="101"/>
      <c r="Z225" s="101"/>
      <c r="AA225" s="101"/>
      <c r="AB225" s="104"/>
    </row>
    <row r="226" spans="2:28" ht="16.5" customHeight="1" x14ac:dyDescent="0.25">
      <c r="B226" s="97">
        <v>610</v>
      </c>
      <c r="C226" s="97" t="s">
        <v>55</v>
      </c>
      <c r="D226" s="98">
        <v>5692</v>
      </c>
      <c r="E226" s="99">
        <v>157</v>
      </c>
      <c r="F226" s="97">
        <v>6</v>
      </c>
      <c r="G226" s="97">
        <v>1</v>
      </c>
      <c r="H226" s="105">
        <v>7</v>
      </c>
      <c r="I226" s="105">
        <v>0</v>
      </c>
      <c r="J226" s="105">
        <v>65</v>
      </c>
      <c r="K226" s="95">
        <v>2865</v>
      </c>
      <c r="L226" s="106">
        <f>T225</f>
        <v>100</v>
      </c>
      <c r="M226" s="106">
        <f>K226*L226</f>
        <v>286500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286500</v>
      </c>
      <c r="Z226" s="84"/>
      <c r="AA226" s="87">
        <f>AB226*M226/100</f>
        <v>28.65</v>
      </c>
      <c r="AB226" s="110">
        <v>0.01</v>
      </c>
    </row>
    <row r="227" spans="2:28" ht="16.5" customHeight="1" x14ac:dyDescent="0.25">
      <c r="B227" s="99"/>
      <c r="C227" s="99"/>
      <c r="D227" s="99"/>
      <c r="E227" s="99"/>
      <c r="F227" s="99"/>
      <c r="G227" s="99"/>
      <c r="H227" s="107"/>
      <c r="I227" s="107"/>
      <c r="J227" s="107"/>
      <c r="K227" s="106"/>
      <c r="L227" s="106"/>
      <c r="M227" s="106"/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6"/>
      <c r="Y227" s="83"/>
      <c r="Z227" s="84"/>
      <c r="AA227" s="85"/>
      <c r="AB227" s="86"/>
    </row>
    <row r="228" spans="2:28" ht="16.5" customHeight="1" x14ac:dyDescent="0.25">
      <c r="B228" s="100" t="s">
        <v>205</v>
      </c>
      <c r="C228" s="101"/>
      <c r="D228" s="101"/>
      <c r="E228" s="101"/>
      <c r="F228" s="101"/>
      <c r="G228" s="102"/>
      <c r="H228" s="102" t="s">
        <v>207</v>
      </c>
      <c r="I228" s="102" t="s">
        <v>1652</v>
      </c>
      <c r="J228" s="102" t="s">
        <v>743</v>
      </c>
      <c r="K228" s="102">
        <v>49</v>
      </c>
      <c r="L228" s="102">
        <v>6</v>
      </c>
      <c r="M228" s="102" t="s">
        <v>334</v>
      </c>
      <c r="N228" s="102"/>
      <c r="O228" s="102" t="s">
        <v>208</v>
      </c>
      <c r="P228" s="102" t="s">
        <v>209</v>
      </c>
      <c r="Q228" s="102" t="s">
        <v>139</v>
      </c>
      <c r="R228" s="102">
        <v>34160</v>
      </c>
      <c r="S228" s="102"/>
      <c r="T228" s="102">
        <v>150</v>
      </c>
      <c r="U228" s="102" t="s">
        <v>1654</v>
      </c>
      <c r="V228" s="103"/>
      <c r="W228" s="101"/>
      <c r="X228" s="102"/>
      <c r="Y228" s="101"/>
      <c r="Z228" s="101"/>
      <c r="AA228" s="102" t="s">
        <v>1653</v>
      </c>
      <c r="AB228" s="104"/>
    </row>
    <row r="229" spans="2:28" ht="16.5" customHeight="1" x14ac:dyDescent="0.25">
      <c r="B229" s="97">
        <v>611</v>
      </c>
      <c r="C229" s="97" t="s">
        <v>55</v>
      </c>
      <c r="D229" s="98">
        <v>5693</v>
      </c>
      <c r="E229" s="99">
        <v>158</v>
      </c>
      <c r="F229" s="97">
        <v>6</v>
      </c>
      <c r="G229" s="97">
        <v>1</v>
      </c>
      <c r="H229" s="105">
        <v>7</v>
      </c>
      <c r="I229" s="105">
        <v>2</v>
      </c>
      <c r="J229" s="105">
        <v>64</v>
      </c>
      <c r="K229" s="95">
        <v>3064</v>
      </c>
      <c r="L229" s="106">
        <f>T228</f>
        <v>150</v>
      </c>
      <c r="M229" s="106">
        <f>K229*L229</f>
        <v>459600</v>
      </c>
      <c r="N229" s="77"/>
      <c r="O229" s="78"/>
      <c r="P229" s="78"/>
      <c r="Q229" s="78"/>
      <c r="R229" s="79"/>
      <c r="S229" s="80"/>
      <c r="T229" s="81"/>
      <c r="U229" s="77"/>
      <c r="V229" s="79"/>
      <c r="W229" s="79"/>
      <c r="X229" s="82"/>
      <c r="Y229" s="83">
        <f>M229</f>
        <v>459600</v>
      </c>
      <c r="Z229" s="84"/>
      <c r="AA229" s="87">
        <f>AB229*M229/100</f>
        <v>45.96</v>
      </c>
      <c r="AB229" s="110">
        <v>0.01</v>
      </c>
    </row>
    <row r="230" spans="2:28" ht="16.5" customHeight="1" x14ac:dyDescent="0.25">
      <c r="B230" s="99"/>
      <c r="C230" s="99"/>
      <c r="D230" s="99"/>
      <c r="E230" s="99"/>
      <c r="F230" s="99"/>
      <c r="G230" s="99"/>
      <c r="H230" s="107"/>
      <c r="I230" s="107"/>
      <c r="J230" s="107"/>
      <c r="K230" s="106"/>
      <c r="L230" s="106"/>
      <c r="M230" s="106"/>
      <c r="N230" s="77"/>
      <c r="O230" s="78"/>
      <c r="P230" s="78"/>
      <c r="Q230" s="78"/>
      <c r="R230" s="79"/>
      <c r="S230" s="80"/>
      <c r="T230" s="81"/>
      <c r="U230" s="77"/>
      <c r="V230" s="79"/>
      <c r="W230" s="79"/>
      <c r="X230" s="86"/>
      <c r="Y230" s="83"/>
      <c r="Z230" s="84"/>
      <c r="AA230" s="85"/>
      <c r="AB230" s="86"/>
    </row>
    <row r="231" spans="2:28" ht="16.5" customHeight="1" x14ac:dyDescent="0.25">
      <c r="B231" s="100" t="s">
        <v>205</v>
      </c>
      <c r="C231" s="101"/>
      <c r="D231" s="101"/>
      <c r="E231" s="101"/>
      <c r="F231" s="101"/>
      <c r="G231" s="102"/>
      <c r="H231" s="102" t="s">
        <v>210</v>
      </c>
      <c r="I231" s="102" t="s">
        <v>1655</v>
      </c>
      <c r="J231" s="102" t="s">
        <v>1656</v>
      </c>
      <c r="K231" s="102">
        <v>124</v>
      </c>
      <c r="L231" s="102">
        <v>6</v>
      </c>
      <c r="M231" s="102" t="s">
        <v>334</v>
      </c>
      <c r="N231" s="102" t="s">
        <v>236</v>
      </c>
      <c r="O231" s="102" t="s">
        <v>208</v>
      </c>
      <c r="P231" s="102" t="s">
        <v>209</v>
      </c>
      <c r="Q231" s="102" t="s">
        <v>139</v>
      </c>
      <c r="R231" s="102">
        <v>34160</v>
      </c>
      <c r="S231" s="102" t="s">
        <v>236</v>
      </c>
      <c r="T231" s="102">
        <v>80</v>
      </c>
      <c r="U231" s="102" t="s">
        <v>1657</v>
      </c>
      <c r="V231" s="103"/>
      <c r="W231" s="101"/>
      <c r="X231" s="102"/>
      <c r="Y231" s="101"/>
      <c r="Z231" s="101"/>
      <c r="AA231" s="101"/>
      <c r="AB231" s="104"/>
    </row>
    <row r="232" spans="2:28" ht="16.5" customHeight="1" x14ac:dyDescent="0.25">
      <c r="B232" s="97">
        <v>612</v>
      </c>
      <c r="C232" s="97" t="s">
        <v>55</v>
      </c>
      <c r="D232" s="98">
        <v>5937</v>
      </c>
      <c r="E232" s="99">
        <v>159</v>
      </c>
      <c r="F232" s="97">
        <v>6</v>
      </c>
      <c r="G232" s="97">
        <v>1</v>
      </c>
      <c r="H232" s="105">
        <v>24</v>
      </c>
      <c r="I232" s="105">
        <v>2</v>
      </c>
      <c r="J232" s="105">
        <v>29</v>
      </c>
      <c r="K232" s="95">
        <v>9829</v>
      </c>
      <c r="L232" s="106">
        <f>T231</f>
        <v>80</v>
      </c>
      <c r="M232" s="106">
        <f>K232*L232</f>
        <v>786320</v>
      </c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2"/>
      <c r="Y232" s="83">
        <f>M232</f>
        <v>786320</v>
      </c>
      <c r="Z232" s="84"/>
      <c r="AA232" s="87">
        <f>AB232*M232/100</f>
        <v>78.632000000000005</v>
      </c>
      <c r="AB232" s="110">
        <v>0.01</v>
      </c>
    </row>
    <row r="233" spans="2:28" ht="16.5" customHeight="1" x14ac:dyDescent="0.25">
      <c r="B233" s="99"/>
      <c r="C233" s="99"/>
      <c r="D233" s="99"/>
      <c r="E233" s="99"/>
      <c r="F233" s="99"/>
      <c r="G233" s="99"/>
      <c r="H233" s="107"/>
      <c r="I233" s="107"/>
      <c r="J233" s="107"/>
      <c r="K233" s="106"/>
      <c r="L233" s="106"/>
      <c r="M233" s="106"/>
      <c r="N233" s="77"/>
      <c r="O233" s="78"/>
      <c r="P233" s="78"/>
      <c r="Q233" s="78"/>
      <c r="R233" s="79"/>
      <c r="S233" s="80"/>
      <c r="T233" s="81"/>
      <c r="U233" s="77"/>
      <c r="V233" s="79"/>
      <c r="W233" s="79"/>
      <c r="X233" s="86"/>
      <c r="Y233" s="83"/>
      <c r="Z233" s="84"/>
      <c r="AA233" s="85"/>
      <c r="AB233" s="86"/>
    </row>
    <row r="234" spans="2:28" ht="16.5" customHeight="1" x14ac:dyDescent="0.25">
      <c r="B234" s="100" t="s">
        <v>205</v>
      </c>
      <c r="C234" s="101"/>
      <c r="D234" s="101"/>
      <c r="E234" s="101"/>
      <c r="F234" s="101"/>
      <c r="G234" s="102"/>
      <c r="H234" s="102" t="s">
        <v>210</v>
      </c>
      <c r="I234" s="102" t="s">
        <v>1316</v>
      </c>
      <c r="J234" s="102" t="s">
        <v>1317</v>
      </c>
      <c r="K234" s="102">
        <v>38</v>
      </c>
      <c r="L234" s="102">
        <v>6</v>
      </c>
      <c r="M234" s="102"/>
      <c r="N234" s="102" t="s">
        <v>236</v>
      </c>
      <c r="O234" s="102" t="s">
        <v>208</v>
      </c>
      <c r="P234" s="102" t="s">
        <v>209</v>
      </c>
      <c r="Q234" s="102" t="s">
        <v>139</v>
      </c>
      <c r="R234" s="102">
        <v>34160</v>
      </c>
      <c r="S234" s="102" t="s">
        <v>236</v>
      </c>
      <c r="T234" s="102">
        <v>200</v>
      </c>
      <c r="U234" s="102" t="s">
        <v>1658</v>
      </c>
      <c r="V234" s="103"/>
      <c r="W234" s="101"/>
      <c r="X234" s="102"/>
      <c r="Y234" s="101"/>
      <c r="Z234" s="101"/>
      <c r="AA234" s="101"/>
      <c r="AB234" s="104"/>
    </row>
    <row r="235" spans="2:28" ht="16.5" customHeight="1" x14ac:dyDescent="0.25">
      <c r="B235" s="97">
        <v>613</v>
      </c>
      <c r="C235" s="97" t="s">
        <v>55</v>
      </c>
      <c r="D235" s="98">
        <v>5938</v>
      </c>
      <c r="E235" s="99">
        <v>160</v>
      </c>
      <c r="F235" s="97">
        <v>6</v>
      </c>
      <c r="G235" s="97">
        <v>2</v>
      </c>
      <c r="H235" s="105">
        <v>1</v>
      </c>
      <c r="I235" s="105">
        <v>0</v>
      </c>
      <c r="J235" s="105">
        <v>27</v>
      </c>
      <c r="K235" s="95">
        <v>427</v>
      </c>
      <c r="L235" s="106">
        <f>T234</f>
        <v>200</v>
      </c>
      <c r="M235" s="106">
        <f>K235*L235</f>
        <v>85400</v>
      </c>
      <c r="N235" s="77"/>
      <c r="O235" s="78" t="s">
        <v>203</v>
      </c>
      <c r="P235" s="78" t="s">
        <v>211</v>
      </c>
      <c r="Q235" s="78" t="s">
        <v>143</v>
      </c>
      <c r="R235" s="79">
        <v>135</v>
      </c>
      <c r="S235" s="80"/>
      <c r="T235" s="81">
        <v>7450</v>
      </c>
      <c r="U235" s="96" t="s">
        <v>1158</v>
      </c>
      <c r="V235" s="79">
        <f>R235*T235*85/100</f>
        <v>854887.5</v>
      </c>
      <c r="W235" s="79">
        <f>R235*T235-V235</f>
        <v>150862.5</v>
      </c>
      <c r="X235" s="82">
        <f>M235+W235</f>
        <v>236262.5</v>
      </c>
      <c r="Y235" s="83">
        <f>M235</f>
        <v>85400</v>
      </c>
      <c r="Z235" s="84"/>
      <c r="AA235" s="87">
        <f>AB235*M235/100</f>
        <v>17.079999999999998</v>
      </c>
      <c r="AB235" s="86">
        <v>0.02</v>
      </c>
    </row>
    <row r="236" spans="2:28" ht="16.5" customHeight="1" x14ac:dyDescent="0.25">
      <c r="B236" s="99"/>
      <c r="C236" s="99"/>
      <c r="D236" s="99"/>
      <c r="E236" s="99"/>
      <c r="F236" s="99"/>
      <c r="G236" s="99"/>
      <c r="H236" s="107"/>
      <c r="I236" s="107"/>
      <c r="J236" s="107"/>
      <c r="K236" s="106"/>
      <c r="L236" s="106"/>
      <c r="M236" s="106"/>
      <c r="N236" s="77"/>
      <c r="O236" s="78"/>
      <c r="P236" s="78"/>
      <c r="Q236" s="78"/>
      <c r="R236" s="79"/>
      <c r="S236" s="80"/>
      <c r="T236" s="81"/>
      <c r="U236" s="77"/>
      <c r="V236" s="79"/>
      <c r="W236" s="79"/>
      <c r="X236" s="86"/>
      <c r="Y236" s="83"/>
      <c r="Z236" s="84"/>
      <c r="AA236" s="85"/>
      <c r="AB236" s="86"/>
    </row>
    <row r="237" spans="2:28" ht="16.5" customHeight="1" x14ac:dyDescent="0.25">
      <c r="B237" s="100" t="s">
        <v>205</v>
      </c>
      <c r="C237" s="101"/>
      <c r="D237" s="101"/>
      <c r="E237" s="101"/>
      <c r="F237" s="101"/>
      <c r="G237" s="102"/>
      <c r="H237" s="102" t="s">
        <v>207</v>
      </c>
      <c r="I237" s="102" t="s">
        <v>1659</v>
      </c>
      <c r="J237" s="102" t="s">
        <v>1320</v>
      </c>
      <c r="K237" s="102">
        <v>22</v>
      </c>
      <c r="L237" s="102">
        <v>6</v>
      </c>
      <c r="M237" s="102"/>
      <c r="N237" s="102" t="s">
        <v>236</v>
      </c>
      <c r="O237" s="102" t="s">
        <v>208</v>
      </c>
      <c r="P237" s="102" t="s">
        <v>209</v>
      </c>
      <c r="Q237" s="102" t="s">
        <v>139</v>
      </c>
      <c r="R237" s="102">
        <v>34160</v>
      </c>
      <c r="S237" s="102" t="s">
        <v>236</v>
      </c>
      <c r="T237" s="102">
        <v>180</v>
      </c>
      <c r="U237" s="102" t="s">
        <v>1660</v>
      </c>
      <c r="V237" s="103"/>
      <c r="W237" s="101"/>
      <c r="X237" s="102"/>
      <c r="Y237" s="101"/>
      <c r="Z237" s="101"/>
      <c r="AA237" s="101"/>
      <c r="AB237" s="104"/>
    </row>
    <row r="238" spans="2:28" ht="16.5" customHeight="1" x14ac:dyDescent="0.25">
      <c r="B238" s="97">
        <v>614</v>
      </c>
      <c r="C238" s="97" t="s">
        <v>55</v>
      </c>
      <c r="D238" s="98">
        <v>5939</v>
      </c>
      <c r="E238" s="99">
        <v>161</v>
      </c>
      <c r="F238" s="97">
        <v>6</v>
      </c>
      <c r="G238" s="97">
        <v>1</v>
      </c>
      <c r="H238" s="105">
        <v>12</v>
      </c>
      <c r="I238" s="105">
        <v>1</v>
      </c>
      <c r="J238" s="105">
        <v>36</v>
      </c>
      <c r="K238" s="95">
        <v>4936</v>
      </c>
      <c r="L238" s="106">
        <f>T237</f>
        <v>180</v>
      </c>
      <c r="M238" s="106">
        <f>K238*L238</f>
        <v>888480</v>
      </c>
      <c r="N238" s="77"/>
      <c r="O238" s="78"/>
      <c r="P238" s="78"/>
      <c r="Q238" s="78"/>
      <c r="R238" s="79"/>
      <c r="S238" s="80"/>
      <c r="T238" s="81"/>
      <c r="U238" s="77"/>
      <c r="V238" s="79"/>
      <c r="W238" s="79"/>
      <c r="X238" s="82"/>
      <c r="Y238" s="83">
        <f>M238</f>
        <v>888480</v>
      </c>
      <c r="Z238" s="84"/>
      <c r="AA238" s="87">
        <f>AB238*M238/100</f>
        <v>88.848000000000013</v>
      </c>
      <c r="AB238" s="110">
        <v>0.01</v>
      </c>
    </row>
    <row r="239" spans="2:28" ht="16.5" customHeight="1" x14ac:dyDescent="0.25">
      <c r="B239" s="99"/>
      <c r="C239" s="99"/>
      <c r="D239" s="99"/>
      <c r="E239" s="99"/>
      <c r="F239" s="99"/>
      <c r="G239" s="99"/>
      <c r="H239" s="107"/>
      <c r="I239" s="107"/>
      <c r="J239" s="107"/>
      <c r="K239" s="106"/>
      <c r="L239" s="106"/>
      <c r="M239" s="106"/>
      <c r="N239" s="77"/>
      <c r="O239" s="78"/>
      <c r="P239" s="78"/>
      <c r="Q239" s="78"/>
      <c r="R239" s="79"/>
      <c r="S239" s="80"/>
      <c r="T239" s="81"/>
      <c r="U239" s="77"/>
      <c r="V239" s="79"/>
      <c r="W239" s="79"/>
      <c r="X239" s="86"/>
      <c r="Y239" s="83"/>
      <c r="Z239" s="84"/>
      <c r="AA239" s="85"/>
      <c r="AB239" s="86"/>
    </row>
    <row r="240" spans="2:28" ht="16.5" customHeight="1" x14ac:dyDescent="0.25">
      <c r="B240" s="100" t="s">
        <v>205</v>
      </c>
      <c r="C240" s="101"/>
      <c r="D240" s="101"/>
      <c r="E240" s="101"/>
      <c r="F240" s="101"/>
      <c r="G240" s="102"/>
      <c r="H240" s="102" t="s">
        <v>207</v>
      </c>
      <c r="I240" s="102" t="s">
        <v>1661</v>
      </c>
      <c r="J240" s="102" t="s">
        <v>1662</v>
      </c>
      <c r="K240" s="102">
        <v>91</v>
      </c>
      <c r="L240" s="102">
        <v>6</v>
      </c>
      <c r="M240" s="102"/>
      <c r="N240" s="102" t="s">
        <v>236</v>
      </c>
      <c r="O240" s="102" t="s">
        <v>208</v>
      </c>
      <c r="P240" s="102" t="s">
        <v>209</v>
      </c>
      <c r="Q240" s="102" t="s">
        <v>139</v>
      </c>
      <c r="R240" s="102">
        <v>34160</v>
      </c>
      <c r="S240" s="102" t="s">
        <v>236</v>
      </c>
      <c r="T240" s="102">
        <v>80</v>
      </c>
      <c r="U240" s="102" t="s">
        <v>1663</v>
      </c>
      <c r="V240" s="103"/>
      <c r="W240" s="101"/>
      <c r="X240" s="102"/>
      <c r="Y240" s="101"/>
      <c r="Z240" s="101"/>
      <c r="AA240" s="101"/>
      <c r="AB240" s="104"/>
    </row>
    <row r="241" spans="2:28" ht="16.5" customHeight="1" x14ac:dyDescent="0.25">
      <c r="B241" s="97">
        <v>615</v>
      </c>
      <c r="C241" s="97" t="s">
        <v>55</v>
      </c>
      <c r="D241" s="98">
        <v>5943</v>
      </c>
      <c r="E241" s="99">
        <v>162</v>
      </c>
      <c r="F241" s="97">
        <v>6</v>
      </c>
      <c r="G241" s="97">
        <v>1</v>
      </c>
      <c r="H241" s="105">
        <v>8</v>
      </c>
      <c r="I241" s="105">
        <v>2</v>
      </c>
      <c r="J241" s="105">
        <v>61</v>
      </c>
      <c r="K241" s="95">
        <v>3461</v>
      </c>
      <c r="L241" s="106">
        <f>T240</f>
        <v>80</v>
      </c>
      <c r="M241" s="106">
        <f>K241*L241</f>
        <v>276880</v>
      </c>
      <c r="N241" s="77"/>
      <c r="O241" s="78"/>
      <c r="P241" s="78"/>
      <c r="Q241" s="78"/>
      <c r="R241" s="79"/>
      <c r="S241" s="80"/>
      <c r="T241" s="81"/>
      <c r="U241" s="77"/>
      <c r="V241" s="79"/>
      <c r="W241" s="79"/>
      <c r="X241" s="82"/>
      <c r="Y241" s="83">
        <f>M241</f>
        <v>276880</v>
      </c>
      <c r="Z241" s="84"/>
      <c r="AA241" s="87">
        <f>AB241*M241/100</f>
        <v>27.688000000000002</v>
      </c>
      <c r="AB241" s="110">
        <v>0.01</v>
      </c>
    </row>
    <row r="242" spans="2:28" ht="16.5" customHeight="1" x14ac:dyDescent="0.25">
      <c r="B242" s="99"/>
      <c r="C242" s="99"/>
      <c r="D242" s="99"/>
      <c r="E242" s="99"/>
      <c r="F242" s="99"/>
      <c r="G242" s="99"/>
      <c r="H242" s="107"/>
      <c r="I242" s="107"/>
      <c r="J242" s="107"/>
      <c r="K242" s="106"/>
      <c r="L242" s="106"/>
      <c r="M242" s="106"/>
      <c r="N242" s="77"/>
      <c r="O242" s="78"/>
      <c r="P242" s="78"/>
      <c r="Q242" s="78"/>
      <c r="R242" s="79"/>
      <c r="S242" s="80"/>
      <c r="T242" s="81"/>
      <c r="U242" s="77"/>
      <c r="V242" s="79"/>
      <c r="W242" s="79"/>
      <c r="X242" s="86"/>
      <c r="Y242" s="83"/>
      <c r="Z242" s="84"/>
      <c r="AA242" s="85"/>
      <c r="AB242" s="86"/>
    </row>
    <row r="243" spans="2:28" ht="16.5" customHeight="1" x14ac:dyDescent="0.25">
      <c r="B243" s="100" t="s">
        <v>205</v>
      </c>
      <c r="C243" s="101"/>
      <c r="D243" s="101"/>
      <c r="E243" s="101"/>
      <c r="F243" s="101"/>
      <c r="G243" s="102"/>
      <c r="H243" s="102" t="s">
        <v>210</v>
      </c>
      <c r="I243" s="102" t="s">
        <v>1664</v>
      </c>
      <c r="J243" s="102" t="s">
        <v>1028</v>
      </c>
      <c r="K243" s="102">
        <v>37</v>
      </c>
      <c r="L243" s="102">
        <v>6</v>
      </c>
      <c r="M243" s="102" t="s">
        <v>334</v>
      </c>
      <c r="N243" s="102" t="s">
        <v>236</v>
      </c>
      <c r="O243" s="102" t="s">
        <v>208</v>
      </c>
      <c r="P243" s="102" t="s">
        <v>209</v>
      </c>
      <c r="Q243" s="102" t="s">
        <v>139</v>
      </c>
      <c r="R243" s="102">
        <v>34160</v>
      </c>
      <c r="S243" s="102" t="s">
        <v>236</v>
      </c>
      <c r="T243" s="102">
        <v>150</v>
      </c>
      <c r="U243" s="102" t="s">
        <v>1665</v>
      </c>
      <c r="V243" s="103"/>
      <c r="W243" s="101"/>
      <c r="X243" s="102"/>
      <c r="Y243" s="101"/>
      <c r="Z243" s="101"/>
      <c r="AA243" s="101"/>
      <c r="AB243" s="104"/>
    </row>
    <row r="244" spans="2:28" ht="16.5" customHeight="1" x14ac:dyDescent="0.25">
      <c r="B244" s="97">
        <v>616</v>
      </c>
      <c r="C244" s="97" t="s">
        <v>55</v>
      </c>
      <c r="D244" s="98">
        <v>5944</v>
      </c>
      <c r="E244" s="99">
        <v>163</v>
      </c>
      <c r="F244" s="97">
        <v>8</v>
      </c>
      <c r="G244" s="97">
        <v>1</v>
      </c>
      <c r="H244" s="105">
        <v>4</v>
      </c>
      <c r="I244" s="105">
        <v>1</v>
      </c>
      <c r="J244" s="105">
        <v>90</v>
      </c>
      <c r="K244" s="95">
        <v>1790</v>
      </c>
      <c r="L244" s="106">
        <f>T243</f>
        <v>150</v>
      </c>
      <c r="M244" s="106">
        <f>K244*L244</f>
        <v>268500</v>
      </c>
      <c r="N244" s="77"/>
      <c r="O244" s="78"/>
      <c r="P244" s="78"/>
      <c r="Q244" s="78"/>
      <c r="R244" s="79"/>
      <c r="S244" s="80"/>
      <c r="T244" s="81"/>
      <c r="U244" s="77"/>
      <c r="V244" s="79"/>
      <c r="W244" s="79"/>
      <c r="X244" s="82"/>
      <c r="Y244" s="83">
        <f>M244</f>
        <v>268500</v>
      </c>
      <c r="Z244" s="84"/>
      <c r="AA244" s="87">
        <f>AB244*M244/100</f>
        <v>26.85</v>
      </c>
      <c r="AB244" s="110">
        <v>0.01</v>
      </c>
    </row>
    <row r="245" spans="2:28" ht="16.5" customHeight="1" x14ac:dyDescent="0.25">
      <c r="B245" s="99"/>
      <c r="C245" s="99"/>
      <c r="D245" s="99"/>
      <c r="E245" s="99"/>
      <c r="F245" s="99"/>
      <c r="G245" s="99"/>
      <c r="H245" s="107"/>
      <c r="I245" s="107"/>
      <c r="J245" s="107"/>
      <c r="K245" s="106"/>
      <c r="L245" s="106"/>
      <c r="M245" s="106"/>
      <c r="N245" s="77"/>
      <c r="O245" s="78"/>
      <c r="P245" s="78"/>
      <c r="Q245" s="78"/>
      <c r="R245" s="79"/>
      <c r="S245" s="80"/>
      <c r="T245" s="81"/>
      <c r="U245" s="77"/>
      <c r="V245" s="79"/>
      <c r="W245" s="79"/>
      <c r="X245" s="86"/>
      <c r="Y245" s="83"/>
      <c r="Z245" s="84"/>
      <c r="AA245" s="85"/>
      <c r="AB245" s="86"/>
    </row>
    <row r="246" spans="2:28" ht="16.5" customHeight="1" x14ac:dyDescent="0.25">
      <c r="B246" s="100" t="s">
        <v>205</v>
      </c>
      <c r="C246" s="101"/>
      <c r="D246" s="101"/>
      <c r="E246" s="101"/>
      <c r="F246" s="101"/>
      <c r="G246" s="102"/>
      <c r="H246" s="102" t="s">
        <v>210</v>
      </c>
      <c r="I246" s="102" t="s">
        <v>739</v>
      </c>
      <c r="J246" s="102" t="s">
        <v>740</v>
      </c>
      <c r="K246" s="102">
        <v>121</v>
      </c>
      <c r="L246" s="102">
        <v>6</v>
      </c>
      <c r="M246" s="102" t="s">
        <v>334</v>
      </c>
      <c r="N246" s="102" t="s">
        <v>236</v>
      </c>
      <c r="O246" s="102" t="s">
        <v>208</v>
      </c>
      <c r="P246" s="102" t="s">
        <v>209</v>
      </c>
      <c r="Q246" s="102" t="s">
        <v>139</v>
      </c>
      <c r="R246" s="102">
        <v>34160</v>
      </c>
      <c r="S246" s="102" t="s">
        <v>1668</v>
      </c>
      <c r="T246" s="102">
        <v>100</v>
      </c>
      <c r="U246" s="102" t="s">
        <v>1669</v>
      </c>
      <c r="V246" s="103"/>
      <c r="W246" s="101"/>
      <c r="X246" s="102" t="s">
        <v>212</v>
      </c>
      <c r="Y246" s="101" t="s">
        <v>1670</v>
      </c>
      <c r="Z246" s="101"/>
      <c r="AA246" s="101"/>
      <c r="AB246" s="104"/>
    </row>
    <row r="247" spans="2:28" ht="16.5" customHeight="1" x14ac:dyDescent="0.25">
      <c r="B247" s="97">
        <v>618</v>
      </c>
      <c r="C247" s="97" t="s">
        <v>55</v>
      </c>
      <c r="D247" s="98">
        <v>5946</v>
      </c>
      <c r="E247" s="99">
        <v>165</v>
      </c>
      <c r="F247" s="97">
        <v>8</v>
      </c>
      <c r="G247" s="97"/>
      <c r="H247" s="105">
        <v>6</v>
      </c>
      <c r="I247" s="105">
        <v>0</v>
      </c>
      <c r="J247" s="105">
        <v>67</v>
      </c>
      <c r="K247" s="95">
        <v>2467</v>
      </c>
      <c r="L247" s="106">
        <f>T246</f>
        <v>100</v>
      </c>
      <c r="M247" s="106">
        <f>K247*L247</f>
        <v>246700</v>
      </c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2"/>
      <c r="Y247" s="83">
        <f>M247</f>
        <v>246700</v>
      </c>
      <c r="Z247" s="84"/>
      <c r="AA247" s="87">
        <f>AB247*M247/100</f>
        <v>24.67</v>
      </c>
      <c r="AB247" s="110">
        <v>0.01</v>
      </c>
    </row>
    <row r="248" spans="2:28" ht="16.5" customHeight="1" x14ac:dyDescent="0.25">
      <c r="B248" s="97"/>
      <c r="C248" s="97"/>
      <c r="D248" s="98"/>
      <c r="E248" s="99"/>
      <c r="F248" s="97"/>
      <c r="G248" s="97"/>
      <c r="H248" s="105"/>
      <c r="I248" s="105">
        <v>1</v>
      </c>
      <c r="J248" s="105">
        <v>0</v>
      </c>
      <c r="K248" s="95">
        <v>100</v>
      </c>
      <c r="L248" s="106">
        <f>T246</f>
        <v>100</v>
      </c>
      <c r="M248" s="106">
        <f>K248*L248</f>
        <v>10000</v>
      </c>
      <c r="N248" s="77"/>
      <c r="O248" s="78" t="s">
        <v>203</v>
      </c>
      <c r="P248" s="78" t="s">
        <v>211</v>
      </c>
      <c r="Q248" s="78" t="s">
        <v>143</v>
      </c>
      <c r="R248" s="79">
        <v>108</v>
      </c>
      <c r="S248" s="80"/>
      <c r="T248" s="81">
        <v>7450</v>
      </c>
      <c r="U248" s="96" t="s">
        <v>1269</v>
      </c>
      <c r="V248" s="79">
        <f>R248*T248*65/100</f>
        <v>522990</v>
      </c>
      <c r="W248" s="79">
        <f>R248*T248-V248</f>
        <v>281610</v>
      </c>
      <c r="X248" s="82">
        <f>M248+W248</f>
        <v>291610</v>
      </c>
      <c r="Y248" s="83">
        <f>M248</f>
        <v>10000</v>
      </c>
      <c r="Z248" s="84"/>
      <c r="AA248" s="87">
        <f>AB248*M248/100</f>
        <v>2</v>
      </c>
      <c r="AB248" s="86">
        <v>0.02</v>
      </c>
    </row>
    <row r="249" spans="2:28" ht="16.5" customHeight="1" x14ac:dyDescent="0.25">
      <c r="B249" s="97"/>
      <c r="C249" s="97"/>
      <c r="D249" s="98"/>
      <c r="E249" s="99"/>
      <c r="F249" s="97"/>
      <c r="G249" s="97"/>
      <c r="H249" s="105">
        <v>6</v>
      </c>
      <c r="I249" s="105">
        <v>1</v>
      </c>
      <c r="J249" s="105">
        <v>67</v>
      </c>
      <c r="K249" s="95">
        <v>2567</v>
      </c>
      <c r="L249" s="106"/>
      <c r="M249" s="106"/>
      <c r="N249" s="77"/>
      <c r="O249" s="78"/>
      <c r="P249" s="78"/>
      <c r="Q249" s="78"/>
      <c r="R249" s="79"/>
      <c r="S249" s="80"/>
      <c r="T249" s="81"/>
      <c r="U249" s="77"/>
      <c r="V249" s="79"/>
      <c r="W249" s="79"/>
      <c r="X249" s="82"/>
      <c r="Y249" s="83"/>
      <c r="Z249" s="84"/>
      <c r="AA249" s="87">
        <f>SUM(AA247:AA248)</f>
        <v>26.67</v>
      </c>
      <c r="AB249" s="82"/>
    </row>
    <row r="250" spans="2:28" ht="16.5" customHeight="1" x14ac:dyDescent="0.25">
      <c r="B250" s="99"/>
      <c r="C250" s="99"/>
      <c r="D250" s="99"/>
      <c r="E250" s="99"/>
      <c r="F250" s="99"/>
      <c r="G250" s="99"/>
      <c r="H250" s="107"/>
      <c r="I250" s="107"/>
      <c r="J250" s="107"/>
      <c r="K250" s="106"/>
      <c r="L250" s="106"/>
      <c r="M250" s="106"/>
      <c r="N250" s="77"/>
      <c r="O250" s="78"/>
      <c r="P250" s="78"/>
      <c r="Q250" s="78"/>
      <c r="R250" s="79"/>
      <c r="S250" s="80"/>
      <c r="T250" s="81"/>
      <c r="U250" s="77"/>
      <c r="V250" s="79"/>
      <c r="W250" s="79"/>
      <c r="X250" s="86"/>
      <c r="Y250" s="83"/>
      <c r="Z250" s="84"/>
      <c r="AA250" s="85"/>
      <c r="AB250" s="86"/>
    </row>
    <row r="251" spans="2:28" ht="16.5" customHeight="1" x14ac:dyDescent="0.25">
      <c r="B251" s="100" t="s">
        <v>205</v>
      </c>
      <c r="C251" s="101"/>
      <c r="D251" s="101"/>
      <c r="E251" s="101"/>
      <c r="F251" s="101"/>
      <c r="G251" s="102"/>
      <c r="H251" s="102" t="s">
        <v>207</v>
      </c>
      <c r="I251" s="102" t="s">
        <v>1708</v>
      </c>
      <c r="J251" s="102" t="s">
        <v>1371</v>
      </c>
      <c r="K251" s="102">
        <v>93</v>
      </c>
      <c r="L251" s="102">
        <v>6</v>
      </c>
      <c r="M251" s="102"/>
      <c r="N251" s="102" t="s">
        <v>236</v>
      </c>
      <c r="O251" s="102" t="s">
        <v>208</v>
      </c>
      <c r="P251" s="102" t="s">
        <v>209</v>
      </c>
      <c r="Q251" s="102" t="s">
        <v>139</v>
      </c>
      <c r="R251" s="102">
        <v>34160</v>
      </c>
      <c r="S251" s="102" t="s">
        <v>236</v>
      </c>
      <c r="T251" s="102">
        <v>130</v>
      </c>
      <c r="U251" s="102" t="s">
        <v>1709</v>
      </c>
      <c r="V251" s="103"/>
      <c r="W251" s="101"/>
      <c r="X251" s="102"/>
      <c r="Y251" s="101"/>
      <c r="Z251" s="101"/>
      <c r="AA251" s="101"/>
      <c r="AB251" s="104"/>
    </row>
    <row r="252" spans="2:28" ht="16.5" customHeight="1" x14ac:dyDescent="0.25">
      <c r="B252" s="97">
        <v>633</v>
      </c>
      <c r="C252" s="97" t="s">
        <v>55</v>
      </c>
      <c r="D252" s="98">
        <v>5924</v>
      </c>
      <c r="E252" s="99">
        <v>180</v>
      </c>
      <c r="F252" s="97">
        <v>8</v>
      </c>
      <c r="G252" s="97">
        <v>1</v>
      </c>
      <c r="H252" s="105">
        <v>2</v>
      </c>
      <c r="I252" s="105">
        <v>2</v>
      </c>
      <c r="J252" s="105">
        <v>95</v>
      </c>
      <c r="K252" s="95">
        <v>1095</v>
      </c>
      <c r="L252" s="106">
        <f>T251</f>
        <v>130</v>
      </c>
      <c r="M252" s="106">
        <f>K252*L252</f>
        <v>142350</v>
      </c>
      <c r="N252" s="77"/>
      <c r="O252" s="78"/>
      <c r="P252" s="78"/>
      <c r="Q252" s="78"/>
      <c r="R252" s="79"/>
      <c r="S252" s="80"/>
      <c r="T252" s="81"/>
      <c r="U252" s="77"/>
      <c r="V252" s="79"/>
      <c r="W252" s="79"/>
      <c r="X252" s="82"/>
      <c r="Y252" s="83">
        <f>M252</f>
        <v>142350</v>
      </c>
      <c r="Z252" s="84"/>
      <c r="AA252" s="87">
        <f>AB252*M252/100</f>
        <v>14.234999999999999</v>
      </c>
      <c r="AB252" s="110">
        <v>0.01</v>
      </c>
    </row>
    <row r="253" spans="2:28" ht="16.5" customHeight="1" x14ac:dyDescent="0.25">
      <c r="B253" s="99"/>
      <c r="C253" s="99"/>
      <c r="D253" s="99"/>
      <c r="E253" s="99"/>
      <c r="F253" s="99"/>
      <c r="G253" s="99"/>
      <c r="H253" s="107"/>
      <c r="I253" s="107"/>
      <c r="J253" s="107"/>
      <c r="K253" s="106"/>
      <c r="L253" s="106"/>
      <c r="M253" s="106"/>
      <c r="N253" s="77"/>
      <c r="O253" s="78"/>
      <c r="P253" s="78"/>
      <c r="Q253" s="78"/>
      <c r="R253" s="79"/>
      <c r="S253" s="80"/>
      <c r="T253" s="81"/>
      <c r="U253" s="77"/>
      <c r="V253" s="79"/>
      <c r="W253" s="79"/>
      <c r="X253" s="86"/>
      <c r="Y253" s="83"/>
      <c r="Z253" s="84"/>
      <c r="AA253" s="85"/>
      <c r="AB253" s="86"/>
    </row>
    <row r="254" spans="2:28" ht="16.5" customHeight="1" x14ac:dyDescent="0.25">
      <c r="B254" s="100" t="s">
        <v>205</v>
      </c>
      <c r="C254" s="101"/>
      <c r="D254" s="101"/>
      <c r="E254" s="101"/>
      <c r="F254" s="101"/>
      <c r="G254" s="102"/>
      <c r="H254" s="102" t="s">
        <v>210</v>
      </c>
      <c r="I254" s="102" t="s">
        <v>1742</v>
      </c>
      <c r="J254" s="102" t="s">
        <v>1743</v>
      </c>
      <c r="K254" s="102">
        <v>14</v>
      </c>
      <c r="L254" s="102">
        <v>6</v>
      </c>
      <c r="M254" s="102"/>
      <c r="N254" s="102" t="s">
        <v>236</v>
      </c>
      <c r="O254" s="102" t="s">
        <v>208</v>
      </c>
      <c r="P254" s="102" t="s">
        <v>209</v>
      </c>
      <c r="Q254" s="102" t="s">
        <v>139</v>
      </c>
      <c r="R254" s="102">
        <v>34160</v>
      </c>
      <c r="S254" s="102" t="s">
        <v>236</v>
      </c>
      <c r="T254" s="102">
        <v>600</v>
      </c>
      <c r="U254" s="102" t="s">
        <v>1744</v>
      </c>
      <c r="V254" s="103"/>
      <c r="W254" s="101"/>
      <c r="X254" s="102"/>
      <c r="Y254" s="101"/>
      <c r="Z254" s="101"/>
      <c r="AA254" s="101"/>
      <c r="AB254" s="104"/>
    </row>
    <row r="255" spans="2:28" ht="16.5" customHeight="1" x14ac:dyDescent="0.25">
      <c r="B255" s="97">
        <v>646</v>
      </c>
      <c r="C255" s="97" t="s">
        <v>55</v>
      </c>
      <c r="D255" s="98">
        <v>6501</v>
      </c>
      <c r="E255" s="99">
        <v>193</v>
      </c>
      <c r="F255" s="97">
        <v>6</v>
      </c>
      <c r="G255" s="97">
        <v>2</v>
      </c>
      <c r="H255" s="105">
        <v>0</v>
      </c>
      <c r="I255" s="105">
        <v>0</v>
      </c>
      <c r="J255" s="105">
        <v>95</v>
      </c>
      <c r="K255" s="95">
        <v>95</v>
      </c>
      <c r="L255" s="106">
        <f>T254</f>
        <v>600</v>
      </c>
      <c r="M255" s="106">
        <f>K255*L255</f>
        <v>57000</v>
      </c>
      <c r="N255" s="77"/>
      <c r="O255" s="78" t="s">
        <v>203</v>
      </c>
      <c r="P255" s="78" t="s">
        <v>211</v>
      </c>
      <c r="Q255" s="78" t="s">
        <v>143</v>
      </c>
      <c r="R255" s="79">
        <v>90</v>
      </c>
      <c r="S255" s="80"/>
      <c r="T255" s="81">
        <v>7450</v>
      </c>
      <c r="U255" s="96" t="s">
        <v>1269</v>
      </c>
      <c r="V255" s="79">
        <f>R255*T255*65/100</f>
        <v>435825</v>
      </c>
      <c r="W255" s="79">
        <f>R255*T255-V255</f>
        <v>234675</v>
      </c>
      <c r="X255" s="82">
        <f>M255+W255</f>
        <v>291675</v>
      </c>
      <c r="Y255" s="83">
        <f>M255</f>
        <v>57000</v>
      </c>
      <c r="Z255" s="84"/>
      <c r="AA255" s="87">
        <f>AB255*M255/100</f>
        <v>11.4</v>
      </c>
      <c r="AB255" s="86">
        <v>0.02</v>
      </c>
    </row>
    <row r="256" spans="2:28" ht="16.5" customHeight="1" x14ac:dyDescent="0.25">
      <c r="B256" s="99"/>
      <c r="C256" s="99"/>
      <c r="D256" s="99"/>
      <c r="E256" s="99"/>
      <c r="F256" s="99"/>
      <c r="G256" s="99"/>
      <c r="H256" s="107"/>
      <c r="I256" s="107"/>
      <c r="J256" s="107"/>
      <c r="K256" s="106"/>
      <c r="L256" s="106"/>
      <c r="M256" s="106"/>
      <c r="N256" s="77"/>
      <c r="O256" s="78"/>
      <c r="P256" s="78"/>
      <c r="Q256" s="78"/>
      <c r="R256" s="79"/>
      <c r="S256" s="80"/>
      <c r="T256" s="81"/>
      <c r="U256" s="77"/>
      <c r="V256" s="79"/>
      <c r="W256" s="79"/>
      <c r="X256" s="86"/>
      <c r="Y256" s="83"/>
      <c r="Z256" s="84"/>
      <c r="AA256" s="85"/>
      <c r="AB256" s="86"/>
    </row>
    <row r="257" spans="2:28" ht="16.5" customHeight="1" x14ac:dyDescent="0.25">
      <c r="B257" s="100" t="s">
        <v>205</v>
      </c>
      <c r="C257" s="101"/>
      <c r="D257" s="101"/>
      <c r="E257" s="101"/>
      <c r="F257" s="101"/>
      <c r="G257" s="102"/>
      <c r="H257" s="102" t="s">
        <v>210</v>
      </c>
      <c r="I257" s="102" t="s">
        <v>1602</v>
      </c>
      <c r="J257" s="102" t="s">
        <v>1745</v>
      </c>
      <c r="K257" s="102">
        <v>76</v>
      </c>
      <c r="L257" s="102">
        <v>6</v>
      </c>
      <c r="M257" s="102"/>
      <c r="N257" s="102" t="s">
        <v>236</v>
      </c>
      <c r="O257" s="102" t="s">
        <v>208</v>
      </c>
      <c r="P257" s="102" t="s">
        <v>209</v>
      </c>
      <c r="Q257" s="102" t="s">
        <v>139</v>
      </c>
      <c r="R257" s="102">
        <v>34160</v>
      </c>
      <c r="S257" s="102" t="s">
        <v>236</v>
      </c>
      <c r="T257" s="102">
        <v>80</v>
      </c>
      <c r="U257" s="102" t="s">
        <v>1746</v>
      </c>
      <c r="V257" s="103"/>
      <c r="W257" s="101"/>
      <c r="X257" s="102"/>
      <c r="Y257" s="101"/>
      <c r="Z257" s="101"/>
      <c r="AA257" s="101"/>
      <c r="AB257" s="104"/>
    </row>
    <row r="258" spans="2:28" ht="16.5" customHeight="1" x14ac:dyDescent="0.25">
      <c r="B258" s="97">
        <v>647</v>
      </c>
      <c r="C258" s="97" t="s">
        <v>55</v>
      </c>
      <c r="D258" s="98">
        <v>6502</v>
      </c>
      <c r="E258" s="99">
        <v>194</v>
      </c>
      <c r="F258" s="97">
        <v>6</v>
      </c>
      <c r="G258" s="97">
        <v>1</v>
      </c>
      <c r="H258" s="105">
        <v>0</v>
      </c>
      <c r="I258" s="105">
        <v>0</v>
      </c>
      <c r="J258" s="105">
        <v>86</v>
      </c>
      <c r="K258" s="95">
        <v>86</v>
      </c>
      <c r="L258" s="106">
        <f>T257</f>
        <v>80</v>
      </c>
      <c r="M258" s="106">
        <f>K258*L258</f>
        <v>6880</v>
      </c>
      <c r="N258" s="77"/>
      <c r="O258" s="78"/>
      <c r="P258" s="78"/>
      <c r="Q258" s="78"/>
      <c r="R258" s="79"/>
      <c r="S258" s="80"/>
      <c r="T258" s="81"/>
      <c r="U258" s="77"/>
      <c r="V258" s="79"/>
      <c r="W258" s="79"/>
      <c r="X258" s="82"/>
      <c r="Y258" s="83">
        <f>M258</f>
        <v>6880</v>
      </c>
      <c r="Z258" s="84"/>
      <c r="AA258" s="87">
        <f>AB258*M258/100</f>
        <v>0.68799999999999994</v>
      </c>
      <c r="AB258" s="110">
        <v>0.01</v>
      </c>
    </row>
    <row r="259" spans="2:28" ht="16.5" customHeight="1" x14ac:dyDescent="0.25">
      <c r="B259" s="97"/>
      <c r="C259" s="97"/>
      <c r="D259" s="98"/>
      <c r="E259" s="99"/>
      <c r="F259" s="97"/>
      <c r="G259" s="97"/>
      <c r="H259" s="105"/>
      <c r="I259" s="105"/>
      <c r="J259" s="105"/>
      <c r="K259" s="95"/>
      <c r="L259" s="106"/>
      <c r="M259" s="106"/>
      <c r="N259" s="77"/>
      <c r="O259" s="78"/>
      <c r="P259" s="78"/>
      <c r="Q259" s="78"/>
      <c r="R259" s="79"/>
      <c r="S259" s="80"/>
      <c r="T259" s="81"/>
      <c r="U259" s="77"/>
      <c r="V259" s="79"/>
      <c r="W259" s="79"/>
      <c r="X259" s="82"/>
      <c r="Y259" s="83"/>
      <c r="Z259" s="84"/>
      <c r="AA259" s="87"/>
      <c r="AB259" s="110"/>
    </row>
    <row r="260" spans="2:28" ht="16.5" customHeight="1" x14ac:dyDescent="0.25">
      <c r="B260" s="99"/>
      <c r="C260" s="99"/>
      <c r="D260" s="99"/>
      <c r="E260" s="99"/>
      <c r="F260" s="99"/>
      <c r="G260" s="99"/>
      <c r="H260" s="107"/>
      <c r="I260" s="107"/>
      <c r="J260" s="107"/>
      <c r="K260" s="106"/>
      <c r="L260" s="106"/>
      <c r="M260" s="106"/>
      <c r="N260" s="77"/>
      <c r="O260" s="78"/>
      <c r="P260" s="78"/>
      <c r="Q260" s="78"/>
      <c r="R260" s="79"/>
      <c r="S260" s="80"/>
      <c r="T260" s="81"/>
      <c r="U260" s="77"/>
      <c r="V260" s="79"/>
      <c r="W260" s="79"/>
      <c r="X260" s="86"/>
      <c r="Y260" s="83"/>
      <c r="Z260" s="84"/>
      <c r="AA260" s="85"/>
      <c r="AB260" s="86"/>
    </row>
    <row r="261" spans="2:28" ht="16.5" customHeight="1" x14ac:dyDescent="0.25">
      <c r="B261" s="100" t="s">
        <v>205</v>
      </c>
      <c r="C261" s="101"/>
      <c r="D261" s="101"/>
      <c r="E261" s="101"/>
      <c r="F261" s="101"/>
      <c r="G261" s="102"/>
      <c r="H261" s="102" t="s">
        <v>210</v>
      </c>
      <c r="I261" s="102" t="s">
        <v>1747</v>
      </c>
      <c r="J261" s="102" t="s">
        <v>743</v>
      </c>
      <c r="K261" s="102">
        <v>24</v>
      </c>
      <c r="L261" s="102">
        <v>6</v>
      </c>
      <c r="M261" s="102"/>
      <c r="N261" s="102" t="s">
        <v>236</v>
      </c>
      <c r="O261" s="102" t="s">
        <v>208</v>
      </c>
      <c r="P261" s="102" t="s">
        <v>209</v>
      </c>
      <c r="Q261" s="102" t="s">
        <v>139</v>
      </c>
      <c r="R261" s="102">
        <v>34160</v>
      </c>
      <c r="S261" s="102" t="s">
        <v>236</v>
      </c>
      <c r="T261" s="102">
        <v>80</v>
      </c>
      <c r="U261" s="102" t="s">
        <v>1748</v>
      </c>
      <c r="V261" s="103"/>
      <c r="W261" s="101"/>
      <c r="X261" s="102"/>
      <c r="Y261" s="101"/>
      <c r="Z261" s="101"/>
      <c r="AA261" s="101"/>
      <c r="AB261" s="104"/>
    </row>
    <row r="262" spans="2:28" ht="16.5" customHeight="1" x14ac:dyDescent="0.25">
      <c r="B262" s="97">
        <v>648</v>
      </c>
      <c r="C262" s="97" t="s">
        <v>55</v>
      </c>
      <c r="D262" s="98">
        <v>6503</v>
      </c>
      <c r="E262" s="99">
        <v>195</v>
      </c>
      <c r="F262" s="97">
        <v>6</v>
      </c>
      <c r="G262" s="97">
        <v>1</v>
      </c>
      <c r="H262" s="105">
        <v>0</v>
      </c>
      <c r="I262" s="105">
        <v>0</v>
      </c>
      <c r="J262" s="105">
        <v>45</v>
      </c>
      <c r="K262" s="95">
        <v>45</v>
      </c>
      <c r="L262" s="106">
        <f>T261</f>
        <v>80</v>
      </c>
      <c r="M262" s="106">
        <f>K262*L262</f>
        <v>3600</v>
      </c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2"/>
      <c r="Y262" s="83">
        <f>M262</f>
        <v>3600</v>
      </c>
      <c r="Z262" s="84"/>
      <c r="AA262" s="87">
        <f>AB262*M262/100</f>
        <v>0.36</v>
      </c>
      <c r="AB262" s="110">
        <v>0.01</v>
      </c>
    </row>
    <row r="263" spans="2:28" ht="16.5" customHeight="1" x14ac:dyDescent="0.25">
      <c r="B263" s="99"/>
      <c r="C263" s="99"/>
      <c r="D263" s="99"/>
      <c r="E263" s="99"/>
      <c r="F263" s="99"/>
      <c r="G263" s="99"/>
      <c r="H263" s="107"/>
      <c r="I263" s="107"/>
      <c r="J263" s="107"/>
      <c r="K263" s="106"/>
      <c r="L263" s="106"/>
      <c r="M263" s="106"/>
      <c r="N263" s="77"/>
      <c r="O263" s="78"/>
      <c r="P263" s="78"/>
      <c r="Q263" s="78"/>
      <c r="R263" s="79"/>
      <c r="S263" s="80"/>
      <c r="T263" s="81"/>
      <c r="U263" s="77"/>
      <c r="V263" s="79"/>
      <c r="W263" s="79"/>
      <c r="X263" s="86"/>
      <c r="Y263" s="83"/>
      <c r="Z263" s="84"/>
      <c r="AA263" s="85"/>
      <c r="AB263" s="86"/>
    </row>
    <row r="264" spans="2:28" ht="16.5" customHeight="1" x14ac:dyDescent="0.25">
      <c r="B264" s="100" t="s">
        <v>205</v>
      </c>
      <c r="C264" s="101"/>
      <c r="D264" s="101"/>
      <c r="E264" s="101"/>
      <c r="F264" s="101"/>
      <c r="G264" s="102"/>
      <c r="H264" s="102" t="s">
        <v>210</v>
      </c>
      <c r="I264" s="102" t="s">
        <v>1749</v>
      </c>
      <c r="J264" s="102" t="s">
        <v>1750</v>
      </c>
      <c r="K264" s="102">
        <v>17</v>
      </c>
      <c r="L264" s="102">
        <v>6</v>
      </c>
      <c r="M264" s="102"/>
      <c r="N264" s="102" t="s">
        <v>236</v>
      </c>
      <c r="O264" s="102" t="s">
        <v>208</v>
      </c>
      <c r="P264" s="102" t="s">
        <v>209</v>
      </c>
      <c r="Q264" s="102" t="s">
        <v>139</v>
      </c>
      <c r="R264" s="102">
        <v>34160</v>
      </c>
      <c r="S264" s="102" t="s">
        <v>236</v>
      </c>
      <c r="T264" s="102">
        <v>80</v>
      </c>
      <c r="U264" s="102" t="s">
        <v>1751</v>
      </c>
      <c r="V264" s="103"/>
      <c r="W264" s="101"/>
      <c r="X264" s="102"/>
      <c r="Y264" s="101"/>
      <c r="Z264" s="101"/>
      <c r="AA264" s="101"/>
      <c r="AB264" s="104"/>
    </row>
    <row r="265" spans="2:28" ht="16.5" customHeight="1" x14ac:dyDescent="0.25">
      <c r="B265" s="97">
        <v>649</v>
      </c>
      <c r="C265" s="97" t="s">
        <v>55</v>
      </c>
      <c r="D265" s="98">
        <v>6504</v>
      </c>
      <c r="E265" s="99">
        <v>196</v>
      </c>
      <c r="F265" s="97">
        <v>6</v>
      </c>
      <c r="G265" s="97">
        <v>1</v>
      </c>
      <c r="H265" s="105">
        <v>0</v>
      </c>
      <c r="I265" s="105">
        <v>0</v>
      </c>
      <c r="J265" s="105">
        <v>56</v>
      </c>
      <c r="K265" s="95">
        <v>56</v>
      </c>
      <c r="L265" s="106">
        <f>T264</f>
        <v>80</v>
      </c>
      <c r="M265" s="106">
        <f>K265*L265</f>
        <v>4480</v>
      </c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2"/>
      <c r="Y265" s="83">
        <f>M265</f>
        <v>4480</v>
      </c>
      <c r="Z265" s="84"/>
      <c r="AA265" s="87">
        <f>AB265*M265/100</f>
        <v>0.44800000000000006</v>
      </c>
      <c r="AB265" s="110">
        <v>0.01</v>
      </c>
    </row>
    <row r="266" spans="2:28" ht="16.5" customHeight="1" x14ac:dyDescent="0.25">
      <c r="B266" s="99"/>
      <c r="C266" s="99"/>
      <c r="D266" s="99"/>
      <c r="E266" s="99"/>
      <c r="F266" s="99"/>
      <c r="G266" s="99"/>
      <c r="H266" s="107"/>
      <c r="I266" s="107"/>
      <c r="J266" s="107"/>
      <c r="K266" s="106"/>
      <c r="L266" s="106"/>
      <c r="M266" s="106"/>
      <c r="N266" s="77"/>
      <c r="O266" s="78"/>
      <c r="P266" s="78"/>
      <c r="Q266" s="78"/>
      <c r="R266" s="79"/>
      <c r="S266" s="80"/>
      <c r="T266" s="81"/>
      <c r="U266" s="77"/>
      <c r="V266" s="79"/>
      <c r="W266" s="79"/>
      <c r="X266" s="86"/>
      <c r="Y266" s="83"/>
      <c r="Z266" s="84"/>
      <c r="AA266" s="85"/>
      <c r="AB266" s="86"/>
    </row>
    <row r="267" spans="2:28" ht="16.5" customHeight="1" x14ac:dyDescent="0.25">
      <c r="B267" s="100" t="s">
        <v>205</v>
      </c>
      <c r="C267" s="101"/>
      <c r="D267" s="101"/>
      <c r="E267" s="101"/>
      <c r="F267" s="101"/>
      <c r="G267" s="102"/>
      <c r="H267" s="102" t="s">
        <v>210</v>
      </c>
      <c r="I267" s="102" t="s">
        <v>1752</v>
      </c>
      <c r="J267" s="102" t="s">
        <v>1753</v>
      </c>
      <c r="K267" s="102">
        <v>84</v>
      </c>
      <c r="L267" s="102">
        <v>6</v>
      </c>
      <c r="M267" s="102"/>
      <c r="N267" s="102" t="s">
        <v>236</v>
      </c>
      <c r="O267" s="102" t="s">
        <v>208</v>
      </c>
      <c r="P267" s="102" t="s">
        <v>209</v>
      </c>
      <c r="Q267" s="102" t="s">
        <v>139</v>
      </c>
      <c r="R267" s="102">
        <v>34160</v>
      </c>
      <c r="S267" s="102"/>
      <c r="T267" s="102">
        <v>80</v>
      </c>
      <c r="U267" s="102" t="s">
        <v>1754</v>
      </c>
      <c r="V267" s="103"/>
      <c r="W267" s="101"/>
      <c r="X267" s="102"/>
      <c r="Y267" s="101"/>
      <c r="Z267" s="101"/>
      <c r="AA267" s="101"/>
      <c r="AB267" s="104"/>
    </row>
    <row r="268" spans="2:28" ht="16.5" customHeight="1" x14ac:dyDescent="0.25">
      <c r="B268" s="97">
        <v>650</v>
      </c>
      <c r="C268" s="97" t="s">
        <v>55</v>
      </c>
      <c r="D268" s="98">
        <v>6505</v>
      </c>
      <c r="E268" s="99">
        <v>197</v>
      </c>
      <c r="F268" s="97">
        <v>6</v>
      </c>
      <c r="G268" s="97">
        <v>1</v>
      </c>
      <c r="H268" s="105">
        <v>0</v>
      </c>
      <c r="I268" s="105">
        <v>0</v>
      </c>
      <c r="J268" s="105">
        <v>54</v>
      </c>
      <c r="K268" s="95">
        <v>54</v>
      </c>
      <c r="L268" s="106">
        <f>T267</f>
        <v>80</v>
      </c>
      <c r="M268" s="106">
        <f>K268*L268</f>
        <v>4320</v>
      </c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2"/>
      <c r="Y268" s="83">
        <f>M268</f>
        <v>4320</v>
      </c>
      <c r="Z268" s="84"/>
      <c r="AA268" s="87">
        <f>AB268*M268/100</f>
        <v>0.43200000000000005</v>
      </c>
      <c r="AB268" s="110">
        <v>0.01</v>
      </c>
    </row>
    <row r="269" spans="2:28" ht="16.5" customHeight="1" x14ac:dyDescent="0.25">
      <c r="B269" s="99"/>
      <c r="C269" s="99"/>
      <c r="D269" s="99"/>
      <c r="E269" s="99"/>
      <c r="F269" s="99"/>
      <c r="G269" s="99"/>
      <c r="H269" s="107"/>
      <c r="I269" s="107"/>
      <c r="J269" s="107"/>
      <c r="K269" s="106"/>
      <c r="L269" s="106"/>
      <c r="M269" s="106"/>
      <c r="N269" s="77"/>
      <c r="O269" s="78"/>
      <c r="P269" s="78"/>
      <c r="Q269" s="78"/>
      <c r="R269" s="79"/>
      <c r="S269" s="80"/>
      <c r="T269" s="81"/>
      <c r="U269" s="77"/>
      <c r="V269" s="79"/>
      <c r="W269" s="79"/>
      <c r="X269" s="86"/>
      <c r="Y269" s="83"/>
      <c r="Z269" s="84"/>
      <c r="AA269" s="85"/>
      <c r="AB269" s="86"/>
    </row>
    <row r="270" spans="2:28" ht="16.5" customHeight="1" x14ac:dyDescent="0.25">
      <c r="B270" s="100" t="s">
        <v>205</v>
      </c>
      <c r="C270" s="101"/>
      <c r="D270" s="101"/>
      <c r="E270" s="101"/>
      <c r="F270" s="101"/>
      <c r="G270" s="102"/>
      <c r="H270" s="102" t="s">
        <v>210</v>
      </c>
      <c r="I270" s="102" t="s">
        <v>950</v>
      </c>
      <c r="J270" s="102" t="s">
        <v>776</v>
      </c>
      <c r="K270" s="102">
        <v>136</v>
      </c>
      <c r="L270" s="102">
        <v>6</v>
      </c>
      <c r="M270" s="102"/>
      <c r="N270" s="102" t="s">
        <v>236</v>
      </c>
      <c r="O270" s="102" t="s">
        <v>208</v>
      </c>
      <c r="P270" s="102" t="s">
        <v>209</v>
      </c>
      <c r="Q270" s="102" t="s">
        <v>139</v>
      </c>
      <c r="R270" s="102">
        <v>34160</v>
      </c>
      <c r="S270" s="102" t="s">
        <v>236</v>
      </c>
      <c r="T270" s="102">
        <v>600</v>
      </c>
      <c r="U270" s="102" t="s">
        <v>1765</v>
      </c>
      <c r="V270" s="103"/>
      <c r="W270" s="101"/>
      <c r="X270" s="102"/>
      <c r="Y270" s="101"/>
      <c r="Z270" s="101"/>
      <c r="AA270" s="101"/>
      <c r="AB270" s="104"/>
    </row>
    <row r="271" spans="2:28" ht="16.5" customHeight="1" x14ac:dyDescent="0.25">
      <c r="B271" s="97">
        <v>655</v>
      </c>
      <c r="C271" s="97" t="s">
        <v>55</v>
      </c>
      <c r="D271" s="98">
        <v>6737</v>
      </c>
      <c r="E271" s="99">
        <v>219</v>
      </c>
      <c r="F271" s="97">
        <v>6</v>
      </c>
      <c r="G271" s="97">
        <v>2</v>
      </c>
      <c r="H271" s="105">
        <v>1</v>
      </c>
      <c r="I271" s="105">
        <v>0</v>
      </c>
      <c r="J271" s="105">
        <v>0</v>
      </c>
      <c r="K271" s="95">
        <v>400</v>
      </c>
      <c r="L271" s="106">
        <f>T270</f>
        <v>600</v>
      </c>
      <c r="M271" s="106">
        <f>K271*L271</f>
        <v>240000</v>
      </c>
      <c r="N271" s="77"/>
      <c r="O271" s="78" t="s">
        <v>203</v>
      </c>
      <c r="P271" s="78" t="s">
        <v>211</v>
      </c>
      <c r="Q271" s="78" t="s">
        <v>143</v>
      </c>
      <c r="R271" s="79">
        <v>135</v>
      </c>
      <c r="S271" s="80"/>
      <c r="T271" s="81">
        <v>7450</v>
      </c>
      <c r="U271" s="96" t="s">
        <v>1269</v>
      </c>
      <c r="V271" s="79">
        <f>R271*T271*65/100</f>
        <v>653737.5</v>
      </c>
      <c r="W271" s="79">
        <f>R271*T271-V271</f>
        <v>352012.5</v>
      </c>
      <c r="X271" s="82">
        <f>M271+W271</f>
        <v>592012.5</v>
      </c>
      <c r="Y271" s="83">
        <f>M271</f>
        <v>240000</v>
      </c>
      <c r="Z271" s="84"/>
      <c r="AA271" s="87">
        <f>AB271*M271/100</f>
        <v>48</v>
      </c>
      <c r="AB271" s="86">
        <v>0.02</v>
      </c>
    </row>
    <row r="272" spans="2:28" ht="16.5" customHeight="1" x14ac:dyDescent="0.25">
      <c r="B272" s="99"/>
      <c r="C272" s="99"/>
      <c r="D272" s="99"/>
      <c r="E272" s="99"/>
      <c r="F272" s="99"/>
      <c r="G272" s="99"/>
      <c r="H272" s="107"/>
      <c r="I272" s="107"/>
      <c r="J272" s="107"/>
      <c r="K272" s="106"/>
      <c r="L272" s="106"/>
      <c r="M272" s="106"/>
      <c r="N272" s="77"/>
      <c r="O272" s="78"/>
      <c r="P272" s="78"/>
      <c r="Q272" s="78"/>
      <c r="R272" s="79"/>
      <c r="S272" s="80"/>
      <c r="T272" s="81"/>
      <c r="U272" s="77"/>
      <c r="V272" s="79"/>
      <c r="W272" s="79"/>
      <c r="X272" s="86"/>
      <c r="Y272" s="83"/>
      <c r="Z272" s="84"/>
      <c r="AA272" s="85"/>
      <c r="AB272" s="86"/>
    </row>
    <row r="273" spans="2:28" ht="16.5" customHeight="1" x14ac:dyDescent="0.25">
      <c r="B273" s="100" t="s">
        <v>205</v>
      </c>
      <c r="C273" s="101"/>
      <c r="D273" s="101"/>
      <c r="E273" s="101"/>
      <c r="F273" s="101"/>
      <c r="G273" s="102"/>
      <c r="H273" s="102" t="s">
        <v>301</v>
      </c>
      <c r="I273" s="102" t="s">
        <v>1780</v>
      </c>
      <c r="J273" s="102" t="s">
        <v>1335</v>
      </c>
      <c r="K273" s="102">
        <v>108</v>
      </c>
      <c r="L273" s="102">
        <v>6</v>
      </c>
      <c r="M273" s="102" t="s">
        <v>334</v>
      </c>
      <c r="N273" s="102" t="s">
        <v>236</v>
      </c>
      <c r="O273" s="102" t="s">
        <v>208</v>
      </c>
      <c r="P273" s="102" t="s">
        <v>209</v>
      </c>
      <c r="Q273" s="102" t="s">
        <v>139</v>
      </c>
      <c r="R273" s="102">
        <v>34160</v>
      </c>
      <c r="S273" s="102" t="s">
        <v>236</v>
      </c>
      <c r="T273" s="102">
        <v>100</v>
      </c>
      <c r="U273" s="102" t="s">
        <v>1781</v>
      </c>
      <c r="V273" s="103"/>
      <c r="W273" s="101"/>
      <c r="X273" s="102"/>
      <c r="Y273" s="101"/>
      <c r="Z273" s="101"/>
      <c r="AA273" s="101"/>
      <c r="AB273" s="104"/>
    </row>
    <row r="274" spans="2:28" ht="16.5" customHeight="1" x14ac:dyDescent="0.25">
      <c r="B274" s="97">
        <v>663</v>
      </c>
      <c r="C274" s="97" t="s">
        <v>55</v>
      </c>
      <c r="D274" s="98">
        <v>6802</v>
      </c>
      <c r="E274" s="99">
        <v>227</v>
      </c>
      <c r="F274" s="97">
        <v>8</v>
      </c>
      <c r="G274" s="97">
        <v>1</v>
      </c>
      <c r="H274" s="105">
        <v>10</v>
      </c>
      <c r="I274" s="105">
        <v>0</v>
      </c>
      <c r="J274" s="105">
        <v>1</v>
      </c>
      <c r="K274" s="95">
        <v>4001</v>
      </c>
      <c r="L274" s="106">
        <f>T273</f>
        <v>100</v>
      </c>
      <c r="M274" s="106">
        <f>K274*L274</f>
        <v>400100</v>
      </c>
      <c r="N274" s="77"/>
      <c r="O274" s="78"/>
      <c r="P274" s="78"/>
      <c r="Q274" s="78"/>
      <c r="R274" s="79"/>
      <c r="S274" s="80"/>
      <c r="T274" s="81"/>
      <c r="U274" s="77"/>
      <c r="V274" s="79"/>
      <c r="W274" s="79"/>
      <c r="X274" s="82"/>
      <c r="Y274" s="83">
        <f>M274</f>
        <v>400100</v>
      </c>
      <c r="Z274" s="84"/>
      <c r="AA274" s="87">
        <f>AB274*M274/100</f>
        <v>40.01</v>
      </c>
      <c r="AB274" s="110">
        <v>0.01</v>
      </c>
    </row>
    <row r="275" spans="2:28" ht="16.5" customHeight="1" x14ac:dyDescent="0.25">
      <c r="B275" s="99"/>
      <c r="C275" s="99"/>
      <c r="D275" s="99"/>
      <c r="E275" s="99"/>
      <c r="F275" s="99"/>
      <c r="G275" s="99"/>
      <c r="H275" s="107"/>
      <c r="I275" s="107"/>
      <c r="J275" s="107"/>
      <c r="K275" s="106"/>
      <c r="L275" s="106"/>
      <c r="M275" s="106"/>
      <c r="N275" s="77"/>
      <c r="O275" s="78"/>
      <c r="P275" s="78"/>
      <c r="Q275" s="78"/>
      <c r="R275" s="79"/>
      <c r="S275" s="80"/>
      <c r="T275" s="81"/>
      <c r="U275" s="77"/>
      <c r="V275" s="79"/>
      <c r="W275" s="79"/>
      <c r="X275" s="86"/>
      <c r="Y275" s="83"/>
      <c r="Z275" s="84"/>
      <c r="AA275" s="85"/>
      <c r="AB275" s="86"/>
    </row>
    <row r="276" spans="2:28" ht="16.5" customHeight="1" x14ac:dyDescent="0.25">
      <c r="B276" s="100" t="s">
        <v>205</v>
      </c>
      <c r="C276" s="101"/>
      <c r="D276" s="101"/>
      <c r="E276" s="101"/>
      <c r="F276" s="101"/>
      <c r="G276" s="102"/>
      <c r="H276" s="102" t="s">
        <v>301</v>
      </c>
      <c r="I276" s="102" t="s">
        <v>1786</v>
      </c>
      <c r="J276" s="102" t="s">
        <v>1075</v>
      </c>
      <c r="K276" s="102">
        <v>125</v>
      </c>
      <c r="L276" s="102">
        <v>6</v>
      </c>
      <c r="M276" s="102" t="s">
        <v>334</v>
      </c>
      <c r="N276" s="102" t="s">
        <v>236</v>
      </c>
      <c r="O276" s="102" t="s">
        <v>208</v>
      </c>
      <c r="P276" s="102" t="s">
        <v>209</v>
      </c>
      <c r="Q276" s="102" t="s">
        <v>139</v>
      </c>
      <c r="R276" s="102">
        <v>34160</v>
      </c>
      <c r="S276" s="102"/>
      <c r="T276" s="102">
        <v>80</v>
      </c>
      <c r="U276" s="102" t="s">
        <v>1787</v>
      </c>
      <c r="V276" s="103"/>
      <c r="W276" s="101"/>
      <c r="X276" s="102"/>
      <c r="Y276" s="101"/>
      <c r="Z276" s="101"/>
      <c r="AA276" s="101"/>
      <c r="AB276" s="104"/>
    </row>
    <row r="277" spans="2:28" ht="16.5" customHeight="1" x14ac:dyDescent="0.25">
      <c r="B277" s="97">
        <v>666</v>
      </c>
      <c r="C277" s="97" t="s">
        <v>55</v>
      </c>
      <c r="D277" s="98">
        <v>7030</v>
      </c>
      <c r="E277" s="99">
        <v>237</v>
      </c>
      <c r="F277" s="97">
        <v>6</v>
      </c>
      <c r="G277" s="97">
        <v>1</v>
      </c>
      <c r="H277" s="105">
        <v>0</v>
      </c>
      <c r="I277" s="105">
        <v>1</v>
      </c>
      <c r="J277" s="105">
        <v>57</v>
      </c>
      <c r="K277" s="95">
        <v>157</v>
      </c>
      <c r="L277" s="106">
        <f>T276</f>
        <v>80</v>
      </c>
      <c r="M277" s="106">
        <f>K277*L277</f>
        <v>12560</v>
      </c>
      <c r="N277" s="77"/>
      <c r="O277" s="78"/>
      <c r="P277" s="78"/>
      <c r="Q277" s="78"/>
      <c r="R277" s="79"/>
      <c r="S277" s="80"/>
      <c r="T277" s="81"/>
      <c r="U277" s="77"/>
      <c r="V277" s="79"/>
      <c r="W277" s="79"/>
      <c r="X277" s="82"/>
      <c r="Y277" s="83">
        <f>M277</f>
        <v>12560</v>
      </c>
      <c r="Z277" s="84"/>
      <c r="AA277" s="87">
        <f>AB277*M277/100</f>
        <v>1.256</v>
      </c>
      <c r="AB277" s="110">
        <v>0.01</v>
      </c>
    </row>
    <row r="278" spans="2:28" ht="16.5" customHeight="1" x14ac:dyDescent="0.25">
      <c r="B278" s="99"/>
      <c r="C278" s="99"/>
      <c r="D278" s="99"/>
      <c r="E278" s="99"/>
      <c r="F278" s="99"/>
      <c r="G278" s="99"/>
      <c r="H278" s="107"/>
      <c r="I278" s="107"/>
      <c r="J278" s="107"/>
      <c r="K278" s="106"/>
      <c r="L278" s="106"/>
      <c r="M278" s="106"/>
      <c r="N278" s="77"/>
      <c r="O278" s="78"/>
      <c r="P278" s="78"/>
      <c r="Q278" s="78"/>
      <c r="R278" s="79"/>
      <c r="S278" s="80"/>
      <c r="T278" s="81"/>
      <c r="U278" s="77"/>
      <c r="V278" s="79"/>
      <c r="W278" s="79"/>
      <c r="X278" s="86"/>
      <c r="Y278" s="83"/>
      <c r="Z278" s="84"/>
      <c r="AA278" s="85"/>
      <c r="AB278" s="86"/>
    </row>
    <row r="279" spans="2:28" ht="16.5" customHeight="1" x14ac:dyDescent="0.25">
      <c r="B279" s="100" t="s">
        <v>205</v>
      </c>
      <c r="C279" s="101"/>
      <c r="D279" s="101"/>
      <c r="E279" s="101"/>
      <c r="F279" s="101"/>
      <c r="G279" s="102"/>
      <c r="H279" s="102" t="s">
        <v>210</v>
      </c>
      <c r="I279" s="102" t="s">
        <v>1788</v>
      </c>
      <c r="J279" s="102" t="s">
        <v>1789</v>
      </c>
      <c r="K279" s="102">
        <v>131</v>
      </c>
      <c r="L279" s="102">
        <v>6</v>
      </c>
      <c r="M279" s="102" t="s">
        <v>334</v>
      </c>
      <c r="N279" s="102" t="s">
        <v>236</v>
      </c>
      <c r="O279" s="102" t="s">
        <v>208</v>
      </c>
      <c r="P279" s="102" t="s">
        <v>209</v>
      </c>
      <c r="Q279" s="102" t="s">
        <v>139</v>
      </c>
      <c r="R279" s="102">
        <v>34160</v>
      </c>
      <c r="S279" s="102"/>
      <c r="T279" s="102">
        <v>80</v>
      </c>
      <c r="U279" s="102" t="s">
        <v>1790</v>
      </c>
      <c r="V279" s="103"/>
      <c r="W279" s="101"/>
      <c r="X279" s="102"/>
      <c r="Y279" s="101"/>
      <c r="Z279" s="101"/>
      <c r="AA279" s="101"/>
      <c r="AB279" s="104"/>
    </row>
    <row r="280" spans="2:28" ht="16.5" customHeight="1" x14ac:dyDescent="0.25">
      <c r="B280" s="97">
        <v>667</v>
      </c>
      <c r="C280" s="97" t="s">
        <v>55</v>
      </c>
      <c r="D280" s="98">
        <v>7151</v>
      </c>
      <c r="E280" s="99">
        <v>248</v>
      </c>
      <c r="F280" s="97">
        <v>2</v>
      </c>
      <c r="G280" s="97">
        <v>1</v>
      </c>
      <c r="H280" s="105">
        <v>4</v>
      </c>
      <c r="I280" s="105">
        <v>0</v>
      </c>
      <c r="J280" s="105">
        <v>0</v>
      </c>
      <c r="K280" s="95">
        <v>1600</v>
      </c>
      <c r="L280" s="106">
        <f>T279</f>
        <v>80</v>
      </c>
      <c r="M280" s="106">
        <f>K280*L280</f>
        <v>128000</v>
      </c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2"/>
      <c r="Y280" s="83">
        <f>M280</f>
        <v>128000</v>
      </c>
      <c r="Z280" s="84"/>
      <c r="AA280" s="87">
        <f>AB280*M280/100</f>
        <v>12.8</v>
      </c>
      <c r="AB280" s="110">
        <v>0.01</v>
      </c>
    </row>
    <row r="281" spans="2:28" ht="16.5" customHeight="1" x14ac:dyDescent="0.25">
      <c r="B281" s="99"/>
      <c r="C281" s="99"/>
      <c r="D281" s="99"/>
      <c r="E281" s="99"/>
      <c r="F281" s="99"/>
      <c r="G281" s="99"/>
      <c r="H281" s="107"/>
      <c r="I281" s="107"/>
      <c r="J281" s="107"/>
      <c r="K281" s="106"/>
      <c r="L281" s="106"/>
      <c r="M281" s="106"/>
      <c r="N281" s="77"/>
      <c r="O281" s="78"/>
      <c r="P281" s="78"/>
      <c r="Q281" s="78"/>
      <c r="R281" s="79"/>
      <c r="S281" s="80"/>
      <c r="T281" s="81"/>
      <c r="U281" s="77"/>
      <c r="V281" s="79"/>
      <c r="W281" s="79"/>
      <c r="X281" s="86"/>
      <c r="Y281" s="83"/>
      <c r="Z281" s="84"/>
      <c r="AA281" s="85"/>
      <c r="AB281" s="86"/>
    </row>
    <row r="282" spans="2:28" ht="16.5" customHeight="1" x14ac:dyDescent="0.25">
      <c r="B282" s="100" t="s">
        <v>205</v>
      </c>
      <c r="C282" s="101"/>
      <c r="D282" s="101"/>
      <c r="E282" s="101"/>
      <c r="F282" s="101"/>
      <c r="G282" s="102"/>
      <c r="H282" s="102" t="s">
        <v>207</v>
      </c>
      <c r="I282" s="102" t="s">
        <v>1792</v>
      </c>
      <c r="J282" s="102" t="s">
        <v>743</v>
      </c>
      <c r="K282" s="102">
        <v>142</v>
      </c>
      <c r="L282" s="102">
        <v>6</v>
      </c>
      <c r="M282" s="102" t="s">
        <v>334</v>
      </c>
      <c r="N282" s="102" t="s">
        <v>236</v>
      </c>
      <c r="O282" s="102" t="s">
        <v>208</v>
      </c>
      <c r="P282" s="102" t="s">
        <v>209</v>
      </c>
      <c r="Q282" s="102" t="s">
        <v>139</v>
      </c>
      <c r="R282" s="102">
        <v>34160</v>
      </c>
      <c r="S282" s="102" t="s">
        <v>236</v>
      </c>
      <c r="T282" s="102">
        <v>600</v>
      </c>
      <c r="U282" s="102" t="s">
        <v>1793</v>
      </c>
      <c r="V282" s="103"/>
      <c r="W282" s="101"/>
      <c r="X282" s="102"/>
      <c r="Y282" s="101"/>
      <c r="Z282" s="101"/>
      <c r="AA282" s="101"/>
      <c r="AB282" s="104"/>
    </row>
    <row r="283" spans="2:28" ht="16.5" customHeight="1" x14ac:dyDescent="0.25">
      <c r="B283" s="97">
        <v>669</v>
      </c>
      <c r="C283" s="97" t="s">
        <v>55</v>
      </c>
      <c r="D283" s="98">
        <v>1178</v>
      </c>
      <c r="E283" s="99">
        <v>1</v>
      </c>
      <c r="F283" s="97">
        <v>6</v>
      </c>
      <c r="G283" s="97">
        <v>2</v>
      </c>
      <c r="H283" s="105">
        <v>0</v>
      </c>
      <c r="I283" s="105">
        <v>0</v>
      </c>
      <c r="J283" s="105">
        <v>35</v>
      </c>
      <c r="K283" s="95">
        <v>35</v>
      </c>
      <c r="L283" s="106">
        <f>T282</f>
        <v>600</v>
      </c>
      <c r="M283" s="106">
        <f>K283*L283</f>
        <v>21000</v>
      </c>
      <c r="N283" s="77"/>
      <c r="O283" s="78" t="s">
        <v>203</v>
      </c>
      <c r="P283" s="78" t="s">
        <v>5</v>
      </c>
      <c r="Q283" s="78" t="s">
        <v>143</v>
      </c>
      <c r="R283" s="79">
        <v>72</v>
      </c>
      <c r="S283" s="80"/>
      <c r="T283" s="81">
        <v>8050</v>
      </c>
      <c r="U283" s="96" t="s">
        <v>375</v>
      </c>
      <c r="V283" s="79">
        <f>R283*T283*36/100</f>
        <v>208656</v>
      </c>
      <c r="W283" s="79">
        <f>R283*T283-V283</f>
        <v>370944</v>
      </c>
      <c r="X283" s="82">
        <f>M283+W283</f>
        <v>391944</v>
      </c>
      <c r="Y283" s="83">
        <f>M283</f>
        <v>21000</v>
      </c>
      <c r="Z283" s="84"/>
      <c r="AA283" s="87">
        <f>AB283*M283/100</f>
        <v>4.2</v>
      </c>
      <c r="AB283" s="86">
        <v>0.02</v>
      </c>
    </row>
    <row r="284" spans="2:28" ht="16.5" customHeight="1" x14ac:dyDescent="0.25">
      <c r="B284" s="99"/>
      <c r="C284" s="99"/>
      <c r="D284" s="99"/>
      <c r="E284" s="99"/>
      <c r="F284" s="99"/>
      <c r="G284" s="99"/>
      <c r="H284" s="107"/>
      <c r="I284" s="107"/>
      <c r="J284" s="107"/>
      <c r="K284" s="106"/>
      <c r="L284" s="106"/>
      <c r="M284" s="106"/>
      <c r="N284" s="77"/>
      <c r="O284" s="78"/>
      <c r="P284" s="78"/>
      <c r="Q284" s="78"/>
      <c r="R284" s="79"/>
      <c r="S284" s="80"/>
      <c r="T284" s="81"/>
      <c r="U284" s="77"/>
      <c r="V284" s="79"/>
      <c r="W284" s="79"/>
      <c r="X284" s="86"/>
      <c r="Y284" s="83"/>
      <c r="Z284" s="84"/>
      <c r="AA284" s="85"/>
      <c r="AB284" s="86"/>
    </row>
    <row r="285" spans="2:28" ht="16.5" customHeight="1" x14ac:dyDescent="0.25">
      <c r="B285" s="100" t="s">
        <v>205</v>
      </c>
      <c r="C285" s="101"/>
      <c r="D285" s="101"/>
      <c r="E285" s="101"/>
      <c r="F285" s="101"/>
      <c r="G285" s="102"/>
      <c r="H285" s="102" t="s">
        <v>210</v>
      </c>
      <c r="I285" s="102" t="s">
        <v>1646</v>
      </c>
      <c r="J285" s="102" t="s">
        <v>1647</v>
      </c>
      <c r="K285" s="102">
        <v>41</v>
      </c>
      <c r="L285" s="102">
        <v>6</v>
      </c>
      <c r="M285" s="102" t="s">
        <v>334</v>
      </c>
      <c r="N285" s="102" t="s">
        <v>236</v>
      </c>
      <c r="O285" s="102" t="s">
        <v>208</v>
      </c>
      <c r="P285" s="102" t="s">
        <v>209</v>
      </c>
      <c r="Q285" s="102" t="s">
        <v>139</v>
      </c>
      <c r="R285" s="102">
        <v>34160</v>
      </c>
      <c r="S285" s="102"/>
      <c r="T285" s="102">
        <v>150</v>
      </c>
      <c r="U285" s="102" t="s">
        <v>1794</v>
      </c>
      <c r="V285" s="103"/>
      <c r="W285" s="101"/>
      <c r="X285" s="102"/>
      <c r="Y285" s="101"/>
      <c r="Z285" s="101"/>
      <c r="AA285" s="101"/>
      <c r="AB285" s="104"/>
    </row>
    <row r="286" spans="2:28" ht="16.5" customHeight="1" x14ac:dyDescent="0.25">
      <c r="B286" s="97">
        <v>670</v>
      </c>
      <c r="C286" s="97" t="s">
        <v>55</v>
      </c>
      <c r="D286" s="98">
        <v>1180</v>
      </c>
      <c r="E286" s="99">
        <v>3</v>
      </c>
      <c r="F286" s="97">
        <v>6</v>
      </c>
      <c r="G286" s="97">
        <v>2</v>
      </c>
      <c r="H286" s="105">
        <v>0</v>
      </c>
      <c r="I286" s="105">
        <v>0</v>
      </c>
      <c r="J286" s="105">
        <v>70</v>
      </c>
      <c r="K286" s="95">
        <v>70</v>
      </c>
      <c r="L286" s="106">
        <f>T285</f>
        <v>150</v>
      </c>
      <c r="M286" s="106">
        <f>K286*L286</f>
        <v>10500</v>
      </c>
      <c r="N286" s="77"/>
      <c r="O286" s="78" t="s">
        <v>203</v>
      </c>
      <c r="P286" s="78" t="s">
        <v>25</v>
      </c>
      <c r="Q286" s="78" t="s">
        <v>143</v>
      </c>
      <c r="R286" s="79">
        <v>70</v>
      </c>
      <c r="S286" s="80"/>
      <c r="T286" s="81">
        <v>7650</v>
      </c>
      <c r="U286" s="77" t="s">
        <v>1401</v>
      </c>
      <c r="V286" s="79">
        <f>R286*T286*93/100</f>
        <v>498015</v>
      </c>
      <c r="W286" s="79">
        <f>R286*T286-V286</f>
        <v>37485</v>
      </c>
      <c r="X286" s="82">
        <f>M286+W286</f>
        <v>47985</v>
      </c>
      <c r="Y286" s="83">
        <f>M286</f>
        <v>10500</v>
      </c>
      <c r="Z286" s="84"/>
      <c r="AA286" s="87">
        <f>AB286*M286/100</f>
        <v>2.1</v>
      </c>
      <c r="AB286" s="86">
        <v>0.02</v>
      </c>
    </row>
    <row r="287" spans="2:28" ht="16.5" customHeight="1" x14ac:dyDescent="0.25">
      <c r="B287" s="99"/>
      <c r="C287" s="99"/>
      <c r="D287" s="99"/>
      <c r="E287" s="99"/>
      <c r="F287" s="99"/>
      <c r="G287" s="99"/>
      <c r="H287" s="107"/>
      <c r="I287" s="107"/>
      <c r="J287" s="107"/>
      <c r="K287" s="106"/>
      <c r="L287" s="106"/>
      <c r="M287" s="106"/>
      <c r="N287" s="77"/>
      <c r="O287" s="78"/>
      <c r="P287" s="78"/>
      <c r="Q287" s="78"/>
      <c r="R287" s="79"/>
      <c r="S287" s="80"/>
      <c r="T287" s="81"/>
      <c r="U287" s="77"/>
      <c r="V287" s="79"/>
      <c r="W287" s="79"/>
      <c r="X287" s="86"/>
      <c r="Y287" s="83"/>
      <c r="Z287" s="84"/>
      <c r="AA287" s="85"/>
      <c r="AB287" s="86"/>
    </row>
    <row r="288" spans="2:28" ht="16.5" customHeight="1" x14ac:dyDescent="0.25">
      <c r="B288" s="100" t="s">
        <v>205</v>
      </c>
      <c r="C288" s="101"/>
      <c r="D288" s="101"/>
      <c r="E288" s="101"/>
      <c r="F288" s="101"/>
      <c r="G288" s="102"/>
      <c r="H288" s="102" t="s">
        <v>207</v>
      </c>
      <c r="I288" s="102" t="s">
        <v>1795</v>
      </c>
      <c r="J288" s="102" t="s">
        <v>1796</v>
      </c>
      <c r="K288" s="102">
        <v>8</v>
      </c>
      <c r="L288" s="102">
        <v>6</v>
      </c>
      <c r="M288" s="102" t="s">
        <v>334</v>
      </c>
      <c r="N288" s="102" t="s">
        <v>236</v>
      </c>
      <c r="O288" s="102" t="s">
        <v>208</v>
      </c>
      <c r="P288" s="102" t="s">
        <v>209</v>
      </c>
      <c r="Q288" s="102" t="s">
        <v>139</v>
      </c>
      <c r="R288" s="102">
        <v>34160</v>
      </c>
      <c r="S288" s="102"/>
      <c r="T288" s="102">
        <v>200</v>
      </c>
      <c r="U288" s="102" t="s">
        <v>1797</v>
      </c>
      <c r="V288" s="103"/>
      <c r="W288" s="101"/>
      <c r="X288" s="102"/>
      <c r="Y288" s="101"/>
      <c r="Z288" s="101"/>
      <c r="AA288" s="101"/>
      <c r="AB288" s="104"/>
    </row>
    <row r="289" spans="2:28" ht="16.5" customHeight="1" x14ac:dyDescent="0.25">
      <c r="B289" s="97">
        <v>671</v>
      </c>
      <c r="C289" s="97" t="s">
        <v>55</v>
      </c>
      <c r="D289" s="98">
        <v>1181</v>
      </c>
      <c r="E289" s="99">
        <v>4</v>
      </c>
      <c r="F289" s="97">
        <v>6</v>
      </c>
      <c r="G289" s="97">
        <v>2</v>
      </c>
      <c r="H289" s="105">
        <v>0</v>
      </c>
      <c r="I289" s="105">
        <v>0</v>
      </c>
      <c r="J289" s="105">
        <v>93</v>
      </c>
      <c r="K289" s="95">
        <v>93</v>
      </c>
      <c r="L289" s="106">
        <f>T288</f>
        <v>200</v>
      </c>
      <c r="M289" s="106">
        <f>K289*L289</f>
        <v>18600</v>
      </c>
      <c r="N289" s="77"/>
      <c r="O289" s="78" t="s">
        <v>203</v>
      </c>
      <c r="P289" s="78" t="s">
        <v>5</v>
      </c>
      <c r="Q289" s="78" t="s">
        <v>143</v>
      </c>
      <c r="R289" s="79">
        <v>72</v>
      </c>
      <c r="S289" s="80"/>
      <c r="T289" s="81">
        <v>8050</v>
      </c>
      <c r="U289" s="96" t="s">
        <v>1063</v>
      </c>
      <c r="V289" s="79">
        <f>R289*T289*10/100</f>
        <v>57960</v>
      </c>
      <c r="W289" s="79">
        <f>R289*T289-V289</f>
        <v>521640</v>
      </c>
      <c r="X289" s="82">
        <f>M289+W289</f>
        <v>540240</v>
      </c>
      <c r="Y289" s="83">
        <f>M289</f>
        <v>18600</v>
      </c>
      <c r="Z289" s="84"/>
      <c r="AA289" s="87">
        <f>AB289*M289/100</f>
        <v>3.72</v>
      </c>
      <c r="AB289" s="86">
        <v>0.02</v>
      </c>
    </row>
    <row r="290" spans="2:28" ht="16.5" customHeight="1" x14ac:dyDescent="0.25">
      <c r="B290" s="99"/>
      <c r="C290" s="99"/>
      <c r="D290" s="99"/>
      <c r="E290" s="99"/>
      <c r="F290" s="99"/>
      <c r="G290" s="99"/>
      <c r="H290" s="107"/>
      <c r="I290" s="107"/>
      <c r="J290" s="107"/>
      <c r="K290" s="106"/>
      <c r="L290" s="106"/>
      <c r="M290" s="106"/>
      <c r="N290" s="77"/>
      <c r="O290" s="78"/>
      <c r="P290" s="78"/>
      <c r="Q290" s="78"/>
      <c r="R290" s="79"/>
      <c r="S290" s="80"/>
      <c r="T290" s="81"/>
      <c r="U290" s="77"/>
      <c r="V290" s="79"/>
      <c r="W290" s="79"/>
      <c r="X290" s="86"/>
      <c r="Y290" s="83"/>
      <c r="Z290" s="84"/>
      <c r="AA290" s="85"/>
      <c r="AB290" s="86"/>
    </row>
    <row r="291" spans="2:28" ht="16.5" customHeight="1" x14ac:dyDescent="0.25">
      <c r="B291" s="100" t="s">
        <v>205</v>
      </c>
      <c r="C291" s="101"/>
      <c r="D291" s="101"/>
      <c r="E291" s="101"/>
      <c r="F291" s="101"/>
      <c r="G291" s="102"/>
      <c r="H291" s="102" t="s">
        <v>207</v>
      </c>
      <c r="I291" s="102" t="s">
        <v>250</v>
      </c>
      <c r="J291" s="102" t="s">
        <v>1798</v>
      </c>
      <c r="K291" s="102">
        <v>107</v>
      </c>
      <c r="L291" s="102">
        <v>6</v>
      </c>
      <c r="M291" s="102" t="s">
        <v>334</v>
      </c>
      <c r="N291" s="102" t="s">
        <v>236</v>
      </c>
      <c r="O291" s="102" t="s">
        <v>208</v>
      </c>
      <c r="P291" s="102" t="s">
        <v>209</v>
      </c>
      <c r="Q291" s="102" t="s">
        <v>139</v>
      </c>
      <c r="R291" s="102">
        <v>34160</v>
      </c>
      <c r="S291" s="102"/>
      <c r="T291" s="102">
        <v>80</v>
      </c>
      <c r="U291" s="102" t="s">
        <v>1799</v>
      </c>
      <c r="V291" s="103"/>
      <c r="W291" s="101"/>
      <c r="X291" s="102"/>
      <c r="Y291" s="101"/>
      <c r="Z291" s="101"/>
      <c r="AA291" s="101"/>
      <c r="AB291" s="104"/>
    </row>
    <row r="292" spans="2:28" ht="16.5" customHeight="1" x14ac:dyDescent="0.25">
      <c r="B292" s="97">
        <v>672</v>
      </c>
      <c r="C292" s="97" t="s">
        <v>55</v>
      </c>
      <c r="D292" s="98">
        <v>1175</v>
      </c>
      <c r="E292" s="99">
        <v>5</v>
      </c>
      <c r="F292" s="97">
        <v>6</v>
      </c>
      <c r="G292" s="97">
        <v>1</v>
      </c>
      <c r="H292" s="105">
        <v>0</v>
      </c>
      <c r="I292" s="105">
        <v>1</v>
      </c>
      <c r="J292" s="105">
        <v>37</v>
      </c>
      <c r="K292" s="95">
        <v>137</v>
      </c>
      <c r="L292" s="106">
        <f>T291</f>
        <v>80</v>
      </c>
      <c r="M292" s="106">
        <f>K292*L292</f>
        <v>10960</v>
      </c>
      <c r="N292" s="77"/>
      <c r="O292" s="78"/>
      <c r="P292" s="78"/>
      <c r="Q292" s="78"/>
      <c r="R292" s="79"/>
      <c r="S292" s="80"/>
      <c r="T292" s="81"/>
      <c r="U292" s="77"/>
      <c r="V292" s="79"/>
      <c r="W292" s="79"/>
      <c r="X292" s="82"/>
      <c r="Y292" s="83">
        <f>M292</f>
        <v>10960</v>
      </c>
      <c r="Z292" s="84"/>
      <c r="AA292" s="87">
        <f>AB292*M292/100</f>
        <v>1.0960000000000001</v>
      </c>
      <c r="AB292" s="110">
        <v>0.01</v>
      </c>
    </row>
    <row r="293" spans="2:28" ht="16.5" customHeight="1" x14ac:dyDescent="0.25">
      <c r="B293" s="99"/>
      <c r="C293" s="99"/>
      <c r="D293" s="99"/>
      <c r="E293" s="99"/>
      <c r="F293" s="99"/>
      <c r="G293" s="99"/>
      <c r="H293" s="107"/>
      <c r="I293" s="107"/>
      <c r="J293" s="107"/>
      <c r="K293" s="106"/>
      <c r="L293" s="106"/>
      <c r="M293" s="106"/>
      <c r="N293" s="77"/>
      <c r="O293" s="78"/>
      <c r="P293" s="78"/>
      <c r="Q293" s="78"/>
      <c r="R293" s="79"/>
      <c r="S293" s="80"/>
      <c r="T293" s="81"/>
      <c r="U293" s="77"/>
      <c r="V293" s="79"/>
      <c r="W293" s="79"/>
      <c r="X293" s="86"/>
      <c r="Y293" s="83"/>
      <c r="Z293" s="84"/>
      <c r="AA293" s="85"/>
      <c r="AB293" s="86"/>
    </row>
    <row r="294" spans="2:28" ht="16.5" customHeight="1" x14ac:dyDescent="0.25">
      <c r="B294" s="100" t="s">
        <v>205</v>
      </c>
      <c r="C294" s="101"/>
      <c r="D294" s="101"/>
      <c r="E294" s="101"/>
      <c r="F294" s="101"/>
      <c r="G294" s="102"/>
      <c r="H294" s="102" t="s">
        <v>207</v>
      </c>
      <c r="I294" s="102" t="s">
        <v>1800</v>
      </c>
      <c r="J294" s="102" t="s">
        <v>1577</v>
      </c>
      <c r="K294" s="102">
        <v>121</v>
      </c>
      <c r="L294" s="102">
        <v>6</v>
      </c>
      <c r="M294" s="102" t="s">
        <v>334</v>
      </c>
      <c r="N294" s="102" t="s">
        <v>236</v>
      </c>
      <c r="O294" s="102" t="s">
        <v>208</v>
      </c>
      <c r="P294" s="102" t="s">
        <v>209</v>
      </c>
      <c r="Q294" s="102" t="s">
        <v>139</v>
      </c>
      <c r="R294" s="102">
        <v>34160</v>
      </c>
      <c r="S294" s="102"/>
      <c r="T294" s="102">
        <v>200</v>
      </c>
      <c r="U294" s="102" t="s">
        <v>1801</v>
      </c>
      <c r="V294" s="103"/>
      <c r="W294" s="101"/>
      <c r="X294" s="102"/>
      <c r="Y294" s="101"/>
      <c r="Z294" s="101"/>
      <c r="AA294" s="101"/>
      <c r="AB294" s="104"/>
    </row>
    <row r="295" spans="2:28" ht="16.5" customHeight="1" x14ac:dyDescent="0.25">
      <c r="B295" s="97">
        <v>673</v>
      </c>
      <c r="C295" s="97" t="s">
        <v>55</v>
      </c>
      <c r="D295" s="98">
        <v>1298</v>
      </c>
      <c r="E295" s="99">
        <v>6</v>
      </c>
      <c r="F295" s="97">
        <v>6</v>
      </c>
      <c r="G295" s="97">
        <v>2</v>
      </c>
      <c r="H295" s="105">
        <v>0</v>
      </c>
      <c r="I295" s="105">
        <v>1</v>
      </c>
      <c r="J295" s="105">
        <v>20</v>
      </c>
      <c r="K295" s="95">
        <v>120</v>
      </c>
      <c r="L295" s="106">
        <f>T294</f>
        <v>200</v>
      </c>
      <c r="M295" s="106">
        <f>K295*L295</f>
        <v>24000</v>
      </c>
      <c r="N295" s="77"/>
      <c r="O295" s="78" t="s">
        <v>203</v>
      </c>
      <c r="P295" s="78" t="s">
        <v>211</v>
      </c>
      <c r="Q295" s="78" t="s">
        <v>143</v>
      </c>
      <c r="R295" s="79">
        <v>135</v>
      </c>
      <c r="S295" s="80"/>
      <c r="T295" s="81">
        <v>7450</v>
      </c>
      <c r="U295" s="96" t="s">
        <v>1207</v>
      </c>
      <c r="V295" s="79">
        <f>R295*T295*85/100</f>
        <v>854887.5</v>
      </c>
      <c r="W295" s="79">
        <f>R295*T295-V295</f>
        <v>150862.5</v>
      </c>
      <c r="X295" s="82">
        <f>M295+W295</f>
        <v>174862.5</v>
      </c>
      <c r="Y295" s="83">
        <f>M295</f>
        <v>24000</v>
      </c>
      <c r="Z295" s="84"/>
      <c r="AA295" s="87">
        <f>AB295*M295/100</f>
        <v>4.8</v>
      </c>
      <c r="AB295" s="86">
        <v>0.02</v>
      </c>
    </row>
    <row r="296" spans="2:28" ht="16.5" customHeight="1" x14ac:dyDescent="0.25">
      <c r="B296" s="99"/>
      <c r="C296" s="99"/>
      <c r="D296" s="99"/>
      <c r="E296" s="99"/>
      <c r="F296" s="99"/>
      <c r="G296" s="99"/>
      <c r="H296" s="107"/>
      <c r="I296" s="107"/>
      <c r="J296" s="107"/>
      <c r="K296" s="106"/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6"/>
      <c r="Y296" s="83"/>
      <c r="Z296" s="84"/>
      <c r="AA296" s="85"/>
      <c r="AB296" s="86"/>
    </row>
    <row r="297" spans="2:28" ht="16.5" customHeight="1" x14ac:dyDescent="0.25">
      <c r="B297" s="100" t="s">
        <v>205</v>
      </c>
      <c r="C297" s="101"/>
      <c r="D297" s="101"/>
      <c r="E297" s="101"/>
      <c r="F297" s="101"/>
      <c r="G297" s="102"/>
      <c r="H297" s="102" t="s">
        <v>210</v>
      </c>
      <c r="I297" s="102" t="s">
        <v>560</v>
      </c>
      <c r="J297" s="102" t="s">
        <v>1380</v>
      </c>
      <c r="K297" s="102">
        <v>16</v>
      </c>
      <c r="L297" s="102">
        <v>6</v>
      </c>
      <c r="M297" s="102" t="s">
        <v>334</v>
      </c>
      <c r="N297" s="102" t="s">
        <v>236</v>
      </c>
      <c r="O297" s="102" t="s">
        <v>208</v>
      </c>
      <c r="P297" s="102" t="s">
        <v>209</v>
      </c>
      <c r="Q297" s="102" t="s">
        <v>139</v>
      </c>
      <c r="R297" s="102">
        <v>34160</v>
      </c>
      <c r="S297" s="102"/>
      <c r="T297" s="102">
        <v>200</v>
      </c>
      <c r="U297" s="102" t="s">
        <v>1802</v>
      </c>
      <c r="V297" s="103"/>
      <c r="W297" s="101"/>
      <c r="X297" s="102"/>
      <c r="Y297" s="101"/>
      <c r="Z297" s="101"/>
      <c r="AA297" s="101"/>
      <c r="AB297" s="104"/>
    </row>
    <row r="298" spans="2:28" ht="16.5" customHeight="1" x14ac:dyDescent="0.25">
      <c r="B298" s="97">
        <v>674</v>
      </c>
      <c r="C298" s="97" t="s">
        <v>55</v>
      </c>
      <c r="D298" s="98">
        <v>1182</v>
      </c>
      <c r="E298" s="99">
        <v>7</v>
      </c>
      <c r="F298" s="97">
        <v>6</v>
      </c>
      <c r="G298" s="97">
        <v>2</v>
      </c>
      <c r="H298" s="105">
        <v>0</v>
      </c>
      <c r="I298" s="105">
        <v>1</v>
      </c>
      <c r="J298" s="105">
        <v>25</v>
      </c>
      <c r="K298" s="95">
        <v>125</v>
      </c>
      <c r="L298" s="106">
        <f>T297</f>
        <v>200</v>
      </c>
      <c r="M298" s="106">
        <f>K298*L298</f>
        <v>25000</v>
      </c>
      <c r="N298" s="77"/>
      <c r="O298" s="78" t="s">
        <v>203</v>
      </c>
      <c r="P298" s="78" t="s">
        <v>5</v>
      </c>
      <c r="Q298" s="78" t="s">
        <v>143</v>
      </c>
      <c r="R298" s="79">
        <v>90</v>
      </c>
      <c r="S298" s="80"/>
      <c r="T298" s="81">
        <v>8050</v>
      </c>
      <c r="U298" s="96" t="s">
        <v>1152</v>
      </c>
      <c r="V298" s="79">
        <f>R298*T298*4/100</f>
        <v>28980</v>
      </c>
      <c r="W298" s="79">
        <f>R298*T298-V298</f>
        <v>695520</v>
      </c>
      <c r="X298" s="82">
        <f>M298+W298</f>
        <v>720520</v>
      </c>
      <c r="Y298" s="83">
        <f>M298</f>
        <v>25000</v>
      </c>
      <c r="Z298" s="84"/>
      <c r="AA298" s="87">
        <f>AB298*M298/100</f>
        <v>5</v>
      </c>
      <c r="AB298" s="86">
        <v>0.02</v>
      </c>
    </row>
    <row r="299" spans="2:28" ht="16.5" customHeight="1" x14ac:dyDescent="0.25">
      <c r="B299" s="99"/>
      <c r="C299" s="99"/>
      <c r="D299" s="99"/>
      <c r="E299" s="99"/>
      <c r="F299" s="99"/>
      <c r="G299" s="99"/>
      <c r="H299" s="107"/>
      <c r="I299" s="107"/>
      <c r="J299" s="107"/>
      <c r="K299" s="106"/>
      <c r="L299" s="106"/>
      <c r="M299" s="106"/>
      <c r="N299" s="77"/>
      <c r="O299" s="78"/>
      <c r="P299" s="78"/>
      <c r="Q299" s="78"/>
      <c r="R299" s="79"/>
      <c r="S299" s="80"/>
      <c r="T299" s="81"/>
      <c r="U299" s="77"/>
      <c r="V299" s="79"/>
      <c r="W299" s="79"/>
      <c r="X299" s="86"/>
      <c r="Y299" s="83"/>
      <c r="Z299" s="84"/>
      <c r="AA299" s="85"/>
      <c r="AB299" s="86"/>
    </row>
    <row r="300" spans="2:28" ht="16.5" customHeight="1" x14ac:dyDescent="0.25">
      <c r="B300" s="100" t="s">
        <v>205</v>
      </c>
      <c r="C300" s="101"/>
      <c r="D300" s="101"/>
      <c r="E300" s="101"/>
      <c r="F300" s="101"/>
      <c r="G300" s="102"/>
      <c r="H300" s="102" t="s">
        <v>207</v>
      </c>
      <c r="I300" s="102" t="s">
        <v>1803</v>
      </c>
      <c r="J300" s="102" t="s">
        <v>1577</v>
      </c>
      <c r="K300" s="102">
        <v>80</v>
      </c>
      <c r="L300" s="102">
        <v>6</v>
      </c>
      <c r="M300" s="102" t="s">
        <v>334</v>
      </c>
      <c r="N300" s="102" t="s">
        <v>236</v>
      </c>
      <c r="O300" s="102" t="s">
        <v>208</v>
      </c>
      <c r="P300" s="102" t="s">
        <v>209</v>
      </c>
      <c r="Q300" s="102" t="s">
        <v>139</v>
      </c>
      <c r="R300" s="102">
        <v>34160</v>
      </c>
      <c r="S300" s="102"/>
      <c r="T300" s="102">
        <v>200</v>
      </c>
      <c r="U300" s="102" t="s">
        <v>1805</v>
      </c>
      <c r="V300" s="103"/>
      <c r="W300" s="101"/>
      <c r="X300" s="102"/>
      <c r="Y300" s="101"/>
      <c r="Z300" s="101"/>
      <c r="AA300" s="102" t="s">
        <v>1804</v>
      </c>
      <c r="AB300" s="104"/>
    </row>
    <row r="301" spans="2:28" ht="16.5" customHeight="1" x14ac:dyDescent="0.25">
      <c r="B301" s="97">
        <v>675</v>
      </c>
      <c r="C301" s="97" t="s">
        <v>55</v>
      </c>
      <c r="D301" s="98">
        <v>1183</v>
      </c>
      <c r="E301" s="99">
        <v>8</v>
      </c>
      <c r="F301" s="97">
        <v>6</v>
      </c>
      <c r="G301" s="97">
        <v>1</v>
      </c>
      <c r="H301" s="105">
        <v>0</v>
      </c>
      <c r="I301" s="105">
        <v>0</v>
      </c>
      <c r="J301" s="105">
        <v>60</v>
      </c>
      <c r="K301" s="95">
        <v>60</v>
      </c>
      <c r="L301" s="106">
        <f>T300</f>
        <v>200</v>
      </c>
      <c r="M301" s="106">
        <f>K301*L301</f>
        <v>12000</v>
      </c>
      <c r="N301" s="77"/>
      <c r="O301" s="78"/>
      <c r="P301" s="78"/>
      <c r="Q301" s="78"/>
      <c r="R301" s="79"/>
      <c r="S301" s="80"/>
      <c r="T301" s="81"/>
      <c r="U301" s="77"/>
      <c r="V301" s="79"/>
      <c r="W301" s="79"/>
      <c r="X301" s="82"/>
      <c r="Y301" s="83">
        <f>M301</f>
        <v>12000</v>
      </c>
      <c r="Z301" s="84"/>
      <c r="AA301" s="87">
        <f>AB301*M301/100</f>
        <v>1.2</v>
      </c>
      <c r="AB301" s="110">
        <v>0.01</v>
      </c>
    </row>
    <row r="302" spans="2:28" ht="16.5" customHeight="1" x14ac:dyDescent="0.25">
      <c r="B302" s="99"/>
      <c r="C302" s="99"/>
      <c r="D302" s="99"/>
      <c r="E302" s="99"/>
      <c r="F302" s="99"/>
      <c r="G302" s="99"/>
      <c r="H302" s="107"/>
      <c r="I302" s="107"/>
      <c r="J302" s="107"/>
      <c r="K302" s="106"/>
      <c r="L302" s="106"/>
      <c r="M302" s="106"/>
      <c r="N302" s="77"/>
      <c r="O302" s="78"/>
      <c r="P302" s="78"/>
      <c r="Q302" s="78"/>
      <c r="R302" s="79"/>
      <c r="S302" s="80"/>
      <c r="T302" s="81"/>
      <c r="U302" s="77"/>
      <c r="V302" s="79"/>
      <c r="W302" s="79"/>
      <c r="X302" s="86"/>
      <c r="Y302" s="83"/>
      <c r="Z302" s="84"/>
      <c r="AA302" s="85"/>
      <c r="AB302" s="86"/>
    </row>
    <row r="303" spans="2:28" ht="16.5" customHeight="1" x14ac:dyDescent="0.25">
      <c r="B303" s="100" t="s">
        <v>205</v>
      </c>
      <c r="C303" s="101"/>
      <c r="D303" s="101"/>
      <c r="E303" s="101"/>
      <c r="F303" s="101"/>
      <c r="G303" s="102"/>
      <c r="H303" s="102" t="s">
        <v>210</v>
      </c>
      <c r="I303" s="102" t="s">
        <v>1806</v>
      </c>
      <c r="J303" s="102" t="s">
        <v>1575</v>
      </c>
      <c r="K303" s="102">
        <v>22</v>
      </c>
      <c r="L303" s="102">
        <v>6</v>
      </c>
      <c r="M303" s="102" t="s">
        <v>334</v>
      </c>
      <c r="N303" s="102" t="s">
        <v>236</v>
      </c>
      <c r="O303" s="102" t="s">
        <v>208</v>
      </c>
      <c r="P303" s="102" t="s">
        <v>209</v>
      </c>
      <c r="Q303" s="102" t="s">
        <v>139</v>
      </c>
      <c r="R303" s="102">
        <v>34160</v>
      </c>
      <c r="S303" s="102"/>
      <c r="T303" s="102">
        <v>200</v>
      </c>
      <c r="U303" s="102" t="s">
        <v>1807</v>
      </c>
      <c r="V303" s="103"/>
      <c r="W303" s="101"/>
      <c r="X303" s="102"/>
      <c r="Y303" s="101"/>
      <c r="Z303" s="101"/>
      <c r="AA303" s="101"/>
      <c r="AB303" s="104"/>
    </row>
    <row r="304" spans="2:28" ht="16.5" customHeight="1" x14ac:dyDescent="0.25">
      <c r="B304" s="97">
        <v>676</v>
      </c>
      <c r="C304" s="97" t="s">
        <v>55</v>
      </c>
      <c r="D304" s="98">
        <v>1184</v>
      </c>
      <c r="E304" s="99">
        <v>9</v>
      </c>
      <c r="F304" s="97">
        <v>6</v>
      </c>
      <c r="G304" s="97">
        <v>2</v>
      </c>
      <c r="H304" s="105">
        <v>0</v>
      </c>
      <c r="I304" s="105">
        <v>0</v>
      </c>
      <c r="J304" s="105">
        <v>48</v>
      </c>
      <c r="K304" s="95">
        <v>48</v>
      </c>
      <c r="L304" s="106">
        <f>T303</f>
        <v>200</v>
      </c>
      <c r="M304" s="106">
        <f>K304*L304</f>
        <v>9600</v>
      </c>
      <c r="N304" s="77"/>
      <c r="O304" s="78" t="s">
        <v>203</v>
      </c>
      <c r="P304" s="78" t="s">
        <v>211</v>
      </c>
      <c r="Q304" s="78" t="s">
        <v>143</v>
      </c>
      <c r="R304" s="79">
        <v>162</v>
      </c>
      <c r="S304" s="80"/>
      <c r="T304" s="81">
        <v>7450</v>
      </c>
      <c r="U304" s="96" t="s">
        <v>406</v>
      </c>
      <c r="V304" s="79">
        <f>R304*T304*85/100</f>
        <v>1025865</v>
      </c>
      <c r="W304" s="79">
        <f>R304*T304-V304</f>
        <v>181035</v>
      </c>
      <c r="X304" s="82">
        <f>M304+W304</f>
        <v>190635</v>
      </c>
      <c r="Y304" s="83">
        <f>M304</f>
        <v>9600</v>
      </c>
      <c r="Z304" s="84"/>
      <c r="AA304" s="87">
        <f>AB304*M304/100</f>
        <v>1.92</v>
      </c>
      <c r="AB304" s="86">
        <v>0.02</v>
      </c>
    </row>
    <row r="305" spans="2:28" ht="16.5" customHeight="1" x14ac:dyDescent="0.25">
      <c r="B305" s="99"/>
      <c r="C305" s="99"/>
      <c r="D305" s="99"/>
      <c r="E305" s="99"/>
      <c r="F305" s="99"/>
      <c r="G305" s="99"/>
      <c r="H305" s="107"/>
      <c r="I305" s="107"/>
      <c r="J305" s="107"/>
      <c r="K305" s="106"/>
      <c r="L305" s="106"/>
      <c r="M305" s="106"/>
      <c r="N305" s="77"/>
      <c r="O305" s="78"/>
      <c r="P305" s="78"/>
      <c r="Q305" s="78"/>
      <c r="R305" s="79"/>
      <c r="S305" s="80"/>
      <c r="T305" s="81"/>
      <c r="U305" s="77"/>
      <c r="V305" s="79"/>
      <c r="W305" s="79"/>
      <c r="X305" s="86"/>
      <c r="Y305" s="83"/>
      <c r="Z305" s="84"/>
      <c r="AA305" s="85"/>
      <c r="AB305" s="86"/>
    </row>
    <row r="306" spans="2:28" ht="16.5" customHeight="1" x14ac:dyDescent="0.25">
      <c r="B306" s="100" t="s">
        <v>205</v>
      </c>
      <c r="C306" s="101"/>
      <c r="D306" s="101"/>
      <c r="E306" s="101"/>
      <c r="F306" s="101"/>
      <c r="G306" s="102"/>
      <c r="H306" s="102" t="s">
        <v>210</v>
      </c>
      <c r="I306" s="102" t="s">
        <v>1655</v>
      </c>
      <c r="J306" s="102" t="s">
        <v>1656</v>
      </c>
      <c r="K306" s="102">
        <v>124</v>
      </c>
      <c r="L306" s="102">
        <v>6</v>
      </c>
      <c r="M306" s="102" t="s">
        <v>334</v>
      </c>
      <c r="N306" s="102" t="s">
        <v>236</v>
      </c>
      <c r="O306" s="102" t="s">
        <v>208</v>
      </c>
      <c r="P306" s="102" t="s">
        <v>209</v>
      </c>
      <c r="Q306" s="102" t="s">
        <v>139</v>
      </c>
      <c r="R306" s="102">
        <v>34160</v>
      </c>
      <c r="S306" s="102"/>
      <c r="T306" s="102">
        <v>200</v>
      </c>
      <c r="U306" s="102" t="s">
        <v>1808</v>
      </c>
      <c r="V306" s="103"/>
      <c r="W306" s="101"/>
      <c r="X306" s="102"/>
      <c r="Y306" s="101"/>
      <c r="Z306" s="101"/>
      <c r="AA306" s="101"/>
      <c r="AB306" s="104"/>
    </row>
    <row r="307" spans="2:28" ht="16.5" customHeight="1" x14ac:dyDescent="0.25">
      <c r="B307" s="97">
        <v>677</v>
      </c>
      <c r="C307" s="97" t="s">
        <v>55</v>
      </c>
      <c r="D307" s="98">
        <v>1185</v>
      </c>
      <c r="E307" s="99">
        <v>10</v>
      </c>
      <c r="F307" s="97">
        <v>6</v>
      </c>
      <c r="G307" s="97">
        <v>1</v>
      </c>
      <c r="H307" s="105">
        <v>0</v>
      </c>
      <c r="I307" s="105">
        <v>0</v>
      </c>
      <c r="J307" s="105">
        <v>9</v>
      </c>
      <c r="K307" s="95">
        <v>9</v>
      </c>
      <c r="L307" s="106">
        <f>T306</f>
        <v>200</v>
      </c>
      <c r="M307" s="106">
        <f>K307*L307</f>
        <v>1800</v>
      </c>
      <c r="N307" s="77"/>
      <c r="O307" s="78"/>
      <c r="P307" s="78"/>
      <c r="Q307" s="78"/>
      <c r="R307" s="79"/>
      <c r="S307" s="80"/>
      <c r="T307" s="81"/>
      <c r="U307" s="77"/>
      <c r="V307" s="79"/>
      <c r="W307" s="79"/>
      <c r="X307" s="82"/>
      <c r="Y307" s="83">
        <f>M307</f>
        <v>1800</v>
      </c>
      <c r="Z307" s="84"/>
      <c r="AA307" s="87">
        <f>AB307*M307/100</f>
        <v>0.18</v>
      </c>
      <c r="AB307" s="110">
        <v>0.01</v>
      </c>
    </row>
    <row r="308" spans="2:28" ht="16.5" customHeight="1" x14ac:dyDescent="0.25">
      <c r="B308" s="99"/>
      <c r="C308" s="99"/>
      <c r="D308" s="99"/>
      <c r="E308" s="99"/>
      <c r="F308" s="99"/>
      <c r="G308" s="99"/>
      <c r="H308" s="107"/>
      <c r="I308" s="107"/>
      <c r="J308" s="107"/>
      <c r="K308" s="106"/>
      <c r="L308" s="106"/>
      <c r="M308" s="106"/>
      <c r="N308" s="77"/>
      <c r="O308" s="78"/>
      <c r="P308" s="78"/>
      <c r="Q308" s="78"/>
      <c r="R308" s="79"/>
      <c r="S308" s="80"/>
      <c r="T308" s="81"/>
      <c r="U308" s="77"/>
      <c r="V308" s="79"/>
      <c r="W308" s="79"/>
      <c r="X308" s="86"/>
      <c r="Y308" s="83"/>
      <c r="Z308" s="84"/>
      <c r="AA308" s="85"/>
      <c r="AB308" s="86"/>
    </row>
    <row r="309" spans="2:28" ht="16.5" customHeight="1" x14ac:dyDescent="0.25">
      <c r="B309" s="100" t="s">
        <v>205</v>
      </c>
      <c r="C309" s="101"/>
      <c r="D309" s="101"/>
      <c r="E309" s="101"/>
      <c r="F309" s="101"/>
      <c r="G309" s="102"/>
      <c r="H309" s="102" t="s">
        <v>210</v>
      </c>
      <c r="I309" s="102" t="s">
        <v>1809</v>
      </c>
      <c r="J309" s="102" t="s">
        <v>1810</v>
      </c>
      <c r="K309" s="102" t="s">
        <v>1811</v>
      </c>
      <c r="L309" s="102">
        <v>6</v>
      </c>
      <c r="M309" s="102" t="s">
        <v>334</v>
      </c>
      <c r="N309" s="102" t="s">
        <v>236</v>
      </c>
      <c r="O309" s="102" t="s">
        <v>208</v>
      </c>
      <c r="P309" s="102" t="s">
        <v>209</v>
      </c>
      <c r="Q309" s="102" t="s">
        <v>139</v>
      </c>
      <c r="R309" s="102">
        <v>34160</v>
      </c>
      <c r="S309" s="102"/>
      <c r="T309" s="102">
        <v>200</v>
      </c>
      <c r="U309" s="102" t="s">
        <v>1812</v>
      </c>
      <c r="V309" s="103"/>
      <c r="W309" s="101"/>
      <c r="X309" s="102"/>
      <c r="Y309" s="101"/>
      <c r="Z309" s="101"/>
      <c r="AA309" s="101"/>
      <c r="AB309" s="104"/>
    </row>
    <row r="310" spans="2:28" ht="16.5" customHeight="1" x14ac:dyDescent="0.25">
      <c r="B310" s="97">
        <v>678</v>
      </c>
      <c r="C310" s="97" t="s">
        <v>55</v>
      </c>
      <c r="D310" s="98">
        <v>1186</v>
      </c>
      <c r="E310" s="99">
        <v>11</v>
      </c>
      <c r="F310" s="97">
        <v>6</v>
      </c>
      <c r="G310" s="97">
        <v>2</v>
      </c>
      <c r="H310" s="105">
        <v>0</v>
      </c>
      <c r="I310" s="105">
        <v>0</v>
      </c>
      <c r="J310" s="105">
        <v>64</v>
      </c>
      <c r="K310" s="95">
        <v>64</v>
      </c>
      <c r="L310" s="106">
        <f>T309</f>
        <v>200</v>
      </c>
      <c r="M310" s="106">
        <f>K310*L310</f>
        <v>12800</v>
      </c>
      <c r="N310" s="77"/>
      <c r="O310" s="78" t="s">
        <v>203</v>
      </c>
      <c r="P310" s="78" t="s">
        <v>211</v>
      </c>
      <c r="Q310" s="78" t="s">
        <v>143</v>
      </c>
      <c r="R310" s="79">
        <v>162</v>
      </c>
      <c r="S310" s="80"/>
      <c r="T310" s="81">
        <v>7450</v>
      </c>
      <c r="U310" s="96" t="s">
        <v>406</v>
      </c>
      <c r="V310" s="79">
        <f>R310*T310*85/100</f>
        <v>1025865</v>
      </c>
      <c r="W310" s="79">
        <f>R310*T310-V310</f>
        <v>181035</v>
      </c>
      <c r="X310" s="82">
        <f>M310+W310</f>
        <v>193835</v>
      </c>
      <c r="Y310" s="83">
        <f>M310</f>
        <v>12800</v>
      </c>
      <c r="Z310" s="84"/>
      <c r="AA310" s="87">
        <f>AB310*M310/100</f>
        <v>2.56</v>
      </c>
      <c r="AB310" s="86">
        <v>0.02</v>
      </c>
    </row>
    <row r="311" spans="2:28" ht="16.5" customHeight="1" x14ac:dyDescent="0.25">
      <c r="B311" s="99"/>
      <c r="C311" s="99"/>
      <c r="D311" s="99"/>
      <c r="E311" s="99"/>
      <c r="F311" s="99"/>
      <c r="G311" s="99"/>
      <c r="H311" s="107"/>
      <c r="I311" s="107"/>
      <c r="J311" s="107"/>
      <c r="K311" s="106"/>
      <c r="L311" s="106"/>
      <c r="M311" s="106"/>
      <c r="N311" s="77"/>
      <c r="O311" s="78"/>
      <c r="P311" s="78"/>
      <c r="Q311" s="78"/>
      <c r="R311" s="79"/>
      <c r="S311" s="80"/>
      <c r="T311" s="81"/>
      <c r="U311" s="77"/>
      <c r="V311" s="79"/>
      <c r="W311" s="79"/>
      <c r="X311" s="86"/>
      <c r="Y311" s="83"/>
      <c r="Z311" s="84"/>
      <c r="AA311" s="85"/>
      <c r="AB311" s="86"/>
    </row>
    <row r="312" spans="2:28" ht="16.5" customHeight="1" x14ac:dyDescent="0.25">
      <c r="B312" s="100" t="s">
        <v>205</v>
      </c>
      <c r="C312" s="101"/>
      <c r="D312" s="101"/>
      <c r="E312" s="101"/>
      <c r="F312" s="101"/>
      <c r="G312" s="102"/>
      <c r="H312" s="102" t="s">
        <v>207</v>
      </c>
      <c r="I312" s="102" t="s">
        <v>1813</v>
      </c>
      <c r="J312" s="102" t="s">
        <v>1814</v>
      </c>
      <c r="K312" s="102">
        <v>85</v>
      </c>
      <c r="L312" s="102">
        <v>6</v>
      </c>
      <c r="M312" s="102" t="s">
        <v>334</v>
      </c>
      <c r="N312" s="102" t="s">
        <v>236</v>
      </c>
      <c r="O312" s="102" t="s">
        <v>208</v>
      </c>
      <c r="P312" s="102" t="s">
        <v>209</v>
      </c>
      <c r="Q312" s="102" t="s">
        <v>139</v>
      </c>
      <c r="R312" s="102">
        <v>34160</v>
      </c>
      <c r="S312" s="102"/>
      <c r="T312" s="102">
        <v>200</v>
      </c>
      <c r="U312" s="102" t="s">
        <v>1815</v>
      </c>
      <c r="V312" s="103"/>
      <c r="W312" s="101"/>
      <c r="X312" s="102" t="s">
        <v>212</v>
      </c>
      <c r="Y312" s="101" t="s">
        <v>1816</v>
      </c>
      <c r="Z312" s="101"/>
      <c r="AA312" s="101"/>
      <c r="AB312" s="104"/>
    </row>
    <row r="313" spans="2:28" ht="16.5" customHeight="1" x14ac:dyDescent="0.25">
      <c r="B313" s="97">
        <v>679</v>
      </c>
      <c r="C313" s="97" t="s">
        <v>55</v>
      </c>
      <c r="D313" s="98">
        <v>1187</v>
      </c>
      <c r="E313" s="99">
        <v>12</v>
      </c>
      <c r="F313" s="97">
        <v>6</v>
      </c>
      <c r="G313" s="97">
        <v>2</v>
      </c>
      <c r="H313" s="105">
        <v>0</v>
      </c>
      <c r="I313" s="105">
        <v>1</v>
      </c>
      <c r="J313" s="105">
        <v>0</v>
      </c>
      <c r="K313" s="95">
        <v>100</v>
      </c>
      <c r="L313" s="106">
        <f>T312</f>
        <v>200</v>
      </c>
      <c r="M313" s="106">
        <f>K313*L313</f>
        <v>20000</v>
      </c>
      <c r="N313" s="77"/>
      <c r="O313" s="78" t="s">
        <v>203</v>
      </c>
      <c r="P313" s="78" t="s">
        <v>211</v>
      </c>
      <c r="Q313" s="78" t="s">
        <v>143</v>
      </c>
      <c r="R313" s="79">
        <v>90</v>
      </c>
      <c r="S313" s="80"/>
      <c r="T313" s="81">
        <v>7450</v>
      </c>
      <c r="U313" s="96" t="s">
        <v>1817</v>
      </c>
      <c r="V313" s="79">
        <f>R313*T313*93/100</f>
        <v>623565</v>
      </c>
      <c r="W313" s="79">
        <f>R313*T313-V313</f>
        <v>46935</v>
      </c>
      <c r="X313" s="82">
        <f>M313+W313</f>
        <v>66935</v>
      </c>
      <c r="Y313" s="83">
        <f>M313</f>
        <v>20000</v>
      </c>
      <c r="Z313" s="84"/>
      <c r="AA313" s="87">
        <f>AB313*M313/100</f>
        <v>4</v>
      </c>
      <c r="AB313" s="86">
        <v>0.02</v>
      </c>
    </row>
    <row r="314" spans="2:28" ht="16.5" customHeight="1" x14ac:dyDescent="0.25">
      <c r="B314" s="99"/>
      <c r="C314" s="99"/>
      <c r="D314" s="99"/>
      <c r="E314" s="99"/>
      <c r="F314" s="99"/>
      <c r="G314" s="99"/>
      <c r="H314" s="107"/>
      <c r="I314" s="107"/>
      <c r="J314" s="107"/>
      <c r="K314" s="106"/>
      <c r="L314" s="106"/>
      <c r="M314" s="106"/>
      <c r="N314" s="77"/>
      <c r="O314" s="78"/>
      <c r="P314" s="78"/>
      <c r="Q314" s="78"/>
      <c r="R314" s="79"/>
      <c r="S314" s="80"/>
      <c r="T314" s="81"/>
      <c r="U314" s="77"/>
      <c r="V314" s="79"/>
      <c r="W314" s="79"/>
      <c r="X314" s="86"/>
      <c r="Y314" s="83"/>
      <c r="Z314" s="84"/>
      <c r="AA314" s="85"/>
      <c r="AB314" s="86"/>
    </row>
    <row r="315" spans="2:28" ht="16.5" customHeight="1" x14ac:dyDescent="0.25">
      <c r="B315" s="100" t="s">
        <v>205</v>
      </c>
      <c r="C315" s="101"/>
      <c r="D315" s="101"/>
      <c r="E315" s="101"/>
      <c r="F315" s="101"/>
      <c r="G315" s="102"/>
      <c r="H315" s="102" t="s">
        <v>207</v>
      </c>
      <c r="I315" s="102" t="s">
        <v>1818</v>
      </c>
      <c r="J315" s="102" t="s">
        <v>1380</v>
      </c>
      <c r="K315" s="102">
        <v>26</v>
      </c>
      <c r="L315" s="102">
        <v>6</v>
      </c>
      <c r="M315" s="102" t="s">
        <v>334</v>
      </c>
      <c r="N315" s="102" t="s">
        <v>236</v>
      </c>
      <c r="O315" s="102" t="s">
        <v>208</v>
      </c>
      <c r="P315" s="102" t="s">
        <v>209</v>
      </c>
      <c r="Q315" s="102" t="s">
        <v>139</v>
      </c>
      <c r="R315" s="102">
        <v>34160</v>
      </c>
      <c r="S315" s="102"/>
      <c r="T315" s="102">
        <v>200</v>
      </c>
      <c r="U315" s="102" t="s">
        <v>1819</v>
      </c>
      <c r="V315" s="103"/>
      <c r="W315" s="101"/>
      <c r="X315" s="102" t="s">
        <v>212</v>
      </c>
      <c r="Y315" s="101" t="s">
        <v>1820</v>
      </c>
      <c r="Z315" s="101"/>
      <c r="AA315" s="101"/>
      <c r="AB315" s="104"/>
    </row>
    <row r="316" spans="2:28" ht="16.5" customHeight="1" x14ac:dyDescent="0.25">
      <c r="B316" s="97">
        <v>680</v>
      </c>
      <c r="C316" s="97" t="s">
        <v>55</v>
      </c>
      <c r="D316" s="98">
        <v>1188</v>
      </c>
      <c r="E316" s="99">
        <v>13</v>
      </c>
      <c r="F316" s="97">
        <v>6</v>
      </c>
      <c r="G316" s="97">
        <v>2</v>
      </c>
      <c r="H316" s="105">
        <v>0</v>
      </c>
      <c r="I316" s="105">
        <v>0</v>
      </c>
      <c r="J316" s="105">
        <v>82</v>
      </c>
      <c r="K316" s="95">
        <v>82</v>
      </c>
      <c r="L316" s="106">
        <f>T315</f>
        <v>200</v>
      </c>
      <c r="M316" s="106">
        <f>K316*L316</f>
        <v>16400</v>
      </c>
      <c r="N316" s="77"/>
      <c r="O316" s="78" t="s">
        <v>203</v>
      </c>
      <c r="P316" s="78" t="s">
        <v>5</v>
      </c>
      <c r="Q316" s="78" t="s">
        <v>143</v>
      </c>
      <c r="R316" s="79">
        <v>108</v>
      </c>
      <c r="S316" s="80"/>
      <c r="T316" s="81">
        <v>8050</v>
      </c>
      <c r="U316" s="96" t="s">
        <v>379</v>
      </c>
      <c r="V316" s="79">
        <f>R316*T316*46/100</f>
        <v>399924</v>
      </c>
      <c r="W316" s="79">
        <f>R316*T316-V316</f>
        <v>469476</v>
      </c>
      <c r="X316" s="82">
        <f>M316+W316</f>
        <v>485876</v>
      </c>
      <c r="Y316" s="83">
        <f>M316</f>
        <v>16400</v>
      </c>
      <c r="Z316" s="84"/>
      <c r="AA316" s="87">
        <f>AB316*M316/100</f>
        <v>3.28</v>
      </c>
      <c r="AB316" s="86">
        <v>0.02</v>
      </c>
    </row>
    <row r="317" spans="2:28" ht="16.5" customHeight="1" x14ac:dyDescent="0.25">
      <c r="B317" s="99"/>
      <c r="C317" s="99"/>
      <c r="D317" s="99"/>
      <c r="E317" s="99"/>
      <c r="F317" s="99"/>
      <c r="G317" s="99"/>
      <c r="H317" s="107"/>
      <c r="I317" s="107"/>
      <c r="J317" s="107"/>
      <c r="K317" s="106"/>
      <c r="L317" s="106"/>
      <c r="M317" s="106"/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6"/>
      <c r="Y317" s="83"/>
      <c r="Z317" s="84"/>
      <c r="AA317" s="85"/>
      <c r="AB317" s="86"/>
    </row>
    <row r="318" spans="2:28" ht="16.5" customHeight="1" x14ac:dyDescent="0.25">
      <c r="B318" s="100" t="s">
        <v>205</v>
      </c>
      <c r="C318" s="101"/>
      <c r="D318" s="101"/>
      <c r="E318" s="101"/>
      <c r="F318" s="101"/>
      <c r="G318" s="102"/>
      <c r="H318" s="102" t="s">
        <v>301</v>
      </c>
      <c r="I318" s="102" t="s">
        <v>1821</v>
      </c>
      <c r="J318" s="102" t="s">
        <v>1822</v>
      </c>
      <c r="K318" s="102">
        <v>71</v>
      </c>
      <c r="L318" s="102">
        <v>6</v>
      </c>
      <c r="M318" s="102" t="s">
        <v>334</v>
      </c>
      <c r="N318" s="102" t="s">
        <v>236</v>
      </c>
      <c r="O318" s="102" t="s">
        <v>208</v>
      </c>
      <c r="P318" s="102" t="s">
        <v>209</v>
      </c>
      <c r="Q318" s="102" t="s">
        <v>139</v>
      </c>
      <c r="R318" s="102">
        <v>34160</v>
      </c>
      <c r="S318" s="102"/>
      <c r="T318" s="102">
        <v>200</v>
      </c>
      <c r="U318" s="102" t="s">
        <v>1823</v>
      </c>
      <c r="V318" s="103"/>
      <c r="W318" s="101"/>
      <c r="X318" s="102"/>
      <c r="Y318" s="101"/>
      <c r="Z318" s="101"/>
      <c r="AA318" s="101"/>
      <c r="AB318" s="104"/>
    </row>
    <row r="319" spans="2:28" ht="16.5" customHeight="1" x14ac:dyDescent="0.25">
      <c r="B319" s="97">
        <v>681</v>
      </c>
      <c r="C319" s="97" t="s">
        <v>55</v>
      </c>
      <c r="D319" s="98">
        <v>1189</v>
      </c>
      <c r="E319" s="99">
        <v>14</v>
      </c>
      <c r="F319" s="97">
        <v>6</v>
      </c>
      <c r="G319" s="97">
        <v>1</v>
      </c>
      <c r="H319" s="105">
        <v>0</v>
      </c>
      <c r="I319" s="105">
        <v>0</v>
      </c>
      <c r="J319" s="105">
        <v>50</v>
      </c>
      <c r="K319" s="95">
        <v>50</v>
      </c>
      <c r="L319" s="106">
        <f>T318</f>
        <v>200</v>
      </c>
      <c r="M319" s="106">
        <f>K319*L319</f>
        <v>10000</v>
      </c>
      <c r="N319" s="77"/>
      <c r="O319" s="78"/>
      <c r="P319" s="78"/>
      <c r="Q319" s="78"/>
      <c r="R319" s="79"/>
      <c r="S319" s="80"/>
      <c r="T319" s="81"/>
      <c r="U319" s="77"/>
      <c r="V319" s="79"/>
      <c r="W319" s="79"/>
      <c r="X319" s="82"/>
      <c r="Y319" s="83">
        <f>M319</f>
        <v>10000</v>
      </c>
      <c r="Z319" s="84"/>
      <c r="AA319" s="87">
        <f>AB319*M319/100</f>
        <v>1</v>
      </c>
      <c r="AB319" s="110">
        <v>0.01</v>
      </c>
    </row>
    <row r="320" spans="2:28" ht="16.5" customHeight="1" x14ac:dyDescent="0.25">
      <c r="B320" s="99"/>
      <c r="C320" s="99"/>
      <c r="D320" s="99"/>
      <c r="E320" s="99"/>
      <c r="F320" s="99"/>
      <c r="G320" s="99"/>
      <c r="H320" s="107"/>
      <c r="I320" s="107"/>
      <c r="J320" s="107"/>
      <c r="K320" s="106"/>
      <c r="L320" s="106"/>
      <c r="M320" s="106"/>
      <c r="N320" s="77"/>
      <c r="O320" s="78"/>
      <c r="P320" s="78"/>
      <c r="Q320" s="78"/>
      <c r="R320" s="79"/>
      <c r="S320" s="80"/>
      <c r="T320" s="81"/>
      <c r="U320" s="77"/>
      <c r="V320" s="79"/>
      <c r="W320" s="79"/>
      <c r="X320" s="86"/>
      <c r="Y320" s="83"/>
      <c r="Z320" s="84"/>
      <c r="AA320" s="85"/>
      <c r="AB320" s="86"/>
    </row>
    <row r="321" spans="2:28" ht="16.5" customHeight="1" x14ac:dyDescent="0.25">
      <c r="B321" s="100" t="s">
        <v>205</v>
      </c>
      <c r="C321" s="101"/>
      <c r="D321" s="101"/>
      <c r="E321" s="101"/>
      <c r="F321" s="101"/>
      <c r="G321" s="102"/>
      <c r="H321" s="102" t="s">
        <v>210</v>
      </c>
      <c r="I321" s="102" t="s">
        <v>1825</v>
      </c>
      <c r="J321" s="102" t="s">
        <v>661</v>
      </c>
      <c r="K321" s="102">
        <v>64</v>
      </c>
      <c r="L321" s="102">
        <v>6</v>
      </c>
      <c r="M321" s="102"/>
      <c r="N321" s="102" t="s">
        <v>236</v>
      </c>
      <c r="O321" s="102" t="s">
        <v>208</v>
      </c>
      <c r="P321" s="102" t="s">
        <v>209</v>
      </c>
      <c r="Q321" s="102" t="s">
        <v>139</v>
      </c>
      <c r="R321" s="102">
        <v>34160</v>
      </c>
      <c r="S321" s="102" t="s">
        <v>236</v>
      </c>
      <c r="T321" s="102">
        <v>600</v>
      </c>
      <c r="U321" s="102" t="s">
        <v>1826</v>
      </c>
      <c r="V321" s="103"/>
      <c r="W321" s="101"/>
      <c r="X321" s="102"/>
      <c r="Y321" s="101"/>
      <c r="Z321" s="101"/>
      <c r="AA321" s="101"/>
      <c r="AB321" s="104"/>
    </row>
    <row r="322" spans="2:28" ht="16.5" customHeight="1" x14ac:dyDescent="0.25">
      <c r="B322" s="97">
        <v>683</v>
      </c>
      <c r="C322" s="97" t="s">
        <v>55</v>
      </c>
      <c r="D322" s="98">
        <v>1191</v>
      </c>
      <c r="E322" s="99">
        <v>16</v>
      </c>
      <c r="F322" s="97">
        <v>6</v>
      </c>
      <c r="G322" s="97">
        <v>1</v>
      </c>
      <c r="H322" s="105">
        <v>0</v>
      </c>
      <c r="I322" s="105">
        <v>0</v>
      </c>
      <c r="J322" s="105">
        <v>43</v>
      </c>
      <c r="K322" s="95">
        <v>43</v>
      </c>
      <c r="L322" s="106">
        <f>T321</f>
        <v>600</v>
      </c>
      <c r="M322" s="106">
        <f>K322*L322</f>
        <v>25800</v>
      </c>
      <c r="N322" s="77"/>
      <c r="O322" s="78"/>
      <c r="P322" s="78"/>
      <c r="Q322" s="78"/>
      <c r="R322" s="79"/>
      <c r="S322" s="80"/>
      <c r="T322" s="81"/>
      <c r="U322" s="77"/>
      <c r="V322" s="79"/>
      <c r="W322" s="79"/>
      <c r="X322" s="82"/>
      <c r="Y322" s="83">
        <f>M322</f>
        <v>25800</v>
      </c>
      <c r="Z322" s="84"/>
      <c r="AA322" s="87">
        <f>AB322*M322/100</f>
        <v>2.58</v>
      </c>
      <c r="AB322" s="110">
        <v>0.01</v>
      </c>
    </row>
    <row r="323" spans="2:28" ht="16.5" customHeight="1" x14ac:dyDescent="0.25">
      <c r="B323" s="99"/>
      <c r="C323" s="99"/>
      <c r="D323" s="99"/>
      <c r="E323" s="99"/>
      <c r="F323" s="99"/>
      <c r="G323" s="99"/>
      <c r="H323" s="107"/>
      <c r="I323" s="107"/>
      <c r="J323" s="107"/>
      <c r="K323" s="106"/>
      <c r="L323" s="106"/>
      <c r="M323" s="106"/>
      <c r="N323" s="77"/>
      <c r="O323" s="78"/>
      <c r="P323" s="78"/>
      <c r="Q323" s="78"/>
      <c r="R323" s="79"/>
      <c r="S323" s="80"/>
      <c r="T323" s="81"/>
      <c r="U323" s="77"/>
      <c r="V323" s="79"/>
      <c r="W323" s="79"/>
      <c r="X323" s="86"/>
      <c r="Y323" s="83"/>
      <c r="Z323" s="84"/>
      <c r="AA323" s="85"/>
      <c r="AB323" s="86"/>
    </row>
    <row r="324" spans="2:28" ht="16.5" customHeight="1" x14ac:dyDescent="0.25">
      <c r="B324" s="100" t="s">
        <v>205</v>
      </c>
      <c r="C324" s="101"/>
      <c r="D324" s="101"/>
      <c r="E324" s="101"/>
      <c r="F324" s="101"/>
      <c r="G324" s="102"/>
      <c r="H324" s="102" t="s">
        <v>301</v>
      </c>
      <c r="I324" s="102" t="s">
        <v>1827</v>
      </c>
      <c r="J324" s="102" t="s">
        <v>1577</v>
      </c>
      <c r="K324" s="102">
        <v>23</v>
      </c>
      <c r="L324" s="102">
        <v>6</v>
      </c>
      <c r="M324" s="102" t="s">
        <v>334</v>
      </c>
      <c r="N324" s="102" t="s">
        <v>236</v>
      </c>
      <c r="O324" s="102" t="s">
        <v>208</v>
      </c>
      <c r="P324" s="102" t="s">
        <v>209</v>
      </c>
      <c r="Q324" s="102" t="s">
        <v>139</v>
      </c>
      <c r="R324" s="102">
        <v>34160</v>
      </c>
      <c r="S324" s="102"/>
      <c r="T324" s="102">
        <v>600</v>
      </c>
      <c r="U324" s="102" t="s">
        <v>1828</v>
      </c>
      <c r="V324" s="103"/>
      <c r="W324" s="101"/>
      <c r="X324" s="102"/>
      <c r="Y324" s="101"/>
      <c r="Z324" s="101"/>
      <c r="AA324" s="102" t="s">
        <v>1829</v>
      </c>
      <c r="AB324" s="104"/>
    </row>
    <row r="325" spans="2:28" ht="16.5" customHeight="1" x14ac:dyDescent="0.25">
      <c r="B325" s="97">
        <v>684</v>
      </c>
      <c r="C325" s="97" t="s">
        <v>55</v>
      </c>
      <c r="D325" s="98">
        <v>1192</v>
      </c>
      <c r="E325" s="99">
        <v>17</v>
      </c>
      <c r="F325" s="97">
        <v>6</v>
      </c>
      <c r="G325" s="97">
        <v>2</v>
      </c>
      <c r="H325" s="105">
        <v>0</v>
      </c>
      <c r="I325" s="105">
        <v>0</v>
      </c>
      <c r="J325" s="105">
        <v>72</v>
      </c>
      <c r="K325" s="95">
        <v>72</v>
      </c>
      <c r="L325" s="106">
        <f>T324</f>
        <v>600</v>
      </c>
      <c r="M325" s="106">
        <f>K325*L325</f>
        <v>43200</v>
      </c>
      <c r="N325" s="77"/>
      <c r="O325" s="78" t="s">
        <v>203</v>
      </c>
      <c r="P325" s="78" t="s">
        <v>25</v>
      </c>
      <c r="Q325" s="78" t="s">
        <v>143</v>
      </c>
      <c r="R325" s="79">
        <v>72</v>
      </c>
      <c r="S325" s="80"/>
      <c r="T325" s="81">
        <v>7650</v>
      </c>
      <c r="U325" s="77" t="s">
        <v>1773</v>
      </c>
      <c r="V325" s="79">
        <f>R325*T325*55/100</f>
        <v>302940</v>
      </c>
      <c r="W325" s="79">
        <f>R325*T325-V325</f>
        <v>247860</v>
      </c>
      <c r="X325" s="82">
        <f>M325+W325</f>
        <v>291060</v>
      </c>
      <c r="Y325" s="83">
        <f>M325</f>
        <v>43200</v>
      </c>
      <c r="Z325" s="84"/>
      <c r="AA325" s="87">
        <f>AB325*M325/100</f>
        <v>8.64</v>
      </c>
      <c r="AB325" s="86">
        <v>0.02</v>
      </c>
    </row>
    <row r="326" spans="2:28" ht="16.5" customHeight="1" x14ac:dyDescent="0.25">
      <c r="B326" s="99"/>
      <c r="C326" s="99"/>
      <c r="D326" s="99"/>
      <c r="E326" s="99"/>
      <c r="F326" s="99"/>
      <c r="G326" s="99"/>
      <c r="H326" s="107"/>
      <c r="I326" s="107"/>
      <c r="J326" s="107"/>
      <c r="K326" s="106"/>
      <c r="L326" s="106"/>
      <c r="M326" s="106"/>
      <c r="N326" s="77"/>
      <c r="O326" s="78"/>
      <c r="P326" s="78"/>
      <c r="Q326" s="78"/>
      <c r="R326" s="79"/>
      <c r="S326" s="80"/>
      <c r="T326" s="81"/>
      <c r="U326" s="77"/>
      <c r="V326" s="79"/>
      <c r="W326" s="79"/>
      <c r="X326" s="86"/>
      <c r="Y326" s="83"/>
      <c r="Z326" s="84"/>
      <c r="AA326" s="85"/>
      <c r="AB326" s="86"/>
    </row>
    <row r="327" spans="2:28" ht="16.5" customHeight="1" x14ac:dyDescent="0.25">
      <c r="B327" s="100" t="s">
        <v>205</v>
      </c>
      <c r="C327" s="101"/>
      <c r="D327" s="101"/>
      <c r="E327" s="101"/>
      <c r="F327" s="101"/>
      <c r="G327" s="102"/>
      <c r="H327" s="102" t="s">
        <v>210</v>
      </c>
      <c r="I327" s="102" t="s">
        <v>1655</v>
      </c>
      <c r="J327" s="102" t="s">
        <v>1656</v>
      </c>
      <c r="K327" s="102">
        <v>124</v>
      </c>
      <c r="L327" s="102">
        <v>6</v>
      </c>
      <c r="M327" s="102" t="s">
        <v>334</v>
      </c>
      <c r="N327" s="102" t="s">
        <v>236</v>
      </c>
      <c r="O327" s="102" t="s">
        <v>208</v>
      </c>
      <c r="P327" s="102" t="s">
        <v>209</v>
      </c>
      <c r="Q327" s="102" t="s">
        <v>139</v>
      </c>
      <c r="R327" s="102">
        <v>34160</v>
      </c>
      <c r="S327" s="102" t="s">
        <v>236</v>
      </c>
      <c r="T327" s="102">
        <v>200</v>
      </c>
      <c r="U327" s="102" t="s">
        <v>1830</v>
      </c>
      <c r="V327" s="103"/>
      <c r="W327" s="101"/>
      <c r="X327" s="102"/>
      <c r="Y327" s="101"/>
      <c r="Z327" s="101"/>
      <c r="AA327" s="101"/>
      <c r="AB327" s="104"/>
    </row>
    <row r="328" spans="2:28" ht="16.5" customHeight="1" x14ac:dyDescent="0.25">
      <c r="B328" s="97">
        <v>685</v>
      </c>
      <c r="C328" s="97" t="s">
        <v>55</v>
      </c>
      <c r="D328" s="98">
        <v>1193</v>
      </c>
      <c r="E328" s="99">
        <v>18</v>
      </c>
      <c r="F328" s="97">
        <v>6</v>
      </c>
      <c r="G328" s="97">
        <v>2</v>
      </c>
      <c r="H328" s="105">
        <v>0</v>
      </c>
      <c r="I328" s="105">
        <v>0</v>
      </c>
      <c r="J328" s="105">
        <v>67</v>
      </c>
      <c r="K328" s="95">
        <v>67</v>
      </c>
      <c r="L328" s="106">
        <f>T327</f>
        <v>200</v>
      </c>
      <c r="M328" s="106">
        <f>K328*L328</f>
        <v>13400</v>
      </c>
      <c r="N328" s="77"/>
      <c r="O328" s="78" t="s">
        <v>203</v>
      </c>
      <c r="P328" s="78" t="s">
        <v>1831</v>
      </c>
      <c r="Q328" s="78" t="s">
        <v>143</v>
      </c>
      <c r="R328" s="79">
        <v>108</v>
      </c>
      <c r="S328" s="80"/>
      <c r="T328" s="81">
        <v>7450</v>
      </c>
      <c r="U328" s="96" t="s">
        <v>1832</v>
      </c>
      <c r="V328" s="79">
        <f>R328*T328*85/100</f>
        <v>683910</v>
      </c>
      <c r="W328" s="79">
        <f>R328*T328-V328</f>
        <v>120690</v>
      </c>
      <c r="X328" s="82">
        <f>M328+W328</f>
        <v>134090</v>
      </c>
      <c r="Y328" s="83">
        <f>M328</f>
        <v>13400</v>
      </c>
      <c r="Z328" s="84"/>
      <c r="AA328" s="87">
        <f>AB328*M328/100</f>
        <v>2.68</v>
      </c>
      <c r="AB328" s="86">
        <v>0.02</v>
      </c>
    </row>
    <row r="329" spans="2:28" ht="16.5" customHeight="1" x14ac:dyDescent="0.25">
      <c r="B329" s="99"/>
      <c r="C329" s="99"/>
      <c r="D329" s="99"/>
      <c r="E329" s="99"/>
      <c r="F329" s="99"/>
      <c r="G329" s="99"/>
      <c r="H329" s="107"/>
      <c r="I329" s="107"/>
      <c r="J329" s="107"/>
      <c r="K329" s="106"/>
      <c r="L329" s="106"/>
      <c r="M329" s="106"/>
      <c r="N329" s="77"/>
      <c r="O329" s="78"/>
      <c r="P329" s="78"/>
      <c r="Q329" s="78"/>
      <c r="R329" s="79"/>
      <c r="S329" s="80"/>
      <c r="T329" s="81"/>
      <c r="U329" s="77"/>
      <c r="V329" s="79"/>
      <c r="W329" s="79"/>
      <c r="X329" s="86"/>
      <c r="Y329" s="83"/>
      <c r="Z329" s="84"/>
      <c r="AA329" s="85"/>
      <c r="AB329" s="86"/>
    </row>
    <row r="330" spans="2:28" ht="16.5" customHeight="1" x14ac:dyDescent="0.25">
      <c r="B330" s="100" t="s">
        <v>205</v>
      </c>
      <c r="C330" s="101"/>
      <c r="D330" s="101"/>
      <c r="E330" s="101"/>
      <c r="F330" s="101"/>
      <c r="G330" s="102"/>
      <c r="H330" s="102" t="s">
        <v>207</v>
      </c>
      <c r="I330" s="102" t="s">
        <v>1833</v>
      </c>
      <c r="J330" s="102" t="s">
        <v>1380</v>
      </c>
      <c r="K330" s="102">
        <v>18</v>
      </c>
      <c r="L330" s="102">
        <v>6</v>
      </c>
      <c r="M330" s="102" t="s">
        <v>334</v>
      </c>
      <c r="N330" s="102" t="s">
        <v>236</v>
      </c>
      <c r="O330" s="102" t="s">
        <v>208</v>
      </c>
      <c r="P330" s="102" t="s">
        <v>209</v>
      </c>
      <c r="Q330" s="102" t="s">
        <v>139</v>
      </c>
      <c r="R330" s="102">
        <v>34160</v>
      </c>
      <c r="S330" s="102" t="s">
        <v>236</v>
      </c>
      <c r="T330" s="102">
        <v>200</v>
      </c>
      <c r="U330" s="102" t="s">
        <v>1834</v>
      </c>
      <c r="V330" s="103"/>
      <c r="W330" s="101"/>
      <c r="X330" s="102" t="s">
        <v>212</v>
      </c>
      <c r="Y330" s="101" t="s">
        <v>1835</v>
      </c>
      <c r="Z330" s="101"/>
      <c r="AA330" s="101"/>
      <c r="AB330" s="104"/>
    </row>
    <row r="331" spans="2:28" ht="16.5" customHeight="1" x14ac:dyDescent="0.25">
      <c r="B331" s="97">
        <v>686</v>
      </c>
      <c r="C331" s="97" t="s">
        <v>55</v>
      </c>
      <c r="D331" s="98">
        <v>1194</v>
      </c>
      <c r="E331" s="99">
        <v>19</v>
      </c>
      <c r="F331" s="97">
        <v>6</v>
      </c>
      <c r="G331" s="97">
        <v>2</v>
      </c>
      <c r="H331" s="105">
        <v>0</v>
      </c>
      <c r="I331" s="105">
        <v>0</v>
      </c>
      <c r="J331" s="105">
        <v>54</v>
      </c>
      <c r="K331" s="95">
        <v>54</v>
      </c>
      <c r="L331" s="106">
        <f>T330</f>
        <v>200</v>
      </c>
      <c r="M331" s="106">
        <f>K331*L331</f>
        <v>10800</v>
      </c>
      <c r="N331" s="77"/>
      <c r="O331" s="78" t="s">
        <v>203</v>
      </c>
      <c r="P331" s="78" t="s">
        <v>5</v>
      </c>
      <c r="Q331" s="78" t="s">
        <v>143</v>
      </c>
      <c r="R331" s="79">
        <v>108</v>
      </c>
      <c r="S331" s="80"/>
      <c r="T331" s="81">
        <v>8050</v>
      </c>
      <c r="U331" s="96" t="s">
        <v>375</v>
      </c>
      <c r="V331" s="79">
        <f>R331*T331*36/100</f>
        <v>312984</v>
      </c>
      <c r="W331" s="79">
        <f>R331*T331-V331</f>
        <v>556416</v>
      </c>
      <c r="X331" s="82">
        <f>M331+W331</f>
        <v>567216</v>
      </c>
      <c r="Y331" s="83">
        <f>M331</f>
        <v>10800</v>
      </c>
      <c r="Z331" s="84"/>
      <c r="AA331" s="87">
        <f>AB331*M331/100</f>
        <v>2.16</v>
      </c>
      <c r="AB331" s="86">
        <v>0.02</v>
      </c>
    </row>
    <row r="332" spans="2:28" ht="16.5" customHeight="1" x14ac:dyDescent="0.25">
      <c r="B332" s="99"/>
      <c r="C332" s="99"/>
      <c r="D332" s="99"/>
      <c r="E332" s="99"/>
      <c r="F332" s="99"/>
      <c r="G332" s="99"/>
      <c r="H332" s="107"/>
      <c r="I332" s="107"/>
      <c r="J332" s="107"/>
      <c r="K332" s="106"/>
      <c r="L332" s="106"/>
      <c r="M332" s="106"/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6"/>
      <c r="Y332" s="83"/>
      <c r="Z332" s="84"/>
      <c r="AA332" s="85"/>
      <c r="AB332" s="86"/>
    </row>
    <row r="333" spans="2:28" ht="16.5" customHeight="1" x14ac:dyDescent="0.25">
      <c r="B333" s="100" t="s">
        <v>205</v>
      </c>
      <c r="C333" s="101"/>
      <c r="D333" s="101"/>
      <c r="E333" s="101"/>
      <c r="F333" s="101"/>
      <c r="G333" s="102"/>
      <c r="H333" s="102" t="s">
        <v>210</v>
      </c>
      <c r="I333" s="102" t="s">
        <v>731</v>
      </c>
      <c r="J333" s="102" t="s">
        <v>732</v>
      </c>
      <c r="K333" s="102">
        <v>41</v>
      </c>
      <c r="L333" s="102">
        <v>6</v>
      </c>
      <c r="M333" s="102" t="s">
        <v>334</v>
      </c>
      <c r="N333" s="102" t="s">
        <v>236</v>
      </c>
      <c r="O333" s="102" t="s">
        <v>208</v>
      </c>
      <c r="P333" s="102" t="s">
        <v>209</v>
      </c>
      <c r="Q333" s="102" t="s">
        <v>139</v>
      </c>
      <c r="R333" s="102">
        <v>34160</v>
      </c>
      <c r="S333" s="102" t="s">
        <v>236</v>
      </c>
      <c r="T333" s="102">
        <v>200</v>
      </c>
      <c r="U333" s="102" t="s">
        <v>1836</v>
      </c>
      <c r="V333" s="103"/>
      <c r="W333" s="101"/>
      <c r="X333" s="102"/>
      <c r="Y333" s="101"/>
      <c r="Z333" s="101"/>
      <c r="AA333" s="101"/>
      <c r="AB333" s="104"/>
    </row>
    <row r="334" spans="2:28" ht="16.5" customHeight="1" x14ac:dyDescent="0.25">
      <c r="B334" s="97">
        <v>687</v>
      </c>
      <c r="C334" s="97" t="s">
        <v>55</v>
      </c>
      <c r="D334" s="98">
        <v>1195</v>
      </c>
      <c r="E334" s="99">
        <v>20</v>
      </c>
      <c r="F334" s="97">
        <v>6</v>
      </c>
      <c r="G334" s="97">
        <v>2</v>
      </c>
      <c r="H334" s="105">
        <v>0</v>
      </c>
      <c r="I334" s="105">
        <v>1</v>
      </c>
      <c r="J334" s="105">
        <v>52</v>
      </c>
      <c r="K334" s="95">
        <v>152</v>
      </c>
      <c r="L334" s="106">
        <f>T333</f>
        <v>200</v>
      </c>
      <c r="M334" s="106">
        <f>K334*L334</f>
        <v>30400</v>
      </c>
      <c r="N334" s="77"/>
      <c r="O334" s="78" t="s">
        <v>203</v>
      </c>
      <c r="P334" s="78" t="s">
        <v>211</v>
      </c>
      <c r="Q334" s="78" t="s">
        <v>143</v>
      </c>
      <c r="R334" s="79">
        <v>135</v>
      </c>
      <c r="S334" s="80"/>
      <c r="T334" s="81">
        <v>7450</v>
      </c>
      <c r="U334" s="96" t="s">
        <v>1207</v>
      </c>
      <c r="V334" s="79">
        <f>R334*T334*85/100</f>
        <v>854887.5</v>
      </c>
      <c r="W334" s="79">
        <f>R334*T334-V334</f>
        <v>150862.5</v>
      </c>
      <c r="X334" s="82">
        <f>M334+W334</f>
        <v>181262.5</v>
      </c>
      <c r="Y334" s="83">
        <f>M334</f>
        <v>30400</v>
      </c>
      <c r="Z334" s="84"/>
      <c r="AA334" s="87">
        <f>AB334*M334/100</f>
        <v>6.08</v>
      </c>
      <c r="AB334" s="86">
        <v>0.02</v>
      </c>
    </row>
    <row r="335" spans="2:28" ht="16.5" customHeight="1" x14ac:dyDescent="0.25">
      <c r="B335" s="99"/>
      <c r="C335" s="99"/>
      <c r="D335" s="99"/>
      <c r="E335" s="99"/>
      <c r="F335" s="99"/>
      <c r="G335" s="99"/>
      <c r="H335" s="107"/>
      <c r="I335" s="107"/>
      <c r="J335" s="107"/>
      <c r="K335" s="106"/>
      <c r="L335" s="106"/>
      <c r="M335" s="106"/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6"/>
      <c r="Y335" s="83"/>
      <c r="Z335" s="84"/>
      <c r="AA335" s="85"/>
      <c r="AB335" s="86"/>
    </row>
    <row r="336" spans="2:28" ht="16.5" customHeight="1" x14ac:dyDescent="0.25">
      <c r="B336" s="100" t="s">
        <v>205</v>
      </c>
      <c r="C336" s="101"/>
      <c r="D336" s="101"/>
      <c r="E336" s="101"/>
      <c r="F336" s="101"/>
      <c r="G336" s="102"/>
      <c r="H336" s="102" t="s">
        <v>210</v>
      </c>
      <c r="I336" s="102" t="s">
        <v>1837</v>
      </c>
      <c r="J336" s="102" t="s">
        <v>1380</v>
      </c>
      <c r="K336" s="102">
        <v>5</v>
      </c>
      <c r="L336" s="102">
        <v>6</v>
      </c>
      <c r="M336" s="102" t="s">
        <v>334</v>
      </c>
      <c r="N336" s="102" t="s">
        <v>236</v>
      </c>
      <c r="O336" s="102" t="s">
        <v>208</v>
      </c>
      <c r="P336" s="102" t="s">
        <v>209</v>
      </c>
      <c r="Q336" s="102" t="s">
        <v>139</v>
      </c>
      <c r="R336" s="102">
        <v>34160</v>
      </c>
      <c r="S336" s="102" t="s">
        <v>236</v>
      </c>
      <c r="T336" s="102">
        <v>200</v>
      </c>
      <c r="U336" s="102" t="s">
        <v>1838</v>
      </c>
      <c r="V336" s="103"/>
      <c r="W336" s="101"/>
      <c r="X336" s="102" t="s">
        <v>212</v>
      </c>
      <c r="Y336" s="101" t="s">
        <v>1839</v>
      </c>
      <c r="Z336" s="101"/>
      <c r="AA336" s="101"/>
      <c r="AB336" s="104"/>
    </row>
    <row r="337" spans="2:28" ht="16.5" customHeight="1" x14ac:dyDescent="0.25">
      <c r="B337" s="97">
        <v>688</v>
      </c>
      <c r="C337" s="97" t="s">
        <v>55</v>
      </c>
      <c r="D337" s="98">
        <v>1196</v>
      </c>
      <c r="E337" s="99">
        <v>21</v>
      </c>
      <c r="F337" s="97">
        <v>6</v>
      </c>
      <c r="G337" s="97">
        <v>2</v>
      </c>
      <c r="H337" s="105">
        <v>0</v>
      </c>
      <c r="I337" s="105">
        <v>0</v>
      </c>
      <c r="J337" s="105">
        <v>70</v>
      </c>
      <c r="K337" s="95">
        <v>70</v>
      </c>
      <c r="L337" s="106">
        <f>T336</f>
        <v>200</v>
      </c>
      <c r="M337" s="106">
        <f>K337*L337</f>
        <v>14000</v>
      </c>
      <c r="N337" s="77"/>
      <c r="O337" s="78" t="s">
        <v>203</v>
      </c>
      <c r="P337" s="78" t="s">
        <v>5</v>
      </c>
      <c r="Q337" s="78" t="s">
        <v>143</v>
      </c>
      <c r="R337" s="79">
        <v>108</v>
      </c>
      <c r="S337" s="80"/>
      <c r="T337" s="81">
        <v>8050</v>
      </c>
      <c r="U337" s="96" t="s">
        <v>1270</v>
      </c>
      <c r="V337" s="79">
        <f>R337*T337*8/100</f>
        <v>69552</v>
      </c>
      <c r="W337" s="79">
        <f>R337*T337-V337</f>
        <v>799848</v>
      </c>
      <c r="X337" s="82">
        <f>M337+W337</f>
        <v>813848</v>
      </c>
      <c r="Y337" s="83">
        <f>M337</f>
        <v>14000</v>
      </c>
      <c r="Z337" s="84"/>
      <c r="AA337" s="87">
        <f>AB337*M337/100</f>
        <v>2.8</v>
      </c>
      <c r="AB337" s="86">
        <v>0.02</v>
      </c>
    </row>
    <row r="338" spans="2:28" ht="16.5" customHeight="1" x14ac:dyDescent="0.25">
      <c r="B338" s="99"/>
      <c r="C338" s="99"/>
      <c r="D338" s="99"/>
      <c r="E338" s="99"/>
      <c r="F338" s="99"/>
      <c r="G338" s="99"/>
      <c r="H338" s="107"/>
      <c r="I338" s="107"/>
      <c r="J338" s="107"/>
      <c r="K338" s="106"/>
      <c r="L338" s="106"/>
      <c r="M338" s="106"/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6"/>
      <c r="Y338" s="83"/>
      <c r="Z338" s="84"/>
      <c r="AA338" s="85"/>
      <c r="AB338" s="86"/>
    </row>
    <row r="339" spans="2:28" ht="16.5" customHeight="1" x14ac:dyDescent="0.25">
      <c r="B339" s="100" t="s">
        <v>205</v>
      </c>
      <c r="C339" s="101"/>
      <c r="D339" s="101"/>
      <c r="E339" s="101"/>
      <c r="F339" s="101"/>
      <c r="G339" s="102"/>
      <c r="H339" s="102" t="s">
        <v>207</v>
      </c>
      <c r="I339" s="102" t="s">
        <v>1555</v>
      </c>
      <c r="J339" s="102" t="s">
        <v>1556</v>
      </c>
      <c r="K339" s="102">
        <v>40</v>
      </c>
      <c r="L339" s="102">
        <v>6</v>
      </c>
      <c r="M339" s="102" t="s">
        <v>334</v>
      </c>
      <c r="N339" s="102" t="s">
        <v>236</v>
      </c>
      <c r="O339" s="102" t="s">
        <v>208</v>
      </c>
      <c r="P339" s="102" t="s">
        <v>209</v>
      </c>
      <c r="Q339" s="102" t="s">
        <v>139</v>
      </c>
      <c r="R339" s="102">
        <v>34160</v>
      </c>
      <c r="S339" s="102" t="s">
        <v>236</v>
      </c>
      <c r="T339" s="102">
        <v>600</v>
      </c>
      <c r="U339" s="102" t="s">
        <v>1840</v>
      </c>
      <c r="V339" s="103"/>
      <c r="W339" s="101"/>
      <c r="X339" s="102"/>
      <c r="Y339" s="101"/>
      <c r="Z339" s="101"/>
      <c r="AA339" s="101"/>
      <c r="AB339" s="104"/>
    </row>
    <row r="340" spans="2:28" ht="16.5" customHeight="1" x14ac:dyDescent="0.25">
      <c r="B340" s="97">
        <v>689</v>
      </c>
      <c r="C340" s="97" t="s">
        <v>55</v>
      </c>
      <c r="D340" s="98">
        <v>1197</v>
      </c>
      <c r="E340" s="99">
        <v>22</v>
      </c>
      <c r="F340" s="97">
        <v>6</v>
      </c>
      <c r="G340" s="97">
        <v>2</v>
      </c>
      <c r="H340" s="105">
        <v>0</v>
      </c>
      <c r="I340" s="105">
        <v>0</v>
      </c>
      <c r="J340" s="105">
        <v>58</v>
      </c>
      <c r="K340" s="95">
        <v>58</v>
      </c>
      <c r="L340" s="106">
        <f>T339</f>
        <v>600</v>
      </c>
      <c r="M340" s="106">
        <f>K340*L340</f>
        <v>34800</v>
      </c>
      <c r="N340" s="77"/>
      <c r="O340" s="78" t="s">
        <v>203</v>
      </c>
      <c r="P340" s="78" t="s">
        <v>211</v>
      </c>
      <c r="Q340" s="78" t="s">
        <v>143</v>
      </c>
      <c r="R340" s="79">
        <v>108</v>
      </c>
      <c r="S340" s="80"/>
      <c r="T340" s="81">
        <v>7450</v>
      </c>
      <c r="U340" s="96" t="s">
        <v>406</v>
      </c>
      <c r="V340" s="79">
        <f>R340*T340*85/100</f>
        <v>683910</v>
      </c>
      <c r="W340" s="79">
        <f>R340*T340-V340</f>
        <v>120690</v>
      </c>
      <c r="X340" s="82">
        <f>M340+W340</f>
        <v>155490</v>
      </c>
      <c r="Y340" s="83">
        <f>M340</f>
        <v>34800</v>
      </c>
      <c r="Z340" s="84"/>
      <c r="AA340" s="87">
        <f>AB340*M340/100</f>
        <v>6.96</v>
      </c>
      <c r="AB340" s="86">
        <v>0.02</v>
      </c>
    </row>
    <row r="341" spans="2:28" ht="16.5" customHeight="1" x14ac:dyDescent="0.25">
      <c r="B341" s="99"/>
      <c r="C341" s="99"/>
      <c r="D341" s="99"/>
      <c r="E341" s="99"/>
      <c r="F341" s="99"/>
      <c r="G341" s="99"/>
      <c r="H341" s="107"/>
      <c r="I341" s="107"/>
      <c r="J341" s="107"/>
      <c r="K341" s="106"/>
      <c r="L341" s="106"/>
      <c r="M341" s="106"/>
      <c r="N341" s="77"/>
      <c r="O341" s="78"/>
      <c r="P341" s="78"/>
      <c r="Q341" s="78"/>
      <c r="R341" s="79"/>
      <c r="S341" s="80"/>
      <c r="T341" s="81"/>
      <c r="U341" s="77"/>
      <c r="V341" s="79"/>
      <c r="W341" s="79"/>
      <c r="X341" s="86"/>
      <c r="Y341" s="83"/>
      <c r="Z341" s="84"/>
      <c r="AA341" s="85"/>
      <c r="AB341" s="86"/>
    </row>
    <row r="342" spans="2:28" ht="16.5" customHeight="1" x14ac:dyDescent="0.25">
      <c r="B342" s="100" t="s">
        <v>205</v>
      </c>
      <c r="C342" s="101"/>
      <c r="D342" s="101"/>
      <c r="E342" s="101"/>
      <c r="F342" s="101"/>
      <c r="G342" s="102"/>
      <c r="H342" s="102" t="s">
        <v>210</v>
      </c>
      <c r="I342" s="102" t="s">
        <v>1664</v>
      </c>
      <c r="J342" s="102" t="s">
        <v>1028</v>
      </c>
      <c r="K342" s="102">
        <v>37</v>
      </c>
      <c r="L342" s="102">
        <v>6</v>
      </c>
      <c r="M342" s="102" t="s">
        <v>334</v>
      </c>
      <c r="N342" s="102" t="s">
        <v>236</v>
      </c>
      <c r="O342" s="102" t="s">
        <v>208</v>
      </c>
      <c r="P342" s="102" t="s">
        <v>209</v>
      </c>
      <c r="Q342" s="102" t="s">
        <v>139</v>
      </c>
      <c r="R342" s="102">
        <v>34160</v>
      </c>
      <c r="S342" s="102" t="s">
        <v>236</v>
      </c>
      <c r="T342" s="102">
        <v>600</v>
      </c>
      <c r="U342" s="102" t="s">
        <v>1841</v>
      </c>
      <c r="V342" s="103"/>
      <c r="W342" s="101"/>
      <c r="X342" s="102"/>
      <c r="Y342" s="101"/>
      <c r="Z342" s="101"/>
      <c r="AA342" s="101"/>
      <c r="AB342" s="104"/>
    </row>
    <row r="343" spans="2:28" ht="16.5" customHeight="1" x14ac:dyDescent="0.25">
      <c r="B343" s="97">
        <v>690</v>
      </c>
      <c r="C343" s="97" t="s">
        <v>55</v>
      </c>
      <c r="D343" s="98">
        <v>1300</v>
      </c>
      <c r="E343" s="99">
        <v>23</v>
      </c>
      <c r="F343" s="97">
        <v>6</v>
      </c>
      <c r="G343" s="97">
        <v>2</v>
      </c>
      <c r="H343" s="105">
        <v>0</v>
      </c>
      <c r="I343" s="105">
        <v>1</v>
      </c>
      <c r="J343" s="105">
        <v>39</v>
      </c>
      <c r="K343" s="95">
        <v>139</v>
      </c>
      <c r="L343" s="106">
        <f>T342</f>
        <v>600</v>
      </c>
      <c r="M343" s="106">
        <f>K343*L343</f>
        <v>83400</v>
      </c>
      <c r="N343" s="77"/>
      <c r="O343" s="78" t="s">
        <v>203</v>
      </c>
      <c r="P343" s="78" t="s">
        <v>211</v>
      </c>
      <c r="Q343" s="78" t="s">
        <v>143</v>
      </c>
      <c r="R343" s="79">
        <v>162</v>
      </c>
      <c r="S343" s="80"/>
      <c r="T343" s="81">
        <v>7450</v>
      </c>
      <c r="U343" s="96" t="s">
        <v>406</v>
      </c>
      <c r="V343" s="79">
        <f>R343*T343*85/100</f>
        <v>1025865</v>
      </c>
      <c r="W343" s="79">
        <f>R343*T343-V343</f>
        <v>181035</v>
      </c>
      <c r="X343" s="82">
        <f>M343+W343</f>
        <v>264435</v>
      </c>
      <c r="Y343" s="83">
        <f>M343</f>
        <v>83400</v>
      </c>
      <c r="Z343" s="84"/>
      <c r="AA343" s="87">
        <f>AB343*M343/100</f>
        <v>16.68</v>
      </c>
      <c r="AB343" s="86">
        <v>0.02</v>
      </c>
    </row>
    <row r="344" spans="2:28" ht="16.5" customHeight="1" x14ac:dyDescent="0.25">
      <c r="B344" s="99"/>
      <c r="C344" s="99"/>
      <c r="D344" s="99"/>
      <c r="E344" s="99"/>
      <c r="F344" s="99"/>
      <c r="G344" s="99"/>
      <c r="H344" s="107"/>
      <c r="I344" s="107"/>
      <c r="J344" s="107"/>
      <c r="K344" s="106"/>
      <c r="L344" s="106"/>
      <c r="M344" s="106"/>
      <c r="N344" s="77"/>
      <c r="O344" s="78"/>
      <c r="P344" s="78"/>
      <c r="Q344" s="78"/>
      <c r="R344" s="79"/>
      <c r="S344" s="80"/>
      <c r="T344" s="81"/>
      <c r="U344" s="77"/>
      <c r="V344" s="79"/>
      <c r="W344" s="79"/>
      <c r="X344" s="86"/>
      <c r="Y344" s="83"/>
      <c r="Z344" s="84"/>
      <c r="AA344" s="85"/>
      <c r="AB344" s="86"/>
    </row>
    <row r="345" spans="2:28" ht="16.5" customHeight="1" x14ac:dyDescent="0.25">
      <c r="B345" s="100" t="s">
        <v>205</v>
      </c>
      <c r="C345" s="101"/>
      <c r="D345" s="101"/>
      <c r="E345" s="101"/>
      <c r="F345" s="101"/>
      <c r="G345" s="102"/>
      <c r="H345" s="102" t="s">
        <v>210</v>
      </c>
      <c r="I345" s="102" t="s">
        <v>1309</v>
      </c>
      <c r="J345" s="102" t="s">
        <v>1306</v>
      </c>
      <c r="K345" s="102">
        <v>111</v>
      </c>
      <c r="L345" s="102">
        <v>6</v>
      </c>
      <c r="M345" s="102" t="s">
        <v>334</v>
      </c>
      <c r="N345" s="102" t="s">
        <v>236</v>
      </c>
      <c r="O345" s="102" t="s">
        <v>208</v>
      </c>
      <c r="P345" s="102" t="s">
        <v>209</v>
      </c>
      <c r="Q345" s="102" t="s">
        <v>139</v>
      </c>
      <c r="R345" s="102">
        <v>34160</v>
      </c>
      <c r="S345" s="102" t="s">
        <v>236</v>
      </c>
      <c r="T345" s="102">
        <v>600</v>
      </c>
      <c r="U345" s="102" t="s">
        <v>1842</v>
      </c>
      <c r="V345" s="103"/>
      <c r="W345" s="101"/>
      <c r="X345" s="102"/>
      <c r="Y345" s="101"/>
      <c r="Z345" s="101"/>
      <c r="AA345" s="101"/>
      <c r="AB345" s="104"/>
    </row>
    <row r="346" spans="2:28" ht="16.5" customHeight="1" x14ac:dyDescent="0.25">
      <c r="B346" s="97">
        <v>691</v>
      </c>
      <c r="C346" s="97" t="s">
        <v>55</v>
      </c>
      <c r="D346" s="98">
        <v>1299</v>
      </c>
      <c r="E346" s="99">
        <v>24</v>
      </c>
      <c r="F346" s="97">
        <v>6</v>
      </c>
      <c r="G346" s="97">
        <v>2</v>
      </c>
      <c r="H346" s="105">
        <v>0</v>
      </c>
      <c r="I346" s="105">
        <v>3</v>
      </c>
      <c r="J346" s="105">
        <v>28</v>
      </c>
      <c r="K346" s="95">
        <v>328</v>
      </c>
      <c r="L346" s="106">
        <f>T345</f>
        <v>600</v>
      </c>
      <c r="M346" s="106">
        <f>K346*L346</f>
        <v>196800</v>
      </c>
      <c r="N346" s="77"/>
      <c r="O346" s="78" t="s">
        <v>203</v>
      </c>
      <c r="P346" s="78" t="s">
        <v>211</v>
      </c>
      <c r="Q346" s="78" t="s">
        <v>143</v>
      </c>
      <c r="R346" s="79">
        <v>162</v>
      </c>
      <c r="S346" s="80"/>
      <c r="T346" s="81">
        <v>7450</v>
      </c>
      <c r="U346" s="96" t="s">
        <v>1445</v>
      </c>
      <c r="V346" s="79">
        <f>R346*T346*85/100</f>
        <v>1025865</v>
      </c>
      <c r="W346" s="79">
        <f>R346*T346-V346</f>
        <v>181035</v>
      </c>
      <c r="X346" s="82">
        <f>M346+W346</f>
        <v>377835</v>
      </c>
      <c r="Y346" s="83">
        <f>M346</f>
        <v>196800</v>
      </c>
      <c r="Z346" s="84"/>
      <c r="AA346" s="87">
        <f>AB346*M346/100</f>
        <v>39.36</v>
      </c>
      <c r="AB346" s="86">
        <v>0.02</v>
      </c>
    </row>
    <row r="347" spans="2:28" ht="16.5" customHeight="1" x14ac:dyDescent="0.25">
      <c r="B347" s="99"/>
      <c r="C347" s="99"/>
      <c r="D347" s="99"/>
      <c r="E347" s="99"/>
      <c r="F347" s="99"/>
      <c r="G347" s="99"/>
      <c r="H347" s="107"/>
      <c r="I347" s="107"/>
      <c r="J347" s="107"/>
      <c r="K347" s="106"/>
      <c r="L347" s="106"/>
      <c r="M347" s="106"/>
      <c r="N347" s="77"/>
      <c r="O347" s="78"/>
      <c r="P347" s="78"/>
      <c r="Q347" s="78"/>
      <c r="R347" s="79"/>
      <c r="S347" s="80"/>
      <c r="T347" s="81"/>
      <c r="U347" s="77"/>
      <c r="V347" s="79"/>
      <c r="W347" s="79"/>
      <c r="X347" s="86"/>
      <c r="Y347" s="83"/>
      <c r="Z347" s="84"/>
      <c r="AA347" s="85"/>
      <c r="AB347" s="86"/>
    </row>
    <row r="348" spans="2:28" ht="16.5" customHeight="1" x14ac:dyDescent="0.25">
      <c r="B348" s="100" t="s">
        <v>205</v>
      </c>
      <c r="C348" s="101"/>
      <c r="D348" s="101"/>
      <c r="E348" s="101"/>
      <c r="F348" s="101"/>
      <c r="G348" s="102"/>
      <c r="H348" s="102" t="s">
        <v>207</v>
      </c>
      <c r="I348" s="102" t="s">
        <v>1843</v>
      </c>
      <c r="J348" s="102" t="s">
        <v>719</v>
      </c>
      <c r="K348" s="102">
        <v>46</v>
      </c>
      <c r="L348" s="102">
        <v>6</v>
      </c>
      <c r="M348" s="102" t="s">
        <v>334</v>
      </c>
      <c r="N348" s="102" t="s">
        <v>236</v>
      </c>
      <c r="O348" s="102" t="s">
        <v>208</v>
      </c>
      <c r="P348" s="102" t="s">
        <v>209</v>
      </c>
      <c r="Q348" s="102" t="s">
        <v>139</v>
      </c>
      <c r="R348" s="102">
        <v>34160</v>
      </c>
      <c r="S348" s="102" t="s">
        <v>236</v>
      </c>
      <c r="T348" s="102">
        <v>200</v>
      </c>
      <c r="U348" s="102" t="s">
        <v>1844</v>
      </c>
      <c r="V348" s="103"/>
      <c r="W348" s="101"/>
      <c r="X348" s="102"/>
      <c r="Y348" s="101"/>
      <c r="Z348" s="101"/>
      <c r="AA348" s="101"/>
      <c r="AB348" s="104"/>
    </row>
    <row r="349" spans="2:28" ht="16.5" customHeight="1" x14ac:dyDescent="0.25">
      <c r="B349" s="97">
        <v>692</v>
      </c>
      <c r="C349" s="97" t="s">
        <v>55</v>
      </c>
      <c r="D349" s="98">
        <v>1200</v>
      </c>
      <c r="E349" s="99">
        <v>25</v>
      </c>
      <c r="F349" s="97">
        <v>6</v>
      </c>
      <c r="G349" s="97">
        <v>1</v>
      </c>
      <c r="H349" s="105">
        <v>0</v>
      </c>
      <c r="I349" s="105">
        <v>0</v>
      </c>
      <c r="J349" s="105">
        <v>85</v>
      </c>
      <c r="K349" s="95">
        <v>85</v>
      </c>
      <c r="L349" s="106">
        <f>T348</f>
        <v>200</v>
      </c>
      <c r="M349" s="106">
        <f>K349*L349</f>
        <v>17000</v>
      </c>
      <c r="N349" s="77"/>
      <c r="O349" s="78"/>
      <c r="P349" s="78"/>
      <c r="Q349" s="78"/>
      <c r="R349" s="79"/>
      <c r="S349" s="80"/>
      <c r="T349" s="81"/>
      <c r="U349" s="77"/>
      <c r="V349" s="79"/>
      <c r="W349" s="79"/>
      <c r="X349" s="82"/>
      <c r="Y349" s="83">
        <f>M349</f>
        <v>17000</v>
      </c>
      <c r="Z349" s="84"/>
      <c r="AA349" s="87">
        <f>AB349*M349/100</f>
        <v>1.7</v>
      </c>
      <c r="AB349" s="110">
        <v>0.01</v>
      </c>
    </row>
    <row r="350" spans="2:28" ht="16.5" customHeight="1" x14ac:dyDescent="0.25">
      <c r="B350" s="99"/>
      <c r="C350" s="99"/>
      <c r="D350" s="99"/>
      <c r="E350" s="99"/>
      <c r="F350" s="99"/>
      <c r="G350" s="99"/>
      <c r="H350" s="107"/>
      <c r="I350" s="107"/>
      <c r="J350" s="107"/>
      <c r="K350" s="106"/>
      <c r="L350" s="106"/>
      <c r="M350" s="106"/>
      <c r="N350" s="77"/>
      <c r="O350" s="78"/>
      <c r="P350" s="78"/>
      <c r="Q350" s="78"/>
      <c r="R350" s="79"/>
      <c r="S350" s="80"/>
      <c r="T350" s="81"/>
      <c r="U350" s="77"/>
      <c r="V350" s="79"/>
      <c r="W350" s="79"/>
      <c r="X350" s="86"/>
      <c r="Y350" s="83"/>
      <c r="Z350" s="84"/>
      <c r="AA350" s="85"/>
      <c r="AB350" s="86"/>
    </row>
    <row r="351" spans="2:28" ht="16.5" customHeight="1" x14ac:dyDescent="0.25">
      <c r="B351" s="100" t="s">
        <v>205</v>
      </c>
      <c r="C351" s="101"/>
      <c r="D351" s="101"/>
      <c r="E351" s="101"/>
      <c r="F351" s="101"/>
      <c r="G351" s="102"/>
      <c r="H351" s="102" t="s">
        <v>210</v>
      </c>
      <c r="I351" s="102" t="s">
        <v>718</v>
      </c>
      <c r="J351" s="102" t="s">
        <v>719</v>
      </c>
      <c r="K351" s="102">
        <v>46</v>
      </c>
      <c r="L351" s="102">
        <v>6</v>
      </c>
      <c r="M351" s="102" t="s">
        <v>334</v>
      </c>
      <c r="N351" s="102" t="s">
        <v>236</v>
      </c>
      <c r="O351" s="102" t="s">
        <v>208</v>
      </c>
      <c r="P351" s="102" t="s">
        <v>209</v>
      </c>
      <c r="Q351" s="102" t="s">
        <v>139</v>
      </c>
      <c r="R351" s="102">
        <v>34160</v>
      </c>
      <c r="S351" s="102" t="s">
        <v>236</v>
      </c>
      <c r="T351" s="102">
        <v>200</v>
      </c>
      <c r="U351" s="102" t="s">
        <v>1845</v>
      </c>
      <c r="V351" s="103"/>
      <c r="W351" s="101"/>
      <c r="X351" s="102"/>
      <c r="Y351" s="101"/>
      <c r="Z351" s="101"/>
      <c r="AA351" s="101"/>
      <c r="AB351" s="104"/>
    </row>
    <row r="352" spans="2:28" ht="16.5" customHeight="1" x14ac:dyDescent="0.25">
      <c r="B352" s="97">
        <v>693</v>
      </c>
      <c r="C352" s="97" t="s">
        <v>55</v>
      </c>
      <c r="D352" s="98">
        <v>1201</v>
      </c>
      <c r="E352" s="99">
        <v>26</v>
      </c>
      <c r="F352" s="97">
        <v>6</v>
      </c>
      <c r="G352" s="97">
        <v>1</v>
      </c>
      <c r="H352" s="105">
        <v>0</v>
      </c>
      <c r="I352" s="105">
        <v>2</v>
      </c>
      <c r="J352" s="105">
        <v>9</v>
      </c>
      <c r="K352" s="95">
        <v>209</v>
      </c>
      <c r="L352" s="106">
        <f>T351</f>
        <v>200</v>
      </c>
      <c r="M352" s="106">
        <f>K352*L352</f>
        <v>41800</v>
      </c>
      <c r="N352" s="77"/>
      <c r="O352" s="78"/>
      <c r="P352" s="78"/>
      <c r="Q352" s="78"/>
      <c r="R352" s="79"/>
      <c r="S352" s="80"/>
      <c r="T352" s="81"/>
      <c r="U352" s="77"/>
      <c r="V352" s="79"/>
      <c r="W352" s="79"/>
      <c r="X352" s="82"/>
      <c r="Y352" s="83">
        <f>M352</f>
        <v>41800</v>
      </c>
      <c r="Z352" s="84"/>
      <c r="AA352" s="87">
        <f>AB352*M352/100</f>
        <v>4.18</v>
      </c>
      <c r="AB352" s="110">
        <v>0.01</v>
      </c>
    </row>
    <row r="353" spans="2:28" ht="16.5" customHeight="1" x14ac:dyDescent="0.25">
      <c r="B353" s="99"/>
      <c r="C353" s="99"/>
      <c r="D353" s="99"/>
      <c r="E353" s="99"/>
      <c r="F353" s="99"/>
      <c r="G353" s="99"/>
      <c r="H353" s="107"/>
      <c r="I353" s="107"/>
      <c r="J353" s="107"/>
      <c r="K353" s="106"/>
      <c r="L353" s="106"/>
      <c r="M353" s="106"/>
      <c r="N353" s="77"/>
      <c r="O353" s="78"/>
      <c r="P353" s="78"/>
      <c r="Q353" s="78"/>
      <c r="R353" s="79"/>
      <c r="S353" s="80"/>
      <c r="T353" s="81"/>
      <c r="U353" s="77"/>
      <c r="V353" s="79"/>
      <c r="W353" s="79"/>
      <c r="X353" s="86"/>
      <c r="Y353" s="83"/>
      <c r="Z353" s="84"/>
      <c r="AA353" s="85"/>
      <c r="AB353" s="86"/>
    </row>
    <row r="354" spans="2:28" ht="16.5" customHeight="1" x14ac:dyDescent="0.25">
      <c r="B354" s="100" t="s">
        <v>205</v>
      </c>
      <c r="C354" s="101"/>
      <c r="D354" s="101"/>
      <c r="E354" s="101"/>
      <c r="F354" s="101"/>
      <c r="G354" s="102"/>
      <c r="H354" s="102" t="s">
        <v>210</v>
      </c>
      <c r="I354" s="102" t="s">
        <v>718</v>
      </c>
      <c r="J354" s="102" t="s">
        <v>719</v>
      </c>
      <c r="K354" s="102">
        <v>46</v>
      </c>
      <c r="L354" s="102">
        <v>6</v>
      </c>
      <c r="M354" s="102" t="s">
        <v>334</v>
      </c>
      <c r="N354" s="102" t="s">
        <v>236</v>
      </c>
      <c r="O354" s="102" t="s">
        <v>208</v>
      </c>
      <c r="P354" s="102" t="s">
        <v>209</v>
      </c>
      <c r="Q354" s="102" t="s">
        <v>139</v>
      </c>
      <c r="R354" s="102">
        <v>34160</v>
      </c>
      <c r="S354" s="102" t="s">
        <v>236</v>
      </c>
      <c r="T354" s="102">
        <v>200</v>
      </c>
      <c r="U354" s="102" t="s">
        <v>1846</v>
      </c>
      <c r="V354" s="103"/>
      <c r="W354" s="101"/>
      <c r="X354" s="102"/>
      <c r="Y354" s="101"/>
      <c r="Z354" s="101"/>
      <c r="AA354" s="101"/>
      <c r="AB354" s="104"/>
    </row>
    <row r="355" spans="2:28" ht="16.5" customHeight="1" x14ac:dyDescent="0.25">
      <c r="B355" s="97">
        <v>694</v>
      </c>
      <c r="C355" s="97" t="s">
        <v>55</v>
      </c>
      <c r="D355" s="98">
        <v>1202</v>
      </c>
      <c r="E355" s="99">
        <v>27</v>
      </c>
      <c r="F355" s="97">
        <v>6</v>
      </c>
      <c r="G355" s="97"/>
      <c r="H355" s="105">
        <v>0</v>
      </c>
      <c r="I355" s="105">
        <v>1</v>
      </c>
      <c r="J355" s="105">
        <v>58</v>
      </c>
      <c r="K355" s="95">
        <v>158</v>
      </c>
      <c r="L355" s="106">
        <f>T354</f>
        <v>200</v>
      </c>
      <c r="M355" s="106">
        <f>K355*L355</f>
        <v>31600</v>
      </c>
      <c r="N355" s="77"/>
      <c r="O355" s="78" t="s">
        <v>203</v>
      </c>
      <c r="P355" s="78" t="s">
        <v>211</v>
      </c>
      <c r="Q355" s="78" t="s">
        <v>143</v>
      </c>
      <c r="R355" s="79">
        <v>162</v>
      </c>
      <c r="S355" s="80"/>
      <c r="T355" s="81">
        <v>7450</v>
      </c>
      <c r="U355" s="96" t="s">
        <v>1445</v>
      </c>
      <c r="V355" s="79">
        <f>R355*T355*85/100</f>
        <v>1025865</v>
      </c>
      <c r="W355" s="79">
        <f>R355*T355-V355</f>
        <v>181035</v>
      </c>
      <c r="X355" s="82">
        <f>M355+W355</f>
        <v>212635</v>
      </c>
      <c r="Y355" s="83">
        <f>M355</f>
        <v>31600</v>
      </c>
      <c r="Z355" s="84"/>
      <c r="AA355" s="87">
        <f>AB355*M355/100</f>
        <v>6.32</v>
      </c>
      <c r="AB355" s="86">
        <v>0.02</v>
      </c>
    </row>
    <row r="356" spans="2:28" ht="16.5" customHeight="1" x14ac:dyDescent="0.25">
      <c r="B356" s="97"/>
      <c r="C356" s="97"/>
      <c r="D356" s="98"/>
      <c r="E356" s="99"/>
      <c r="F356" s="97"/>
      <c r="G356" s="97"/>
      <c r="H356" s="105"/>
      <c r="I356" s="105"/>
      <c r="J356" s="105"/>
      <c r="K356" s="95">
        <v>50</v>
      </c>
      <c r="L356" s="106">
        <f>T354</f>
        <v>200</v>
      </c>
      <c r="M356" s="106">
        <f>K356*L356</f>
        <v>10000</v>
      </c>
      <c r="N356" s="77"/>
      <c r="O356" s="78" t="s">
        <v>120</v>
      </c>
      <c r="P356" s="78" t="s">
        <v>5</v>
      </c>
      <c r="Q356" s="78"/>
      <c r="R356" s="79">
        <v>36</v>
      </c>
      <c r="S356" s="80"/>
      <c r="T356" s="81">
        <v>2600</v>
      </c>
      <c r="U356" s="96" t="s">
        <v>231</v>
      </c>
      <c r="V356" s="79">
        <f>R356*T356*22/100</f>
        <v>20592</v>
      </c>
      <c r="W356" s="79">
        <f>R356*T356-V356</f>
        <v>73008</v>
      </c>
      <c r="X356" s="82">
        <f>M356+W356</f>
        <v>83008</v>
      </c>
      <c r="Y356" s="83">
        <f>M356</f>
        <v>10000</v>
      </c>
      <c r="Z356" s="84"/>
      <c r="AA356" s="87">
        <f>AB356*M356/100</f>
        <v>2</v>
      </c>
      <c r="AB356" s="86">
        <v>0.02</v>
      </c>
    </row>
    <row r="357" spans="2:28" ht="16.5" customHeight="1" x14ac:dyDescent="0.25">
      <c r="B357" s="97"/>
      <c r="C357" s="97"/>
      <c r="D357" s="98"/>
      <c r="E357" s="99"/>
      <c r="F357" s="97"/>
      <c r="G357" s="97"/>
      <c r="H357" s="105">
        <v>0</v>
      </c>
      <c r="I357" s="105">
        <v>2</v>
      </c>
      <c r="J357" s="105">
        <v>8</v>
      </c>
      <c r="K357" s="95">
        <v>208</v>
      </c>
      <c r="L357" s="106"/>
      <c r="M357" s="106"/>
      <c r="N357" s="77"/>
      <c r="O357" s="78"/>
      <c r="P357" s="78"/>
      <c r="Q357" s="78"/>
      <c r="R357" s="79"/>
      <c r="S357" s="80"/>
      <c r="T357" s="81"/>
      <c r="U357" s="77"/>
      <c r="V357" s="79"/>
      <c r="W357" s="79"/>
      <c r="X357" s="82"/>
      <c r="Y357" s="83"/>
      <c r="Z357" s="84"/>
      <c r="AA357" s="87">
        <f>SUM(AA355:AA356)</f>
        <v>8.32</v>
      </c>
      <c r="AB357" s="82"/>
    </row>
    <row r="358" spans="2:28" ht="16.5" customHeight="1" x14ac:dyDescent="0.25">
      <c r="B358" s="99"/>
      <c r="C358" s="99"/>
      <c r="D358" s="99"/>
      <c r="E358" s="99"/>
      <c r="F358" s="99"/>
      <c r="G358" s="99"/>
      <c r="H358" s="107"/>
      <c r="I358" s="107"/>
      <c r="J358" s="107"/>
      <c r="K358" s="106"/>
      <c r="L358" s="106"/>
      <c r="M358" s="106"/>
      <c r="N358" s="77"/>
      <c r="O358" s="78"/>
      <c r="P358" s="78"/>
      <c r="Q358" s="78"/>
      <c r="R358" s="79"/>
      <c r="S358" s="80"/>
      <c r="T358" s="81"/>
      <c r="U358" s="77"/>
      <c r="V358" s="79"/>
      <c r="W358" s="79"/>
      <c r="X358" s="86"/>
      <c r="Y358" s="83"/>
      <c r="Z358" s="84"/>
      <c r="AA358" s="85"/>
      <c r="AB358" s="86"/>
    </row>
    <row r="359" spans="2:28" ht="16.5" customHeight="1" x14ac:dyDescent="0.25">
      <c r="B359" s="100" t="s">
        <v>205</v>
      </c>
      <c r="C359" s="101"/>
      <c r="D359" s="101"/>
      <c r="E359" s="101"/>
      <c r="F359" s="101"/>
      <c r="G359" s="102"/>
      <c r="H359" s="102" t="s">
        <v>207</v>
      </c>
      <c r="I359" s="102" t="s">
        <v>1847</v>
      </c>
      <c r="J359" s="102" t="s">
        <v>743</v>
      </c>
      <c r="K359" s="102">
        <v>63</v>
      </c>
      <c r="L359" s="102">
        <v>6</v>
      </c>
      <c r="M359" s="102" t="s">
        <v>334</v>
      </c>
      <c r="N359" s="102" t="s">
        <v>236</v>
      </c>
      <c r="O359" s="102" t="s">
        <v>208</v>
      </c>
      <c r="P359" s="102" t="s">
        <v>209</v>
      </c>
      <c r="Q359" s="102" t="s">
        <v>139</v>
      </c>
      <c r="R359" s="102">
        <v>34160</v>
      </c>
      <c r="S359" s="102" t="s">
        <v>236</v>
      </c>
      <c r="T359" s="102">
        <v>200</v>
      </c>
      <c r="U359" s="102" t="s">
        <v>1848</v>
      </c>
      <c r="V359" s="103"/>
      <c r="W359" s="101"/>
      <c r="X359" s="102" t="s">
        <v>212</v>
      </c>
      <c r="Y359" s="101" t="s">
        <v>1849</v>
      </c>
      <c r="Z359" s="101"/>
      <c r="AA359" s="101"/>
      <c r="AB359" s="104"/>
    </row>
    <row r="360" spans="2:28" ht="16.5" customHeight="1" x14ac:dyDescent="0.25">
      <c r="B360" s="97">
        <v>695</v>
      </c>
      <c r="C360" s="97" t="s">
        <v>55</v>
      </c>
      <c r="D360" s="98">
        <v>1203</v>
      </c>
      <c r="E360" s="99">
        <v>28</v>
      </c>
      <c r="F360" s="97">
        <v>6</v>
      </c>
      <c r="G360" s="97">
        <v>2</v>
      </c>
      <c r="H360" s="105">
        <v>0</v>
      </c>
      <c r="I360" s="105">
        <v>2</v>
      </c>
      <c r="J360" s="105">
        <v>25</v>
      </c>
      <c r="K360" s="95">
        <v>225</v>
      </c>
      <c r="L360" s="106">
        <f>T359</f>
        <v>200</v>
      </c>
      <c r="M360" s="106">
        <f>K360*L360</f>
        <v>45000</v>
      </c>
      <c r="N360" s="77"/>
      <c r="O360" s="78" t="s">
        <v>203</v>
      </c>
      <c r="P360" s="78" t="s">
        <v>211</v>
      </c>
      <c r="Q360" s="78" t="s">
        <v>143</v>
      </c>
      <c r="R360" s="79">
        <v>162</v>
      </c>
      <c r="S360" s="80"/>
      <c r="T360" s="81">
        <v>7450</v>
      </c>
      <c r="U360" s="96" t="s">
        <v>406</v>
      </c>
      <c r="V360" s="79">
        <f>R360*T360*85/100</f>
        <v>1025865</v>
      </c>
      <c r="W360" s="79">
        <f>R360*T360-V360</f>
        <v>181035</v>
      </c>
      <c r="X360" s="82">
        <f>M360+W360</f>
        <v>226035</v>
      </c>
      <c r="Y360" s="83">
        <f>M360</f>
        <v>45000</v>
      </c>
      <c r="Z360" s="84"/>
      <c r="AA360" s="87">
        <f>AB360*M360/100</f>
        <v>9</v>
      </c>
      <c r="AB360" s="86">
        <v>0.02</v>
      </c>
    </row>
    <row r="361" spans="2:28" ht="16.5" customHeight="1" x14ac:dyDescent="0.25">
      <c r="B361" s="99"/>
      <c r="C361" s="99"/>
      <c r="D361" s="99"/>
      <c r="E361" s="99"/>
      <c r="F361" s="99"/>
      <c r="G361" s="99"/>
      <c r="H361" s="107"/>
      <c r="I361" s="107"/>
      <c r="J361" s="107"/>
      <c r="K361" s="106"/>
      <c r="L361" s="106"/>
      <c r="M361" s="106"/>
      <c r="N361" s="77"/>
      <c r="O361" s="78"/>
      <c r="P361" s="78"/>
      <c r="Q361" s="78"/>
      <c r="R361" s="79"/>
      <c r="S361" s="80"/>
      <c r="T361" s="81"/>
      <c r="U361" s="77"/>
      <c r="V361" s="79"/>
      <c r="W361" s="79"/>
      <c r="X361" s="86"/>
      <c r="Y361" s="83"/>
      <c r="Z361" s="84"/>
      <c r="AA361" s="85"/>
      <c r="AB361" s="86"/>
    </row>
    <row r="362" spans="2:28" ht="16.5" customHeight="1" x14ac:dyDescent="0.25">
      <c r="B362" s="100" t="s">
        <v>205</v>
      </c>
      <c r="C362" s="101"/>
      <c r="D362" s="101"/>
      <c r="E362" s="101"/>
      <c r="F362" s="101"/>
      <c r="G362" s="102"/>
      <c r="H362" s="102" t="s">
        <v>210</v>
      </c>
      <c r="I362" s="102" t="s">
        <v>1850</v>
      </c>
      <c r="J362" s="102" t="s">
        <v>1851</v>
      </c>
      <c r="K362" s="102">
        <v>139</v>
      </c>
      <c r="L362" s="102">
        <v>6</v>
      </c>
      <c r="M362" s="102" t="s">
        <v>334</v>
      </c>
      <c r="N362" s="102" t="s">
        <v>236</v>
      </c>
      <c r="O362" s="102" t="s">
        <v>208</v>
      </c>
      <c r="P362" s="102" t="s">
        <v>209</v>
      </c>
      <c r="Q362" s="102" t="s">
        <v>139</v>
      </c>
      <c r="R362" s="102">
        <v>34160</v>
      </c>
      <c r="S362" s="102" t="s">
        <v>236</v>
      </c>
      <c r="T362" s="102">
        <v>200</v>
      </c>
      <c r="U362" s="102" t="s">
        <v>1852</v>
      </c>
      <c r="V362" s="103"/>
      <c r="W362" s="101"/>
      <c r="X362" s="102" t="s">
        <v>212</v>
      </c>
      <c r="Y362" s="101" t="s">
        <v>1853</v>
      </c>
      <c r="Z362" s="101"/>
      <c r="AA362" s="101"/>
      <c r="AB362" s="104"/>
    </row>
    <row r="363" spans="2:28" ht="16.5" customHeight="1" x14ac:dyDescent="0.25">
      <c r="B363" s="97">
        <v>696</v>
      </c>
      <c r="C363" s="97" t="s">
        <v>55</v>
      </c>
      <c r="D363" s="98">
        <v>1204</v>
      </c>
      <c r="E363" s="99">
        <v>29</v>
      </c>
      <c r="F363" s="97">
        <v>6</v>
      </c>
      <c r="G363" s="97">
        <v>1</v>
      </c>
      <c r="H363" s="105">
        <v>0</v>
      </c>
      <c r="I363" s="105">
        <v>1</v>
      </c>
      <c r="J363" s="105">
        <v>14</v>
      </c>
      <c r="K363" s="95">
        <v>114</v>
      </c>
      <c r="L363" s="106">
        <f>T362</f>
        <v>200</v>
      </c>
      <c r="M363" s="106">
        <f>K363*L363</f>
        <v>22800</v>
      </c>
      <c r="N363" s="77"/>
      <c r="O363" s="78" t="s">
        <v>203</v>
      </c>
      <c r="P363" s="78" t="s">
        <v>5</v>
      </c>
      <c r="Q363" s="78" t="s">
        <v>143</v>
      </c>
      <c r="R363" s="79">
        <v>90</v>
      </c>
      <c r="S363" s="80"/>
      <c r="T363" s="81">
        <v>8050</v>
      </c>
      <c r="U363" s="96" t="s">
        <v>379</v>
      </c>
      <c r="V363" s="79">
        <f>R363*T363*46/100</f>
        <v>333270</v>
      </c>
      <c r="W363" s="79">
        <f>R363*T363-V363</f>
        <v>391230</v>
      </c>
      <c r="X363" s="82">
        <f>M363+W363</f>
        <v>414030</v>
      </c>
      <c r="Y363" s="83">
        <f>M363</f>
        <v>22800</v>
      </c>
      <c r="Z363" s="84"/>
      <c r="AA363" s="87">
        <f>AB363*M363/100</f>
        <v>4.5599999999999996</v>
      </c>
      <c r="AB363" s="86">
        <v>0.02</v>
      </c>
    </row>
    <row r="364" spans="2:28" ht="16.5" customHeight="1" x14ac:dyDescent="0.25">
      <c r="B364" s="99"/>
      <c r="C364" s="99"/>
      <c r="D364" s="99"/>
      <c r="E364" s="99"/>
      <c r="F364" s="99"/>
      <c r="G364" s="99"/>
      <c r="H364" s="107"/>
      <c r="I364" s="107"/>
      <c r="J364" s="107"/>
      <c r="K364" s="106"/>
      <c r="L364" s="106"/>
      <c r="M364" s="106"/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6"/>
      <c r="Y364" s="83"/>
      <c r="Z364" s="84"/>
      <c r="AA364" s="85"/>
      <c r="AB364" s="86"/>
    </row>
    <row r="365" spans="2:28" ht="16.5" customHeight="1" x14ac:dyDescent="0.25">
      <c r="B365" s="100" t="s">
        <v>205</v>
      </c>
      <c r="C365" s="101"/>
      <c r="D365" s="101"/>
      <c r="E365" s="101"/>
      <c r="F365" s="101"/>
      <c r="G365" s="102"/>
      <c r="H365" s="102" t="s">
        <v>207</v>
      </c>
      <c r="I365" s="102" t="s">
        <v>1854</v>
      </c>
      <c r="J365" s="102" t="s">
        <v>1855</v>
      </c>
      <c r="K365" s="102">
        <v>133</v>
      </c>
      <c r="L365" s="102">
        <v>6</v>
      </c>
      <c r="M365" s="102" t="s">
        <v>334</v>
      </c>
      <c r="N365" s="102" t="s">
        <v>236</v>
      </c>
      <c r="O365" s="102" t="s">
        <v>208</v>
      </c>
      <c r="P365" s="102" t="s">
        <v>209</v>
      </c>
      <c r="Q365" s="102" t="s">
        <v>139</v>
      </c>
      <c r="R365" s="102">
        <v>34160</v>
      </c>
      <c r="S365" s="102" t="s">
        <v>236</v>
      </c>
      <c r="T365" s="102">
        <v>200</v>
      </c>
      <c r="U365" s="102" t="s">
        <v>1856</v>
      </c>
      <c r="V365" s="103"/>
      <c r="W365" s="101"/>
      <c r="X365" s="102"/>
      <c r="Y365" s="101"/>
      <c r="Z365" s="101"/>
      <c r="AA365" s="101"/>
      <c r="AB365" s="104"/>
    </row>
    <row r="366" spans="2:28" ht="16.5" customHeight="1" x14ac:dyDescent="0.25">
      <c r="B366" s="97">
        <v>697</v>
      </c>
      <c r="C366" s="97" t="s">
        <v>55</v>
      </c>
      <c r="D366" s="98">
        <v>1205</v>
      </c>
      <c r="E366" s="99">
        <v>30</v>
      </c>
      <c r="F366" s="97">
        <v>6</v>
      </c>
      <c r="G366" s="97">
        <v>1</v>
      </c>
      <c r="H366" s="105">
        <v>0</v>
      </c>
      <c r="I366" s="105">
        <v>2</v>
      </c>
      <c r="J366" s="105">
        <v>57</v>
      </c>
      <c r="K366" s="95">
        <v>257</v>
      </c>
      <c r="L366" s="106">
        <f>T365</f>
        <v>200</v>
      </c>
      <c r="M366" s="106">
        <f>K366*L366</f>
        <v>51400</v>
      </c>
      <c r="N366" s="77"/>
      <c r="O366" s="78"/>
      <c r="P366" s="78"/>
      <c r="Q366" s="78"/>
      <c r="R366" s="79"/>
      <c r="S366" s="80"/>
      <c r="T366" s="81"/>
      <c r="U366" s="77"/>
      <c r="V366" s="79"/>
      <c r="W366" s="79"/>
      <c r="X366" s="82"/>
      <c r="Y366" s="83">
        <f>M366</f>
        <v>51400</v>
      </c>
      <c r="Z366" s="84"/>
      <c r="AA366" s="87">
        <f>AB366*M366/100</f>
        <v>5.14</v>
      </c>
      <c r="AB366" s="110">
        <v>0.01</v>
      </c>
    </row>
    <row r="367" spans="2:28" ht="16.5" customHeight="1" x14ac:dyDescent="0.25">
      <c r="B367" s="97"/>
      <c r="C367" s="97"/>
      <c r="D367" s="98"/>
      <c r="E367" s="99"/>
      <c r="F367" s="97"/>
      <c r="G367" s="97"/>
      <c r="H367" s="105"/>
      <c r="I367" s="105"/>
      <c r="J367" s="105"/>
      <c r="K367" s="95"/>
      <c r="L367" s="106"/>
      <c r="M367" s="106"/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2"/>
      <c r="Y367" s="83"/>
      <c r="Z367" s="84"/>
      <c r="AA367" s="87"/>
      <c r="AB367" s="110"/>
    </row>
    <row r="368" spans="2:28" ht="16.5" customHeight="1" x14ac:dyDescent="0.25">
      <c r="B368" s="99"/>
      <c r="C368" s="99"/>
      <c r="D368" s="99"/>
      <c r="E368" s="99"/>
      <c r="F368" s="99"/>
      <c r="G368" s="99"/>
      <c r="H368" s="107"/>
      <c r="I368" s="107"/>
      <c r="J368" s="107"/>
      <c r="K368" s="106"/>
      <c r="L368" s="106"/>
      <c r="M368" s="106"/>
      <c r="N368" s="77"/>
      <c r="O368" s="78"/>
      <c r="P368" s="78"/>
      <c r="Q368" s="78"/>
      <c r="R368" s="79"/>
      <c r="S368" s="80"/>
      <c r="T368" s="81"/>
      <c r="U368" s="77"/>
      <c r="V368" s="79"/>
      <c r="W368" s="79"/>
      <c r="X368" s="86"/>
      <c r="Y368" s="83"/>
      <c r="Z368" s="84"/>
      <c r="AA368" s="85"/>
      <c r="AB368" s="86"/>
    </row>
    <row r="369" spans="2:28" ht="16.5" customHeight="1" x14ac:dyDescent="0.25">
      <c r="B369" s="100" t="s">
        <v>205</v>
      </c>
      <c r="C369" s="101"/>
      <c r="D369" s="101"/>
      <c r="E369" s="101"/>
      <c r="F369" s="101"/>
      <c r="G369" s="102"/>
      <c r="H369" s="102" t="s">
        <v>210</v>
      </c>
      <c r="I369" s="102" t="s">
        <v>718</v>
      </c>
      <c r="J369" s="102" t="s">
        <v>719</v>
      </c>
      <c r="K369" s="102">
        <v>46</v>
      </c>
      <c r="L369" s="102">
        <v>6</v>
      </c>
      <c r="M369" s="102" t="s">
        <v>334</v>
      </c>
      <c r="N369" s="102" t="s">
        <v>236</v>
      </c>
      <c r="O369" s="102" t="s">
        <v>208</v>
      </c>
      <c r="P369" s="102" t="s">
        <v>209</v>
      </c>
      <c r="Q369" s="102" t="s">
        <v>139</v>
      </c>
      <c r="R369" s="102">
        <v>34160</v>
      </c>
      <c r="S369" s="102" t="s">
        <v>236</v>
      </c>
      <c r="T369" s="102">
        <v>200</v>
      </c>
      <c r="U369" s="102" t="s">
        <v>1857</v>
      </c>
      <c r="V369" s="103"/>
      <c r="W369" s="101"/>
      <c r="X369" s="102"/>
      <c r="Y369" s="101"/>
      <c r="Z369" s="101"/>
      <c r="AA369" s="101"/>
      <c r="AB369" s="104"/>
    </row>
    <row r="370" spans="2:28" ht="16.5" customHeight="1" x14ac:dyDescent="0.25">
      <c r="B370" s="97">
        <v>698</v>
      </c>
      <c r="C370" s="97" t="s">
        <v>55</v>
      </c>
      <c r="D370" s="98">
        <v>1301</v>
      </c>
      <c r="E370" s="99">
        <v>31</v>
      </c>
      <c r="F370" s="97">
        <v>6</v>
      </c>
      <c r="G370" s="97">
        <v>1</v>
      </c>
      <c r="H370" s="105">
        <v>0</v>
      </c>
      <c r="I370" s="105">
        <v>1</v>
      </c>
      <c r="J370" s="105">
        <v>46</v>
      </c>
      <c r="K370" s="95">
        <v>146</v>
      </c>
      <c r="L370" s="106">
        <f>T369</f>
        <v>200</v>
      </c>
      <c r="M370" s="106">
        <f>K370*L370</f>
        <v>29200</v>
      </c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2"/>
      <c r="Y370" s="83">
        <f>M370</f>
        <v>29200</v>
      </c>
      <c r="Z370" s="84"/>
      <c r="AA370" s="87">
        <f>AB370*M370/100</f>
        <v>2.92</v>
      </c>
      <c r="AB370" s="110">
        <v>0.01</v>
      </c>
    </row>
    <row r="371" spans="2:28" ht="16.5" customHeight="1" x14ac:dyDescent="0.25">
      <c r="B371" s="99"/>
      <c r="C371" s="99"/>
      <c r="D371" s="99"/>
      <c r="E371" s="99"/>
      <c r="F371" s="99"/>
      <c r="G371" s="99"/>
      <c r="H371" s="107"/>
      <c r="I371" s="107"/>
      <c r="J371" s="107"/>
      <c r="K371" s="106"/>
      <c r="L371" s="106"/>
      <c r="M371" s="106"/>
      <c r="N371" s="77"/>
      <c r="O371" s="78"/>
      <c r="P371" s="78"/>
      <c r="Q371" s="78"/>
      <c r="R371" s="79"/>
      <c r="S371" s="80"/>
      <c r="T371" s="81"/>
      <c r="U371" s="77"/>
      <c r="V371" s="79"/>
      <c r="W371" s="79"/>
      <c r="X371" s="86"/>
      <c r="Y371" s="83"/>
      <c r="Z371" s="84"/>
      <c r="AA371" s="85"/>
      <c r="AB371" s="86"/>
    </row>
    <row r="372" spans="2:28" ht="16.5" customHeight="1" x14ac:dyDescent="0.25">
      <c r="B372" s="100" t="s">
        <v>205</v>
      </c>
      <c r="C372" s="101"/>
      <c r="D372" s="101"/>
      <c r="E372" s="101"/>
      <c r="F372" s="101"/>
      <c r="G372" s="102"/>
      <c r="H372" s="102" t="s">
        <v>210</v>
      </c>
      <c r="I372" s="102" t="s">
        <v>1858</v>
      </c>
      <c r="J372" s="102" t="s">
        <v>1859</v>
      </c>
      <c r="K372" s="102">
        <v>72</v>
      </c>
      <c r="L372" s="102">
        <v>6</v>
      </c>
      <c r="M372" s="102" t="s">
        <v>334</v>
      </c>
      <c r="N372" s="102" t="s">
        <v>236</v>
      </c>
      <c r="O372" s="102" t="s">
        <v>208</v>
      </c>
      <c r="P372" s="102" t="s">
        <v>209</v>
      </c>
      <c r="Q372" s="102" t="s">
        <v>139</v>
      </c>
      <c r="R372" s="102">
        <v>34160</v>
      </c>
      <c r="S372" s="102" t="s">
        <v>236</v>
      </c>
      <c r="T372" s="102">
        <v>200</v>
      </c>
      <c r="U372" s="102" t="s">
        <v>1860</v>
      </c>
      <c r="V372" s="103"/>
      <c r="W372" s="101"/>
      <c r="X372" s="102"/>
      <c r="Y372" s="101"/>
      <c r="Z372" s="101"/>
      <c r="AA372" s="101"/>
      <c r="AB372" s="104"/>
    </row>
    <row r="373" spans="2:28" ht="16.5" customHeight="1" x14ac:dyDescent="0.25">
      <c r="B373" s="97">
        <v>699</v>
      </c>
      <c r="C373" s="97" t="s">
        <v>55</v>
      </c>
      <c r="D373" s="98">
        <v>1302</v>
      </c>
      <c r="E373" s="99">
        <v>32</v>
      </c>
      <c r="F373" s="97">
        <v>6</v>
      </c>
      <c r="G373" s="97">
        <v>1</v>
      </c>
      <c r="H373" s="105">
        <v>0</v>
      </c>
      <c r="I373" s="105">
        <v>1</v>
      </c>
      <c r="J373" s="105">
        <v>46</v>
      </c>
      <c r="K373" s="95">
        <v>146</v>
      </c>
      <c r="L373" s="106">
        <f>T372</f>
        <v>200</v>
      </c>
      <c r="M373" s="106">
        <f>K373*L373</f>
        <v>29200</v>
      </c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2"/>
      <c r="Y373" s="83">
        <f>M373</f>
        <v>29200</v>
      </c>
      <c r="Z373" s="84"/>
      <c r="AA373" s="87">
        <f>AB373*M373/100</f>
        <v>2.92</v>
      </c>
      <c r="AB373" s="110">
        <v>0.01</v>
      </c>
    </row>
    <row r="374" spans="2:28" ht="16.5" customHeight="1" x14ac:dyDescent="0.25">
      <c r="B374" s="99"/>
      <c r="C374" s="99"/>
      <c r="D374" s="99"/>
      <c r="E374" s="99"/>
      <c r="F374" s="99"/>
      <c r="G374" s="99"/>
      <c r="H374" s="107"/>
      <c r="I374" s="107"/>
      <c r="J374" s="107"/>
      <c r="K374" s="106"/>
      <c r="L374" s="106"/>
      <c r="M374" s="106"/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6"/>
      <c r="Y374" s="83"/>
      <c r="Z374" s="84"/>
      <c r="AA374" s="85"/>
      <c r="AB374" s="86"/>
    </row>
    <row r="375" spans="2:28" ht="16.5" customHeight="1" x14ac:dyDescent="0.25">
      <c r="B375" s="100" t="s">
        <v>205</v>
      </c>
      <c r="C375" s="101"/>
      <c r="D375" s="101"/>
      <c r="E375" s="101"/>
      <c r="F375" s="101"/>
      <c r="G375" s="102"/>
      <c r="H375" s="102" t="s">
        <v>210</v>
      </c>
      <c r="I375" s="102" t="s">
        <v>1858</v>
      </c>
      <c r="J375" s="102" t="s">
        <v>1859</v>
      </c>
      <c r="K375" s="102">
        <v>72</v>
      </c>
      <c r="L375" s="102">
        <v>6</v>
      </c>
      <c r="M375" s="102" t="s">
        <v>334</v>
      </c>
      <c r="N375" s="102" t="s">
        <v>236</v>
      </c>
      <c r="O375" s="102" t="s">
        <v>208</v>
      </c>
      <c r="P375" s="102" t="s">
        <v>209</v>
      </c>
      <c r="Q375" s="102" t="s">
        <v>139</v>
      </c>
      <c r="R375" s="102">
        <v>34160</v>
      </c>
      <c r="S375" s="102" t="s">
        <v>236</v>
      </c>
      <c r="T375" s="102">
        <v>200</v>
      </c>
      <c r="U375" s="102" t="s">
        <v>1861</v>
      </c>
      <c r="V375" s="103"/>
      <c r="W375" s="101"/>
      <c r="X375" s="102"/>
      <c r="Y375" s="101"/>
      <c r="Z375" s="101"/>
      <c r="AA375" s="101"/>
      <c r="AB375" s="104"/>
    </row>
    <row r="376" spans="2:28" ht="16.5" customHeight="1" x14ac:dyDescent="0.25">
      <c r="B376" s="97">
        <v>700</v>
      </c>
      <c r="C376" s="97" t="s">
        <v>55</v>
      </c>
      <c r="D376" s="98">
        <v>1206</v>
      </c>
      <c r="E376" s="99">
        <v>33</v>
      </c>
      <c r="F376" s="97">
        <v>6</v>
      </c>
      <c r="G376" s="97">
        <v>2</v>
      </c>
      <c r="H376" s="105">
        <v>0</v>
      </c>
      <c r="I376" s="105">
        <v>2</v>
      </c>
      <c r="J376" s="105">
        <v>58</v>
      </c>
      <c r="K376" s="95">
        <v>258</v>
      </c>
      <c r="L376" s="106">
        <f>T375</f>
        <v>200</v>
      </c>
      <c r="M376" s="106">
        <f>K376*L376</f>
        <v>51600</v>
      </c>
      <c r="N376" s="77"/>
      <c r="O376" s="78" t="s">
        <v>203</v>
      </c>
      <c r="P376" s="78" t="s">
        <v>211</v>
      </c>
      <c r="Q376" s="78" t="s">
        <v>143</v>
      </c>
      <c r="R376" s="79">
        <v>108</v>
      </c>
      <c r="S376" s="80"/>
      <c r="T376" s="81">
        <v>7450</v>
      </c>
      <c r="U376" s="96" t="s">
        <v>1158</v>
      </c>
      <c r="V376" s="79">
        <f>R376*T376*85/100</f>
        <v>683910</v>
      </c>
      <c r="W376" s="79">
        <f>R376*T376-V376</f>
        <v>120690</v>
      </c>
      <c r="X376" s="82">
        <f>M376+W376</f>
        <v>172290</v>
      </c>
      <c r="Y376" s="83">
        <f>M376</f>
        <v>51600</v>
      </c>
      <c r="Z376" s="84"/>
      <c r="AA376" s="87">
        <f>AB376*M376/100</f>
        <v>10.32</v>
      </c>
      <c r="AB376" s="86">
        <v>0.02</v>
      </c>
    </row>
    <row r="377" spans="2:28" ht="16.5" customHeight="1" x14ac:dyDescent="0.25">
      <c r="B377" s="99"/>
      <c r="C377" s="99"/>
      <c r="D377" s="99"/>
      <c r="E377" s="99"/>
      <c r="F377" s="99"/>
      <c r="G377" s="99"/>
      <c r="H377" s="107"/>
      <c r="I377" s="107"/>
      <c r="J377" s="107"/>
      <c r="K377" s="106"/>
      <c r="L377" s="106"/>
      <c r="M377" s="106"/>
      <c r="N377" s="77"/>
      <c r="O377" s="78"/>
      <c r="P377" s="78"/>
      <c r="Q377" s="78"/>
      <c r="R377" s="79"/>
      <c r="S377" s="80"/>
      <c r="T377" s="81"/>
      <c r="U377" s="77"/>
      <c r="V377" s="79"/>
      <c r="W377" s="79"/>
      <c r="X377" s="86"/>
      <c r="Y377" s="83"/>
      <c r="Z377" s="84"/>
      <c r="AA377" s="85"/>
      <c r="AB377" s="86"/>
    </row>
    <row r="378" spans="2:28" ht="16.5" customHeight="1" x14ac:dyDescent="0.25">
      <c r="B378" s="100" t="s">
        <v>205</v>
      </c>
      <c r="C378" s="101"/>
      <c r="D378" s="101"/>
      <c r="E378" s="101"/>
      <c r="F378" s="101"/>
      <c r="G378" s="102"/>
      <c r="H378" s="102" t="s">
        <v>210</v>
      </c>
      <c r="I378" s="102" t="s">
        <v>1862</v>
      </c>
      <c r="J378" s="102" t="s">
        <v>1039</v>
      </c>
      <c r="K378" s="102">
        <v>120</v>
      </c>
      <c r="L378" s="102">
        <v>6</v>
      </c>
      <c r="M378" s="102" t="s">
        <v>334</v>
      </c>
      <c r="N378" s="102" t="s">
        <v>236</v>
      </c>
      <c r="O378" s="102" t="s">
        <v>208</v>
      </c>
      <c r="P378" s="102" t="s">
        <v>209</v>
      </c>
      <c r="Q378" s="102" t="s">
        <v>139</v>
      </c>
      <c r="R378" s="102">
        <v>34160</v>
      </c>
      <c r="S378" s="102" t="s">
        <v>236</v>
      </c>
      <c r="T378" s="102">
        <v>200</v>
      </c>
      <c r="U378" s="102" t="s">
        <v>1863</v>
      </c>
      <c r="V378" s="103"/>
      <c r="W378" s="101"/>
      <c r="X378" s="102"/>
      <c r="Y378" s="101"/>
      <c r="Z378" s="101"/>
      <c r="AA378" s="101"/>
      <c r="AB378" s="104"/>
    </row>
    <row r="379" spans="2:28" ht="16.5" customHeight="1" x14ac:dyDescent="0.25">
      <c r="B379" s="97">
        <v>701</v>
      </c>
      <c r="C379" s="97" t="s">
        <v>55</v>
      </c>
      <c r="D379" s="98">
        <v>1207</v>
      </c>
      <c r="E379" s="99">
        <v>34</v>
      </c>
      <c r="F379" s="97">
        <v>6</v>
      </c>
      <c r="G379" s="97">
        <v>2</v>
      </c>
      <c r="H379" s="105">
        <v>0</v>
      </c>
      <c r="I379" s="105">
        <v>0</v>
      </c>
      <c r="J379" s="105">
        <v>84</v>
      </c>
      <c r="K379" s="95">
        <v>84</v>
      </c>
      <c r="L379" s="106">
        <f>T378</f>
        <v>200</v>
      </c>
      <c r="M379" s="106">
        <f>K379*L379</f>
        <v>16800</v>
      </c>
      <c r="N379" s="77"/>
      <c r="O379" s="78" t="s">
        <v>203</v>
      </c>
      <c r="P379" s="78" t="s">
        <v>211</v>
      </c>
      <c r="Q379" s="78" t="s">
        <v>143</v>
      </c>
      <c r="R379" s="79">
        <v>90</v>
      </c>
      <c r="S379" s="80"/>
      <c r="T379" s="81">
        <v>7450</v>
      </c>
      <c r="U379" s="96" t="s">
        <v>411</v>
      </c>
      <c r="V379" s="79">
        <f>R379*T379*85/100</f>
        <v>569925</v>
      </c>
      <c r="W379" s="79">
        <f>R379*T379-V379</f>
        <v>100575</v>
      </c>
      <c r="X379" s="82">
        <f>M379+W379</f>
        <v>117375</v>
      </c>
      <c r="Y379" s="83">
        <f>M379</f>
        <v>16800</v>
      </c>
      <c r="Z379" s="84"/>
      <c r="AA379" s="87">
        <f>AB379*M379/100</f>
        <v>3.36</v>
      </c>
      <c r="AB379" s="86">
        <v>0.02</v>
      </c>
    </row>
    <row r="380" spans="2:28" ht="16.5" customHeight="1" x14ac:dyDescent="0.25">
      <c r="B380" s="99"/>
      <c r="C380" s="99"/>
      <c r="D380" s="99"/>
      <c r="E380" s="99"/>
      <c r="F380" s="99"/>
      <c r="G380" s="99"/>
      <c r="H380" s="107"/>
      <c r="I380" s="107"/>
      <c r="J380" s="107"/>
      <c r="K380" s="106"/>
      <c r="L380" s="106"/>
      <c r="M380" s="106"/>
      <c r="N380" s="77"/>
      <c r="O380" s="78"/>
      <c r="P380" s="78"/>
      <c r="Q380" s="78"/>
      <c r="R380" s="79"/>
      <c r="S380" s="80"/>
      <c r="T380" s="81"/>
      <c r="U380" s="77"/>
      <c r="V380" s="79"/>
      <c r="W380" s="79"/>
      <c r="X380" s="86"/>
      <c r="Y380" s="83"/>
      <c r="Z380" s="84"/>
      <c r="AA380" s="85"/>
      <c r="AB380" s="86"/>
    </row>
    <row r="381" spans="2:28" ht="16.5" customHeight="1" x14ac:dyDescent="0.25">
      <c r="B381" s="100" t="s">
        <v>205</v>
      </c>
      <c r="C381" s="101"/>
      <c r="D381" s="101"/>
      <c r="E381" s="101"/>
      <c r="F381" s="101"/>
      <c r="G381" s="102"/>
      <c r="H381" s="102" t="s">
        <v>210</v>
      </c>
      <c r="I381" s="102" t="s">
        <v>1850</v>
      </c>
      <c r="J381" s="102" t="s">
        <v>1851</v>
      </c>
      <c r="K381" s="102">
        <v>66</v>
      </c>
      <c r="L381" s="102">
        <v>6</v>
      </c>
      <c r="M381" s="102" t="s">
        <v>334</v>
      </c>
      <c r="N381" s="102" t="s">
        <v>236</v>
      </c>
      <c r="O381" s="102" t="s">
        <v>208</v>
      </c>
      <c r="P381" s="102" t="s">
        <v>209</v>
      </c>
      <c r="Q381" s="102" t="s">
        <v>139</v>
      </c>
      <c r="R381" s="102">
        <v>34160</v>
      </c>
      <c r="S381" s="102" t="s">
        <v>236</v>
      </c>
      <c r="T381" s="102">
        <v>200</v>
      </c>
      <c r="U381" s="102" t="s">
        <v>1864</v>
      </c>
      <c r="V381" s="103"/>
      <c r="W381" s="101"/>
      <c r="X381" s="102"/>
      <c r="Y381" s="101"/>
      <c r="Z381" s="101"/>
      <c r="AA381" s="101"/>
      <c r="AB381" s="104"/>
    </row>
    <row r="382" spans="2:28" ht="16.5" customHeight="1" x14ac:dyDescent="0.25">
      <c r="B382" s="97">
        <v>702</v>
      </c>
      <c r="C382" s="97" t="s">
        <v>55</v>
      </c>
      <c r="D382" s="98">
        <v>1208</v>
      </c>
      <c r="E382" s="99">
        <v>35</v>
      </c>
      <c r="F382" s="97">
        <v>6</v>
      </c>
      <c r="G382" s="97">
        <v>2</v>
      </c>
      <c r="H382" s="105">
        <v>0</v>
      </c>
      <c r="I382" s="105">
        <v>0</v>
      </c>
      <c r="J382" s="105">
        <v>41</v>
      </c>
      <c r="K382" s="95">
        <v>41</v>
      </c>
      <c r="L382" s="106">
        <f>T381</f>
        <v>200</v>
      </c>
      <c r="M382" s="106">
        <f>K382*L382</f>
        <v>8200</v>
      </c>
      <c r="N382" s="77"/>
      <c r="O382" s="78" t="s">
        <v>203</v>
      </c>
      <c r="P382" s="78" t="s">
        <v>211</v>
      </c>
      <c r="Q382" s="78" t="s">
        <v>143</v>
      </c>
      <c r="R382" s="79">
        <v>72</v>
      </c>
      <c r="S382" s="80"/>
      <c r="T382" s="81">
        <v>7450</v>
      </c>
      <c r="U382" s="96" t="s">
        <v>1865</v>
      </c>
      <c r="V382" s="79">
        <f>R382*T382*85/100</f>
        <v>455940</v>
      </c>
      <c r="W382" s="79">
        <f>R382*T382-V382</f>
        <v>80460</v>
      </c>
      <c r="X382" s="82">
        <f>M382+W382</f>
        <v>88660</v>
      </c>
      <c r="Y382" s="83">
        <f>M382</f>
        <v>8200</v>
      </c>
      <c r="Z382" s="84"/>
      <c r="AA382" s="87">
        <f>AB382*M382/100</f>
        <v>1.64</v>
      </c>
      <c r="AB382" s="86">
        <v>0.02</v>
      </c>
    </row>
    <row r="383" spans="2:28" ht="16.5" customHeight="1" x14ac:dyDescent="0.25">
      <c r="B383" s="99"/>
      <c r="C383" s="99"/>
      <c r="D383" s="99"/>
      <c r="E383" s="99"/>
      <c r="F383" s="99"/>
      <c r="G383" s="99"/>
      <c r="H383" s="107"/>
      <c r="I383" s="107"/>
      <c r="J383" s="107"/>
      <c r="K383" s="106"/>
      <c r="L383" s="106"/>
      <c r="M383" s="106"/>
      <c r="N383" s="77"/>
      <c r="O383" s="78"/>
      <c r="P383" s="78"/>
      <c r="Q383" s="78"/>
      <c r="R383" s="79"/>
      <c r="S383" s="80"/>
      <c r="T383" s="81"/>
      <c r="U383" s="77"/>
      <c r="V383" s="79"/>
      <c r="W383" s="79"/>
      <c r="X383" s="86"/>
      <c r="Y383" s="83"/>
      <c r="Z383" s="84"/>
      <c r="AA383" s="85"/>
      <c r="AB383" s="86"/>
    </row>
    <row r="384" spans="2:28" ht="16.5" customHeight="1" x14ac:dyDescent="0.25">
      <c r="B384" s="100" t="s">
        <v>205</v>
      </c>
      <c r="C384" s="101"/>
      <c r="D384" s="101"/>
      <c r="E384" s="101"/>
      <c r="F384" s="101"/>
      <c r="G384" s="102"/>
      <c r="H384" s="102" t="s">
        <v>210</v>
      </c>
      <c r="I384" s="102" t="s">
        <v>702</v>
      </c>
      <c r="J384" s="102" t="s">
        <v>743</v>
      </c>
      <c r="K384" s="102">
        <v>49</v>
      </c>
      <c r="L384" s="102">
        <v>6</v>
      </c>
      <c r="M384" s="102" t="s">
        <v>334</v>
      </c>
      <c r="N384" s="102" t="s">
        <v>236</v>
      </c>
      <c r="O384" s="102" t="s">
        <v>208</v>
      </c>
      <c r="P384" s="102" t="s">
        <v>209</v>
      </c>
      <c r="Q384" s="102" t="s">
        <v>139</v>
      </c>
      <c r="R384" s="102">
        <v>34160</v>
      </c>
      <c r="S384" s="102" t="s">
        <v>236</v>
      </c>
      <c r="T384" s="102">
        <v>200</v>
      </c>
      <c r="U384" s="102" t="s">
        <v>1866</v>
      </c>
      <c r="V384" s="103"/>
      <c r="W384" s="101"/>
      <c r="X384" s="102"/>
      <c r="Y384" s="101"/>
      <c r="Z384" s="101"/>
      <c r="AA384" s="101"/>
      <c r="AB384" s="104"/>
    </row>
    <row r="385" spans="2:28" ht="16.5" customHeight="1" x14ac:dyDescent="0.25">
      <c r="B385" s="97">
        <v>703</v>
      </c>
      <c r="C385" s="97" t="s">
        <v>55</v>
      </c>
      <c r="D385" s="98">
        <v>1209</v>
      </c>
      <c r="E385" s="99">
        <v>36</v>
      </c>
      <c r="F385" s="97">
        <v>6</v>
      </c>
      <c r="G385" s="97">
        <v>2</v>
      </c>
      <c r="H385" s="105">
        <v>0</v>
      </c>
      <c r="I385" s="105">
        <v>1</v>
      </c>
      <c r="J385" s="105">
        <v>11</v>
      </c>
      <c r="K385" s="95">
        <v>111</v>
      </c>
      <c r="L385" s="106">
        <f>T384</f>
        <v>200</v>
      </c>
      <c r="M385" s="106">
        <f>K385*L385</f>
        <v>22200</v>
      </c>
      <c r="N385" s="77"/>
      <c r="O385" s="78" t="s">
        <v>203</v>
      </c>
      <c r="P385" s="78" t="s">
        <v>5</v>
      </c>
      <c r="Q385" s="78" t="s">
        <v>143</v>
      </c>
      <c r="R385" s="79">
        <v>162</v>
      </c>
      <c r="S385" s="80"/>
      <c r="T385" s="81">
        <v>8050</v>
      </c>
      <c r="U385" s="96" t="s">
        <v>1867</v>
      </c>
      <c r="V385" s="79">
        <f>R385*T385*42/100</f>
        <v>547722</v>
      </c>
      <c r="W385" s="79">
        <f>R385*T385-V385</f>
        <v>756378</v>
      </c>
      <c r="X385" s="82">
        <f>M385+W385</f>
        <v>778578</v>
      </c>
      <c r="Y385" s="83">
        <f>M385</f>
        <v>22200</v>
      </c>
      <c r="Z385" s="84"/>
      <c r="AA385" s="87">
        <f>AB385*M385/100</f>
        <v>4.4400000000000004</v>
      </c>
      <c r="AB385" s="86">
        <v>0.02</v>
      </c>
    </row>
    <row r="386" spans="2:28" ht="16.5" customHeight="1" x14ac:dyDescent="0.25">
      <c r="B386" s="99"/>
      <c r="C386" s="99"/>
      <c r="D386" s="99"/>
      <c r="E386" s="99"/>
      <c r="F386" s="99"/>
      <c r="G386" s="99"/>
      <c r="H386" s="107"/>
      <c r="I386" s="107"/>
      <c r="J386" s="107"/>
      <c r="K386" s="106"/>
      <c r="L386" s="106"/>
      <c r="M386" s="106"/>
      <c r="N386" s="77"/>
      <c r="O386" s="78"/>
      <c r="P386" s="78"/>
      <c r="Q386" s="78"/>
      <c r="R386" s="79"/>
      <c r="S386" s="80"/>
      <c r="T386" s="81"/>
      <c r="U386" s="77"/>
      <c r="V386" s="79"/>
      <c r="W386" s="79"/>
      <c r="X386" s="86"/>
      <c r="Y386" s="83"/>
      <c r="Z386" s="84"/>
      <c r="AA386" s="85"/>
      <c r="AB386" s="86"/>
    </row>
    <row r="387" spans="2:28" ht="16.5" customHeight="1" x14ac:dyDescent="0.25">
      <c r="B387" s="100" t="s">
        <v>205</v>
      </c>
      <c r="C387" s="101"/>
      <c r="D387" s="101"/>
      <c r="E387" s="101"/>
      <c r="F387" s="101"/>
      <c r="G387" s="102"/>
      <c r="H387" s="102" t="s">
        <v>301</v>
      </c>
      <c r="I387" s="102" t="s">
        <v>1868</v>
      </c>
      <c r="J387" s="102" t="s">
        <v>766</v>
      </c>
      <c r="K387" s="102">
        <v>44</v>
      </c>
      <c r="L387" s="102">
        <v>6</v>
      </c>
      <c r="M387" s="102" t="s">
        <v>334</v>
      </c>
      <c r="N387" s="102" t="s">
        <v>236</v>
      </c>
      <c r="O387" s="102" t="s">
        <v>208</v>
      </c>
      <c r="P387" s="102" t="s">
        <v>209</v>
      </c>
      <c r="Q387" s="102" t="s">
        <v>139</v>
      </c>
      <c r="R387" s="102">
        <v>34160</v>
      </c>
      <c r="S387" s="102" t="s">
        <v>236</v>
      </c>
      <c r="T387" s="102">
        <v>180</v>
      </c>
      <c r="U387" s="102" t="s">
        <v>1869</v>
      </c>
      <c r="V387" s="103"/>
      <c r="W387" s="101"/>
      <c r="X387" s="102"/>
      <c r="Y387" s="101"/>
      <c r="Z387" s="101"/>
      <c r="AA387" s="101"/>
      <c r="AB387" s="104"/>
    </row>
    <row r="388" spans="2:28" ht="16.5" customHeight="1" x14ac:dyDescent="0.25">
      <c r="B388" s="97">
        <v>704</v>
      </c>
      <c r="C388" s="97" t="s">
        <v>55</v>
      </c>
      <c r="D388" s="98">
        <v>1210</v>
      </c>
      <c r="E388" s="99">
        <v>37</v>
      </c>
      <c r="F388" s="97">
        <v>6</v>
      </c>
      <c r="G388" s="97">
        <v>2</v>
      </c>
      <c r="H388" s="105">
        <v>1</v>
      </c>
      <c r="I388" s="105">
        <v>0</v>
      </c>
      <c r="J388" s="105">
        <v>81</v>
      </c>
      <c r="K388" s="95">
        <v>481</v>
      </c>
      <c r="L388" s="106">
        <f>T387</f>
        <v>180</v>
      </c>
      <c r="M388" s="106">
        <f>K388*L388</f>
        <v>86580</v>
      </c>
      <c r="N388" s="77"/>
      <c r="O388" s="78" t="s">
        <v>203</v>
      </c>
      <c r="P388" s="78" t="s">
        <v>211</v>
      </c>
      <c r="Q388" s="78" t="s">
        <v>143</v>
      </c>
      <c r="R388" s="79">
        <v>108</v>
      </c>
      <c r="S388" s="80"/>
      <c r="T388" s="81">
        <v>7450</v>
      </c>
      <c r="U388" s="96" t="s">
        <v>1158</v>
      </c>
      <c r="V388" s="79">
        <f>R388*T388*85/100</f>
        <v>683910</v>
      </c>
      <c r="W388" s="79">
        <f>R388*T388-V388</f>
        <v>120690</v>
      </c>
      <c r="X388" s="82">
        <f>M388+W388</f>
        <v>207270</v>
      </c>
      <c r="Y388" s="83">
        <f>M388</f>
        <v>86580</v>
      </c>
      <c r="Z388" s="84"/>
      <c r="AA388" s="87">
        <f>AB388*M388/100</f>
        <v>17.316000000000003</v>
      </c>
      <c r="AB388" s="86">
        <v>0.02</v>
      </c>
    </row>
    <row r="389" spans="2:28" ht="16.5" customHeight="1" x14ac:dyDescent="0.25">
      <c r="B389" s="99"/>
      <c r="C389" s="99"/>
      <c r="D389" s="99"/>
      <c r="E389" s="99"/>
      <c r="F389" s="99"/>
      <c r="G389" s="99"/>
      <c r="H389" s="107"/>
      <c r="I389" s="107"/>
      <c r="J389" s="107"/>
      <c r="K389" s="106"/>
      <c r="L389" s="106"/>
      <c r="M389" s="106"/>
      <c r="N389" s="77"/>
      <c r="O389" s="78"/>
      <c r="P389" s="78"/>
      <c r="Q389" s="78"/>
      <c r="R389" s="79"/>
      <c r="S389" s="80"/>
      <c r="T389" s="81"/>
      <c r="U389" s="77"/>
      <c r="V389" s="79"/>
      <c r="W389" s="79"/>
      <c r="X389" s="86"/>
      <c r="Y389" s="83"/>
      <c r="Z389" s="84"/>
      <c r="AA389" s="85"/>
      <c r="AB389" s="86"/>
    </row>
    <row r="390" spans="2:28" ht="16.5" customHeight="1" x14ac:dyDescent="0.25">
      <c r="B390" s="100" t="s">
        <v>205</v>
      </c>
      <c r="C390" s="101"/>
      <c r="D390" s="101"/>
      <c r="E390" s="101"/>
      <c r="F390" s="101"/>
      <c r="G390" s="102"/>
      <c r="H390" s="102" t="s">
        <v>301</v>
      </c>
      <c r="I390" s="102" t="s">
        <v>1870</v>
      </c>
      <c r="J390" s="102" t="s">
        <v>714</v>
      </c>
      <c r="K390" s="102">
        <v>45</v>
      </c>
      <c r="L390" s="102">
        <v>6</v>
      </c>
      <c r="M390" s="102" t="s">
        <v>334</v>
      </c>
      <c r="N390" s="102" t="s">
        <v>236</v>
      </c>
      <c r="O390" s="102" t="s">
        <v>208</v>
      </c>
      <c r="P390" s="102" t="s">
        <v>209</v>
      </c>
      <c r="Q390" s="102" t="s">
        <v>139</v>
      </c>
      <c r="R390" s="102">
        <v>34160</v>
      </c>
      <c r="S390" s="102" t="s">
        <v>236</v>
      </c>
      <c r="T390" s="102">
        <v>80</v>
      </c>
      <c r="U390" s="102" t="s">
        <v>1871</v>
      </c>
      <c r="V390" s="103"/>
      <c r="W390" s="101"/>
      <c r="X390" s="102"/>
      <c r="Y390" s="101"/>
      <c r="Z390" s="101"/>
      <c r="AA390" s="101"/>
      <c r="AB390" s="104"/>
    </row>
    <row r="391" spans="2:28" ht="16.5" customHeight="1" x14ac:dyDescent="0.25">
      <c r="B391" s="97">
        <v>705</v>
      </c>
      <c r="C391" s="97" t="s">
        <v>55</v>
      </c>
      <c r="D391" s="98">
        <v>1211</v>
      </c>
      <c r="E391" s="99">
        <v>38</v>
      </c>
      <c r="F391" s="97">
        <v>6</v>
      </c>
      <c r="G391" s="97">
        <v>1</v>
      </c>
      <c r="H391" s="105">
        <v>2</v>
      </c>
      <c r="I391" s="105">
        <v>0</v>
      </c>
      <c r="J391" s="105">
        <v>82</v>
      </c>
      <c r="K391" s="95">
        <v>882</v>
      </c>
      <c r="L391" s="106">
        <f>T390</f>
        <v>80</v>
      </c>
      <c r="M391" s="106">
        <f>K391*L391</f>
        <v>70560</v>
      </c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2"/>
      <c r="Y391" s="83">
        <f>M391</f>
        <v>70560</v>
      </c>
      <c r="Z391" s="84"/>
      <c r="AA391" s="87">
        <f>AB391*M391/100</f>
        <v>7.056</v>
      </c>
      <c r="AB391" s="110">
        <v>0.01</v>
      </c>
    </row>
    <row r="392" spans="2:28" ht="16.5" customHeight="1" x14ac:dyDescent="0.25">
      <c r="B392" s="99"/>
      <c r="C392" s="99"/>
      <c r="D392" s="99"/>
      <c r="E392" s="99"/>
      <c r="F392" s="99"/>
      <c r="G392" s="99"/>
      <c r="H392" s="107"/>
      <c r="I392" s="107"/>
      <c r="J392" s="107"/>
      <c r="K392" s="106"/>
      <c r="L392" s="106"/>
      <c r="M392" s="106"/>
      <c r="N392" s="77"/>
      <c r="O392" s="78"/>
      <c r="P392" s="78"/>
      <c r="Q392" s="78"/>
      <c r="R392" s="79"/>
      <c r="S392" s="80"/>
      <c r="T392" s="81"/>
      <c r="U392" s="77"/>
      <c r="V392" s="79"/>
      <c r="W392" s="79"/>
      <c r="X392" s="86"/>
      <c r="Y392" s="83"/>
      <c r="Z392" s="84"/>
      <c r="AA392" s="85"/>
      <c r="AB392" s="86"/>
    </row>
    <row r="393" spans="2:28" ht="16.5" customHeight="1" x14ac:dyDescent="0.25">
      <c r="B393" s="100" t="s">
        <v>205</v>
      </c>
      <c r="C393" s="101"/>
      <c r="D393" s="101"/>
      <c r="E393" s="101"/>
      <c r="F393" s="101"/>
      <c r="G393" s="102"/>
      <c r="H393" s="102" t="s">
        <v>210</v>
      </c>
      <c r="I393" s="102" t="s">
        <v>1872</v>
      </c>
      <c r="J393" s="102" t="s">
        <v>1556</v>
      </c>
      <c r="K393" s="102">
        <v>40</v>
      </c>
      <c r="L393" s="102">
        <v>6</v>
      </c>
      <c r="M393" s="102" t="s">
        <v>334</v>
      </c>
      <c r="N393" s="102" t="s">
        <v>236</v>
      </c>
      <c r="O393" s="102" t="s">
        <v>208</v>
      </c>
      <c r="P393" s="102" t="s">
        <v>209</v>
      </c>
      <c r="Q393" s="102" t="s">
        <v>139</v>
      </c>
      <c r="R393" s="102">
        <v>34160</v>
      </c>
      <c r="S393" s="102" t="s">
        <v>236</v>
      </c>
      <c r="T393" s="102">
        <v>200</v>
      </c>
      <c r="U393" s="102" t="s">
        <v>1873</v>
      </c>
      <c r="V393" s="103"/>
      <c r="W393" s="101"/>
      <c r="X393" s="102"/>
      <c r="Y393" s="101"/>
      <c r="Z393" s="101"/>
      <c r="AA393" s="101"/>
      <c r="AB393" s="104"/>
    </row>
    <row r="394" spans="2:28" ht="16.5" customHeight="1" x14ac:dyDescent="0.25">
      <c r="B394" s="97">
        <v>706</v>
      </c>
      <c r="C394" s="97" t="s">
        <v>55</v>
      </c>
      <c r="D394" s="98">
        <v>1212</v>
      </c>
      <c r="E394" s="99">
        <v>39</v>
      </c>
      <c r="F394" s="97">
        <v>6</v>
      </c>
      <c r="G394" s="97">
        <v>1</v>
      </c>
      <c r="H394" s="105">
        <v>0</v>
      </c>
      <c r="I394" s="105">
        <v>1</v>
      </c>
      <c r="J394" s="105">
        <v>10</v>
      </c>
      <c r="K394" s="95">
        <v>110</v>
      </c>
      <c r="L394" s="106">
        <f>T393</f>
        <v>200</v>
      </c>
      <c r="M394" s="106">
        <f>K394*L394</f>
        <v>22000</v>
      </c>
      <c r="N394" s="77"/>
      <c r="O394" s="78"/>
      <c r="P394" s="78"/>
      <c r="Q394" s="78"/>
      <c r="R394" s="79"/>
      <c r="S394" s="80"/>
      <c r="T394" s="81"/>
      <c r="U394" s="77"/>
      <c r="V394" s="79"/>
      <c r="W394" s="79"/>
      <c r="X394" s="82"/>
      <c r="Y394" s="83">
        <f>M394</f>
        <v>22000</v>
      </c>
      <c r="Z394" s="84"/>
      <c r="AA394" s="87">
        <f>AB394*M394/100</f>
        <v>2.2000000000000002</v>
      </c>
      <c r="AB394" s="110">
        <v>0.01</v>
      </c>
    </row>
    <row r="395" spans="2:28" ht="16.5" customHeight="1" x14ac:dyDescent="0.25">
      <c r="B395" s="99"/>
      <c r="C395" s="99"/>
      <c r="D395" s="99"/>
      <c r="E395" s="99"/>
      <c r="F395" s="99"/>
      <c r="G395" s="99"/>
      <c r="H395" s="107"/>
      <c r="I395" s="107"/>
      <c r="J395" s="107"/>
      <c r="K395" s="106"/>
      <c r="L395" s="106"/>
      <c r="M395" s="106"/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6"/>
      <c r="Y395" s="83"/>
      <c r="Z395" s="84"/>
      <c r="AA395" s="85"/>
      <c r="AB395" s="86"/>
    </row>
    <row r="396" spans="2:28" ht="16.5" customHeight="1" x14ac:dyDescent="0.25">
      <c r="B396" s="100" t="s">
        <v>205</v>
      </c>
      <c r="C396" s="101"/>
      <c r="D396" s="101"/>
      <c r="E396" s="101"/>
      <c r="F396" s="101"/>
      <c r="G396" s="102"/>
      <c r="H396" s="102" t="s">
        <v>210</v>
      </c>
      <c r="I396" s="102" t="s">
        <v>1874</v>
      </c>
      <c r="J396" s="102" t="s">
        <v>1330</v>
      </c>
      <c r="K396" s="102">
        <v>132</v>
      </c>
      <c r="L396" s="102">
        <v>6</v>
      </c>
      <c r="M396" s="102" t="s">
        <v>334</v>
      </c>
      <c r="N396" s="102" t="s">
        <v>236</v>
      </c>
      <c r="O396" s="102" t="s">
        <v>208</v>
      </c>
      <c r="P396" s="102" t="s">
        <v>209</v>
      </c>
      <c r="Q396" s="102" t="s">
        <v>139</v>
      </c>
      <c r="R396" s="102">
        <v>34160</v>
      </c>
      <c r="S396" s="102" t="s">
        <v>236</v>
      </c>
      <c r="T396" s="102">
        <v>80</v>
      </c>
      <c r="U396" s="102" t="s">
        <v>1875</v>
      </c>
      <c r="V396" s="103"/>
      <c r="W396" s="101"/>
      <c r="X396" s="102"/>
      <c r="Y396" s="101"/>
      <c r="Z396" s="101"/>
      <c r="AA396" s="101"/>
      <c r="AB396" s="104"/>
    </row>
    <row r="397" spans="2:28" ht="16.5" customHeight="1" x14ac:dyDescent="0.25">
      <c r="B397" s="97">
        <v>707</v>
      </c>
      <c r="C397" s="97" t="s">
        <v>55</v>
      </c>
      <c r="D397" s="98">
        <v>1213</v>
      </c>
      <c r="E397" s="99">
        <v>40</v>
      </c>
      <c r="F397" s="97">
        <v>6</v>
      </c>
      <c r="G397" s="97">
        <v>2</v>
      </c>
      <c r="H397" s="105">
        <v>0</v>
      </c>
      <c r="I397" s="105">
        <v>1</v>
      </c>
      <c r="J397" s="105">
        <v>37</v>
      </c>
      <c r="K397" s="95">
        <v>137</v>
      </c>
      <c r="L397" s="106">
        <f>T396</f>
        <v>80</v>
      </c>
      <c r="M397" s="106">
        <f>K397*L397</f>
        <v>10960</v>
      </c>
      <c r="N397" s="77"/>
      <c r="O397" s="78" t="s">
        <v>203</v>
      </c>
      <c r="P397" s="78" t="s">
        <v>5</v>
      </c>
      <c r="Q397" s="78" t="s">
        <v>143</v>
      </c>
      <c r="R397" s="79">
        <v>72</v>
      </c>
      <c r="S397" s="80"/>
      <c r="T397" s="81">
        <v>8050</v>
      </c>
      <c r="U397" s="96" t="s">
        <v>375</v>
      </c>
      <c r="V397" s="79">
        <f>R397*T397*36/100</f>
        <v>208656</v>
      </c>
      <c r="W397" s="79">
        <f>R397*T397-V397</f>
        <v>370944</v>
      </c>
      <c r="X397" s="82">
        <f>M397+W397</f>
        <v>381904</v>
      </c>
      <c r="Y397" s="83">
        <f>M397</f>
        <v>10960</v>
      </c>
      <c r="Z397" s="84"/>
      <c r="AA397" s="87">
        <f>AB397*M397/100</f>
        <v>2.1920000000000002</v>
      </c>
      <c r="AB397" s="86">
        <v>0.02</v>
      </c>
    </row>
    <row r="398" spans="2:28" ht="16.5" customHeight="1" x14ac:dyDescent="0.25">
      <c r="B398" s="99"/>
      <c r="C398" s="99"/>
      <c r="D398" s="99"/>
      <c r="E398" s="99"/>
      <c r="F398" s="99"/>
      <c r="G398" s="99"/>
      <c r="H398" s="107"/>
      <c r="I398" s="107"/>
      <c r="J398" s="107"/>
      <c r="K398" s="106"/>
      <c r="L398" s="106"/>
      <c r="M398" s="106"/>
      <c r="N398" s="77"/>
      <c r="O398" s="78"/>
      <c r="P398" s="78"/>
      <c r="Q398" s="78"/>
      <c r="R398" s="79"/>
      <c r="S398" s="80"/>
      <c r="T398" s="81"/>
      <c r="U398" s="77"/>
      <c r="V398" s="79"/>
      <c r="W398" s="79"/>
      <c r="X398" s="86"/>
      <c r="Y398" s="83"/>
      <c r="Z398" s="84"/>
      <c r="AA398" s="85"/>
      <c r="AB398" s="86"/>
    </row>
    <row r="399" spans="2:28" ht="16.5" customHeight="1" x14ac:dyDescent="0.25">
      <c r="B399" s="100" t="s">
        <v>205</v>
      </c>
      <c r="C399" s="101"/>
      <c r="D399" s="101"/>
      <c r="E399" s="101"/>
      <c r="F399" s="101"/>
      <c r="G399" s="102"/>
      <c r="H399" s="102" t="s">
        <v>210</v>
      </c>
      <c r="I399" s="102" t="s">
        <v>1876</v>
      </c>
      <c r="J399" s="102" t="s">
        <v>1877</v>
      </c>
      <c r="K399" s="102">
        <v>60</v>
      </c>
      <c r="L399" s="102">
        <v>6</v>
      </c>
      <c r="M399" s="102"/>
      <c r="N399" s="102" t="s">
        <v>236</v>
      </c>
      <c r="O399" s="102" t="s">
        <v>208</v>
      </c>
      <c r="P399" s="102" t="s">
        <v>209</v>
      </c>
      <c r="Q399" s="102" t="s">
        <v>139</v>
      </c>
      <c r="R399" s="102">
        <v>34160</v>
      </c>
      <c r="S399" s="102" t="s">
        <v>236</v>
      </c>
      <c r="T399" s="102">
        <v>80</v>
      </c>
      <c r="U399" s="102" t="s">
        <v>1878</v>
      </c>
      <c r="V399" s="103"/>
      <c r="W399" s="101"/>
      <c r="X399" s="102"/>
      <c r="Y399" s="101"/>
      <c r="Z399" s="101"/>
      <c r="AA399" s="101"/>
      <c r="AB399" s="104"/>
    </row>
    <row r="400" spans="2:28" ht="16.5" customHeight="1" x14ac:dyDescent="0.25">
      <c r="B400" s="97">
        <v>708</v>
      </c>
      <c r="C400" s="97" t="s">
        <v>55</v>
      </c>
      <c r="D400" s="98">
        <v>1214</v>
      </c>
      <c r="E400" s="99">
        <v>41</v>
      </c>
      <c r="F400" s="97">
        <v>6</v>
      </c>
      <c r="G400" s="97">
        <v>1</v>
      </c>
      <c r="H400" s="105">
        <v>0</v>
      </c>
      <c r="I400" s="105">
        <v>2</v>
      </c>
      <c r="J400" s="105">
        <v>22</v>
      </c>
      <c r="K400" s="95">
        <v>222</v>
      </c>
      <c r="L400" s="106">
        <f>T399</f>
        <v>80</v>
      </c>
      <c r="M400" s="106">
        <f>K400*L400</f>
        <v>17760</v>
      </c>
      <c r="N400" s="77"/>
      <c r="O400" s="78"/>
      <c r="P400" s="78"/>
      <c r="Q400" s="78"/>
      <c r="R400" s="79"/>
      <c r="S400" s="80"/>
      <c r="T400" s="81"/>
      <c r="U400" s="77"/>
      <c r="V400" s="79"/>
      <c r="W400" s="79"/>
      <c r="X400" s="82"/>
      <c r="Y400" s="83">
        <f>M400</f>
        <v>17760</v>
      </c>
      <c r="Z400" s="84"/>
      <c r="AA400" s="87">
        <f>AB400*M400/100</f>
        <v>1.776</v>
      </c>
      <c r="AB400" s="110">
        <v>0.01</v>
      </c>
    </row>
    <row r="401" spans="2:28" ht="16.5" customHeight="1" x14ac:dyDescent="0.25">
      <c r="B401" s="99"/>
      <c r="C401" s="99"/>
      <c r="D401" s="99"/>
      <c r="E401" s="99"/>
      <c r="F401" s="99"/>
      <c r="G401" s="99"/>
      <c r="H401" s="107"/>
      <c r="I401" s="107"/>
      <c r="J401" s="107"/>
      <c r="K401" s="106"/>
      <c r="L401" s="106"/>
      <c r="M401" s="106"/>
      <c r="N401" s="77"/>
      <c r="O401" s="78"/>
      <c r="P401" s="78"/>
      <c r="Q401" s="78"/>
      <c r="R401" s="79"/>
      <c r="S401" s="80"/>
      <c r="T401" s="81"/>
      <c r="U401" s="77"/>
      <c r="V401" s="79"/>
      <c r="W401" s="79"/>
      <c r="X401" s="86"/>
      <c r="Y401" s="83"/>
      <c r="Z401" s="84"/>
      <c r="AA401" s="85"/>
      <c r="AB401" s="86"/>
    </row>
    <row r="402" spans="2:28" ht="16.5" customHeight="1" x14ac:dyDescent="0.25">
      <c r="B402" s="100" t="s">
        <v>205</v>
      </c>
      <c r="C402" s="101"/>
      <c r="D402" s="101"/>
      <c r="E402" s="101"/>
      <c r="F402" s="101"/>
      <c r="G402" s="102"/>
      <c r="H402" s="102" t="s">
        <v>210</v>
      </c>
      <c r="I402" s="102" t="s">
        <v>1879</v>
      </c>
      <c r="J402" s="102" t="s">
        <v>823</v>
      </c>
      <c r="K402" s="102">
        <v>75</v>
      </c>
      <c r="L402" s="102">
        <v>6</v>
      </c>
      <c r="M402" s="102" t="s">
        <v>334</v>
      </c>
      <c r="N402" s="102" t="s">
        <v>236</v>
      </c>
      <c r="O402" s="102" t="s">
        <v>208</v>
      </c>
      <c r="P402" s="102" t="s">
        <v>209</v>
      </c>
      <c r="Q402" s="102" t="s">
        <v>139</v>
      </c>
      <c r="R402" s="102">
        <v>34160</v>
      </c>
      <c r="S402" s="102" t="s">
        <v>236</v>
      </c>
      <c r="T402" s="102">
        <v>600</v>
      </c>
      <c r="U402" s="102" t="s">
        <v>1880</v>
      </c>
      <c r="V402" s="103"/>
      <c r="W402" s="101"/>
      <c r="X402" s="102"/>
      <c r="Y402" s="101"/>
      <c r="Z402" s="101"/>
      <c r="AA402" s="101"/>
      <c r="AB402" s="104"/>
    </row>
    <row r="403" spans="2:28" ht="16.5" customHeight="1" x14ac:dyDescent="0.25">
      <c r="B403" s="97">
        <v>709</v>
      </c>
      <c r="C403" s="97" t="s">
        <v>55</v>
      </c>
      <c r="D403" s="98">
        <v>1215</v>
      </c>
      <c r="E403" s="99">
        <v>42</v>
      </c>
      <c r="F403" s="97">
        <v>6</v>
      </c>
      <c r="G403" s="97">
        <v>2</v>
      </c>
      <c r="H403" s="105">
        <v>0</v>
      </c>
      <c r="I403" s="105">
        <v>1</v>
      </c>
      <c r="J403" s="105">
        <v>4</v>
      </c>
      <c r="K403" s="95">
        <v>104</v>
      </c>
      <c r="L403" s="106">
        <f>T402</f>
        <v>600</v>
      </c>
      <c r="M403" s="106">
        <f>K403*L403</f>
        <v>62400</v>
      </c>
      <c r="N403" s="77"/>
      <c r="O403" s="78" t="s">
        <v>203</v>
      </c>
      <c r="P403" s="78" t="s">
        <v>211</v>
      </c>
      <c r="Q403" s="78" t="s">
        <v>143</v>
      </c>
      <c r="R403" s="79">
        <v>108</v>
      </c>
      <c r="S403" s="80"/>
      <c r="T403" s="81">
        <v>7450</v>
      </c>
      <c r="U403" s="96" t="s">
        <v>1832</v>
      </c>
      <c r="V403" s="79">
        <f>R403*T403*85/100</f>
        <v>683910</v>
      </c>
      <c r="W403" s="79">
        <f>R403*T403-V403</f>
        <v>120690</v>
      </c>
      <c r="X403" s="82">
        <f>M403+W403</f>
        <v>183090</v>
      </c>
      <c r="Y403" s="83">
        <f>M403</f>
        <v>62400</v>
      </c>
      <c r="Z403" s="84"/>
      <c r="AA403" s="87">
        <f>AB403*M403/100</f>
        <v>12.48</v>
      </c>
      <c r="AB403" s="86">
        <v>0.02</v>
      </c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>
      <c r="B405" s="100" t="s">
        <v>205</v>
      </c>
      <c r="C405" s="101"/>
      <c r="D405" s="101"/>
      <c r="E405" s="101"/>
      <c r="F405" s="101"/>
      <c r="G405" s="102"/>
      <c r="H405" s="102" t="s">
        <v>207</v>
      </c>
      <c r="I405" s="102" t="s">
        <v>1843</v>
      </c>
      <c r="J405" s="102" t="s">
        <v>719</v>
      </c>
      <c r="K405" s="102">
        <v>46</v>
      </c>
      <c r="L405" s="102">
        <v>6</v>
      </c>
      <c r="M405" s="102"/>
      <c r="N405" s="102" t="s">
        <v>236</v>
      </c>
      <c r="O405" s="102" t="s">
        <v>208</v>
      </c>
      <c r="P405" s="102" t="s">
        <v>209</v>
      </c>
      <c r="Q405" s="102" t="s">
        <v>139</v>
      </c>
      <c r="R405" s="102">
        <v>34160</v>
      </c>
      <c r="S405" s="102" t="s">
        <v>236</v>
      </c>
      <c r="T405" s="102">
        <v>600</v>
      </c>
      <c r="U405" s="102" t="s">
        <v>1881</v>
      </c>
      <c r="V405" s="103"/>
      <c r="W405" s="101"/>
      <c r="X405" s="102"/>
      <c r="Y405" s="101"/>
      <c r="Z405" s="101"/>
      <c r="AA405" s="101"/>
      <c r="AB405" s="104"/>
    </row>
    <row r="406" spans="2:28" ht="16.5" customHeight="1" x14ac:dyDescent="0.25">
      <c r="B406" s="97">
        <v>710</v>
      </c>
      <c r="C406" s="97" t="s">
        <v>55</v>
      </c>
      <c r="D406" s="98">
        <v>1216</v>
      </c>
      <c r="E406" s="99">
        <v>43</v>
      </c>
      <c r="F406" s="97">
        <v>6</v>
      </c>
      <c r="G406" s="97">
        <v>2</v>
      </c>
      <c r="H406" s="105">
        <v>0</v>
      </c>
      <c r="I406" s="105">
        <v>0</v>
      </c>
      <c r="J406" s="105">
        <v>68</v>
      </c>
      <c r="K406" s="95">
        <v>68</v>
      </c>
      <c r="L406" s="106">
        <f>T405</f>
        <v>600</v>
      </c>
      <c r="M406" s="106">
        <f>K406*L406</f>
        <v>40800</v>
      </c>
      <c r="N406" s="77"/>
      <c r="O406" s="78" t="s">
        <v>203</v>
      </c>
      <c r="P406" s="78" t="s">
        <v>211</v>
      </c>
      <c r="Q406" s="78" t="s">
        <v>143</v>
      </c>
      <c r="R406" s="79">
        <v>108</v>
      </c>
      <c r="S406" s="80"/>
      <c r="T406" s="81">
        <v>7450</v>
      </c>
      <c r="U406" s="96" t="s">
        <v>406</v>
      </c>
      <c r="V406" s="79">
        <f>R406*T406*85/100</f>
        <v>683910</v>
      </c>
      <c r="W406" s="79">
        <f>R406*T406-V406</f>
        <v>120690</v>
      </c>
      <c r="X406" s="82">
        <f>M406+W406</f>
        <v>161490</v>
      </c>
      <c r="Y406" s="83">
        <f>M406</f>
        <v>40800</v>
      </c>
      <c r="Z406" s="84"/>
      <c r="AA406" s="87">
        <f>AB406*M406/100</f>
        <v>8.16</v>
      </c>
      <c r="AB406" s="86">
        <v>0.02</v>
      </c>
    </row>
    <row r="407" spans="2:28" ht="16.5" customHeight="1" x14ac:dyDescent="0.25">
      <c r="B407" s="99"/>
      <c r="C407" s="99"/>
      <c r="D407" s="99"/>
      <c r="E407" s="99"/>
      <c r="F407" s="99"/>
      <c r="G407" s="99"/>
      <c r="H407" s="107"/>
      <c r="I407" s="107"/>
      <c r="J407" s="107"/>
      <c r="K407" s="106"/>
      <c r="L407" s="106"/>
      <c r="M407" s="106"/>
      <c r="N407" s="77"/>
      <c r="O407" s="78"/>
      <c r="P407" s="78"/>
      <c r="Q407" s="78"/>
      <c r="R407" s="79"/>
      <c r="S407" s="80"/>
      <c r="T407" s="81"/>
      <c r="U407" s="77"/>
      <c r="V407" s="79"/>
      <c r="W407" s="79"/>
      <c r="X407" s="86"/>
      <c r="Y407" s="83"/>
      <c r="Z407" s="84"/>
      <c r="AA407" s="85"/>
      <c r="AB407" s="86"/>
    </row>
    <row r="408" spans="2:28" ht="16.5" customHeight="1" x14ac:dyDescent="0.25">
      <c r="B408" s="100" t="s">
        <v>205</v>
      </c>
      <c r="C408" s="101"/>
      <c r="D408" s="101"/>
      <c r="E408" s="101"/>
      <c r="F408" s="101"/>
      <c r="G408" s="102"/>
      <c r="H408" s="102" t="s">
        <v>210</v>
      </c>
      <c r="I408" s="102" t="s">
        <v>1882</v>
      </c>
      <c r="J408" s="102" t="s">
        <v>1561</v>
      </c>
      <c r="K408" s="102">
        <v>119</v>
      </c>
      <c r="L408" s="102">
        <v>6</v>
      </c>
      <c r="M408" s="102"/>
      <c r="N408" s="102" t="s">
        <v>236</v>
      </c>
      <c r="O408" s="102" t="s">
        <v>208</v>
      </c>
      <c r="P408" s="102" t="s">
        <v>209</v>
      </c>
      <c r="Q408" s="102" t="s">
        <v>139</v>
      </c>
      <c r="R408" s="102">
        <v>34160</v>
      </c>
      <c r="S408" s="102" t="s">
        <v>236</v>
      </c>
      <c r="T408" s="102">
        <v>600</v>
      </c>
      <c r="U408" s="102" t="s">
        <v>1883</v>
      </c>
      <c r="V408" s="103"/>
      <c r="W408" s="101"/>
      <c r="X408" s="102"/>
      <c r="Y408" s="101"/>
      <c r="Z408" s="101"/>
      <c r="AA408" s="101"/>
      <c r="AB408" s="104"/>
    </row>
    <row r="409" spans="2:28" ht="16.5" customHeight="1" x14ac:dyDescent="0.25">
      <c r="B409" s="97">
        <v>711</v>
      </c>
      <c r="C409" s="97" t="s">
        <v>55</v>
      </c>
      <c r="D409" s="98">
        <v>1217</v>
      </c>
      <c r="E409" s="99">
        <v>44</v>
      </c>
      <c r="F409" s="97">
        <v>6</v>
      </c>
      <c r="G409" s="97">
        <v>2</v>
      </c>
      <c r="H409" s="105">
        <v>0</v>
      </c>
      <c r="I409" s="105">
        <v>1</v>
      </c>
      <c r="J409" s="105">
        <v>20</v>
      </c>
      <c r="K409" s="95">
        <v>120</v>
      </c>
      <c r="L409" s="106">
        <f>T408</f>
        <v>600</v>
      </c>
      <c r="M409" s="106">
        <f>K409*L409</f>
        <v>72000</v>
      </c>
      <c r="N409" s="77"/>
      <c r="O409" s="78" t="s">
        <v>203</v>
      </c>
      <c r="P409" s="78" t="s">
        <v>211</v>
      </c>
      <c r="Q409" s="78" t="s">
        <v>143</v>
      </c>
      <c r="R409" s="79">
        <v>135</v>
      </c>
      <c r="S409" s="80"/>
      <c r="T409" s="81">
        <v>7450</v>
      </c>
      <c r="U409" s="96" t="s">
        <v>406</v>
      </c>
      <c r="V409" s="79">
        <f>R409*T409*85/100</f>
        <v>854887.5</v>
      </c>
      <c r="W409" s="79">
        <f>R409*T409-V409</f>
        <v>150862.5</v>
      </c>
      <c r="X409" s="82">
        <f>M409+W409</f>
        <v>222862.5</v>
      </c>
      <c r="Y409" s="83">
        <f>M409</f>
        <v>72000</v>
      </c>
      <c r="Z409" s="84"/>
      <c r="AA409" s="87">
        <f>AB409*M409/100</f>
        <v>14.4</v>
      </c>
      <c r="AB409" s="86">
        <v>0.02</v>
      </c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210</v>
      </c>
      <c r="I411" s="102" t="s">
        <v>1882</v>
      </c>
      <c r="J411" s="102" t="s">
        <v>1561</v>
      </c>
      <c r="K411" s="102">
        <v>119</v>
      </c>
      <c r="L411" s="102">
        <v>6</v>
      </c>
      <c r="M411" s="102"/>
      <c r="N411" s="102" t="s">
        <v>236</v>
      </c>
      <c r="O411" s="102" t="s">
        <v>208</v>
      </c>
      <c r="P411" s="102" t="s">
        <v>209</v>
      </c>
      <c r="Q411" s="102" t="s">
        <v>139</v>
      </c>
      <c r="R411" s="102">
        <v>34160</v>
      </c>
      <c r="S411" s="102" t="s">
        <v>236</v>
      </c>
      <c r="T411" s="102">
        <v>600</v>
      </c>
      <c r="U411" s="102" t="s">
        <v>1884</v>
      </c>
      <c r="V411" s="103"/>
      <c r="W411" s="101"/>
      <c r="X411" s="102"/>
      <c r="Y411" s="101"/>
      <c r="Z411" s="101"/>
      <c r="AA411" s="101"/>
      <c r="AB411" s="104"/>
    </row>
    <row r="412" spans="2:28" ht="16.5" customHeight="1" x14ac:dyDescent="0.25">
      <c r="B412" s="97">
        <v>712</v>
      </c>
      <c r="C412" s="97" t="s">
        <v>55</v>
      </c>
      <c r="D412" s="98">
        <v>1218</v>
      </c>
      <c r="E412" s="99">
        <v>45</v>
      </c>
      <c r="F412" s="97">
        <v>6</v>
      </c>
      <c r="G412" s="97">
        <v>1</v>
      </c>
      <c r="H412" s="105">
        <v>0</v>
      </c>
      <c r="I412" s="105">
        <v>0</v>
      </c>
      <c r="J412" s="105">
        <v>14</v>
      </c>
      <c r="K412" s="95">
        <v>14</v>
      </c>
      <c r="L412" s="106">
        <f>T411</f>
        <v>600</v>
      </c>
      <c r="M412" s="106">
        <f>K412*L412</f>
        <v>8400</v>
      </c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2"/>
      <c r="Y412" s="83">
        <f>M412</f>
        <v>8400</v>
      </c>
      <c r="Z412" s="84"/>
      <c r="AA412" s="87">
        <f>AB412*M412/100</f>
        <v>0.84</v>
      </c>
      <c r="AB412" s="110">
        <v>0.01</v>
      </c>
    </row>
    <row r="413" spans="2:28" ht="16.5" customHeight="1" x14ac:dyDescent="0.25">
      <c r="B413" s="99"/>
      <c r="C413" s="99"/>
      <c r="D413" s="99"/>
      <c r="E413" s="99"/>
      <c r="F413" s="99"/>
      <c r="G413" s="99"/>
      <c r="H413" s="107"/>
      <c r="I413" s="107"/>
      <c r="J413" s="107"/>
      <c r="K413" s="106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6"/>
      <c r="Y413" s="83"/>
      <c r="Z413" s="84"/>
      <c r="AA413" s="85"/>
      <c r="AB413" s="86"/>
    </row>
    <row r="414" spans="2:28" ht="16.5" customHeight="1" x14ac:dyDescent="0.25">
      <c r="B414" s="100" t="s">
        <v>205</v>
      </c>
      <c r="C414" s="101"/>
      <c r="D414" s="101"/>
      <c r="E414" s="101"/>
      <c r="F414" s="101"/>
      <c r="G414" s="102"/>
      <c r="H414" s="102" t="s">
        <v>210</v>
      </c>
      <c r="I414" s="102" t="s">
        <v>1885</v>
      </c>
      <c r="J414" s="102" t="s">
        <v>1886</v>
      </c>
      <c r="K414" s="102">
        <v>39</v>
      </c>
      <c r="L414" s="102">
        <v>6</v>
      </c>
      <c r="M414" s="102"/>
      <c r="N414" s="102" t="s">
        <v>236</v>
      </c>
      <c r="O414" s="102" t="s">
        <v>208</v>
      </c>
      <c r="P414" s="102" t="s">
        <v>209</v>
      </c>
      <c r="Q414" s="102" t="s">
        <v>139</v>
      </c>
      <c r="R414" s="102">
        <v>34160</v>
      </c>
      <c r="S414" s="102" t="s">
        <v>236</v>
      </c>
      <c r="T414" s="102">
        <v>200</v>
      </c>
      <c r="U414" s="102" t="s">
        <v>1887</v>
      </c>
      <c r="V414" s="103"/>
      <c r="W414" s="101"/>
      <c r="X414" s="102"/>
      <c r="Y414" s="101"/>
      <c r="Z414" s="101"/>
      <c r="AA414" s="101"/>
      <c r="AB414" s="104"/>
    </row>
    <row r="415" spans="2:28" ht="16.5" customHeight="1" x14ac:dyDescent="0.25">
      <c r="B415" s="97">
        <v>713</v>
      </c>
      <c r="C415" s="97" t="s">
        <v>55</v>
      </c>
      <c r="D415" s="98">
        <v>1219</v>
      </c>
      <c r="E415" s="99">
        <v>46</v>
      </c>
      <c r="F415" s="97">
        <v>6</v>
      </c>
      <c r="G415" s="97">
        <v>2</v>
      </c>
      <c r="H415" s="105">
        <v>0</v>
      </c>
      <c r="I415" s="105">
        <v>0</v>
      </c>
      <c r="J415" s="105">
        <v>66</v>
      </c>
      <c r="K415" s="95">
        <v>66</v>
      </c>
      <c r="L415" s="106">
        <f>T414</f>
        <v>200</v>
      </c>
      <c r="M415" s="106">
        <f>K415*L415</f>
        <v>13200</v>
      </c>
      <c r="N415" s="77"/>
      <c r="O415" s="78" t="s">
        <v>203</v>
      </c>
      <c r="P415" s="78" t="s">
        <v>211</v>
      </c>
      <c r="Q415" s="78" t="s">
        <v>143</v>
      </c>
      <c r="R415" s="79">
        <v>150</v>
      </c>
      <c r="S415" s="80"/>
      <c r="T415" s="81">
        <v>7450</v>
      </c>
      <c r="U415" s="96" t="s">
        <v>411</v>
      </c>
      <c r="V415" s="79">
        <f>R415*T415*85/100</f>
        <v>949875</v>
      </c>
      <c r="W415" s="79">
        <f>R415*T415-V415</f>
        <v>167625</v>
      </c>
      <c r="X415" s="82">
        <f>M415+W415</f>
        <v>180825</v>
      </c>
      <c r="Y415" s="83">
        <f>M415</f>
        <v>13200</v>
      </c>
      <c r="Z415" s="84"/>
      <c r="AA415" s="87">
        <f>AB415*M415/100</f>
        <v>2.64</v>
      </c>
      <c r="AB415" s="86">
        <v>0.02</v>
      </c>
    </row>
    <row r="416" spans="2:28" ht="16.5" customHeight="1" x14ac:dyDescent="0.25">
      <c r="B416" s="99"/>
      <c r="C416" s="99"/>
      <c r="D416" s="99"/>
      <c r="E416" s="99"/>
      <c r="F416" s="99"/>
      <c r="G416" s="99"/>
      <c r="H416" s="107"/>
      <c r="I416" s="107"/>
      <c r="J416" s="107"/>
      <c r="K416" s="106"/>
      <c r="L416" s="106"/>
      <c r="M416" s="106"/>
      <c r="N416" s="77"/>
      <c r="O416" s="78"/>
      <c r="P416" s="78"/>
      <c r="Q416" s="78"/>
      <c r="R416" s="79"/>
      <c r="S416" s="80"/>
      <c r="T416" s="81"/>
      <c r="U416" s="77"/>
      <c r="V416" s="79"/>
      <c r="W416" s="79"/>
      <c r="X416" s="86"/>
      <c r="Y416" s="83"/>
      <c r="Z416" s="84"/>
      <c r="AA416" s="85"/>
      <c r="AB416" s="86"/>
    </row>
    <row r="417" spans="2:28" ht="16.5" customHeight="1" x14ac:dyDescent="0.25">
      <c r="B417" s="100" t="s">
        <v>205</v>
      </c>
      <c r="C417" s="101"/>
      <c r="D417" s="101"/>
      <c r="E417" s="101"/>
      <c r="F417" s="101"/>
      <c r="G417" s="102"/>
      <c r="H417" s="102" t="s">
        <v>207</v>
      </c>
      <c r="I417" s="102" t="s">
        <v>1888</v>
      </c>
      <c r="J417" s="102" t="s">
        <v>1036</v>
      </c>
      <c r="K417" s="102">
        <v>1</v>
      </c>
      <c r="L417" s="102">
        <v>6</v>
      </c>
      <c r="M417" s="102"/>
      <c r="N417" s="102" t="s">
        <v>236</v>
      </c>
      <c r="O417" s="102" t="s">
        <v>208</v>
      </c>
      <c r="P417" s="102" t="s">
        <v>209</v>
      </c>
      <c r="Q417" s="102" t="s">
        <v>139</v>
      </c>
      <c r="R417" s="102">
        <v>34160</v>
      </c>
      <c r="S417" s="102" t="s">
        <v>236</v>
      </c>
      <c r="T417" s="102">
        <v>200</v>
      </c>
      <c r="U417" s="102" t="s">
        <v>1889</v>
      </c>
      <c r="V417" s="103"/>
      <c r="W417" s="101"/>
      <c r="X417" s="102"/>
      <c r="Y417" s="101"/>
      <c r="Z417" s="101"/>
      <c r="AA417" s="101"/>
      <c r="AB417" s="104"/>
    </row>
    <row r="418" spans="2:28" ht="16.5" customHeight="1" x14ac:dyDescent="0.25">
      <c r="B418" s="97">
        <v>714</v>
      </c>
      <c r="C418" s="97" t="s">
        <v>55</v>
      </c>
      <c r="D418" s="98">
        <v>1220</v>
      </c>
      <c r="E418" s="99">
        <v>47</v>
      </c>
      <c r="F418" s="97">
        <v>6</v>
      </c>
      <c r="G418" s="97">
        <v>2</v>
      </c>
      <c r="H418" s="105">
        <v>0</v>
      </c>
      <c r="I418" s="105">
        <v>1</v>
      </c>
      <c r="J418" s="105">
        <v>17</v>
      </c>
      <c r="K418" s="95">
        <v>117</v>
      </c>
      <c r="L418" s="106">
        <f>T417</f>
        <v>200</v>
      </c>
      <c r="M418" s="106">
        <f>K418*L418</f>
        <v>23400</v>
      </c>
      <c r="N418" s="77"/>
      <c r="O418" s="78" t="s">
        <v>203</v>
      </c>
      <c r="P418" s="78" t="s">
        <v>211</v>
      </c>
      <c r="Q418" s="78" t="s">
        <v>143</v>
      </c>
      <c r="R418" s="79">
        <v>162</v>
      </c>
      <c r="S418" s="80"/>
      <c r="T418" s="81">
        <v>7450</v>
      </c>
      <c r="U418" s="96" t="s">
        <v>1445</v>
      </c>
      <c r="V418" s="79">
        <f>R418*T418*85/100</f>
        <v>1025865</v>
      </c>
      <c r="W418" s="79">
        <f>R418*T418-V418</f>
        <v>181035</v>
      </c>
      <c r="X418" s="82">
        <f>M418+W418</f>
        <v>204435</v>
      </c>
      <c r="Y418" s="83">
        <f>M418</f>
        <v>23400</v>
      </c>
      <c r="Z418" s="84"/>
      <c r="AA418" s="87">
        <f>AB418*M418/100</f>
        <v>4.68</v>
      </c>
      <c r="AB418" s="86">
        <v>0.02</v>
      </c>
    </row>
    <row r="419" spans="2:28" ht="16.5" customHeight="1" x14ac:dyDescent="0.25">
      <c r="B419" s="99"/>
      <c r="C419" s="99"/>
      <c r="D419" s="99"/>
      <c r="E419" s="99"/>
      <c r="F419" s="99"/>
      <c r="G419" s="99"/>
      <c r="H419" s="107"/>
      <c r="I419" s="107"/>
      <c r="J419" s="107"/>
      <c r="K419" s="106"/>
      <c r="L419" s="106"/>
      <c r="M419" s="106"/>
      <c r="N419" s="77"/>
      <c r="O419" s="78"/>
      <c r="P419" s="78"/>
      <c r="Q419" s="78"/>
      <c r="R419" s="79"/>
      <c r="S419" s="80"/>
      <c r="T419" s="81"/>
      <c r="U419" s="77"/>
      <c r="V419" s="79"/>
      <c r="W419" s="79"/>
      <c r="X419" s="86"/>
      <c r="Y419" s="83"/>
      <c r="Z419" s="84"/>
      <c r="AA419" s="85"/>
      <c r="AB419" s="86"/>
    </row>
    <row r="420" spans="2:28" ht="16.5" customHeight="1" x14ac:dyDescent="0.25">
      <c r="B420" s="100" t="s">
        <v>205</v>
      </c>
      <c r="C420" s="101"/>
      <c r="D420" s="101"/>
      <c r="E420" s="101"/>
      <c r="F420" s="101"/>
      <c r="G420" s="102"/>
      <c r="H420" s="102" t="s">
        <v>210</v>
      </c>
      <c r="I420" s="102" t="s">
        <v>1890</v>
      </c>
      <c r="J420" s="102" t="s">
        <v>988</v>
      </c>
      <c r="K420" s="102">
        <v>109</v>
      </c>
      <c r="L420" s="102">
        <v>6</v>
      </c>
      <c r="M420" s="102"/>
      <c r="N420" s="102" t="s">
        <v>236</v>
      </c>
      <c r="O420" s="102" t="s">
        <v>208</v>
      </c>
      <c r="P420" s="102" t="s">
        <v>209</v>
      </c>
      <c r="Q420" s="102" t="s">
        <v>139</v>
      </c>
      <c r="R420" s="102">
        <v>34160</v>
      </c>
      <c r="S420" s="102" t="s">
        <v>236</v>
      </c>
      <c r="T420" s="102">
        <v>80</v>
      </c>
      <c r="U420" s="102" t="s">
        <v>1891</v>
      </c>
      <c r="V420" s="103"/>
      <c r="W420" s="101"/>
      <c r="X420" s="102"/>
      <c r="Y420" s="101"/>
      <c r="Z420" s="101"/>
      <c r="AA420" s="101"/>
      <c r="AB420" s="104"/>
    </row>
    <row r="421" spans="2:28" ht="16.5" customHeight="1" x14ac:dyDescent="0.25">
      <c r="B421" s="97">
        <v>715</v>
      </c>
      <c r="C421" s="97" t="s">
        <v>55</v>
      </c>
      <c r="D421" s="98">
        <v>1221</v>
      </c>
      <c r="E421" s="99">
        <v>48</v>
      </c>
      <c r="F421" s="97">
        <v>6</v>
      </c>
      <c r="G421" s="97">
        <v>2</v>
      </c>
      <c r="H421" s="105">
        <v>0</v>
      </c>
      <c r="I421" s="105">
        <v>0</v>
      </c>
      <c r="J421" s="105">
        <v>42</v>
      </c>
      <c r="K421" s="95">
        <v>42</v>
      </c>
      <c r="L421" s="106">
        <f>T420</f>
        <v>80</v>
      </c>
      <c r="M421" s="106">
        <f>K421*L421</f>
        <v>3360</v>
      </c>
      <c r="N421" s="77"/>
      <c r="O421" s="78" t="s">
        <v>203</v>
      </c>
      <c r="P421" s="78" t="s">
        <v>5</v>
      </c>
      <c r="Q421" s="78" t="s">
        <v>143</v>
      </c>
      <c r="R421" s="79">
        <v>72</v>
      </c>
      <c r="S421" s="80"/>
      <c r="T421" s="81">
        <v>8050</v>
      </c>
      <c r="U421" s="96" t="s">
        <v>1152</v>
      </c>
      <c r="V421" s="79">
        <f>R421*T421*4/100</f>
        <v>23184</v>
      </c>
      <c r="W421" s="79">
        <f>R421*T421-V421</f>
        <v>556416</v>
      </c>
      <c r="X421" s="82">
        <f>M421+W421</f>
        <v>559776</v>
      </c>
      <c r="Y421" s="83">
        <f>M421</f>
        <v>3360</v>
      </c>
      <c r="Z421" s="84"/>
      <c r="AA421" s="87">
        <f>AB421*M421/100</f>
        <v>0.67200000000000004</v>
      </c>
      <c r="AB421" s="86">
        <v>0.02</v>
      </c>
    </row>
    <row r="422" spans="2:28" ht="16.5" customHeight="1" x14ac:dyDescent="0.25">
      <c r="B422" s="99"/>
      <c r="C422" s="99"/>
      <c r="D422" s="99"/>
      <c r="E422" s="99"/>
      <c r="F422" s="99"/>
      <c r="G422" s="99"/>
      <c r="H422" s="107"/>
      <c r="I422" s="107"/>
      <c r="J422" s="107"/>
      <c r="K422" s="106"/>
      <c r="L422" s="106"/>
      <c r="M422" s="106"/>
      <c r="N422" s="77"/>
      <c r="O422" s="78"/>
      <c r="P422" s="78"/>
      <c r="Q422" s="78"/>
      <c r="R422" s="79"/>
      <c r="S422" s="80"/>
      <c r="T422" s="81"/>
      <c r="U422" s="77"/>
      <c r="V422" s="79"/>
      <c r="W422" s="79"/>
      <c r="X422" s="86"/>
      <c r="Y422" s="83"/>
      <c r="Z422" s="84"/>
      <c r="AA422" s="85"/>
      <c r="AB422" s="86"/>
    </row>
    <row r="423" spans="2:28" ht="16.5" customHeight="1" x14ac:dyDescent="0.25">
      <c r="B423" s="100" t="s">
        <v>205</v>
      </c>
      <c r="C423" s="101"/>
      <c r="D423" s="101"/>
      <c r="E423" s="101"/>
      <c r="F423" s="101"/>
      <c r="G423" s="102"/>
      <c r="H423" s="102" t="s">
        <v>210</v>
      </c>
      <c r="I423" s="102" t="s">
        <v>1874</v>
      </c>
      <c r="J423" s="102" t="s">
        <v>1330</v>
      </c>
      <c r="K423" s="102">
        <v>132</v>
      </c>
      <c r="L423" s="102">
        <v>6</v>
      </c>
      <c r="M423" s="102" t="s">
        <v>334</v>
      </c>
      <c r="N423" s="102" t="s">
        <v>236</v>
      </c>
      <c r="O423" s="102" t="s">
        <v>208</v>
      </c>
      <c r="P423" s="102" t="s">
        <v>209</v>
      </c>
      <c r="Q423" s="102" t="s">
        <v>139</v>
      </c>
      <c r="R423" s="102">
        <v>34160</v>
      </c>
      <c r="S423" s="102" t="s">
        <v>236</v>
      </c>
      <c r="T423" s="102">
        <v>80</v>
      </c>
      <c r="U423" s="102" t="s">
        <v>1892</v>
      </c>
      <c r="V423" s="103"/>
      <c r="W423" s="101"/>
      <c r="X423" s="102"/>
      <c r="Y423" s="101"/>
      <c r="Z423" s="101"/>
      <c r="AA423" s="101"/>
      <c r="AB423" s="104"/>
    </row>
    <row r="424" spans="2:28" ht="16.5" customHeight="1" x14ac:dyDescent="0.25">
      <c r="B424" s="97">
        <v>716</v>
      </c>
      <c r="C424" s="97" t="s">
        <v>55</v>
      </c>
      <c r="D424" s="98">
        <v>1222</v>
      </c>
      <c r="E424" s="99">
        <v>49</v>
      </c>
      <c r="F424" s="97">
        <v>6</v>
      </c>
      <c r="G424" s="97">
        <v>2</v>
      </c>
      <c r="H424" s="105">
        <v>0</v>
      </c>
      <c r="I424" s="105">
        <v>0</v>
      </c>
      <c r="J424" s="105">
        <v>78</v>
      </c>
      <c r="K424" s="95">
        <v>78</v>
      </c>
      <c r="L424" s="106">
        <f>T423</f>
        <v>80</v>
      </c>
      <c r="M424" s="106">
        <f>K424*L424</f>
        <v>6240</v>
      </c>
      <c r="N424" s="77"/>
      <c r="O424" s="78" t="s">
        <v>203</v>
      </c>
      <c r="P424" s="78" t="s">
        <v>211</v>
      </c>
      <c r="Q424" s="78" t="s">
        <v>143</v>
      </c>
      <c r="R424" s="79">
        <v>108</v>
      </c>
      <c r="S424" s="80"/>
      <c r="T424" s="81">
        <v>7450</v>
      </c>
      <c r="U424" s="96" t="s">
        <v>1158</v>
      </c>
      <c r="V424" s="79">
        <f>R424*T424*85/100</f>
        <v>683910</v>
      </c>
      <c r="W424" s="79">
        <f>R424*T424-V424</f>
        <v>120690</v>
      </c>
      <c r="X424" s="82">
        <f>M424+W424</f>
        <v>126930</v>
      </c>
      <c r="Y424" s="83">
        <f>M424</f>
        <v>6240</v>
      </c>
      <c r="Z424" s="84"/>
      <c r="AA424" s="87">
        <f>AB424*M424/100</f>
        <v>1.248</v>
      </c>
      <c r="AB424" s="86">
        <v>0.02</v>
      </c>
    </row>
    <row r="425" spans="2:28" ht="16.5" customHeight="1" x14ac:dyDescent="0.25">
      <c r="B425" s="99"/>
      <c r="C425" s="99"/>
      <c r="D425" s="99"/>
      <c r="E425" s="99"/>
      <c r="F425" s="99"/>
      <c r="G425" s="99"/>
      <c r="H425" s="107"/>
      <c r="I425" s="107"/>
      <c r="J425" s="107"/>
      <c r="K425" s="106"/>
      <c r="L425" s="106"/>
      <c r="M425" s="106"/>
      <c r="N425" s="77"/>
      <c r="O425" s="78"/>
      <c r="P425" s="78"/>
      <c r="Q425" s="78"/>
      <c r="R425" s="79"/>
      <c r="S425" s="80"/>
      <c r="T425" s="81"/>
      <c r="U425" s="77"/>
      <c r="V425" s="79"/>
      <c r="W425" s="79"/>
      <c r="X425" s="86"/>
      <c r="Y425" s="83"/>
      <c r="Z425" s="84"/>
      <c r="AA425" s="85"/>
      <c r="AB425" s="86"/>
    </row>
    <row r="426" spans="2:28" ht="16.5" customHeight="1" x14ac:dyDescent="0.25">
      <c r="B426" s="100" t="s">
        <v>205</v>
      </c>
      <c r="C426" s="101"/>
      <c r="D426" s="101"/>
      <c r="E426" s="101"/>
      <c r="F426" s="101"/>
      <c r="G426" s="102"/>
      <c r="H426" s="102" t="s">
        <v>210</v>
      </c>
      <c r="I426" s="102" t="s">
        <v>1893</v>
      </c>
      <c r="J426" s="102" t="s">
        <v>1894</v>
      </c>
      <c r="K426" s="102">
        <v>47</v>
      </c>
      <c r="L426" s="102">
        <v>6</v>
      </c>
      <c r="M426" s="102"/>
      <c r="N426" s="102" t="s">
        <v>236</v>
      </c>
      <c r="O426" s="102" t="s">
        <v>208</v>
      </c>
      <c r="P426" s="102" t="s">
        <v>209</v>
      </c>
      <c r="Q426" s="102" t="s">
        <v>139</v>
      </c>
      <c r="R426" s="102">
        <v>34160</v>
      </c>
      <c r="S426" s="102" t="s">
        <v>236</v>
      </c>
      <c r="T426" s="102">
        <v>200</v>
      </c>
      <c r="U426" s="102" t="s">
        <v>1895</v>
      </c>
      <c r="V426" s="103"/>
      <c r="W426" s="101"/>
      <c r="X426" s="102"/>
      <c r="Y426" s="101"/>
      <c r="Z426" s="101"/>
      <c r="AA426" s="101"/>
      <c r="AB426" s="104"/>
    </row>
    <row r="427" spans="2:28" ht="16.5" customHeight="1" x14ac:dyDescent="0.25">
      <c r="B427" s="97">
        <v>717</v>
      </c>
      <c r="C427" s="97" t="s">
        <v>55</v>
      </c>
      <c r="D427" s="98">
        <v>1223</v>
      </c>
      <c r="E427" s="99">
        <v>50</v>
      </c>
      <c r="F427" s="97">
        <v>6</v>
      </c>
      <c r="G427" s="97"/>
      <c r="H427" s="105">
        <v>0</v>
      </c>
      <c r="I427" s="105">
        <v>0</v>
      </c>
      <c r="J427" s="105">
        <v>84</v>
      </c>
      <c r="K427" s="95">
        <v>84</v>
      </c>
      <c r="L427" s="106">
        <f>T426</f>
        <v>200</v>
      </c>
      <c r="M427" s="106">
        <f>K427*L427</f>
        <v>16800</v>
      </c>
      <c r="N427" s="77"/>
      <c r="O427" s="78" t="s">
        <v>203</v>
      </c>
      <c r="P427" s="78" t="s">
        <v>5</v>
      </c>
      <c r="Q427" s="78" t="s">
        <v>143</v>
      </c>
      <c r="R427" s="79">
        <v>72</v>
      </c>
      <c r="S427" s="80"/>
      <c r="T427" s="81">
        <v>8050</v>
      </c>
      <c r="U427" s="96" t="s">
        <v>1334</v>
      </c>
      <c r="V427" s="79">
        <f>R427*T427*13/100</f>
        <v>75348</v>
      </c>
      <c r="W427" s="79">
        <f>R427*T427-V427</f>
        <v>504252</v>
      </c>
      <c r="X427" s="82">
        <f>M427+W427</f>
        <v>521052</v>
      </c>
      <c r="Y427" s="83">
        <f>M427</f>
        <v>16800</v>
      </c>
      <c r="Z427" s="84"/>
      <c r="AA427" s="87">
        <f>AB427*M427/100</f>
        <v>3.36</v>
      </c>
      <c r="AB427" s="86">
        <v>0.02</v>
      </c>
    </row>
    <row r="428" spans="2:28" ht="16.5" customHeight="1" x14ac:dyDescent="0.25">
      <c r="B428" s="97"/>
      <c r="C428" s="97"/>
      <c r="D428" s="98"/>
      <c r="E428" s="99"/>
      <c r="F428" s="97"/>
      <c r="G428" s="97"/>
      <c r="H428" s="105"/>
      <c r="I428" s="105"/>
      <c r="J428" s="105"/>
      <c r="K428" s="95">
        <v>9</v>
      </c>
      <c r="L428" s="106">
        <f>T426</f>
        <v>200</v>
      </c>
      <c r="M428" s="106">
        <f>K428*L428</f>
        <v>1800</v>
      </c>
      <c r="N428" s="77"/>
      <c r="O428" s="78" t="s">
        <v>1896</v>
      </c>
      <c r="P428" s="78" t="s">
        <v>5</v>
      </c>
      <c r="Q428" s="78"/>
      <c r="R428" s="79">
        <v>36</v>
      </c>
      <c r="S428" s="80"/>
      <c r="T428" s="81">
        <v>7350</v>
      </c>
      <c r="U428" s="96" t="s">
        <v>221</v>
      </c>
      <c r="V428" s="79">
        <f>R428*T428*3/100</f>
        <v>7938</v>
      </c>
      <c r="W428" s="79">
        <f>R428*T428-V428</f>
        <v>256662</v>
      </c>
      <c r="X428" s="82">
        <f>M428+W428</f>
        <v>258462</v>
      </c>
      <c r="Y428" s="83">
        <f>M428</f>
        <v>1800</v>
      </c>
      <c r="Z428" s="84"/>
      <c r="AA428" s="87">
        <f>X428*AB428/100</f>
        <v>775.38599999999997</v>
      </c>
      <c r="AB428" s="86">
        <v>0.3</v>
      </c>
    </row>
    <row r="429" spans="2:28" ht="16.5" customHeight="1" x14ac:dyDescent="0.25">
      <c r="B429" s="97"/>
      <c r="C429" s="97"/>
      <c r="D429" s="98"/>
      <c r="E429" s="99"/>
      <c r="F429" s="97"/>
      <c r="G429" s="97"/>
      <c r="H429" s="105">
        <v>0</v>
      </c>
      <c r="I429" s="105">
        <v>0</v>
      </c>
      <c r="J429" s="105">
        <v>93</v>
      </c>
      <c r="K429" s="95">
        <v>93</v>
      </c>
      <c r="L429" s="106"/>
      <c r="M429" s="106"/>
      <c r="N429" s="77"/>
      <c r="O429" s="78"/>
      <c r="P429" s="78"/>
      <c r="Q429" s="78"/>
      <c r="R429" s="79"/>
      <c r="S429" s="80"/>
      <c r="T429" s="81"/>
      <c r="U429" s="77"/>
      <c r="V429" s="79"/>
      <c r="W429" s="79"/>
      <c r="X429" s="82"/>
      <c r="Y429" s="83"/>
      <c r="Z429" s="84"/>
      <c r="AA429" s="87">
        <f>SUM(AA427:AA428)</f>
        <v>778.74599999999998</v>
      </c>
      <c r="AB429" s="82"/>
    </row>
    <row r="430" spans="2:28" ht="16.5" customHeight="1" x14ac:dyDescent="0.25">
      <c r="B430" s="99"/>
      <c r="C430" s="99"/>
      <c r="D430" s="99"/>
      <c r="E430" s="99"/>
      <c r="F430" s="99"/>
      <c r="G430" s="99"/>
      <c r="H430" s="107"/>
      <c r="I430" s="107"/>
      <c r="J430" s="107"/>
      <c r="K430" s="106"/>
      <c r="L430" s="106"/>
      <c r="M430" s="106"/>
      <c r="N430" s="77"/>
      <c r="O430" s="78"/>
      <c r="P430" s="78"/>
      <c r="Q430" s="78"/>
      <c r="R430" s="79"/>
      <c r="S430" s="80"/>
      <c r="T430" s="81"/>
      <c r="U430" s="77"/>
      <c r="V430" s="79"/>
      <c r="W430" s="79"/>
      <c r="X430" s="86"/>
      <c r="Y430" s="83"/>
      <c r="Z430" s="84"/>
      <c r="AA430" s="85"/>
      <c r="AB430" s="86"/>
    </row>
    <row r="431" spans="2:28" ht="16.5" customHeight="1" x14ac:dyDescent="0.25">
      <c r="B431" s="100" t="s">
        <v>205</v>
      </c>
      <c r="C431" s="101"/>
      <c r="D431" s="101"/>
      <c r="E431" s="101"/>
      <c r="F431" s="101"/>
      <c r="G431" s="102"/>
      <c r="H431" s="102" t="s">
        <v>207</v>
      </c>
      <c r="I431" s="102" t="s">
        <v>784</v>
      </c>
      <c r="J431" s="102" t="s">
        <v>743</v>
      </c>
      <c r="K431" s="102">
        <v>24</v>
      </c>
      <c r="L431" s="102">
        <v>6</v>
      </c>
      <c r="M431" s="102" t="s">
        <v>334</v>
      </c>
      <c r="N431" s="102" t="s">
        <v>236</v>
      </c>
      <c r="O431" s="102" t="s">
        <v>208</v>
      </c>
      <c r="P431" s="102" t="s">
        <v>209</v>
      </c>
      <c r="Q431" s="102" t="s">
        <v>139</v>
      </c>
      <c r="R431" s="102">
        <v>34160</v>
      </c>
      <c r="S431" s="102" t="s">
        <v>236</v>
      </c>
      <c r="T431" s="102">
        <v>200</v>
      </c>
      <c r="U431" s="102" t="s">
        <v>1898</v>
      </c>
      <c r="V431" s="103"/>
      <c r="W431" s="101"/>
      <c r="X431" s="102"/>
      <c r="Y431" s="101"/>
      <c r="Z431" s="101"/>
      <c r="AA431" s="101"/>
      <c r="AB431" s="104"/>
    </row>
    <row r="432" spans="2:28" ht="16.5" customHeight="1" x14ac:dyDescent="0.25">
      <c r="B432" s="97">
        <v>719</v>
      </c>
      <c r="C432" s="97" t="s">
        <v>55</v>
      </c>
      <c r="D432" s="98">
        <v>1226</v>
      </c>
      <c r="E432" s="99">
        <v>52</v>
      </c>
      <c r="F432" s="97">
        <v>6</v>
      </c>
      <c r="G432" s="97">
        <v>2</v>
      </c>
      <c r="H432" s="105">
        <v>0</v>
      </c>
      <c r="I432" s="105">
        <v>0</v>
      </c>
      <c r="J432" s="105">
        <v>86</v>
      </c>
      <c r="K432" s="95">
        <v>86</v>
      </c>
      <c r="L432" s="106">
        <f>T431</f>
        <v>200</v>
      </c>
      <c r="M432" s="106">
        <f>K432*L432</f>
        <v>17200</v>
      </c>
      <c r="N432" s="77"/>
      <c r="O432" s="78" t="s">
        <v>203</v>
      </c>
      <c r="P432" s="78" t="s">
        <v>211</v>
      </c>
      <c r="Q432" s="78" t="s">
        <v>143</v>
      </c>
      <c r="R432" s="79">
        <v>108</v>
      </c>
      <c r="S432" s="80"/>
      <c r="T432" s="81">
        <v>7450</v>
      </c>
      <c r="U432" s="96" t="s">
        <v>411</v>
      </c>
      <c r="V432" s="79">
        <f>R432*T432*85/100</f>
        <v>683910</v>
      </c>
      <c r="W432" s="79">
        <f>R432*T432-V432</f>
        <v>120690</v>
      </c>
      <c r="X432" s="82">
        <f>M432+W432</f>
        <v>137890</v>
      </c>
      <c r="Y432" s="83">
        <f>M432</f>
        <v>17200</v>
      </c>
      <c r="Z432" s="84"/>
      <c r="AA432" s="87">
        <f>AB432*M432/100</f>
        <v>3.44</v>
      </c>
      <c r="AB432" s="86">
        <v>0.02</v>
      </c>
    </row>
    <row r="433" spans="2:28" ht="16.5" customHeight="1" x14ac:dyDescent="0.25">
      <c r="B433" s="99"/>
      <c r="C433" s="99"/>
      <c r="D433" s="99"/>
      <c r="E433" s="99"/>
      <c r="F433" s="99"/>
      <c r="G433" s="99"/>
      <c r="H433" s="107"/>
      <c r="I433" s="107"/>
      <c r="J433" s="107"/>
      <c r="K433" s="106"/>
      <c r="L433" s="106"/>
      <c r="M433" s="106"/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6"/>
      <c r="Y433" s="83"/>
      <c r="Z433" s="84"/>
      <c r="AA433" s="85"/>
      <c r="AB433" s="86"/>
    </row>
    <row r="434" spans="2:28" ht="16.5" customHeight="1" x14ac:dyDescent="0.25">
      <c r="B434" s="100" t="s">
        <v>205</v>
      </c>
      <c r="C434" s="101"/>
      <c r="D434" s="101"/>
      <c r="E434" s="101"/>
      <c r="F434" s="101"/>
      <c r="G434" s="102"/>
      <c r="H434" s="102" t="s">
        <v>207</v>
      </c>
      <c r="I434" s="102" t="s">
        <v>1899</v>
      </c>
      <c r="J434" s="102" t="s">
        <v>1900</v>
      </c>
      <c r="K434" s="102">
        <v>17</v>
      </c>
      <c r="L434" s="102">
        <v>6</v>
      </c>
      <c r="M434" s="102"/>
      <c r="N434" s="102" t="s">
        <v>236</v>
      </c>
      <c r="O434" s="102" t="s">
        <v>208</v>
      </c>
      <c r="P434" s="102" t="s">
        <v>209</v>
      </c>
      <c r="Q434" s="102" t="s">
        <v>139</v>
      </c>
      <c r="R434" s="102">
        <v>34160</v>
      </c>
      <c r="S434" s="102" t="s">
        <v>236</v>
      </c>
      <c r="T434" s="102">
        <v>200</v>
      </c>
      <c r="U434" s="102" t="s">
        <v>1901</v>
      </c>
      <c r="V434" s="103"/>
      <c r="W434" s="101"/>
      <c r="X434" s="102"/>
      <c r="Y434" s="101"/>
      <c r="Z434" s="101"/>
      <c r="AA434" s="101"/>
      <c r="AB434" s="104"/>
    </row>
    <row r="435" spans="2:28" ht="16.5" customHeight="1" x14ac:dyDescent="0.25">
      <c r="B435" s="97">
        <v>720</v>
      </c>
      <c r="C435" s="97" t="s">
        <v>55</v>
      </c>
      <c r="D435" s="98">
        <v>1227</v>
      </c>
      <c r="E435" s="99">
        <v>53</v>
      </c>
      <c r="F435" s="97">
        <v>6</v>
      </c>
      <c r="G435" s="97">
        <v>2</v>
      </c>
      <c r="H435" s="105">
        <v>0</v>
      </c>
      <c r="I435" s="105">
        <v>1</v>
      </c>
      <c r="J435" s="105">
        <v>38</v>
      </c>
      <c r="K435" s="95">
        <v>138</v>
      </c>
      <c r="L435" s="106">
        <f>T434</f>
        <v>200</v>
      </c>
      <c r="M435" s="106">
        <f>K435*L435</f>
        <v>27600</v>
      </c>
      <c r="N435" s="77"/>
      <c r="O435" s="78" t="s">
        <v>203</v>
      </c>
      <c r="P435" s="78" t="s">
        <v>211</v>
      </c>
      <c r="Q435" s="78" t="s">
        <v>143</v>
      </c>
      <c r="R435" s="79">
        <v>135</v>
      </c>
      <c r="S435" s="80"/>
      <c r="T435" s="81">
        <v>7450</v>
      </c>
      <c r="U435" s="96" t="s">
        <v>406</v>
      </c>
      <c r="V435" s="79">
        <f>R435*T435*85/100</f>
        <v>854887.5</v>
      </c>
      <c r="W435" s="79">
        <f>R435*T435-V435</f>
        <v>150862.5</v>
      </c>
      <c r="X435" s="82">
        <f>M435+W435</f>
        <v>178462.5</v>
      </c>
      <c r="Y435" s="83">
        <f>M435</f>
        <v>27600</v>
      </c>
      <c r="Z435" s="84"/>
      <c r="AA435" s="87">
        <f>AB435*M435/100</f>
        <v>5.52</v>
      </c>
      <c r="AB435" s="86">
        <v>0.02</v>
      </c>
    </row>
    <row r="436" spans="2:28" ht="16.5" customHeight="1" x14ac:dyDescent="0.25">
      <c r="B436" s="99"/>
      <c r="C436" s="99"/>
      <c r="D436" s="99"/>
      <c r="E436" s="99"/>
      <c r="F436" s="99"/>
      <c r="G436" s="99"/>
      <c r="H436" s="107"/>
      <c r="I436" s="107"/>
      <c r="J436" s="107"/>
      <c r="K436" s="106"/>
      <c r="L436" s="106"/>
      <c r="M436" s="106"/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6"/>
      <c r="Y436" s="83"/>
      <c r="Z436" s="84"/>
      <c r="AA436" s="85"/>
      <c r="AB436" s="86"/>
    </row>
    <row r="437" spans="2:28" ht="16.5" customHeight="1" x14ac:dyDescent="0.25">
      <c r="B437" s="100" t="s">
        <v>205</v>
      </c>
      <c r="C437" s="101"/>
      <c r="D437" s="101"/>
      <c r="E437" s="101"/>
      <c r="F437" s="101"/>
      <c r="G437" s="102"/>
      <c r="H437" s="102" t="s">
        <v>207</v>
      </c>
      <c r="I437" s="102" t="s">
        <v>784</v>
      </c>
      <c r="J437" s="102" t="s">
        <v>743</v>
      </c>
      <c r="K437" s="102">
        <v>136</v>
      </c>
      <c r="L437" s="102">
        <v>6</v>
      </c>
      <c r="M437" s="102"/>
      <c r="N437" s="102" t="s">
        <v>236</v>
      </c>
      <c r="O437" s="102" t="s">
        <v>208</v>
      </c>
      <c r="P437" s="102" t="s">
        <v>209</v>
      </c>
      <c r="Q437" s="102" t="s">
        <v>139</v>
      </c>
      <c r="R437" s="102">
        <v>34160</v>
      </c>
      <c r="S437" s="102" t="s">
        <v>236</v>
      </c>
      <c r="T437" s="102">
        <v>200</v>
      </c>
      <c r="U437" s="102" t="s">
        <v>1903</v>
      </c>
      <c r="V437" s="103"/>
      <c r="W437" s="101"/>
      <c r="X437" s="102"/>
      <c r="Y437" s="101"/>
      <c r="Z437" s="101"/>
      <c r="AA437" s="101"/>
      <c r="AB437" s="104"/>
    </row>
    <row r="438" spans="2:28" ht="16.5" customHeight="1" x14ac:dyDescent="0.25">
      <c r="B438" s="97">
        <v>721</v>
      </c>
      <c r="C438" s="97" t="s">
        <v>55</v>
      </c>
      <c r="D438" s="98">
        <v>1228</v>
      </c>
      <c r="E438" s="99">
        <v>54</v>
      </c>
      <c r="F438" s="97">
        <v>6</v>
      </c>
      <c r="G438" s="97">
        <v>2</v>
      </c>
      <c r="H438" s="105">
        <v>0</v>
      </c>
      <c r="I438" s="105">
        <v>2</v>
      </c>
      <c r="J438" s="105">
        <v>0</v>
      </c>
      <c r="K438" s="95">
        <v>200</v>
      </c>
      <c r="L438" s="106">
        <f>T437</f>
        <v>200</v>
      </c>
      <c r="M438" s="106">
        <f>K438*L438</f>
        <v>40000</v>
      </c>
      <c r="N438" s="77"/>
      <c r="O438" s="78" t="s">
        <v>203</v>
      </c>
      <c r="P438" s="78" t="s">
        <v>211</v>
      </c>
      <c r="Q438" s="78" t="s">
        <v>143</v>
      </c>
      <c r="R438" s="79">
        <v>108</v>
      </c>
      <c r="S438" s="80"/>
      <c r="T438" s="81">
        <v>7450</v>
      </c>
      <c r="U438" s="96" t="s">
        <v>406</v>
      </c>
      <c r="V438" s="79">
        <f>R438*T438*85/100</f>
        <v>683910</v>
      </c>
      <c r="W438" s="79">
        <f>R438*T438-V438</f>
        <v>120690</v>
      </c>
      <c r="X438" s="82">
        <f>M438+W438</f>
        <v>160690</v>
      </c>
      <c r="Y438" s="83">
        <f>M438</f>
        <v>40000</v>
      </c>
      <c r="Z438" s="84"/>
      <c r="AA438" s="87">
        <f>AB438*M438/100</f>
        <v>8</v>
      </c>
      <c r="AB438" s="86">
        <v>0.02</v>
      </c>
    </row>
    <row r="439" spans="2:28" ht="16.5" customHeight="1" x14ac:dyDescent="0.25">
      <c r="B439" s="97"/>
      <c r="C439" s="108" t="s">
        <v>1904</v>
      </c>
      <c r="D439" s="98"/>
      <c r="E439" s="99"/>
      <c r="F439" s="97"/>
      <c r="G439" s="97"/>
      <c r="H439" s="105"/>
      <c r="I439" s="105"/>
      <c r="J439" s="105"/>
      <c r="K439" s="95">
        <v>99</v>
      </c>
      <c r="L439" s="106">
        <f>T437</f>
        <v>200</v>
      </c>
      <c r="M439" s="106">
        <f>K439*L439</f>
        <v>19800</v>
      </c>
      <c r="N439" s="77"/>
      <c r="O439" s="78" t="s">
        <v>203</v>
      </c>
      <c r="P439" s="78" t="s">
        <v>5</v>
      </c>
      <c r="Q439" s="78" t="s">
        <v>143</v>
      </c>
      <c r="R439" s="79">
        <v>72</v>
      </c>
      <c r="S439" s="80"/>
      <c r="T439" s="81">
        <v>8050</v>
      </c>
      <c r="U439" s="96" t="s">
        <v>1902</v>
      </c>
      <c r="V439" s="79">
        <f>R439*T439*68/100</f>
        <v>394128</v>
      </c>
      <c r="W439" s="79">
        <f>R439*T439-V439</f>
        <v>185472</v>
      </c>
      <c r="X439" s="82">
        <f>M439+W439</f>
        <v>205272</v>
      </c>
      <c r="Y439" s="83">
        <f>M439</f>
        <v>19800</v>
      </c>
      <c r="Z439" s="84"/>
      <c r="AA439" s="87">
        <f>AB439*M439/100</f>
        <v>3.96</v>
      </c>
      <c r="AB439" s="86">
        <v>0.02</v>
      </c>
    </row>
    <row r="440" spans="2:28" ht="16.5" customHeight="1" x14ac:dyDescent="0.25">
      <c r="B440" s="97"/>
      <c r="C440" s="97"/>
      <c r="D440" s="98"/>
      <c r="E440" s="99"/>
      <c r="F440" s="97"/>
      <c r="G440" s="97"/>
      <c r="H440" s="105">
        <v>0</v>
      </c>
      <c r="I440" s="105">
        <v>2</v>
      </c>
      <c r="J440" s="105">
        <v>99</v>
      </c>
      <c r="K440" s="95">
        <v>299</v>
      </c>
      <c r="L440" s="106"/>
      <c r="M440" s="106"/>
      <c r="N440" s="77"/>
      <c r="O440" s="78"/>
      <c r="P440" s="78"/>
      <c r="Q440" s="78"/>
      <c r="R440" s="79"/>
      <c r="S440" s="80"/>
      <c r="T440" s="81"/>
      <c r="U440" s="77"/>
      <c r="V440" s="79"/>
      <c r="W440" s="79"/>
      <c r="X440" s="82"/>
      <c r="Y440" s="83"/>
      <c r="Z440" s="84"/>
      <c r="AA440" s="87">
        <f>SUM(AA438:AA439)</f>
        <v>11.96</v>
      </c>
      <c r="AB440" s="82"/>
    </row>
    <row r="441" spans="2:28" ht="16.5" customHeight="1" x14ac:dyDescent="0.25">
      <c r="B441" s="100" t="s">
        <v>205</v>
      </c>
      <c r="C441" s="101"/>
      <c r="D441" s="101"/>
      <c r="E441" s="101"/>
      <c r="F441" s="101"/>
      <c r="G441" s="102"/>
      <c r="H441" s="102" t="s">
        <v>210</v>
      </c>
      <c r="I441" s="102" t="s">
        <v>1041</v>
      </c>
      <c r="J441" s="102" t="s">
        <v>1033</v>
      </c>
      <c r="K441" s="102">
        <v>50</v>
      </c>
      <c r="L441" s="102">
        <v>6</v>
      </c>
      <c r="M441" s="102"/>
      <c r="N441" s="102"/>
      <c r="O441" s="102" t="s">
        <v>208</v>
      </c>
      <c r="P441" s="102" t="s">
        <v>209</v>
      </c>
      <c r="Q441" s="102" t="s">
        <v>139</v>
      </c>
      <c r="R441" s="102">
        <v>34160</v>
      </c>
      <c r="S441" s="102" t="s">
        <v>236</v>
      </c>
      <c r="T441" s="102">
        <v>180</v>
      </c>
      <c r="U441" s="102" t="s">
        <v>1905</v>
      </c>
      <c r="V441" s="103"/>
      <c r="W441" s="101"/>
      <c r="X441" s="102"/>
      <c r="Y441" s="101"/>
      <c r="Z441" s="101"/>
      <c r="AA441" s="101"/>
      <c r="AB441" s="104"/>
    </row>
    <row r="442" spans="2:28" ht="16.5" customHeight="1" x14ac:dyDescent="0.25">
      <c r="B442" s="97">
        <v>722</v>
      </c>
      <c r="C442" s="97" t="s">
        <v>55</v>
      </c>
      <c r="D442" s="98">
        <v>1230</v>
      </c>
      <c r="E442" s="99">
        <v>55</v>
      </c>
      <c r="F442" s="97">
        <v>6</v>
      </c>
      <c r="G442" s="97">
        <v>2</v>
      </c>
      <c r="H442" s="105">
        <v>0</v>
      </c>
      <c r="I442" s="105">
        <v>2</v>
      </c>
      <c r="J442" s="105">
        <v>73</v>
      </c>
      <c r="K442" s="95">
        <v>273</v>
      </c>
      <c r="L442" s="106">
        <f>T441</f>
        <v>180</v>
      </c>
      <c r="M442" s="106">
        <f>K442*L442</f>
        <v>49140</v>
      </c>
      <c r="N442" s="77"/>
      <c r="O442" s="78" t="s">
        <v>203</v>
      </c>
      <c r="P442" s="78" t="s">
        <v>211</v>
      </c>
      <c r="Q442" s="78" t="s">
        <v>143</v>
      </c>
      <c r="R442" s="79">
        <v>162</v>
      </c>
      <c r="S442" s="80"/>
      <c r="T442" s="81">
        <v>7450</v>
      </c>
      <c r="U442" s="96" t="s">
        <v>1158</v>
      </c>
      <c r="V442" s="79">
        <f>R442*T442*85/100</f>
        <v>1025865</v>
      </c>
      <c r="W442" s="79">
        <f>R442*T442-V442</f>
        <v>181035</v>
      </c>
      <c r="X442" s="82">
        <f>M442+W442</f>
        <v>230175</v>
      </c>
      <c r="Y442" s="83">
        <f>M442</f>
        <v>49140</v>
      </c>
      <c r="Z442" s="84"/>
      <c r="AA442" s="87">
        <f>AB442*M442/100</f>
        <v>9.8280000000000012</v>
      </c>
      <c r="AB442" s="86">
        <v>0.02</v>
      </c>
    </row>
    <row r="443" spans="2:28" ht="16.5" customHeight="1" x14ac:dyDescent="0.25">
      <c r="B443" s="99"/>
      <c r="C443" s="99"/>
      <c r="D443" s="99"/>
      <c r="E443" s="99"/>
      <c r="F443" s="99"/>
      <c r="G443" s="99"/>
      <c r="H443" s="107"/>
      <c r="I443" s="107"/>
      <c r="J443" s="107"/>
      <c r="K443" s="106"/>
      <c r="L443" s="106"/>
      <c r="M443" s="106"/>
      <c r="N443" s="77"/>
      <c r="O443" s="78"/>
      <c r="P443" s="78"/>
      <c r="Q443" s="78"/>
      <c r="R443" s="79"/>
      <c r="S443" s="80"/>
      <c r="T443" s="81"/>
      <c r="U443" s="77"/>
      <c r="V443" s="79"/>
      <c r="W443" s="79"/>
      <c r="X443" s="86"/>
      <c r="Y443" s="83"/>
      <c r="Z443" s="84"/>
      <c r="AA443" s="85"/>
      <c r="AB443" s="86"/>
    </row>
    <row r="444" spans="2:28" ht="16.5" customHeight="1" x14ac:dyDescent="0.25">
      <c r="B444" s="100" t="s">
        <v>205</v>
      </c>
      <c r="C444" s="101"/>
      <c r="D444" s="101"/>
      <c r="E444" s="101"/>
      <c r="F444" s="101"/>
      <c r="G444" s="102"/>
      <c r="H444" s="102" t="s">
        <v>210</v>
      </c>
      <c r="I444" s="102" t="s">
        <v>1906</v>
      </c>
      <c r="J444" s="102" t="s">
        <v>1907</v>
      </c>
      <c r="K444" s="102">
        <v>81</v>
      </c>
      <c r="L444" s="102">
        <v>6</v>
      </c>
      <c r="M444" s="102" t="s">
        <v>334</v>
      </c>
      <c r="N444" s="102" t="s">
        <v>236</v>
      </c>
      <c r="O444" s="102" t="s">
        <v>208</v>
      </c>
      <c r="P444" s="102" t="s">
        <v>209</v>
      </c>
      <c r="Q444" s="102" t="s">
        <v>139</v>
      </c>
      <c r="R444" s="102">
        <v>34160</v>
      </c>
      <c r="S444" s="102" t="s">
        <v>236</v>
      </c>
      <c r="T444" s="102">
        <v>200</v>
      </c>
      <c r="U444" s="102" t="s">
        <v>1908</v>
      </c>
      <c r="V444" s="103"/>
      <c r="W444" s="101"/>
      <c r="X444" s="102"/>
      <c r="Y444" s="101"/>
      <c r="Z444" s="101"/>
      <c r="AA444" s="101"/>
      <c r="AB444" s="104"/>
    </row>
    <row r="445" spans="2:28" ht="16.5" customHeight="1" x14ac:dyDescent="0.25">
      <c r="B445" s="97">
        <v>723</v>
      </c>
      <c r="C445" s="97" t="s">
        <v>55</v>
      </c>
      <c r="D445" s="98">
        <v>1233</v>
      </c>
      <c r="E445" s="99">
        <v>56</v>
      </c>
      <c r="F445" s="97">
        <v>6</v>
      </c>
      <c r="G445" s="97">
        <v>2</v>
      </c>
      <c r="H445" s="105">
        <v>0</v>
      </c>
      <c r="I445" s="105">
        <v>2</v>
      </c>
      <c r="J445" s="105">
        <v>29</v>
      </c>
      <c r="K445" s="95">
        <v>229</v>
      </c>
      <c r="L445" s="106">
        <f>T444</f>
        <v>200</v>
      </c>
      <c r="M445" s="106">
        <f>K445*L445</f>
        <v>45800</v>
      </c>
      <c r="N445" s="77"/>
      <c r="O445" s="78" t="s">
        <v>203</v>
      </c>
      <c r="P445" s="78" t="s">
        <v>5</v>
      </c>
      <c r="Q445" s="78" t="s">
        <v>143</v>
      </c>
      <c r="R445" s="79">
        <v>72</v>
      </c>
      <c r="S445" s="80"/>
      <c r="T445" s="81">
        <v>8050</v>
      </c>
      <c r="U445" s="96" t="s">
        <v>1334</v>
      </c>
      <c r="V445" s="79">
        <f>R445*T445*16/100</f>
        <v>92736</v>
      </c>
      <c r="W445" s="79">
        <f>R445*T445-V445</f>
        <v>486864</v>
      </c>
      <c r="X445" s="82">
        <f>M445+W445</f>
        <v>532664</v>
      </c>
      <c r="Y445" s="83">
        <f>M445</f>
        <v>45800</v>
      </c>
      <c r="Z445" s="84"/>
      <c r="AA445" s="87">
        <f>AB445*M445/100</f>
        <v>9.16</v>
      </c>
      <c r="AB445" s="86">
        <v>0.02</v>
      </c>
    </row>
    <row r="446" spans="2:28" ht="16.5" customHeight="1" x14ac:dyDescent="0.25">
      <c r="B446" s="99"/>
      <c r="C446" s="99"/>
      <c r="D446" s="99"/>
      <c r="E446" s="99"/>
      <c r="F446" s="99"/>
      <c r="G446" s="99"/>
      <c r="H446" s="107"/>
      <c r="I446" s="107"/>
      <c r="J446" s="107"/>
      <c r="K446" s="106"/>
      <c r="L446" s="106"/>
      <c r="M446" s="106"/>
      <c r="N446" s="77"/>
      <c r="O446" s="78"/>
      <c r="P446" s="78"/>
      <c r="Q446" s="78"/>
      <c r="R446" s="79"/>
      <c r="S446" s="80"/>
      <c r="T446" s="81"/>
      <c r="U446" s="77"/>
      <c r="V446" s="79"/>
      <c r="W446" s="79"/>
      <c r="X446" s="86"/>
      <c r="Y446" s="83"/>
      <c r="Z446" s="84"/>
      <c r="AA446" s="85"/>
      <c r="AB446" s="86"/>
    </row>
    <row r="447" spans="2:28" ht="16.5" customHeight="1" x14ac:dyDescent="0.25">
      <c r="B447" s="100" t="s">
        <v>205</v>
      </c>
      <c r="C447" s="101"/>
      <c r="D447" s="101"/>
      <c r="E447" s="101"/>
      <c r="F447" s="101"/>
      <c r="G447" s="102"/>
      <c r="H447" s="102" t="s">
        <v>207</v>
      </c>
      <c r="I447" s="102" t="s">
        <v>1353</v>
      </c>
      <c r="J447" s="102" t="s">
        <v>743</v>
      </c>
      <c r="K447" s="102">
        <v>21</v>
      </c>
      <c r="L447" s="102">
        <v>6</v>
      </c>
      <c r="M447" s="102" t="s">
        <v>334</v>
      </c>
      <c r="N447" s="102" t="s">
        <v>236</v>
      </c>
      <c r="O447" s="102" t="s">
        <v>208</v>
      </c>
      <c r="P447" s="102" t="s">
        <v>209</v>
      </c>
      <c r="Q447" s="102" t="s">
        <v>139</v>
      </c>
      <c r="R447" s="102">
        <v>34160</v>
      </c>
      <c r="S447" s="102" t="s">
        <v>236</v>
      </c>
      <c r="T447" s="102">
        <v>200</v>
      </c>
      <c r="U447" s="102" t="s">
        <v>1909</v>
      </c>
      <c r="V447" s="103"/>
      <c r="W447" s="101"/>
      <c r="X447" s="102"/>
      <c r="Y447" s="101"/>
      <c r="Z447" s="101"/>
      <c r="AA447" s="101"/>
      <c r="AB447" s="104"/>
    </row>
    <row r="448" spans="2:28" ht="16.5" customHeight="1" x14ac:dyDescent="0.25">
      <c r="B448" s="97">
        <v>724</v>
      </c>
      <c r="C448" s="97" t="s">
        <v>55</v>
      </c>
      <c r="D448" s="98">
        <v>1294</v>
      </c>
      <c r="E448" s="99">
        <v>57</v>
      </c>
      <c r="F448" s="97">
        <v>6</v>
      </c>
      <c r="G448" s="97">
        <v>2</v>
      </c>
      <c r="H448" s="105">
        <v>0</v>
      </c>
      <c r="I448" s="105">
        <v>1</v>
      </c>
      <c r="J448" s="105">
        <v>0</v>
      </c>
      <c r="K448" s="95">
        <v>100</v>
      </c>
      <c r="L448" s="106">
        <f>T447</f>
        <v>200</v>
      </c>
      <c r="M448" s="106">
        <f>K448*L448</f>
        <v>20000</v>
      </c>
      <c r="N448" s="77"/>
      <c r="O448" s="78" t="s">
        <v>203</v>
      </c>
      <c r="P448" s="78" t="s">
        <v>5</v>
      </c>
      <c r="Q448" s="78" t="s">
        <v>143</v>
      </c>
      <c r="R448" s="79">
        <v>72</v>
      </c>
      <c r="S448" s="80"/>
      <c r="T448" s="81">
        <v>8050</v>
      </c>
      <c r="U448" s="96" t="s">
        <v>388</v>
      </c>
      <c r="V448" s="79">
        <f>R448*T448*26/100</f>
        <v>150696</v>
      </c>
      <c r="W448" s="79">
        <f>R448*T448-V448</f>
        <v>428904</v>
      </c>
      <c r="X448" s="82">
        <f>M448+W448</f>
        <v>448904</v>
      </c>
      <c r="Y448" s="83">
        <f>M448</f>
        <v>20000</v>
      </c>
      <c r="Z448" s="84"/>
      <c r="AA448" s="87">
        <f>AB448*M448/100</f>
        <v>4</v>
      </c>
      <c r="AB448" s="86">
        <v>0.02</v>
      </c>
    </row>
    <row r="449" spans="2:28" ht="16.5" customHeight="1" x14ac:dyDescent="0.25">
      <c r="B449" s="99"/>
      <c r="C449" s="99"/>
      <c r="D449" s="99"/>
      <c r="E449" s="99"/>
      <c r="F449" s="99"/>
      <c r="G449" s="99"/>
      <c r="H449" s="107"/>
      <c r="I449" s="107"/>
      <c r="J449" s="107"/>
      <c r="K449" s="106"/>
      <c r="L449" s="106"/>
      <c r="M449" s="106"/>
      <c r="N449" s="77"/>
      <c r="O449" s="78"/>
      <c r="P449" s="78"/>
      <c r="Q449" s="78"/>
      <c r="R449" s="79"/>
      <c r="S449" s="80"/>
      <c r="T449" s="81"/>
      <c r="U449" s="77"/>
      <c r="V449" s="79"/>
      <c r="W449" s="79"/>
      <c r="X449" s="86"/>
      <c r="Y449" s="83"/>
      <c r="Z449" s="84"/>
      <c r="AA449" s="85"/>
      <c r="AB449" s="86"/>
    </row>
    <row r="450" spans="2:28" ht="16.5" customHeight="1" x14ac:dyDescent="0.25">
      <c r="B450" s="100" t="s">
        <v>205</v>
      </c>
      <c r="C450" s="101"/>
      <c r="D450" s="101"/>
      <c r="E450" s="101"/>
      <c r="F450" s="101"/>
      <c r="G450" s="102"/>
      <c r="H450" s="102" t="s">
        <v>207</v>
      </c>
      <c r="I450" s="102" t="s">
        <v>1910</v>
      </c>
      <c r="J450" s="102" t="s">
        <v>1814</v>
      </c>
      <c r="K450" s="102">
        <v>114</v>
      </c>
      <c r="L450" s="102">
        <v>6</v>
      </c>
      <c r="M450" s="102" t="s">
        <v>334</v>
      </c>
      <c r="N450" s="102" t="s">
        <v>236</v>
      </c>
      <c r="O450" s="102" t="s">
        <v>208</v>
      </c>
      <c r="P450" s="102" t="s">
        <v>209</v>
      </c>
      <c r="Q450" s="102" t="s">
        <v>139</v>
      </c>
      <c r="R450" s="102">
        <v>34160</v>
      </c>
      <c r="S450" s="102" t="s">
        <v>236</v>
      </c>
      <c r="T450" s="102">
        <v>200</v>
      </c>
      <c r="U450" s="102" t="s">
        <v>1911</v>
      </c>
      <c r="V450" s="103"/>
      <c r="W450" s="101"/>
      <c r="X450" s="102"/>
      <c r="Y450" s="101"/>
      <c r="Z450" s="101"/>
      <c r="AA450" s="101"/>
      <c r="AB450" s="104"/>
    </row>
    <row r="451" spans="2:28" ht="16.5" customHeight="1" x14ac:dyDescent="0.25">
      <c r="B451" s="97">
        <v>725</v>
      </c>
      <c r="C451" s="97" t="s">
        <v>55</v>
      </c>
      <c r="D451" s="98">
        <v>1295</v>
      </c>
      <c r="E451" s="99">
        <v>58</v>
      </c>
      <c r="F451" s="97">
        <v>6</v>
      </c>
      <c r="G451" s="97">
        <v>2</v>
      </c>
      <c r="H451" s="105">
        <v>0</v>
      </c>
      <c r="I451" s="105">
        <v>1</v>
      </c>
      <c r="J451" s="105">
        <v>19</v>
      </c>
      <c r="K451" s="95">
        <v>119</v>
      </c>
      <c r="L451" s="106">
        <f>T450</f>
        <v>200</v>
      </c>
      <c r="M451" s="106">
        <f>K451*L451</f>
        <v>23800</v>
      </c>
      <c r="N451" s="77"/>
      <c r="O451" s="78" t="s">
        <v>203</v>
      </c>
      <c r="P451" s="78" t="s">
        <v>211</v>
      </c>
      <c r="Q451" s="78" t="s">
        <v>143</v>
      </c>
      <c r="R451" s="79">
        <v>54</v>
      </c>
      <c r="S451" s="80"/>
      <c r="T451" s="81">
        <v>7450</v>
      </c>
      <c r="U451" s="96" t="s">
        <v>1158</v>
      </c>
      <c r="V451" s="79">
        <f>R451*T451*85/100</f>
        <v>341955</v>
      </c>
      <c r="W451" s="79">
        <f>R451*T451-V451</f>
        <v>60345</v>
      </c>
      <c r="X451" s="82">
        <f>M451+W451</f>
        <v>84145</v>
      </c>
      <c r="Y451" s="83">
        <f>M451</f>
        <v>23800</v>
      </c>
      <c r="Z451" s="84"/>
      <c r="AA451" s="87">
        <f>AB451*M451/100</f>
        <v>4.76</v>
      </c>
      <c r="AB451" s="86">
        <v>0.02</v>
      </c>
    </row>
    <row r="452" spans="2:28" ht="16.5" customHeight="1" x14ac:dyDescent="0.25">
      <c r="B452" s="99"/>
      <c r="C452" s="99"/>
      <c r="D452" s="99"/>
      <c r="E452" s="99"/>
      <c r="F452" s="99"/>
      <c r="G452" s="99"/>
      <c r="H452" s="107"/>
      <c r="I452" s="107"/>
      <c r="J452" s="107"/>
      <c r="K452" s="106"/>
      <c r="L452" s="106"/>
      <c r="M452" s="106"/>
      <c r="N452" s="77"/>
      <c r="O452" s="78"/>
      <c r="P452" s="78"/>
      <c r="Q452" s="78"/>
      <c r="R452" s="79"/>
      <c r="S452" s="80"/>
      <c r="T452" s="81"/>
      <c r="U452" s="77"/>
      <c r="V452" s="79"/>
      <c r="W452" s="79"/>
      <c r="X452" s="86"/>
      <c r="Y452" s="83"/>
      <c r="Z452" s="84"/>
      <c r="AA452" s="85"/>
      <c r="AB452" s="86"/>
    </row>
    <row r="453" spans="2:28" ht="16.5" customHeight="1" x14ac:dyDescent="0.25">
      <c r="B453" s="100" t="s">
        <v>205</v>
      </c>
      <c r="C453" s="101"/>
      <c r="D453" s="101"/>
      <c r="E453" s="101"/>
      <c r="F453" s="101"/>
      <c r="G453" s="102"/>
      <c r="H453" s="102" t="s">
        <v>210</v>
      </c>
      <c r="I453" s="102" t="s">
        <v>1041</v>
      </c>
      <c r="J453" s="102" t="s">
        <v>1033</v>
      </c>
      <c r="K453" s="102">
        <v>50</v>
      </c>
      <c r="L453" s="102">
        <v>6</v>
      </c>
      <c r="M453" s="102"/>
      <c r="N453" s="102"/>
      <c r="O453" s="102" t="s">
        <v>208</v>
      </c>
      <c r="P453" s="102" t="s">
        <v>209</v>
      </c>
      <c r="Q453" s="102" t="s">
        <v>139</v>
      </c>
      <c r="R453" s="102">
        <v>34160</v>
      </c>
      <c r="S453" s="102" t="s">
        <v>236</v>
      </c>
      <c r="T453" s="102">
        <v>200</v>
      </c>
      <c r="U453" s="102" t="s">
        <v>1912</v>
      </c>
      <c r="V453" s="103"/>
      <c r="W453" s="101"/>
      <c r="X453" s="102"/>
      <c r="Y453" s="101"/>
      <c r="Z453" s="101"/>
      <c r="AA453" s="101"/>
      <c r="AB453" s="104"/>
    </row>
    <row r="454" spans="2:28" ht="16.5" customHeight="1" x14ac:dyDescent="0.25">
      <c r="B454" s="97">
        <v>726</v>
      </c>
      <c r="C454" s="97" t="s">
        <v>55</v>
      </c>
      <c r="D454" s="98">
        <v>1296</v>
      </c>
      <c r="E454" s="99">
        <v>59</v>
      </c>
      <c r="F454" s="97">
        <v>6</v>
      </c>
      <c r="G454" s="97">
        <v>1</v>
      </c>
      <c r="H454" s="105">
        <v>0</v>
      </c>
      <c r="I454" s="105">
        <v>0</v>
      </c>
      <c r="J454" s="105">
        <v>20</v>
      </c>
      <c r="K454" s="95">
        <v>20</v>
      </c>
      <c r="L454" s="106">
        <f>T453</f>
        <v>200</v>
      </c>
      <c r="M454" s="106">
        <f>K454*L454</f>
        <v>4000</v>
      </c>
      <c r="N454" s="77"/>
      <c r="O454" s="78"/>
      <c r="P454" s="78"/>
      <c r="Q454" s="78"/>
      <c r="R454" s="79"/>
      <c r="S454" s="80"/>
      <c r="T454" s="81"/>
      <c r="U454" s="77"/>
      <c r="V454" s="79"/>
      <c r="W454" s="79"/>
      <c r="X454" s="82"/>
      <c r="Y454" s="83">
        <f>M454</f>
        <v>4000</v>
      </c>
      <c r="Z454" s="84"/>
      <c r="AA454" s="87">
        <f>AB454*M454/100</f>
        <v>0.4</v>
      </c>
      <c r="AB454" s="110">
        <v>0.01</v>
      </c>
    </row>
    <row r="455" spans="2:28" ht="16.5" customHeight="1" x14ac:dyDescent="0.25">
      <c r="B455" s="99"/>
      <c r="C455" s="99"/>
      <c r="D455" s="99"/>
      <c r="E455" s="99"/>
      <c r="F455" s="99"/>
      <c r="G455" s="99"/>
      <c r="H455" s="107"/>
      <c r="I455" s="107"/>
      <c r="J455" s="107"/>
      <c r="K455" s="106"/>
      <c r="L455" s="106"/>
      <c r="M455" s="106"/>
      <c r="N455" s="77"/>
      <c r="O455" s="78"/>
      <c r="P455" s="78"/>
      <c r="Q455" s="78"/>
      <c r="R455" s="79"/>
      <c r="S455" s="80"/>
      <c r="T455" s="81"/>
      <c r="U455" s="77"/>
      <c r="V455" s="79"/>
      <c r="W455" s="79"/>
      <c r="X455" s="86"/>
      <c r="Y455" s="83"/>
      <c r="Z455" s="84"/>
      <c r="AA455" s="85"/>
      <c r="AB455" s="86"/>
    </row>
    <row r="456" spans="2:28" ht="16.5" customHeight="1" x14ac:dyDescent="0.25">
      <c r="B456" s="100" t="s">
        <v>205</v>
      </c>
      <c r="C456" s="101"/>
      <c r="D456" s="101"/>
      <c r="E456" s="101"/>
      <c r="F456" s="101"/>
      <c r="G456" s="102"/>
      <c r="H456" s="102" t="s">
        <v>210</v>
      </c>
      <c r="I456" s="102" t="s">
        <v>1558</v>
      </c>
      <c r="J456" s="102" t="s">
        <v>1559</v>
      </c>
      <c r="K456" s="102">
        <v>2</v>
      </c>
      <c r="L456" s="102">
        <v>6</v>
      </c>
      <c r="M456" s="102" t="s">
        <v>334</v>
      </c>
      <c r="N456" s="102" t="s">
        <v>236</v>
      </c>
      <c r="O456" s="102" t="s">
        <v>208</v>
      </c>
      <c r="P456" s="102" t="s">
        <v>209</v>
      </c>
      <c r="Q456" s="102" t="s">
        <v>139</v>
      </c>
      <c r="R456" s="102">
        <v>34160</v>
      </c>
      <c r="S456" s="102" t="s">
        <v>236</v>
      </c>
      <c r="T456" s="102">
        <v>600</v>
      </c>
      <c r="U456" s="102" t="s">
        <v>1913</v>
      </c>
      <c r="V456" s="103"/>
      <c r="W456" s="101"/>
      <c r="X456" s="102"/>
      <c r="Y456" s="101"/>
      <c r="Z456" s="101"/>
      <c r="AA456" s="101"/>
      <c r="AB456" s="104"/>
    </row>
    <row r="457" spans="2:28" ht="16.5" customHeight="1" x14ac:dyDescent="0.25">
      <c r="B457" s="97">
        <v>727</v>
      </c>
      <c r="C457" s="97" t="s">
        <v>55</v>
      </c>
      <c r="D457" s="98">
        <v>1308</v>
      </c>
      <c r="E457" s="99">
        <v>60</v>
      </c>
      <c r="F457" s="97">
        <v>6</v>
      </c>
      <c r="G457" s="97"/>
      <c r="H457" s="105">
        <v>0</v>
      </c>
      <c r="I457" s="105">
        <v>1</v>
      </c>
      <c r="J457" s="105">
        <v>47</v>
      </c>
      <c r="K457" s="95">
        <v>147</v>
      </c>
      <c r="L457" s="106">
        <f>T456</f>
        <v>600</v>
      </c>
      <c r="M457" s="106">
        <f>K457*L457</f>
        <v>88200</v>
      </c>
      <c r="N457" s="77"/>
      <c r="O457" s="78" t="s">
        <v>203</v>
      </c>
      <c r="P457" s="78" t="s">
        <v>5</v>
      </c>
      <c r="Q457" s="78" t="s">
        <v>143</v>
      </c>
      <c r="R457" s="79">
        <v>144</v>
      </c>
      <c r="S457" s="80"/>
      <c r="T457" s="81">
        <v>8050</v>
      </c>
      <c r="U457" s="96" t="s">
        <v>1867</v>
      </c>
      <c r="V457" s="79">
        <f>R457*T457*42/100</f>
        <v>486864</v>
      </c>
      <c r="W457" s="79">
        <f>R457*T457-V457</f>
        <v>672336</v>
      </c>
      <c r="X457" s="82">
        <f>M457+W457</f>
        <v>760536</v>
      </c>
      <c r="Y457" s="83">
        <f>M457</f>
        <v>88200</v>
      </c>
      <c r="Z457" s="84"/>
      <c r="AA457" s="87">
        <f>AB457*M457/100</f>
        <v>17.64</v>
      </c>
      <c r="AB457" s="86">
        <v>0.02</v>
      </c>
    </row>
    <row r="458" spans="2:28" ht="16.5" customHeight="1" x14ac:dyDescent="0.25">
      <c r="B458" s="97"/>
      <c r="C458" s="97"/>
      <c r="D458" s="98"/>
      <c r="E458" s="99"/>
      <c r="F458" s="97"/>
      <c r="G458" s="97"/>
      <c r="H458" s="105"/>
      <c r="I458" s="105"/>
      <c r="J458" s="105"/>
      <c r="K458" s="95">
        <v>18</v>
      </c>
      <c r="L458" s="106">
        <f>T456</f>
        <v>600</v>
      </c>
      <c r="M458" s="106">
        <f>K458*L458</f>
        <v>10800</v>
      </c>
      <c r="N458" s="77"/>
      <c r="O458" s="78" t="s">
        <v>215</v>
      </c>
      <c r="P458" s="78" t="s">
        <v>5</v>
      </c>
      <c r="Q458" s="78"/>
      <c r="R458" s="79">
        <v>72</v>
      </c>
      <c r="S458" s="80"/>
      <c r="T458" s="81">
        <v>7350</v>
      </c>
      <c r="U458" s="96" t="s">
        <v>1063</v>
      </c>
      <c r="V458" s="79">
        <f>R458*T458*10/100</f>
        <v>52920</v>
      </c>
      <c r="W458" s="79">
        <f>R458*T458-V458</f>
        <v>476280</v>
      </c>
      <c r="X458" s="82">
        <f>M458+W458</f>
        <v>487080</v>
      </c>
      <c r="Y458" s="83">
        <f>M458</f>
        <v>10800</v>
      </c>
      <c r="Z458" s="84"/>
      <c r="AA458" s="87">
        <f>X458*AB458/100</f>
        <v>1461.24</v>
      </c>
      <c r="AB458" s="86">
        <v>0.3</v>
      </c>
    </row>
    <row r="459" spans="2:28" ht="16.5" customHeight="1" x14ac:dyDescent="0.25">
      <c r="B459" s="97"/>
      <c r="C459" s="97"/>
      <c r="D459" s="98"/>
      <c r="E459" s="99"/>
      <c r="F459" s="97"/>
      <c r="G459" s="97"/>
      <c r="H459" s="105">
        <v>0</v>
      </c>
      <c r="I459" s="105">
        <v>1</v>
      </c>
      <c r="J459" s="105">
        <v>65</v>
      </c>
      <c r="K459" s="95">
        <v>165</v>
      </c>
      <c r="L459" s="106"/>
      <c r="M459" s="106"/>
      <c r="N459" s="77"/>
      <c r="O459" s="78"/>
      <c r="P459" s="78"/>
      <c r="Q459" s="78"/>
      <c r="R459" s="79"/>
      <c r="S459" s="80"/>
      <c r="T459" s="81"/>
      <c r="U459" s="96"/>
      <c r="V459" s="79"/>
      <c r="W459" s="79"/>
      <c r="X459" s="82"/>
      <c r="Y459" s="83"/>
      <c r="Z459" s="84"/>
      <c r="AA459" s="87">
        <f>SUM(AA457:AA458)</f>
        <v>1478.88</v>
      </c>
      <c r="AB459" s="86"/>
    </row>
    <row r="460" spans="2:28" ht="16.5" customHeight="1" x14ac:dyDescent="0.25">
      <c r="B460" s="99"/>
      <c r="C460" s="99"/>
      <c r="D460" s="99"/>
      <c r="E460" s="99"/>
      <c r="F460" s="99"/>
      <c r="G460" s="99"/>
      <c r="H460" s="107"/>
      <c r="I460" s="107"/>
      <c r="J460" s="107"/>
      <c r="K460" s="106"/>
      <c r="L460" s="106"/>
      <c r="M460" s="106"/>
      <c r="N460" s="77"/>
      <c r="O460" s="78"/>
      <c r="P460" s="78"/>
      <c r="Q460" s="78"/>
      <c r="R460" s="79"/>
      <c r="S460" s="80"/>
      <c r="T460" s="81"/>
      <c r="U460" s="77"/>
      <c r="V460" s="79"/>
      <c r="W460" s="79"/>
      <c r="X460" s="86"/>
      <c r="Y460" s="83"/>
      <c r="Z460" s="84"/>
      <c r="AA460" s="85"/>
      <c r="AB460" s="86"/>
    </row>
    <row r="461" spans="2:28" ht="16.5" customHeight="1" x14ac:dyDescent="0.25">
      <c r="B461" s="100" t="s">
        <v>205</v>
      </c>
      <c r="C461" s="101"/>
      <c r="D461" s="101"/>
      <c r="E461" s="101"/>
      <c r="F461" s="101"/>
      <c r="G461" s="102"/>
      <c r="H461" s="102" t="s">
        <v>207</v>
      </c>
      <c r="I461" s="102" t="s">
        <v>329</v>
      </c>
      <c r="J461" s="102" t="s">
        <v>1117</v>
      </c>
      <c r="K461" s="102">
        <v>31</v>
      </c>
      <c r="L461" s="102">
        <v>6</v>
      </c>
      <c r="M461" s="102" t="s">
        <v>334</v>
      </c>
      <c r="N461" s="102" t="s">
        <v>236</v>
      </c>
      <c r="O461" s="102" t="s">
        <v>208</v>
      </c>
      <c r="P461" s="102" t="s">
        <v>209</v>
      </c>
      <c r="Q461" s="102" t="s">
        <v>139</v>
      </c>
      <c r="R461" s="102">
        <v>34160</v>
      </c>
      <c r="S461" s="102" t="s">
        <v>236</v>
      </c>
      <c r="T461" s="102">
        <v>600</v>
      </c>
      <c r="U461" s="102" t="s">
        <v>1914</v>
      </c>
      <c r="V461" s="103"/>
      <c r="W461" s="101"/>
      <c r="X461" s="102"/>
      <c r="Y461" s="101"/>
      <c r="Z461" s="101"/>
      <c r="AA461" s="101"/>
      <c r="AB461" s="104"/>
    </row>
    <row r="462" spans="2:28" ht="16.5" customHeight="1" x14ac:dyDescent="0.25">
      <c r="B462" s="97">
        <v>728</v>
      </c>
      <c r="C462" s="97" t="s">
        <v>55</v>
      </c>
      <c r="D462" s="98">
        <v>1335</v>
      </c>
      <c r="E462" s="99">
        <v>61</v>
      </c>
      <c r="F462" s="97">
        <v>6</v>
      </c>
      <c r="G462" s="97">
        <v>2</v>
      </c>
      <c r="H462" s="105">
        <v>0</v>
      </c>
      <c r="I462" s="105">
        <v>0</v>
      </c>
      <c r="J462" s="105">
        <v>39</v>
      </c>
      <c r="K462" s="95">
        <v>39</v>
      </c>
      <c r="L462" s="106">
        <f>T461</f>
        <v>600</v>
      </c>
      <c r="M462" s="106">
        <f>K462*L462</f>
        <v>23400</v>
      </c>
      <c r="N462" s="77"/>
      <c r="O462" s="78" t="s">
        <v>203</v>
      </c>
      <c r="P462" s="78" t="s">
        <v>211</v>
      </c>
      <c r="Q462" s="78" t="s">
        <v>143</v>
      </c>
      <c r="R462" s="79">
        <v>162</v>
      </c>
      <c r="S462" s="80"/>
      <c r="T462" s="81">
        <v>7450</v>
      </c>
      <c r="U462" s="96" t="s">
        <v>979</v>
      </c>
      <c r="V462" s="79">
        <f>R462*T462*85/100</f>
        <v>1025865</v>
      </c>
      <c r="W462" s="79">
        <f>R462*T462-V462</f>
        <v>181035</v>
      </c>
      <c r="X462" s="82">
        <f>M462+W462</f>
        <v>204435</v>
      </c>
      <c r="Y462" s="83">
        <f>M462</f>
        <v>23400</v>
      </c>
      <c r="Z462" s="84"/>
      <c r="AA462" s="87">
        <f>AB462*M462/100</f>
        <v>4.68</v>
      </c>
      <c r="AB462" s="86">
        <v>0.02</v>
      </c>
    </row>
    <row r="463" spans="2:28" ht="16.5" customHeight="1" x14ac:dyDescent="0.25">
      <c r="B463" s="99"/>
      <c r="C463" s="99"/>
      <c r="D463" s="99"/>
      <c r="E463" s="99"/>
      <c r="F463" s="99"/>
      <c r="G463" s="99"/>
      <c r="H463" s="107"/>
      <c r="I463" s="107"/>
      <c r="J463" s="107"/>
      <c r="K463" s="106"/>
      <c r="L463" s="106"/>
      <c r="M463" s="106"/>
      <c r="N463" s="77"/>
      <c r="O463" s="78"/>
      <c r="P463" s="78"/>
      <c r="Q463" s="78"/>
      <c r="R463" s="79"/>
      <c r="S463" s="80"/>
      <c r="T463" s="81"/>
      <c r="U463" s="77"/>
      <c r="V463" s="79"/>
      <c r="W463" s="79"/>
      <c r="X463" s="86"/>
      <c r="Y463" s="83"/>
      <c r="Z463" s="84"/>
      <c r="AA463" s="85"/>
      <c r="AB463" s="86"/>
    </row>
    <row r="464" spans="2:28" ht="16.5" customHeight="1" x14ac:dyDescent="0.25">
      <c r="B464" s="100" t="s">
        <v>205</v>
      </c>
      <c r="C464" s="101"/>
      <c r="D464" s="101"/>
      <c r="E464" s="101"/>
      <c r="F464" s="101"/>
      <c r="G464" s="102"/>
      <c r="H464" s="102" t="s">
        <v>210</v>
      </c>
      <c r="I464" s="102" t="s">
        <v>1788</v>
      </c>
      <c r="J464" s="102" t="s">
        <v>1789</v>
      </c>
      <c r="K464" s="102">
        <v>131</v>
      </c>
      <c r="L464" s="102">
        <v>6</v>
      </c>
      <c r="M464" s="102" t="s">
        <v>334</v>
      </c>
      <c r="N464" s="102" t="s">
        <v>236</v>
      </c>
      <c r="O464" s="102" t="s">
        <v>208</v>
      </c>
      <c r="P464" s="102" t="s">
        <v>209</v>
      </c>
      <c r="Q464" s="102" t="s">
        <v>139</v>
      </c>
      <c r="R464" s="102">
        <v>34160</v>
      </c>
      <c r="S464" s="102" t="s">
        <v>236</v>
      </c>
      <c r="T464" s="102">
        <v>600</v>
      </c>
      <c r="U464" s="102" t="s">
        <v>1915</v>
      </c>
      <c r="V464" s="103"/>
      <c r="W464" s="101"/>
      <c r="X464" s="102"/>
      <c r="Y464" s="101"/>
      <c r="Z464" s="101"/>
      <c r="AA464" s="101"/>
      <c r="AB464" s="104"/>
    </row>
    <row r="465" spans="2:28" ht="16.5" customHeight="1" x14ac:dyDescent="0.25">
      <c r="B465" s="97">
        <v>729</v>
      </c>
      <c r="C465" s="97" t="s">
        <v>55</v>
      </c>
      <c r="D465" s="98">
        <v>6335</v>
      </c>
      <c r="E465" s="99">
        <v>62</v>
      </c>
      <c r="F465" s="97">
        <v>6</v>
      </c>
      <c r="G465" s="97">
        <v>2</v>
      </c>
      <c r="H465" s="105">
        <v>0</v>
      </c>
      <c r="I465" s="105">
        <v>1</v>
      </c>
      <c r="J465" s="105">
        <v>5</v>
      </c>
      <c r="K465" s="95">
        <v>105</v>
      </c>
      <c r="L465" s="106">
        <f>T464</f>
        <v>600</v>
      </c>
      <c r="M465" s="106">
        <f>K465*L465</f>
        <v>63000</v>
      </c>
      <c r="N465" s="77"/>
      <c r="O465" s="78" t="s">
        <v>203</v>
      </c>
      <c r="P465" s="78" t="s">
        <v>5</v>
      </c>
      <c r="Q465" s="78" t="s">
        <v>143</v>
      </c>
      <c r="R465" s="79">
        <v>72</v>
      </c>
      <c r="S465" s="80"/>
      <c r="T465" s="81">
        <v>8050</v>
      </c>
      <c r="U465" s="96" t="s">
        <v>388</v>
      </c>
      <c r="V465" s="79">
        <f>R465*T465*26/100</f>
        <v>150696</v>
      </c>
      <c r="W465" s="79">
        <f>R465*T465-V465</f>
        <v>428904</v>
      </c>
      <c r="X465" s="82">
        <f>M465+W465</f>
        <v>491904</v>
      </c>
      <c r="Y465" s="83">
        <f>M465</f>
        <v>63000</v>
      </c>
      <c r="Z465" s="84"/>
      <c r="AA465" s="87">
        <f>AB465*M465/100</f>
        <v>12.6</v>
      </c>
      <c r="AB465" s="86">
        <v>0.02</v>
      </c>
    </row>
    <row r="466" spans="2:28" ht="16.5" customHeight="1" x14ac:dyDescent="0.25">
      <c r="B466" s="99"/>
      <c r="C466" s="99"/>
      <c r="D466" s="99"/>
      <c r="E466" s="99"/>
      <c r="F466" s="99"/>
      <c r="G466" s="99"/>
      <c r="H466" s="107"/>
      <c r="I466" s="107"/>
      <c r="J466" s="107"/>
      <c r="K466" s="106"/>
      <c r="L466" s="106"/>
      <c r="M466" s="106"/>
      <c r="N466" s="77"/>
      <c r="O466" s="78"/>
      <c r="P466" s="78"/>
      <c r="Q466" s="78"/>
      <c r="R466" s="79"/>
      <c r="S466" s="80"/>
      <c r="T466" s="81"/>
      <c r="U466" s="77"/>
      <c r="V466" s="79"/>
      <c r="W466" s="79"/>
      <c r="X466" s="86"/>
      <c r="Y466" s="83"/>
      <c r="Z466" s="84"/>
      <c r="AA466" s="85"/>
      <c r="AB466" s="86"/>
    </row>
    <row r="467" spans="2:28" ht="16.5" customHeight="1" x14ac:dyDescent="0.25">
      <c r="B467" s="100" t="s">
        <v>205</v>
      </c>
      <c r="C467" s="101"/>
      <c r="D467" s="101"/>
      <c r="E467" s="101"/>
      <c r="F467" s="101"/>
      <c r="G467" s="102"/>
      <c r="H467" s="102" t="s">
        <v>207</v>
      </c>
      <c r="I467" s="102" t="s">
        <v>1916</v>
      </c>
      <c r="J467" s="102" t="s">
        <v>1886</v>
      </c>
      <c r="K467" s="102">
        <v>112</v>
      </c>
      <c r="L467" s="102">
        <v>6</v>
      </c>
      <c r="M467" s="102" t="s">
        <v>334</v>
      </c>
      <c r="N467" s="102" t="s">
        <v>236</v>
      </c>
      <c r="O467" s="102" t="s">
        <v>208</v>
      </c>
      <c r="P467" s="102" t="s">
        <v>209</v>
      </c>
      <c r="Q467" s="102" t="s">
        <v>139</v>
      </c>
      <c r="R467" s="102">
        <v>34160</v>
      </c>
      <c r="S467" s="102" t="s">
        <v>236</v>
      </c>
      <c r="T467" s="102">
        <v>80</v>
      </c>
      <c r="U467" s="102" t="s">
        <v>1917</v>
      </c>
      <c r="V467" s="103"/>
      <c r="W467" s="101"/>
      <c r="X467" s="102"/>
      <c r="Y467" s="101"/>
      <c r="Z467" s="101"/>
      <c r="AA467" s="101"/>
      <c r="AB467" s="104"/>
    </row>
    <row r="468" spans="2:28" ht="16.5" customHeight="1" x14ac:dyDescent="0.25">
      <c r="B468" s="97">
        <v>730</v>
      </c>
      <c r="C468" s="97" t="s">
        <v>55</v>
      </c>
      <c r="D468" s="98">
        <v>5266</v>
      </c>
      <c r="E468" s="99">
        <v>64</v>
      </c>
      <c r="F468" s="97">
        <v>6</v>
      </c>
      <c r="G468" s="97">
        <v>2</v>
      </c>
      <c r="H468" s="105">
        <v>0</v>
      </c>
      <c r="I468" s="105">
        <v>0</v>
      </c>
      <c r="J468" s="105">
        <v>63</v>
      </c>
      <c r="K468" s="95">
        <v>63</v>
      </c>
      <c r="L468" s="106">
        <f>T467</f>
        <v>80</v>
      </c>
      <c r="M468" s="106">
        <f>K468*L468</f>
        <v>5040</v>
      </c>
      <c r="N468" s="77"/>
      <c r="O468" s="78" t="s">
        <v>203</v>
      </c>
      <c r="P468" s="78" t="s">
        <v>5</v>
      </c>
      <c r="Q468" s="78" t="s">
        <v>143</v>
      </c>
      <c r="R468" s="79">
        <v>54</v>
      </c>
      <c r="S468" s="80"/>
      <c r="T468" s="81">
        <v>8050</v>
      </c>
      <c r="U468" s="96" t="s">
        <v>375</v>
      </c>
      <c r="V468" s="79">
        <f>R468*T468*36/100</f>
        <v>156492</v>
      </c>
      <c r="W468" s="79">
        <f>R468*T468-V468</f>
        <v>278208</v>
      </c>
      <c r="X468" s="82">
        <f>M468+W468</f>
        <v>283248</v>
      </c>
      <c r="Y468" s="83">
        <f>M468</f>
        <v>5040</v>
      </c>
      <c r="Z468" s="84"/>
      <c r="AA468" s="87">
        <f>AB468*M468/100</f>
        <v>1.008</v>
      </c>
      <c r="AB468" s="86">
        <v>0.02</v>
      </c>
    </row>
    <row r="469" spans="2:28" ht="16.5" customHeight="1" x14ac:dyDescent="0.25">
      <c r="B469" s="99"/>
      <c r="C469" s="99"/>
      <c r="D469" s="99"/>
      <c r="E469" s="99"/>
      <c r="F469" s="99"/>
      <c r="G469" s="99"/>
      <c r="H469" s="107"/>
      <c r="I469" s="107"/>
      <c r="J469" s="107"/>
      <c r="K469" s="106"/>
      <c r="L469" s="106"/>
      <c r="M469" s="106"/>
      <c r="N469" s="77"/>
      <c r="O469" s="78"/>
      <c r="P469" s="78"/>
      <c r="Q469" s="78"/>
      <c r="R469" s="79"/>
      <c r="S469" s="80"/>
      <c r="T469" s="81"/>
      <c r="U469" s="77"/>
      <c r="V469" s="79"/>
      <c r="W469" s="79"/>
      <c r="X469" s="86"/>
      <c r="Y469" s="83"/>
      <c r="Z469" s="84"/>
      <c r="AA469" s="85"/>
      <c r="AB469" s="86"/>
    </row>
    <row r="470" spans="2:28" ht="16.5" customHeight="1" x14ac:dyDescent="0.25">
      <c r="B470" s="100" t="s">
        <v>205</v>
      </c>
      <c r="C470" s="101"/>
      <c r="D470" s="101"/>
      <c r="E470" s="101"/>
      <c r="F470" s="101"/>
      <c r="G470" s="102"/>
      <c r="H470" s="102" t="s">
        <v>210</v>
      </c>
      <c r="I470" s="102" t="s">
        <v>1218</v>
      </c>
      <c r="J470" s="102" t="s">
        <v>1048</v>
      </c>
      <c r="K470" s="102">
        <v>77</v>
      </c>
      <c r="L470" s="102">
        <v>6</v>
      </c>
      <c r="M470" s="102" t="s">
        <v>334</v>
      </c>
      <c r="N470" s="102" t="s">
        <v>236</v>
      </c>
      <c r="O470" s="102" t="s">
        <v>208</v>
      </c>
      <c r="P470" s="102" t="s">
        <v>209</v>
      </c>
      <c r="Q470" s="102" t="s">
        <v>139</v>
      </c>
      <c r="R470" s="102">
        <v>34160</v>
      </c>
      <c r="S470" s="102" t="s">
        <v>236</v>
      </c>
      <c r="T470" s="102">
        <v>200</v>
      </c>
      <c r="U470" s="102" t="s">
        <v>1918</v>
      </c>
      <c r="V470" s="103"/>
      <c r="W470" s="101"/>
      <c r="X470" s="102"/>
      <c r="Y470" s="101"/>
      <c r="Z470" s="101"/>
      <c r="AA470" s="101"/>
      <c r="AB470" s="104"/>
    </row>
    <row r="471" spans="2:28" ht="16.5" customHeight="1" x14ac:dyDescent="0.25">
      <c r="B471" s="97">
        <v>731</v>
      </c>
      <c r="C471" s="97" t="s">
        <v>55</v>
      </c>
      <c r="D471" s="98">
        <v>5267</v>
      </c>
      <c r="E471" s="99">
        <v>65</v>
      </c>
      <c r="F471" s="97">
        <v>6</v>
      </c>
      <c r="G471" s="97">
        <v>2</v>
      </c>
      <c r="H471" s="105">
        <v>0</v>
      </c>
      <c r="I471" s="105">
        <v>0</v>
      </c>
      <c r="J471" s="105">
        <v>74</v>
      </c>
      <c r="K471" s="95">
        <v>74</v>
      </c>
      <c r="L471" s="106">
        <f>T470</f>
        <v>200</v>
      </c>
      <c r="M471" s="106">
        <f>K471*L471</f>
        <v>14800</v>
      </c>
      <c r="N471" s="77"/>
      <c r="O471" s="78" t="s">
        <v>203</v>
      </c>
      <c r="P471" s="78" t="s">
        <v>211</v>
      </c>
      <c r="Q471" s="78" t="s">
        <v>143</v>
      </c>
      <c r="R471" s="79">
        <v>135</v>
      </c>
      <c r="S471" s="80"/>
      <c r="T471" s="81">
        <v>7450</v>
      </c>
      <c r="U471" s="96" t="s">
        <v>1217</v>
      </c>
      <c r="V471" s="79">
        <f>R471*T471*85/100</f>
        <v>854887.5</v>
      </c>
      <c r="W471" s="79">
        <f>R471*T471-V471</f>
        <v>150862.5</v>
      </c>
      <c r="X471" s="82">
        <f>M471+W471</f>
        <v>165662.5</v>
      </c>
      <c r="Y471" s="83">
        <f>M471</f>
        <v>14800</v>
      </c>
      <c r="Z471" s="84"/>
      <c r="AA471" s="87">
        <f>AB471*M471/100</f>
        <v>2.96</v>
      </c>
      <c r="AB471" s="86">
        <v>0.02</v>
      </c>
    </row>
    <row r="472" spans="2:28" ht="16.5" customHeight="1" x14ac:dyDescent="0.25">
      <c r="B472" s="99"/>
      <c r="C472" s="99"/>
      <c r="D472" s="99"/>
      <c r="E472" s="99"/>
      <c r="F472" s="99"/>
      <c r="G472" s="99"/>
      <c r="H472" s="107"/>
      <c r="I472" s="107"/>
      <c r="J472" s="107"/>
      <c r="K472" s="106"/>
      <c r="L472" s="106"/>
      <c r="M472" s="106"/>
      <c r="N472" s="77"/>
      <c r="O472" s="78"/>
      <c r="P472" s="78"/>
      <c r="Q472" s="78"/>
      <c r="R472" s="79"/>
      <c r="S472" s="80"/>
      <c r="T472" s="81"/>
      <c r="U472" s="77"/>
      <c r="V472" s="79"/>
      <c r="W472" s="79"/>
      <c r="X472" s="86"/>
      <c r="Y472" s="83"/>
      <c r="Z472" s="84"/>
      <c r="AA472" s="85"/>
      <c r="AB472" s="86"/>
    </row>
    <row r="473" spans="2:28" ht="16.5" customHeight="1" x14ac:dyDescent="0.25">
      <c r="B473" s="100" t="s">
        <v>205</v>
      </c>
      <c r="C473" s="101"/>
      <c r="D473" s="101"/>
      <c r="E473" s="101"/>
      <c r="F473" s="101"/>
      <c r="G473" s="102"/>
      <c r="H473" s="102" t="s">
        <v>210</v>
      </c>
      <c r="I473" s="102" t="s">
        <v>1919</v>
      </c>
      <c r="J473" s="102" t="s">
        <v>1920</v>
      </c>
      <c r="K473" s="102">
        <v>20</v>
      </c>
      <c r="L473" s="102">
        <v>6</v>
      </c>
      <c r="M473" s="102" t="s">
        <v>334</v>
      </c>
      <c r="N473" s="102" t="s">
        <v>236</v>
      </c>
      <c r="O473" s="102" t="s">
        <v>208</v>
      </c>
      <c r="P473" s="102" t="s">
        <v>209</v>
      </c>
      <c r="Q473" s="102" t="s">
        <v>139</v>
      </c>
      <c r="R473" s="102">
        <v>34160</v>
      </c>
      <c r="S473" s="102" t="s">
        <v>236</v>
      </c>
      <c r="T473" s="102">
        <v>100</v>
      </c>
      <c r="U473" s="102" t="s">
        <v>1921</v>
      </c>
      <c r="V473" s="103"/>
      <c r="W473" s="101"/>
      <c r="X473" s="102"/>
      <c r="Y473" s="101"/>
      <c r="Z473" s="101"/>
      <c r="AA473" s="101"/>
      <c r="AB473" s="104"/>
    </row>
    <row r="474" spans="2:28" ht="16.5" customHeight="1" x14ac:dyDescent="0.25">
      <c r="B474" s="97">
        <v>732</v>
      </c>
      <c r="C474" s="97" t="s">
        <v>55</v>
      </c>
      <c r="D474" s="98">
        <v>5268</v>
      </c>
      <c r="E474" s="99">
        <v>66</v>
      </c>
      <c r="F474" s="97">
        <v>6</v>
      </c>
      <c r="G474" s="97">
        <v>2</v>
      </c>
      <c r="H474" s="105">
        <v>0</v>
      </c>
      <c r="I474" s="105">
        <v>0</v>
      </c>
      <c r="J474" s="105">
        <v>80</v>
      </c>
      <c r="K474" s="95">
        <v>80</v>
      </c>
      <c r="L474" s="106">
        <f>T473</f>
        <v>100</v>
      </c>
      <c r="M474" s="106">
        <f>K474*L474</f>
        <v>8000</v>
      </c>
      <c r="N474" s="77"/>
      <c r="O474" s="78" t="s">
        <v>203</v>
      </c>
      <c r="P474" s="78" t="s">
        <v>211</v>
      </c>
      <c r="Q474" s="78" t="s">
        <v>143</v>
      </c>
      <c r="R474" s="79">
        <v>90</v>
      </c>
      <c r="S474" s="80"/>
      <c r="T474" s="81">
        <v>7450</v>
      </c>
      <c r="U474" s="96" t="s">
        <v>406</v>
      </c>
      <c r="V474" s="79">
        <f>R474*T474*85/100</f>
        <v>569925</v>
      </c>
      <c r="W474" s="79">
        <f>R474*T474-V474</f>
        <v>100575</v>
      </c>
      <c r="X474" s="82">
        <f>M474+W474</f>
        <v>108575</v>
      </c>
      <c r="Y474" s="83">
        <f>M474</f>
        <v>8000</v>
      </c>
      <c r="Z474" s="84"/>
      <c r="AA474" s="87">
        <f>AB474*M474/100</f>
        <v>1.6</v>
      </c>
      <c r="AB474" s="86">
        <v>0.02</v>
      </c>
    </row>
    <row r="475" spans="2:28" ht="16.5" customHeight="1" x14ac:dyDescent="0.25">
      <c r="B475" s="97"/>
      <c r="C475" s="97"/>
      <c r="D475" s="98"/>
      <c r="E475" s="99"/>
      <c r="F475" s="97"/>
      <c r="G475" s="97"/>
      <c r="H475" s="105"/>
      <c r="I475" s="105"/>
      <c r="J475" s="105"/>
      <c r="K475" s="95"/>
      <c r="L475" s="106"/>
      <c r="M475" s="106"/>
      <c r="N475" s="77"/>
      <c r="O475" s="78"/>
      <c r="P475" s="78"/>
      <c r="Q475" s="78"/>
      <c r="R475" s="79"/>
      <c r="S475" s="80"/>
      <c r="T475" s="81"/>
      <c r="U475" s="96"/>
      <c r="V475" s="79"/>
      <c r="W475" s="79"/>
      <c r="X475" s="82"/>
      <c r="Y475" s="83"/>
      <c r="Z475" s="84"/>
      <c r="AA475" s="87"/>
      <c r="AB475" s="86"/>
    </row>
    <row r="476" spans="2:28" ht="16.5" customHeight="1" x14ac:dyDescent="0.25">
      <c r="B476" s="99"/>
      <c r="C476" s="99"/>
      <c r="D476" s="99"/>
      <c r="E476" s="99"/>
      <c r="F476" s="99"/>
      <c r="G476" s="99"/>
      <c r="H476" s="107"/>
      <c r="I476" s="107"/>
      <c r="J476" s="107"/>
      <c r="K476" s="106"/>
      <c r="L476" s="106"/>
      <c r="M476" s="106"/>
      <c r="N476" s="77"/>
      <c r="O476" s="78"/>
      <c r="P476" s="78"/>
      <c r="Q476" s="78"/>
      <c r="R476" s="79"/>
      <c r="S476" s="80"/>
      <c r="T476" s="81"/>
      <c r="U476" s="77"/>
      <c r="V476" s="79"/>
      <c r="W476" s="79"/>
      <c r="X476" s="86"/>
      <c r="Y476" s="83"/>
      <c r="Z476" s="84"/>
      <c r="AA476" s="85"/>
      <c r="AB476" s="86"/>
    </row>
    <row r="477" spans="2:28" ht="16.5" customHeight="1" x14ac:dyDescent="0.25">
      <c r="B477" s="100" t="s">
        <v>205</v>
      </c>
      <c r="C477" s="101"/>
      <c r="D477" s="101"/>
      <c r="E477" s="101"/>
      <c r="F477" s="101"/>
      <c r="G477" s="102"/>
      <c r="H477" s="102" t="s">
        <v>210</v>
      </c>
      <c r="I477" s="102" t="s">
        <v>735</v>
      </c>
      <c r="J477" s="102" t="s">
        <v>736</v>
      </c>
      <c r="K477" s="102" t="s">
        <v>737</v>
      </c>
      <c r="L477" s="102">
        <v>6</v>
      </c>
      <c r="M477" s="102"/>
      <c r="N477" s="102" t="s">
        <v>236</v>
      </c>
      <c r="O477" s="102" t="s">
        <v>208</v>
      </c>
      <c r="P477" s="102" t="s">
        <v>209</v>
      </c>
      <c r="Q477" s="102" t="s">
        <v>139</v>
      </c>
      <c r="R477" s="102">
        <v>34160</v>
      </c>
      <c r="S477" s="102" t="s">
        <v>236</v>
      </c>
      <c r="T477" s="102">
        <v>200</v>
      </c>
      <c r="U477" s="102" t="s">
        <v>1925</v>
      </c>
      <c r="V477" s="103"/>
      <c r="W477" s="101"/>
      <c r="X477" s="102"/>
      <c r="Y477" s="101"/>
      <c r="Z477" s="101"/>
      <c r="AA477" s="101"/>
      <c r="AB477" s="104"/>
    </row>
    <row r="478" spans="2:28" ht="16.5" customHeight="1" x14ac:dyDescent="0.25">
      <c r="B478" s="97">
        <v>734</v>
      </c>
      <c r="C478" s="97" t="s">
        <v>55</v>
      </c>
      <c r="D478" s="98">
        <v>5329</v>
      </c>
      <c r="E478" s="99">
        <v>68</v>
      </c>
      <c r="F478" s="97">
        <v>6</v>
      </c>
      <c r="G478" s="97">
        <v>2</v>
      </c>
      <c r="H478" s="105">
        <v>0</v>
      </c>
      <c r="I478" s="105">
        <v>0</v>
      </c>
      <c r="J478" s="105">
        <v>52</v>
      </c>
      <c r="K478" s="95">
        <v>52</v>
      </c>
      <c r="L478" s="106">
        <f>T477</f>
        <v>200</v>
      </c>
      <c r="M478" s="106">
        <f>K478*L478</f>
        <v>10400</v>
      </c>
      <c r="N478" s="77"/>
      <c r="O478" s="78" t="s">
        <v>203</v>
      </c>
      <c r="P478" s="78" t="s">
        <v>211</v>
      </c>
      <c r="Q478" s="78" t="s">
        <v>143</v>
      </c>
      <c r="R478" s="79">
        <v>90</v>
      </c>
      <c r="S478" s="80"/>
      <c r="T478" s="81">
        <v>7450</v>
      </c>
      <c r="U478" s="96" t="s">
        <v>406</v>
      </c>
      <c r="V478" s="79">
        <f>R478*T478*85/100</f>
        <v>569925</v>
      </c>
      <c r="W478" s="79">
        <f>R478*T478-V478</f>
        <v>100575</v>
      </c>
      <c r="X478" s="82">
        <f>M478+W478</f>
        <v>110975</v>
      </c>
      <c r="Y478" s="83">
        <f>M478</f>
        <v>10400</v>
      </c>
      <c r="Z478" s="84"/>
      <c r="AA478" s="87">
        <f>AB478*M478/100</f>
        <v>2.08</v>
      </c>
      <c r="AB478" s="86">
        <v>0.02</v>
      </c>
    </row>
    <row r="479" spans="2:28" ht="16.5" customHeight="1" x14ac:dyDescent="0.25">
      <c r="B479" s="99"/>
      <c r="C479" s="99"/>
      <c r="D479" s="99"/>
      <c r="E479" s="99"/>
      <c r="F479" s="99"/>
      <c r="G479" s="99"/>
      <c r="H479" s="107"/>
      <c r="I479" s="107"/>
      <c r="J479" s="107"/>
      <c r="K479" s="106"/>
      <c r="L479" s="106"/>
      <c r="M479" s="106"/>
      <c r="N479" s="77"/>
      <c r="O479" s="78"/>
      <c r="P479" s="78"/>
      <c r="Q479" s="78"/>
      <c r="R479" s="79"/>
      <c r="S479" s="80"/>
      <c r="T479" s="81"/>
      <c r="U479" s="77"/>
      <c r="V479" s="79"/>
      <c r="W479" s="79"/>
      <c r="X479" s="86"/>
      <c r="Y479" s="83"/>
      <c r="Z479" s="84"/>
      <c r="AA479" s="85"/>
      <c r="AB479" s="86"/>
    </row>
    <row r="480" spans="2:28" ht="16.5" customHeight="1" x14ac:dyDescent="0.25">
      <c r="B480" s="100" t="s">
        <v>205</v>
      </c>
      <c r="C480" s="101"/>
      <c r="D480" s="101"/>
      <c r="E480" s="101"/>
      <c r="F480" s="101"/>
      <c r="G480" s="102"/>
      <c r="H480" s="102" t="s">
        <v>210</v>
      </c>
      <c r="I480" s="102" t="s">
        <v>735</v>
      </c>
      <c r="J480" s="102" t="s">
        <v>736</v>
      </c>
      <c r="K480" s="102" t="s">
        <v>737</v>
      </c>
      <c r="L480" s="102">
        <v>6</v>
      </c>
      <c r="M480" s="102"/>
      <c r="N480" s="102" t="s">
        <v>236</v>
      </c>
      <c r="O480" s="102" t="s">
        <v>208</v>
      </c>
      <c r="P480" s="102" t="s">
        <v>209</v>
      </c>
      <c r="Q480" s="102" t="s">
        <v>139</v>
      </c>
      <c r="R480" s="102">
        <v>34160</v>
      </c>
      <c r="S480" s="102" t="s">
        <v>236</v>
      </c>
      <c r="T480" s="102">
        <v>200</v>
      </c>
      <c r="U480" s="102" t="s">
        <v>1926</v>
      </c>
      <c r="V480" s="103"/>
      <c r="W480" s="101"/>
      <c r="X480" s="102"/>
      <c r="Y480" s="101"/>
      <c r="Z480" s="101"/>
      <c r="AA480" s="101"/>
      <c r="AB480" s="104"/>
    </row>
    <row r="481" spans="2:28" ht="16.5" customHeight="1" x14ac:dyDescent="0.25">
      <c r="B481" s="97">
        <v>735</v>
      </c>
      <c r="C481" s="97" t="s">
        <v>55</v>
      </c>
      <c r="D481" s="98">
        <v>5330</v>
      </c>
      <c r="E481" s="99">
        <v>69</v>
      </c>
      <c r="F481" s="97">
        <v>6</v>
      </c>
      <c r="G481" s="97">
        <v>1</v>
      </c>
      <c r="H481" s="105">
        <v>0</v>
      </c>
      <c r="I481" s="105">
        <v>0</v>
      </c>
      <c r="J481" s="105">
        <v>39</v>
      </c>
      <c r="K481" s="95">
        <v>39</v>
      </c>
      <c r="L481" s="106">
        <f>T480</f>
        <v>200</v>
      </c>
      <c r="M481" s="106">
        <f>K481*L481</f>
        <v>7800</v>
      </c>
      <c r="N481" s="77"/>
      <c r="O481" s="78"/>
      <c r="P481" s="78"/>
      <c r="Q481" s="78"/>
      <c r="R481" s="79"/>
      <c r="S481" s="80"/>
      <c r="T481" s="81"/>
      <c r="U481" s="77"/>
      <c r="V481" s="79"/>
      <c r="W481" s="79"/>
      <c r="X481" s="82"/>
      <c r="Y481" s="83">
        <f>M481</f>
        <v>7800</v>
      </c>
      <c r="Z481" s="84"/>
      <c r="AA481" s="87">
        <f>AB481*M481/100</f>
        <v>0.78</v>
      </c>
      <c r="AB481" s="110">
        <v>0.01</v>
      </c>
    </row>
    <row r="482" spans="2:28" ht="16.5" customHeight="1" x14ac:dyDescent="0.25">
      <c r="B482" s="99"/>
      <c r="C482" s="99"/>
      <c r="D482" s="99"/>
      <c r="E482" s="99"/>
      <c r="F482" s="99"/>
      <c r="G482" s="99"/>
      <c r="H482" s="107"/>
      <c r="I482" s="107"/>
      <c r="J482" s="107"/>
      <c r="K482" s="106"/>
      <c r="L482" s="106"/>
      <c r="M482" s="106"/>
      <c r="N482" s="77"/>
      <c r="O482" s="78"/>
      <c r="P482" s="78"/>
      <c r="Q482" s="78"/>
      <c r="R482" s="79"/>
      <c r="S482" s="80"/>
      <c r="T482" s="81"/>
      <c r="U482" s="77"/>
      <c r="V482" s="79"/>
      <c r="W482" s="79"/>
      <c r="X482" s="86"/>
      <c r="Y482" s="83"/>
      <c r="Z482" s="84"/>
      <c r="AA482" s="85"/>
      <c r="AB482" s="86"/>
    </row>
    <row r="483" spans="2:28" ht="16.5" customHeight="1" x14ac:dyDescent="0.25">
      <c r="B483" s="100" t="s">
        <v>205</v>
      </c>
      <c r="C483" s="101"/>
      <c r="D483" s="101"/>
      <c r="E483" s="101"/>
      <c r="F483" s="101"/>
      <c r="G483" s="102"/>
      <c r="H483" s="102" t="s">
        <v>210</v>
      </c>
      <c r="I483" s="102" t="s">
        <v>735</v>
      </c>
      <c r="J483" s="102" t="s">
        <v>736</v>
      </c>
      <c r="K483" s="102" t="s">
        <v>737</v>
      </c>
      <c r="L483" s="102">
        <v>6</v>
      </c>
      <c r="M483" s="102"/>
      <c r="N483" s="102" t="s">
        <v>236</v>
      </c>
      <c r="O483" s="102" t="s">
        <v>208</v>
      </c>
      <c r="P483" s="102" t="s">
        <v>209</v>
      </c>
      <c r="Q483" s="102" t="s">
        <v>139</v>
      </c>
      <c r="R483" s="102">
        <v>34160</v>
      </c>
      <c r="S483" s="102" t="s">
        <v>236</v>
      </c>
      <c r="T483" s="102">
        <v>200</v>
      </c>
      <c r="U483" s="102" t="s">
        <v>1927</v>
      </c>
      <c r="V483" s="103"/>
      <c r="W483" s="101"/>
      <c r="X483" s="102"/>
      <c r="Y483" s="101"/>
      <c r="Z483" s="101"/>
      <c r="AA483" s="101"/>
      <c r="AB483" s="104"/>
    </row>
    <row r="484" spans="2:28" ht="16.5" customHeight="1" x14ac:dyDescent="0.25">
      <c r="B484" s="97">
        <v>736</v>
      </c>
      <c r="C484" s="97" t="s">
        <v>55</v>
      </c>
      <c r="D484" s="98">
        <v>5331</v>
      </c>
      <c r="E484" s="99">
        <v>70</v>
      </c>
      <c r="F484" s="97">
        <v>6</v>
      </c>
      <c r="G484" s="97"/>
      <c r="H484" s="105">
        <v>0</v>
      </c>
      <c r="I484" s="105">
        <v>0</v>
      </c>
      <c r="J484" s="105">
        <v>45</v>
      </c>
      <c r="K484" s="95">
        <v>45</v>
      </c>
      <c r="L484" s="106">
        <f>T483</f>
        <v>200</v>
      </c>
      <c r="M484" s="106">
        <f>K484*L484</f>
        <v>9000</v>
      </c>
      <c r="N484" s="77"/>
      <c r="O484" s="78" t="s">
        <v>203</v>
      </c>
      <c r="P484" s="78" t="s">
        <v>5</v>
      </c>
      <c r="Q484" s="78" t="s">
        <v>143</v>
      </c>
      <c r="R484" s="79">
        <v>90</v>
      </c>
      <c r="S484" s="80"/>
      <c r="T484" s="81">
        <v>8050</v>
      </c>
      <c r="U484" s="96" t="s">
        <v>1152</v>
      </c>
      <c r="V484" s="79">
        <f>R484*T484*4/100</f>
        <v>28980</v>
      </c>
      <c r="W484" s="79">
        <f>R484*T484-V484</f>
        <v>695520</v>
      </c>
      <c r="X484" s="82">
        <f>M484+W484</f>
        <v>704520</v>
      </c>
      <c r="Y484" s="83">
        <f>M484</f>
        <v>9000</v>
      </c>
      <c r="Z484" s="84"/>
      <c r="AA484" s="87">
        <f>AB484*M484/100</f>
        <v>1.8</v>
      </c>
      <c r="AB484" s="86">
        <v>0.02</v>
      </c>
    </row>
    <row r="485" spans="2:28" ht="16.5" customHeight="1" x14ac:dyDescent="0.25">
      <c r="B485" s="99"/>
      <c r="C485" s="99"/>
      <c r="D485" s="99"/>
      <c r="E485" s="99"/>
      <c r="F485" s="99"/>
      <c r="G485" s="99"/>
      <c r="H485" s="107"/>
      <c r="I485" s="107"/>
      <c r="J485" s="107"/>
      <c r="K485" s="106"/>
      <c r="L485" s="106"/>
      <c r="M485" s="106"/>
      <c r="N485" s="77"/>
      <c r="O485" s="78"/>
      <c r="P485" s="78"/>
      <c r="Q485" s="78"/>
      <c r="R485" s="79"/>
      <c r="S485" s="80"/>
      <c r="T485" s="81"/>
      <c r="U485" s="77"/>
      <c r="V485" s="79"/>
      <c r="W485" s="79"/>
      <c r="X485" s="86"/>
      <c r="Y485" s="83"/>
      <c r="Z485" s="84"/>
      <c r="AA485" s="85"/>
      <c r="AB485" s="86"/>
    </row>
    <row r="486" spans="2:28" ht="16.5" customHeight="1" x14ac:dyDescent="0.25">
      <c r="B486" s="100" t="s">
        <v>205</v>
      </c>
      <c r="C486" s="101"/>
      <c r="D486" s="101"/>
      <c r="E486" s="101"/>
      <c r="F486" s="101"/>
      <c r="G486" s="102"/>
      <c r="H486" s="102" t="s">
        <v>207</v>
      </c>
      <c r="I486" s="102" t="s">
        <v>1659</v>
      </c>
      <c r="J486" s="102" t="s">
        <v>1320</v>
      </c>
      <c r="K486" s="102">
        <v>22</v>
      </c>
      <c r="L486" s="102">
        <v>6</v>
      </c>
      <c r="M486" s="102" t="s">
        <v>334</v>
      </c>
      <c r="N486" s="102" t="s">
        <v>236</v>
      </c>
      <c r="O486" s="102" t="s">
        <v>208</v>
      </c>
      <c r="P486" s="102" t="s">
        <v>209</v>
      </c>
      <c r="Q486" s="102" t="s">
        <v>139</v>
      </c>
      <c r="R486" s="102">
        <v>34160</v>
      </c>
      <c r="S486" s="102" t="s">
        <v>236</v>
      </c>
      <c r="T486" s="102">
        <v>80</v>
      </c>
      <c r="U486" s="102" t="s">
        <v>1928</v>
      </c>
      <c r="V486" s="103"/>
      <c r="W486" s="101"/>
      <c r="X486" s="102"/>
      <c r="Y486" s="101"/>
      <c r="Z486" s="101"/>
      <c r="AA486" s="101"/>
      <c r="AB486" s="104"/>
    </row>
    <row r="487" spans="2:28" ht="16.5" customHeight="1" x14ac:dyDescent="0.25">
      <c r="B487" s="97">
        <v>737</v>
      </c>
      <c r="C487" s="97" t="s">
        <v>55</v>
      </c>
      <c r="D487" s="98">
        <v>5270</v>
      </c>
      <c r="E487" s="99">
        <v>71</v>
      </c>
      <c r="F487" s="97">
        <v>6</v>
      </c>
      <c r="G487" s="97"/>
      <c r="H487" s="105">
        <v>0</v>
      </c>
      <c r="I487" s="105">
        <v>0</v>
      </c>
      <c r="J487" s="105">
        <v>50</v>
      </c>
      <c r="K487" s="95">
        <v>50</v>
      </c>
      <c r="L487" s="106">
        <f>T486</f>
        <v>80</v>
      </c>
      <c r="M487" s="106">
        <f>K487*L487</f>
        <v>4000</v>
      </c>
      <c r="N487" s="77"/>
      <c r="O487" s="78" t="s">
        <v>120</v>
      </c>
      <c r="P487" s="78" t="s">
        <v>5</v>
      </c>
      <c r="Q487" s="78"/>
      <c r="R487" s="79">
        <v>18</v>
      </c>
      <c r="S487" s="80"/>
      <c r="T487" s="81">
        <v>2600</v>
      </c>
      <c r="U487" s="96" t="s">
        <v>1270</v>
      </c>
      <c r="V487" s="79">
        <f>R487*T487*8/100</f>
        <v>3744</v>
      </c>
      <c r="W487" s="79">
        <f>R487*T487-V487</f>
        <v>43056</v>
      </c>
      <c r="X487" s="82">
        <f>M487+W487</f>
        <v>47056</v>
      </c>
      <c r="Y487" s="83">
        <f>M487</f>
        <v>4000</v>
      </c>
      <c r="Z487" s="84"/>
      <c r="AA487" s="87">
        <f>AB487*M487/100</f>
        <v>0.8</v>
      </c>
      <c r="AB487" s="86">
        <v>0.02</v>
      </c>
    </row>
    <row r="488" spans="2:28" ht="16.5" customHeight="1" x14ac:dyDescent="0.25">
      <c r="B488" s="99"/>
      <c r="C488" s="99"/>
      <c r="D488" s="99"/>
      <c r="E488" s="99"/>
      <c r="F488" s="99"/>
      <c r="G488" s="99"/>
      <c r="H488" s="107"/>
      <c r="I488" s="107"/>
      <c r="J488" s="107"/>
      <c r="K488" s="106"/>
      <c r="L488" s="106"/>
      <c r="M488" s="106"/>
      <c r="N488" s="77"/>
      <c r="O488" s="78"/>
      <c r="P488" s="78"/>
      <c r="Q488" s="78"/>
      <c r="R488" s="79"/>
      <c r="S488" s="80"/>
      <c r="T488" s="81"/>
      <c r="U488" s="77"/>
      <c r="V488" s="79"/>
      <c r="W488" s="79"/>
      <c r="X488" s="86"/>
      <c r="Y488" s="83"/>
      <c r="Z488" s="84"/>
      <c r="AA488" s="85"/>
      <c r="AB488" s="86"/>
    </row>
    <row r="489" spans="2:28" ht="16.5" customHeight="1" x14ac:dyDescent="0.25">
      <c r="B489" s="100" t="s">
        <v>205</v>
      </c>
      <c r="C489" s="101"/>
      <c r="D489" s="101"/>
      <c r="E489" s="101"/>
      <c r="F489" s="101"/>
      <c r="G489" s="102"/>
      <c r="H489" s="102" t="s">
        <v>210</v>
      </c>
      <c r="I489" s="102" t="s">
        <v>1929</v>
      </c>
      <c r="J489" s="102" t="s">
        <v>1930</v>
      </c>
      <c r="K489" s="102">
        <v>86</v>
      </c>
      <c r="L489" s="102">
        <v>6</v>
      </c>
      <c r="M489" s="102" t="s">
        <v>334</v>
      </c>
      <c r="N489" s="102" t="s">
        <v>236</v>
      </c>
      <c r="O489" s="102" t="s">
        <v>208</v>
      </c>
      <c r="P489" s="102" t="s">
        <v>209</v>
      </c>
      <c r="Q489" s="102" t="s">
        <v>139</v>
      </c>
      <c r="R489" s="102">
        <v>34160</v>
      </c>
      <c r="S489" s="102" t="s">
        <v>236</v>
      </c>
      <c r="T489" s="102">
        <v>80</v>
      </c>
      <c r="U489" s="102" t="s">
        <v>1931</v>
      </c>
      <c r="V489" s="103"/>
      <c r="W489" s="101"/>
      <c r="X489" s="102"/>
      <c r="Y489" s="101"/>
      <c r="Z489" s="101"/>
      <c r="AA489" s="101"/>
      <c r="AB489" s="104"/>
    </row>
    <row r="490" spans="2:28" ht="16.5" customHeight="1" x14ac:dyDescent="0.25">
      <c r="B490" s="97">
        <v>738</v>
      </c>
      <c r="C490" s="97" t="s">
        <v>55</v>
      </c>
      <c r="D490" s="98">
        <v>5271</v>
      </c>
      <c r="E490" s="99">
        <v>72</v>
      </c>
      <c r="F490" s="97">
        <v>6</v>
      </c>
      <c r="G490" s="97">
        <v>2</v>
      </c>
      <c r="H490" s="105">
        <v>0</v>
      </c>
      <c r="I490" s="105">
        <v>0</v>
      </c>
      <c r="J490" s="105">
        <v>73</v>
      </c>
      <c r="K490" s="95">
        <v>73</v>
      </c>
      <c r="L490" s="106">
        <f>T489</f>
        <v>80</v>
      </c>
      <c r="M490" s="106">
        <f>K490*L490</f>
        <v>5840</v>
      </c>
      <c r="N490" s="77"/>
      <c r="O490" s="78" t="s">
        <v>203</v>
      </c>
      <c r="P490" s="78" t="s">
        <v>211</v>
      </c>
      <c r="Q490" s="78" t="s">
        <v>143</v>
      </c>
      <c r="R490" s="79">
        <v>63</v>
      </c>
      <c r="S490" s="80"/>
      <c r="T490" s="81">
        <v>7450</v>
      </c>
      <c r="U490" s="96" t="s">
        <v>406</v>
      </c>
      <c r="V490" s="79">
        <f>R490*T490*85/100</f>
        <v>398947.5</v>
      </c>
      <c r="W490" s="79">
        <f>R490*T490-V490</f>
        <v>70402.5</v>
      </c>
      <c r="X490" s="82">
        <f>M490+W490</f>
        <v>76242.5</v>
      </c>
      <c r="Y490" s="83">
        <f>M490</f>
        <v>5840</v>
      </c>
      <c r="Z490" s="84"/>
      <c r="AA490" s="87">
        <f>AB490*M490/100</f>
        <v>1.1679999999999999</v>
      </c>
      <c r="AB490" s="86">
        <v>0.02</v>
      </c>
    </row>
    <row r="491" spans="2:28" ht="16.5" customHeight="1" x14ac:dyDescent="0.25">
      <c r="B491" s="97"/>
      <c r="C491" s="97"/>
      <c r="D491" s="98"/>
      <c r="E491" s="99"/>
      <c r="F491" s="97"/>
      <c r="G491" s="97"/>
      <c r="H491" s="105"/>
      <c r="I491" s="105"/>
      <c r="J491" s="105"/>
      <c r="K491" s="95">
        <v>100</v>
      </c>
      <c r="L491" s="106">
        <f>T489</f>
        <v>80</v>
      </c>
      <c r="M491" s="106">
        <f>K491*L491</f>
        <v>8000</v>
      </c>
      <c r="N491" s="77"/>
      <c r="O491" s="78" t="s">
        <v>203</v>
      </c>
      <c r="P491" s="78" t="s">
        <v>211</v>
      </c>
      <c r="Q491" s="78" t="s">
        <v>143</v>
      </c>
      <c r="R491" s="79">
        <v>108</v>
      </c>
      <c r="S491" s="80"/>
      <c r="T491" s="81">
        <v>7450</v>
      </c>
      <c r="U491" s="96" t="s">
        <v>1158</v>
      </c>
      <c r="V491" s="79">
        <f>R491*T491*85/100</f>
        <v>683910</v>
      </c>
      <c r="W491" s="79">
        <f>R491*T491-V491</f>
        <v>120690</v>
      </c>
      <c r="X491" s="82">
        <f>M491+W491</f>
        <v>128690</v>
      </c>
      <c r="Y491" s="83">
        <f>M491</f>
        <v>8000</v>
      </c>
      <c r="Z491" s="84"/>
      <c r="AA491" s="87">
        <f>AB491*M491/100</f>
        <v>1.6</v>
      </c>
      <c r="AB491" s="86">
        <v>0.02</v>
      </c>
    </row>
    <row r="492" spans="2:28" ht="16.5" customHeight="1" x14ac:dyDescent="0.25">
      <c r="B492" s="97"/>
      <c r="C492" s="97"/>
      <c r="D492" s="98"/>
      <c r="E492" s="99"/>
      <c r="F492" s="97"/>
      <c r="G492" s="97"/>
      <c r="H492" s="105">
        <v>0</v>
      </c>
      <c r="I492" s="105">
        <v>1</v>
      </c>
      <c r="J492" s="105">
        <v>73</v>
      </c>
      <c r="K492" s="95">
        <v>173</v>
      </c>
      <c r="L492" s="106"/>
      <c r="M492" s="106"/>
      <c r="N492" s="77"/>
      <c r="O492" s="78"/>
      <c r="P492" s="78"/>
      <c r="Q492" s="78"/>
      <c r="R492" s="79"/>
      <c r="S492" s="80"/>
      <c r="T492" s="81"/>
      <c r="U492" s="77"/>
      <c r="V492" s="79"/>
      <c r="W492" s="79"/>
      <c r="X492" s="82"/>
      <c r="Y492" s="83"/>
      <c r="Z492" s="84"/>
      <c r="AA492" s="87">
        <f>SUM(AA490:AA491)</f>
        <v>2.7679999999999998</v>
      </c>
      <c r="AB492" s="82"/>
    </row>
    <row r="493" spans="2:28" ht="16.5" customHeight="1" x14ac:dyDescent="0.25">
      <c r="B493" s="99"/>
      <c r="C493" s="99"/>
      <c r="D493" s="99"/>
      <c r="E493" s="99"/>
      <c r="F493" s="99"/>
      <c r="G493" s="99"/>
      <c r="H493" s="107"/>
      <c r="I493" s="107"/>
      <c r="J493" s="107"/>
      <c r="K493" s="106"/>
      <c r="L493" s="106"/>
      <c r="M493" s="106"/>
      <c r="N493" s="77"/>
      <c r="O493" s="78"/>
      <c r="P493" s="78"/>
      <c r="Q493" s="78"/>
      <c r="R493" s="79"/>
      <c r="S493" s="80"/>
      <c r="T493" s="81"/>
      <c r="U493" s="77"/>
      <c r="V493" s="79"/>
      <c r="W493" s="79"/>
      <c r="X493" s="86"/>
      <c r="Y493" s="83"/>
      <c r="Z493" s="84"/>
      <c r="AA493" s="85"/>
      <c r="AB493" s="86"/>
    </row>
    <row r="494" spans="2:28" ht="16.5" customHeight="1" x14ac:dyDescent="0.25">
      <c r="B494" s="100" t="s">
        <v>205</v>
      </c>
      <c r="C494" s="101"/>
      <c r="D494" s="101"/>
      <c r="E494" s="101"/>
      <c r="F494" s="101"/>
      <c r="G494" s="102"/>
      <c r="H494" s="102" t="s">
        <v>207</v>
      </c>
      <c r="I494" s="102" t="s">
        <v>1932</v>
      </c>
      <c r="J494" s="102" t="s">
        <v>1065</v>
      </c>
      <c r="K494" s="102">
        <v>61</v>
      </c>
      <c r="L494" s="102">
        <v>6</v>
      </c>
      <c r="M494" s="102"/>
      <c r="N494" s="102" t="s">
        <v>236</v>
      </c>
      <c r="O494" s="102" t="s">
        <v>208</v>
      </c>
      <c r="P494" s="102" t="s">
        <v>209</v>
      </c>
      <c r="Q494" s="102" t="s">
        <v>139</v>
      </c>
      <c r="R494" s="102">
        <v>34160</v>
      </c>
      <c r="S494" s="102" t="s">
        <v>236</v>
      </c>
      <c r="T494" s="102">
        <v>200</v>
      </c>
      <c r="U494" s="102" t="s">
        <v>1933</v>
      </c>
      <c r="V494" s="103"/>
      <c r="W494" s="101"/>
      <c r="X494" s="102"/>
      <c r="Y494" s="101"/>
      <c r="Z494" s="101"/>
      <c r="AA494" s="101"/>
      <c r="AB494" s="104"/>
    </row>
    <row r="495" spans="2:28" ht="16.5" customHeight="1" x14ac:dyDescent="0.25">
      <c r="B495" s="97">
        <v>739</v>
      </c>
      <c r="C495" s="97" t="s">
        <v>55</v>
      </c>
      <c r="D495" s="98">
        <v>5272</v>
      </c>
      <c r="E495" s="99">
        <v>73</v>
      </c>
      <c r="F495" s="97">
        <v>6</v>
      </c>
      <c r="G495" s="97">
        <v>2</v>
      </c>
      <c r="H495" s="105">
        <v>0</v>
      </c>
      <c r="I495" s="105">
        <v>0</v>
      </c>
      <c r="J495" s="105">
        <v>39</v>
      </c>
      <c r="K495" s="95">
        <v>39</v>
      </c>
      <c r="L495" s="106">
        <f>T494</f>
        <v>200</v>
      </c>
      <c r="M495" s="106">
        <f>K495*L495</f>
        <v>7800</v>
      </c>
      <c r="N495" s="77"/>
      <c r="O495" s="78" t="s">
        <v>203</v>
      </c>
      <c r="P495" s="78" t="s">
        <v>211</v>
      </c>
      <c r="Q495" s="78" t="s">
        <v>143</v>
      </c>
      <c r="R495" s="79">
        <v>72</v>
      </c>
      <c r="S495" s="80"/>
      <c r="T495" s="81">
        <v>7450</v>
      </c>
      <c r="U495" s="96" t="s">
        <v>406</v>
      </c>
      <c r="V495" s="79">
        <f>R495*T495*85/100</f>
        <v>455940</v>
      </c>
      <c r="W495" s="79">
        <f>R495*T495-V495</f>
        <v>80460</v>
      </c>
      <c r="X495" s="82">
        <f>M495+W495</f>
        <v>88260</v>
      </c>
      <c r="Y495" s="83">
        <f>M495</f>
        <v>7800</v>
      </c>
      <c r="Z495" s="84"/>
      <c r="AA495" s="87">
        <f>AB495*M495/100</f>
        <v>1.56</v>
      </c>
      <c r="AB495" s="86">
        <v>0.02</v>
      </c>
    </row>
    <row r="496" spans="2:28" ht="16.5" customHeight="1" x14ac:dyDescent="0.25">
      <c r="B496" s="99"/>
      <c r="C496" s="99"/>
      <c r="D496" s="99"/>
      <c r="E496" s="99"/>
      <c r="F496" s="99"/>
      <c r="G496" s="99"/>
      <c r="H496" s="107"/>
      <c r="I496" s="107"/>
      <c r="J496" s="107"/>
      <c r="K496" s="106"/>
      <c r="L496" s="106"/>
      <c r="M496" s="106"/>
      <c r="N496" s="77"/>
      <c r="O496" s="78"/>
      <c r="P496" s="78"/>
      <c r="Q496" s="78"/>
      <c r="R496" s="79"/>
      <c r="S496" s="80"/>
      <c r="T496" s="81"/>
      <c r="U496" s="77"/>
      <c r="V496" s="79"/>
      <c r="W496" s="79"/>
      <c r="X496" s="86"/>
      <c r="Y496" s="83"/>
      <c r="Z496" s="84"/>
      <c r="AA496" s="85"/>
      <c r="AB496" s="86"/>
    </row>
    <row r="497" spans="2:28" ht="16.5" customHeight="1" x14ac:dyDescent="0.25">
      <c r="B497" s="100" t="s">
        <v>205</v>
      </c>
      <c r="C497" s="101"/>
      <c r="D497" s="101"/>
      <c r="E497" s="101"/>
      <c r="F497" s="101"/>
      <c r="G497" s="102"/>
      <c r="H497" s="102" t="s">
        <v>210</v>
      </c>
      <c r="I497" s="102" t="s">
        <v>1602</v>
      </c>
      <c r="J497" s="102" t="s">
        <v>1745</v>
      </c>
      <c r="K497" s="102">
        <v>76</v>
      </c>
      <c r="L497" s="102">
        <v>6</v>
      </c>
      <c r="M497" s="102"/>
      <c r="N497" s="102" t="s">
        <v>236</v>
      </c>
      <c r="O497" s="102" t="s">
        <v>208</v>
      </c>
      <c r="P497" s="102" t="s">
        <v>209</v>
      </c>
      <c r="Q497" s="102" t="s">
        <v>139</v>
      </c>
      <c r="R497" s="102">
        <v>34160</v>
      </c>
      <c r="S497" s="102" t="s">
        <v>236</v>
      </c>
      <c r="T497" s="102">
        <v>200</v>
      </c>
      <c r="U497" s="102" t="s">
        <v>1934</v>
      </c>
      <c r="V497" s="103"/>
      <c r="W497" s="101"/>
      <c r="X497" s="102"/>
      <c r="Y497" s="101"/>
      <c r="Z497" s="101"/>
      <c r="AA497" s="101"/>
      <c r="AB497" s="104"/>
    </row>
    <row r="498" spans="2:28" ht="16.5" customHeight="1" x14ac:dyDescent="0.25">
      <c r="B498" s="97">
        <v>740</v>
      </c>
      <c r="C498" s="97" t="s">
        <v>55</v>
      </c>
      <c r="D498" s="98">
        <v>5273</v>
      </c>
      <c r="E498" s="99">
        <v>74</v>
      </c>
      <c r="F498" s="97">
        <v>6</v>
      </c>
      <c r="G498" s="97">
        <v>2</v>
      </c>
      <c r="H498" s="105">
        <v>0</v>
      </c>
      <c r="I498" s="105">
        <v>1</v>
      </c>
      <c r="J498" s="105">
        <v>7</v>
      </c>
      <c r="K498" s="95">
        <v>107</v>
      </c>
      <c r="L498" s="106">
        <f>T497</f>
        <v>200</v>
      </c>
      <c r="M498" s="106">
        <f>K498*L498</f>
        <v>21400</v>
      </c>
      <c r="N498" s="77"/>
      <c r="O498" s="78" t="s">
        <v>203</v>
      </c>
      <c r="P498" s="78" t="s">
        <v>211</v>
      </c>
      <c r="Q498" s="78" t="s">
        <v>143</v>
      </c>
      <c r="R498" s="79">
        <v>135</v>
      </c>
      <c r="S498" s="80"/>
      <c r="T498" s="81">
        <v>7450</v>
      </c>
      <c r="U498" s="96" t="s">
        <v>406</v>
      </c>
      <c r="V498" s="79">
        <f>R498*T498*85/100</f>
        <v>854887.5</v>
      </c>
      <c r="W498" s="79">
        <f>R498*T498-V498</f>
        <v>150862.5</v>
      </c>
      <c r="X498" s="82">
        <f>M498+W498</f>
        <v>172262.5</v>
      </c>
      <c r="Y498" s="83">
        <f>M498</f>
        <v>21400</v>
      </c>
      <c r="Z498" s="84"/>
      <c r="AA498" s="87">
        <f>AB498*M498/100</f>
        <v>4.28</v>
      </c>
      <c r="AB498" s="86">
        <v>0.02</v>
      </c>
    </row>
    <row r="499" spans="2:28" ht="16.5" customHeight="1" x14ac:dyDescent="0.25">
      <c r="B499" s="99"/>
      <c r="C499" s="99"/>
      <c r="D499" s="99"/>
      <c r="E499" s="99"/>
      <c r="F499" s="99"/>
      <c r="G499" s="99"/>
      <c r="H499" s="107"/>
      <c r="I499" s="107"/>
      <c r="J499" s="107"/>
      <c r="K499" s="106"/>
      <c r="L499" s="106"/>
      <c r="M499" s="106"/>
      <c r="N499" s="77"/>
      <c r="O499" s="78"/>
      <c r="P499" s="78"/>
      <c r="Q499" s="78"/>
      <c r="R499" s="79"/>
      <c r="S499" s="80"/>
      <c r="T499" s="81"/>
      <c r="U499" s="77"/>
      <c r="V499" s="79"/>
      <c r="W499" s="79"/>
      <c r="X499" s="86"/>
      <c r="Y499" s="83"/>
      <c r="Z499" s="84"/>
      <c r="AA499" s="85"/>
      <c r="AB499" s="86"/>
    </row>
    <row r="500" spans="2:28" ht="16.5" customHeight="1" x14ac:dyDescent="0.25">
      <c r="B500" s="100" t="s">
        <v>205</v>
      </c>
      <c r="C500" s="101"/>
      <c r="D500" s="101"/>
      <c r="E500" s="101"/>
      <c r="F500" s="101"/>
      <c r="G500" s="102"/>
      <c r="H500" s="102" t="s">
        <v>207</v>
      </c>
      <c r="I500" s="102" t="s">
        <v>1935</v>
      </c>
      <c r="J500" s="102" t="s">
        <v>1936</v>
      </c>
      <c r="K500" s="102">
        <v>55</v>
      </c>
      <c r="L500" s="102">
        <v>6</v>
      </c>
      <c r="M500" s="102"/>
      <c r="N500" s="102" t="s">
        <v>236</v>
      </c>
      <c r="O500" s="102" t="s">
        <v>208</v>
      </c>
      <c r="P500" s="102" t="s">
        <v>209</v>
      </c>
      <c r="Q500" s="102" t="s">
        <v>139</v>
      </c>
      <c r="R500" s="102">
        <v>34160</v>
      </c>
      <c r="S500" s="102" t="s">
        <v>236</v>
      </c>
      <c r="T500" s="102">
        <v>200</v>
      </c>
      <c r="U500" s="102" t="s">
        <v>1937</v>
      </c>
      <c r="V500" s="103"/>
      <c r="W500" s="101"/>
      <c r="X500" s="102"/>
      <c r="Y500" s="101"/>
      <c r="Z500" s="101"/>
      <c r="AA500" s="101"/>
      <c r="AB500" s="104"/>
    </row>
    <row r="501" spans="2:28" ht="16.5" customHeight="1" x14ac:dyDescent="0.25">
      <c r="B501" s="97">
        <v>741</v>
      </c>
      <c r="C501" s="97" t="s">
        <v>55</v>
      </c>
      <c r="D501" s="98">
        <v>5724</v>
      </c>
      <c r="E501" s="99">
        <v>75</v>
      </c>
      <c r="F501" s="97">
        <v>6</v>
      </c>
      <c r="G501" s="97">
        <v>2</v>
      </c>
      <c r="H501" s="105">
        <v>0</v>
      </c>
      <c r="I501" s="105">
        <v>1</v>
      </c>
      <c r="J501" s="105">
        <v>64</v>
      </c>
      <c r="K501" s="95">
        <v>164</v>
      </c>
      <c r="L501" s="106">
        <f>T500</f>
        <v>200</v>
      </c>
      <c r="M501" s="106">
        <f>K501*L501</f>
        <v>32800</v>
      </c>
      <c r="N501" s="77"/>
      <c r="O501" s="78" t="s">
        <v>203</v>
      </c>
      <c r="P501" s="78" t="s">
        <v>211</v>
      </c>
      <c r="Q501" s="78" t="s">
        <v>143</v>
      </c>
      <c r="R501" s="79">
        <v>126</v>
      </c>
      <c r="S501" s="80"/>
      <c r="T501" s="81">
        <v>7450</v>
      </c>
      <c r="U501" s="96" t="s">
        <v>406</v>
      </c>
      <c r="V501" s="79">
        <f>R501*T501*85/100</f>
        <v>797895</v>
      </c>
      <c r="W501" s="79">
        <f>R501*T501-V501</f>
        <v>140805</v>
      </c>
      <c r="X501" s="82">
        <f>M501+W501</f>
        <v>173605</v>
      </c>
      <c r="Y501" s="83">
        <f>M501</f>
        <v>32800</v>
      </c>
      <c r="Z501" s="84"/>
      <c r="AA501" s="87">
        <f>AB501*M501/100</f>
        <v>6.56</v>
      </c>
      <c r="AB501" s="86">
        <v>0.02</v>
      </c>
    </row>
    <row r="502" spans="2:28" ht="16.5" customHeight="1" x14ac:dyDescent="0.25">
      <c r="B502" s="99"/>
      <c r="C502" s="99"/>
      <c r="D502" s="99"/>
      <c r="E502" s="99"/>
      <c r="F502" s="99"/>
      <c r="G502" s="99"/>
      <c r="H502" s="107"/>
      <c r="I502" s="107"/>
      <c r="J502" s="107"/>
      <c r="K502" s="106"/>
      <c r="L502" s="106"/>
      <c r="M502" s="106"/>
      <c r="N502" s="77"/>
      <c r="O502" s="78"/>
      <c r="P502" s="78"/>
      <c r="Q502" s="78"/>
      <c r="R502" s="79"/>
      <c r="S502" s="80"/>
      <c r="T502" s="81"/>
      <c r="U502" s="77"/>
      <c r="V502" s="79"/>
      <c r="W502" s="79"/>
      <c r="X502" s="86"/>
      <c r="Y502" s="83"/>
      <c r="Z502" s="84"/>
      <c r="AA502" s="85"/>
      <c r="AB502" s="86"/>
    </row>
    <row r="503" spans="2:28" ht="16.5" customHeight="1" x14ac:dyDescent="0.25">
      <c r="B503" s="100" t="s">
        <v>205</v>
      </c>
      <c r="C503" s="101"/>
      <c r="D503" s="101"/>
      <c r="E503" s="101"/>
      <c r="F503" s="101"/>
      <c r="G503" s="102"/>
      <c r="H503" s="102" t="s">
        <v>210</v>
      </c>
      <c r="I503" s="102" t="s">
        <v>389</v>
      </c>
      <c r="J503" s="102" t="s">
        <v>1075</v>
      </c>
      <c r="K503" s="102">
        <v>125</v>
      </c>
      <c r="L503" s="102">
        <v>6</v>
      </c>
      <c r="M503" s="102"/>
      <c r="N503" s="102" t="s">
        <v>236</v>
      </c>
      <c r="O503" s="102" t="s">
        <v>208</v>
      </c>
      <c r="P503" s="102" t="s">
        <v>209</v>
      </c>
      <c r="Q503" s="102" t="s">
        <v>139</v>
      </c>
      <c r="R503" s="102">
        <v>34160</v>
      </c>
      <c r="S503" s="102" t="s">
        <v>236</v>
      </c>
      <c r="T503" s="102">
        <v>200</v>
      </c>
      <c r="U503" s="102" t="s">
        <v>1938</v>
      </c>
      <c r="V503" s="103"/>
      <c r="W503" s="101"/>
      <c r="X503" s="102"/>
      <c r="Y503" s="101"/>
      <c r="Z503" s="101"/>
      <c r="AA503" s="101"/>
      <c r="AB503" s="104"/>
    </row>
    <row r="504" spans="2:28" ht="16.5" customHeight="1" x14ac:dyDescent="0.25">
      <c r="B504" s="97">
        <v>742</v>
      </c>
      <c r="C504" s="97" t="s">
        <v>55</v>
      </c>
      <c r="D504" s="98">
        <v>5274</v>
      </c>
      <c r="E504" s="99">
        <v>76</v>
      </c>
      <c r="F504" s="97">
        <v>6</v>
      </c>
      <c r="G504" s="97">
        <v>2</v>
      </c>
      <c r="H504" s="105">
        <v>0</v>
      </c>
      <c r="I504" s="105">
        <v>1</v>
      </c>
      <c r="J504" s="105">
        <v>0</v>
      </c>
      <c r="K504" s="95">
        <v>100</v>
      </c>
      <c r="L504" s="106">
        <f>T503</f>
        <v>200</v>
      </c>
      <c r="M504" s="106">
        <f>K504*L504</f>
        <v>20000</v>
      </c>
      <c r="N504" s="77"/>
      <c r="O504" s="78" t="s">
        <v>203</v>
      </c>
      <c r="P504" s="78" t="s">
        <v>5</v>
      </c>
      <c r="Q504" s="78" t="s">
        <v>143</v>
      </c>
      <c r="R504" s="79">
        <v>108</v>
      </c>
      <c r="S504" s="80"/>
      <c r="T504" s="81">
        <v>8050</v>
      </c>
      <c r="U504" s="96" t="s">
        <v>214</v>
      </c>
      <c r="V504" s="79">
        <f>R504*T504*32/100</f>
        <v>278208</v>
      </c>
      <c r="W504" s="79">
        <f>R504*T504-V504</f>
        <v>591192</v>
      </c>
      <c r="X504" s="82">
        <f>M504+W504</f>
        <v>611192</v>
      </c>
      <c r="Y504" s="83">
        <f>M504</f>
        <v>20000</v>
      </c>
      <c r="Z504" s="84"/>
      <c r="AA504" s="87">
        <f>AB504*M504/100</f>
        <v>4</v>
      </c>
      <c r="AB504" s="86">
        <v>0.02</v>
      </c>
    </row>
    <row r="505" spans="2:28" ht="16.5" customHeight="1" x14ac:dyDescent="0.25">
      <c r="B505" s="99"/>
      <c r="C505" s="99"/>
      <c r="D505" s="99"/>
      <c r="E505" s="99"/>
      <c r="F505" s="99"/>
      <c r="G505" s="99"/>
      <c r="H505" s="107"/>
      <c r="I505" s="107"/>
      <c r="J505" s="107"/>
      <c r="K505" s="106"/>
      <c r="L505" s="106"/>
      <c r="M505" s="106"/>
      <c r="N505" s="77"/>
      <c r="O505" s="78"/>
      <c r="P505" s="78"/>
      <c r="Q505" s="78"/>
      <c r="R505" s="79"/>
      <c r="S505" s="80"/>
      <c r="T505" s="81"/>
      <c r="U505" s="77"/>
      <c r="V505" s="79"/>
      <c r="W505" s="79"/>
      <c r="X505" s="86"/>
      <c r="Y505" s="83"/>
      <c r="Z505" s="84"/>
      <c r="AA505" s="85"/>
      <c r="AB505" s="86"/>
    </row>
    <row r="506" spans="2:28" ht="16.5" customHeight="1" x14ac:dyDescent="0.25">
      <c r="B506" s="100" t="s">
        <v>205</v>
      </c>
      <c r="C506" s="101"/>
      <c r="D506" s="101"/>
      <c r="E506" s="101"/>
      <c r="F506" s="101"/>
      <c r="G506" s="102"/>
      <c r="H506" s="102" t="s">
        <v>210</v>
      </c>
      <c r="I506" s="102" t="s">
        <v>389</v>
      </c>
      <c r="J506" s="102" t="s">
        <v>1075</v>
      </c>
      <c r="K506" s="102">
        <v>125</v>
      </c>
      <c r="L506" s="102">
        <v>6</v>
      </c>
      <c r="M506" s="102"/>
      <c r="N506" s="102" t="s">
        <v>236</v>
      </c>
      <c r="O506" s="102" t="s">
        <v>208</v>
      </c>
      <c r="P506" s="102" t="s">
        <v>209</v>
      </c>
      <c r="Q506" s="102" t="s">
        <v>139</v>
      </c>
      <c r="R506" s="102">
        <v>34160</v>
      </c>
      <c r="S506" s="102" t="s">
        <v>236</v>
      </c>
      <c r="T506" s="102">
        <v>200</v>
      </c>
      <c r="U506" s="102" t="s">
        <v>1939</v>
      </c>
      <c r="V506" s="103"/>
      <c r="W506" s="101"/>
      <c r="X506" s="102"/>
      <c r="Y506" s="101"/>
      <c r="Z506" s="101"/>
      <c r="AA506" s="101"/>
      <c r="AB506" s="104"/>
    </row>
    <row r="507" spans="2:28" ht="16.5" customHeight="1" x14ac:dyDescent="0.25">
      <c r="B507" s="97">
        <v>743</v>
      </c>
      <c r="C507" s="97" t="s">
        <v>55</v>
      </c>
      <c r="D507" s="98">
        <v>5275</v>
      </c>
      <c r="E507" s="99">
        <v>77</v>
      </c>
      <c r="F507" s="97">
        <v>6</v>
      </c>
      <c r="G507" s="97">
        <v>2</v>
      </c>
      <c r="H507" s="105">
        <v>0</v>
      </c>
      <c r="I507" s="105">
        <v>0</v>
      </c>
      <c r="J507" s="105">
        <v>99</v>
      </c>
      <c r="K507" s="95">
        <v>99</v>
      </c>
      <c r="L507" s="106">
        <f>T506</f>
        <v>200</v>
      </c>
      <c r="M507" s="106">
        <f>K507*L507</f>
        <v>19800</v>
      </c>
      <c r="N507" s="77"/>
      <c r="O507" s="78" t="s">
        <v>203</v>
      </c>
      <c r="P507" s="78" t="s">
        <v>211</v>
      </c>
      <c r="Q507" s="78" t="s">
        <v>143</v>
      </c>
      <c r="R507" s="79">
        <v>135</v>
      </c>
      <c r="S507" s="80"/>
      <c r="T507" s="81">
        <v>7450</v>
      </c>
      <c r="U507" s="96" t="s">
        <v>978</v>
      </c>
      <c r="V507" s="79">
        <f>R507*T507*85/100</f>
        <v>854887.5</v>
      </c>
      <c r="W507" s="79">
        <f>R507*T507-V507</f>
        <v>150862.5</v>
      </c>
      <c r="X507" s="82">
        <f>M507+W507</f>
        <v>170662.5</v>
      </c>
      <c r="Y507" s="83">
        <f>M507</f>
        <v>19800</v>
      </c>
      <c r="Z507" s="84"/>
      <c r="AA507" s="87">
        <f>AB507*M507/100</f>
        <v>3.96</v>
      </c>
      <c r="AB507" s="86">
        <v>0.02</v>
      </c>
    </row>
    <row r="508" spans="2:28" ht="16.5" customHeight="1" x14ac:dyDescent="0.25">
      <c r="B508" s="99"/>
      <c r="C508" s="99"/>
      <c r="D508" s="99"/>
      <c r="E508" s="99"/>
      <c r="F508" s="99"/>
      <c r="G508" s="99"/>
      <c r="H508" s="107"/>
      <c r="I508" s="107"/>
      <c r="J508" s="107"/>
      <c r="K508" s="106"/>
      <c r="L508" s="106"/>
      <c r="M508" s="106"/>
      <c r="N508" s="77"/>
      <c r="O508" s="78"/>
      <c r="P508" s="78"/>
      <c r="Q508" s="78"/>
      <c r="R508" s="79"/>
      <c r="S508" s="80"/>
      <c r="T508" s="81"/>
      <c r="U508" s="77"/>
      <c r="V508" s="79"/>
      <c r="W508" s="79"/>
      <c r="X508" s="86"/>
      <c r="Y508" s="83"/>
      <c r="Z508" s="84"/>
      <c r="AA508" s="85"/>
      <c r="AB508" s="86"/>
    </row>
    <row r="509" spans="2:28" ht="16.5" customHeight="1" x14ac:dyDescent="0.25">
      <c r="B509" s="100" t="s">
        <v>205</v>
      </c>
      <c r="C509" s="101"/>
      <c r="D509" s="101"/>
      <c r="E509" s="101"/>
      <c r="F509" s="101"/>
      <c r="G509" s="102"/>
      <c r="H509" s="102" t="s">
        <v>210</v>
      </c>
      <c r="I509" s="102" t="s">
        <v>1060</v>
      </c>
      <c r="J509" s="102" t="s">
        <v>1061</v>
      </c>
      <c r="K509" s="102">
        <v>128</v>
      </c>
      <c r="L509" s="102">
        <v>6</v>
      </c>
      <c r="M509" s="102"/>
      <c r="N509" s="102" t="s">
        <v>236</v>
      </c>
      <c r="O509" s="102" t="s">
        <v>208</v>
      </c>
      <c r="P509" s="102" t="s">
        <v>209</v>
      </c>
      <c r="Q509" s="102" t="s">
        <v>139</v>
      </c>
      <c r="R509" s="102">
        <v>34160</v>
      </c>
      <c r="S509" s="102" t="s">
        <v>236</v>
      </c>
      <c r="T509" s="102">
        <v>200</v>
      </c>
      <c r="U509" s="102" t="s">
        <v>1940</v>
      </c>
      <c r="V509" s="103"/>
      <c r="W509" s="101"/>
      <c r="X509" s="102"/>
      <c r="Y509" s="101"/>
      <c r="Z509" s="101"/>
      <c r="AA509" s="101"/>
      <c r="AB509" s="104"/>
    </row>
    <row r="510" spans="2:28" ht="16.5" customHeight="1" x14ac:dyDescent="0.25">
      <c r="B510" s="97">
        <v>744</v>
      </c>
      <c r="C510" s="97" t="s">
        <v>55</v>
      </c>
      <c r="D510" s="98">
        <v>5276</v>
      </c>
      <c r="E510" s="99">
        <v>78</v>
      </c>
      <c r="F510" s="97">
        <v>6</v>
      </c>
      <c r="G510" s="97">
        <v>2</v>
      </c>
      <c r="H510" s="105">
        <v>0</v>
      </c>
      <c r="I510" s="105">
        <v>0</v>
      </c>
      <c r="J510" s="105">
        <v>77</v>
      </c>
      <c r="K510" s="95">
        <v>77</v>
      </c>
      <c r="L510" s="106">
        <f>T509</f>
        <v>200</v>
      </c>
      <c r="M510" s="106">
        <f>K510*L510</f>
        <v>15400</v>
      </c>
      <c r="N510" s="77"/>
      <c r="O510" s="78" t="s">
        <v>203</v>
      </c>
      <c r="P510" s="78" t="s">
        <v>211</v>
      </c>
      <c r="Q510" s="78" t="s">
        <v>143</v>
      </c>
      <c r="R510" s="79">
        <v>180</v>
      </c>
      <c r="S510" s="80"/>
      <c r="T510" s="81">
        <v>7450</v>
      </c>
      <c r="U510" s="96" t="s">
        <v>1941</v>
      </c>
      <c r="V510" s="79">
        <f>R510*T510*55/100</f>
        <v>737550</v>
      </c>
      <c r="W510" s="79">
        <f>R510*T510-V510</f>
        <v>603450</v>
      </c>
      <c r="X510" s="82">
        <f>M510+W510</f>
        <v>618850</v>
      </c>
      <c r="Y510" s="83">
        <f>M510</f>
        <v>15400</v>
      </c>
      <c r="Z510" s="84"/>
      <c r="AA510" s="87">
        <f>AB510*M510/100</f>
        <v>3.08</v>
      </c>
      <c r="AB510" s="86">
        <v>0.02</v>
      </c>
    </row>
    <row r="511" spans="2:28" ht="16.5" customHeight="1" x14ac:dyDescent="0.25">
      <c r="B511" s="97"/>
      <c r="C511" s="97"/>
      <c r="D511" s="98"/>
      <c r="E511" s="99"/>
      <c r="F511" s="97"/>
      <c r="G511" s="97"/>
      <c r="H511" s="105"/>
      <c r="I511" s="105"/>
      <c r="J511" s="105"/>
      <c r="K511" s="95"/>
      <c r="L511" s="106"/>
      <c r="M511" s="106"/>
      <c r="N511" s="77"/>
      <c r="O511" s="78"/>
      <c r="P511" s="78"/>
      <c r="Q511" s="78"/>
      <c r="R511" s="79"/>
      <c r="S511" s="80"/>
      <c r="T511" s="81"/>
      <c r="U511" s="96"/>
      <c r="V511" s="79"/>
      <c r="W511" s="79"/>
      <c r="X511" s="82"/>
      <c r="Y511" s="83"/>
      <c r="Z511" s="84"/>
      <c r="AA511" s="87"/>
      <c r="AB511" s="86"/>
    </row>
    <row r="512" spans="2:28" ht="16.5" customHeight="1" x14ac:dyDescent="0.25">
      <c r="B512" s="99"/>
      <c r="C512" s="99"/>
      <c r="D512" s="99"/>
      <c r="E512" s="99"/>
      <c r="F512" s="99"/>
      <c r="G512" s="99"/>
      <c r="H512" s="107"/>
      <c r="I512" s="107"/>
      <c r="J512" s="107"/>
      <c r="K512" s="106"/>
      <c r="L512" s="106"/>
      <c r="M512" s="106"/>
      <c r="N512" s="77"/>
      <c r="O512" s="78"/>
      <c r="P512" s="78"/>
      <c r="Q512" s="78"/>
      <c r="R512" s="79"/>
      <c r="S512" s="80"/>
      <c r="T512" s="81"/>
      <c r="U512" s="77"/>
      <c r="V512" s="79"/>
      <c r="W512" s="79"/>
      <c r="X512" s="86"/>
      <c r="Y512" s="83"/>
      <c r="Z512" s="84"/>
      <c r="AA512" s="85"/>
      <c r="AB512" s="86"/>
    </row>
    <row r="513" spans="2:28" ht="16.5" customHeight="1" x14ac:dyDescent="0.25">
      <c r="B513" s="100" t="s">
        <v>205</v>
      </c>
      <c r="C513" s="101"/>
      <c r="D513" s="101"/>
      <c r="E513" s="101"/>
      <c r="F513" s="101"/>
      <c r="G513" s="102"/>
      <c r="H513" s="102" t="s">
        <v>301</v>
      </c>
      <c r="I513" s="102" t="s">
        <v>1942</v>
      </c>
      <c r="J513" s="102" t="s">
        <v>1943</v>
      </c>
      <c r="K513" s="102">
        <v>54</v>
      </c>
      <c r="L513" s="102">
        <v>6</v>
      </c>
      <c r="M513" s="102"/>
      <c r="N513" s="102" t="s">
        <v>236</v>
      </c>
      <c r="O513" s="102" t="s">
        <v>208</v>
      </c>
      <c r="P513" s="102" t="s">
        <v>209</v>
      </c>
      <c r="Q513" s="102" t="s">
        <v>139</v>
      </c>
      <c r="R513" s="102">
        <v>34160</v>
      </c>
      <c r="S513" s="102"/>
      <c r="T513" s="102">
        <v>200</v>
      </c>
      <c r="U513" s="102" t="s">
        <v>1945</v>
      </c>
      <c r="V513" s="103"/>
      <c r="W513" s="101"/>
      <c r="X513" s="102" t="s">
        <v>212</v>
      </c>
      <c r="Y513" s="101" t="s">
        <v>1946</v>
      </c>
      <c r="Z513" s="101"/>
      <c r="AA513" s="102" t="s">
        <v>1944</v>
      </c>
      <c r="AB513" s="104"/>
    </row>
    <row r="514" spans="2:28" ht="16.5" customHeight="1" x14ac:dyDescent="0.25">
      <c r="B514" s="97">
        <v>745</v>
      </c>
      <c r="C514" s="97" t="s">
        <v>55</v>
      </c>
      <c r="D514" s="98">
        <v>5277</v>
      </c>
      <c r="E514" s="99">
        <v>79</v>
      </c>
      <c r="F514" s="97">
        <v>6</v>
      </c>
      <c r="G514" s="97">
        <v>2</v>
      </c>
      <c r="H514" s="105">
        <v>0</v>
      </c>
      <c r="I514" s="105">
        <v>0</v>
      </c>
      <c r="J514" s="105">
        <v>56</v>
      </c>
      <c r="K514" s="95">
        <v>56</v>
      </c>
      <c r="L514" s="106">
        <f>T513</f>
        <v>200</v>
      </c>
      <c r="M514" s="106">
        <f>K514*L514</f>
        <v>11200</v>
      </c>
      <c r="N514" s="77"/>
      <c r="O514" s="78" t="s">
        <v>203</v>
      </c>
      <c r="P514" s="78" t="s">
        <v>211</v>
      </c>
      <c r="Q514" s="78" t="s">
        <v>143</v>
      </c>
      <c r="R514" s="79">
        <v>90</v>
      </c>
      <c r="S514" s="80"/>
      <c r="T514" s="81">
        <v>7450</v>
      </c>
      <c r="U514" s="96" t="s">
        <v>1158</v>
      </c>
      <c r="V514" s="79">
        <f>R514*T514*85/100</f>
        <v>569925</v>
      </c>
      <c r="W514" s="79">
        <f>R514*T514-V514</f>
        <v>100575</v>
      </c>
      <c r="X514" s="82">
        <f>M514+W514</f>
        <v>111775</v>
      </c>
      <c r="Y514" s="83">
        <f>M514</f>
        <v>11200</v>
      </c>
      <c r="Z514" s="84"/>
      <c r="AA514" s="87">
        <f>AB514*M514/100</f>
        <v>2.2400000000000002</v>
      </c>
      <c r="AB514" s="86">
        <v>0.02</v>
      </c>
    </row>
    <row r="515" spans="2:28" ht="16.5" customHeight="1" x14ac:dyDescent="0.25">
      <c r="B515" s="99"/>
      <c r="C515" s="99"/>
      <c r="D515" s="99"/>
      <c r="E515" s="99"/>
      <c r="F515" s="99"/>
      <c r="G515" s="99"/>
      <c r="H515" s="107"/>
      <c r="I515" s="107"/>
      <c r="J515" s="107"/>
      <c r="K515" s="106"/>
      <c r="L515" s="106"/>
      <c r="M515" s="106"/>
      <c r="N515" s="77"/>
      <c r="O515" s="78"/>
      <c r="P515" s="78"/>
      <c r="Q515" s="78"/>
      <c r="R515" s="79"/>
      <c r="S515" s="80"/>
      <c r="T515" s="81"/>
      <c r="U515" s="77"/>
      <c r="V515" s="79"/>
      <c r="W515" s="79"/>
      <c r="X515" s="86"/>
      <c r="Y515" s="83"/>
      <c r="Z515" s="84"/>
      <c r="AA515" s="85"/>
      <c r="AB515" s="86"/>
    </row>
    <row r="516" spans="2:28" ht="16.5" customHeight="1" x14ac:dyDescent="0.25">
      <c r="B516" s="100" t="s">
        <v>205</v>
      </c>
      <c r="C516" s="101"/>
      <c r="D516" s="101"/>
      <c r="E516" s="101"/>
      <c r="F516" s="101"/>
      <c r="G516" s="102"/>
      <c r="H516" s="102" t="s">
        <v>210</v>
      </c>
      <c r="I516" s="102" t="s">
        <v>1947</v>
      </c>
      <c r="J516" s="102" t="s">
        <v>399</v>
      </c>
      <c r="K516" s="102">
        <v>118</v>
      </c>
      <c r="L516" s="102">
        <v>6</v>
      </c>
      <c r="M516" s="102"/>
      <c r="N516" s="102" t="s">
        <v>236</v>
      </c>
      <c r="O516" s="102" t="s">
        <v>208</v>
      </c>
      <c r="P516" s="102" t="s">
        <v>209</v>
      </c>
      <c r="Q516" s="102" t="s">
        <v>139</v>
      </c>
      <c r="R516" s="102">
        <v>34160</v>
      </c>
      <c r="S516" s="102" t="s">
        <v>236</v>
      </c>
      <c r="T516" s="102">
        <v>200</v>
      </c>
      <c r="U516" s="102" t="s">
        <v>1948</v>
      </c>
      <c r="V516" s="103"/>
      <c r="W516" s="101"/>
      <c r="X516" s="102"/>
      <c r="Y516" s="101"/>
      <c r="Z516" s="101"/>
      <c r="AA516" s="101"/>
      <c r="AB516" s="104"/>
    </row>
    <row r="517" spans="2:28" ht="16.5" customHeight="1" x14ac:dyDescent="0.25">
      <c r="B517" s="97">
        <v>746</v>
      </c>
      <c r="C517" s="97" t="s">
        <v>55</v>
      </c>
      <c r="D517" s="98">
        <v>5278</v>
      </c>
      <c r="E517" s="99">
        <v>80</v>
      </c>
      <c r="F517" s="97">
        <v>6</v>
      </c>
      <c r="G517" s="97">
        <v>2</v>
      </c>
      <c r="H517" s="105">
        <v>0</v>
      </c>
      <c r="I517" s="105">
        <v>0</v>
      </c>
      <c r="J517" s="105">
        <v>50</v>
      </c>
      <c r="K517" s="95">
        <v>50</v>
      </c>
      <c r="L517" s="106">
        <f>T516</f>
        <v>200</v>
      </c>
      <c r="M517" s="106">
        <f>K517*L517</f>
        <v>10000</v>
      </c>
      <c r="N517" s="77"/>
      <c r="O517" s="78" t="s">
        <v>203</v>
      </c>
      <c r="P517" s="78" t="s">
        <v>211</v>
      </c>
      <c r="Q517" s="78" t="s">
        <v>143</v>
      </c>
      <c r="R517" s="79">
        <v>90</v>
      </c>
      <c r="S517" s="80"/>
      <c r="T517" s="81">
        <v>7450</v>
      </c>
      <c r="U517" s="96" t="s">
        <v>1191</v>
      </c>
      <c r="V517" s="79">
        <f>R517*T517*85/100</f>
        <v>569925</v>
      </c>
      <c r="W517" s="79">
        <f>R517*T517-V517</f>
        <v>100575</v>
      </c>
      <c r="X517" s="82">
        <f>M517+W517</f>
        <v>110575</v>
      </c>
      <c r="Y517" s="83">
        <f>M517</f>
        <v>10000</v>
      </c>
      <c r="Z517" s="84"/>
      <c r="AA517" s="87">
        <f>AB517*M517/100</f>
        <v>2</v>
      </c>
      <c r="AB517" s="86">
        <v>0.02</v>
      </c>
    </row>
    <row r="518" spans="2:28" ht="16.5" customHeight="1" x14ac:dyDescent="0.25">
      <c r="B518" s="99"/>
      <c r="C518" s="99"/>
      <c r="D518" s="99"/>
      <c r="E518" s="99"/>
      <c r="F518" s="99"/>
      <c r="G518" s="99"/>
      <c r="H518" s="107"/>
      <c r="I518" s="107"/>
      <c r="J518" s="107"/>
      <c r="K518" s="106"/>
      <c r="L518" s="106"/>
      <c r="M518" s="106"/>
      <c r="N518" s="77"/>
      <c r="O518" s="78"/>
      <c r="P518" s="78"/>
      <c r="Q518" s="78"/>
      <c r="R518" s="79"/>
      <c r="S518" s="80"/>
      <c r="T518" s="81"/>
      <c r="U518" s="77"/>
      <c r="V518" s="79"/>
      <c r="W518" s="79"/>
      <c r="X518" s="86"/>
      <c r="Y518" s="83"/>
      <c r="Z518" s="84"/>
      <c r="AA518" s="85"/>
      <c r="AB518" s="86"/>
    </row>
    <row r="519" spans="2:28" ht="16.5" customHeight="1" x14ac:dyDescent="0.25">
      <c r="B519" s="100" t="s">
        <v>205</v>
      </c>
      <c r="C519" s="101"/>
      <c r="D519" s="101"/>
      <c r="E519" s="101"/>
      <c r="F519" s="101"/>
      <c r="G519" s="102"/>
      <c r="H519" s="102" t="s">
        <v>207</v>
      </c>
      <c r="I519" s="102" t="s">
        <v>1949</v>
      </c>
      <c r="J519" s="102" t="s">
        <v>1950</v>
      </c>
      <c r="K519" s="102">
        <v>51</v>
      </c>
      <c r="L519" s="102">
        <v>6</v>
      </c>
      <c r="M519" s="102"/>
      <c r="N519" s="102" t="s">
        <v>236</v>
      </c>
      <c r="O519" s="102" t="s">
        <v>208</v>
      </c>
      <c r="P519" s="102" t="s">
        <v>209</v>
      </c>
      <c r="Q519" s="102" t="s">
        <v>139</v>
      </c>
      <c r="R519" s="102">
        <v>34160</v>
      </c>
      <c r="S519" s="102" t="s">
        <v>236</v>
      </c>
      <c r="T519" s="102">
        <v>180</v>
      </c>
      <c r="U519" s="102" t="s">
        <v>1951</v>
      </c>
      <c r="V519" s="103"/>
      <c r="W519" s="101"/>
      <c r="X519" s="102"/>
      <c r="Y519" s="101"/>
      <c r="Z519" s="101"/>
      <c r="AA519" s="101"/>
      <c r="AB519" s="104"/>
    </row>
    <row r="520" spans="2:28" ht="16.5" customHeight="1" x14ac:dyDescent="0.25">
      <c r="B520" s="97">
        <v>747</v>
      </c>
      <c r="C520" s="97" t="s">
        <v>55</v>
      </c>
      <c r="D520" s="98">
        <v>5279</v>
      </c>
      <c r="E520" s="99">
        <v>81</v>
      </c>
      <c r="F520" s="97">
        <v>6</v>
      </c>
      <c r="G520" s="97">
        <v>2</v>
      </c>
      <c r="H520" s="105">
        <v>1</v>
      </c>
      <c r="I520" s="105">
        <v>1</v>
      </c>
      <c r="J520" s="105">
        <v>37</v>
      </c>
      <c r="K520" s="95">
        <v>537</v>
      </c>
      <c r="L520" s="106">
        <f>T519</f>
        <v>180</v>
      </c>
      <c r="M520" s="106">
        <f>K520*L520</f>
        <v>96660</v>
      </c>
      <c r="N520" s="77"/>
      <c r="O520" s="78" t="s">
        <v>203</v>
      </c>
      <c r="P520" s="78" t="s">
        <v>5</v>
      </c>
      <c r="Q520" s="78" t="s">
        <v>143</v>
      </c>
      <c r="R520" s="79">
        <v>132</v>
      </c>
      <c r="S520" s="80"/>
      <c r="T520" s="81">
        <v>8050</v>
      </c>
      <c r="U520" s="96" t="s">
        <v>1334</v>
      </c>
      <c r="V520" s="79">
        <f>R520*T520*16/100</f>
        <v>170016</v>
      </c>
      <c r="W520" s="79">
        <f>R520*T520-V520</f>
        <v>892584</v>
      </c>
      <c r="X520" s="82">
        <f>M520+W520</f>
        <v>989244</v>
      </c>
      <c r="Y520" s="83">
        <f>M520</f>
        <v>96660</v>
      </c>
      <c r="Z520" s="84"/>
      <c r="AA520" s="87">
        <f>AB520*M520/100</f>
        <v>19.332000000000001</v>
      </c>
      <c r="AB520" s="86">
        <v>0.02</v>
      </c>
    </row>
    <row r="521" spans="2:28" ht="16.5" customHeight="1" x14ac:dyDescent="0.25">
      <c r="B521" s="99"/>
      <c r="C521" s="99"/>
      <c r="D521" s="99"/>
      <c r="E521" s="99"/>
      <c r="F521" s="99"/>
      <c r="G521" s="99"/>
      <c r="H521" s="107"/>
      <c r="I521" s="107"/>
      <c r="J521" s="107"/>
      <c r="K521" s="106"/>
      <c r="L521" s="106"/>
      <c r="M521" s="106"/>
      <c r="N521" s="77"/>
      <c r="O521" s="78"/>
      <c r="P521" s="78"/>
      <c r="Q521" s="78"/>
      <c r="R521" s="79"/>
      <c r="S521" s="80"/>
      <c r="T521" s="81"/>
      <c r="U521" s="77"/>
      <c r="V521" s="79"/>
      <c r="W521" s="79"/>
      <c r="X521" s="86"/>
      <c r="Y521" s="83"/>
      <c r="Z521" s="84"/>
      <c r="AA521" s="85"/>
      <c r="AB521" s="86"/>
    </row>
    <row r="522" spans="2:28" ht="16.5" customHeight="1" x14ac:dyDescent="0.25">
      <c r="B522" s="100" t="s">
        <v>205</v>
      </c>
      <c r="C522" s="101"/>
      <c r="D522" s="101"/>
      <c r="E522" s="101"/>
      <c r="F522" s="101"/>
      <c r="G522" s="102"/>
      <c r="H522" s="102" t="s">
        <v>207</v>
      </c>
      <c r="I522" s="102" t="s">
        <v>1515</v>
      </c>
      <c r="J522" s="102" t="s">
        <v>1952</v>
      </c>
      <c r="K522" s="102">
        <v>59</v>
      </c>
      <c r="L522" s="102">
        <v>6</v>
      </c>
      <c r="M522" s="102" t="s">
        <v>334</v>
      </c>
      <c r="N522" s="102" t="s">
        <v>236</v>
      </c>
      <c r="O522" s="102" t="s">
        <v>208</v>
      </c>
      <c r="P522" s="102" t="s">
        <v>209</v>
      </c>
      <c r="Q522" s="102" t="s">
        <v>139</v>
      </c>
      <c r="R522" s="102">
        <v>34160</v>
      </c>
      <c r="S522" s="102" t="s">
        <v>236</v>
      </c>
      <c r="T522" s="102">
        <v>200</v>
      </c>
      <c r="U522" s="102" t="s">
        <v>1953</v>
      </c>
      <c r="V522" s="103"/>
      <c r="W522" s="101"/>
      <c r="X522" s="102"/>
      <c r="Y522" s="101"/>
      <c r="Z522" s="101"/>
      <c r="AA522" s="101"/>
      <c r="AB522" s="104"/>
    </row>
    <row r="523" spans="2:28" ht="16.5" customHeight="1" x14ac:dyDescent="0.25">
      <c r="B523" s="97">
        <v>748</v>
      </c>
      <c r="C523" s="97" t="s">
        <v>55</v>
      </c>
      <c r="D523" s="98">
        <v>5725</v>
      </c>
      <c r="E523" s="99">
        <v>82</v>
      </c>
      <c r="F523" s="97">
        <v>6</v>
      </c>
      <c r="G523" s="97">
        <v>2</v>
      </c>
      <c r="H523" s="105">
        <v>0</v>
      </c>
      <c r="I523" s="105">
        <v>1</v>
      </c>
      <c r="J523" s="105">
        <v>14</v>
      </c>
      <c r="K523" s="95">
        <v>114</v>
      </c>
      <c r="L523" s="106">
        <f>T522</f>
        <v>200</v>
      </c>
      <c r="M523" s="106">
        <f>K523*L523</f>
        <v>22800</v>
      </c>
      <c r="N523" s="77"/>
      <c r="O523" s="78" t="s">
        <v>203</v>
      </c>
      <c r="P523" s="78" t="s">
        <v>211</v>
      </c>
      <c r="Q523" s="78" t="s">
        <v>143</v>
      </c>
      <c r="R523" s="79">
        <v>72</v>
      </c>
      <c r="S523" s="80"/>
      <c r="T523" s="81">
        <v>7450</v>
      </c>
      <c r="U523" s="96" t="s">
        <v>978</v>
      </c>
      <c r="V523" s="79">
        <f>R523*T523*85/100</f>
        <v>455940</v>
      </c>
      <c r="W523" s="79">
        <f>R523*T523-V523</f>
        <v>80460</v>
      </c>
      <c r="X523" s="82">
        <f>M523+W523</f>
        <v>103260</v>
      </c>
      <c r="Y523" s="83">
        <f>M523</f>
        <v>22800</v>
      </c>
      <c r="Z523" s="84"/>
      <c r="AA523" s="87">
        <f>AB523*M523/100</f>
        <v>4.5599999999999996</v>
      </c>
      <c r="AB523" s="86">
        <v>0.02</v>
      </c>
    </row>
    <row r="524" spans="2:28" ht="16.5" customHeight="1" x14ac:dyDescent="0.25">
      <c r="B524" s="99"/>
      <c r="C524" s="99"/>
      <c r="D524" s="99"/>
      <c r="E524" s="99"/>
      <c r="F524" s="99"/>
      <c r="G524" s="99"/>
      <c r="H524" s="107"/>
      <c r="I524" s="107"/>
      <c r="J524" s="107"/>
      <c r="K524" s="106"/>
      <c r="L524" s="106"/>
      <c r="M524" s="106"/>
      <c r="N524" s="77"/>
      <c r="O524" s="78"/>
      <c r="P524" s="78"/>
      <c r="Q524" s="78"/>
      <c r="R524" s="79"/>
      <c r="S524" s="80"/>
      <c r="T524" s="81"/>
      <c r="U524" s="77"/>
      <c r="V524" s="79"/>
      <c r="W524" s="79"/>
      <c r="X524" s="86"/>
      <c r="Y524" s="83"/>
      <c r="Z524" s="84"/>
      <c r="AA524" s="85"/>
      <c r="AB524" s="86"/>
    </row>
    <row r="525" spans="2:28" ht="16.5" customHeight="1" x14ac:dyDescent="0.25">
      <c r="B525" s="100" t="s">
        <v>205</v>
      </c>
      <c r="C525" s="101"/>
      <c r="D525" s="101"/>
      <c r="E525" s="101"/>
      <c r="F525" s="101"/>
      <c r="G525" s="102"/>
      <c r="H525" s="102" t="s">
        <v>207</v>
      </c>
      <c r="I525" s="102" t="s">
        <v>1515</v>
      </c>
      <c r="J525" s="102" t="s">
        <v>1952</v>
      </c>
      <c r="K525" s="102">
        <v>59</v>
      </c>
      <c r="L525" s="102">
        <v>6</v>
      </c>
      <c r="M525" s="102" t="s">
        <v>334</v>
      </c>
      <c r="N525" s="102" t="s">
        <v>236</v>
      </c>
      <c r="O525" s="102" t="s">
        <v>208</v>
      </c>
      <c r="P525" s="102" t="s">
        <v>209</v>
      </c>
      <c r="Q525" s="102" t="s">
        <v>139</v>
      </c>
      <c r="R525" s="102">
        <v>34160</v>
      </c>
      <c r="S525" s="102" t="s">
        <v>236</v>
      </c>
      <c r="T525" s="102">
        <v>200</v>
      </c>
      <c r="U525" s="102" t="s">
        <v>1954</v>
      </c>
      <c r="V525" s="103"/>
      <c r="W525" s="101"/>
      <c r="X525" s="102"/>
      <c r="Y525" s="101"/>
      <c r="Z525" s="101"/>
      <c r="AA525" s="101"/>
      <c r="AB525" s="104"/>
    </row>
    <row r="526" spans="2:28" ht="16.5" customHeight="1" x14ac:dyDescent="0.25">
      <c r="B526" s="97">
        <v>749</v>
      </c>
      <c r="C526" s="97" t="s">
        <v>55</v>
      </c>
      <c r="D526" s="98">
        <v>5726</v>
      </c>
      <c r="E526" s="99">
        <v>83</v>
      </c>
      <c r="F526" s="97">
        <v>6</v>
      </c>
      <c r="G526" s="97">
        <v>1</v>
      </c>
      <c r="H526" s="105">
        <v>0</v>
      </c>
      <c r="I526" s="105">
        <v>1</v>
      </c>
      <c r="J526" s="105">
        <v>84</v>
      </c>
      <c r="K526" s="95">
        <v>184</v>
      </c>
      <c r="L526" s="106">
        <f>T525</f>
        <v>200</v>
      </c>
      <c r="M526" s="106">
        <f>K526*L526</f>
        <v>36800</v>
      </c>
      <c r="N526" s="77"/>
      <c r="O526" s="78"/>
      <c r="P526" s="78"/>
      <c r="Q526" s="78"/>
      <c r="R526" s="79"/>
      <c r="S526" s="80"/>
      <c r="T526" s="81"/>
      <c r="U526" s="77"/>
      <c r="V526" s="79"/>
      <c r="W526" s="79"/>
      <c r="X526" s="82"/>
      <c r="Y526" s="83">
        <f>M526</f>
        <v>36800</v>
      </c>
      <c r="Z526" s="84"/>
      <c r="AA526" s="87">
        <f>AB526*M526/100</f>
        <v>3.68</v>
      </c>
      <c r="AB526" s="110">
        <v>0.01</v>
      </c>
    </row>
    <row r="527" spans="2:28" ht="16.5" customHeight="1" x14ac:dyDescent="0.25">
      <c r="B527" s="99"/>
      <c r="C527" s="99"/>
      <c r="D527" s="99"/>
      <c r="E527" s="99"/>
      <c r="F527" s="99"/>
      <c r="G527" s="99"/>
      <c r="H527" s="107"/>
      <c r="I527" s="107"/>
      <c r="J527" s="107"/>
      <c r="K527" s="106"/>
      <c r="L527" s="106"/>
      <c r="M527" s="106"/>
      <c r="N527" s="77"/>
      <c r="O527" s="78"/>
      <c r="P527" s="78"/>
      <c r="Q527" s="78"/>
      <c r="R527" s="79"/>
      <c r="S527" s="80"/>
      <c r="T527" s="81"/>
      <c r="U527" s="77"/>
      <c r="V527" s="79"/>
      <c r="W527" s="79"/>
      <c r="X527" s="86"/>
      <c r="Y527" s="83"/>
      <c r="Z527" s="84"/>
      <c r="AA527" s="85"/>
      <c r="AB527" s="86"/>
    </row>
    <row r="528" spans="2:28" ht="16.5" customHeight="1" x14ac:dyDescent="0.25">
      <c r="B528" s="100" t="s">
        <v>205</v>
      </c>
      <c r="C528" s="101"/>
      <c r="D528" s="101"/>
      <c r="E528" s="101"/>
      <c r="F528" s="101"/>
      <c r="G528" s="102"/>
      <c r="H528" s="102" t="s">
        <v>301</v>
      </c>
      <c r="I528" s="102" t="s">
        <v>756</v>
      </c>
      <c r="J528" s="102" t="s">
        <v>1380</v>
      </c>
      <c r="K528" s="102">
        <v>26</v>
      </c>
      <c r="L528" s="102">
        <v>6</v>
      </c>
      <c r="M528" s="102" t="s">
        <v>334</v>
      </c>
      <c r="N528" s="102" t="s">
        <v>236</v>
      </c>
      <c r="O528" s="102" t="s">
        <v>208</v>
      </c>
      <c r="P528" s="102" t="s">
        <v>209</v>
      </c>
      <c r="Q528" s="102" t="s">
        <v>139</v>
      </c>
      <c r="R528" s="102">
        <v>34160</v>
      </c>
      <c r="S528" s="102" t="s">
        <v>236</v>
      </c>
      <c r="T528" s="102">
        <v>200</v>
      </c>
      <c r="U528" s="102" t="s">
        <v>1955</v>
      </c>
      <c r="V528" s="103"/>
      <c r="W528" s="101"/>
      <c r="X528" s="102"/>
      <c r="Y528" s="101"/>
      <c r="Z528" s="101"/>
      <c r="AA528" s="101"/>
      <c r="AB528" s="104"/>
    </row>
    <row r="529" spans="2:28" ht="16.5" customHeight="1" x14ac:dyDescent="0.25">
      <c r="B529" s="97">
        <v>750</v>
      </c>
      <c r="C529" s="97" t="s">
        <v>55</v>
      </c>
      <c r="D529" s="98">
        <v>1326</v>
      </c>
      <c r="E529" s="99">
        <v>86</v>
      </c>
      <c r="F529" s="97">
        <v>6</v>
      </c>
      <c r="G529" s="97">
        <v>1</v>
      </c>
      <c r="H529" s="105">
        <v>0</v>
      </c>
      <c r="I529" s="105">
        <v>1</v>
      </c>
      <c r="J529" s="105">
        <v>15</v>
      </c>
      <c r="K529" s="95">
        <v>115</v>
      </c>
      <c r="L529" s="106">
        <f>T528</f>
        <v>200</v>
      </c>
      <c r="M529" s="106">
        <f>K529*L529</f>
        <v>23000</v>
      </c>
      <c r="N529" s="77"/>
      <c r="O529" s="78"/>
      <c r="P529" s="78"/>
      <c r="Q529" s="78"/>
      <c r="R529" s="79"/>
      <c r="S529" s="80"/>
      <c r="T529" s="81"/>
      <c r="U529" s="77"/>
      <c r="V529" s="79"/>
      <c r="W529" s="79"/>
      <c r="X529" s="82"/>
      <c r="Y529" s="83">
        <f>M529</f>
        <v>23000</v>
      </c>
      <c r="Z529" s="84"/>
      <c r="AA529" s="87">
        <f>AB529*M529/100</f>
        <v>2.2999999999999998</v>
      </c>
      <c r="AB529" s="110">
        <v>0.01</v>
      </c>
    </row>
    <row r="530" spans="2:28" ht="16.5" customHeight="1" x14ac:dyDescent="0.25">
      <c r="B530" s="99"/>
      <c r="C530" s="99"/>
      <c r="D530" s="99"/>
      <c r="E530" s="99"/>
      <c r="F530" s="99"/>
      <c r="G530" s="99"/>
      <c r="H530" s="107"/>
      <c r="I530" s="107"/>
      <c r="J530" s="107"/>
      <c r="K530" s="106"/>
      <c r="L530" s="106"/>
      <c r="M530" s="106"/>
      <c r="N530" s="77"/>
      <c r="O530" s="78"/>
      <c r="P530" s="78"/>
      <c r="Q530" s="78"/>
      <c r="R530" s="79"/>
      <c r="S530" s="80"/>
      <c r="T530" s="81"/>
      <c r="U530" s="77"/>
      <c r="V530" s="79"/>
      <c r="W530" s="79"/>
      <c r="X530" s="86"/>
      <c r="Y530" s="83"/>
      <c r="Z530" s="84"/>
      <c r="AA530" s="85"/>
      <c r="AB530" s="86"/>
    </row>
    <row r="531" spans="2:28" ht="16.5" customHeight="1" x14ac:dyDescent="0.25">
      <c r="B531" s="100" t="s">
        <v>205</v>
      </c>
      <c r="C531" s="101"/>
      <c r="D531" s="101"/>
      <c r="E531" s="101"/>
      <c r="F531" s="101"/>
      <c r="G531" s="102"/>
      <c r="H531" s="102" t="s">
        <v>301</v>
      </c>
      <c r="I531" s="102" t="s">
        <v>1956</v>
      </c>
      <c r="J531" s="102" t="s">
        <v>1957</v>
      </c>
      <c r="K531" s="102">
        <v>36</v>
      </c>
      <c r="L531" s="102">
        <v>6</v>
      </c>
      <c r="M531" s="102" t="s">
        <v>334</v>
      </c>
      <c r="N531" s="102" t="s">
        <v>236</v>
      </c>
      <c r="O531" s="102" t="s">
        <v>208</v>
      </c>
      <c r="P531" s="102" t="s">
        <v>209</v>
      </c>
      <c r="Q531" s="102" t="s">
        <v>139</v>
      </c>
      <c r="R531" s="102">
        <v>34160</v>
      </c>
      <c r="S531" s="102" t="s">
        <v>236</v>
      </c>
      <c r="T531" s="102">
        <v>600</v>
      </c>
      <c r="U531" s="102" t="s">
        <v>1958</v>
      </c>
      <c r="V531" s="103"/>
      <c r="W531" s="101"/>
      <c r="X531" s="102"/>
      <c r="Y531" s="101"/>
      <c r="Z531" s="101"/>
      <c r="AA531" s="101"/>
      <c r="AB531" s="104"/>
    </row>
    <row r="532" spans="2:28" ht="16.5" customHeight="1" x14ac:dyDescent="0.25">
      <c r="B532" s="97">
        <v>751</v>
      </c>
      <c r="C532" s="97" t="s">
        <v>55</v>
      </c>
      <c r="D532" s="98">
        <v>6662</v>
      </c>
      <c r="E532" s="99">
        <v>87</v>
      </c>
      <c r="F532" s="97">
        <v>6</v>
      </c>
      <c r="G532" s="97">
        <v>2</v>
      </c>
      <c r="H532" s="105">
        <v>0</v>
      </c>
      <c r="I532" s="105">
        <v>0</v>
      </c>
      <c r="J532" s="105">
        <v>65</v>
      </c>
      <c r="K532" s="95">
        <v>65</v>
      </c>
      <c r="L532" s="106">
        <f>T531</f>
        <v>600</v>
      </c>
      <c r="M532" s="106">
        <f>K532*L532</f>
        <v>39000</v>
      </c>
      <c r="N532" s="77"/>
      <c r="O532" s="78" t="s">
        <v>203</v>
      </c>
      <c r="P532" s="78" t="s">
        <v>5</v>
      </c>
      <c r="Q532" s="78" t="s">
        <v>143</v>
      </c>
      <c r="R532" s="79">
        <v>108</v>
      </c>
      <c r="S532" s="80"/>
      <c r="T532" s="81">
        <v>8050</v>
      </c>
      <c r="U532" s="96" t="s">
        <v>1198</v>
      </c>
      <c r="V532" s="79">
        <f>R532*T532*7/100</f>
        <v>60858</v>
      </c>
      <c r="W532" s="79">
        <f>R532*T532-V532</f>
        <v>808542</v>
      </c>
      <c r="X532" s="82">
        <f>M532+W532</f>
        <v>847542</v>
      </c>
      <c r="Y532" s="83">
        <f>M532</f>
        <v>39000</v>
      </c>
      <c r="Z532" s="84"/>
      <c r="AA532" s="87">
        <f>AB532*M532/100</f>
        <v>7.8</v>
      </c>
      <c r="AB532" s="86">
        <v>0.02</v>
      </c>
    </row>
    <row r="533" spans="2:28" ht="16.5" customHeight="1" x14ac:dyDescent="0.25">
      <c r="B533" s="99"/>
      <c r="C533" s="99"/>
      <c r="D533" s="99"/>
      <c r="E533" s="99"/>
      <c r="F533" s="99"/>
      <c r="G533" s="99"/>
      <c r="H533" s="107"/>
      <c r="I533" s="107"/>
      <c r="J533" s="107"/>
      <c r="K533" s="106"/>
      <c r="L533" s="106"/>
      <c r="M533" s="106"/>
      <c r="N533" s="77"/>
      <c r="O533" s="78"/>
      <c r="P533" s="78"/>
      <c r="Q533" s="78"/>
      <c r="R533" s="79"/>
      <c r="S533" s="80"/>
      <c r="T533" s="81"/>
      <c r="U533" s="77"/>
      <c r="V533" s="79"/>
      <c r="W533" s="79"/>
      <c r="X533" s="86"/>
      <c r="Y533" s="83"/>
      <c r="Z533" s="84"/>
      <c r="AA533" s="85"/>
      <c r="AB533" s="86"/>
    </row>
    <row r="534" spans="2:28" ht="16.5" customHeight="1" x14ac:dyDescent="0.25">
      <c r="B534" s="100" t="s">
        <v>205</v>
      </c>
      <c r="C534" s="101"/>
      <c r="D534" s="101"/>
      <c r="E534" s="101"/>
      <c r="F534" s="101"/>
      <c r="G534" s="102"/>
      <c r="H534" s="102" t="s">
        <v>210</v>
      </c>
      <c r="I534" s="102" t="s">
        <v>543</v>
      </c>
      <c r="J534" s="102" t="s">
        <v>1959</v>
      </c>
      <c r="K534" s="102">
        <v>42</v>
      </c>
      <c r="L534" s="102">
        <v>6</v>
      </c>
      <c r="M534" s="102" t="s">
        <v>334</v>
      </c>
      <c r="N534" s="102" t="s">
        <v>236</v>
      </c>
      <c r="O534" s="102" t="s">
        <v>208</v>
      </c>
      <c r="P534" s="102" t="s">
        <v>209</v>
      </c>
      <c r="Q534" s="102" t="s">
        <v>139</v>
      </c>
      <c r="R534" s="102">
        <v>34160</v>
      </c>
      <c r="S534" s="102" t="s">
        <v>236</v>
      </c>
      <c r="T534" s="102">
        <v>200</v>
      </c>
      <c r="U534" s="102" t="s">
        <v>1960</v>
      </c>
      <c r="V534" s="103"/>
      <c r="W534" s="101"/>
      <c r="X534" s="102"/>
      <c r="Y534" s="101"/>
      <c r="Z534" s="101"/>
      <c r="AA534" s="101"/>
      <c r="AB534" s="104"/>
    </row>
    <row r="535" spans="2:28" ht="16.5" customHeight="1" x14ac:dyDescent="0.25">
      <c r="B535" s="97">
        <v>752</v>
      </c>
      <c r="C535" s="97" t="s">
        <v>55</v>
      </c>
      <c r="D535" s="98">
        <v>7034</v>
      </c>
      <c r="E535" s="99">
        <v>91</v>
      </c>
      <c r="F535" s="97">
        <v>6</v>
      </c>
      <c r="G535" s="97">
        <v>2</v>
      </c>
      <c r="H535" s="105">
        <v>0</v>
      </c>
      <c r="I535" s="105">
        <v>0</v>
      </c>
      <c r="J535" s="105">
        <v>51</v>
      </c>
      <c r="K535" s="95">
        <v>51</v>
      </c>
      <c r="L535" s="106">
        <f>T534</f>
        <v>200</v>
      </c>
      <c r="M535" s="106">
        <f>K535*L535</f>
        <v>10200</v>
      </c>
      <c r="N535" s="77"/>
      <c r="O535" s="78" t="s">
        <v>203</v>
      </c>
      <c r="P535" s="78" t="s">
        <v>5</v>
      </c>
      <c r="Q535" s="78" t="s">
        <v>143</v>
      </c>
      <c r="R535" s="79">
        <v>72</v>
      </c>
      <c r="S535" s="80"/>
      <c r="T535" s="81">
        <v>8050</v>
      </c>
      <c r="U535" s="96" t="s">
        <v>1209</v>
      </c>
      <c r="V535" s="79">
        <f>R535*T535*9/100</f>
        <v>52164</v>
      </c>
      <c r="W535" s="79">
        <f>R535*T535-V535</f>
        <v>527436</v>
      </c>
      <c r="X535" s="82">
        <f>M535+W535</f>
        <v>537636</v>
      </c>
      <c r="Y535" s="83">
        <f>M535</f>
        <v>10200</v>
      </c>
      <c r="Z535" s="84"/>
      <c r="AA535" s="87">
        <f>AB535*M535/100</f>
        <v>2.04</v>
      </c>
      <c r="AB535" s="86">
        <v>0.02</v>
      </c>
    </row>
    <row r="536" spans="2:28" ht="16.5" customHeight="1" x14ac:dyDescent="0.25">
      <c r="B536" s="99"/>
      <c r="C536" s="99"/>
      <c r="D536" s="99"/>
      <c r="E536" s="99"/>
      <c r="F536" s="99"/>
      <c r="G536" s="99"/>
      <c r="H536" s="107"/>
      <c r="I536" s="107"/>
      <c r="J536" s="107"/>
      <c r="K536" s="106"/>
      <c r="L536" s="106"/>
      <c r="M536" s="106"/>
      <c r="N536" s="77"/>
      <c r="O536" s="78"/>
      <c r="P536" s="78"/>
      <c r="Q536" s="78"/>
      <c r="R536" s="79"/>
      <c r="S536" s="80"/>
      <c r="T536" s="81"/>
      <c r="U536" s="77"/>
      <c r="V536" s="79"/>
      <c r="W536" s="79"/>
      <c r="X536" s="86"/>
      <c r="Y536" s="83"/>
      <c r="Z536" s="84"/>
      <c r="AA536" s="85"/>
      <c r="AB536" s="86"/>
    </row>
    <row r="537" spans="2:28" ht="16.5" customHeight="1" x14ac:dyDescent="0.25">
      <c r="B537" s="100" t="s">
        <v>205</v>
      </c>
      <c r="C537" s="101"/>
      <c r="D537" s="101"/>
      <c r="E537" s="101"/>
      <c r="F537" s="101"/>
      <c r="G537" s="102"/>
      <c r="H537" s="102" t="s">
        <v>301</v>
      </c>
      <c r="I537" s="102" t="s">
        <v>1961</v>
      </c>
      <c r="J537" s="102" t="s">
        <v>1380</v>
      </c>
      <c r="K537" s="102">
        <v>26</v>
      </c>
      <c r="L537" s="102">
        <v>6</v>
      </c>
      <c r="M537" s="102" t="s">
        <v>334</v>
      </c>
      <c r="N537" s="102" t="s">
        <v>236</v>
      </c>
      <c r="O537" s="102" t="s">
        <v>208</v>
      </c>
      <c r="P537" s="102" t="s">
        <v>209</v>
      </c>
      <c r="Q537" s="102" t="s">
        <v>139</v>
      </c>
      <c r="R537" s="102">
        <v>34160</v>
      </c>
      <c r="S537" s="102" t="s">
        <v>236</v>
      </c>
      <c r="T537" s="102">
        <v>100</v>
      </c>
      <c r="U537" s="102" t="s">
        <v>1962</v>
      </c>
      <c r="V537" s="103"/>
      <c r="W537" s="101"/>
      <c r="X537" s="102"/>
      <c r="Y537" s="101"/>
      <c r="Z537" s="101"/>
      <c r="AA537" s="101"/>
      <c r="AB537" s="104"/>
    </row>
    <row r="538" spans="2:28" ht="16.5" customHeight="1" x14ac:dyDescent="0.25">
      <c r="B538" s="97">
        <v>753</v>
      </c>
      <c r="C538" s="97" t="s">
        <v>55</v>
      </c>
      <c r="D538" s="98">
        <v>886</v>
      </c>
      <c r="E538" s="99">
        <v>116</v>
      </c>
      <c r="F538" s="97">
        <v>6</v>
      </c>
      <c r="G538" s="97">
        <v>1</v>
      </c>
      <c r="H538" s="105">
        <v>3</v>
      </c>
      <c r="I538" s="105">
        <v>3</v>
      </c>
      <c r="J538" s="105">
        <v>41</v>
      </c>
      <c r="K538" s="95">
        <v>1541</v>
      </c>
      <c r="L538" s="106">
        <f>T537</f>
        <v>100</v>
      </c>
      <c r="M538" s="106">
        <f>K538*L538</f>
        <v>154100</v>
      </c>
      <c r="N538" s="77"/>
      <c r="O538" s="78"/>
      <c r="P538" s="78"/>
      <c r="Q538" s="78"/>
      <c r="R538" s="79"/>
      <c r="S538" s="80"/>
      <c r="T538" s="81"/>
      <c r="U538" s="77"/>
      <c r="V538" s="79"/>
      <c r="W538" s="79"/>
      <c r="X538" s="82"/>
      <c r="Y538" s="83">
        <f>M538</f>
        <v>154100</v>
      </c>
      <c r="Z538" s="84"/>
      <c r="AA538" s="87">
        <f>AB538*M538/100</f>
        <v>15.41</v>
      </c>
      <c r="AB538" s="110">
        <v>0.01</v>
      </c>
    </row>
    <row r="539" spans="2:28" ht="16.5" customHeight="1" x14ac:dyDescent="0.25">
      <c r="B539" s="99"/>
      <c r="C539" s="99"/>
      <c r="D539" s="99"/>
      <c r="E539" s="99"/>
      <c r="F539" s="99"/>
      <c r="G539" s="99"/>
      <c r="H539" s="107"/>
      <c r="I539" s="107"/>
      <c r="J539" s="107"/>
      <c r="K539" s="106"/>
      <c r="L539" s="106"/>
      <c r="M539" s="106"/>
      <c r="N539" s="77"/>
      <c r="O539" s="78"/>
      <c r="P539" s="78"/>
      <c r="Q539" s="78"/>
      <c r="R539" s="79"/>
      <c r="S539" s="80"/>
      <c r="T539" s="81"/>
      <c r="U539" s="77"/>
      <c r="V539" s="79"/>
      <c r="W539" s="79"/>
      <c r="X539" s="86"/>
      <c r="Y539" s="83"/>
      <c r="Z539" s="84"/>
      <c r="AA539" s="85"/>
      <c r="AB539" s="86"/>
    </row>
    <row r="540" spans="2:28" ht="16.5" customHeight="1" x14ac:dyDescent="0.25">
      <c r="B540" s="100" t="s">
        <v>205</v>
      </c>
      <c r="C540" s="101"/>
      <c r="D540" s="101"/>
      <c r="E540" s="101"/>
      <c r="F540" s="101"/>
      <c r="G540" s="102"/>
      <c r="H540" s="102" t="s">
        <v>207</v>
      </c>
      <c r="I540" s="102" t="s">
        <v>1963</v>
      </c>
      <c r="J540" s="102" t="s">
        <v>1851</v>
      </c>
      <c r="K540" s="102">
        <v>66</v>
      </c>
      <c r="L540" s="102">
        <v>6</v>
      </c>
      <c r="M540" s="102" t="s">
        <v>334</v>
      </c>
      <c r="N540" s="102" t="s">
        <v>236</v>
      </c>
      <c r="O540" s="102" t="s">
        <v>208</v>
      </c>
      <c r="P540" s="102" t="s">
        <v>209</v>
      </c>
      <c r="Q540" s="102" t="s">
        <v>139</v>
      </c>
      <c r="R540" s="102">
        <v>34160</v>
      </c>
      <c r="S540" s="102" t="s">
        <v>236</v>
      </c>
      <c r="T540" s="102">
        <v>170</v>
      </c>
      <c r="U540" s="102" t="s">
        <v>1964</v>
      </c>
      <c r="V540" s="103"/>
      <c r="W540" s="101"/>
      <c r="X540" s="102"/>
      <c r="Y540" s="101"/>
      <c r="Z540" s="101"/>
      <c r="AA540" s="101"/>
      <c r="AB540" s="104"/>
    </row>
    <row r="541" spans="2:28" ht="16.5" customHeight="1" x14ac:dyDescent="0.25">
      <c r="B541" s="97">
        <v>754</v>
      </c>
      <c r="C541" s="97" t="s">
        <v>55</v>
      </c>
      <c r="D541" s="98">
        <v>960</v>
      </c>
      <c r="E541" s="99">
        <v>122</v>
      </c>
      <c r="F541" s="97">
        <v>6</v>
      </c>
      <c r="G541" s="97">
        <v>1</v>
      </c>
      <c r="H541" s="105">
        <v>11</v>
      </c>
      <c r="I541" s="105">
        <v>0</v>
      </c>
      <c r="J541" s="105">
        <v>2</v>
      </c>
      <c r="K541" s="95">
        <v>4402</v>
      </c>
      <c r="L541" s="106">
        <f>T540</f>
        <v>170</v>
      </c>
      <c r="M541" s="106">
        <f>K541*L541</f>
        <v>748340</v>
      </c>
      <c r="N541" s="77"/>
      <c r="O541" s="78"/>
      <c r="P541" s="78"/>
      <c r="Q541" s="78"/>
      <c r="R541" s="79"/>
      <c r="S541" s="80"/>
      <c r="T541" s="81"/>
      <c r="U541" s="77"/>
      <c r="V541" s="79"/>
      <c r="W541" s="79"/>
      <c r="X541" s="82"/>
      <c r="Y541" s="83">
        <f>M541</f>
        <v>748340</v>
      </c>
      <c r="Z541" s="84"/>
      <c r="AA541" s="87">
        <f>AB541*M541/100</f>
        <v>74.834000000000003</v>
      </c>
      <c r="AB541" s="110">
        <v>0.01</v>
      </c>
    </row>
    <row r="542" spans="2:28" ht="16.5" customHeight="1" x14ac:dyDescent="0.25">
      <c r="B542" s="99"/>
      <c r="C542" s="99"/>
      <c r="D542" s="99"/>
      <c r="E542" s="99"/>
      <c r="F542" s="99"/>
      <c r="G542" s="99"/>
      <c r="H542" s="107"/>
      <c r="I542" s="107"/>
      <c r="J542" s="107"/>
      <c r="K542" s="106"/>
      <c r="L542" s="106"/>
      <c r="M542" s="106"/>
      <c r="N542" s="77"/>
      <c r="O542" s="78"/>
      <c r="P542" s="78"/>
      <c r="Q542" s="78"/>
      <c r="R542" s="79"/>
      <c r="S542" s="80"/>
      <c r="T542" s="81"/>
      <c r="U542" s="77"/>
      <c r="V542" s="79"/>
      <c r="W542" s="79"/>
      <c r="X542" s="86"/>
      <c r="Y542" s="83"/>
      <c r="Z542" s="84"/>
      <c r="AA542" s="85"/>
      <c r="AB542" s="86"/>
    </row>
    <row r="543" spans="2:28" ht="16.5" customHeight="1" x14ac:dyDescent="0.25">
      <c r="B543" s="100" t="s">
        <v>205</v>
      </c>
      <c r="C543" s="101"/>
      <c r="D543" s="101"/>
      <c r="E543" s="101"/>
      <c r="F543" s="101"/>
      <c r="G543" s="102"/>
      <c r="H543" s="102" t="s">
        <v>301</v>
      </c>
      <c r="I543" s="102" t="s">
        <v>1872</v>
      </c>
      <c r="J543" s="102" t="s">
        <v>1796</v>
      </c>
      <c r="K543" s="102">
        <v>8</v>
      </c>
      <c r="L543" s="102">
        <v>6</v>
      </c>
      <c r="M543" s="102" t="s">
        <v>334</v>
      </c>
      <c r="N543" s="102" t="s">
        <v>236</v>
      </c>
      <c r="O543" s="102" t="s">
        <v>208</v>
      </c>
      <c r="P543" s="102" t="s">
        <v>209</v>
      </c>
      <c r="Q543" s="102" t="s">
        <v>139</v>
      </c>
      <c r="R543" s="102">
        <v>34160</v>
      </c>
      <c r="S543" s="102"/>
      <c r="T543" s="102">
        <v>100</v>
      </c>
      <c r="U543" s="102" t="s">
        <v>1966</v>
      </c>
      <c r="V543" s="103"/>
      <c r="W543" s="101"/>
      <c r="X543" s="102"/>
      <c r="Y543" s="101"/>
      <c r="Z543" s="101"/>
      <c r="AA543" s="102" t="s">
        <v>1965</v>
      </c>
      <c r="AB543" s="104"/>
    </row>
    <row r="544" spans="2:28" ht="16.5" customHeight="1" x14ac:dyDescent="0.25">
      <c r="B544" s="97">
        <v>755</v>
      </c>
      <c r="C544" s="97" t="s">
        <v>55</v>
      </c>
      <c r="D544" s="98">
        <v>1336</v>
      </c>
      <c r="E544" s="99">
        <v>140</v>
      </c>
      <c r="F544" s="97">
        <v>6</v>
      </c>
      <c r="G544" s="97">
        <v>1</v>
      </c>
      <c r="H544" s="105">
        <v>11</v>
      </c>
      <c r="I544" s="105">
        <v>0</v>
      </c>
      <c r="J544" s="105">
        <v>0</v>
      </c>
      <c r="K544" s="95">
        <v>4400</v>
      </c>
      <c r="L544" s="106">
        <f>T543</f>
        <v>100</v>
      </c>
      <c r="M544" s="106">
        <f>K544*L544</f>
        <v>440000</v>
      </c>
      <c r="N544" s="77"/>
      <c r="O544" s="78"/>
      <c r="P544" s="78"/>
      <c r="Q544" s="78"/>
      <c r="R544" s="79"/>
      <c r="S544" s="80"/>
      <c r="T544" s="81"/>
      <c r="U544" s="77"/>
      <c r="V544" s="79"/>
      <c r="W544" s="79"/>
      <c r="X544" s="82"/>
      <c r="Y544" s="83">
        <f>M544</f>
        <v>440000</v>
      </c>
      <c r="Z544" s="84"/>
      <c r="AA544" s="87">
        <f>AB544*M544/100</f>
        <v>44</v>
      </c>
      <c r="AB544" s="110">
        <v>0.01</v>
      </c>
    </row>
    <row r="545" spans="2:28" ht="16.5" customHeight="1" x14ac:dyDescent="0.25">
      <c r="B545" s="99"/>
      <c r="C545" s="99"/>
      <c r="D545" s="99"/>
      <c r="E545" s="99"/>
      <c r="F545" s="99"/>
      <c r="G545" s="99"/>
      <c r="H545" s="107"/>
      <c r="I545" s="107"/>
      <c r="J545" s="107"/>
      <c r="K545" s="106"/>
      <c r="L545" s="106"/>
      <c r="M545" s="106"/>
      <c r="N545" s="77"/>
      <c r="O545" s="78"/>
      <c r="P545" s="78"/>
      <c r="Q545" s="78"/>
      <c r="R545" s="79"/>
      <c r="S545" s="80"/>
      <c r="T545" s="81"/>
      <c r="U545" s="77"/>
      <c r="V545" s="79"/>
      <c r="W545" s="79"/>
      <c r="X545" s="86"/>
      <c r="Y545" s="83"/>
      <c r="Z545" s="84"/>
      <c r="AA545" s="85"/>
      <c r="AB545" s="86"/>
    </row>
    <row r="546" spans="2:28" ht="16.5" customHeight="1" x14ac:dyDescent="0.25">
      <c r="B546" s="100" t="s">
        <v>205</v>
      </c>
      <c r="C546" s="101"/>
      <c r="D546" s="101"/>
      <c r="E546" s="101"/>
      <c r="F546" s="101"/>
      <c r="G546" s="102"/>
      <c r="H546" s="102" t="s">
        <v>207</v>
      </c>
      <c r="I546" s="102" t="s">
        <v>1967</v>
      </c>
      <c r="J546" s="102" t="s">
        <v>1968</v>
      </c>
      <c r="K546" s="102">
        <v>16</v>
      </c>
      <c r="L546" s="102">
        <v>6</v>
      </c>
      <c r="M546" s="102" t="s">
        <v>334</v>
      </c>
      <c r="N546" s="102" t="s">
        <v>236</v>
      </c>
      <c r="O546" s="102" t="s">
        <v>208</v>
      </c>
      <c r="P546" s="102" t="s">
        <v>209</v>
      </c>
      <c r="Q546" s="102" t="s">
        <v>139</v>
      </c>
      <c r="R546" s="102">
        <v>34160</v>
      </c>
      <c r="S546" s="102" t="s">
        <v>236</v>
      </c>
      <c r="T546" s="102">
        <v>100</v>
      </c>
      <c r="U546" s="102" t="s">
        <v>1969</v>
      </c>
      <c r="V546" s="103"/>
      <c r="W546" s="101"/>
      <c r="X546" s="102"/>
      <c r="Y546" s="101"/>
      <c r="Z546" s="101"/>
      <c r="AA546" s="101"/>
      <c r="AB546" s="104"/>
    </row>
    <row r="547" spans="2:28" ht="16.5" customHeight="1" x14ac:dyDescent="0.25">
      <c r="B547" s="97">
        <v>756</v>
      </c>
      <c r="C547" s="97" t="s">
        <v>55</v>
      </c>
      <c r="D547" s="98">
        <v>1356</v>
      </c>
      <c r="E547" s="99">
        <v>159</v>
      </c>
      <c r="F547" s="97">
        <v>6</v>
      </c>
      <c r="G547" s="97">
        <v>1</v>
      </c>
      <c r="H547" s="105">
        <v>3</v>
      </c>
      <c r="I547" s="105">
        <v>0</v>
      </c>
      <c r="J547" s="105">
        <v>0</v>
      </c>
      <c r="K547" s="95">
        <v>1200</v>
      </c>
      <c r="L547" s="106">
        <f>T546</f>
        <v>100</v>
      </c>
      <c r="M547" s="106">
        <f>K547*L547</f>
        <v>120000</v>
      </c>
      <c r="N547" s="77"/>
      <c r="O547" s="78"/>
      <c r="P547" s="78"/>
      <c r="Q547" s="78"/>
      <c r="R547" s="79"/>
      <c r="S547" s="80"/>
      <c r="T547" s="81"/>
      <c r="U547" s="77"/>
      <c r="V547" s="79"/>
      <c r="W547" s="79"/>
      <c r="X547" s="82"/>
      <c r="Y547" s="83">
        <f>M547</f>
        <v>120000</v>
      </c>
      <c r="Z547" s="84"/>
      <c r="AA547" s="87">
        <f>AB547*M547/100</f>
        <v>12</v>
      </c>
      <c r="AB547" s="110">
        <v>0.01</v>
      </c>
    </row>
    <row r="548" spans="2:28" ht="16.5" customHeight="1" x14ac:dyDescent="0.25">
      <c r="B548" s="99"/>
      <c r="C548" s="99"/>
      <c r="D548" s="99"/>
      <c r="E548" s="99"/>
      <c r="F548" s="99"/>
      <c r="G548" s="99"/>
      <c r="H548" s="107"/>
      <c r="I548" s="107"/>
      <c r="J548" s="107"/>
      <c r="K548" s="106"/>
      <c r="L548" s="106"/>
      <c r="M548" s="106"/>
      <c r="N548" s="77"/>
      <c r="O548" s="78"/>
      <c r="P548" s="78"/>
      <c r="Q548" s="78"/>
      <c r="R548" s="79"/>
      <c r="S548" s="80"/>
      <c r="T548" s="81"/>
      <c r="U548" s="77"/>
      <c r="V548" s="79"/>
      <c r="W548" s="79"/>
      <c r="X548" s="86"/>
      <c r="Y548" s="83"/>
      <c r="Z548" s="84"/>
      <c r="AA548" s="85"/>
      <c r="AB548" s="86"/>
    </row>
    <row r="549" spans="2:28" ht="16.5" customHeight="1" x14ac:dyDescent="0.25">
      <c r="B549" s="100" t="s">
        <v>205</v>
      </c>
      <c r="C549" s="101"/>
      <c r="D549" s="101"/>
      <c r="E549" s="101"/>
      <c r="F549" s="101"/>
      <c r="G549" s="102"/>
      <c r="H549" s="102" t="s">
        <v>207</v>
      </c>
      <c r="I549" s="102" t="s">
        <v>1974</v>
      </c>
      <c r="J549" s="102" t="s">
        <v>1028</v>
      </c>
      <c r="K549" s="102">
        <v>37</v>
      </c>
      <c r="L549" s="102">
        <v>6</v>
      </c>
      <c r="M549" s="102" t="s">
        <v>334</v>
      </c>
      <c r="N549" s="102" t="s">
        <v>236</v>
      </c>
      <c r="O549" s="102" t="s">
        <v>208</v>
      </c>
      <c r="P549" s="102" t="s">
        <v>209</v>
      </c>
      <c r="Q549" s="102" t="s">
        <v>139</v>
      </c>
      <c r="R549" s="102">
        <v>34160</v>
      </c>
      <c r="S549" s="102" t="s">
        <v>236</v>
      </c>
      <c r="T549" s="102">
        <v>75</v>
      </c>
      <c r="U549" s="102" t="s">
        <v>1975</v>
      </c>
      <c r="V549" s="103"/>
      <c r="W549" s="101"/>
      <c r="X549" s="102"/>
      <c r="Y549" s="101"/>
      <c r="Z549" s="101"/>
      <c r="AA549" s="101"/>
      <c r="AB549" s="104"/>
    </row>
    <row r="550" spans="2:28" ht="16.5" customHeight="1" x14ac:dyDescent="0.25">
      <c r="B550" s="97">
        <v>758</v>
      </c>
      <c r="C550" s="97" t="s">
        <v>55</v>
      </c>
      <c r="D550" s="98">
        <v>5941</v>
      </c>
      <c r="E550" s="99">
        <v>200</v>
      </c>
      <c r="F550" s="97">
        <v>2</v>
      </c>
      <c r="G550" s="97">
        <v>1</v>
      </c>
      <c r="H550" s="105">
        <v>4</v>
      </c>
      <c r="I550" s="105">
        <v>0</v>
      </c>
      <c r="J550" s="105">
        <v>69</v>
      </c>
      <c r="K550" s="95">
        <v>1669</v>
      </c>
      <c r="L550" s="106">
        <f>T549</f>
        <v>75</v>
      </c>
      <c r="M550" s="106">
        <f>K550*L550</f>
        <v>125175</v>
      </c>
      <c r="N550" s="77"/>
      <c r="O550" s="78"/>
      <c r="P550" s="78"/>
      <c r="Q550" s="78"/>
      <c r="R550" s="79"/>
      <c r="S550" s="80"/>
      <c r="T550" s="81"/>
      <c r="U550" s="77"/>
      <c r="V550" s="79"/>
      <c r="W550" s="79"/>
      <c r="X550" s="82"/>
      <c r="Y550" s="83">
        <f>M550</f>
        <v>125175</v>
      </c>
      <c r="Z550" s="84"/>
      <c r="AA550" s="87">
        <f>AB550*M550/100</f>
        <v>12.5175</v>
      </c>
      <c r="AB550" s="110">
        <v>0.01</v>
      </c>
    </row>
    <row r="551" spans="2:28" ht="16.5" customHeight="1" x14ac:dyDescent="0.25">
      <c r="B551" s="99"/>
      <c r="C551" s="99"/>
      <c r="D551" s="99"/>
      <c r="E551" s="99"/>
      <c r="F551" s="99"/>
      <c r="G551" s="99"/>
      <c r="H551" s="107"/>
      <c r="I551" s="107"/>
      <c r="J551" s="107"/>
      <c r="K551" s="106"/>
      <c r="L551" s="106"/>
      <c r="M551" s="106"/>
      <c r="N551" s="77"/>
      <c r="O551" s="78"/>
      <c r="P551" s="78"/>
      <c r="Q551" s="78"/>
      <c r="R551" s="79"/>
      <c r="S551" s="80"/>
      <c r="T551" s="81"/>
      <c r="U551" s="77"/>
      <c r="V551" s="79"/>
      <c r="W551" s="79"/>
      <c r="X551" s="86"/>
      <c r="Y551" s="83"/>
      <c r="Z551" s="84"/>
      <c r="AA551" s="85"/>
      <c r="AB551" s="86"/>
    </row>
    <row r="552" spans="2:28" ht="16.5" customHeight="1" x14ac:dyDescent="0.25">
      <c r="B552" s="100" t="s">
        <v>205</v>
      </c>
      <c r="C552" s="101"/>
      <c r="D552" s="101"/>
      <c r="E552" s="101"/>
      <c r="F552" s="101"/>
      <c r="G552" s="102"/>
      <c r="H552" s="102" t="s">
        <v>207</v>
      </c>
      <c r="I552" s="102" t="s">
        <v>1674</v>
      </c>
      <c r="J552" s="102" t="s">
        <v>1335</v>
      </c>
      <c r="K552" s="102">
        <v>73</v>
      </c>
      <c r="L552" s="102">
        <v>6</v>
      </c>
      <c r="M552" s="102" t="s">
        <v>334</v>
      </c>
      <c r="N552" s="102" t="s">
        <v>236</v>
      </c>
      <c r="O552" s="102" t="s">
        <v>208</v>
      </c>
      <c r="P552" s="102" t="s">
        <v>209</v>
      </c>
      <c r="Q552" s="102" t="s">
        <v>139</v>
      </c>
      <c r="R552" s="102">
        <v>34160</v>
      </c>
      <c r="S552" s="102" t="s">
        <v>236</v>
      </c>
      <c r="T552" s="102">
        <v>100</v>
      </c>
      <c r="U552" s="102" t="s">
        <v>1981</v>
      </c>
      <c r="V552" s="103"/>
      <c r="W552" s="101"/>
      <c r="X552" s="102"/>
      <c r="Y552" s="101"/>
      <c r="Z552" s="101"/>
      <c r="AA552" s="101"/>
      <c r="AB552" s="104"/>
    </row>
    <row r="553" spans="2:28" ht="16.5" customHeight="1" x14ac:dyDescent="0.25">
      <c r="B553" s="97">
        <v>760</v>
      </c>
      <c r="C553" s="97" t="s">
        <v>55</v>
      </c>
      <c r="D553" s="98">
        <v>5933</v>
      </c>
      <c r="E553" s="99">
        <v>202</v>
      </c>
      <c r="F553" s="97">
        <v>8</v>
      </c>
      <c r="G553" s="97">
        <v>1</v>
      </c>
      <c r="H553" s="105">
        <v>18</v>
      </c>
      <c r="I553" s="105">
        <v>1</v>
      </c>
      <c r="J553" s="105">
        <v>62</v>
      </c>
      <c r="K553" s="95">
        <v>7362</v>
      </c>
      <c r="L553" s="106">
        <f>T552</f>
        <v>100</v>
      </c>
      <c r="M553" s="106">
        <f>K553*L553</f>
        <v>736200</v>
      </c>
      <c r="N553" s="77"/>
      <c r="O553" s="78"/>
      <c r="P553" s="78"/>
      <c r="Q553" s="78"/>
      <c r="R553" s="79"/>
      <c r="S553" s="80"/>
      <c r="T553" s="81"/>
      <c r="U553" s="77"/>
      <c r="V553" s="79"/>
      <c r="W553" s="79"/>
      <c r="X553" s="82"/>
      <c r="Y553" s="83">
        <f>M553</f>
        <v>736200</v>
      </c>
      <c r="Z553" s="84"/>
      <c r="AA553" s="87">
        <f>AB553*M553/100</f>
        <v>73.62</v>
      </c>
      <c r="AB553" s="110">
        <v>0.01</v>
      </c>
    </row>
    <row r="554" spans="2:28" ht="16.5" customHeight="1" x14ac:dyDescent="0.25">
      <c r="B554" s="99"/>
      <c r="C554" s="99"/>
      <c r="D554" s="99"/>
      <c r="E554" s="99"/>
      <c r="F554" s="99"/>
      <c r="G554" s="99"/>
      <c r="H554" s="107"/>
      <c r="I554" s="107"/>
      <c r="J554" s="107"/>
      <c r="K554" s="106"/>
      <c r="L554" s="106"/>
      <c r="M554" s="106"/>
      <c r="N554" s="77"/>
      <c r="O554" s="78"/>
      <c r="P554" s="78"/>
      <c r="Q554" s="78"/>
      <c r="R554" s="79"/>
      <c r="S554" s="80"/>
      <c r="T554" s="81"/>
      <c r="U554" s="77"/>
      <c r="V554" s="79"/>
      <c r="W554" s="79"/>
      <c r="X554" s="86"/>
      <c r="Y554" s="83"/>
      <c r="Z554" s="84"/>
      <c r="AA554" s="85"/>
      <c r="AB554" s="86"/>
    </row>
    <row r="555" spans="2:28" ht="16.5" customHeight="1" x14ac:dyDescent="0.25">
      <c r="B555" s="100" t="s">
        <v>205</v>
      </c>
      <c r="C555" s="101"/>
      <c r="D555" s="101"/>
      <c r="E555" s="101"/>
      <c r="F555" s="101"/>
      <c r="G555" s="102"/>
      <c r="H555" s="102" t="s">
        <v>210</v>
      </c>
      <c r="I555" s="102" t="s">
        <v>1558</v>
      </c>
      <c r="J555" s="102" t="s">
        <v>1982</v>
      </c>
      <c r="K555" s="102">
        <v>16</v>
      </c>
      <c r="L555" s="102">
        <v>6</v>
      </c>
      <c r="M555" s="102" t="s">
        <v>334</v>
      </c>
      <c r="N555" s="102" t="s">
        <v>236</v>
      </c>
      <c r="O555" s="102" t="s">
        <v>208</v>
      </c>
      <c r="P555" s="102" t="s">
        <v>209</v>
      </c>
      <c r="Q555" s="102" t="s">
        <v>139</v>
      </c>
      <c r="R555" s="102">
        <v>34160</v>
      </c>
      <c r="S555" s="102" t="s">
        <v>236</v>
      </c>
      <c r="T555" s="102">
        <v>100</v>
      </c>
      <c r="U555" s="102" t="s">
        <v>1983</v>
      </c>
      <c r="V555" s="103"/>
      <c r="W555" s="101"/>
      <c r="X555" s="102"/>
      <c r="Y555" s="101"/>
      <c r="Z555" s="101"/>
      <c r="AA555" s="101"/>
      <c r="AB555" s="104"/>
    </row>
    <row r="556" spans="2:28" ht="16.5" customHeight="1" x14ac:dyDescent="0.25">
      <c r="B556" s="97">
        <v>761</v>
      </c>
      <c r="C556" s="97" t="s">
        <v>55</v>
      </c>
      <c r="D556" s="98">
        <v>6801</v>
      </c>
      <c r="E556" s="99">
        <v>259</v>
      </c>
      <c r="F556" s="97">
        <v>6</v>
      </c>
      <c r="G556" s="97">
        <v>1</v>
      </c>
      <c r="H556" s="105">
        <v>5</v>
      </c>
      <c r="I556" s="105">
        <v>0</v>
      </c>
      <c r="J556" s="105">
        <v>0</v>
      </c>
      <c r="K556" s="95">
        <v>2000</v>
      </c>
      <c r="L556" s="106">
        <f>T555</f>
        <v>100</v>
      </c>
      <c r="M556" s="106">
        <f>K556*L556</f>
        <v>200000</v>
      </c>
      <c r="N556" s="77"/>
      <c r="O556" s="78"/>
      <c r="P556" s="78"/>
      <c r="Q556" s="78"/>
      <c r="R556" s="79"/>
      <c r="S556" s="80"/>
      <c r="T556" s="81"/>
      <c r="U556" s="77"/>
      <c r="V556" s="79"/>
      <c r="W556" s="79"/>
      <c r="X556" s="82"/>
      <c r="Y556" s="83">
        <f>M556</f>
        <v>200000</v>
      </c>
      <c r="Z556" s="84"/>
      <c r="AA556" s="87">
        <f>AB556*M556/100</f>
        <v>20</v>
      </c>
      <c r="AB556" s="110">
        <v>0.01</v>
      </c>
    </row>
    <row r="557" spans="2:28" ht="16.5" customHeight="1" x14ac:dyDescent="0.25">
      <c r="B557" s="99"/>
      <c r="C557" s="99"/>
      <c r="D557" s="99"/>
      <c r="E557" s="99"/>
      <c r="F557" s="99"/>
      <c r="G557" s="99"/>
      <c r="H557" s="107"/>
      <c r="I557" s="107"/>
      <c r="J557" s="107"/>
      <c r="K557" s="106"/>
      <c r="L557" s="106"/>
      <c r="M557" s="106"/>
      <c r="N557" s="77"/>
      <c r="O557" s="78"/>
      <c r="P557" s="78"/>
      <c r="Q557" s="78"/>
      <c r="R557" s="79"/>
      <c r="S557" s="80"/>
      <c r="T557" s="81"/>
      <c r="U557" s="77"/>
      <c r="V557" s="79"/>
      <c r="W557" s="79"/>
      <c r="X557" s="86"/>
      <c r="Y557" s="83"/>
      <c r="Z557" s="84"/>
      <c r="AA557" s="85"/>
      <c r="AB557" s="86"/>
    </row>
    <row r="558" spans="2:28" ht="16.5" customHeight="1" x14ac:dyDescent="0.25">
      <c r="B558" s="100" t="s">
        <v>205</v>
      </c>
      <c r="C558" s="101"/>
      <c r="D558" s="101"/>
      <c r="E558" s="101"/>
      <c r="F558" s="101"/>
      <c r="G558" s="102"/>
      <c r="H558" s="102" t="s">
        <v>210</v>
      </c>
      <c r="I558" s="102" t="s">
        <v>1984</v>
      </c>
      <c r="J558" s="102" t="s">
        <v>725</v>
      </c>
      <c r="K558" s="102">
        <v>57</v>
      </c>
      <c r="L558" s="102">
        <v>6</v>
      </c>
      <c r="M558" s="102" t="s">
        <v>334</v>
      </c>
      <c r="N558" s="102" t="s">
        <v>236</v>
      </c>
      <c r="O558" s="102" t="s">
        <v>208</v>
      </c>
      <c r="P558" s="102" t="s">
        <v>209</v>
      </c>
      <c r="Q558" s="102" t="s">
        <v>139</v>
      </c>
      <c r="R558" s="102">
        <v>34160</v>
      </c>
      <c r="S558" s="102" t="s">
        <v>236</v>
      </c>
      <c r="T558" s="102">
        <v>600</v>
      </c>
      <c r="U558" s="102" t="s">
        <v>1985</v>
      </c>
      <c r="V558" s="103"/>
      <c r="W558" s="101"/>
      <c r="X558" s="102"/>
      <c r="Y558" s="101"/>
      <c r="Z558" s="101"/>
      <c r="AA558" s="101"/>
      <c r="AB558" s="104"/>
    </row>
    <row r="559" spans="2:28" ht="16.5" customHeight="1" x14ac:dyDescent="0.25">
      <c r="B559" s="97">
        <v>762</v>
      </c>
      <c r="C559" s="97" t="s">
        <v>55</v>
      </c>
      <c r="D559" s="98">
        <v>1198</v>
      </c>
      <c r="E559" s="99">
        <v>1</v>
      </c>
      <c r="F559" s="97">
        <v>6</v>
      </c>
      <c r="G559" s="97">
        <v>2</v>
      </c>
      <c r="H559" s="105">
        <v>0</v>
      </c>
      <c r="I559" s="105">
        <v>1</v>
      </c>
      <c r="J559" s="105">
        <v>61</v>
      </c>
      <c r="K559" s="95">
        <v>161</v>
      </c>
      <c r="L559" s="106">
        <f>T558</f>
        <v>600</v>
      </c>
      <c r="M559" s="106">
        <f>K559*L559</f>
        <v>96600</v>
      </c>
      <c r="N559" s="77"/>
      <c r="O559" s="78" t="s">
        <v>203</v>
      </c>
      <c r="P559" s="78" t="s">
        <v>5</v>
      </c>
      <c r="Q559" s="78" t="s">
        <v>143</v>
      </c>
      <c r="R559" s="79">
        <v>108</v>
      </c>
      <c r="S559" s="80"/>
      <c r="T559" s="81">
        <v>8050</v>
      </c>
      <c r="U559" s="96" t="s">
        <v>1334</v>
      </c>
      <c r="V559" s="79">
        <f>R559*T559*16/100</f>
        <v>139104</v>
      </c>
      <c r="W559" s="79">
        <f>R559*T559-V559</f>
        <v>730296</v>
      </c>
      <c r="X559" s="82">
        <f>M559+W559</f>
        <v>826896</v>
      </c>
      <c r="Y559" s="83">
        <f>M559</f>
        <v>96600</v>
      </c>
      <c r="Z559" s="84"/>
      <c r="AA559" s="87">
        <f>AB559*M559/100</f>
        <v>19.32</v>
      </c>
      <c r="AB559" s="86">
        <v>0.02</v>
      </c>
    </row>
    <row r="560" spans="2:28" ht="16.5" customHeight="1" x14ac:dyDescent="0.25">
      <c r="B560" s="99"/>
      <c r="C560" s="99"/>
      <c r="D560" s="99"/>
      <c r="E560" s="99"/>
      <c r="F560" s="99"/>
      <c r="G560" s="99"/>
      <c r="H560" s="107"/>
      <c r="I560" s="107"/>
      <c r="J560" s="107"/>
      <c r="K560" s="106"/>
      <c r="L560" s="106"/>
      <c r="M560" s="106"/>
      <c r="N560" s="77"/>
      <c r="O560" s="78"/>
      <c r="P560" s="78"/>
      <c r="Q560" s="78"/>
      <c r="R560" s="79"/>
      <c r="S560" s="80"/>
      <c r="T560" s="81"/>
      <c r="U560" s="77"/>
      <c r="V560" s="79"/>
      <c r="W560" s="79"/>
      <c r="X560" s="86"/>
      <c r="Y560" s="83"/>
      <c r="Z560" s="84"/>
      <c r="AA560" s="85"/>
      <c r="AB560" s="86"/>
    </row>
    <row r="561" spans="2:28" ht="16.5" customHeight="1" x14ac:dyDescent="0.25">
      <c r="B561" s="100" t="s">
        <v>205</v>
      </c>
      <c r="C561" s="101"/>
      <c r="D561" s="101"/>
      <c r="E561" s="101"/>
      <c r="F561" s="101"/>
      <c r="G561" s="102"/>
      <c r="H561" s="102" t="s">
        <v>207</v>
      </c>
      <c r="I561" s="102" t="s">
        <v>1661</v>
      </c>
      <c r="J561" s="102" t="s">
        <v>1662</v>
      </c>
      <c r="K561" s="102">
        <v>91</v>
      </c>
      <c r="L561" s="102">
        <v>6</v>
      </c>
      <c r="M561" s="102" t="s">
        <v>334</v>
      </c>
      <c r="N561" s="102" t="s">
        <v>236</v>
      </c>
      <c r="O561" s="102" t="s">
        <v>208</v>
      </c>
      <c r="P561" s="102" t="s">
        <v>209</v>
      </c>
      <c r="Q561" s="102" t="s">
        <v>139</v>
      </c>
      <c r="R561" s="102">
        <v>34160</v>
      </c>
      <c r="S561" s="102" t="s">
        <v>236</v>
      </c>
      <c r="T561" s="102">
        <v>600</v>
      </c>
      <c r="U561" s="102" t="s">
        <v>1989</v>
      </c>
      <c r="V561" s="103"/>
      <c r="W561" s="101"/>
      <c r="X561" s="102"/>
      <c r="Y561" s="101"/>
      <c r="Z561" s="101"/>
      <c r="AA561" s="101"/>
      <c r="AB561" s="104"/>
    </row>
    <row r="562" spans="2:28" ht="16.5" customHeight="1" x14ac:dyDescent="0.25">
      <c r="B562" s="97">
        <v>764</v>
      </c>
      <c r="C562" s="97" t="s">
        <v>55</v>
      </c>
      <c r="D562" s="98">
        <v>1169</v>
      </c>
      <c r="E562" s="99">
        <v>3</v>
      </c>
      <c r="F562" s="97">
        <v>6</v>
      </c>
      <c r="G562" s="97">
        <v>2</v>
      </c>
      <c r="H562" s="105">
        <v>0</v>
      </c>
      <c r="I562" s="105">
        <v>3</v>
      </c>
      <c r="J562" s="105">
        <v>12</v>
      </c>
      <c r="K562" s="95">
        <v>312</v>
      </c>
      <c r="L562" s="106">
        <f>T561</f>
        <v>600</v>
      </c>
      <c r="M562" s="106">
        <f>K562*L562</f>
        <v>187200</v>
      </c>
      <c r="N562" s="77"/>
      <c r="O562" s="78" t="s">
        <v>203</v>
      </c>
      <c r="P562" s="78" t="s">
        <v>5</v>
      </c>
      <c r="Q562" s="78" t="s">
        <v>143</v>
      </c>
      <c r="R562" s="79">
        <v>54</v>
      </c>
      <c r="S562" s="80"/>
      <c r="T562" s="81">
        <v>8050</v>
      </c>
      <c r="U562" s="96" t="s">
        <v>379</v>
      </c>
      <c r="V562" s="79">
        <f>R562*T562*46/100</f>
        <v>199962</v>
      </c>
      <c r="W562" s="79">
        <f>R562*T562-V562</f>
        <v>234738</v>
      </c>
      <c r="X562" s="82">
        <f>M562+W562</f>
        <v>421938</v>
      </c>
      <c r="Y562" s="83">
        <f>M562</f>
        <v>187200</v>
      </c>
      <c r="Z562" s="84"/>
      <c r="AA562" s="87">
        <f>AB562*M562/100</f>
        <v>37.44</v>
      </c>
      <c r="AB562" s="86">
        <v>0.02</v>
      </c>
    </row>
    <row r="563" spans="2:28" ht="16.5" customHeight="1" x14ac:dyDescent="0.25">
      <c r="B563" s="99"/>
      <c r="C563" s="99"/>
      <c r="D563" s="99"/>
      <c r="E563" s="99"/>
      <c r="F563" s="99"/>
      <c r="G563" s="99"/>
      <c r="H563" s="107"/>
      <c r="I563" s="107"/>
      <c r="J563" s="107"/>
      <c r="K563" s="106"/>
      <c r="L563" s="106"/>
      <c r="M563" s="106"/>
      <c r="N563" s="77"/>
      <c r="O563" s="78"/>
      <c r="P563" s="78"/>
      <c r="Q563" s="78"/>
      <c r="R563" s="79"/>
      <c r="S563" s="80"/>
      <c r="T563" s="81"/>
      <c r="U563" s="77"/>
      <c r="V563" s="79"/>
      <c r="W563" s="79"/>
      <c r="X563" s="86"/>
      <c r="Y563" s="83"/>
      <c r="Z563" s="84"/>
      <c r="AA563" s="85"/>
      <c r="AB563" s="86"/>
    </row>
    <row r="564" spans="2:28" ht="16.5" customHeight="1" x14ac:dyDescent="0.25">
      <c r="B564" s="100" t="s">
        <v>205</v>
      </c>
      <c r="C564" s="101"/>
      <c r="D564" s="101"/>
      <c r="E564" s="101"/>
      <c r="F564" s="101"/>
      <c r="G564" s="102"/>
      <c r="H564" s="102" t="s">
        <v>207</v>
      </c>
      <c r="I564" s="102" t="s">
        <v>1661</v>
      </c>
      <c r="J564" s="102" t="s">
        <v>1662</v>
      </c>
      <c r="K564" s="102">
        <v>91</v>
      </c>
      <c r="L564" s="102">
        <v>6</v>
      </c>
      <c r="M564" s="102" t="s">
        <v>334</v>
      </c>
      <c r="N564" s="102" t="s">
        <v>236</v>
      </c>
      <c r="O564" s="102" t="s">
        <v>208</v>
      </c>
      <c r="P564" s="102" t="s">
        <v>209</v>
      </c>
      <c r="Q564" s="102" t="s">
        <v>139</v>
      </c>
      <c r="R564" s="102">
        <v>34160</v>
      </c>
      <c r="S564" s="102" t="s">
        <v>236</v>
      </c>
      <c r="T564" s="102">
        <v>80</v>
      </c>
      <c r="U564" s="102" t="s">
        <v>1990</v>
      </c>
      <c r="V564" s="103"/>
      <c r="W564" s="101"/>
      <c r="X564" s="102"/>
      <c r="Y564" s="101"/>
      <c r="Z564" s="101"/>
      <c r="AA564" s="101"/>
      <c r="AB564" s="104"/>
    </row>
    <row r="565" spans="2:28" ht="16.5" customHeight="1" x14ac:dyDescent="0.25">
      <c r="B565" s="97">
        <v>765</v>
      </c>
      <c r="C565" s="97" t="s">
        <v>55</v>
      </c>
      <c r="D565" s="98">
        <v>1170</v>
      </c>
      <c r="E565" s="99">
        <v>4</v>
      </c>
      <c r="F565" s="97">
        <v>6</v>
      </c>
      <c r="G565" s="97">
        <v>2</v>
      </c>
      <c r="H565" s="105">
        <v>0</v>
      </c>
      <c r="I565" s="105">
        <v>1</v>
      </c>
      <c r="J565" s="105">
        <v>31</v>
      </c>
      <c r="K565" s="95">
        <v>131</v>
      </c>
      <c r="L565" s="106">
        <f>T564</f>
        <v>80</v>
      </c>
      <c r="M565" s="106">
        <f>K565*L565</f>
        <v>10480</v>
      </c>
      <c r="N565" s="77"/>
      <c r="O565" s="78" t="s">
        <v>203</v>
      </c>
      <c r="P565" s="78" t="s">
        <v>25</v>
      </c>
      <c r="Q565" s="78" t="s">
        <v>143</v>
      </c>
      <c r="R565" s="79">
        <v>72</v>
      </c>
      <c r="S565" s="80"/>
      <c r="T565" s="81">
        <v>7650</v>
      </c>
      <c r="U565" s="96" t="s">
        <v>1342</v>
      </c>
      <c r="V565" s="79">
        <f>R565*T565*93/100</f>
        <v>512244</v>
      </c>
      <c r="W565" s="79">
        <f>R565*T565-V565</f>
        <v>38556</v>
      </c>
      <c r="X565" s="82">
        <f>M565+W565</f>
        <v>49036</v>
      </c>
      <c r="Y565" s="83">
        <f>M565</f>
        <v>10480</v>
      </c>
      <c r="Z565" s="84"/>
      <c r="AA565" s="87">
        <f>AB565*M565/100</f>
        <v>2.0960000000000001</v>
      </c>
      <c r="AB565" s="86">
        <v>0.02</v>
      </c>
    </row>
    <row r="566" spans="2:28" ht="16.5" customHeight="1" x14ac:dyDescent="0.25">
      <c r="B566" s="99"/>
      <c r="C566" s="99"/>
      <c r="D566" s="99"/>
      <c r="E566" s="99"/>
      <c r="F566" s="99"/>
      <c r="G566" s="99"/>
      <c r="H566" s="107"/>
      <c r="I566" s="107"/>
      <c r="J566" s="107"/>
      <c r="K566" s="106"/>
      <c r="L566" s="106"/>
      <c r="M566" s="106"/>
      <c r="N566" s="77"/>
      <c r="O566" s="78"/>
      <c r="P566" s="78"/>
      <c r="Q566" s="78"/>
      <c r="R566" s="79"/>
      <c r="S566" s="80"/>
      <c r="T566" s="81"/>
      <c r="U566" s="77"/>
      <c r="V566" s="79"/>
      <c r="W566" s="79"/>
      <c r="X566" s="86"/>
      <c r="Y566" s="83"/>
      <c r="Z566" s="84"/>
      <c r="AA566" s="85"/>
      <c r="AB566" s="86"/>
    </row>
    <row r="567" spans="2:28" ht="16.5" customHeight="1" x14ac:dyDescent="0.25">
      <c r="B567" s="100" t="s">
        <v>205</v>
      </c>
      <c r="C567" s="101"/>
      <c r="D567" s="101"/>
      <c r="E567" s="101"/>
      <c r="F567" s="101"/>
      <c r="G567" s="102"/>
      <c r="H567" s="102" t="s">
        <v>210</v>
      </c>
      <c r="I567" s="102" t="s">
        <v>1997</v>
      </c>
      <c r="J567" s="102" t="s">
        <v>1998</v>
      </c>
      <c r="K567" s="102">
        <v>58</v>
      </c>
      <c r="L567" s="102">
        <v>6</v>
      </c>
      <c r="M567" s="102"/>
      <c r="N567" s="102" t="s">
        <v>236</v>
      </c>
      <c r="O567" s="102" t="s">
        <v>208</v>
      </c>
      <c r="P567" s="102" t="s">
        <v>209</v>
      </c>
      <c r="Q567" s="102" t="s">
        <v>139</v>
      </c>
      <c r="R567" s="102">
        <v>34160</v>
      </c>
      <c r="S567" s="102" t="s">
        <v>236</v>
      </c>
      <c r="T567" s="102">
        <v>80</v>
      </c>
      <c r="U567" s="102" t="s">
        <v>1999</v>
      </c>
      <c r="V567" s="103"/>
      <c r="W567" s="101"/>
      <c r="X567" s="102"/>
      <c r="Y567" s="101"/>
      <c r="Z567" s="101"/>
      <c r="AA567" s="101"/>
      <c r="AB567" s="104"/>
    </row>
    <row r="568" spans="2:28" ht="16.5" customHeight="1" x14ac:dyDescent="0.25">
      <c r="B568" s="97">
        <v>767</v>
      </c>
      <c r="C568" s="97" t="s">
        <v>55</v>
      </c>
      <c r="D568" s="98">
        <v>1172</v>
      </c>
      <c r="E568" s="99">
        <v>6</v>
      </c>
      <c r="F568" s="97">
        <v>6</v>
      </c>
      <c r="G568" s="97">
        <v>1</v>
      </c>
      <c r="H568" s="105">
        <v>0</v>
      </c>
      <c r="I568" s="105">
        <v>0</v>
      </c>
      <c r="J568" s="105">
        <v>43</v>
      </c>
      <c r="K568" s="95">
        <v>43</v>
      </c>
      <c r="L568" s="106">
        <f>T567</f>
        <v>80</v>
      </c>
      <c r="M568" s="106">
        <f>K568*L568</f>
        <v>3440</v>
      </c>
      <c r="N568" s="77"/>
      <c r="O568" s="78"/>
      <c r="P568" s="78"/>
      <c r="Q568" s="78"/>
      <c r="R568" s="79"/>
      <c r="S568" s="80"/>
      <c r="T568" s="81"/>
      <c r="U568" s="77"/>
      <c r="V568" s="79"/>
      <c r="W568" s="79"/>
      <c r="X568" s="82"/>
      <c r="Y568" s="83">
        <f>M568</f>
        <v>3440</v>
      </c>
      <c r="Z568" s="84"/>
      <c r="AA568" s="87">
        <f>AB568*M568/100</f>
        <v>0.34399999999999997</v>
      </c>
      <c r="AB568" s="110">
        <v>0.01</v>
      </c>
    </row>
    <row r="569" spans="2:28" ht="16.5" customHeight="1" x14ac:dyDescent="0.25">
      <c r="B569" s="99"/>
      <c r="C569" s="99"/>
      <c r="D569" s="99"/>
      <c r="E569" s="99"/>
      <c r="F569" s="99"/>
      <c r="G569" s="99"/>
      <c r="H569" s="107"/>
      <c r="I569" s="107"/>
      <c r="J569" s="107"/>
      <c r="K569" s="106"/>
      <c r="L569" s="106"/>
      <c r="M569" s="106"/>
      <c r="N569" s="77"/>
      <c r="O569" s="78"/>
      <c r="P569" s="78"/>
      <c r="Q569" s="78"/>
      <c r="R569" s="79"/>
      <c r="S569" s="80"/>
      <c r="T569" s="81"/>
      <c r="U569" s="77"/>
      <c r="V569" s="79"/>
      <c r="W569" s="79"/>
      <c r="X569" s="86"/>
      <c r="Y569" s="83"/>
      <c r="Z569" s="84"/>
      <c r="AA569" s="85"/>
      <c r="AB569" s="86"/>
    </row>
    <row r="570" spans="2:28" ht="16.5" customHeight="1" x14ac:dyDescent="0.25">
      <c r="B570" s="100" t="s">
        <v>205</v>
      </c>
      <c r="C570" s="101"/>
      <c r="D570" s="101"/>
      <c r="E570" s="101"/>
      <c r="F570" s="101"/>
      <c r="G570" s="102"/>
      <c r="H570" s="102" t="s">
        <v>210</v>
      </c>
      <c r="I570" s="102" t="s">
        <v>731</v>
      </c>
      <c r="J570" s="102" t="s">
        <v>732</v>
      </c>
      <c r="K570" s="102">
        <v>41</v>
      </c>
      <c r="L570" s="102">
        <v>6</v>
      </c>
      <c r="M570" s="102"/>
      <c r="N570" s="102" t="s">
        <v>236</v>
      </c>
      <c r="O570" s="102" t="s">
        <v>208</v>
      </c>
      <c r="P570" s="102" t="s">
        <v>209</v>
      </c>
      <c r="Q570" s="102" t="s">
        <v>139</v>
      </c>
      <c r="R570" s="102">
        <v>34160</v>
      </c>
      <c r="S570" s="102" t="s">
        <v>236</v>
      </c>
      <c r="T570" s="102">
        <v>80</v>
      </c>
      <c r="U570" s="102" t="s">
        <v>2001</v>
      </c>
      <c r="V570" s="103"/>
      <c r="W570" s="101"/>
      <c r="X570" s="102"/>
      <c r="Y570" s="101"/>
      <c r="Z570" s="101"/>
      <c r="AA570" s="101"/>
      <c r="AB570" s="104"/>
    </row>
    <row r="571" spans="2:28" ht="16.5" customHeight="1" x14ac:dyDescent="0.25">
      <c r="B571" s="97">
        <v>769</v>
      </c>
      <c r="C571" s="97" t="s">
        <v>55</v>
      </c>
      <c r="D571" s="98">
        <v>1174</v>
      </c>
      <c r="E571" s="99">
        <v>8</v>
      </c>
      <c r="F571" s="97">
        <v>6</v>
      </c>
      <c r="G571" s="97">
        <v>1</v>
      </c>
      <c r="H571" s="105">
        <v>0</v>
      </c>
      <c r="I571" s="105">
        <v>0</v>
      </c>
      <c r="J571" s="105">
        <v>72</v>
      </c>
      <c r="K571" s="95">
        <v>72</v>
      </c>
      <c r="L571" s="106">
        <f>T570</f>
        <v>80</v>
      </c>
      <c r="M571" s="106">
        <f>K571*L571</f>
        <v>5760</v>
      </c>
      <c r="N571" s="77"/>
      <c r="O571" s="78"/>
      <c r="P571" s="78"/>
      <c r="Q571" s="78"/>
      <c r="R571" s="79"/>
      <c r="S571" s="80"/>
      <c r="T571" s="81"/>
      <c r="U571" s="77"/>
      <c r="V571" s="79"/>
      <c r="W571" s="79"/>
      <c r="X571" s="82"/>
      <c r="Y571" s="83">
        <f>M571</f>
        <v>5760</v>
      </c>
      <c r="Z571" s="84"/>
      <c r="AA571" s="87">
        <f>AB571*M571/100</f>
        <v>0.57600000000000007</v>
      </c>
      <c r="AB571" s="110">
        <v>0.01</v>
      </c>
    </row>
    <row r="572" spans="2:28" ht="16.5" customHeight="1" x14ac:dyDescent="0.25">
      <c r="B572" s="99"/>
      <c r="C572" s="99"/>
      <c r="D572" s="99"/>
      <c r="E572" s="99"/>
      <c r="F572" s="99"/>
      <c r="G572" s="99"/>
      <c r="H572" s="107"/>
      <c r="I572" s="107"/>
      <c r="J572" s="107"/>
      <c r="K572" s="106"/>
      <c r="L572" s="106"/>
      <c r="M572" s="106"/>
      <c r="N572" s="77"/>
      <c r="O572" s="78"/>
      <c r="P572" s="78"/>
      <c r="Q572" s="78"/>
      <c r="R572" s="79"/>
      <c r="S572" s="80"/>
      <c r="T572" s="81"/>
      <c r="U572" s="77"/>
      <c r="V572" s="79"/>
      <c r="W572" s="79"/>
      <c r="X572" s="86"/>
      <c r="Y572" s="83"/>
      <c r="Z572" s="84"/>
      <c r="AA572" s="85"/>
      <c r="AB572" s="86"/>
    </row>
    <row r="573" spans="2:28" ht="16.5" customHeight="1" x14ac:dyDescent="0.25">
      <c r="B573" s="100" t="s">
        <v>205</v>
      </c>
      <c r="C573" s="101"/>
      <c r="D573" s="101"/>
      <c r="E573" s="101"/>
      <c r="F573" s="101"/>
      <c r="G573" s="102"/>
      <c r="H573" s="102" t="s">
        <v>210</v>
      </c>
      <c r="I573" s="102" t="s">
        <v>1566</v>
      </c>
      <c r="J573" s="102" t="s">
        <v>1567</v>
      </c>
      <c r="K573" s="102">
        <v>51</v>
      </c>
      <c r="L573" s="102">
        <v>6</v>
      </c>
      <c r="M573" s="102" t="s">
        <v>334</v>
      </c>
      <c r="N573" s="102" t="s">
        <v>236</v>
      </c>
      <c r="O573" s="102" t="s">
        <v>208</v>
      </c>
      <c r="P573" s="102" t="s">
        <v>209</v>
      </c>
      <c r="Q573" s="102" t="s">
        <v>139</v>
      </c>
      <c r="R573" s="102">
        <v>34160</v>
      </c>
      <c r="S573" s="102" t="s">
        <v>236</v>
      </c>
      <c r="T573" s="102">
        <v>80</v>
      </c>
      <c r="U573" s="102" t="s">
        <v>2002</v>
      </c>
      <c r="V573" s="103"/>
      <c r="W573" s="101"/>
      <c r="X573" s="102" t="s">
        <v>212</v>
      </c>
      <c r="Y573" s="101" t="s">
        <v>2004</v>
      </c>
      <c r="Z573" s="101"/>
      <c r="AA573" s="101"/>
      <c r="AB573" s="104"/>
    </row>
    <row r="574" spans="2:28" ht="16.5" customHeight="1" x14ac:dyDescent="0.25">
      <c r="B574" s="97">
        <v>770</v>
      </c>
      <c r="C574" s="97" t="s">
        <v>55</v>
      </c>
      <c r="D574" s="98">
        <v>1176</v>
      </c>
      <c r="E574" s="99">
        <v>9</v>
      </c>
      <c r="F574" s="97">
        <v>6</v>
      </c>
      <c r="G574" s="97">
        <v>2</v>
      </c>
      <c r="H574" s="105">
        <v>0</v>
      </c>
      <c r="I574" s="105">
        <v>1</v>
      </c>
      <c r="J574" s="105">
        <v>3</v>
      </c>
      <c r="K574" s="95">
        <v>103</v>
      </c>
      <c r="L574" s="106">
        <f>T573</f>
        <v>80</v>
      </c>
      <c r="M574" s="106">
        <f>K574*L574</f>
        <v>8240</v>
      </c>
      <c r="N574" s="77"/>
      <c r="O574" s="78" t="s">
        <v>203</v>
      </c>
      <c r="P574" s="78" t="s">
        <v>5</v>
      </c>
      <c r="Q574" s="78" t="s">
        <v>143</v>
      </c>
      <c r="R574" s="79">
        <v>72</v>
      </c>
      <c r="S574" s="80"/>
      <c r="T574" s="81">
        <v>8050</v>
      </c>
      <c r="U574" s="96" t="s">
        <v>2003</v>
      </c>
      <c r="V574" s="79">
        <f>R574*T574*42/100</f>
        <v>243432</v>
      </c>
      <c r="W574" s="79">
        <f>R574*T574-V574</f>
        <v>336168</v>
      </c>
      <c r="X574" s="82">
        <f>M574+W574</f>
        <v>344408</v>
      </c>
      <c r="Y574" s="83">
        <f>M574</f>
        <v>8240</v>
      </c>
      <c r="Z574" s="84"/>
      <c r="AA574" s="87">
        <f>AB574*M574/100</f>
        <v>1.6480000000000001</v>
      </c>
      <c r="AB574" s="86">
        <v>0.02</v>
      </c>
    </row>
    <row r="575" spans="2:28" ht="16.5" customHeight="1" x14ac:dyDescent="0.25">
      <c r="B575" s="99"/>
      <c r="C575" s="99"/>
      <c r="D575" s="99"/>
      <c r="E575" s="99"/>
      <c r="F575" s="99"/>
      <c r="G575" s="99"/>
      <c r="H575" s="107"/>
      <c r="I575" s="107"/>
      <c r="J575" s="107"/>
      <c r="K575" s="106"/>
      <c r="L575" s="106"/>
      <c r="M575" s="106"/>
      <c r="N575" s="77"/>
      <c r="O575" s="78"/>
      <c r="P575" s="78"/>
      <c r="Q575" s="78"/>
      <c r="R575" s="79"/>
      <c r="S575" s="80"/>
      <c r="T575" s="81"/>
      <c r="U575" s="77"/>
      <c r="V575" s="79"/>
      <c r="W575" s="79"/>
      <c r="X575" s="86"/>
      <c r="Y575" s="83"/>
      <c r="Z575" s="84"/>
      <c r="AA575" s="85"/>
      <c r="AB575" s="86"/>
    </row>
    <row r="576" spans="2:28" ht="16.5" customHeight="1" x14ac:dyDescent="0.25">
      <c r="B576" s="100" t="s">
        <v>205</v>
      </c>
      <c r="C576" s="101"/>
      <c r="D576" s="101"/>
      <c r="E576" s="101"/>
      <c r="F576" s="101"/>
      <c r="G576" s="102"/>
      <c r="H576" s="102" t="s">
        <v>210</v>
      </c>
      <c r="I576" s="102" t="s">
        <v>2005</v>
      </c>
      <c r="J576" s="102" t="s">
        <v>732</v>
      </c>
      <c r="K576" s="102">
        <v>48</v>
      </c>
      <c r="L576" s="102">
        <v>6</v>
      </c>
      <c r="M576" s="102" t="s">
        <v>334</v>
      </c>
      <c r="N576" s="102" t="s">
        <v>236</v>
      </c>
      <c r="O576" s="102" t="s">
        <v>208</v>
      </c>
      <c r="P576" s="102" t="s">
        <v>209</v>
      </c>
      <c r="Q576" s="102" t="s">
        <v>139</v>
      </c>
      <c r="R576" s="102">
        <v>34160</v>
      </c>
      <c r="S576" s="102" t="s">
        <v>236</v>
      </c>
      <c r="T576" s="102">
        <v>80</v>
      </c>
      <c r="U576" s="102" t="s">
        <v>2006</v>
      </c>
      <c r="V576" s="103"/>
      <c r="W576" s="101"/>
      <c r="X576" s="102"/>
      <c r="Y576" s="101"/>
      <c r="Z576" s="101"/>
      <c r="AA576" s="101"/>
      <c r="AB576" s="104"/>
    </row>
    <row r="577" spans="2:28" ht="16.5" customHeight="1" x14ac:dyDescent="0.25">
      <c r="B577" s="97">
        <v>771</v>
      </c>
      <c r="C577" s="97" t="s">
        <v>55</v>
      </c>
      <c r="D577" s="98">
        <v>1177</v>
      </c>
      <c r="E577" s="99">
        <v>10</v>
      </c>
      <c r="F577" s="97">
        <v>6</v>
      </c>
      <c r="G577" s="97">
        <v>2</v>
      </c>
      <c r="H577" s="105">
        <v>0</v>
      </c>
      <c r="I577" s="105">
        <v>0</v>
      </c>
      <c r="J577" s="105">
        <v>75</v>
      </c>
      <c r="K577" s="95">
        <v>75</v>
      </c>
      <c r="L577" s="106">
        <f>T576</f>
        <v>80</v>
      </c>
      <c r="M577" s="106">
        <f>K577*L577</f>
        <v>6000</v>
      </c>
      <c r="N577" s="77"/>
      <c r="O577" s="78" t="s">
        <v>203</v>
      </c>
      <c r="P577" s="78" t="s">
        <v>5</v>
      </c>
      <c r="Q577" s="78" t="s">
        <v>143</v>
      </c>
      <c r="R577" s="79">
        <v>90</v>
      </c>
      <c r="S577" s="80"/>
      <c r="T577" s="81">
        <v>8050</v>
      </c>
      <c r="U577" s="96" t="s">
        <v>2007</v>
      </c>
      <c r="V577" s="79">
        <f>R577*T577*20/100</f>
        <v>144900</v>
      </c>
      <c r="W577" s="79">
        <f>R577*T577-V577</f>
        <v>579600</v>
      </c>
      <c r="X577" s="82">
        <f>M577+W577</f>
        <v>585600</v>
      </c>
      <c r="Y577" s="83">
        <f>M577</f>
        <v>6000</v>
      </c>
      <c r="Z577" s="84"/>
      <c r="AA577" s="87">
        <f>AB577*M577/100</f>
        <v>1.2</v>
      </c>
      <c r="AB577" s="86">
        <v>0.02</v>
      </c>
    </row>
    <row r="578" spans="2:28" ht="16.5" customHeight="1" x14ac:dyDescent="0.25">
      <c r="B578" s="99"/>
      <c r="C578" s="99"/>
      <c r="D578" s="99"/>
      <c r="E578" s="99"/>
      <c r="F578" s="99"/>
      <c r="G578" s="99"/>
      <c r="H578" s="107"/>
      <c r="I578" s="107"/>
      <c r="J578" s="107"/>
      <c r="K578" s="106"/>
      <c r="L578" s="106"/>
      <c r="M578" s="106"/>
      <c r="N578" s="77"/>
      <c r="O578" s="78"/>
      <c r="P578" s="78"/>
      <c r="Q578" s="78"/>
      <c r="R578" s="79"/>
      <c r="S578" s="80"/>
      <c r="T578" s="81"/>
      <c r="U578" s="77"/>
      <c r="V578" s="79"/>
      <c r="W578" s="79"/>
      <c r="X578" s="86"/>
      <c r="Y578" s="83"/>
      <c r="Z578" s="84"/>
      <c r="AA578" s="85"/>
      <c r="AB578" s="86"/>
    </row>
    <row r="579" spans="2:28" ht="16.5" customHeight="1" x14ac:dyDescent="0.25">
      <c r="B579" s="100" t="s">
        <v>205</v>
      </c>
      <c r="C579" s="101"/>
      <c r="D579" s="101"/>
      <c r="E579" s="101"/>
      <c r="F579" s="101"/>
      <c r="G579" s="102"/>
      <c r="H579" s="102" t="s">
        <v>301</v>
      </c>
      <c r="I579" s="102" t="s">
        <v>2008</v>
      </c>
      <c r="J579" s="102" t="s">
        <v>1798</v>
      </c>
      <c r="K579" s="102">
        <v>83</v>
      </c>
      <c r="L579" s="102">
        <v>6</v>
      </c>
      <c r="M579" s="102" t="s">
        <v>334</v>
      </c>
      <c r="N579" s="102" t="s">
        <v>236</v>
      </c>
      <c r="O579" s="102" t="s">
        <v>208</v>
      </c>
      <c r="P579" s="102" t="s">
        <v>209</v>
      </c>
      <c r="Q579" s="102" t="s">
        <v>139</v>
      </c>
      <c r="R579" s="102">
        <v>34160</v>
      </c>
      <c r="S579" s="102" t="s">
        <v>236</v>
      </c>
      <c r="T579" s="102">
        <v>200</v>
      </c>
      <c r="U579" s="102" t="s">
        <v>1845</v>
      </c>
      <c r="V579" s="103"/>
      <c r="W579" s="101"/>
      <c r="X579" s="102"/>
      <c r="Y579" s="101"/>
      <c r="Z579" s="101"/>
      <c r="AA579" s="101"/>
      <c r="AB579" s="104"/>
    </row>
    <row r="580" spans="2:28" ht="16.5" customHeight="1" x14ac:dyDescent="0.25">
      <c r="B580" s="97">
        <v>772</v>
      </c>
      <c r="C580" s="97" t="s">
        <v>55</v>
      </c>
      <c r="D580" s="98">
        <v>1292</v>
      </c>
      <c r="E580" s="99">
        <v>11</v>
      </c>
      <c r="F580" s="97">
        <v>6</v>
      </c>
      <c r="G580" s="97">
        <v>2</v>
      </c>
      <c r="H580" s="105">
        <v>0</v>
      </c>
      <c r="I580" s="105">
        <v>1</v>
      </c>
      <c r="J580" s="105">
        <v>0</v>
      </c>
      <c r="K580" s="95">
        <v>100</v>
      </c>
      <c r="L580" s="106">
        <f>T579</f>
        <v>200</v>
      </c>
      <c r="M580" s="106">
        <f>K580*L580</f>
        <v>20000</v>
      </c>
      <c r="N580" s="77"/>
      <c r="O580" s="78" t="s">
        <v>203</v>
      </c>
      <c r="P580" s="78" t="s">
        <v>211</v>
      </c>
      <c r="Q580" s="78" t="s">
        <v>143</v>
      </c>
      <c r="R580" s="79">
        <v>72</v>
      </c>
      <c r="S580" s="80"/>
      <c r="T580" s="81">
        <v>7450</v>
      </c>
      <c r="U580" s="96" t="s">
        <v>996</v>
      </c>
      <c r="V580" s="79">
        <f>R580*T580*85/100</f>
        <v>455940</v>
      </c>
      <c r="W580" s="79">
        <f>R580*T580-V580</f>
        <v>80460</v>
      </c>
      <c r="X580" s="82">
        <f>M580+W580</f>
        <v>100460</v>
      </c>
      <c r="Y580" s="83">
        <f>M580</f>
        <v>20000</v>
      </c>
      <c r="Z580" s="84"/>
      <c r="AA580" s="87">
        <f>AB580*M580/100</f>
        <v>4</v>
      </c>
      <c r="AB580" s="86">
        <v>0.02</v>
      </c>
    </row>
    <row r="581" spans="2:28" ht="16.5" customHeight="1" x14ac:dyDescent="0.25">
      <c r="B581" s="97"/>
      <c r="C581" s="97"/>
      <c r="D581" s="98"/>
      <c r="E581" s="99"/>
      <c r="F581" s="97"/>
      <c r="G581" s="97"/>
      <c r="H581" s="105"/>
      <c r="I581" s="105"/>
      <c r="J581" s="105">
        <v>86</v>
      </c>
      <c r="K581" s="95">
        <v>86</v>
      </c>
      <c r="L581" s="106">
        <f>T579</f>
        <v>200</v>
      </c>
      <c r="M581" s="106">
        <f>K581*L581</f>
        <v>17200</v>
      </c>
      <c r="N581" s="77"/>
      <c r="O581" s="78" t="s">
        <v>203</v>
      </c>
      <c r="P581" s="78" t="s">
        <v>5</v>
      </c>
      <c r="Q581" s="78" t="s">
        <v>143</v>
      </c>
      <c r="R581" s="79">
        <v>108</v>
      </c>
      <c r="S581" s="80"/>
      <c r="T581" s="81">
        <v>8050</v>
      </c>
      <c r="U581" s="96" t="s">
        <v>221</v>
      </c>
      <c r="V581" s="79">
        <f>R581*T581*3/100</f>
        <v>26082</v>
      </c>
      <c r="W581" s="79">
        <f>R581*T581-V581</f>
        <v>843318</v>
      </c>
      <c r="X581" s="82">
        <f>M581+W581</f>
        <v>860518</v>
      </c>
      <c r="Y581" s="83">
        <f>M581</f>
        <v>17200</v>
      </c>
      <c r="Z581" s="84"/>
      <c r="AA581" s="87">
        <f>AB581*M581/100</f>
        <v>3.44</v>
      </c>
      <c r="AB581" s="86">
        <v>0.02</v>
      </c>
    </row>
    <row r="582" spans="2:28" ht="16.5" customHeight="1" x14ac:dyDescent="0.25">
      <c r="B582" s="97"/>
      <c r="C582" s="97"/>
      <c r="D582" s="98"/>
      <c r="E582" s="99"/>
      <c r="F582" s="97"/>
      <c r="G582" s="97"/>
      <c r="H582" s="105">
        <v>0</v>
      </c>
      <c r="I582" s="105">
        <v>1</v>
      </c>
      <c r="J582" s="105">
        <v>86</v>
      </c>
      <c r="K582" s="95">
        <v>186</v>
      </c>
      <c r="L582" s="106"/>
      <c r="M582" s="106"/>
      <c r="N582" s="77"/>
      <c r="O582" s="78"/>
      <c r="P582" s="78"/>
      <c r="Q582" s="78"/>
      <c r="R582" s="79"/>
      <c r="S582" s="80"/>
      <c r="T582" s="81"/>
      <c r="U582" s="77"/>
      <c r="V582" s="79"/>
      <c r="W582" s="79"/>
      <c r="X582" s="82"/>
      <c r="Y582" s="83"/>
      <c r="Z582" s="84"/>
      <c r="AA582" s="87">
        <f>SUM(AA580:AA581)</f>
        <v>7.4399999999999995</v>
      </c>
      <c r="AB582" s="82"/>
    </row>
    <row r="583" spans="2:28" ht="16.5" customHeight="1" x14ac:dyDescent="0.25">
      <c r="B583" s="97"/>
      <c r="C583" s="97"/>
      <c r="D583" s="98"/>
      <c r="E583" s="99"/>
      <c r="F583" s="97"/>
      <c r="G583" s="97"/>
      <c r="H583" s="105"/>
      <c r="I583" s="105"/>
      <c r="J583" s="105"/>
      <c r="K583" s="95"/>
      <c r="L583" s="106"/>
      <c r="M583" s="106"/>
      <c r="N583" s="77"/>
      <c r="O583" s="78"/>
      <c r="P583" s="78"/>
      <c r="Q583" s="78"/>
      <c r="R583" s="79"/>
      <c r="S583" s="80"/>
      <c r="T583" s="81"/>
      <c r="U583" s="77"/>
      <c r="V583" s="79"/>
      <c r="W583" s="79"/>
      <c r="X583" s="82"/>
      <c r="Y583" s="83"/>
      <c r="Z583" s="84"/>
      <c r="AA583" s="87"/>
      <c r="AB583" s="82"/>
    </row>
    <row r="584" spans="2:28" ht="16.5" customHeight="1" x14ac:dyDescent="0.25">
      <c r="B584" s="99"/>
      <c r="C584" s="99"/>
      <c r="D584" s="99"/>
      <c r="E584" s="99"/>
      <c r="F584" s="99"/>
      <c r="G584" s="99"/>
      <c r="H584" s="107"/>
      <c r="I584" s="107"/>
      <c r="J584" s="107"/>
      <c r="K584" s="106"/>
      <c r="L584" s="106"/>
      <c r="M584" s="106"/>
      <c r="N584" s="77"/>
      <c r="O584" s="78"/>
      <c r="P584" s="78"/>
      <c r="Q584" s="78"/>
      <c r="R584" s="79"/>
      <c r="S584" s="80"/>
      <c r="T584" s="81"/>
      <c r="U584" s="77"/>
      <c r="V584" s="79"/>
      <c r="W584" s="79"/>
      <c r="X584" s="86"/>
      <c r="Y584" s="83"/>
      <c r="Z584" s="84"/>
      <c r="AA584" s="85"/>
      <c r="AB584" s="86"/>
    </row>
    <row r="585" spans="2:28" ht="16.5" customHeight="1" x14ac:dyDescent="0.25">
      <c r="B585" s="100" t="s">
        <v>205</v>
      </c>
      <c r="C585" s="101"/>
      <c r="D585" s="101"/>
      <c r="E585" s="101"/>
      <c r="F585" s="101"/>
      <c r="G585" s="102"/>
      <c r="H585" s="102" t="s">
        <v>301</v>
      </c>
      <c r="I585" s="102" t="s">
        <v>2009</v>
      </c>
      <c r="J585" s="102" t="s">
        <v>2010</v>
      </c>
      <c r="K585" s="102">
        <v>162</v>
      </c>
      <c r="L585" s="102">
        <v>6</v>
      </c>
      <c r="M585" s="102" t="s">
        <v>334</v>
      </c>
      <c r="N585" s="102" t="s">
        <v>236</v>
      </c>
      <c r="O585" s="102" t="s">
        <v>208</v>
      </c>
      <c r="P585" s="102" t="s">
        <v>209</v>
      </c>
      <c r="Q585" s="102" t="s">
        <v>139</v>
      </c>
      <c r="R585" s="102">
        <v>34160</v>
      </c>
      <c r="S585" s="102" t="s">
        <v>236</v>
      </c>
      <c r="T585" s="102">
        <v>200</v>
      </c>
      <c r="U585" s="102" t="s">
        <v>2011</v>
      </c>
      <c r="V585" s="103"/>
      <c r="W585" s="101"/>
      <c r="X585" s="102"/>
      <c r="Y585" s="101"/>
      <c r="Z585" s="101"/>
      <c r="AA585" s="101"/>
      <c r="AB585" s="104"/>
    </row>
    <row r="586" spans="2:28" ht="16.5" customHeight="1" x14ac:dyDescent="0.25">
      <c r="B586" s="97">
        <v>773</v>
      </c>
      <c r="C586" s="97" t="s">
        <v>55</v>
      </c>
      <c r="D586" s="98">
        <v>1293</v>
      </c>
      <c r="E586" s="99">
        <v>12</v>
      </c>
      <c r="F586" s="97">
        <v>6</v>
      </c>
      <c r="G586" s="97">
        <v>2</v>
      </c>
      <c r="H586" s="105">
        <v>0</v>
      </c>
      <c r="I586" s="105">
        <v>1</v>
      </c>
      <c r="J586" s="105">
        <v>95</v>
      </c>
      <c r="K586" s="95">
        <v>195</v>
      </c>
      <c r="L586" s="106">
        <f>T585</f>
        <v>200</v>
      </c>
      <c r="M586" s="106">
        <f>K586*L586</f>
        <v>39000</v>
      </c>
      <c r="N586" s="77"/>
      <c r="O586" s="78" t="s">
        <v>203</v>
      </c>
      <c r="P586" s="78" t="s">
        <v>5</v>
      </c>
      <c r="Q586" s="78" t="s">
        <v>143</v>
      </c>
      <c r="R586" s="79">
        <v>72</v>
      </c>
      <c r="S586" s="80"/>
      <c r="T586" s="81">
        <v>8050</v>
      </c>
      <c r="U586" s="96" t="s">
        <v>2007</v>
      </c>
      <c r="V586" s="79">
        <f>R586*T586*20/100</f>
        <v>115920</v>
      </c>
      <c r="W586" s="79">
        <f>R586*T586-V586</f>
        <v>463680</v>
      </c>
      <c r="X586" s="82">
        <f>M586+W586</f>
        <v>502680</v>
      </c>
      <c r="Y586" s="83">
        <f>M586</f>
        <v>39000</v>
      </c>
      <c r="Z586" s="84"/>
      <c r="AA586" s="87">
        <f>AB586*M586/100</f>
        <v>7.8</v>
      </c>
      <c r="AB586" s="86">
        <v>0.02</v>
      </c>
    </row>
    <row r="587" spans="2:28" ht="16.5" customHeight="1" x14ac:dyDescent="0.25">
      <c r="B587" s="99"/>
      <c r="C587" s="99"/>
      <c r="D587" s="99"/>
      <c r="E587" s="99"/>
      <c r="F587" s="99"/>
      <c r="G587" s="99"/>
      <c r="H587" s="107"/>
      <c r="I587" s="107"/>
      <c r="J587" s="107"/>
      <c r="K587" s="106"/>
      <c r="L587" s="106"/>
      <c r="M587" s="106"/>
      <c r="N587" s="77"/>
      <c r="O587" s="78"/>
      <c r="P587" s="78"/>
      <c r="Q587" s="78"/>
      <c r="R587" s="79"/>
      <c r="S587" s="80"/>
      <c r="T587" s="81"/>
      <c r="U587" s="77"/>
      <c r="V587" s="79"/>
      <c r="W587" s="79"/>
      <c r="X587" s="86"/>
      <c r="Y587" s="83"/>
      <c r="Z587" s="84"/>
      <c r="AA587" s="85"/>
      <c r="AB587" s="86"/>
    </row>
    <row r="588" spans="2:28" ht="16.5" customHeight="1" x14ac:dyDescent="0.25">
      <c r="B588" s="100" t="s">
        <v>205</v>
      </c>
      <c r="C588" s="101"/>
      <c r="D588" s="101"/>
      <c r="E588" s="101"/>
      <c r="F588" s="101"/>
      <c r="G588" s="102"/>
      <c r="H588" s="102" t="s">
        <v>301</v>
      </c>
      <c r="I588" s="102" t="s">
        <v>2009</v>
      </c>
      <c r="J588" s="102" t="s">
        <v>2010</v>
      </c>
      <c r="K588" s="102">
        <v>162</v>
      </c>
      <c r="L588" s="102">
        <v>6</v>
      </c>
      <c r="M588" s="102" t="s">
        <v>334</v>
      </c>
      <c r="N588" s="102" t="s">
        <v>236</v>
      </c>
      <c r="O588" s="102" t="s">
        <v>208</v>
      </c>
      <c r="P588" s="102" t="s">
        <v>209</v>
      </c>
      <c r="Q588" s="102" t="s">
        <v>139</v>
      </c>
      <c r="R588" s="102">
        <v>34160</v>
      </c>
      <c r="S588" s="102" t="s">
        <v>236</v>
      </c>
      <c r="T588" s="102">
        <v>600</v>
      </c>
      <c r="U588" s="102" t="s">
        <v>2013</v>
      </c>
      <c r="V588" s="103"/>
      <c r="W588" s="101"/>
      <c r="X588" s="102"/>
      <c r="Y588" s="101"/>
      <c r="Z588" s="101"/>
      <c r="AA588" s="101"/>
      <c r="AB588" s="104"/>
    </row>
    <row r="589" spans="2:28" ht="16.5" customHeight="1" x14ac:dyDescent="0.25">
      <c r="B589" s="97">
        <v>775</v>
      </c>
      <c r="C589" s="97" t="s">
        <v>55</v>
      </c>
      <c r="D589" s="98">
        <v>6661</v>
      </c>
      <c r="E589" s="99">
        <v>14</v>
      </c>
      <c r="F589" s="97">
        <v>6</v>
      </c>
      <c r="G589" s="97">
        <v>2</v>
      </c>
      <c r="H589" s="105">
        <v>0</v>
      </c>
      <c r="I589" s="105">
        <v>0</v>
      </c>
      <c r="J589" s="105">
        <v>38</v>
      </c>
      <c r="K589" s="95">
        <v>38</v>
      </c>
      <c r="L589" s="106">
        <f>T588</f>
        <v>600</v>
      </c>
      <c r="M589" s="106">
        <f>K589*L589</f>
        <v>22800</v>
      </c>
      <c r="N589" s="77"/>
      <c r="O589" s="78" t="s">
        <v>203</v>
      </c>
      <c r="P589" s="78" t="s">
        <v>5</v>
      </c>
      <c r="Q589" s="78" t="s">
        <v>143</v>
      </c>
      <c r="R589" s="79">
        <v>72</v>
      </c>
      <c r="S589" s="80"/>
      <c r="T589" s="81">
        <v>8050</v>
      </c>
      <c r="U589" s="96" t="s">
        <v>220</v>
      </c>
      <c r="V589" s="79">
        <f>R589*T589*6/100</f>
        <v>34776</v>
      </c>
      <c r="W589" s="79">
        <f>R589*T589-V589</f>
        <v>544824</v>
      </c>
      <c r="X589" s="82">
        <f>M589+W589</f>
        <v>567624</v>
      </c>
      <c r="Y589" s="83">
        <f>M589</f>
        <v>22800</v>
      </c>
      <c r="Z589" s="84"/>
      <c r="AA589" s="87">
        <f>AB589*M589/100</f>
        <v>4.5599999999999996</v>
      </c>
      <c r="AB589" s="86">
        <v>0.02</v>
      </c>
    </row>
    <row r="590" spans="2:28" ht="16.5" customHeight="1" x14ac:dyDescent="0.25">
      <c r="B590" s="99"/>
      <c r="C590" s="99"/>
      <c r="D590" s="99"/>
      <c r="E590" s="99"/>
      <c r="F590" s="99"/>
      <c r="G590" s="99"/>
      <c r="H590" s="107"/>
      <c r="I590" s="107"/>
      <c r="J590" s="107"/>
      <c r="K590" s="106"/>
      <c r="L590" s="106"/>
      <c r="M590" s="106"/>
      <c r="N590" s="77"/>
      <c r="O590" s="78"/>
      <c r="P590" s="78"/>
      <c r="Q590" s="78"/>
      <c r="R590" s="79"/>
      <c r="S590" s="80"/>
      <c r="T590" s="81"/>
      <c r="U590" s="77"/>
      <c r="V590" s="79"/>
      <c r="W590" s="79"/>
      <c r="X590" s="86"/>
      <c r="Y590" s="83"/>
      <c r="Z590" s="84"/>
      <c r="AA590" s="85"/>
      <c r="AB590" s="86"/>
    </row>
    <row r="591" spans="2:28" ht="16.5" customHeight="1" x14ac:dyDescent="0.25">
      <c r="B591" s="100" t="s">
        <v>205</v>
      </c>
      <c r="C591" s="101"/>
      <c r="D591" s="101"/>
      <c r="E591" s="101"/>
      <c r="F591" s="101"/>
      <c r="G591" s="102"/>
      <c r="H591" s="102" t="s">
        <v>207</v>
      </c>
      <c r="I591" s="102" t="s">
        <v>2133</v>
      </c>
      <c r="J591" s="102" t="s">
        <v>1577</v>
      </c>
      <c r="K591" s="102">
        <v>134</v>
      </c>
      <c r="L591" s="102">
        <v>6</v>
      </c>
      <c r="M591" s="102"/>
      <c r="N591" s="102" t="s">
        <v>236</v>
      </c>
      <c r="O591" s="102" t="s">
        <v>208</v>
      </c>
      <c r="P591" s="102" t="s">
        <v>209</v>
      </c>
      <c r="Q591" s="102" t="s">
        <v>139</v>
      </c>
      <c r="R591" s="102">
        <v>34160</v>
      </c>
      <c r="S591" s="102" t="s">
        <v>236</v>
      </c>
      <c r="T591" s="102">
        <v>100</v>
      </c>
      <c r="U591" s="102" t="s">
        <v>2134</v>
      </c>
      <c r="V591" s="103"/>
      <c r="W591" s="101"/>
      <c r="X591" s="102"/>
      <c r="Y591" s="101"/>
      <c r="Z591" s="101"/>
      <c r="AA591" s="101"/>
      <c r="AB591" s="104"/>
    </row>
    <row r="592" spans="2:28" ht="16.5" customHeight="1" x14ac:dyDescent="0.25">
      <c r="B592" s="97">
        <v>826</v>
      </c>
      <c r="C592" s="97" t="s">
        <v>55</v>
      </c>
      <c r="D592" s="98">
        <v>5603</v>
      </c>
      <c r="E592" s="99">
        <v>333</v>
      </c>
      <c r="F592" s="97">
        <v>2</v>
      </c>
      <c r="G592" s="97">
        <v>1</v>
      </c>
      <c r="H592" s="105">
        <v>23</v>
      </c>
      <c r="I592" s="105">
        <v>2</v>
      </c>
      <c r="J592" s="105">
        <v>94</v>
      </c>
      <c r="K592" s="95">
        <v>9494</v>
      </c>
      <c r="L592" s="106">
        <f>T591</f>
        <v>100</v>
      </c>
      <c r="M592" s="106">
        <f>K592*L592</f>
        <v>949400</v>
      </c>
      <c r="N592" s="77"/>
      <c r="O592" s="78"/>
      <c r="P592" s="78"/>
      <c r="Q592" s="78"/>
      <c r="R592" s="79"/>
      <c r="S592" s="80"/>
      <c r="T592" s="81"/>
      <c r="U592" s="77"/>
      <c r="V592" s="79"/>
      <c r="W592" s="79"/>
      <c r="X592" s="82"/>
      <c r="Y592" s="83">
        <f>M592</f>
        <v>949400</v>
      </c>
      <c r="Z592" s="84"/>
      <c r="AA592" s="87">
        <f>AB592*M592/100</f>
        <v>94.94</v>
      </c>
      <c r="AB592" s="110">
        <v>0.01</v>
      </c>
    </row>
    <row r="593" spans="2:28" ht="16.5" customHeight="1" x14ac:dyDescent="0.25">
      <c r="B593" s="99"/>
      <c r="C593" s="99"/>
      <c r="D593" s="99"/>
      <c r="E593" s="99"/>
      <c r="F593" s="99"/>
      <c r="G593" s="99"/>
      <c r="H593" s="107"/>
      <c r="I593" s="107"/>
      <c r="J593" s="107"/>
      <c r="K593" s="106"/>
      <c r="L593" s="106"/>
      <c r="M593" s="106"/>
      <c r="N593" s="77"/>
      <c r="O593" s="78"/>
      <c r="P593" s="78"/>
      <c r="Q593" s="78"/>
      <c r="R593" s="79"/>
      <c r="S593" s="80"/>
      <c r="T593" s="81"/>
      <c r="U593" s="77"/>
      <c r="V593" s="79"/>
      <c r="W593" s="79"/>
      <c r="X593" s="86"/>
      <c r="Y593" s="83"/>
      <c r="Z593" s="84"/>
      <c r="AA593" s="85"/>
      <c r="AB593" s="86"/>
    </row>
    <row r="594" spans="2:28" ht="16.5" customHeight="1" x14ac:dyDescent="0.25">
      <c r="B594" s="100" t="s">
        <v>205</v>
      </c>
      <c r="C594" s="101"/>
      <c r="D594" s="101"/>
      <c r="E594" s="101"/>
      <c r="F594" s="101"/>
      <c r="G594" s="102"/>
      <c r="H594" s="102" t="s">
        <v>207</v>
      </c>
      <c r="I594" s="102" t="s">
        <v>1800</v>
      </c>
      <c r="J594" s="102" t="s">
        <v>1577</v>
      </c>
      <c r="K594" s="102">
        <v>117</v>
      </c>
      <c r="L594" s="102">
        <v>6</v>
      </c>
      <c r="M594" s="102"/>
      <c r="N594" s="102"/>
      <c r="O594" s="102" t="s">
        <v>208</v>
      </c>
      <c r="P594" s="102" t="s">
        <v>209</v>
      </c>
      <c r="Q594" s="102" t="s">
        <v>139</v>
      </c>
      <c r="R594" s="102">
        <v>34160</v>
      </c>
      <c r="S594" s="102" t="s">
        <v>236</v>
      </c>
      <c r="T594" s="102">
        <v>100</v>
      </c>
      <c r="U594" s="102" t="s">
        <v>2176</v>
      </c>
      <c r="V594" s="103"/>
      <c r="W594" s="101"/>
      <c r="X594" s="102"/>
      <c r="Y594" s="101"/>
      <c r="Z594" s="101"/>
      <c r="AA594" s="101"/>
      <c r="AB594" s="104"/>
    </row>
    <row r="595" spans="2:28" ht="16.5" customHeight="1" x14ac:dyDescent="0.25">
      <c r="B595" s="97">
        <v>852</v>
      </c>
      <c r="C595" s="97" t="s">
        <v>55</v>
      </c>
      <c r="D595" s="98">
        <v>5636</v>
      </c>
      <c r="E595" s="99">
        <v>362</v>
      </c>
      <c r="F595" s="97">
        <v>6</v>
      </c>
      <c r="G595" s="97">
        <v>1</v>
      </c>
      <c r="H595" s="105">
        <v>23</v>
      </c>
      <c r="I595" s="105">
        <v>2</v>
      </c>
      <c r="J595" s="105">
        <v>64</v>
      </c>
      <c r="K595" s="95">
        <v>9464</v>
      </c>
      <c r="L595" s="106">
        <f>T594</f>
        <v>100</v>
      </c>
      <c r="M595" s="106">
        <f>K595*L595</f>
        <v>946400</v>
      </c>
      <c r="N595" s="77"/>
      <c r="O595" s="78"/>
      <c r="P595" s="78"/>
      <c r="Q595" s="78"/>
      <c r="R595" s="79"/>
      <c r="S595" s="80"/>
      <c r="T595" s="81"/>
      <c r="U595" s="77"/>
      <c r="V595" s="79"/>
      <c r="W595" s="79"/>
      <c r="X595" s="82"/>
      <c r="Y595" s="83">
        <f>M595</f>
        <v>946400</v>
      </c>
      <c r="Z595" s="84"/>
      <c r="AA595" s="87">
        <f>AB595*M595/100</f>
        <v>94.64</v>
      </c>
      <c r="AB595" s="110">
        <v>0.01</v>
      </c>
    </row>
    <row r="596" spans="2:28" ht="16.5" customHeight="1" x14ac:dyDescent="0.25">
      <c r="B596" s="99"/>
      <c r="C596" s="99"/>
      <c r="D596" s="99"/>
      <c r="E596" s="99"/>
      <c r="F596" s="99"/>
      <c r="G596" s="99"/>
      <c r="H596" s="107"/>
      <c r="I596" s="107"/>
      <c r="J596" s="107"/>
      <c r="K596" s="106"/>
      <c r="L596" s="106"/>
      <c r="M596" s="106"/>
      <c r="N596" s="77"/>
      <c r="O596" s="78"/>
      <c r="P596" s="78"/>
      <c r="Q596" s="78"/>
      <c r="R596" s="79"/>
      <c r="S596" s="80"/>
      <c r="T596" s="81"/>
      <c r="U596" s="77"/>
      <c r="V596" s="79"/>
      <c r="W596" s="79"/>
      <c r="X596" s="86"/>
      <c r="Y596" s="83"/>
      <c r="Z596" s="84"/>
      <c r="AA596" s="85"/>
      <c r="AB596" s="86"/>
    </row>
    <row r="597" spans="2:28" ht="16.5" customHeight="1" x14ac:dyDescent="0.25">
      <c r="B597" s="100" t="s">
        <v>205</v>
      </c>
      <c r="C597" s="101"/>
      <c r="D597" s="101"/>
      <c r="E597" s="101"/>
      <c r="F597" s="101"/>
      <c r="G597" s="102"/>
      <c r="H597" s="102" t="s">
        <v>210</v>
      </c>
      <c r="I597" s="102" t="s">
        <v>2177</v>
      </c>
      <c r="J597" s="102" t="s">
        <v>1577</v>
      </c>
      <c r="K597" s="102">
        <v>34</v>
      </c>
      <c r="L597" s="102">
        <v>6</v>
      </c>
      <c r="M597" s="102"/>
      <c r="N597" s="102"/>
      <c r="O597" s="102" t="s">
        <v>208</v>
      </c>
      <c r="P597" s="102" t="s">
        <v>209</v>
      </c>
      <c r="Q597" s="102" t="s">
        <v>139</v>
      </c>
      <c r="R597" s="102">
        <v>34160</v>
      </c>
      <c r="S597" s="102" t="s">
        <v>236</v>
      </c>
      <c r="T597" s="102">
        <v>100</v>
      </c>
      <c r="U597" s="102" t="s">
        <v>2178</v>
      </c>
      <c r="V597" s="103"/>
      <c r="W597" s="101"/>
      <c r="X597" s="102"/>
      <c r="Y597" s="101"/>
      <c r="Z597" s="101"/>
      <c r="AA597" s="101"/>
      <c r="AB597" s="104"/>
    </row>
    <row r="598" spans="2:28" ht="16.5" customHeight="1" x14ac:dyDescent="0.25">
      <c r="B598" s="97">
        <v>853</v>
      </c>
      <c r="C598" s="97" t="s">
        <v>55</v>
      </c>
      <c r="D598" s="98">
        <v>5637</v>
      </c>
      <c r="E598" s="99">
        <v>363</v>
      </c>
      <c r="F598" s="97">
        <v>2</v>
      </c>
      <c r="G598" s="97">
        <v>1</v>
      </c>
      <c r="H598" s="105">
        <v>11</v>
      </c>
      <c r="I598" s="105">
        <v>2</v>
      </c>
      <c r="J598" s="105">
        <v>87</v>
      </c>
      <c r="K598" s="95">
        <v>4687</v>
      </c>
      <c r="L598" s="106">
        <f>T597</f>
        <v>100</v>
      </c>
      <c r="M598" s="106">
        <f>K598*L598</f>
        <v>468700</v>
      </c>
      <c r="N598" s="77"/>
      <c r="O598" s="78"/>
      <c r="P598" s="78"/>
      <c r="Q598" s="78"/>
      <c r="R598" s="79"/>
      <c r="S598" s="80"/>
      <c r="T598" s="81"/>
      <c r="U598" s="77"/>
      <c r="V598" s="79"/>
      <c r="W598" s="79"/>
      <c r="X598" s="82"/>
      <c r="Y598" s="83">
        <f>M598</f>
        <v>468700</v>
      </c>
      <c r="Z598" s="84"/>
      <c r="AA598" s="87">
        <f>AB598*M598/100</f>
        <v>46.87</v>
      </c>
      <c r="AB598" s="110">
        <v>0.01</v>
      </c>
    </row>
    <row r="599" spans="2:28" ht="16.5" customHeight="1" x14ac:dyDescent="0.25">
      <c r="B599" s="99"/>
      <c r="C599" s="99"/>
      <c r="D599" s="99"/>
      <c r="E599" s="99"/>
      <c r="F599" s="99"/>
      <c r="G599" s="99"/>
      <c r="H599" s="107"/>
      <c r="I599" s="107"/>
      <c r="J599" s="107"/>
      <c r="K599" s="106"/>
      <c r="L599" s="106"/>
      <c r="M599" s="106"/>
      <c r="N599" s="77"/>
      <c r="O599" s="78"/>
      <c r="P599" s="78"/>
      <c r="Q599" s="78"/>
      <c r="R599" s="79"/>
      <c r="S599" s="80"/>
      <c r="T599" s="81"/>
      <c r="U599" s="77"/>
      <c r="V599" s="79"/>
      <c r="W599" s="79"/>
      <c r="X599" s="86"/>
      <c r="Y599" s="83"/>
      <c r="Z599" s="84"/>
      <c r="AA599" s="85"/>
      <c r="AB599" s="86"/>
    </row>
    <row r="600" spans="2:28" ht="16.5" customHeight="1" x14ac:dyDescent="0.25">
      <c r="B600" s="100" t="s">
        <v>205</v>
      </c>
      <c r="C600" s="101"/>
      <c r="D600" s="101"/>
      <c r="E600" s="101"/>
      <c r="F600" s="101"/>
      <c r="G600" s="102"/>
      <c r="H600" s="102" t="s">
        <v>301</v>
      </c>
      <c r="I600" s="102" t="s">
        <v>2009</v>
      </c>
      <c r="J600" s="102" t="s">
        <v>2010</v>
      </c>
      <c r="K600" s="102">
        <v>162</v>
      </c>
      <c r="L600" s="102">
        <v>6</v>
      </c>
      <c r="M600" s="102"/>
      <c r="N600" s="102"/>
      <c r="O600" s="102" t="s">
        <v>208</v>
      </c>
      <c r="P600" s="102" t="s">
        <v>209</v>
      </c>
      <c r="Q600" s="102" t="s">
        <v>139</v>
      </c>
      <c r="R600" s="102">
        <v>34160</v>
      </c>
      <c r="S600" s="102" t="s">
        <v>236</v>
      </c>
      <c r="T600" s="102">
        <v>150</v>
      </c>
      <c r="U600" s="102" t="s">
        <v>2182</v>
      </c>
      <c r="V600" s="103"/>
      <c r="W600" s="101"/>
      <c r="X600" s="102"/>
      <c r="Y600" s="101"/>
      <c r="Z600" s="101"/>
      <c r="AA600" s="101"/>
      <c r="AB600" s="104"/>
    </row>
    <row r="601" spans="2:28" ht="16.5" customHeight="1" x14ac:dyDescent="0.25">
      <c r="B601" s="97">
        <v>857</v>
      </c>
      <c r="C601" s="97" t="s">
        <v>55</v>
      </c>
      <c r="D601" s="98">
        <v>5641</v>
      </c>
      <c r="E601" s="99">
        <v>367</v>
      </c>
      <c r="F601" s="97">
        <v>2</v>
      </c>
      <c r="G601" s="97">
        <v>1</v>
      </c>
      <c r="H601" s="105">
        <v>2</v>
      </c>
      <c r="I601" s="105">
        <v>1</v>
      </c>
      <c r="J601" s="105">
        <v>14</v>
      </c>
      <c r="K601" s="95">
        <v>914</v>
      </c>
      <c r="L601" s="106">
        <f>T600</f>
        <v>150</v>
      </c>
      <c r="M601" s="106">
        <f>K601*L601</f>
        <v>137100</v>
      </c>
      <c r="N601" s="77"/>
      <c r="O601" s="78"/>
      <c r="P601" s="78"/>
      <c r="Q601" s="78"/>
      <c r="R601" s="79"/>
      <c r="S601" s="80"/>
      <c r="T601" s="81"/>
      <c r="U601" s="77"/>
      <c r="V601" s="79"/>
      <c r="W601" s="79"/>
      <c r="X601" s="82"/>
      <c r="Y601" s="83">
        <f>M601</f>
        <v>137100</v>
      </c>
      <c r="Z601" s="84"/>
      <c r="AA601" s="87">
        <f>AB601*M601/100</f>
        <v>13.71</v>
      </c>
      <c r="AB601" s="110">
        <v>0.01</v>
      </c>
    </row>
    <row r="602" spans="2:28" ht="16.5" customHeight="1" x14ac:dyDescent="0.25">
      <c r="B602" s="99"/>
      <c r="C602" s="99"/>
      <c r="D602" s="99"/>
      <c r="E602" s="99"/>
      <c r="F602" s="99"/>
      <c r="G602" s="99"/>
      <c r="H602" s="107"/>
      <c r="I602" s="107"/>
      <c r="J602" s="107"/>
      <c r="K602" s="106"/>
      <c r="L602" s="106"/>
      <c r="M602" s="106"/>
      <c r="N602" s="77"/>
      <c r="O602" s="78"/>
      <c r="P602" s="78"/>
      <c r="Q602" s="78"/>
      <c r="R602" s="79"/>
      <c r="S602" s="80"/>
      <c r="T602" s="81"/>
      <c r="U602" s="77"/>
      <c r="V602" s="79"/>
      <c r="W602" s="79"/>
      <c r="X602" s="86"/>
      <c r="Y602" s="83"/>
      <c r="Z602" s="84"/>
      <c r="AA602" s="85"/>
      <c r="AB602" s="86"/>
    </row>
    <row r="603" spans="2:28" ht="16.5" customHeight="1" x14ac:dyDescent="0.25">
      <c r="B603" s="100" t="s">
        <v>205</v>
      </c>
      <c r="C603" s="101"/>
      <c r="D603" s="101"/>
      <c r="E603" s="101"/>
      <c r="F603" s="101"/>
      <c r="G603" s="102"/>
      <c r="H603" s="102" t="s">
        <v>301</v>
      </c>
      <c r="I603" s="102" t="s">
        <v>2009</v>
      </c>
      <c r="J603" s="102" t="s">
        <v>2010</v>
      </c>
      <c r="K603" s="102">
        <v>162</v>
      </c>
      <c r="L603" s="102">
        <v>6</v>
      </c>
      <c r="M603" s="102"/>
      <c r="N603" s="102"/>
      <c r="O603" s="102" t="s">
        <v>208</v>
      </c>
      <c r="P603" s="102" t="s">
        <v>209</v>
      </c>
      <c r="Q603" s="102" t="s">
        <v>139</v>
      </c>
      <c r="R603" s="102">
        <v>34160</v>
      </c>
      <c r="S603" s="102" t="s">
        <v>236</v>
      </c>
      <c r="T603" s="102">
        <v>150</v>
      </c>
      <c r="U603" s="102" t="s">
        <v>2187</v>
      </c>
      <c r="V603" s="103"/>
      <c r="W603" s="101"/>
      <c r="X603" s="102"/>
      <c r="Y603" s="101"/>
      <c r="Z603" s="101"/>
      <c r="AA603" s="101"/>
      <c r="AB603" s="104"/>
    </row>
    <row r="604" spans="2:28" ht="16.5" customHeight="1" x14ac:dyDescent="0.25">
      <c r="B604" s="97">
        <v>859</v>
      </c>
      <c r="C604" s="97" t="s">
        <v>55</v>
      </c>
      <c r="D604" s="98">
        <v>5643</v>
      </c>
      <c r="E604" s="99">
        <v>369</v>
      </c>
      <c r="F604" s="97">
        <v>2</v>
      </c>
      <c r="G604" s="97">
        <v>1</v>
      </c>
      <c r="H604" s="105">
        <v>2</v>
      </c>
      <c r="I604" s="105">
        <v>1</v>
      </c>
      <c r="J604" s="105">
        <v>11</v>
      </c>
      <c r="K604" s="95">
        <v>911</v>
      </c>
      <c r="L604" s="106">
        <f>T603</f>
        <v>150</v>
      </c>
      <c r="M604" s="106">
        <f>K604*L604</f>
        <v>136650</v>
      </c>
      <c r="N604" s="77"/>
      <c r="O604" s="78"/>
      <c r="P604" s="78"/>
      <c r="Q604" s="78"/>
      <c r="R604" s="79"/>
      <c r="S604" s="80"/>
      <c r="T604" s="81"/>
      <c r="U604" s="77"/>
      <c r="V604" s="79"/>
      <c r="W604" s="79"/>
      <c r="X604" s="82"/>
      <c r="Y604" s="83">
        <f>M604</f>
        <v>136650</v>
      </c>
      <c r="Z604" s="84"/>
      <c r="AA604" s="87">
        <f>AB604*M604/100</f>
        <v>13.664999999999999</v>
      </c>
      <c r="AB604" s="110">
        <v>0.01</v>
      </c>
    </row>
    <row r="605" spans="2:28" ht="16.5" customHeight="1" x14ac:dyDescent="0.25">
      <c r="B605" s="99"/>
      <c r="C605" s="99"/>
      <c r="D605" s="99"/>
      <c r="E605" s="99"/>
      <c r="F605" s="99"/>
      <c r="G605" s="99"/>
      <c r="H605" s="107"/>
      <c r="I605" s="107"/>
      <c r="J605" s="107"/>
      <c r="K605" s="106"/>
      <c r="L605" s="106"/>
      <c r="M605" s="106"/>
      <c r="N605" s="77"/>
      <c r="O605" s="78"/>
      <c r="P605" s="78"/>
      <c r="Q605" s="78"/>
      <c r="R605" s="79"/>
      <c r="S605" s="80"/>
      <c r="T605" s="81"/>
      <c r="U605" s="77"/>
      <c r="V605" s="79"/>
      <c r="W605" s="79"/>
      <c r="X605" s="86"/>
      <c r="Y605" s="83"/>
      <c r="Z605" s="84"/>
      <c r="AA605" s="85"/>
      <c r="AB605" s="86"/>
    </row>
    <row r="606" spans="2:28" ht="16.5" customHeight="1" x14ac:dyDescent="0.25">
      <c r="B606" s="100" t="s">
        <v>205</v>
      </c>
      <c r="C606" s="101"/>
      <c r="D606" s="101"/>
      <c r="E606" s="101"/>
      <c r="F606" s="101"/>
      <c r="G606" s="102"/>
      <c r="H606" s="102" t="s">
        <v>210</v>
      </c>
      <c r="I606" s="102" t="s">
        <v>2218</v>
      </c>
      <c r="J606" s="102" t="s">
        <v>2219</v>
      </c>
      <c r="K606" s="102">
        <v>102</v>
      </c>
      <c r="L606" s="102">
        <v>6</v>
      </c>
      <c r="M606" s="102"/>
      <c r="N606" s="102" t="s">
        <v>236</v>
      </c>
      <c r="O606" s="102" t="s">
        <v>208</v>
      </c>
      <c r="P606" s="102" t="s">
        <v>209</v>
      </c>
      <c r="Q606" s="102" t="s">
        <v>139</v>
      </c>
      <c r="R606" s="102">
        <v>34160</v>
      </c>
      <c r="S606" s="102" t="s">
        <v>236</v>
      </c>
      <c r="T606" s="102">
        <v>200</v>
      </c>
      <c r="U606" s="102" t="s">
        <v>1812</v>
      </c>
      <c r="V606" s="103"/>
      <c r="W606" s="101"/>
      <c r="X606" s="102"/>
      <c r="Y606" s="101"/>
      <c r="Z606" s="101"/>
      <c r="AA606" s="101"/>
      <c r="AB606" s="104"/>
    </row>
    <row r="607" spans="2:28" ht="16.5" customHeight="1" x14ac:dyDescent="0.25">
      <c r="B607" s="97">
        <v>877</v>
      </c>
      <c r="C607" s="97" t="s">
        <v>55</v>
      </c>
      <c r="D607" s="98">
        <v>7395</v>
      </c>
      <c r="E607" s="99">
        <v>92</v>
      </c>
      <c r="F607" s="97">
        <v>6</v>
      </c>
      <c r="G607" s="97">
        <v>2</v>
      </c>
      <c r="H607" s="105">
        <v>0</v>
      </c>
      <c r="I607" s="105">
        <v>0</v>
      </c>
      <c r="J607" s="105">
        <v>55</v>
      </c>
      <c r="K607" s="95">
        <v>55</v>
      </c>
      <c r="L607" s="106">
        <f>T606</f>
        <v>200</v>
      </c>
      <c r="M607" s="106">
        <f>K607*L607</f>
        <v>11000</v>
      </c>
      <c r="N607" s="77"/>
      <c r="O607" s="78" t="s">
        <v>203</v>
      </c>
      <c r="P607" s="78" t="s">
        <v>5</v>
      </c>
      <c r="Q607" s="78" t="s">
        <v>143</v>
      </c>
      <c r="R607" s="79">
        <v>90</v>
      </c>
      <c r="S607" s="80"/>
      <c r="T607" s="81">
        <v>8050</v>
      </c>
      <c r="U607" s="96" t="s">
        <v>375</v>
      </c>
      <c r="V607" s="79">
        <f>R607*T607*36/100</f>
        <v>260820</v>
      </c>
      <c r="W607" s="79">
        <f>R607*T607-V607</f>
        <v>463680</v>
      </c>
      <c r="X607" s="82">
        <f>M607+W607</f>
        <v>474680</v>
      </c>
      <c r="Y607" s="83">
        <f>M607</f>
        <v>11000</v>
      </c>
      <c r="Z607" s="84"/>
      <c r="AA607" s="87">
        <f>AB607*M607/100</f>
        <v>2.2000000000000002</v>
      </c>
      <c r="AB607" s="86">
        <v>0.02</v>
      </c>
    </row>
    <row r="608" spans="2:28" ht="16.5" customHeight="1" x14ac:dyDescent="0.25">
      <c r="B608" s="97"/>
      <c r="C608" s="97"/>
      <c r="D608" s="98"/>
      <c r="E608" s="99"/>
      <c r="F608" s="97"/>
      <c r="G608" s="97"/>
      <c r="H608" s="105"/>
      <c r="I608" s="105"/>
      <c r="J608" s="105"/>
      <c r="K608" s="95"/>
      <c r="L608" s="106"/>
      <c r="M608" s="106"/>
      <c r="N608" s="77"/>
      <c r="O608" s="78"/>
      <c r="P608" s="78"/>
      <c r="Q608" s="78"/>
      <c r="R608" s="79"/>
      <c r="S608" s="80"/>
      <c r="T608" s="81"/>
      <c r="U608" s="96"/>
      <c r="V608" s="79"/>
      <c r="W608" s="79"/>
      <c r="X608" s="82"/>
      <c r="Y608" s="83"/>
      <c r="Z608" s="84"/>
      <c r="AA608" s="87"/>
      <c r="AB608" s="86"/>
    </row>
    <row r="609" spans="2:28" ht="16.5" customHeight="1" x14ac:dyDescent="0.25">
      <c r="B609" s="99"/>
      <c r="C609" s="99"/>
      <c r="D609" s="99"/>
      <c r="E609" s="99"/>
      <c r="F609" s="99"/>
      <c r="G609" s="99"/>
      <c r="H609" s="107"/>
      <c r="I609" s="107"/>
      <c r="J609" s="107"/>
      <c r="K609" s="106"/>
      <c r="L609" s="106"/>
      <c r="M609" s="106"/>
      <c r="N609" s="77"/>
      <c r="O609" s="78"/>
      <c r="P609" s="78"/>
      <c r="Q609" s="78"/>
      <c r="R609" s="79"/>
      <c r="S609" s="80"/>
      <c r="T609" s="81"/>
      <c r="U609" s="77"/>
      <c r="V609" s="79"/>
      <c r="W609" s="79"/>
      <c r="X609" s="86"/>
      <c r="Y609" s="83"/>
      <c r="Z609" s="84"/>
      <c r="AA609" s="85"/>
      <c r="AB609" s="86"/>
    </row>
    <row r="610" spans="2:28" ht="16.5" customHeight="1" x14ac:dyDescent="0.25">
      <c r="B610" s="100" t="s">
        <v>205</v>
      </c>
      <c r="C610" s="101"/>
      <c r="D610" s="101"/>
      <c r="E610" s="101"/>
      <c r="F610" s="101"/>
      <c r="G610" s="102"/>
      <c r="H610" s="102" t="s">
        <v>210</v>
      </c>
      <c r="I610" s="102" t="s">
        <v>2220</v>
      </c>
      <c r="J610" s="102" t="s">
        <v>2221</v>
      </c>
      <c r="K610" s="102">
        <v>155</v>
      </c>
      <c r="L610" s="102">
        <v>6</v>
      </c>
      <c r="M610" s="102"/>
      <c r="N610" s="102" t="s">
        <v>236</v>
      </c>
      <c r="O610" s="102" t="s">
        <v>208</v>
      </c>
      <c r="P610" s="102" t="s">
        <v>209</v>
      </c>
      <c r="Q610" s="102" t="s">
        <v>139</v>
      </c>
      <c r="R610" s="102">
        <v>34160</v>
      </c>
      <c r="S610" s="102" t="s">
        <v>236</v>
      </c>
      <c r="T610" s="102">
        <v>80</v>
      </c>
      <c r="U610" s="102"/>
      <c r="V610" s="103"/>
      <c r="W610" s="101"/>
      <c r="X610" s="102"/>
      <c r="Y610" s="101"/>
      <c r="Z610" s="101"/>
      <c r="AA610" s="101"/>
      <c r="AB610" s="104"/>
    </row>
    <row r="611" spans="2:28" ht="16.5" customHeight="1" x14ac:dyDescent="0.25">
      <c r="B611" s="97">
        <v>878</v>
      </c>
      <c r="C611" s="97" t="s">
        <v>55</v>
      </c>
      <c r="D611" s="98">
        <v>7053</v>
      </c>
      <c r="E611" s="99">
        <v>238</v>
      </c>
      <c r="F611" s="97">
        <v>6</v>
      </c>
      <c r="G611" s="97">
        <v>1</v>
      </c>
      <c r="H611" s="105">
        <v>3</v>
      </c>
      <c r="I611" s="105">
        <v>0</v>
      </c>
      <c r="J611" s="105">
        <v>82</v>
      </c>
      <c r="K611" s="95">
        <v>1282</v>
      </c>
      <c r="L611" s="106">
        <f>T610</f>
        <v>80</v>
      </c>
      <c r="M611" s="106">
        <f>K611*L611</f>
        <v>102560</v>
      </c>
      <c r="N611" s="77"/>
      <c r="O611" s="78"/>
      <c r="P611" s="78"/>
      <c r="Q611" s="78"/>
      <c r="R611" s="79"/>
      <c r="S611" s="80"/>
      <c r="T611" s="81"/>
      <c r="U611" s="77"/>
      <c r="V611" s="79"/>
      <c r="W611" s="79"/>
      <c r="X611" s="82"/>
      <c r="Y611" s="83">
        <f>M611</f>
        <v>102560</v>
      </c>
      <c r="Z611" s="84"/>
      <c r="AA611" s="87">
        <f>AB611*M611/100</f>
        <v>10.255999999999998</v>
      </c>
      <c r="AB611" s="110">
        <v>0.01</v>
      </c>
    </row>
    <row r="612" spans="2:28" ht="16.5" customHeight="1" x14ac:dyDescent="0.25">
      <c r="B612" s="97"/>
      <c r="C612" s="97"/>
      <c r="D612" s="98"/>
      <c r="E612" s="99"/>
      <c r="F612" s="97"/>
      <c r="G612" s="97"/>
      <c r="H612" s="105"/>
      <c r="I612" s="105"/>
      <c r="J612" s="105"/>
      <c r="K612" s="95"/>
      <c r="L612" s="106"/>
      <c r="M612" s="106"/>
      <c r="N612" s="77"/>
      <c r="O612" s="78"/>
      <c r="P612" s="78"/>
      <c r="Q612" s="78"/>
      <c r="R612" s="79"/>
      <c r="S612" s="80"/>
      <c r="T612" s="81"/>
      <c r="U612" s="77"/>
      <c r="V612" s="79"/>
      <c r="W612" s="79"/>
      <c r="X612" s="82"/>
      <c r="Y612" s="83"/>
      <c r="Z612" s="84"/>
      <c r="AA612" s="87"/>
      <c r="AB612" s="110"/>
    </row>
    <row r="613" spans="2:28" ht="16.5" customHeight="1" x14ac:dyDescent="0.25">
      <c r="B613" s="99"/>
      <c r="C613" s="99"/>
      <c r="D613" s="99"/>
      <c r="E613" s="99"/>
      <c r="F613" s="99"/>
      <c r="G613" s="99"/>
      <c r="H613" s="107"/>
      <c r="I613" s="107"/>
      <c r="J613" s="107"/>
      <c r="K613" s="106"/>
      <c r="L613" s="106"/>
      <c r="M613" s="106"/>
      <c r="N613" s="77"/>
      <c r="O613" s="78"/>
      <c r="P613" s="78"/>
      <c r="Q613" s="78"/>
      <c r="R613" s="79"/>
      <c r="S613" s="80"/>
      <c r="T613" s="81"/>
      <c r="U613" s="77"/>
      <c r="V613" s="79"/>
      <c r="W613" s="79"/>
      <c r="X613" s="86"/>
      <c r="Y613" s="83"/>
      <c r="Z613" s="84"/>
      <c r="AA613" s="85"/>
      <c r="AB613" s="86"/>
    </row>
    <row r="614" spans="2:28" ht="16.5" customHeight="1" x14ac:dyDescent="0.25">
      <c r="B614" s="100" t="s">
        <v>205</v>
      </c>
      <c r="C614" s="101"/>
      <c r="D614" s="101"/>
      <c r="E614" s="101"/>
      <c r="F614" s="101"/>
      <c r="G614" s="102"/>
      <c r="H614" s="102" t="s">
        <v>301</v>
      </c>
      <c r="I614" s="102" t="s">
        <v>1294</v>
      </c>
      <c r="J614" s="102" t="s">
        <v>743</v>
      </c>
      <c r="K614" s="102">
        <v>65</v>
      </c>
      <c r="L614" s="102">
        <v>6</v>
      </c>
      <c r="M614" s="102"/>
      <c r="N614" s="102" t="s">
        <v>236</v>
      </c>
      <c r="O614" s="102" t="s">
        <v>208</v>
      </c>
      <c r="P614" s="102" t="s">
        <v>209</v>
      </c>
      <c r="Q614" s="102" t="s">
        <v>139</v>
      </c>
      <c r="R614" s="102">
        <v>34160</v>
      </c>
      <c r="S614" s="102" t="s">
        <v>236</v>
      </c>
      <c r="T614" s="102">
        <v>100</v>
      </c>
      <c r="U614" s="102" t="s">
        <v>2222</v>
      </c>
      <c r="V614" s="103"/>
      <c r="W614" s="101"/>
      <c r="X614" s="102"/>
      <c r="Y614" s="101"/>
      <c r="Z614" s="101"/>
      <c r="AA614" s="101"/>
      <c r="AB614" s="104"/>
    </row>
    <row r="615" spans="2:28" ht="16.5" customHeight="1" x14ac:dyDescent="0.25">
      <c r="B615" s="97">
        <v>879</v>
      </c>
      <c r="C615" s="97" t="s">
        <v>55</v>
      </c>
      <c r="D615" s="98">
        <v>6870</v>
      </c>
      <c r="E615" s="99">
        <v>14</v>
      </c>
      <c r="F615" s="97">
        <v>2</v>
      </c>
      <c r="G615" s="97">
        <v>1</v>
      </c>
      <c r="H615" s="105">
        <v>4</v>
      </c>
      <c r="I615" s="105">
        <v>0</v>
      </c>
      <c r="J615" s="105">
        <v>82</v>
      </c>
      <c r="K615" s="95">
        <v>1682</v>
      </c>
      <c r="L615" s="106">
        <f>T614</f>
        <v>100</v>
      </c>
      <c r="M615" s="106">
        <f>K615*L615</f>
        <v>168200</v>
      </c>
      <c r="N615" s="77"/>
      <c r="O615" s="78"/>
      <c r="P615" s="78"/>
      <c r="Q615" s="78"/>
      <c r="R615" s="79"/>
      <c r="S615" s="80"/>
      <c r="T615" s="81"/>
      <c r="U615" s="77"/>
      <c r="V615" s="79"/>
      <c r="W615" s="79"/>
      <c r="X615" s="82"/>
      <c r="Y615" s="83">
        <f>M615</f>
        <v>168200</v>
      </c>
      <c r="Z615" s="84"/>
      <c r="AA615" s="87">
        <f>AB615*M615/100</f>
        <v>16.82</v>
      </c>
      <c r="AB615" s="110">
        <v>0.01</v>
      </c>
    </row>
    <row r="616" spans="2:28" ht="16.5" customHeight="1" x14ac:dyDescent="0.25">
      <c r="B616" s="97"/>
      <c r="C616" s="97"/>
      <c r="D616" s="98"/>
      <c r="E616" s="99"/>
      <c r="F616" s="97"/>
      <c r="G616" s="97"/>
      <c r="H616" s="105"/>
      <c r="I616" s="105"/>
      <c r="J616" s="105"/>
      <c r="K616" s="95"/>
      <c r="L616" s="106"/>
      <c r="M616" s="106"/>
      <c r="N616" s="77"/>
      <c r="O616" s="78"/>
      <c r="P616" s="78"/>
      <c r="Q616" s="78"/>
      <c r="R616" s="79"/>
      <c r="S616" s="80"/>
      <c r="T616" s="81"/>
      <c r="U616" s="77"/>
      <c r="V616" s="79"/>
      <c r="W616" s="79"/>
      <c r="X616" s="82"/>
      <c r="Y616" s="83"/>
      <c r="Z616" s="84"/>
      <c r="AA616" s="87"/>
      <c r="AB616" s="110"/>
    </row>
    <row r="617" spans="2:28" ht="16.5" customHeight="1" x14ac:dyDescent="0.25">
      <c r="B617" s="99"/>
      <c r="C617" s="99"/>
      <c r="D617" s="99"/>
      <c r="E617" s="99"/>
      <c r="F617" s="99"/>
      <c r="G617" s="99"/>
      <c r="H617" s="107"/>
      <c r="I617" s="107"/>
      <c r="J617" s="107"/>
      <c r="K617" s="106"/>
      <c r="L617" s="106"/>
      <c r="M617" s="106"/>
      <c r="N617" s="77"/>
      <c r="O617" s="78"/>
      <c r="P617" s="78"/>
      <c r="Q617" s="78"/>
      <c r="R617" s="79"/>
      <c r="S617" s="80"/>
      <c r="T617" s="81"/>
      <c r="U617" s="77"/>
      <c r="V617" s="79"/>
      <c r="W617" s="79"/>
      <c r="X617" s="86"/>
      <c r="Y617" s="83"/>
      <c r="Z617" s="84"/>
      <c r="AA617" s="85"/>
      <c r="AB617" s="86"/>
    </row>
    <row r="618" spans="2:28" ht="16.5" customHeight="1" x14ac:dyDescent="0.25">
      <c r="B618" s="100" t="s">
        <v>205</v>
      </c>
      <c r="C618" s="101"/>
      <c r="D618" s="101"/>
      <c r="E618" s="101"/>
      <c r="F618" s="101"/>
      <c r="G618" s="102"/>
      <c r="H618" s="102" t="s">
        <v>207</v>
      </c>
      <c r="I618" s="102" t="s">
        <v>1854</v>
      </c>
      <c r="J618" s="102" t="s">
        <v>1855</v>
      </c>
      <c r="K618" s="102">
        <v>133</v>
      </c>
      <c r="L618" s="102">
        <v>6</v>
      </c>
      <c r="M618" s="102"/>
      <c r="N618" s="102" t="s">
        <v>236</v>
      </c>
      <c r="O618" s="102" t="s">
        <v>208</v>
      </c>
      <c r="P618" s="102" t="s">
        <v>209</v>
      </c>
      <c r="Q618" s="102" t="s">
        <v>139</v>
      </c>
      <c r="R618" s="102">
        <v>34160</v>
      </c>
      <c r="S618" s="102" t="s">
        <v>236</v>
      </c>
      <c r="T618" s="102">
        <v>190</v>
      </c>
      <c r="U618" s="102" t="s">
        <v>2223</v>
      </c>
      <c r="V618" s="103"/>
      <c r="W618" s="101"/>
      <c r="X618" s="102" t="s">
        <v>212</v>
      </c>
      <c r="Y618" s="101" t="s">
        <v>1904</v>
      </c>
      <c r="Z618" s="101"/>
      <c r="AA618" s="101"/>
      <c r="AB618" s="104"/>
    </row>
    <row r="619" spans="2:28" ht="16.5" customHeight="1" x14ac:dyDescent="0.25">
      <c r="B619" s="97">
        <v>880</v>
      </c>
      <c r="C619" s="97" t="s">
        <v>55</v>
      </c>
      <c r="D619" s="98">
        <v>7233</v>
      </c>
      <c r="E619" s="99">
        <v>225</v>
      </c>
      <c r="F619" s="97">
        <v>6</v>
      </c>
      <c r="G619" s="97">
        <v>1</v>
      </c>
      <c r="H619" s="105">
        <v>12</v>
      </c>
      <c r="I619" s="105">
        <v>0</v>
      </c>
      <c r="J619" s="105">
        <v>0</v>
      </c>
      <c r="K619" s="95">
        <v>4800</v>
      </c>
      <c r="L619" s="106">
        <f>T618</f>
        <v>190</v>
      </c>
      <c r="M619" s="106">
        <f>K619*L619</f>
        <v>912000</v>
      </c>
      <c r="N619" s="77"/>
      <c r="O619" s="78"/>
      <c r="P619" s="78"/>
      <c r="Q619" s="78"/>
      <c r="R619" s="79"/>
      <c r="S619" s="80"/>
      <c r="T619" s="81"/>
      <c r="U619" s="77"/>
      <c r="V619" s="79"/>
      <c r="W619" s="79"/>
      <c r="X619" s="82"/>
      <c r="Y619" s="83">
        <f>M619</f>
        <v>912000</v>
      </c>
      <c r="Z619" s="84"/>
      <c r="AA619" s="87">
        <f>AB619*M619/100</f>
        <v>91.2</v>
      </c>
      <c r="AB619" s="110">
        <v>0.01</v>
      </c>
    </row>
    <row r="620" spans="2:28" ht="16.5" customHeight="1" x14ac:dyDescent="0.25">
      <c r="B620" s="99"/>
      <c r="C620" s="99"/>
      <c r="D620" s="99"/>
      <c r="E620" s="99"/>
      <c r="F620" s="99"/>
      <c r="G620" s="99"/>
      <c r="H620" s="107"/>
      <c r="I620" s="107"/>
      <c r="J620" s="107"/>
      <c r="K620" s="106"/>
      <c r="L620" s="106"/>
      <c r="M620" s="106"/>
      <c r="N620" s="77"/>
      <c r="O620" s="78"/>
      <c r="P620" s="78"/>
      <c r="Q620" s="78"/>
      <c r="R620" s="79"/>
      <c r="S620" s="80"/>
      <c r="T620" s="81"/>
      <c r="U620" s="77"/>
      <c r="V620" s="79"/>
      <c r="W620" s="79"/>
      <c r="X620" s="86"/>
      <c r="Y620" s="83"/>
      <c r="Z620" s="84"/>
      <c r="AA620" s="85"/>
      <c r="AB620" s="86"/>
    </row>
    <row r="621" spans="2:28" ht="16.5" customHeight="1" x14ac:dyDescent="0.25">
      <c r="B621" s="100" t="s">
        <v>205</v>
      </c>
      <c r="C621" s="101"/>
      <c r="D621" s="101"/>
      <c r="E621" s="101"/>
      <c r="F621" s="101"/>
      <c r="G621" s="102"/>
      <c r="H621" s="102" t="s">
        <v>207</v>
      </c>
      <c r="I621" s="102" t="s">
        <v>1009</v>
      </c>
      <c r="J621" s="102" t="s">
        <v>2252</v>
      </c>
      <c r="K621" s="102">
        <v>53</v>
      </c>
      <c r="L621" s="102">
        <v>6</v>
      </c>
      <c r="M621" s="102"/>
      <c r="N621" s="102" t="s">
        <v>236</v>
      </c>
      <c r="O621" s="102" t="s">
        <v>208</v>
      </c>
      <c r="P621" s="102" t="s">
        <v>209</v>
      </c>
      <c r="Q621" s="102" t="s">
        <v>139</v>
      </c>
      <c r="R621" s="102">
        <v>34160</v>
      </c>
      <c r="S621" s="102" t="s">
        <v>236</v>
      </c>
      <c r="T621" s="102">
        <v>600</v>
      </c>
      <c r="U621" s="102" t="s">
        <v>1785</v>
      </c>
      <c r="V621" s="103"/>
      <c r="W621" s="101"/>
      <c r="X621" s="102"/>
      <c r="Y621" s="101"/>
      <c r="Z621" s="101"/>
      <c r="AA621" s="101"/>
      <c r="AB621" s="104"/>
    </row>
    <row r="622" spans="2:28" ht="16.5" customHeight="1" x14ac:dyDescent="0.25">
      <c r="B622" s="97">
        <v>905</v>
      </c>
      <c r="C622" s="97" t="s">
        <v>55</v>
      </c>
      <c r="D622" s="98">
        <v>7248</v>
      </c>
      <c r="E622" s="99">
        <v>250</v>
      </c>
      <c r="F622" s="97">
        <v>6</v>
      </c>
      <c r="G622" s="97"/>
      <c r="H622" s="105">
        <v>0</v>
      </c>
      <c r="I622" s="105">
        <v>3</v>
      </c>
      <c r="J622" s="105">
        <v>50</v>
      </c>
      <c r="K622" s="95">
        <v>350</v>
      </c>
      <c r="L622" s="106">
        <f>T621</f>
        <v>600</v>
      </c>
      <c r="M622" s="106">
        <f>K622*L622</f>
        <v>210000</v>
      </c>
      <c r="N622" s="77"/>
      <c r="O622" s="78" t="s">
        <v>203</v>
      </c>
      <c r="P622" s="78" t="s">
        <v>5</v>
      </c>
      <c r="Q622" s="78" t="s">
        <v>143</v>
      </c>
      <c r="R622" s="79">
        <v>126</v>
      </c>
      <c r="S622" s="80"/>
      <c r="T622" s="81">
        <v>8050</v>
      </c>
      <c r="U622" s="96" t="s">
        <v>388</v>
      </c>
      <c r="V622" s="79">
        <f>R622*T622*26/100</f>
        <v>263718</v>
      </c>
      <c r="W622" s="79">
        <f>R622*T622-V622</f>
        <v>750582</v>
      </c>
      <c r="X622" s="82">
        <f>M622+W622</f>
        <v>960582</v>
      </c>
      <c r="Y622" s="83">
        <f>M622</f>
        <v>210000</v>
      </c>
      <c r="Z622" s="84"/>
      <c r="AA622" s="87">
        <f>AB622*M622/100</f>
        <v>42</v>
      </c>
      <c r="AB622" s="86">
        <v>0.02</v>
      </c>
    </row>
    <row r="623" spans="2:28" ht="16.5" customHeight="1" x14ac:dyDescent="0.25">
      <c r="B623" s="97"/>
      <c r="C623" s="97"/>
      <c r="D623" s="98"/>
      <c r="E623" s="99"/>
      <c r="F623" s="97"/>
      <c r="G623" s="97"/>
      <c r="H623" s="105"/>
      <c r="I623" s="105"/>
      <c r="J623" s="105"/>
      <c r="K623" s="95">
        <v>50</v>
      </c>
      <c r="L623" s="106">
        <f>T621</f>
        <v>600</v>
      </c>
      <c r="M623" s="106">
        <f>K623*L623</f>
        <v>30000</v>
      </c>
      <c r="N623" s="77"/>
      <c r="O623" s="78" t="s">
        <v>215</v>
      </c>
      <c r="P623" s="78" t="s">
        <v>5</v>
      </c>
      <c r="Q623" s="78"/>
      <c r="R623" s="79">
        <v>24</v>
      </c>
      <c r="S623" s="80"/>
      <c r="T623" s="81">
        <v>7350</v>
      </c>
      <c r="U623" s="96" t="s">
        <v>388</v>
      </c>
      <c r="V623" s="79">
        <f>R623*T623*26/100</f>
        <v>45864</v>
      </c>
      <c r="W623" s="79">
        <f>R623*T623-V623</f>
        <v>130536</v>
      </c>
      <c r="X623" s="82">
        <f>M623+W623</f>
        <v>160536</v>
      </c>
      <c r="Y623" s="83">
        <f>M622</f>
        <v>210000</v>
      </c>
      <c r="Z623" s="84"/>
      <c r="AA623" s="87">
        <f>X623*AB623/100</f>
        <v>481.60799999999995</v>
      </c>
      <c r="AB623" s="86">
        <v>0.3</v>
      </c>
    </row>
    <row r="624" spans="2:28" ht="16.5" customHeight="1" x14ac:dyDescent="0.25">
      <c r="B624" s="97"/>
      <c r="C624" s="97"/>
      <c r="D624" s="98"/>
      <c r="E624" s="99"/>
      <c r="F624" s="97"/>
      <c r="G624" s="97"/>
      <c r="H624" s="105">
        <v>1</v>
      </c>
      <c r="I624" s="105">
        <v>0</v>
      </c>
      <c r="J624" s="105">
        <v>0</v>
      </c>
      <c r="K624" s="95">
        <v>400</v>
      </c>
      <c r="L624" s="106"/>
      <c r="M624" s="106"/>
      <c r="N624" s="77"/>
      <c r="O624" s="78"/>
      <c r="P624" s="78"/>
      <c r="Q624" s="78"/>
      <c r="R624" s="79"/>
      <c r="S624" s="80"/>
      <c r="T624" s="81"/>
      <c r="U624" s="77"/>
      <c r="V624" s="79"/>
      <c r="W624" s="79"/>
      <c r="X624" s="82"/>
      <c r="Y624" s="83"/>
      <c r="Z624" s="84"/>
      <c r="AA624" s="87">
        <f>SUM(AA622:AA623)</f>
        <v>523.60799999999995</v>
      </c>
      <c r="AB624" s="82"/>
    </row>
    <row r="625" spans="2:28" ht="16.5" customHeight="1" x14ac:dyDescent="0.25">
      <c r="B625" s="99"/>
      <c r="C625" s="99"/>
      <c r="D625" s="99"/>
      <c r="E625" s="99"/>
      <c r="F625" s="99"/>
      <c r="G625" s="99"/>
      <c r="H625" s="107"/>
      <c r="I625" s="107"/>
      <c r="J625" s="107"/>
      <c r="K625" s="106"/>
      <c r="L625" s="106"/>
      <c r="M625" s="106"/>
      <c r="N625" s="77"/>
      <c r="O625" s="78"/>
      <c r="P625" s="78"/>
      <c r="Q625" s="78"/>
      <c r="R625" s="79"/>
      <c r="S625" s="80"/>
      <c r="T625" s="81"/>
      <c r="U625" s="77"/>
      <c r="V625" s="79"/>
      <c r="W625" s="79"/>
      <c r="X625" s="86"/>
      <c r="Y625" s="83"/>
      <c r="Z625" s="84"/>
      <c r="AA625" s="85"/>
      <c r="AB625" s="86"/>
    </row>
    <row r="626" spans="2:28" ht="16.5" customHeight="1" x14ac:dyDescent="0.25">
      <c r="B626" s="100" t="s">
        <v>205</v>
      </c>
      <c r="C626" s="101"/>
      <c r="D626" s="101"/>
      <c r="E626" s="101"/>
      <c r="F626" s="101"/>
      <c r="G626" s="102"/>
      <c r="H626" s="102" t="s">
        <v>210</v>
      </c>
      <c r="I626" s="102" t="s">
        <v>277</v>
      </c>
      <c r="J626" s="102" t="s">
        <v>873</v>
      </c>
      <c r="K626" s="102">
        <v>138</v>
      </c>
      <c r="L626" s="102">
        <v>6</v>
      </c>
      <c r="M626" s="102"/>
      <c r="N626" s="102" t="s">
        <v>236</v>
      </c>
      <c r="O626" s="102" t="s">
        <v>208</v>
      </c>
      <c r="P626" s="102" t="s">
        <v>209</v>
      </c>
      <c r="Q626" s="102" t="s">
        <v>139</v>
      </c>
      <c r="R626" s="102">
        <v>34160</v>
      </c>
      <c r="S626" s="102" t="s">
        <v>236</v>
      </c>
      <c r="T626" s="102">
        <v>200</v>
      </c>
      <c r="U626" s="102" t="s">
        <v>2258</v>
      </c>
      <c r="V626" s="103"/>
      <c r="W626" s="101"/>
      <c r="X626" s="102"/>
      <c r="Y626" s="101"/>
      <c r="Z626" s="101"/>
      <c r="AA626" s="101"/>
      <c r="AB626" s="104"/>
    </row>
    <row r="627" spans="2:28" ht="16.5" customHeight="1" x14ac:dyDescent="0.25">
      <c r="B627" s="97">
        <v>914</v>
      </c>
      <c r="C627" s="97" t="s">
        <v>55</v>
      </c>
      <c r="D627" s="98">
        <v>1179</v>
      </c>
      <c r="E627" s="99">
        <v>2</v>
      </c>
      <c r="F627" s="97">
        <v>6</v>
      </c>
      <c r="G627" s="97">
        <v>1</v>
      </c>
      <c r="H627" s="105">
        <v>0</v>
      </c>
      <c r="I627" s="105">
        <v>0</v>
      </c>
      <c r="J627" s="105">
        <v>45</v>
      </c>
      <c r="K627" s="95">
        <v>45</v>
      </c>
      <c r="L627" s="106">
        <f>T626</f>
        <v>200</v>
      </c>
      <c r="M627" s="106">
        <f>K627*L627</f>
        <v>9000</v>
      </c>
      <c r="N627" s="77"/>
      <c r="O627" s="78"/>
      <c r="P627" s="78"/>
      <c r="Q627" s="78"/>
      <c r="R627" s="79"/>
      <c r="S627" s="80"/>
      <c r="T627" s="81"/>
      <c r="U627" s="77"/>
      <c r="V627" s="79"/>
      <c r="W627" s="79"/>
      <c r="X627" s="82"/>
      <c r="Y627" s="83">
        <f>M627</f>
        <v>9000</v>
      </c>
      <c r="Z627" s="84"/>
      <c r="AA627" s="87">
        <f>AB627*M627/100</f>
        <v>0.9</v>
      </c>
      <c r="AB627" s="110">
        <v>0.01</v>
      </c>
    </row>
    <row r="628" spans="2:28" ht="16.5" customHeight="1" x14ac:dyDescent="0.25">
      <c r="B628" s="99"/>
      <c r="C628" s="99"/>
      <c r="D628" s="99"/>
      <c r="E628" s="99"/>
      <c r="F628" s="99"/>
      <c r="G628" s="99"/>
      <c r="H628" s="107"/>
      <c r="I628" s="107"/>
      <c r="J628" s="107"/>
      <c r="K628" s="106"/>
      <c r="L628" s="106"/>
      <c r="M628" s="106"/>
      <c r="N628" s="77"/>
      <c r="O628" s="78"/>
      <c r="P628" s="78"/>
      <c r="Q628" s="78"/>
      <c r="R628" s="79"/>
      <c r="S628" s="80"/>
      <c r="T628" s="81"/>
      <c r="U628" s="77"/>
      <c r="V628" s="79"/>
      <c r="W628" s="79"/>
      <c r="X628" s="86"/>
      <c r="Y628" s="83"/>
      <c r="Z628" s="84"/>
      <c r="AA628" s="85"/>
      <c r="AB628" s="86"/>
    </row>
    <row r="629" spans="2:28" ht="16.5" customHeight="1" x14ac:dyDescent="0.25">
      <c r="B629" s="100" t="s">
        <v>205</v>
      </c>
      <c r="C629" s="101"/>
      <c r="D629" s="101"/>
      <c r="E629" s="101"/>
      <c r="F629" s="101"/>
      <c r="G629" s="102"/>
      <c r="H629" s="102" t="s">
        <v>301</v>
      </c>
      <c r="I629" s="102" t="s">
        <v>2259</v>
      </c>
      <c r="J629" s="102" t="s">
        <v>779</v>
      </c>
      <c r="K629" s="102">
        <v>106</v>
      </c>
      <c r="L629" s="102">
        <v>6</v>
      </c>
      <c r="M629" s="102"/>
      <c r="N629" s="102" t="s">
        <v>236</v>
      </c>
      <c r="O629" s="102" t="s">
        <v>208</v>
      </c>
      <c r="P629" s="102" t="s">
        <v>209</v>
      </c>
      <c r="Q629" s="102" t="s">
        <v>139</v>
      </c>
      <c r="R629" s="102">
        <v>34160</v>
      </c>
      <c r="S629" s="102" t="s">
        <v>236</v>
      </c>
      <c r="T629" s="102">
        <v>200</v>
      </c>
      <c r="U629" s="102" t="s">
        <v>2260</v>
      </c>
      <c r="V629" s="103"/>
      <c r="W629" s="101"/>
      <c r="X629" s="102"/>
      <c r="Y629" s="101"/>
      <c r="Z629" s="101"/>
      <c r="AA629" s="101"/>
      <c r="AB629" s="104"/>
    </row>
    <row r="630" spans="2:28" ht="16.5" customHeight="1" x14ac:dyDescent="0.25">
      <c r="B630" s="97">
        <v>915</v>
      </c>
      <c r="C630" s="97" t="s">
        <v>55</v>
      </c>
      <c r="D630" s="98">
        <v>6367</v>
      </c>
      <c r="E630" s="99">
        <v>84</v>
      </c>
      <c r="F630" s="97">
        <v>6</v>
      </c>
      <c r="G630" s="97">
        <v>2</v>
      </c>
      <c r="H630" s="105">
        <v>0</v>
      </c>
      <c r="I630" s="105">
        <v>0</v>
      </c>
      <c r="J630" s="105">
        <v>64</v>
      </c>
      <c r="K630" s="95">
        <v>64</v>
      </c>
      <c r="L630" s="106">
        <f>T629</f>
        <v>200</v>
      </c>
      <c r="M630" s="106">
        <f>K630*L630</f>
        <v>12800</v>
      </c>
      <c r="N630" s="77"/>
      <c r="O630" s="78" t="s">
        <v>203</v>
      </c>
      <c r="P630" s="78" t="s">
        <v>5</v>
      </c>
      <c r="Q630" s="78" t="s">
        <v>143</v>
      </c>
      <c r="R630" s="79">
        <v>72</v>
      </c>
      <c r="S630" s="80"/>
      <c r="T630" s="81">
        <v>8050</v>
      </c>
      <c r="U630" s="96" t="s">
        <v>375</v>
      </c>
      <c r="V630" s="79">
        <f>R630*T630*36/100</f>
        <v>208656</v>
      </c>
      <c r="W630" s="79">
        <f>R630*T630-V630</f>
        <v>370944</v>
      </c>
      <c r="X630" s="82">
        <f>M630+W630</f>
        <v>383744</v>
      </c>
      <c r="Y630" s="83">
        <f>M630</f>
        <v>12800</v>
      </c>
      <c r="Z630" s="84"/>
      <c r="AA630" s="87">
        <f>AB630*M630/100</f>
        <v>2.56</v>
      </c>
      <c r="AB630" s="86">
        <v>0.02</v>
      </c>
    </row>
    <row r="631" spans="2:28" ht="16.5" customHeight="1" x14ac:dyDescent="0.25">
      <c r="B631" s="99"/>
      <c r="C631" s="99"/>
      <c r="D631" s="99"/>
      <c r="E631" s="99"/>
      <c r="F631" s="99"/>
      <c r="G631" s="99"/>
      <c r="H631" s="107"/>
      <c r="I631" s="107"/>
      <c r="J631" s="107"/>
      <c r="K631" s="106"/>
      <c r="L631" s="106"/>
      <c r="M631" s="106"/>
      <c r="N631" s="77"/>
      <c r="O631" s="78"/>
      <c r="P631" s="78"/>
      <c r="Q631" s="78"/>
      <c r="R631" s="79"/>
      <c r="S631" s="80"/>
      <c r="T631" s="81"/>
      <c r="U631" s="77"/>
      <c r="V631" s="79"/>
      <c r="W631" s="79"/>
      <c r="X631" s="86"/>
      <c r="Y631" s="83"/>
      <c r="Z631" s="84"/>
      <c r="AA631" s="85"/>
      <c r="AB631" s="86"/>
    </row>
    <row r="632" spans="2:28" ht="16.5" customHeight="1" x14ac:dyDescent="0.25">
      <c r="B632" s="100" t="s">
        <v>205</v>
      </c>
      <c r="C632" s="101"/>
      <c r="D632" s="101"/>
      <c r="E632" s="101"/>
      <c r="F632" s="101"/>
      <c r="G632" s="102"/>
      <c r="H632" s="102" t="s">
        <v>301</v>
      </c>
      <c r="I632" s="102" t="s">
        <v>2261</v>
      </c>
      <c r="J632" s="102" t="s">
        <v>714</v>
      </c>
      <c r="K632" s="102">
        <v>45</v>
      </c>
      <c r="L632" s="102">
        <v>6</v>
      </c>
      <c r="M632" s="102"/>
      <c r="N632" s="102" t="s">
        <v>236</v>
      </c>
      <c r="O632" s="102" t="s">
        <v>208</v>
      </c>
      <c r="P632" s="102" t="s">
        <v>241</v>
      </c>
      <c r="Q632" s="102" t="s">
        <v>139</v>
      </c>
      <c r="R632" s="102">
        <v>34160</v>
      </c>
      <c r="S632" s="102" t="s">
        <v>236</v>
      </c>
      <c r="T632" s="102">
        <v>200</v>
      </c>
      <c r="U632" s="102" t="s">
        <v>2262</v>
      </c>
      <c r="V632" s="103"/>
      <c r="W632" s="101"/>
      <c r="X632" s="102"/>
      <c r="Y632" s="101"/>
      <c r="Z632" s="101"/>
      <c r="AA632" s="101"/>
      <c r="AB632" s="104"/>
    </row>
    <row r="633" spans="2:28" ht="16.5" customHeight="1" x14ac:dyDescent="0.25">
      <c r="B633" s="97">
        <v>916</v>
      </c>
      <c r="C633" s="97" t="s">
        <v>55</v>
      </c>
      <c r="D633" s="98">
        <v>6368</v>
      </c>
      <c r="E633" s="99">
        <v>85</v>
      </c>
      <c r="F633" s="97">
        <v>6</v>
      </c>
      <c r="G633" s="97">
        <v>2</v>
      </c>
      <c r="H633" s="105">
        <v>0</v>
      </c>
      <c r="I633" s="105">
        <v>3</v>
      </c>
      <c r="J633" s="105">
        <v>46</v>
      </c>
      <c r="K633" s="95">
        <v>346</v>
      </c>
      <c r="L633" s="106">
        <f>T632</f>
        <v>200</v>
      </c>
      <c r="M633" s="106">
        <f>K633*L633</f>
        <v>69200</v>
      </c>
      <c r="N633" s="77"/>
      <c r="O633" s="78" t="s">
        <v>203</v>
      </c>
      <c r="P633" s="78" t="s">
        <v>211</v>
      </c>
      <c r="Q633" s="78" t="s">
        <v>143</v>
      </c>
      <c r="R633" s="79">
        <v>108</v>
      </c>
      <c r="S633" s="80"/>
      <c r="T633" s="81">
        <v>7450</v>
      </c>
      <c r="U633" s="96" t="s">
        <v>411</v>
      </c>
      <c r="V633" s="79">
        <f>R633*T633*85/100</f>
        <v>683910</v>
      </c>
      <c r="W633" s="79">
        <f>R633*T633-V633</f>
        <v>120690</v>
      </c>
      <c r="X633" s="82">
        <f>M633+W633</f>
        <v>189890</v>
      </c>
      <c r="Y633" s="83">
        <f>M633</f>
        <v>69200</v>
      </c>
      <c r="Z633" s="84"/>
      <c r="AA633" s="87">
        <f>AB633*M633/100</f>
        <v>13.84</v>
      </c>
      <c r="AB633" s="86">
        <v>0.02</v>
      </c>
    </row>
    <row r="634" spans="2:28" ht="16.5" customHeight="1" x14ac:dyDescent="0.25">
      <c r="B634" s="99"/>
      <c r="C634" s="99"/>
      <c r="D634" s="99"/>
      <c r="E634" s="99"/>
      <c r="F634" s="99"/>
      <c r="G634" s="99"/>
      <c r="H634" s="107"/>
      <c r="I634" s="107"/>
      <c r="J634" s="107"/>
      <c r="K634" s="106"/>
      <c r="L634" s="106"/>
      <c r="M634" s="106"/>
      <c r="N634" s="77"/>
      <c r="O634" s="78"/>
      <c r="P634" s="78"/>
      <c r="Q634" s="78"/>
      <c r="R634" s="79"/>
      <c r="S634" s="80"/>
      <c r="T634" s="81"/>
      <c r="U634" s="77"/>
      <c r="V634" s="79"/>
      <c r="W634" s="79"/>
      <c r="X634" s="86"/>
      <c r="Y634" s="83"/>
      <c r="Z634" s="84"/>
      <c r="AA634" s="85"/>
      <c r="AB634" s="86"/>
    </row>
    <row r="635" spans="2:28" ht="16.5" customHeight="1" x14ac:dyDescent="0.25">
      <c r="B635" s="100" t="s">
        <v>205</v>
      </c>
      <c r="C635" s="101"/>
      <c r="D635" s="101"/>
      <c r="E635" s="101"/>
      <c r="F635" s="101"/>
      <c r="G635" s="102"/>
      <c r="H635" s="102" t="s">
        <v>207</v>
      </c>
      <c r="I635" s="102" t="s">
        <v>2268</v>
      </c>
      <c r="J635" s="102" t="s">
        <v>1335</v>
      </c>
      <c r="K635" s="102" t="s">
        <v>391</v>
      </c>
      <c r="L635" s="102">
        <v>6</v>
      </c>
      <c r="M635" s="102"/>
      <c r="N635" s="102"/>
      <c r="O635" s="102" t="s">
        <v>208</v>
      </c>
      <c r="P635" s="102" t="s">
        <v>209</v>
      </c>
      <c r="Q635" s="102" t="s">
        <v>139</v>
      </c>
      <c r="R635" s="102">
        <v>34160</v>
      </c>
      <c r="S635" s="102"/>
      <c r="T635" s="102">
        <v>600</v>
      </c>
      <c r="U635" s="102" t="s">
        <v>1985</v>
      </c>
      <c r="V635" s="103"/>
      <c r="W635" s="101"/>
      <c r="X635" s="102"/>
      <c r="Y635" s="101"/>
      <c r="Z635" s="101"/>
      <c r="AA635" s="101"/>
      <c r="AB635" s="104"/>
    </row>
    <row r="636" spans="2:28" ht="16.5" customHeight="1" x14ac:dyDescent="0.25">
      <c r="B636" s="97">
        <v>920</v>
      </c>
      <c r="C636" s="97" t="s">
        <v>55</v>
      </c>
      <c r="D636" s="98">
        <v>6984</v>
      </c>
      <c r="E636" s="99">
        <v>16</v>
      </c>
      <c r="F636" s="97">
        <v>6</v>
      </c>
      <c r="G636" s="97"/>
      <c r="H636" s="105">
        <v>5</v>
      </c>
      <c r="I636" s="105">
        <v>1</v>
      </c>
      <c r="J636" s="105">
        <v>30</v>
      </c>
      <c r="K636" s="95">
        <v>2130</v>
      </c>
      <c r="L636" s="106">
        <f>T635</f>
        <v>600</v>
      </c>
      <c r="M636" s="106">
        <f>K636*L636</f>
        <v>1278000</v>
      </c>
      <c r="N636" s="77"/>
      <c r="O636" s="78"/>
      <c r="P636" s="78"/>
      <c r="Q636" s="78"/>
      <c r="R636" s="79"/>
      <c r="S636" s="80"/>
      <c r="T636" s="81"/>
      <c r="U636" s="77"/>
      <c r="V636" s="79"/>
      <c r="W636" s="79"/>
      <c r="X636" s="82"/>
      <c r="Y636" s="83">
        <f>M636</f>
        <v>1278000</v>
      </c>
      <c r="Z636" s="84"/>
      <c r="AA636" s="87">
        <f>AB636*M636/100</f>
        <v>127.8</v>
      </c>
      <c r="AB636" s="110">
        <v>0.01</v>
      </c>
    </row>
    <row r="637" spans="2:28" ht="16.5" customHeight="1" x14ac:dyDescent="0.25">
      <c r="B637" s="97"/>
      <c r="C637" s="97"/>
      <c r="D637" s="98"/>
      <c r="E637" s="99"/>
      <c r="F637" s="97"/>
      <c r="G637" s="97"/>
      <c r="H637" s="105"/>
      <c r="I637" s="105"/>
      <c r="J637" s="105"/>
      <c r="K637" s="95">
        <v>38</v>
      </c>
      <c r="L637" s="106">
        <f>T635</f>
        <v>600</v>
      </c>
      <c r="M637" s="106">
        <f>K637*L637</f>
        <v>22800</v>
      </c>
      <c r="N637" s="77"/>
      <c r="O637" s="78" t="s">
        <v>1142</v>
      </c>
      <c r="P637" s="78" t="s">
        <v>5</v>
      </c>
      <c r="Q637" s="78" t="s">
        <v>143</v>
      </c>
      <c r="R637" s="79">
        <v>152</v>
      </c>
      <c r="S637" s="80"/>
      <c r="T637" s="81">
        <v>8050</v>
      </c>
      <c r="U637" s="96" t="s">
        <v>1114</v>
      </c>
      <c r="V637" s="79">
        <f>R637*T637*5/100</f>
        <v>61180</v>
      </c>
      <c r="W637" s="79">
        <f>R637*T637-V637</f>
        <v>1162420</v>
      </c>
      <c r="X637" s="82">
        <f>M637+W637</f>
        <v>1185220</v>
      </c>
      <c r="Y637" s="83">
        <f>M637</f>
        <v>22800</v>
      </c>
      <c r="Z637" s="84"/>
      <c r="AA637" s="87">
        <f>AB637*M637/100</f>
        <v>4.5599999999999996</v>
      </c>
      <c r="AB637" s="86">
        <v>0.02</v>
      </c>
    </row>
    <row r="638" spans="2:28" ht="16.5" customHeight="1" x14ac:dyDescent="0.25">
      <c r="B638" s="97"/>
      <c r="C638" s="97"/>
      <c r="D638" s="98"/>
      <c r="E638" s="99"/>
      <c r="F638" s="97"/>
      <c r="G638" s="97"/>
      <c r="H638" s="105"/>
      <c r="I638" s="105"/>
      <c r="J638" s="105"/>
      <c r="K638" s="95">
        <v>14</v>
      </c>
      <c r="L638" s="106">
        <f>T632</f>
        <v>200</v>
      </c>
      <c r="M638" s="106">
        <f>K638*L638</f>
        <v>2800</v>
      </c>
      <c r="N638" s="77"/>
      <c r="O638" s="78" t="s">
        <v>120</v>
      </c>
      <c r="P638" s="78" t="s">
        <v>5</v>
      </c>
      <c r="Q638" s="78"/>
      <c r="R638" s="79">
        <v>54</v>
      </c>
      <c r="S638" s="80"/>
      <c r="T638" s="81">
        <v>2600</v>
      </c>
      <c r="U638" s="96" t="s">
        <v>1114</v>
      </c>
      <c r="V638" s="79">
        <f>R638*T638*5/100</f>
        <v>7020</v>
      </c>
      <c r="W638" s="79">
        <f>R638*T638-V638</f>
        <v>133380</v>
      </c>
      <c r="X638" s="82">
        <f>M638+W638</f>
        <v>136180</v>
      </c>
      <c r="Y638" s="83">
        <f>M638</f>
        <v>2800</v>
      </c>
      <c r="Z638" s="84"/>
      <c r="AA638" s="87">
        <f>AB638*M638/100</f>
        <v>0.56000000000000005</v>
      </c>
      <c r="AB638" s="86">
        <v>0.02</v>
      </c>
    </row>
    <row r="639" spans="2:28" ht="16.5" customHeight="1" x14ac:dyDescent="0.25">
      <c r="B639" s="97"/>
      <c r="C639" s="97"/>
      <c r="D639" s="98"/>
      <c r="E639" s="99"/>
      <c r="F639" s="97"/>
      <c r="G639" s="97"/>
      <c r="H639" s="105"/>
      <c r="I639" s="105"/>
      <c r="J639" s="105"/>
      <c r="K639" s="95">
        <v>9</v>
      </c>
      <c r="L639" s="106">
        <f>T635</f>
        <v>600</v>
      </c>
      <c r="M639" s="106">
        <f>K639*L639</f>
        <v>5400</v>
      </c>
      <c r="N639" s="77"/>
      <c r="O639" s="78" t="s">
        <v>4</v>
      </c>
      <c r="P639" s="78" t="s">
        <v>5</v>
      </c>
      <c r="Q639" s="78"/>
      <c r="R639" s="79">
        <v>80</v>
      </c>
      <c r="S639" s="80"/>
      <c r="T639" s="81">
        <v>8900</v>
      </c>
      <c r="U639" s="96" t="s">
        <v>1114</v>
      </c>
      <c r="V639" s="79">
        <f>R639*T639*5/100</f>
        <v>35600</v>
      </c>
      <c r="W639" s="79">
        <f>R639*T639-V639</f>
        <v>676400</v>
      </c>
      <c r="X639" s="82">
        <f>M639+W639</f>
        <v>681800</v>
      </c>
      <c r="Y639" s="83">
        <f>M637</f>
        <v>22800</v>
      </c>
      <c r="Z639" s="84"/>
      <c r="AA639" s="87">
        <f>X639*AB639/100</f>
        <v>2045.4</v>
      </c>
      <c r="AB639" s="86">
        <v>0.3</v>
      </c>
    </row>
    <row r="640" spans="2:28" ht="16.5" customHeight="1" x14ac:dyDescent="0.25">
      <c r="B640" s="97"/>
      <c r="C640" s="97"/>
      <c r="D640" s="98"/>
      <c r="E640" s="99"/>
      <c r="F640" s="97"/>
      <c r="G640" s="97"/>
      <c r="H640" s="105"/>
      <c r="I640" s="105"/>
      <c r="J640" s="105"/>
      <c r="K640" s="95">
        <v>7</v>
      </c>
      <c r="L640" s="106">
        <f>T635</f>
        <v>600</v>
      </c>
      <c r="M640" s="106">
        <f>K640*L640</f>
        <v>4200</v>
      </c>
      <c r="N640" s="77"/>
      <c r="O640" s="78" t="s">
        <v>1896</v>
      </c>
      <c r="P640" s="78" t="s">
        <v>5</v>
      </c>
      <c r="Q640" s="78"/>
      <c r="R640" s="79">
        <v>25</v>
      </c>
      <c r="S640" s="80"/>
      <c r="T640" s="81">
        <v>7350</v>
      </c>
      <c r="U640" s="96" t="s">
        <v>1114</v>
      </c>
      <c r="V640" s="79">
        <f>R640*T640*5/100</f>
        <v>9187.5</v>
      </c>
      <c r="W640" s="79">
        <f>R640*T640-V640</f>
        <v>174562.5</v>
      </c>
      <c r="X640" s="82">
        <f>M640+W640</f>
        <v>178762.5</v>
      </c>
      <c r="Y640" s="83">
        <f>M639</f>
        <v>5400</v>
      </c>
      <c r="Z640" s="84"/>
      <c r="AA640" s="87">
        <f>X640*AB640/100</f>
        <v>536.28750000000002</v>
      </c>
      <c r="AB640" s="86">
        <v>0.3</v>
      </c>
    </row>
    <row r="641" spans="2:28" ht="16.5" customHeight="1" x14ac:dyDescent="0.25">
      <c r="B641" s="97"/>
      <c r="C641" s="97"/>
      <c r="D641" s="98"/>
      <c r="E641" s="99"/>
      <c r="F641" s="97"/>
      <c r="G641" s="97"/>
      <c r="H641" s="105"/>
      <c r="I641" s="105"/>
      <c r="J641" s="105"/>
      <c r="K641" s="95"/>
      <c r="L641" s="106"/>
      <c r="M641" s="106"/>
      <c r="N641" s="77"/>
      <c r="O641" s="78"/>
      <c r="P641" s="78"/>
      <c r="Q641" s="78"/>
      <c r="R641" s="79"/>
      <c r="S641" s="80"/>
      <c r="T641" s="81"/>
      <c r="U641" s="96"/>
      <c r="V641" s="79"/>
      <c r="W641" s="79"/>
      <c r="X641" s="82"/>
      <c r="Y641" s="83"/>
      <c r="Z641" s="84"/>
      <c r="AA641" s="87"/>
      <c r="AB641" s="86"/>
    </row>
    <row r="642" spans="2:28" ht="16.5" customHeight="1" x14ac:dyDescent="0.25">
      <c r="B642" s="97"/>
      <c r="C642" s="97"/>
      <c r="D642" s="98"/>
      <c r="E642" s="99"/>
      <c r="F642" s="97"/>
      <c r="G642" s="97"/>
      <c r="H642" s="105">
        <v>5</v>
      </c>
      <c r="I642" s="105">
        <v>1</v>
      </c>
      <c r="J642" s="105">
        <v>98</v>
      </c>
      <c r="K642" s="95">
        <v>2198</v>
      </c>
      <c r="L642" s="106"/>
      <c r="M642" s="106"/>
      <c r="N642" s="77"/>
      <c r="O642" s="78"/>
      <c r="P642" s="78"/>
      <c r="Q642" s="78"/>
      <c r="R642" s="79"/>
      <c r="S642" s="80"/>
      <c r="T642" s="81"/>
      <c r="U642" s="77"/>
      <c r="V642" s="79"/>
      <c r="W642" s="79"/>
      <c r="X642" s="82"/>
      <c r="Y642" s="83"/>
      <c r="Z642" s="84"/>
      <c r="AA642" s="87">
        <f>SUM(AA636:AA641)</f>
        <v>2714.6075000000001</v>
      </c>
      <c r="AB642" s="82"/>
    </row>
    <row r="643" spans="2:28" ht="16.5" customHeight="1" x14ac:dyDescent="0.25">
      <c r="B643" s="99"/>
      <c r="C643" s="99"/>
      <c r="D643" s="99"/>
      <c r="E643" s="99"/>
      <c r="F643" s="99"/>
      <c r="G643" s="99"/>
      <c r="H643" s="107"/>
      <c r="I643" s="107"/>
      <c r="J643" s="107"/>
      <c r="K643" s="106"/>
      <c r="L643" s="106"/>
      <c r="M643" s="106"/>
      <c r="N643" s="77"/>
      <c r="O643" s="78"/>
      <c r="P643" s="78"/>
      <c r="Q643" s="78"/>
      <c r="R643" s="79"/>
      <c r="S643" s="80"/>
      <c r="T643" s="81"/>
      <c r="U643" s="77"/>
      <c r="V643" s="79"/>
      <c r="W643" s="79"/>
      <c r="X643" s="86"/>
      <c r="Y643" s="83"/>
      <c r="Z643" s="84"/>
      <c r="AA643" s="85"/>
      <c r="AB643" s="86"/>
    </row>
    <row r="644" spans="2:28" ht="16.5" customHeight="1" x14ac:dyDescent="0.25">
      <c r="B644" s="100" t="s">
        <v>205</v>
      </c>
      <c r="C644" s="101"/>
      <c r="D644" s="101"/>
      <c r="E644" s="101"/>
      <c r="F644" s="101"/>
      <c r="G644" s="102"/>
      <c r="H644" s="102" t="s">
        <v>210</v>
      </c>
      <c r="I644" s="102" t="s">
        <v>2269</v>
      </c>
      <c r="J644" s="102" t="s">
        <v>2270</v>
      </c>
      <c r="K644" s="102">
        <v>35</v>
      </c>
      <c r="L644" s="102">
        <v>6</v>
      </c>
      <c r="M644" s="102"/>
      <c r="N644" s="102"/>
      <c r="O644" s="102" t="s">
        <v>208</v>
      </c>
      <c r="P644" s="102" t="s">
        <v>209</v>
      </c>
      <c r="Q644" s="102" t="s">
        <v>139</v>
      </c>
      <c r="R644" s="102">
        <v>34160</v>
      </c>
      <c r="S644" s="102"/>
      <c r="T644" s="102">
        <v>200</v>
      </c>
      <c r="U644" s="102"/>
      <c r="V644" s="103"/>
      <c r="W644" s="101"/>
      <c r="X644" s="102"/>
      <c r="Y644" s="101"/>
      <c r="Z644" s="101"/>
      <c r="AA644" s="101"/>
      <c r="AB644" s="104"/>
    </row>
    <row r="645" spans="2:28" ht="16.5" customHeight="1" x14ac:dyDescent="0.25">
      <c r="B645" s="97">
        <v>921</v>
      </c>
      <c r="C645" s="97" t="s">
        <v>55</v>
      </c>
      <c r="D645" s="98">
        <v>6847</v>
      </c>
      <c r="E645" s="99">
        <v>89</v>
      </c>
      <c r="F645" s="97">
        <v>6</v>
      </c>
      <c r="G645" s="97">
        <v>2</v>
      </c>
      <c r="H645" s="105">
        <v>0</v>
      </c>
      <c r="I645" s="105">
        <v>1</v>
      </c>
      <c r="J645" s="105">
        <v>64</v>
      </c>
      <c r="K645" s="95">
        <v>164</v>
      </c>
      <c r="L645" s="106">
        <f>T644</f>
        <v>200</v>
      </c>
      <c r="M645" s="106">
        <f>K645*L645</f>
        <v>32800</v>
      </c>
      <c r="N645" s="77"/>
      <c r="O645" s="78" t="s">
        <v>203</v>
      </c>
      <c r="P645" s="78" t="s">
        <v>211</v>
      </c>
      <c r="Q645" s="78" t="s">
        <v>143</v>
      </c>
      <c r="R645" s="79">
        <v>108</v>
      </c>
      <c r="S645" s="80"/>
      <c r="T645" s="81">
        <v>7450</v>
      </c>
      <c r="U645" s="96" t="s">
        <v>1207</v>
      </c>
      <c r="V645" s="79">
        <f>R645*T645*85/100</f>
        <v>683910</v>
      </c>
      <c r="W645" s="79">
        <f>R645*T645-V645</f>
        <v>120690</v>
      </c>
      <c r="X645" s="82">
        <f>M645+W645</f>
        <v>153490</v>
      </c>
      <c r="Y645" s="83">
        <f>M645</f>
        <v>32800</v>
      </c>
      <c r="Z645" s="84"/>
      <c r="AA645" s="87">
        <f>AB645*M645/100</f>
        <v>6.56</v>
      </c>
      <c r="AB645" s="86">
        <v>0.02</v>
      </c>
    </row>
    <row r="646" spans="2:28" ht="16.5" customHeight="1" x14ac:dyDescent="0.25">
      <c r="B646" s="99"/>
      <c r="C646" s="99"/>
      <c r="D646" s="99"/>
      <c r="E646" s="99"/>
      <c r="F646" s="99"/>
      <c r="G646" s="99"/>
      <c r="H646" s="107"/>
      <c r="I646" s="107"/>
      <c r="J646" s="107"/>
      <c r="K646" s="106"/>
      <c r="L646" s="106"/>
      <c r="M646" s="106"/>
      <c r="N646" s="77"/>
      <c r="O646" s="78"/>
      <c r="P646" s="78"/>
      <c r="Q646" s="78"/>
      <c r="R646" s="79"/>
      <c r="S646" s="80"/>
      <c r="T646" s="81"/>
      <c r="U646" s="77"/>
      <c r="V646" s="79"/>
      <c r="W646" s="79"/>
      <c r="X646" s="86"/>
      <c r="Y646" s="83"/>
      <c r="Z646" s="84"/>
      <c r="AA646" s="85"/>
      <c r="AB646" s="86"/>
    </row>
    <row r="647" spans="2:28" ht="16.5" customHeight="1" x14ac:dyDescent="0.25">
      <c r="B647" s="100" t="s">
        <v>205</v>
      </c>
      <c r="C647" s="101"/>
      <c r="D647" s="101"/>
      <c r="E647" s="101"/>
      <c r="F647" s="101"/>
      <c r="G647" s="102"/>
      <c r="H647" s="102" t="s">
        <v>210</v>
      </c>
      <c r="I647" s="102" t="s">
        <v>1520</v>
      </c>
      <c r="J647" s="102" t="s">
        <v>1855</v>
      </c>
      <c r="K647" s="102">
        <v>133</v>
      </c>
      <c r="L647" s="102">
        <v>6</v>
      </c>
      <c r="M647" s="102"/>
      <c r="N647" s="102"/>
      <c r="O647" s="102" t="s">
        <v>208</v>
      </c>
      <c r="P647" s="102" t="s">
        <v>209</v>
      </c>
      <c r="Q647" s="102" t="s">
        <v>139</v>
      </c>
      <c r="R647" s="102">
        <v>34160</v>
      </c>
      <c r="S647" s="102"/>
      <c r="T647" s="102">
        <v>330</v>
      </c>
      <c r="U647" s="102"/>
      <c r="V647" s="103"/>
      <c r="W647" s="101"/>
      <c r="X647" s="102"/>
      <c r="Y647" s="101"/>
      <c r="Z647" s="101"/>
      <c r="AA647" s="101"/>
      <c r="AB647" s="104"/>
    </row>
    <row r="648" spans="2:28" ht="16.5" customHeight="1" x14ac:dyDescent="0.25">
      <c r="B648" s="97">
        <v>939</v>
      </c>
      <c r="C648" s="97" t="s">
        <v>55</v>
      </c>
      <c r="D648" s="98">
        <v>7234</v>
      </c>
      <c r="E648" s="99">
        <v>226</v>
      </c>
      <c r="F648" s="97">
        <v>6</v>
      </c>
      <c r="G648" s="97">
        <v>1</v>
      </c>
      <c r="H648" s="105">
        <v>9</v>
      </c>
      <c r="I648" s="105">
        <v>3</v>
      </c>
      <c r="J648" s="105">
        <v>21</v>
      </c>
      <c r="K648" s="95">
        <v>3921</v>
      </c>
      <c r="L648" s="106">
        <f>T647</f>
        <v>330</v>
      </c>
      <c r="M648" s="106">
        <f>K648*L648</f>
        <v>1293930</v>
      </c>
      <c r="N648" s="77"/>
      <c r="O648" s="78"/>
      <c r="P648" s="78"/>
      <c r="Q648" s="78"/>
      <c r="R648" s="79"/>
      <c r="S648" s="80"/>
      <c r="T648" s="81"/>
      <c r="U648" s="77"/>
      <c r="V648" s="79"/>
      <c r="W648" s="79"/>
      <c r="X648" s="82"/>
      <c r="Y648" s="83">
        <f>M648</f>
        <v>1293930</v>
      </c>
      <c r="Z648" s="84"/>
      <c r="AA648" s="87">
        <f>AB648*M648/100</f>
        <v>129.393</v>
      </c>
      <c r="AB648" s="110">
        <v>0.01</v>
      </c>
    </row>
    <row r="649" spans="2:28" ht="16.5" customHeight="1" x14ac:dyDescent="0.25">
      <c r="B649" s="99"/>
      <c r="C649" s="99"/>
      <c r="D649" s="99"/>
      <c r="E649" s="99"/>
      <c r="F649" s="99"/>
      <c r="G649" s="99"/>
      <c r="H649" s="107"/>
      <c r="I649" s="107"/>
      <c r="J649" s="107"/>
      <c r="K649" s="106"/>
      <c r="L649" s="106"/>
      <c r="M649" s="106"/>
      <c r="N649" s="77"/>
      <c r="O649" s="78"/>
      <c r="P649" s="78"/>
      <c r="Q649" s="78"/>
      <c r="R649" s="79"/>
      <c r="S649" s="80"/>
      <c r="T649" s="81"/>
      <c r="U649" s="77"/>
      <c r="V649" s="79"/>
      <c r="W649" s="79"/>
      <c r="X649" s="86"/>
      <c r="Y649" s="83"/>
      <c r="Z649" s="84"/>
      <c r="AA649" s="85"/>
      <c r="AB649" s="86"/>
    </row>
    <row r="650" spans="2:28" ht="16.5" customHeight="1" x14ac:dyDescent="0.25">
      <c r="B650" s="100" t="s">
        <v>205</v>
      </c>
      <c r="C650" s="101"/>
      <c r="D650" s="101"/>
      <c r="E650" s="101"/>
      <c r="F650" s="101"/>
      <c r="G650" s="102"/>
      <c r="H650" s="102" t="s">
        <v>210</v>
      </c>
      <c r="I650" s="102" t="s">
        <v>781</v>
      </c>
      <c r="J650" s="102" t="s">
        <v>782</v>
      </c>
      <c r="K650" s="102">
        <v>49</v>
      </c>
      <c r="L650" s="102">
        <v>6</v>
      </c>
      <c r="M650" s="102"/>
      <c r="N650" s="102"/>
      <c r="O650" s="102" t="s">
        <v>208</v>
      </c>
      <c r="P650" s="102" t="s">
        <v>209</v>
      </c>
      <c r="Q650" s="102" t="s">
        <v>139</v>
      </c>
      <c r="R650" s="102">
        <v>34160</v>
      </c>
      <c r="S650" s="102"/>
      <c r="T650" s="102">
        <v>150</v>
      </c>
      <c r="U650" s="102"/>
      <c r="V650" s="103"/>
      <c r="W650" s="101"/>
      <c r="X650" s="102"/>
      <c r="Y650" s="101"/>
      <c r="Z650" s="101"/>
      <c r="AA650" s="101"/>
      <c r="AB650" s="104"/>
    </row>
    <row r="651" spans="2:28" ht="16.5" customHeight="1" x14ac:dyDescent="0.25">
      <c r="B651" s="97">
        <v>942</v>
      </c>
      <c r="C651" s="97" t="s">
        <v>55</v>
      </c>
      <c r="D651" s="98">
        <v>6876</v>
      </c>
      <c r="E651" s="99">
        <v>230</v>
      </c>
      <c r="F651" s="97">
        <v>6</v>
      </c>
      <c r="G651" s="97">
        <v>1</v>
      </c>
      <c r="H651" s="105">
        <v>5</v>
      </c>
      <c r="I651" s="105">
        <v>0</v>
      </c>
      <c r="J651" s="105">
        <v>0</v>
      </c>
      <c r="K651" s="95">
        <v>2000</v>
      </c>
      <c r="L651" s="106">
        <f>T650</f>
        <v>150</v>
      </c>
      <c r="M651" s="106">
        <f>K651*L651</f>
        <v>300000</v>
      </c>
      <c r="N651" s="77"/>
      <c r="O651" s="78"/>
      <c r="P651" s="78"/>
      <c r="Q651" s="78"/>
      <c r="R651" s="79"/>
      <c r="S651" s="80"/>
      <c r="T651" s="81"/>
      <c r="U651" s="77"/>
      <c r="V651" s="79"/>
      <c r="W651" s="79"/>
      <c r="X651" s="82"/>
      <c r="Y651" s="83">
        <f>M651</f>
        <v>300000</v>
      </c>
      <c r="Z651" s="84"/>
      <c r="AA651" s="87">
        <f>AB651*M651/100</f>
        <v>30</v>
      </c>
      <c r="AB651" s="110">
        <v>0.01</v>
      </c>
    </row>
    <row r="652" spans="2:28" ht="16.5" customHeight="1" x14ac:dyDescent="0.25">
      <c r="B652" s="99"/>
      <c r="C652" s="99"/>
      <c r="D652" s="99"/>
      <c r="E652" s="99"/>
      <c r="F652" s="99"/>
      <c r="G652" s="99"/>
      <c r="H652" s="107"/>
      <c r="I652" s="107"/>
      <c r="J652" s="107"/>
      <c r="K652" s="106"/>
      <c r="L652" s="106"/>
      <c r="M652" s="106"/>
      <c r="N652" s="77"/>
      <c r="O652" s="78"/>
      <c r="P652" s="78"/>
      <c r="Q652" s="78"/>
      <c r="R652" s="79"/>
      <c r="S652" s="80"/>
      <c r="T652" s="81"/>
      <c r="U652" s="77"/>
      <c r="V652" s="79"/>
      <c r="W652" s="79"/>
      <c r="X652" s="86"/>
      <c r="Y652" s="83"/>
      <c r="Z652" s="84"/>
      <c r="AA652" s="85"/>
      <c r="AB652" s="86"/>
    </row>
    <row r="653" spans="2:28" ht="16.5" customHeight="1" x14ac:dyDescent="0.25">
      <c r="B653" s="100" t="s">
        <v>205</v>
      </c>
      <c r="C653" s="101"/>
      <c r="D653" s="101"/>
      <c r="E653" s="101"/>
      <c r="F653" s="101"/>
      <c r="G653" s="102"/>
      <c r="H653" s="102" t="s">
        <v>2284</v>
      </c>
      <c r="I653" s="102" t="s">
        <v>1652</v>
      </c>
      <c r="J653" s="102" t="s">
        <v>743</v>
      </c>
      <c r="K653" s="102">
        <v>49</v>
      </c>
      <c r="L653" s="102">
        <v>6</v>
      </c>
      <c r="M653" s="102"/>
      <c r="N653" s="102"/>
      <c r="O653" s="102" t="s">
        <v>208</v>
      </c>
      <c r="P653" s="102" t="s">
        <v>209</v>
      </c>
      <c r="Q653" s="102" t="s">
        <v>139</v>
      </c>
      <c r="R653" s="102">
        <v>34160</v>
      </c>
      <c r="S653" s="102"/>
      <c r="T653" s="102">
        <v>150</v>
      </c>
      <c r="U653" s="102"/>
      <c r="V653" s="103"/>
      <c r="W653" s="101"/>
      <c r="X653" s="102"/>
      <c r="Y653" s="101"/>
      <c r="Z653" s="101"/>
      <c r="AA653" s="101"/>
      <c r="AB653" s="104"/>
    </row>
    <row r="654" spans="2:28" ht="16.5" customHeight="1" x14ac:dyDescent="0.25">
      <c r="B654" s="97">
        <v>943</v>
      </c>
      <c r="C654" s="97" t="s">
        <v>55</v>
      </c>
      <c r="D654" s="98">
        <v>6877</v>
      </c>
      <c r="E654" s="99">
        <v>231</v>
      </c>
      <c r="F654" s="97">
        <v>6</v>
      </c>
      <c r="G654" s="97">
        <v>1</v>
      </c>
      <c r="H654" s="105">
        <v>5</v>
      </c>
      <c r="I654" s="105">
        <v>0</v>
      </c>
      <c r="J654" s="105">
        <v>0</v>
      </c>
      <c r="K654" s="95">
        <v>2000</v>
      </c>
      <c r="L654" s="106">
        <f>T653</f>
        <v>150</v>
      </c>
      <c r="M654" s="106">
        <f>K654*L654</f>
        <v>300000</v>
      </c>
      <c r="N654" s="77"/>
      <c r="O654" s="78"/>
      <c r="P654" s="78"/>
      <c r="Q654" s="78"/>
      <c r="R654" s="79"/>
      <c r="S654" s="80"/>
      <c r="T654" s="81"/>
      <c r="U654" s="77"/>
      <c r="V654" s="79"/>
      <c r="W654" s="79"/>
      <c r="X654" s="82"/>
      <c r="Y654" s="83">
        <f>M654</f>
        <v>300000</v>
      </c>
      <c r="Z654" s="84"/>
      <c r="AA654" s="87">
        <f>AB654*M654/100</f>
        <v>30</v>
      </c>
      <c r="AB654" s="110">
        <v>0.01</v>
      </c>
    </row>
    <row r="655" spans="2:28" ht="16.5" customHeight="1" x14ac:dyDescent="0.25">
      <c r="B655" s="99"/>
      <c r="C655" s="99"/>
      <c r="D655" s="99"/>
      <c r="E655" s="99"/>
      <c r="F655" s="99"/>
      <c r="G655" s="99"/>
      <c r="H655" s="107"/>
      <c r="I655" s="107"/>
      <c r="J655" s="107"/>
      <c r="K655" s="106"/>
      <c r="L655" s="106"/>
      <c r="M655" s="106"/>
      <c r="N655" s="77"/>
      <c r="O655" s="78"/>
      <c r="P655" s="78"/>
      <c r="Q655" s="78"/>
      <c r="R655" s="79"/>
      <c r="S655" s="80"/>
      <c r="T655" s="81"/>
      <c r="U655" s="77"/>
      <c r="V655" s="79"/>
      <c r="W655" s="79"/>
      <c r="X655" s="86"/>
      <c r="Y655" s="83"/>
      <c r="Z655" s="84"/>
      <c r="AA655" s="85"/>
      <c r="AB655" s="86"/>
    </row>
    <row r="656" spans="2:28" ht="16.5" customHeight="1" x14ac:dyDescent="0.25">
      <c r="B656" s="100" t="s">
        <v>205</v>
      </c>
      <c r="C656" s="101"/>
      <c r="D656" s="101"/>
      <c r="E656" s="101"/>
      <c r="F656" s="101"/>
      <c r="G656" s="102"/>
      <c r="H656" s="102" t="s">
        <v>210</v>
      </c>
      <c r="I656" s="102" t="s">
        <v>781</v>
      </c>
      <c r="J656" s="102" t="s">
        <v>782</v>
      </c>
      <c r="K656" s="102">
        <v>49</v>
      </c>
      <c r="L656" s="102">
        <v>6</v>
      </c>
      <c r="M656" s="102"/>
      <c r="N656" s="102"/>
      <c r="O656" s="102" t="s">
        <v>208</v>
      </c>
      <c r="P656" s="102" t="s">
        <v>209</v>
      </c>
      <c r="Q656" s="102" t="s">
        <v>139</v>
      </c>
      <c r="R656" s="102">
        <v>34160</v>
      </c>
      <c r="S656" s="102"/>
      <c r="T656" s="102">
        <v>150</v>
      </c>
      <c r="U656" s="102"/>
      <c r="V656" s="103"/>
      <c r="W656" s="101"/>
      <c r="X656" s="102"/>
      <c r="Y656" s="101"/>
      <c r="Z656" s="101"/>
      <c r="AA656" s="101"/>
      <c r="AB656" s="104"/>
    </row>
    <row r="657" spans="2:28" ht="16.5" customHeight="1" x14ac:dyDescent="0.25">
      <c r="B657" s="97">
        <v>944</v>
      </c>
      <c r="C657" s="97" t="s">
        <v>55</v>
      </c>
      <c r="D657" s="98">
        <v>6878</v>
      </c>
      <c r="E657" s="99">
        <v>232</v>
      </c>
      <c r="F657" s="97">
        <v>6</v>
      </c>
      <c r="G657" s="97">
        <v>1</v>
      </c>
      <c r="H657" s="105">
        <v>6</v>
      </c>
      <c r="I657" s="105">
        <v>0</v>
      </c>
      <c r="J657" s="105">
        <v>0</v>
      </c>
      <c r="K657" s="95">
        <v>2400</v>
      </c>
      <c r="L657" s="106">
        <f>T656</f>
        <v>150</v>
      </c>
      <c r="M657" s="106">
        <f>K657*L657</f>
        <v>360000</v>
      </c>
      <c r="N657" s="77"/>
      <c r="O657" s="78"/>
      <c r="P657" s="78"/>
      <c r="Q657" s="78"/>
      <c r="R657" s="79"/>
      <c r="S657" s="80"/>
      <c r="T657" s="81"/>
      <c r="U657" s="77"/>
      <c r="V657" s="79"/>
      <c r="W657" s="79"/>
      <c r="X657" s="82"/>
      <c r="Y657" s="83">
        <f>M657</f>
        <v>360000</v>
      </c>
      <c r="Z657" s="84"/>
      <c r="AA657" s="87">
        <f>AB657*M657/100</f>
        <v>36</v>
      </c>
      <c r="AB657" s="110">
        <v>0.01</v>
      </c>
    </row>
    <row r="658" spans="2:28" ht="16.5" customHeight="1" x14ac:dyDescent="0.25">
      <c r="B658" s="97"/>
      <c r="C658" s="97"/>
      <c r="D658" s="98"/>
      <c r="E658" s="99"/>
      <c r="F658" s="97"/>
      <c r="G658" s="97"/>
      <c r="H658" s="105"/>
      <c r="I658" s="105"/>
      <c r="J658" s="105"/>
      <c r="K658" s="95"/>
      <c r="L658" s="106"/>
      <c r="M658" s="106"/>
      <c r="N658" s="77"/>
      <c r="O658" s="78"/>
      <c r="P658" s="78"/>
      <c r="Q658" s="78"/>
      <c r="R658" s="79"/>
      <c r="S658" s="80"/>
      <c r="T658" s="81"/>
      <c r="U658" s="77"/>
      <c r="V658" s="79"/>
      <c r="W658" s="79"/>
      <c r="X658" s="82"/>
      <c r="Y658" s="83"/>
      <c r="Z658" s="84"/>
      <c r="AA658" s="87"/>
      <c r="AB658" s="110"/>
    </row>
    <row r="659" spans="2:28" ht="16.5" customHeight="1" x14ac:dyDescent="0.25">
      <c r="B659" s="99"/>
      <c r="C659" s="99"/>
      <c r="D659" s="99"/>
      <c r="E659" s="99"/>
      <c r="F659" s="99"/>
      <c r="G659" s="99"/>
      <c r="H659" s="107"/>
      <c r="I659" s="107"/>
      <c r="J659" s="107"/>
      <c r="K659" s="106"/>
      <c r="L659" s="106"/>
      <c r="M659" s="106"/>
      <c r="N659" s="77"/>
      <c r="O659" s="78"/>
      <c r="P659" s="78"/>
      <c r="Q659" s="78"/>
      <c r="R659" s="79"/>
      <c r="S659" s="80"/>
      <c r="T659" s="81"/>
      <c r="U659" s="77"/>
      <c r="V659" s="79"/>
      <c r="W659" s="79"/>
      <c r="X659" s="86"/>
      <c r="Y659" s="83"/>
      <c r="Z659" s="84"/>
      <c r="AA659" s="85"/>
      <c r="AB659" s="86"/>
    </row>
    <row r="660" spans="2:28" ht="16.5" customHeight="1" x14ac:dyDescent="0.25">
      <c r="B660" s="100" t="s">
        <v>205</v>
      </c>
      <c r="C660" s="101"/>
      <c r="D660" s="101"/>
      <c r="E660" s="101"/>
      <c r="F660" s="101"/>
      <c r="G660" s="102"/>
      <c r="H660" s="102" t="s">
        <v>210</v>
      </c>
      <c r="I660" s="102" t="s">
        <v>2103</v>
      </c>
      <c r="J660" s="102" t="s">
        <v>2285</v>
      </c>
      <c r="K660" s="102">
        <v>127</v>
      </c>
      <c r="L660" s="102">
        <v>6</v>
      </c>
      <c r="M660" s="102"/>
      <c r="N660" s="102"/>
      <c r="O660" s="102" t="s">
        <v>208</v>
      </c>
      <c r="P660" s="102" t="s">
        <v>209</v>
      </c>
      <c r="Q660" s="102" t="s">
        <v>139</v>
      </c>
      <c r="R660" s="102">
        <v>34160</v>
      </c>
      <c r="S660" s="102"/>
      <c r="T660" s="102">
        <v>100</v>
      </c>
      <c r="U660" s="102"/>
      <c r="V660" s="103"/>
      <c r="W660" s="101"/>
      <c r="X660" s="102"/>
      <c r="Y660" s="101"/>
      <c r="Z660" s="101"/>
      <c r="AA660" s="101"/>
      <c r="AB660" s="104"/>
    </row>
    <row r="661" spans="2:28" ht="16.5" customHeight="1" x14ac:dyDescent="0.25">
      <c r="B661" s="97">
        <v>945</v>
      </c>
      <c r="C661" s="97" t="s">
        <v>55</v>
      </c>
      <c r="D661" s="98">
        <v>7169</v>
      </c>
      <c r="E661" s="99">
        <v>18</v>
      </c>
      <c r="F661" s="97">
        <v>6</v>
      </c>
      <c r="G661" s="97">
        <v>1</v>
      </c>
      <c r="H661" s="105">
        <v>4</v>
      </c>
      <c r="I661" s="105">
        <v>0</v>
      </c>
      <c r="J661" s="105">
        <v>75.099999999999994</v>
      </c>
      <c r="K661" s="95">
        <v>1675.1</v>
      </c>
      <c r="L661" s="106">
        <f>T660</f>
        <v>100</v>
      </c>
      <c r="M661" s="106">
        <f>K661*L661</f>
        <v>167510</v>
      </c>
      <c r="N661" s="77"/>
      <c r="O661" s="78"/>
      <c r="P661" s="78"/>
      <c r="Q661" s="78"/>
      <c r="R661" s="79"/>
      <c r="S661" s="80"/>
      <c r="T661" s="81"/>
      <c r="U661" s="77"/>
      <c r="V661" s="79"/>
      <c r="W661" s="79"/>
      <c r="X661" s="82"/>
      <c r="Y661" s="83">
        <f>M661</f>
        <v>167510</v>
      </c>
      <c r="Z661" s="84"/>
      <c r="AA661" s="87">
        <f>AB661*M661/100</f>
        <v>16.751000000000001</v>
      </c>
      <c r="AB661" s="110">
        <v>0.01</v>
      </c>
    </row>
    <row r="662" spans="2:28" ht="16.5" customHeight="1" x14ac:dyDescent="0.25">
      <c r="B662" s="99"/>
      <c r="C662" s="99"/>
      <c r="D662" s="99"/>
      <c r="E662" s="99"/>
      <c r="F662" s="99"/>
      <c r="G662" s="99"/>
      <c r="H662" s="107"/>
      <c r="I662" s="107"/>
      <c r="J662" s="107"/>
      <c r="K662" s="106"/>
      <c r="L662" s="106"/>
      <c r="M662" s="106"/>
      <c r="N662" s="77"/>
      <c r="O662" s="78"/>
      <c r="P662" s="78"/>
      <c r="Q662" s="78"/>
      <c r="R662" s="79"/>
      <c r="S662" s="80"/>
      <c r="T662" s="81"/>
      <c r="U662" s="77"/>
      <c r="V662" s="79"/>
      <c r="W662" s="79"/>
      <c r="X662" s="86"/>
      <c r="Y662" s="83"/>
      <c r="Z662" s="84"/>
      <c r="AA662" s="85"/>
      <c r="AB662" s="86"/>
    </row>
    <row r="663" spans="2:28" ht="16.5" customHeight="1" x14ac:dyDescent="0.25">
      <c r="B663" s="100" t="s">
        <v>205</v>
      </c>
      <c r="C663" s="101"/>
      <c r="D663" s="101"/>
      <c r="E663" s="101"/>
      <c r="F663" s="101"/>
      <c r="G663" s="102"/>
      <c r="H663" s="102" t="s">
        <v>2317</v>
      </c>
      <c r="I663" s="102" t="s">
        <v>1806</v>
      </c>
      <c r="J663" s="102" t="s">
        <v>1575</v>
      </c>
      <c r="K663" s="102">
        <v>129</v>
      </c>
      <c r="L663" s="102">
        <v>6</v>
      </c>
      <c r="M663" s="102"/>
      <c r="N663" s="102"/>
      <c r="O663" s="102" t="s">
        <v>208</v>
      </c>
      <c r="P663" s="102" t="s">
        <v>209</v>
      </c>
      <c r="Q663" s="102" t="s">
        <v>139</v>
      </c>
      <c r="R663" s="102">
        <v>34160</v>
      </c>
      <c r="S663" s="102"/>
      <c r="T663" s="102">
        <v>180</v>
      </c>
      <c r="U663" s="102"/>
      <c r="V663" s="103"/>
      <c r="W663" s="101"/>
      <c r="X663" s="102"/>
      <c r="Y663" s="101"/>
      <c r="Z663" s="101"/>
      <c r="AA663" s="101"/>
      <c r="AB663" s="104"/>
    </row>
    <row r="664" spans="2:28" ht="16.5" customHeight="1" x14ac:dyDescent="0.25">
      <c r="B664" s="97">
        <v>969</v>
      </c>
      <c r="C664" s="97" t="s">
        <v>55</v>
      </c>
      <c r="D664" s="98">
        <v>6874</v>
      </c>
      <c r="E664" s="99">
        <v>233</v>
      </c>
      <c r="F664" s="97"/>
      <c r="G664" s="97">
        <v>1</v>
      </c>
      <c r="H664" s="105">
        <v>8</v>
      </c>
      <c r="I664" s="105">
        <v>0</v>
      </c>
      <c r="J664" s="105">
        <v>0</v>
      </c>
      <c r="K664" s="95">
        <v>3200</v>
      </c>
      <c r="L664" s="106">
        <f>T663</f>
        <v>180</v>
      </c>
      <c r="M664" s="106">
        <f>K664*L664</f>
        <v>576000</v>
      </c>
      <c r="N664" s="77"/>
      <c r="O664" s="78"/>
      <c r="P664" s="78"/>
      <c r="Q664" s="78"/>
      <c r="R664" s="79"/>
      <c r="S664" s="80"/>
      <c r="T664" s="81"/>
      <c r="U664" s="77"/>
      <c r="V664" s="79"/>
      <c r="W664" s="79"/>
      <c r="X664" s="82"/>
      <c r="Y664" s="83">
        <f>M664</f>
        <v>576000</v>
      </c>
      <c r="Z664" s="84"/>
      <c r="AA664" s="87">
        <f>AB664*M664/100</f>
        <v>57.6</v>
      </c>
      <c r="AB664" s="110">
        <v>0.01</v>
      </c>
    </row>
    <row r="665" spans="2:28" ht="16.5" customHeight="1" x14ac:dyDescent="0.25">
      <c r="B665" s="99"/>
      <c r="C665" s="99"/>
      <c r="D665" s="99"/>
      <c r="E665" s="99"/>
      <c r="F665" s="99"/>
      <c r="G665" s="99"/>
      <c r="H665" s="107"/>
      <c r="I665" s="107"/>
      <c r="J665" s="107"/>
      <c r="K665" s="106"/>
      <c r="L665" s="106"/>
      <c r="M665" s="106"/>
      <c r="N665" s="77"/>
      <c r="O665" s="78"/>
      <c r="P665" s="78"/>
      <c r="Q665" s="78"/>
      <c r="R665" s="79"/>
      <c r="S665" s="80"/>
      <c r="T665" s="81"/>
      <c r="U665" s="77"/>
      <c r="V665" s="79"/>
      <c r="W665" s="79"/>
      <c r="X665" s="86"/>
      <c r="Y665" s="83"/>
      <c r="Z665" s="84"/>
      <c r="AA665" s="85"/>
      <c r="AB665" s="86"/>
    </row>
    <row r="666" spans="2:28" ht="16.5" customHeight="1" x14ac:dyDescent="0.25">
      <c r="B666" s="100" t="s">
        <v>205</v>
      </c>
      <c r="C666" s="101"/>
      <c r="D666" s="101"/>
      <c r="E666" s="101"/>
      <c r="F666" s="101"/>
      <c r="G666" s="102"/>
      <c r="H666" s="102" t="s">
        <v>301</v>
      </c>
      <c r="I666" s="102" t="s">
        <v>1582</v>
      </c>
      <c r="J666" s="102" t="s">
        <v>1583</v>
      </c>
      <c r="K666" s="102">
        <v>152</v>
      </c>
      <c r="L666" s="102">
        <v>6</v>
      </c>
      <c r="M666" s="102"/>
      <c r="N666" s="102"/>
      <c r="O666" s="102" t="s">
        <v>208</v>
      </c>
      <c r="P666" s="102" t="s">
        <v>209</v>
      </c>
      <c r="Q666" s="102" t="s">
        <v>139</v>
      </c>
      <c r="R666" s="102">
        <v>34160</v>
      </c>
      <c r="S666" s="102"/>
      <c r="T666" s="102">
        <v>100</v>
      </c>
      <c r="U666" s="102" t="s">
        <v>2318</v>
      </c>
      <c r="V666" s="103"/>
      <c r="W666" s="101"/>
      <c r="X666" s="102"/>
      <c r="Y666" s="101"/>
      <c r="Z666" s="101"/>
      <c r="AA666" s="101"/>
      <c r="AB666" s="104"/>
    </row>
    <row r="667" spans="2:28" ht="16.5" customHeight="1" x14ac:dyDescent="0.25">
      <c r="B667" s="97">
        <v>970</v>
      </c>
      <c r="C667" s="97" t="s">
        <v>55</v>
      </c>
      <c r="D667" s="98">
        <v>7456</v>
      </c>
      <c r="E667" s="99">
        <v>258</v>
      </c>
      <c r="F667" s="97">
        <v>6</v>
      </c>
      <c r="G667" s="97">
        <v>1</v>
      </c>
      <c r="H667" s="105">
        <v>1</v>
      </c>
      <c r="I667" s="105">
        <v>3</v>
      </c>
      <c r="J667" s="105">
        <v>83</v>
      </c>
      <c r="K667" s="95">
        <v>783</v>
      </c>
      <c r="L667" s="106">
        <f>T666</f>
        <v>100</v>
      </c>
      <c r="M667" s="106">
        <f>K667*L667</f>
        <v>78300</v>
      </c>
      <c r="N667" s="77"/>
      <c r="O667" s="78"/>
      <c r="P667" s="78"/>
      <c r="Q667" s="78"/>
      <c r="R667" s="79"/>
      <c r="S667" s="80"/>
      <c r="T667" s="81"/>
      <c r="U667" s="77"/>
      <c r="V667" s="79"/>
      <c r="W667" s="79"/>
      <c r="X667" s="82"/>
      <c r="Y667" s="83">
        <f>M667</f>
        <v>78300</v>
      </c>
      <c r="Z667" s="84"/>
      <c r="AA667" s="87">
        <f>AB667*M667/100</f>
        <v>7.83</v>
      </c>
      <c r="AB667" s="110">
        <v>0.01</v>
      </c>
    </row>
    <row r="668" spans="2:28" ht="16.5" customHeight="1" x14ac:dyDescent="0.25">
      <c r="B668" s="99"/>
      <c r="C668" s="99"/>
      <c r="D668" s="99"/>
      <c r="E668" s="99"/>
      <c r="F668" s="99"/>
      <c r="G668" s="99"/>
      <c r="H668" s="107"/>
      <c r="I668" s="107"/>
      <c r="J668" s="107"/>
      <c r="K668" s="106"/>
      <c r="L668" s="106"/>
      <c r="M668" s="106"/>
      <c r="N668" s="77"/>
      <c r="O668" s="78"/>
      <c r="P668" s="78"/>
      <c r="Q668" s="78"/>
      <c r="R668" s="79"/>
      <c r="S668" s="80"/>
      <c r="T668" s="81"/>
      <c r="U668" s="77"/>
      <c r="V668" s="79"/>
      <c r="W668" s="79"/>
      <c r="X668" s="86"/>
      <c r="Y668" s="83"/>
      <c r="Z668" s="84"/>
      <c r="AA668" s="85"/>
      <c r="AB668" s="86"/>
    </row>
    <row r="669" spans="2:28" ht="16.5" customHeight="1" x14ac:dyDescent="0.25">
      <c r="B669" s="100" t="s">
        <v>205</v>
      </c>
      <c r="C669" s="101"/>
      <c r="D669" s="101"/>
      <c r="E669" s="101"/>
      <c r="F669" s="101"/>
      <c r="G669" s="102"/>
      <c r="H669" s="102" t="s">
        <v>210</v>
      </c>
      <c r="I669" s="102" t="s">
        <v>2220</v>
      </c>
      <c r="J669" s="102" t="s">
        <v>2221</v>
      </c>
      <c r="K669" s="102">
        <v>155</v>
      </c>
      <c r="L669" s="102">
        <v>6</v>
      </c>
      <c r="M669" s="102"/>
      <c r="N669" s="102"/>
      <c r="O669" s="102" t="s">
        <v>208</v>
      </c>
      <c r="P669" s="102" t="s">
        <v>209</v>
      </c>
      <c r="Q669" s="102" t="s">
        <v>139</v>
      </c>
      <c r="R669" s="102">
        <v>34160</v>
      </c>
      <c r="S669" s="102"/>
      <c r="T669" s="102">
        <v>100</v>
      </c>
      <c r="U669" s="102" t="s">
        <v>2318</v>
      </c>
      <c r="V669" s="103"/>
      <c r="W669" s="101"/>
      <c r="X669" s="102"/>
      <c r="Y669" s="101"/>
      <c r="Z669" s="101"/>
      <c r="AA669" s="101"/>
      <c r="AB669" s="104"/>
    </row>
    <row r="670" spans="2:28" ht="16.5" customHeight="1" x14ac:dyDescent="0.25">
      <c r="B670" s="97">
        <v>971</v>
      </c>
      <c r="C670" s="97" t="s">
        <v>55</v>
      </c>
      <c r="D670" s="98">
        <v>7458</v>
      </c>
      <c r="E670" s="99">
        <v>260</v>
      </c>
      <c r="F670" s="97">
        <v>6</v>
      </c>
      <c r="G670" s="97">
        <v>1</v>
      </c>
      <c r="H670" s="105">
        <v>4</v>
      </c>
      <c r="I670" s="105">
        <v>1</v>
      </c>
      <c r="J670" s="105">
        <v>51</v>
      </c>
      <c r="K670" s="95">
        <f t="shared" ref="K670" si="0">((H670*400)+(I670*100)+J670)</f>
        <v>1751</v>
      </c>
      <c r="L670" s="106">
        <f>T669</f>
        <v>100</v>
      </c>
      <c r="M670" s="106">
        <f>K670*L670</f>
        <v>175100</v>
      </c>
      <c r="N670" s="77"/>
      <c r="O670" s="78"/>
      <c r="P670" s="78"/>
      <c r="Q670" s="78"/>
      <c r="R670" s="79"/>
      <c r="S670" s="80"/>
      <c r="T670" s="81"/>
      <c r="U670" s="77"/>
      <c r="V670" s="79"/>
      <c r="W670" s="79"/>
      <c r="X670" s="82"/>
      <c r="Y670" s="83">
        <f>M670</f>
        <v>175100</v>
      </c>
      <c r="Z670" s="84"/>
      <c r="AA670" s="87">
        <f>AB670*M670/100</f>
        <v>17.510000000000002</v>
      </c>
      <c r="AB670" s="110">
        <v>0.01</v>
      </c>
    </row>
    <row r="671" spans="2:28" ht="16.5" customHeight="1" x14ac:dyDescent="0.25">
      <c r="B671" s="99"/>
      <c r="C671" s="99"/>
      <c r="D671" s="99"/>
      <c r="E671" s="99"/>
      <c r="F671" s="99"/>
      <c r="G671" s="99"/>
      <c r="H671" s="107"/>
      <c r="I671" s="107"/>
      <c r="J671" s="107"/>
      <c r="K671" s="106"/>
      <c r="L671" s="106"/>
      <c r="M671" s="106"/>
      <c r="N671" s="77"/>
      <c r="O671" s="78"/>
      <c r="P671" s="78"/>
      <c r="Q671" s="78"/>
      <c r="R671" s="79"/>
      <c r="S671" s="80"/>
      <c r="T671" s="81"/>
      <c r="U671" s="77"/>
      <c r="V671" s="79"/>
      <c r="W671" s="79"/>
      <c r="X671" s="86"/>
      <c r="Y671" s="83"/>
      <c r="Z671" s="84"/>
      <c r="AA671" s="85"/>
      <c r="AB671" s="86"/>
    </row>
    <row r="672" spans="2:28" ht="16.5" customHeight="1" x14ac:dyDescent="0.25">
      <c r="B672" s="100" t="s">
        <v>205</v>
      </c>
      <c r="C672" s="101"/>
      <c r="D672" s="101"/>
      <c r="E672" s="101"/>
      <c r="F672" s="101"/>
      <c r="G672" s="102"/>
      <c r="H672" s="102" t="s">
        <v>207</v>
      </c>
      <c r="I672" s="102" t="s">
        <v>329</v>
      </c>
      <c r="J672" s="102" t="s">
        <v>725</v>
      </c>
      <c r="K672" s="102">
        <v>90</v>
      </c>
      <c r="L672" s="102">
        <v>6</v>
      </c>
      <c r="M672" s="102"/>
      <c r="N672" s="102"/>
      <c r="O672" s="102" t="s">
        <v>208</v>
      </c>
      <c r="P672" s="102" t="s">
        <v>209</v>
      </c>
      <c r="Q672" s="102" t="s">
        <v>139</v>
      </c>
      <c r="R672" s="102">
        <v>34160</v>
      </c>
      <c r="S672" s="102"/>
      <c r="T672" s="102">
        <v>600</v>
      </c>
      <c r="U672" s="102"/>
      <c r="V672" s="103"/>
      <c r="W672" s="101"/>
      <c r="X672" s="102"/>
      <c r="Y672" s="101"/>
      <c r="Z672" s="101"/>
      <c r="AA672" s="101"/>
      <c r="AB672" s="104"/>
    </row>
    <row r="673" spans="2:28" ht="16.5" customHeight="1" x14ac:dyDescent="0.25">
      <c r="B673" s="97">
        <v>972</v>
      </c>
      <c r="C673" s="97" t="s">
        <v>55</v>
      </c>
      <c r="D673" s="98">
        <v>6985</v>
      </c>
      <c r="E673" s="99">
        <v>17</v>
      </c>
      <c r="F673" s="97">
        <v>6</v>
      </c>
      <c r="G673" s="97">
        <v>1</v>
      </c>
      <c r="H673" s="105">
        <v>0</v>
      </c>
      <c r="I673" s="105">
        <v>1</v>
      </c>
      <c r="J673" s="105">
        <v>70</v>
      </c>
      <c r="K673" s="95">
        <v>170</v>
      </c>
      <c r="L673" s="106">
        <f>T672</f>
        <v>600</v>
      </c>
      <c r="M673" s="106">
        <f>K673*L673</f>
        <v>102000</v>
      </c>
      <c r="N673" s="77"/>
      <c r="O673" s="78" t="s">
        <v>203</v>
      </c>
      <c r="P673" s="78" t="s">
        <v>5</v>
      </c>
      <c r="Q673" s="78" t="s">
        <v>143</v>
      </c>
      <c r="R673" s="79">
        <v>108</v>
      </c>
      <c r="S673" s="80"/>
      <c r="T673" s="81">
        <v>8050</v>
      </c>
      <c r="U673" s="96" t="s">
        <v>375</v>
      </c>
      <c r="V673" s="79">
        <f>R673*T673*36/100</f>
        <v>312984</v>
      </c>
      <c r="W673" s="79">
        <f>R673*T673-V673</f>
        <v>556416</v>
      </c>
      <c r="X673" s="82">
        <f>M673+W673</f>
        <v>658416</v>
      </c>
      <c r="Y673" s="83">
        <f>M673</f>
        <v>102000</v>
      </c>
      <c r="Z673" s="84"/>
      <c r="AA673" s="87">
        <f>AB673*M673/100</f>
        <v>20.399999999999999</v>
      </c>
      <c r="AB673" s="86">
        <v>0.02</v>
      </c>
    </row>
    <row r="674" spans="2:28" ht="16.5" customHeight="1" x14ac:dyDescent="0.25">
      <c r="B674" s="99"/>
      <c r="C674" s="99"/>
      <c r="D674" s="99"/>
      <c r="E674" s="99"/>
      <c r="F674" s="99"/>
      <c r="G674" s="99"/>
      <c r="H674" s="107"/>
      <c r="I674" s="107"/>
      <c r="J674" s="107"/>
      <c r="K674" s="106"/>
      <c r="L674" s="106"/>
      <c r="M674" s="106"/>
      <c r="N674" s="77"/>
      <c r="O674" s="78"/>
      <c r="P674" s="78"/>
      <c r="Q674" s="78"/>
      <c r="R674" s="79"/>
      <c r="S674" s="80"/>
      <c r="T674" s="81"/>
      <c r="U674" s="77"/>
      <c r="V674" s="79"/>
      <c r="W674" s="79"/>
      <c r="X674" s="86"/>
      <c r="Y674" s="83"/>
      <c r="Z674" s="84"/>
      <c r="AA674" s="85"/>
      <c r="AB674" s="86"/>
    </row>
    <row r="675" spans="2:28" ht="16.5" customHeight="1" x14ac:dyDescent="0.25">
      <c r="B675" s="100" t="s">
        <v>205</v>
      </c>
      <c r="C675" s="101"/>
      <c r="D675" s="101"/>
      <c r="E675" s="101"/>
      <c r="F675" s="101"/>
      <c r="G675" s="102"/>
      <c r="H675" s="102" t="s">
        <v>207</v>
      </c>
      <c r="I675" s="102" t="s">
        <v>1843</v>
      </c>
      <c r="J675" s="102" t="s">
        <v>719</v>
      </c>
      <c r="K675" s="102">
        <v>46</v>
      </c>
      <c r="L675" s="102">
        <v>6</v>
      </c>
      <c r="M675" s="102"/>
      <c r="N675" s="102"/>
      <c r="O675" s="102" t="s">
        <v>208</v>
      </c>
      <c r="P675" s="102" t="s">
        <v>209</v>
      </c>
      <c r="Q675" s="102" t="s">
        <v>139</v>
      </c>
      <c r="R675" s="102">
        <v>34160</v>
      </c>
      <c r="S675" s="102"/>
      <c r="T675" s="102">
        <v>100</v>
      </c>
      <c r="U675" s="102" t="s">
        <v>2319</v>
      </c>
      <c r="V675" s="103"/>
      <c r="W675" s="101"/>
      <c r="X675" s="102"/>
      <c r="Y675" s="101"/>
      <c r="Z675" s="101"/>
      <c r="AA675" s="101"/>
      <c r="AB675" s="104"/>
    </row>
    <row r="676" spans="2:28" ht="16.5" customHeight="1" x14ac:dyDescent="0.25">
      <c r="B676" s="97">
        <v>973</v>
      </c>
      <c r="C676" s="97" t="s">
        <v>55</v>
      </c>
      <c r="D676" s="98">
        <v>7358</v>
      </c>
      <c r="E676" s="99">
        <v>274</v>
      </c>
      <c r="F676" s="97">
        <v>6</v>
      </c>
      <c r="G676" s="97">
        <v>1</v>
      </c>
      <c r="H676" s="105">
        <v>12</v>
      </c>
      <c r="I676" s="105">
        <v>0</v>
      </c>
      <c r="J676" s="105">
        <v>54</v>
      </c>
      <c r="K676" s="95">
        <v>4854</v>
      </c>
      <c r="L676" s="106">
        <f>T675</f>
        <v>100</v>
      </c>
      <c r="M676" s="106">
        <f>K676*L676</f>
        <v>485400</v>
      </c>
      <c r="N676" s="77"/>
      <c r="O676" s="78"/>
      <c r="P676" s="78"/>
      <c r="Q676" s="78"/>
      <c r="R676" s="79"/>
      <c r="S676" s="80"/>
      <c r="T676" s="81"/>
      <c r="U676" s="77"/>
      <c r="V676" s="79"/>
      <c r="W676" s="79"/>
      <c r="X676" s="82"/>
      <c r="Y676" s="83">
        <f>M676</f>
        <v>485400</v>
      </c>
      <c r="Z676" s="84"/>
      <c r="AA676" s="87">
        <f>AB676*M676/100</f>
        <v>48.54</v>
      </c>
      <c r="AB676" s="110">
        <v>0.01</v>
      </c>
    </row>
    <row r="677" spans="2:28" ht="16.5" customHeight="1" x14ac:dyDescent="0.25">
      <c r="B677" s="99"/>
      <c r="C677" s="99"/>
      <c r="D677" s="99"/>
      <c r="E677" s="99"/>
      <c r="F677" s="99"/>
      <c r="G677" s="99"/>
      <c r="H677" s="107"/>
      <c r="I677" s="107"/>
      <c r="J677" s="107"/>
      <c r="K677" s="106"/>
      <c r="L677" s="106"/>
      <c r="M677" s="106"/>
      <c r="N677" s="77"/>
      <c r="O677" s="78"/>
      <c r="P677" s="78"/>
      <c r="Q677" s="78"/>
      <c r="R677" s="79"/>
      <c r="S677" s="80"/>
      <c r="T677" s="81"/>
      <c r="U677" s="77"/>
      <c r="V677" s="79"/>
      <c r="W677" s="79"/>
      <c r="X677" s="86"/>
      <c r="Y677" s="83"/>
      <c r="Z677" s="84"/>
      <c r="AA677" s="85"/>
      <c r="AB677" s="86"/>
    </row>
    <row r="678" spans="2:28" ht="16.5" customHeight="1" x14ac:dyDescent="0.25">
      <c r="B678" s="100" t="s">
        <v>205</v>
      </c>
      <c r="C678" s="101"/>
      <c r="D678" s="101"/>
      <c r="E678" s="101"/>
      <c r="F678" s="101"/>
      <c r="G678" s="102"/>
      <c r="H678" s="102" t="s">
        <v>210</v>
      </c>
      <c r="I678" s="102" t="s">
        <v>1520</v>
      </c>
      <c r="J678" s="102" t="s">
        <v>1855</v>
      </c>
      <c r="K678" s="102">
        <v>133</v>
      </c>
      <c r="L678" s="102">
        <v>6</v>
      </c>
      <c r="M678" s="102"/>
      <c r="N678" s="102"/>
      <c r="O678" s="102" t="s">
        <v>208</v>
      </c>
      <c r="P678" s="102" t="s">
        <v>209</v>
      </c>
      <c r="Q678" s="102" t="s">
        <v>139</v>
      </c>
      <c r="R678" s="102">
        <v>34160</v>
      </c>
      <c r="S678" s="102"/>
      <c r="T678" s="102">
        <v>330</v>
      </c>
      <c r="U678" s="102"/>
      <c r="V678" s="103"/>
      <c r="W678" s="101"/>
      <c r="X678" s="102"/>
      <c r="Y678" s="101"/>
      <c r="Z678" s="101"/>
      <c r="AA678" s="101"/>
      <c r="AB678" s="104"/>
    </row>
    <row r="679" spans="2:28" ht="16.5" customHeight="1" x14ac:dyDescent="0.25">
      <c r="B679" s="97">
        <v>974</v>
      </c>
      <c r="C679" s="97" t="s">
        <v>55</v>
      </c>
      <c r="D679" s="98">
        <v>7234</v>
      </c>
      <c r="E679" s="99">
        <v>226</v>
      </c>
      <c r="F679" s="97">
        <v>6</v>
      </c>
      <c r="G679" s="97">
        <v>1</v>
      </c>
      <c r="H679" s="105">
        <v>4</v>
      </c>
      <c r="I679" s="105">
        <v>3</v>
      </c>
      <c r="J679" s="105">
        <v>21</v>
      </c>
      <c r="K679" s="95">
        <v>1921</v>
      </c>
      <c r="L679" s="106">
        <f>T678</f>
        <v>330</v>
      </c>
      <c r="M679" s="106">
        <f>K679*L679</f>
        <v>633930</v>
      </c>
      <c r="N679" s="77"/>
      <c r="O679" s="78"/>
      <c r="P679" s="78"/>
      <c r="Q679" s="78"/>
      <c r="R679" s="79"/>
      <c r="S679" s="80"/>
      <c r="T679" s="81"/>
      <c r="U679" s="77"/>
      <c r="V679" s="79"/>
      <c r="W679" s="79"/>
      <c r="X679" s="82"/>
      <c r="Y679" s="83">
        <f>M679</f>
        <v>633930</v>
      </c>
      <c r="Z679" s="84"/>
      <c r="AA679" s="87">
        <f>AB679*M679/100</f>
        <v>63.393000000000001</v>
      </c>
      <c r="AB679" s="110">
        <v>0.01</v>
      </c>
    </row>
    <row r="680" spans="2:28" ht="16.5" customHeight="1" x14ac:dyDescent="0.25">
      <c r="B680" s="99"/>
      <c r="C680" s="99"/>
      <c r="D680" s="99"/>
      <c r="E680" s="99"/>
      <c r="F680" s="99"/>
      <c r="G680" s="99"/>
      <c r="H680" s="107"/>
      <c r="I680" s="107"/>
      <c r="J680" s="107"/>
      <c r="K680" s="106"/>
      <c r="L680" s="106"/>
      <c r="M680" s="106"/>
      <c r="N680" s="77"/>
      <c r="O680" s="78"/>
      <c r="P680" s="78"/>
      <c r="Q680" s="78"/>
      <c r="R680" s="79"/>
      <c r="S680" s="80"/>
      <c r="T680" s="81"/>
      <c r="U680" s="77"/>
      <c r="V680" s="79"/>
      <c r="W680" s="79"/>
      <c r="X680" s="86"/>
      <c r="Y680" s="83"/>
      <c r="Z680" s="84"/>
      <c r="AA680" s="85"/>
      <c r="AB680" s="86"/>
    </row>
    <row r="681" spans="2:28" ht="16.5" customHeight="1" x14ac:dyDescent="0.25">
      <c r="B681" s="100" t="s">
        <v>205</v>
      </c>
      <c r="C681" s="101"/>
      <c r="D681" s="101"/>
      <c r="E681" s="101"/>
      <c r="F681" s="101"/>
      <c r="G681" s="102"/>
      <c r="H681" s="102" t="s">
        <v>210</v>
      </c>
      <c r="I681" s="102" t="s">
        <v>1858</v>
      </c>
      <c r="J681" s="102" t="s">
        <v>1859</v>
      </c>
      <c r="K681" s="102">
        <v>72</v>
      </c>
      <c r="L681" s="102">
        <v>6</v>
      </c>
      <c r="M681" s="102"/>
      <c r="N681" s="102"/>
      <c r="O681" s="102" t="s">
        <v>208</v>
      </c>
      <c r="P681" s="102" t="s">
        <v>209</v>
      </c>
      <c r="Q681" s="102" t="s">
        <v>139</v>
      </c>
      <c r="R681" s="102">
        <v>34160</v>
      </c>
      <c r="S681" s="102"/>
      <c r="T681" s="102">
        <v>100</v>
      </c>
      <c r="U681" s="102" t="s">
        <v>2320</v>
      </c>
      <c r="V681" s="103"/>
      <c r="W681" s="101"/>
      <c r="X681" s="102"/>
      <c r="Y681" s="101"/>
      <c r="Z681" s="101"/>
      <c r="AA681" s="101"/>
      <c r="AB681" s="104"/>
    </row>
    <row r="682" spans="2:28" ht="16.5" customHeight="1" x14ac:dyDescent="0.25">
      <c r="B682" s="97">
        <v>976</v>
      </c>
      <c r="C682" s="97" t="s">
        <v>55</v>
      </c>
      <c r="D682" s="98">
        <v>7115</v>
      </c>
      <c r="E682" s="99">
        <v>247</v>
      </c>
      <c r="F682" s="97">
        <v>6</v>
      </c>
      <c r="G682" s="97">
        <v>1</v>
      </c>
      <c r="H682" s="105">
        <v>59</v>
      </c>
      <c r="I682" s="105">
        <v>3</v>
      </c>
      <c r="J682" s="105">
        <v>49</v>
      </c>
      <c r="K682" s="95">
        <v>23949</v>
      </c>
      <c r="L682" s="106">
        <f>T681</f>
        <v>100</v>
      </c>
      <c r="M682" s="106">
        <f>K682*L682</f>
        <v>2394900</v>
      </c>
      <c r="N682" s="77"/>
      <c r="O682" s="78"/>
      <c r="P682" s="78"/>
      <c r="Q682" s="78"/>
      <c r="R682" s="79"/>
      <c r="S682" s="80"/>
      <c r="T682" s="81"/>
      <c r="U682" s="77"/>
      <c r="V682" s="79"/>
      <c r="W682" s="79"/>
      <c r="X682" s="82"/>
      <c r="Y682" s="83">
        <f>M682</f>
        <v>2394900</v>
      </c>
      <c r="Z682" s="84"/>
      <c r="AA682" s="87">
        <f>AB682*M682/100</f>
        <v>239.49</v>
      </c>
      <c r="AB682" s="110">
        <v>0.01</v>
      </c>
    </row>
    <row r="683" spans="2:28" ht="16.5" customHeight="1" x14ac:dyDescent="0.25">
      <c r="B683" s="99"/>
      <c r="C683" s="99"/>
      <c r="D683" s="99"/>
      <c r="E683" s="99"/>
      <c r="F683" s="99"/>
      <c r="G683" s="99"/>
      <c r="H683" s="107"/>
      <c r="I683" s="107"/>
      <c r="J683" s="107"/>
      <c r="K683" s="106"/>
      <c r="L683" s="106"/>
      <c r="M683" s="106"/>
      <c r="N683" s="77"/>
      <c r="O683" s="78"/>
      <c r="P683" s="78"/>
      <c r="Q683" s="78"/>
      <c r="R683" s="79"/>
      <c r="S683" s="80"/>
      <c r="T683" s="81"/>
      <c r="U683" s="77"/>
      <c r="V683" s="79"/>
      <c r="W683" s="79"/>
      <c r="X683" s="86"/>
      <c r="Y683" s="83"/>
      <c r="Z683" s="84"/>
      <c r="AA683" s="85"/>
      <c r="AB683" s="86"/>
    </row>
    <row r="684" spans="2:28" ht="16.5" customHeight="1" x14ac:dyDescent="0.25">
      <c r="B684" s="100" t="s">
        <v>205</v>
      </c>
      <c r="C684" s="101"/>
      <c r="D684" s="101"/>
      <c r="E684" s="101"/>
      <c r="F684" s="101"/>
      <c r="G684" s="102"/>
      <c r="H684" s="102" t="s">
        <v>210</v>
      </c>
      <c r="I684" s="102" t="s">
        <v>2321</v>
      </c>
      <c r="J684" s="102" t="s">
        <v>732</v>
      </c>
      <c r="K684" s="102">
        <v>41</v>
      </c>
      <c r="L684" s="102">
        <v>6</v>
      </c>
      <c r="M684" s="102"/>
      <c r="N684" s="102"/>
      <c r="O684" s="102" t="s">
        <v>208</v>
      </c>
      <c r="P684" s="102" t="s">
        <v>209</v>
      </c>
      <c r="Q684" s="102" t="s">
        <v>139</v>
      </c>
      <c r="R684" s="102">
        <v>34160</v>
      </c>
      <c r="S684" s="102"/>
      <c r="T684" s="102">
        <v>100</v>
      </c>
      <c r="U684" s="102"/>
      <c r="V684" s="103"/>
      <c r="W684" s="101"/>
      <c r="X684" s="102"/>
      <c r="Y684" s="101"/>
      <c r="Z684" s="101"/>
      <c r="AA684" s="101"/>
      <c r="AB684" s="104"/>
    </row>
    <row r="685" spans="2:28" ht="16.5" customHeight="1" x14ac:dyDescent="0.25">
      <c r="B685" s="97">
        <v>977</v>
      </c>
      <c r="C685" s="97" t="s">
        <v>55</v>
      </c>
      <c r="D685" s="98">
        <v>5952</v>
      </c>
      <c r="E685" s="99">
        <v>473</v>
      </c>
      <c r="F685" s="97">
        <v>6</v>
      </c>
      <c r="G685" s="97">
        <v>1</v>
      </c>
      <c r="H685" s="105">
        <v>3</v>
      </c>
      <c r="I685" s="105">
        <v>3</v>
      </c>
      <c r="J685" s="105">
        <v>71.3</v>
      </c>
      <c r="K685" s="95">
        <v>1571.3</v>
      </c>
      <c r="L685" s="106">
        <f>T684</f>
        <v>100</v>
      </c>
      <c r="M685" s="106">
        <f>K685*L685</f>
        <v>157130</v>
      </c>
      <c r="N685" s="77"/>
      <c r="O685" s="78"/>
      <c r="P685" s="78"/>
      <c r="Q685" s="78"/>
      <c r="R685" s="79"/>
      <c r="S685" s="80"/>
      <c r="T685" s="81"/>
      <c r="U685" s="77"/>
      <c r="V685" s="79"/>
      <c r="W685" s="79"/>
      <c r="X685" s="82"/>
      <c r="Y685" s="83">
        <f>M685</f>
        <v>157130</v>
      </c>
      <c r="Z685" s="84"/>
      <c r="AA685" s="87">
        <f>AB685*M685/100</f>
        <v>15.712999999999999</v>
      </c>
      <c r="AB685" s="110">
        <v>0.01</v>
      </c>
    </row>
    <row r="686" spans="2:28" ht="16.5" customHeight="1" x14ac:dyDescent="0.25">
      <c r="B686" s="99"/>
      <c r="C686" s="99"/>
      <c r="D686" s="99"/>
      <c r="E686" s="99"/>
      <c r="F686" s="99"/>
      <c r="G686" s="99"/>
      <c r="H686" s="107"/>
      <c r="I686" s="107"/>
      <c r="J686" s="107"/>
      <c r="K686" s="106"/>
      <c r="L686" s="106"/>
      <c r="M686" s="106"/>
      <c r="N686" s="77"/>
      <c r="O686" s="78"/>
      <c r="P686" s="78"/>
      <c r="Q686" s="78"/>
      <c r="R686" s="79"/>
      <c r="S686" s="80"/>
      <c r="T686" s="81"/>
      <c r="U686" s="77"/>
      <c r="V686" s="79"/>
      <c r="W686" s="79"/>
      <c r="X686" s="86"/>
      <c r="Y686" s="83"/>
      <c r="Z686" s="84"/>
      <c r="AA686" s="85"/>
      <c r="AB686" s="86"/>
    </row>
    <row r="687" spans="2:28" ht="16.5" customHeight="1" x14ac:dyDescent="0.25">
      <c r="B687" s="100" t="s">
        <v>205</v>
      </c>
      <c r="C687" s="101"/>
      <c r="D687" s="101"/>
      <c r="E687" s="101"/>
      <c r="F687" s="101"/>
      <c r="G687" s="102"/>
      <c r="H687" s="102" t="s">
        <v>210</v>
      </c>
      <c r="I687" s="102" t="s">
        <v>2005</v>
      </c>
      <c r="J687" s="102" t="s">
        <v>732</v>
      </c>
      <c r="K687" s="102">
        <v>51</v>
      </c>
      <c r="L687" s="102">
        <v>6</v>
      </c>
      <c r="M687" s="102"/>
      <c r="N687" s="102"/>
      <c r="O687" s="102" t="s">
        <v>208</v>
      </c>
      <c r="P687" s="102" t="s">
        <v>209</v>
      </c>
      <c r="Q687" s="102" t="s">
        <v>139</v>
      </c>
      <c r="R687" s="102">
        <v>34160</v>
      </c>
      <c r="S687" s="102"/>
      <c r="T687" s="102">
        <v>100</v>
      </c>
      <c r="U687" s="102"/>
      <c r="V687" s="103"/>
      <c r="W687" s="101"/>
      <c r="X687" s="102"/>
      <c r="Y687" s="101"/>
      <c r="Z687" s="101"/>
      <c r="AA687" s="101"/>
      <c r="AB687" s="104"/>
    </row>
    <row r="688" spans="2:28" ht="16.5" customHeight="1" x14ac:dyDescent="0.25">
      <c r="B688" s="97">
        <v>978</v>
      </c>
      <c r="C688" s="97" t="s">
        <v>55</v>
      </c>
      <c r="D688" s="98">
        <v>7681</v>
      </c>
      <c r="E688" s="99">
        <v>951</v>
      </c>
      <c r="F688" s="97">
        <v>6</v>
      </c>
      <c r="G688" s="97">
        <v>1</v>
      </c>
      <c r="H688" s="105">
        <v>3</v>
      </c>
      <c r="I688" s="105">
        <v>1</v>
      </c>
      <c r="J688" s="105">
        <v>67</v>
      </c>
      <c r="K688" s="95">
        <v>1367</v>
      </c>
      <c r="L688" s="106">
        <f>T687</f>
        <v>100</v>
      </c>
      <c r="M688" s="106">
        <f>K688*L688</f>
        <v>136700</v>
      </c>
      <c r="N688" s="77"/>
      <c r="O688" s="78"/>
      <c r="P688" s="78"/>
      <c r="Q688" s="78"/>
      <c r="R688" s="79"/>
      <c r="S688" s="80"/>
      <c r="T688" s="81"/>
      <c r="U688" s="77"/>
      <c r="V688" s="79"/>
      <c r="W688" s="79"/>
      <c r="X688" s="82"/>
      <c r="Y688" s="83">
        <f>M688</f>
        <v>136700</v>
      </c>
      <c r="Z688" s="84"/>
      <c r="AA688" s="87">
        <f>AB688*M688/100</f>
        <v>13.67</v>
      </c>
      <c r="AB688" s="110">
        <v>0.01</v>
      </c>
    </row>
    <row r="689" spans="2:28" ht="16.5" customHeight="1" x14ac:dyDescent="0.25">
      <c r="B689" s="99"/>
      <c r="C689" s="99"/>
      <c r="D689" s="99"/>
      <c r="E689" s="99"/>
      <c r="F689" s="99"/>
      <c r="G689" s="99"/>
      <c r="H689" s="107"/>
      <c r="I689" s="107"/>
      <c r="J689" s="107"/>
      <c r="K689" s="106"/>
      <c r="L689" s="106"/>
      <c r="M689" s="106"/>
      <c r="N689" s="77"/>
      <c r="O689" s="78"/>
      <c r="P689" s="78"/>
      <c r="Q689" s="78"/>
      <c r="R689" s="79"/>
      <c r="S689" s="80"/>
      <c r="T689" s="81"/>
      <c r="U689" s="77"/>
      <c r="V689" s="79"/>
      <c r="W689" s="79"/>
      <c r="X689" s="86"/>
      <c r="Y689" s="83"/>
      <c r="Z689" s="84"/>
      <c r="AA689" s="85"/>
      <c r="AB689" s="86"/>
    </row>
    <row r="690" spans="2:28" ht="16.5" customHeight="1" x14ac:dyDescent="0.25">
      <c r="B690" s="100" t="s">
        <v>205</v>
      </c>
      <c r="C690" s="101"/>
      <c r="D690" s="101"/>
      <c r="E690" s="101"/>
      <c r="F690" s="101"/>
      <c r="G690" s="102"/>
      <c r="H690" s="102" t="s">
        <v>301</v>
      </c>
      <c r="I690" s="102" t="s">
        <v>1309</v>
      </c>
      <c r="J690" s="102" t="s">
        <v>676</v>
      </c>
      <c r="K690" s="102">
        <v>111</v>
      </c>
      <c r="L690" s="102">
        <v>6</v>
      </c>
      <c r="M690" s="102"/>
      <c r="N690" s="102"/>
      <c r="O690" s="102" t="s">
        <v>208</v>
      </c>
      <c r="P690" s="102" t="s">
        <v>209</v>
      </c>
      <c r="Q690" s="102" t="s">
        <v>139</v>
      </c>
      <c r="R690" s="102">
        <v>34160</v>
      </c>
      <c r="S690" s="102"/>
      <c r="T690" s="102">
        <v>80</v>
      </c>
      <c r="U690" s="102"/>
      <c r="V690" s="103"/>
      <c r="W690" s="101"/>
      <c r="X690" s="102"/>
      <c r="Y690" s="101"/>
      <c r="Z690" s="101"/>
      <c r="AA690" s="101"/>
      <c r="AB690" s="104"/>
    </row>
    <row r="691" spans="2:28" ht="16.5" customHeight="1" x14ac:dyDescent="0.25">
      <c r="B691" s="97">
        <v>1193</v>
      </c>
      <c r="C691" s="97" t="s">
        <v>206</v>
      </c>
      <c r="D691" s="98">
        <v>1877</v>
      </c>
      <c r="E691" s="99">
        <v>20</v>
      </c>
      <c r="F691" s="97">
        <v>6</v>
      </c>
      <c r="G691" s="97">
        <v>1</v>
      </c>
      <c r="H691" s="105">
        <v>13</v>
      </c>
      <c r="I691" s="105">
        <v>3</v>
      </c>
      <c r="J691" s="105">
        <v>20</v>
      </c>
      <c r="K691" s="95">
        <v>5520</v>
      </c>
      <c r="L691" s="106">
        <f>T690</f>
        <v>80</v>
      </c>
      <c r="M691" s="106">
        <f>K691*L691</f>
        <v>441600</v>
      </c>
      <c r="N691" s="77"/>
      <c r="O691" s="78"/>
      <c r="P691" s="78"/>
      <c r="Q691" s="78"/>
      <c r="R691" s="79"/>
      <c r="S691" s="80"/>
      <c r="T691" s="81"/>
      <c r="U691" s="77"/>
      <c r="V691" s="79"/>
      <c r="W691" s="79"/>
      <c r="X691" s="82"/>
      <c r="Y691" s="83">
        <f>M691</f>
        <v>441600</v>
      </c>
      <c r="Z691" s="84"/>
      <c r="AA691" s="87">
        <f>AB691*M691/100</f>
        <v>44.16</v>
      </c>
      <c r="AB691" s="110">
        <v>0.01</v>
      </c>
    </row>
    <row r="692" spans="2:28" ht="16.5" customHeight="1" x14ac:dyDescent="0.25">
      <c r="B692" s="99"/>
      <c r="C692" s="99"/>
      <c r="D692" s="99"/>
      <c r="E692" s="99"/>
      <c r="F692" s="99"/>
      <c r="G692" s="99"/>
      <c r="H692" s="107"/>
      <c r="I692" s="107"/>
      <c r="J692" s="107"/>
      <c r="K692" s="106"/>
      <c r="L692" s="106"/>
      <c r="M692" s="106"/>
      <c r="N692" s="77"/>
      <c r="O692" s="78"/>
      <c r="P692" s="78"/>
      <c r="Q692" s="78"/>
      <c r="R692" s="79"/>
      <c r="S692" s="80"/>
      <c r="T692" s="81"/>
      <c r="U692" s="77"/>
      <c r="V692" s="79"/>
      <c r="W692" s="79"/>
      <c r="X692" s="86"/>
      <c r="Y692" s="83"/>
      <c r="Z692" s="84"/>
      <c r="AA692" s="85"/>
      <c r="AB692" s="86"/>
    </row>
    <row r="693" spans="2:28" ht="16.5" customHeight="1" x14ac:dyDescent="0.25">
      <c r="B693" s="100" t="s">
        <v>205</v>
      </c>
      <c r="C693" s="101"/>
      <c r="D693" s="101"/>
      <c r="E693" s="101"/>
      <c r="F693" s="101"/>
      <c r="G693" s="102"/>
      <c r="H693" s="102" t="s">
        <v>210</v>
      </c>
      <c r="I693" s="102" t="s">
        <v>1906</v>
      </c>
      <c r="J693" s="102" t="s">
        <v>2820</v>
      </c>
      <c r="K693" s="102">
        <v>81</v>
      </c>
      <c r="L693" s="102">
        <v>6</v>
      </c>
      <c r="M693" s="102"/>
      <c r="N693" s="102"/>
      <c r="O693" s="102" t="s">
        <v>208</v>
      </c>
      <c r="P693" s="102" t="s">
        <v>209</v>
      </c>
      <c r="Q693" s="102" t="s">
        <v>139</v>
      </c>
      <c r="R693" s="102">
        <v>34160</v>
      </c>
      <c r="S693" s="102"/>
      <c r="T693" s="102">
        <v>80</v>
      </c>
      <c r="U693" s="102"/>
      <c r="V693" s="103"/>
      <c r="W693" s="101"/>
      <c r="X693" s="102" t="s">
        <v>212</v>
      </c>
      <c r="Y693" s="101" t="s">
        <v>2822</v>
      </c>
      <c r="Z693" s="101"/>
      <c r="AA693" s="102" t="s">
        <v>2821</v>
      </c>
      <c r="AB693" s="104"/>
    </row>
    <row r="694" spans="2:28" ht="16.5" customHeight="1" x14ac:dyDescent="0.25">
      <c r="B694" s="97">
        <v>1279</v>
      </c>
      <c r="C694" s="97" t="s">
        <v>206</v>
      </c>
      <c r="D694" s="98">
        <v>2090</v>
      </c>
      <c r="E694" s="99">
        <v>2</v>
      </c>
      <c r="F694" s="97">
        <v>6</v>
      </c>
      <c r="G694" s="97">
        <v>1</v>
      </c>
      <c r="H694" s="105">
        <v>7</v>
      </c>
      <c r="I694" s="105">
        <v>3</v>
      </c>
      <c r="J694" s="105">
        <v>51</v>
      </c>
      <c r="K694" s="95">
        <v>3151</v>
      </c>
      <c r="L694" s="106">
        <f>T693</f>
        <v>80</v>
      </c>
      <c r="M694" s="106">
        <f>K694*L694</f>
        <v>252080</v>
      </c>
      <c r="N694" s="77"/>
      <c r="O694" s="78"/>
      <c r="P694" s="78"/>
      <c r="Q694" s="78"/>
      <c r="R694" s="79"/>
      <c r="S694" s="80"/>
      <c r="T694" s="81"/>
      <c r="U694" s="77"/>
      <c r="V694" s="79"/>
      <c r="W694" s="79"/>
      <c r="X694" s="82"/>
      <c r="Y694" s="83">
        <f>M694</f>
        <v>252080</v>
      </c>
      <c r="Z694" s="84"/>
      <c r="AA694" s="87">
        <f>AB694*M694/100</f>
        <v>25.208000000000002</v>
      </c>
      <c r="AB694" s="110">
        <v>0.01</v>
      </c>
    </row>
    <row r="695" spans="2:28" ht="16.5" customHeight="1" x14ac:dyDescent="0.25">
      <c r="B695" s="99"/>
      <c r="C695" s="99"/>
      <c r="D695" s="99"/>
      <c r="E695" s="99"/>
      <c r="F695" s="99"/>
      <c r="G695" s="99"/>
      <c r="H695" s="107"/>
      <c r="I695" s="107"/>
      <c r="J695" s="107"/>
      <c r="K695" s="106"/>
      <c r="L695" s="106"/>
      <c r="M695" s="106"/>
      <c r="N695" s="77"/>
      <c r="O695" s="78"/>
      <c r="P695" s="78"/>
      <c r="Q695" s="78"/>
      <c r="R695" s="79"/>
      <c r="S695" s="80"/>
      <c r="T695" s="81"/>
      <c r="U695" s="77"/>
      <c r="V695" s="79"/>
      <c r="W695" s="79"/>
      <c r="X695" s="86"/>
      <c r="Y695" s="83"/>
      <c r="Z695" s="84"/>
      <c r="AA695" s="85"/>
      <c r="AB695" s="86"/>
    </row>
    <row r="696" spans="2:28" ht="16.5" customHeight="1" x14ac:dyDescent="0.25">
      <c r="B696" s="100" t="s">
        <v>205</v>
      </c>
      <c r="C696" s="101"/>
      <c r="D696" s="101"/>
      <c r="E696" s="101"/>
      <c r="F696" s="101"/>
      <c r="G696" s="102"/>
      <c r="H696" s="102" t="s">
        <v>210</v>
      </c>
      <c r="I696" s="102" t="s">
        <v>277</v>
      </c>
      <c r="J696" s="102" t="s">
        <v>1900</v>
      </c>
      <c r="K696" s="102">
        <v>17</v>
      </c>
      <c r="L696" s="102">
        <v>6</v>
      </c>
      <c r="M696" s="102"/>
      <c r="N696" s="102"/>
      <c r="O696" s="102" t="s">
        <v>208</v>
      </c>
      <c r="P696" s="102" t="s">
        <v>209</v>
      </c>
      <c r="Q696" s="102" t="s">
        <v>139</v>
      </c>
      <c r="R696" s="102">
        <v>34160</v>
      </c>
      <c r="S696" s="102"/>
      <c r="T696" s="102">
        <v>80</v>
      </c>
      <c r="U696" s="102"/>
      <c r="V696" s="103"/>
      <c r="W696" s="101"/>
      <c r="X696" s="102"/>
      <c r="Y696" s="101"/>
      <c r="Z696" s="101"/>
      <c r="AA696" s="101"/>
      <c r="AB696" s="104"/>
    </row>
    <row r="697" spans="2:28" ht="16.5" customHeight="1" x14ac:dyDescent="0.25">
      <c r="B697" s="97">
        <v>1694</v>
      </c>
      <c r="C697" s="97" t="s">
        <v>206</v>
      </c>
      <c r="D697" s="98">
        <v>13272</v>
      </c>
      <c r="E697" s="99">
        <v>17</v>
      </c>
      <c r="F697" s="97" t="s">
        <v>223</v>
      </c>
      <c r="G697" s="97">
        <v>1</v>
      </c>
      <c r="H697" s="105">
        <v>21</v>
      </c>
      <c r="I697" s="105">
        <v>3</v>
      </c>
      <c r="J697" s="105">
        <v>93</v>
      </c>
      <c r="K697" s="95">
        <v>8793</v>
      </c>
      <c r="L697" s="106">
        <f>T696</f>
        <v>80</v>
      </c>
      <c r="M697" s="106">
        <f>K697*L697</f>
        <v>703440</v>
      </c>
      <c r="N697" s="77"/>
      <c r="O697" s="78"/>
      <c r="P697" s="78"/>
      <c r="Q697" s="78"/>
      <c r="R697" s="79"/>
      <c r="S697" s="80"/>
      <c r="T697" s="81"/>
      <c r="U697" s="77"/>
      <c r="V697" s="79"/>
      <c r="W697" s="79"/>
      <c r="X697" s="82"/>
      <c r="Y697" s="83">
        <f>M697</f>
        <v>703440</v>
      </c>
      <c r="Z697" s="84"/>
      <c r="AA697" s="87">
        <f>AB697*M697/100</f>
        <v>70.344000000000008</v>
      </c>
      <c r="AB697" s="110">
        <v>0.01</v>
      </c>
    </row>
    <row r="698" spans="2:28" ht="16.5" customHeight="1" x14ac:dyDescent="0.25">
      <c r="B698" s="99"/>
      <c r="C698" s="99"/>
      <c r="D698" s="99"/>
      <c r="E698" s="99"/>
      <c r="F698" s="99"/>
      <c r="G698" s="99"/>
      <c r="H698" s="107"/>
      <c r="I698" s="107"/>
      <c r="J698" s="107"/>
      <c r="K698" s="106"/>
      <c r="L698" s="106"/>
      <c r="M698" s="106"/>
      <c r="N698" s="77"/>
      <c r="O698" s="78"/>
      <c r="P698" s="78"/>
      <c r="Q698" s="78"/>
      <c r="R698" s="79"/>
      <c r="S698" s="80"/>
      <c r="T698" s="81"/>
      <c r="U698" s="77"/>
      <c r="V698" s="79"/>
      <c r="W698" s="79"/>
      <c r="X698" s="86"/>
      <c r="Y698" s="83"/>
      <c r="Z698" s="84"/>
      <c r="AA698" s="85"/>
      <c r="AB698" s="86"/>
    </row>
    <row r="699" spans="2:28" ht="16.5" customHeight="1" x14ac:dyDescent="0.25">
      <c r="B699" s="100" t="s">
        <v>205</v>
      </c>
      <c r="C699" s="101"/>
      <c r="D699" s="101"/>
      <c r="E699" s="101"/>
      <c r="F699" s="101"/>
      <c r="G699" s="102"/>
      <c r="H699" s="102" t="s">
        <v>210</v>
      </c>
      <c r="I699" s="102" t="s">
        <v>277</v>
      </c>
      <c r="J699" s="102" t="s">
        <v>1900</v>
      </c>
      <c r="K699" s="102">
        <v>17</v>
      </c>
      <c r="L699" s="102">
        <v>6</v>
      </c>
      <c r="M699" s="102"/>
      <c r="N699" s="102"/>
      <c r="O699" s="102" t="s">
        <v>208</v>
      </c>
      <c r="P699" s="102" t="s">
        <v>209</v>
      </c>
      <c r="Q699" s="102" t="s">
        <v>139</v>
      </c>
      <c r="R699" s="102">
        <v>34160</v>
      </c>
      <c r="S699" s="102"/>
      <c r="T699" s="102">
        <v>80</v>
      </c>
      <c r="U699" s="102"/>
      <c r="V699" s="103"/>
      <c r="W699" s="101"/>
      <c r="X699" s="102"/>
      <c r="Y699" s="101"/>
      <c r="Z699" s="101"/>
      <c r="AA699" s="101"/>
      <c r="AB699" s="104"/>
    </row>
    <row r="700" spans="2:28" ht="16.5" customHeight="1" x14ac:dyDescent="0.25">
      <c r="B700" s="97">
        <v>1695</v>
      </c>
      <c r="C700" s="97" t="s">
        <v>206</v>
      </c>
      <c r="D700" s="98">
        <v>13725</v>
      </c>
      <c r="E700" s="99">
        <v>15</v>
      </c>
      <c r="F700" s="97" t="s">
        <v>223</v>
      </c>
      <c r="G700" s="97">
        <v>1</v>
      </c>
      <c r="H700" s="105">
        <v>7</v>
      </c>
      <c r="I700" s="105">
        <v>1</v>
      </c>
      <c r="J700" s="105">
        <v>25</v>
      </c>
      <c r="K700" s="95">
        <v>2925</v>
      </c>
      <c r="L700" s="106">
        <f>T699</f>
        <v>80</v>
      </c>
      <c r="M700" s="106">
        <f>K700*L700</f>
        <v>234000</v>
      </c>
      <c r="N700" s="77"/>
      <c r="O700" s="78"/>
      <c r="P700" s="78"/>
      <c r="Q700" s="78"/>
      <c r="R700" s="79"/>
      <c r="S700" s="80"/>
      <c r="T700" s="81"/>
      <c r="U700" s="77"/>
      <c r="V700" s="79"/>
      <c r="W700" s="79"/>
      <c r="X700" s="82"/>
      <c r="Y700" s="83">
        <f>M700</f>
        <v>234000</v>
      </c>
      <c r="Z700" s="84"/>
      <c r="AA700" s="87">
        <f>AB700*M700/100</f>
        <v>23.4</v>
      </c>
      <c r="AB700" s="110">
        <v>0.01</v>
      </c>
    </row>
    <row r="701" spans="2:28" ht="16.5" customHeight="1" x14ac:dyDescent="0.25">
      <c r="B701" s="99"/>
      <c r="C701" s="99"/>
      <c r="D701" s="99"/>
      <c r="E701" s="99"/>
      <c r="F701" s="99"/>
      <c r="G701" s="99"/>
      <c r="H701" s="107"/>
      <c r="I701" s="107"/>
      <c r="J701" s="107"/>
      <c r="K701" s="106"/>
      <c r="L701" s="106"/>
      <c r="M701" s="106"/>
      <c r="N701" s="77"/>
      <c r="O701" s="78"/>
      <c r="P701" s="78"/>
      <c r="Q701" s="78"/>
      <c r="R701" s="79"/>
      <c r="S701" s="80"/>
      <c r="T701" s="81"/>
      <c r="U701" s="77"/>
      <c r="V701" s="79"/>
      <c r="W701" s="79"/>
      <c r="X701" s="86"/>
      <c r="Y701" s="83"/>
      <c r="Z701" s="84"/>
      <c r="AA701" s="85"/>
      <c r="AB701" s="86"/>
    </row>
    <row r="702" spans="2:28" ht="16.5" customHeight="1" x14ac:dyDescent="0.25">
      <c r="B702" s="100" t="s">
        <v>205</v>
      </c>
      <c r="C702" s="101"/>
      <c r="D702" s="101"/>
      <c r="E702" s="101"/>
      <c r="F702" s="101"/>
      <c r="G702" s="102"/>
      <c r="H702" s="102" t="s">
        <v>207</v>
      </c>
      <c r="I702" s="102" t="s">
        <v>875</v>
      </c>
      <c r="J702" s="102" t="s">
        <v>1065</v>
      </c>
      <c r="K702" s="102">
        <v>97</v>
      </c>
      <c r="L702" s="102">
        <v>6</v>
      </c>
      <c r="M702" s="102"/>
      <c r="N702" s="102"/>
      <c r="O702" s="102" t="s">
        <v>208</v>
      </c>
      <c r="P702" s="102" t="s">
        <v>209</v>
      </c>
      <c r="Q702" s="102" t="s">
        <v>139</v>
      </c>
      <c r="R702" s="102">
        <v>34160</v>
      </c>
      <c r="S702" s="102"/>
      <c r="T702" s="102">
        <v>80</v>
      </c>
      <c r="U702" s="102"/>
      <c r="V702" s="103"/>
      <c r="W702" s="101"/>
      <c r="X702" s="102"/>
      <c r="Y702" s="101"/>
      <c r="Z702" s="101"/>
      <c r="AA702" s="101"/>
      <c r="AB702" s="104"/>
    </row>
    <row r="703" spans="2:28" ht="16.5" customHeight="1" x14ac:dyDescent="0.25">
      <c r="B703" s="97">
        <v>1696</v>
      </c>
      <c r="C703" s="97" t="s">
        <v>206</v>
      </c>
      <c r="D703" s="98">
        <v>777</v>
      </c>
      <c r="E703" s="99">
        <v>7</v>
      </c>
      <c r="F703" s="97" t="s">
        <v>223</v>
      </c>
      <c r="G703" s="97">
        <v>1</v>
      </c>
      <c r="H703" s="105">
        <v>7</v>
      </c>
      <c r="I703" s="105">
        <v>3</v>
      </c>
      <c r="J703" s="105">
        <v>33</v>
      </c>
      <c r="K703" s="95">
        <v>3133</v>
      </c>
      <c r="L703" s="106">
        <f>T702</f>
        <v>80</v>
      </c>
      <c r="M703" s="106">
        <f>K703*L703</f>
        <v>250640</v>
      </c>
      <c r="N703" s="77"/>
      <c r="O703" s="78"/>
      <c r="P703" s="78"/>
      <c r="Q703" s="78"/>
      <c r="R703" s="79"/>
      <c r="S703" s="80"/>
      <c r="T703" s="81"/>
      <c r="U703" s="77"/>
      <c r="V703" s="79"/>
      <c r="W703" s="79"/>
      <c r="X703" s="82"/>
      <c r="Y703" s="83">
        <f>M703</f>
        <v>250640</v>
      </c>
      <c r="Z703" s="84"/>
      <c r="AA703" s="87">
        <f>AB703*M703/100</f>
        <v>25.064</v>
      </c>
      <c r="AB703" s="110">
        <v>0.01</v>
      </c>
    </row>
    <row r="704" spans="2:28" ht="16.5" customHeight="1" x14ac:dyDescent="0.25">
      <c r="B704" s="99"/>
      <c r="C704" s="99"/>
      <c r="D704" s="99"/>
      <c r="E704" s="99"/>
      <c r="F704" s="99"/>
      <c r="G704" s="99"/>
      <c r="H704" s="107"/>
      <c r="I704" s="107"/>
      <c r="J704" s="107"/>
      <c r="K704" s="106"/>
      <c r="L704" s="106"/>
      <c r="M704" s="106"/>
      <c r="N704" s="77"/>
      <c r="O704" s="78"/>
      <c r="P704" s="78"/>
      <c r="Q704" s="78"/>
      <c r="R704" s="79"/>
      <c r="S704" s="80"/>
      <c r="T704" s="81"/>
      <c r="U704" s="77"/>
      <c r="V704" s="79"/>
      <c r="W704" s="79"/>
      <c r="X704" s="86"/>
      <c r="Y704" s="83"/>
      <c r="Z704" s="84"/>
      <c r="AA704" s="85"/>
      <c r="AB704" s="86"/>
    </row>
    <row r="705" spans="2:28" ht="16.5" customHeight="1" x14ac:dyDescent="0.25">
      <c r="B705" s="100" t="s">
        <v>205</v>
      </c>
      <c r="C705" s="101"/>
      <c r="D705" s="101"/>
      <c r="E705" s="101"/>
      <c r="F705" s="101"/>
      <c r="G705" s="102"/>
      <c r="H705" s="102" t="s">
        <v>207</v>
      </c>
      <c r="I705" s="102" t="s">
        <v>1888</v>
      </c>
      <c r="J705" s="102" t="s">
        <v>1036</v>
      </c>
      <c r="K705" s="102" t="s">
        <v>3058</v>
      </c>
      <c r="L705" s="102">
        <v>6</v>
      </c>
      <c r="M705" s="102"/>
      <c r="N705" s="102"/>
      <c r="O705" s="102" t="s">
        <v>208</v>
      </c>
      <c r="P705" s="102" t="s">
        <v>209</v>
      </c>
      <c r="Q705" s="102" t="s">
        <v>139</v>
      </c>
      <c r="R705" s="102">
        <v>34160</v>
      </c>
      <c r="S705" s="102"/>
      <c r="T705" s="102">
        <v>80</v>
      </c>
      <c r="U705" s="102"/>
      <c r="V705" s="103"/>
      <c r="W705" s="101"/>
      <c r="X705" s="102"/>
      <c r="Y705" s="101"/>
      <c r="Z705" s="101"/>
      <c r="AA705" s="101"/>
      <c r="AB705" s="104"/>
    </row>
    <row r="706" spans="2:28" ht="16.5" customHeight="1" x14ac:dyDescent="0.25">
      <c r="B706" s="97">
        <v>1702</v>
      </c>
      <c r="C706" s="97" t="s">
        <v>206</v>
      </c>
      <c r="D706" s="98" t="s">
        <v>3753</v>
      </c>
      <c r="E706" s="99" t="s">
        <v>3062</v>
      </c>
      <c r="F706" s="97" t="s">
        <v>223</v>
      </c>
      <c r="G706" s="97">
        <v>1</v>
      </c>
      <c r="H706" s="105">
        <v>38</v>
      </c>
      <c r="I706" s="105">
        <v>0</v>
      </c>
      <c r="J706" s="105">
        <v>38</v>
      </c>
      <c r="K706" s="95">
        <v>15238</v>
      </c>
      <c r="L706" s="106">
        <f>T705</f>
        <v>80</v>
      </c>
      <c r="M706" s="106">
        <f>K706*L706</f>
        <v>1219040</v>
      </c>
      <c r="N706" s="77"/>
      <c r="O706" s="78"/>
      <c r="P706" s="78"/>
      <c r="Q706" s="78"/>
      <c r="R706" s="79"/>
      <c r="S706" s="80"/>
      <c r="T706" s="81"/>
      <c r="U706" s="77"/>
      <c r="V706" s="79"/>
      <c r="W706" s="79"/>
      <c r="X706" s="82"/>
      <c r="Y706" s="83">
        <f>M706</f>
        <v>1219040</v>
      </c>
      <c r="Z706" s="84"/>
      <c r="AA706" s="87">
        <f>AB706*M706/100</f>
        <v>121.904</v>
      </c>
      <c r="AB706" s="110">
        <v>0.01</v>
      </c>
    </row>
    <row r="707" spans="2:28" ht="16.5" customHeight="1" x14ac:dyDescent="0.25">
      <c r="B707" s="99"/>
      <c r="C707" s="99"/>
      <c r="D707" s="99"/>
      <c r="E707" s="99"/>
      <c r="F707" s="99"/>
      <c r="G707" s="99"/>
      <c r="H707" s="107"/>
      <c r="I707" s="107"/>
      <c r="J707" s="107"/>
      <c r="K707" s="106"/>
      <c r="L707" s="106"/>
      <c r="M707" s="106"/>
      <c r="N707" s="77"/>
      <c r="O707" s="78"/>
      <c r="P707" s="78"/>
      <c r="Q707" s="78"/>
      <c r="R707" s="79"/>
      <c r="S707" s="80"/>
      <c r="T707" s="81"/>
      <c r="U707" s="77"/>
      <c r="V707" s="79"/>
      <c r="W707" s="79"/>
      <c r="X707" s="86"/>
      <c r="Y707" s="83"/>
      <c r="Z707" s="84"/>
      <c r="AA707" s="85"/>
      <c r="AB707" s="86"/>
    </row>
    <row r="708" spans="2:28" ht="16.5" customHeight="1" x14ac:dyDescent="0.25">
      <c r="B708" s="100" t="s">
        <v>205</v>
      </c>
      <c r="C708" s="101"/>
      <c r="D708" s="101"/>
      <c r="E708" s="101"/>
      <c r="F708" s="101"/>
      <c r="G708" s="102"/>
      <c r="H708" s="102" t="s">
        <v>207</v>
      </c>
      <c r="I708" s="102" t="s">
        <v>1888</v>
      </c>
      <c r="J708" s="102" t="s">
        <v>1036</v>
      </c>
      <c r="K708" s="102" t="s">
        <v>3058</v>
      </c>
      <c r="L708" s="102">
        <v>6</v>
      </c>
      <c r="M708" s="102"/>
      <c r="N708" s="102"/>
      <c r="O708" s="102" t="s">
        <v>208</v>
      </c>
      <c r="P708" s="102" t="s">
        <v>209</v>
      </c>
      <c r="Q708" s="102" t="s">
        <v>139</v>
      </c>
      <c r="R708" s="102">
        <v>34160</v>
      </c>
      <c r="S708" s="102"/>
      <c r="T708" s="102">
        <v>80</v>
      </c>
      <c r="U708" s="102" t="s">
        <v>3755</v>
      </c>
      <c r="V708" s="103"/>
      <c r="W708" s="101"/>
      <c r="X708" s="102"/>
      <c r="Y708" s="101"/>
      <c r="Z708" s="101"/>
      <c r="AA708" s="101"/>
      <c r="AB708" s="104"/>
    </row>
    <row r="709" spans="2:28" ht="16.5" customHeight="1" x14ac:dyDescent="0.25">
      <c r="B709" s="97">
        <v>1703</v>
      </c>
      <c r="C709" s="97" t="s">
        <v>206</v>
      </c>
      <c r="D709" s="98" t="s">
        <v>3754</v>
      </c>
      <c r="E709" s="99" t="s">
        <v>3074</v>
      </c>
      <c r="F709" s="97" t="s">
        <v>223</v>
      </c>
      <c r="G709" s="97">
        <v>1</v>
      </c>
      <c r="H709" s="105">
        <v>12</v>
      </c>
      <c r="I709" s="105">
        <v>0</v>
      </c>
      <c r="J709" s="105">
        <v>90</v>
      </c>
      <c r="K709" s="95">
        <v>4890</v>
      </c>
      <c r="L709" s="106">
        <f>T708</f>
        <v>80</v>
      </c>
      <c r="M709" s="106">
        <f>K709*L709</f>
        <v>391200</v>
      </c>
      <c r="N709" s="77"/>
      <c r="O709" s="78"/>
      <c r="P709" s="78"/>
      <c r="Q709" s="78"/>
      <c r="R709" s="79"/>
      <c r="S709" s="80"/>
      <c r="T709" s="81"/>
      <c r="U709" s="77"/>
      <c r="V709" s="79"/>
      <c r="W709" s="79"/>
      <c r="X709" s="82"/>
      <c r="Y709" s="83">
        <f>M709</f>
        <v>391200</v>
      </c>
      <c r="Z709" s="84"/>
      <c r="AA709" s="87">
        <f>AB709*M709/100</f>
        <v>39.119999999999997</v>
      </c>
      <c r="AB709" s="110">
        <v>0.01</v>
      </c>
    </row>
    <row r="710" spans="2:28" ht="16.5" customHeight="1" x14ac:dyDescent="0.25">
      <c r="B710" s="99"/>
      <c r="C710" s="99"/>
      <c r="D710" s="99"/>
      <c r="E710" s="99"/>
      <c r="F710" s="99"/>
      <c r="G710" s="99"/>
      <c r="H710" s="107"/>
      <c r="I710" s="107"/>
      <c r="J710" s="107"/>
      <c r="K710" s="106"/>
      <c r="L710" s="106"/>
      <c r="M710" s="106"/>
      <c r="N710" s="77"/>
      <c r="O710" s="78"/>
      <c r="P710" s="78"/>
      <c r="Q710" s="78"/>
      <c r="R710" s="79"/>
      <c r="S710" s="80"/>
      <c r="T710" s="81"/>
      <c r="U710" s="77"/>
      <c r="V710" s="79"/>
      <c r="W710" s="79"/>
      <c r="X710" s="86"/>
      <c r="Y710" s="83"/>
      <c r="Z710" s="84"/>
      <c r="AA710" s="85"/>
      <c r="AB710" s="86"/>
    </row>
    <row r="711" spans="2:28" ht="16.5" customHeight="1" x14ac:dyDescent="0.25">
      <c r="B711" s="100" t="s">
        <v>205</v>
      </c>
      <c r="C711" s="101"/>
      <c r="D711" s="101"/>
      <c r="E711" s="101"/>
      <c r="F711" s="101"/>
      <c r="G711" s="102"/>
      <c r="H711" s="102" t="s">
        <v>210</v>
      </c>
      <c r="I711" s="102" t="s">
        <v>1296</v>
      </c>
      <c r="J711" s="102" t="s">
        <v>4224</v>
      </c>
      <c r="K711" s="102" t="s">
        <v>4225</v>
      </c>
      <c r="L711" s="102">
        <v>6</v>
      </c>
      <c r="M711" s="102"/>
      <c r="N711" s="102"/>
      <c r="O711" s="102" t="s">
        <v>208</v>
      </c>
      <c r="P711" s="102" t="s">
        <v>209</v>
      </c>
      <c r="Q711" s="102" t="s">
        <v>139</v>
      </c>
      <c r="R711" s="102">
        <v>34160</v>
      </c>
      <c r="S711" s="102"/>
      <c r="T711" s="102">
        <v>80</v>
      </c>
      <c r="U711" s="102"/>
      <c r="V711" s="103"/>
      <c r="W711" s="101"/>
      <c r="X711" s="102"/>
      <c r="Y711" s="101"/>
      <c r="Z711" s="101"/>
      <c r="AA711" s="101"/>
      <c r="AB711" s="104"/>
    </row>
    <row r="712" spans="2:28" ht="16.5" customHeight="1" x14ac:dyDescent="0.25">
      <c r="B712" s="97">
        <v>1872</v>
      </c>
      <c r="C712" s="97" t="s">
        <v>206</v>
      </c>
      <c r="D712" s="98" t="s">
        <v>4223</v>
      </c>
      <c r="E712" s="99" t="s">
        <v>3051</v>
      </c>
      <c r="F712" s="97" t="s">
        <v>223</v>
      </c>
      <c r="G712" s="97">
        <v>1</v>
      </c>
      <c r="H712" s="105">
        <v>15</v>
      </c>
      <c r="I712" s="105">
        <v>1</v>
      </c>
      <c r="J712" s="105">
        <v>19</v>
      </c>
      <c r="K712" s="95">
        <v>6119</v>
      </c>
      <c r="L712" s="106">
        <f>T711</f>
        <v>80</v>
      </c>
      <c r="M712" s="106">
        <f>K712*L712</f>
        <v>489520</v>
      </c>
      <c r="N712" s="77"/>
      <c r="O712" s="78"/>
      <c r="P712" s="78"/>
      <c r="Q712" s="78"/>
      <c r="R712" s="79"/>
      <c r="S712" s="80"/>
      <c r="T712" s="81"/>
      <c r="U712" s="77"/>
      <c r="V712" s="79"/>
      <c r="W712" s="79"/>
      <c r="X712" s="82"/>
      <c r="Y712" s="83">
        <f>M712</f>
        <v>489520</v>
      </c>
      <c r="Z712" s="84"/>
      <c r="AA712" s="87">
        <f>AB712*M712/100</f>
        <v>48.951999999999998</v>
      </c>
      <c r="AB712" s="110">
        <v>0.01</v>
      </c>
    </row>
    <row r="713" spans="2:28" ht="16.5" customHeight="1" x14ac:dyDescent="0.25">
      <c r="B713" s="99"/>
      <c r="C713" s="99"/>
      <c r="D713" s="99"/>
      <c r="E713" s="99"/>
      <c r="F713" s="99"/>
      <c r="G713" s="99"/>
      <c r="H713" s="107"/>
      <c r="I713" s="107"/>
      <c r="J713" s="107"/>
      <c r="K713" s="106"/>
      <c r="L713" s="106"/>
      <c r="M713" s="106"/>
      <c r="N713" s="77"/>
      <c r="O713" s="78"/>
      <c r="P713" s="78"/>
      <c r="Q713" s="78"/>
      <c r="R713" s="79"/>
      <c r="S713" s="80"/>
      <c r="T713" s="81"/>
      <c r="U713" s="77"/>
      <c r="V713" s="79"/>
      <c r="W713" s="79"/>
      <c r="X713" s="86"/>
      <c r="Y713" s="83"/>
      <c r="Z713" s="84"/>
      <c r="AA713" s="85"/>
      <c r="AB713" s="86"/>
    </row>
    <row r="714" spans="2:28" ht="16.5" customHeight="1" x14ac:dyDescent="0.25">
      <c r="B714" s="100" t="s">
        <v>205</v>
      </c>
      <c r="C714" s="101"/>
      <c r="D714" s="101"/>
      <c r="E714" s="101"/>
      <c r="F714" s="101"/>
      <c r="G714" s="102"/>
      <c r="H714" s="102" t="s">
        <v>207</v>
      </c>
      <c r="I714" s="102" t="s">
        <v>476</v>
      </c>
      <c r="J714" s="102" t="s">
        <v>1577</v>
      </c>
      <c r="K714" s="102" t="s">
        <v>3191</v>
      </c>
      <c r="L714" s="102">
        <v>6</v>
      </c>
      <c r="M714" s="102"/>
      <c r="N714" s="102"/>
      <c r="O714" s="102" t="s">
        <v>208</v>
      </c>
      <c r="P714" s="102" t="s">
        <v>209</v>
      </c>
      <c r="Q714" s="102" t="s">
        <v>139</v>
      </c>
      <c r="R714" s="102">
        <v>34160</v>
      </c>
      <c r="S714" s="102"/>
      <c r="T714" s="102">
        <v>80</v>
      </c>
      <c r="U714" s="102" t="s">
        <v>4289</v>
      </c>
      <c r="V714" s="103"/>
      <c r="W714" s="101"/>
      <c r="X714" s="102"/>
      <c r="Y714" s="101"/>
      <c r="Z714" s="101"/>
      <c r="AA714" s="101"/>
      <c r="AB714" s="104"/>
    </row>
    <row r="715" spans="2:28" ht="16.5" customHeight="1" x14ac:dyDescent="0.25">
      <c r="B715" s="97">
        <v>1895</v>
      </c>
      <c r="C715" s="97" t="s">
        <v>206</v>
      </c>
      <c r="D715" s="98" t="s">
        <v>4288</v>
      </c>
      <c r="E715" s="99" t="s">
        <v>3079</v>
      </c>
      <c r="F715" s="97" t="s">
        <v>223</v>
      </c>
      <c r="G715" s="97">
        <v>1</v>
      </c>
      <c r="H715" s="105">
        <v>12</v>
      </c>
      <c r="I715" s="105">
        <v>2</v>
      </c>
      <c r="J715" s="105">
        <v>3</v>
      </c>
      <c r="K715" s="95">
        <v>5003</v>
      </c>
      <c r="L715" s="106">
        <f>T714</f>
        <v>80</v>
      </c>
      <c r="M715" s="106">
        <f>K715*L715</f>
        <v>400240</v>
      </c>
      <c r="N715" s="77"/>
      <c r="O715" s="78"/>
      <c r="P715" s="78"/>
      <c r="Q715" s="78"/>
      <c r="R715" s="79"/>
      <c r="S715" s="80"/>
      <c r="T715" s="81"/>
      <c r="U715" s="77"/>
      <c r="V715" s="79"/>
      <c r="W715" s="79"/>
      <c r="X715" s="82"/>
      <c r="Y715" s="83">
        <f>M715</f>
        <v>400240</v>
      </c>
      <c r="Z715" s="84"/>
      <c r="AA715" s="87">
        <f>AB715*M715/100</f>
        <v>40.024000000000001</v>
      </c>
      <c r="AB715" s="110">
        <v>0.01</v>
      </c>
    </row>
    <row r="716" spans="2:28" ht="16.5" customHeight="1" x14ac:dyDescent="0.25">
      <c r="B716" s="99"/>
      <c r="C716" s="99"/>
      <c r="D716" s="99"/>
      <c r="E716" s="99"/>
      <c r="F716" s="99"/>
      <c r="G716" s="99"/>
      <c r="H716" s="107"/>
      <c r="I716" s="107"/>
      <c r="J716" s="107"/>
      <c r="K716" s="106"/>
      <c r="L716" s="106"/>
      <c r="M716" s="106"/>
      <c r="N716" s="77"/>
      <c r="O716" s="78"/>
      <c r="P716" s="78"/>
      <c r="Q716" s="78"/>
      <c r="R716" s="79"/>
      <c r="S716" s="80"/>
      <c r="T716" s="81"/>
      <c r="U716" s="77"/>
      <c r="V716" s="79"/>
      <c r="W716" s="79"/>
      <c r="X716" s="86"/>
      <c r="Y716" s="83"/>
      <c r="Z716" s="84"/>
      <c r="AA716" s="85"/>
      <c r="AB716" s="86"/>
    </row>
    <row r="717" spans="2:28" ht="16.5" customHeight="1" x14ac:dyDescent="0.25">
      <c r="B717" s="100" t="s">
        <v>205</v>
      </c>
      <c r="C717" s="101"/>
      <c r="D717" s="101"/>
      <c r="E717" s="101"/>
      <c r="F717" s="101"/>
      <c r="G717" s="102"/>
      <c r="H717" s="102" t="s">
        <v>210</v>
      </c>
      <c r="I717" s="102" t="s">
        <v>1885</v>
      </c>
      <c r="J717" s="102" t="s">
        <v>1886</v>
      </c>
      <c r="K717" s="102" t="s">
        <v>3263</v>
      </c>
      <c r="L717" s="102">
        <v>6</v>
      </c>
      <c r="M717" s="102"/>
      <c r="N717" s="102"/>
      <c r="O717" s="102" t="s">
        <v>208</v>
      </c>
      <c r="P717" s="102" t="s">
        <v>209</v>
      </c>
      <c r="Q717" s="102" t="s">
        <v>139</v>
      </c>
      <c r="R717" s="102">
        <v>34160</v>
      </c>
      <c r="S717" s="102"/>
      <c r="T717" s="102">
        <v>80</v>
      </c>
      <c r="U717" s="102" t="s">
        <v>4398</v>
      </c>
      <c r="V717" s="103"/>
      <c r="W717" s="101"/>
      <c r="X717" s="102"/>
      <c r="Y717" s="101"/>
      <c r="Z717" s="101"/>
      <c r="AA717" s="101"/>
      <c r="AB717" s="104"/>
    </row>
    <row r="718" spans="2:28" ht="16.5" customHeight="1" x14ac:dyDescent="0.25">
      <c r="B718" s="97">
        <v>1934</v>
      </c>
      <c r="C718" s="97" t="s">
        <v>206</v>
      </c>
      <c r="D718" s="98" t="s">
        <v>4397</v>
      </c>
      <c r="E718" s="99" t="s">
        <v>3140</v>
      </c>
      <c r="F718" s="97" t="s">
        <v>223</v>
      </c>
      <c r="G718" s="97">
        <v>1</v>
      </c>
      <c r="H718" s="105">
        <v>16</v>
      </c>
      <c r="I718" s="105">
        <v>0</v>
      </c>
      <c r="J718" s="105">
        <v>61</v>
      </c>
      <c r="K718" s="95">
        <v>6461</v>
      </c>
      <c r="L718" s="106">
        <f>T717</f>
        <v>80</v>
      </c>
      <c r="M718" s="106">
        <f>K718*L718</f>
        <v>516880</v>
      </c>
      <c r="N718" s="77"/>
      <c r="O718" s="78"/>
      <c r="P718" s="78"/>
      <c r="Q718" s="78"/>
      <c r="R718" s="79"/>
      <c r="S718" s="80"/>
      <c r="T718" s="81"/>
      <c r="U718" s="77"/>
      <c r="V718" s="79"/>
      <c r="W718" s="79"/>
      <c r="X718" s="82"/>
      <c r="Y718" s="83">
        <f>M718</f>
        <v>516880</v>
      </c>
      <c r="Z718" s="84"/>
      <c r="AA718" s="87">
        <f>AB718*M718/100</f>
        <v>51.688000000000002</v>
      </c>
      <c r="AB718" s="110">
        <v>0.01</v>
      </c>
    </row>
    <row r="719" spans="2:28" ht="16.5" customHeight="1" x14ac:dyDescent="0.25">
      <c r="B719" s="99"/>
      <c r="C719" s="99"/>
      <c r="D719" s="99"/>
      <c r="E719" s="99"/>
      <c r="F719" s="99"/>
      <c r="G719" s="99"/>
      <c r="H719" s="107"/>
      <c r="I719" s="107"/>
      <c r="J719" s="107"/>
      <c r="K719" s="106"/>
      <c r="L719" s="106"/>
      <c r="M719" s="106"/>
      <c r="N719" s="77"/>
      <c r="O719" s="78"/>
      <c r="P719" s="78"/>
      <c r="Q719" s="78"/>
      <c r="R719" s="79"/>
      <c r="S719" s="80"/>
      <c r="T719" s="81"/>
      <c r="U719" s="77"/>
      <c r="V719" s="79"/>
      <c r="W719" s="79"/>
      <c r="X719" s="86"/>
      <c r="Y719" s="83"/>
      <c r="Z719" s="84"/>
      <c r="AA719" s="85"/>
      <c r="AB719" s="86"/>
    </row>
    <row r="720" spans="2:28" ht="16.5" customHeight="1" x14ac:dyDescent="0.25">
      <c r="B720" s="100" t="s">
        <v>205</v>
      </c>
      <c r="C720" s="101"/>
      <c r="D720" s="101"/>
      <c r="E720" s="101"/>
      <c r="F720" s="101"/>
      <c r="G720" s="102"/>
      <c r="H720" s="102" t="s">
        <v>207</v>
      </c>
      <c r="I720" s="102" t="s">
        <v>1353</v>
      </c>
      <c r="J720" s="102" t="s">
        <v>743</v>
      </c>
      <c r="K720" s="102">
        <v>21</v>
      </c>
      <c r="L720" s="102">
        <v>6</v>
      </c>
      <c r="M720" s="102"/>
      <c r="N720" s="102"/>
      <c r="O720" s="102" t="s">
        <v>208</v>
      </c>
      <c r="P720" s="102" t="s">
        <v>209</v>
      </c>
      <c r="Q720" s="102" t="s">
        <v>139</v>
      </c>
      <c r="R720" s="102">
        <v>34160</v>
      </c>
      <c r="S720" s="102"/>
      <c r="T720" s="102">
        <v>80</v>
      </c>
      <c r="U720" s="102"/>
      <c r="V720" s="103"/>
      <c r="W720" s="101"/>
      <c r="X720" s="102"/>
      <c r="Y720" s="101"/>
      <c r="Z720" s="101"/>
      <c r="AA720" s="101"/>
      <c r="AB720" s="104"/>
    </row>
    <row r="721" spans="2:28" ht="16.5" customHeight="1" x14ac:dyDescent="0.25">
      <c r="B721" s="97">
        <v>1967</v>
      </c>
      <c r="C721" s="97" t="s">
        <v>206</v>
      </c>
      <c r="D721" s="98"/>
      <c r="E721" s="99" t="s">
        <v>3488</v>
      </c>
      <c r="F721" s="97" t="s">
        <v>4191</v>
      </c>
      <c r="G721" s="97">
        <v>1</v>
      </c>
      <c r="H721" s="105">
        <v>11</v>
      </c>
      <c r="I721" s="105">
        <v>1</v>
      </c>
      <c r="J721" s="105">
        <v>53</v>
      </c>
      <c r="K721" s="95">
        <v>4553</v>
      </c>
      <c r="L721" s="106">
        <f>T720</f>
        <v>80</v>
      </c>
      <c r="M721" s="106">
        <f>K721*L721</f>
        <v>364240</v>
      </c>
      <c r="N721" s="77"/>
      <c r="O721" s="78"/>
      <c r="P721" s="78"/>
      <c r="Q721" s="78"/>
      <c r="R721" s="79"/>
      <c r="S721" s="80"/>
      <c r="T721" s="81"/>
      <c r="U721" s="77"/>
      <c r="V721" s="79"/>
      <c r="W721" s="79"/>
      <c r="X721" s="82"/>
      <c r="Y721" s="83">
        <f>M721</f>
        <v>364240</v>
      </c>
      <c r="Z721" s="84"/>
      <c r="AA721" s="87">
        <f>AB721*M721/100</f>
        <v>36.423999999999999</v>
      </c>
      <c r="AB721" s="110">
        <v>0.01</v>
      </c>
    </row>
    <row r="722" spans="2:28" ht="16.5" customHeight="1" x14ac:dyDescent="0.25">
      <c r="B722" s="99"/>
      <c r="C722" s="99"/>
      <c r="D722" s="99"/>
      <c r="E722" s="99"/>
      <c r="F722" s="99"/>
      <c r="G722" s="99"/>
      <c r="H722" s="107"/>
      <c r="I722" s="107"/>
      <c r="J722" s="107"/>
      <c r="K722" s="106"/>
      <c r="L722" s="106"/>
      <c r="M722" s="106"/>
      <c r="N722" s="77"/>
      <c r="O722" s="78"/>
      <c r="P722" s="78"/>
      <c r="Q722" s="78"/>
      <c r="R722" s="79"/>
      <c r="S722" s="80"/>
      <c r="T722" s="81"/>
      <c r="U722" s="77"/>
      <c r="V722" s="79"/>
      <c r="W722" s="79"/>
      <c r="X722" s="86"/>
      <c r="Y722" s="83"/>
      <c r="Z722" s="84"/>
      <c r="AA722" s="85"/>
      <c r="AB722" s="86"/>
    </row>
    <row r="723" spans="2:28" ht="16.5" customHeight="1" x14ac:dyDescent="0.25">
      <c r="B723" s="100" t="s">
        <v>205</v>
      </c>
      <c r="C723" s="101"/>
      <c r="D723" s="101"/>
      <c r="E723" s="101"/>
      <c r="F723" s="101"/>
      <c r="G723" s="102"/>
      <c r="H723" s="102" t="s">
        <v>207</v>
      </c>
      <c r="I723" s="102" t="s">
        <v>4504</v>
      </c>
      <c r="J723" s="102" t="s">
        <v>988</v>
      </c>
      <c r="K723" s="102" t="s">
        <v>3143</v>
      </c>
      <c r="L723" s="102">
        <v>6</v>
      </c>
      <c r="M723" s="102"/>
      <c r="N723" s="102"/>
      <c r="O723" s="102" t="s">
        <v>208</v>
      </c>
      <c r="P723" s="102" t="s">
        <v>209</v>
      </c>
      <c r="Q723" s="102" t="s">
        <v>139</v>
      </c>
      <c r="R723" s="102">
        <v>34160</v>
      </c>
      <c r="S723" s="102"/>
      <c r="T723" s="102">
        <v>80</v>
      </c>
      <c r="U723" s="102"/>
      <c r="V723" s="103"/>
      <c r="W723" s="101"/>
      <c r="X723" s="102"/>
      <c r="Y723" s="101"/>
      <c r="Z723" s="101"/>
      <c r="AA723" s="101"/>
      <c r="AB723" s="104"/>
    </row>
    <row r="724" spans="2:28" ht="16.5" customHeight="1" x14ac:dyDescent="0.25">
      <c r="B724" s="97">
        <v>1969</v>
      </c>
      <c r="C724" s="97" t="s">
        <v>206</v>
      </c>
      <c r="D724" s="98" t="s">
        <v>4503</v>
      </c>
      <c r="E724" s="99" t="s">
        <v>3043</v>
      </c>
      <c r="F724" s="97" t="s">
        <v>223</v>
      </c>
      <c r="G724" s="97">
        <v>1</v>
      </c>
      <c r="H724" s="105">
        <v>1</v>
      </c>
      <c r="I724" s="105">
        <v>1</v>
      </c>
      <c r="J724" s="105">
        <v>7</v>
      </c>
      <c r="K724" s="95">
        <v>507</v>
      </c>
      <c r="L724" s="106">
        <f>T723</f>
        <v>80</v>
      </c>
      <c r="M724" s="106">
        <f>K724*L724</f>
        <v>40560</v>
      </c>
      <c r="N724" s="77"/>
      <c r="O724" s="78"/>
      <c r="P724" s="78"/>
      <c r="Q724" s="78"/>
      <c r="R724" s="79"/>
      <c r="S724" s="80"/>
      <c r="T724" s="81"/>
      <c r="U724" s="77"/>
      <c r="V724" s="79"/>
      <c r="W724" s="79"/>
      <c r="X724" s="82"/>
      <c r="Y724" s="83">
        <f>M724</f>
        <v>40560</v>
      </c>
      <c r="Z724" s="84"/>
      <c r="AA724" s="87">
        <f>AB724*M724/100</f>
        <v>4.056</v>
      </c>
      <c r="AB724" s="110">
        <v>0.01</v>
      </c>
    </row>
    <row r="725" spans="2:28" ht="16.5" customHeight="1" x14ac:dyDescent="0.25">
      <c r="B725" s="99"/>
      <c r="C725" s="99"/>
      <c r="D725" s="99"/>
      <c r="E725" s="99"/>
      <c r="F725" s="99"/>
      <c r="G725" s="99"/>
      <c r="H725" s="107"/>
      <c r="I725" s="107"/>
      <c r="J725" s="107"/>
      <c r="K725" s="106"/>
      <c r="L725" s="106"/>
      <c r="M725" s="106"/>
      <c r="N725" s="77"/>
      <c r="O725" s="78"/>
      <c r="P725" s="78"/>
      <c r="Q725" s="78"/>
      <c r="R725" s="79"/>
      <c r="S725" s="80"/>
      <c r="T725" s="81"/>
      <c r="U725" s="77"/>
      <c r="V725" s="79"/>
      <c r="W725" s="79"/>
      <c r="X725" s="86"/>
      <c r="Y725" s="83"/>
      <c r="Z725" s="84"/>
      <c r="AA725" s="85"/>
      <c r="AB725" s="86"/>
    </row>
    <row r="726" spans="2:28" ht="16.5" customHeight="1" x14ac:dyDescent="0.25">
      <c r="B726" s="100" t="s">
        <v>205</v>
      </c>
      <c r="C726" s="101"/>
      <c r="D726" s="101"/>
      <c r="E726" s="101"/>
      <c r="F726" s="101"/>
      <c r="G726" s="102"/>
      <c r="H726" s="102" t="s">
        <v>207</v>
      </c>
      <c r="I726" s="102" t="s">
        <v>1353</v>
      </c>
      <c r="J726" s="102" t="s">
        <v>743</v>
      </c>
      <c r="K726" s="102" t="s">
        <v>3106</v>
      </c>
      <c r="L726" s="102">
        <v>6</v>
      </c>
      <c r="M726" s="102"/>
      <c r="N726" s="102"/>
      <c r="O726" s="102" t="s">
        <v>208</v>
      </c>
      <c r="P726" s="102" t="s">
        <v>209</v>
      </c>
      <c r="Q726" s="102" t="s">
        <v>139</v>
      </c>
      <c r="R726" s="102">
        <v>34160</v>
      </c>
      <c r="S726" s="102"/>
      <c r="T726" s="102">
        <v>80</v>
      </c>
      <c r="U726" s="102"/>
      <c r="V726" s="103"/>
      <c r="W726" s="101"/>
      <c r="X726" s="102"/>
      <c r="Y726" s="101"/>
      <c r="Z726" s="101"/>
      <c r="AA726" s="101"/>
      <c r="AB726" s="104"/>
    </row>
    <row r="727" spans="2:28" ht="16.5" customHeight="1" x14ac:dyDescent="0.25">
      <c r="B727" s="97">
        <v>1976</v>
      </c>
      <c r="C727" s="97" t="s">
        <v>206</v>
      </c>
      <c r="D727" s="98" t="s">
        <v>4527</v>
      </c>
      <c r="E727" s="99" t="s">
        <v>3461</v>
      </c>
      <c r="F727" s="97" t="s">
        <v>223</v>
      </c>
      <c r="G727" s="97">
        <v>1</v>
      </c>
      <c r="H727" s="105">
        <v>11</v>
      </c>
      <c r="I727" s="105">
        <v>2</v>
      </c>
      <c r="J727" s="105">
        <v>72</v>
      </c>
      <c r="K727" s="95">
        <v>4672</v>
      </c>
      <c r="L727" s="106">
        <f>T726</f>
        <v>80</v>
      </c>
      <c r="M727" s="106">
        <f>K727*L727</f>
        <v>373760</v>
      </c>
      <c r="N727" s="77"/>
      <c r="O727" s="78"/>
      <c r="P727" s="78"/>
      <c r="Q727" s="78"/>
      <c r="R727" s="79"/>
      <c r="S727" s="80"/>
      <c r="T727" s="81"/>
      <c r="U727" s="77"/>
      <c r="V727" s="79"/>
      <c r="W727" s="79"/>
      <c r="X727" s="82"/>
      <c r="Y727" s="83">
        <f>M727</f>
        <v>373760</v>
      </c>
      <c r="Z727" s="84"/>
      <c r="AA727" s="87">
        <f>AB727*M727/100</f>
        <v>37.375999999999998</v>
      </c>
      <c r="AB727" s="110">
        <v>0.01</v>
      </c>
    </row>
    <row r="728" spans="2:28" ht="16.5" customHeight="1" x14ac:dyDescent="0.25">
      <c r="B728" s="99"/>
      <c r="C728" s="99"/>
      <c r="D728" s="99"/>
      <c r="E728" s="99"/>
      <c r="F728" s="99"/>
      <c r="G728" s="99"/>
      <c r="H728" s="107"/>
      <c r="I728" s="107"/>
      <c r="J728" s="107"/>
      <c r="K728" s="106"/>
      <c r="L728" s="106"/>
      <c r="M728" s="106"/>
      <c r="N728" s="77"/>
      <c r="O728" s="78"/>
      <c r="P728" s="78"/>
      <c r="Q728" s="78"/>
      <c r="R728" s="79"/>
      <c r="S728" s="80"/>
      <c r="T728" s="81"/>
      <c r="U728" s="77"/>
      <c r="V728" s="79"/>
      <c r="W728" s="79"/>
      <c r="X728" s="86"/>
      <c r="Y728" s="83"/>
      <c r="Z728" s="84"/>
      <c r="AA728" s="85"/>
      <c r="AB728" s="86"/>
    </row>
    <row r="729" spans="2:28" ht="16.5" customHeight="1" x14ac:dyDescent="0.25">
      <c r="B729" s="100" t="s">
        <v>205</v>
      </c>
      <c r="C729" s="101"/>
      <c r="D729" s="101"/>
      <c r="E729" s="101"/>
      <c r="F729" s="101"/>
      <c r="G729" s="102"/>
      <c r="H729" s="102" t="s">
        <v>210</v>
      </c>
      <c r="I729" s="102" t="s">
        <v>4571</v>
      </c>
      <c r="J729" s="102" t="s">
        <v>4572</v>
      </c>
      <c r="K729" s="102" t="s">
        <v>4517</v>
      </c>
      <c r="L729" s="102">
        <v>6</v>
      </c>
      <c r="M729" s="102"/>
      <c r="N729" s="102"/>
      <c r="O729" s="102" t="s">
        <v>208</v>
      </c>
      <c r="P729" s="102" t="s">
        <v>209</v>
      </c>
      <c r="Q729" s="102" t="s">
        <v>139</v>
      </c>
      <c r="R729" s="102">
        <v>34160</v>
      </c>
      <c r="S729" s="102"/>
      <c r="T729" s="102">
        <v>80</v>
      </c>
      <c r="U729" s="102" t="s">
        <v>4573</v>
      </c>
      <c r="V729" s="103"/>
      <c r="W729" s="101"/>
      <c r="X729" s="102"/>
      <c r="Y729" s="101"/>
      <c r="Z729" s="101"/>
      <c r="AA729" s="101"/>
      <c r="AB729" s="104"/>
    </row>
    <row r="730" spans="2:28" ht="16.5" customHeight="1" x14ac:dyDescent="0.25">
      <c r="B730" s="97">
        <v>1991</v>
      </c>
      <c r="C730" s="97" t="s">
        <v>206</v>
      </c>
      <c r="D730" s="98" t="s">
        <v>4570</v>
      </c>
      <c r="E730" s="99" t="s">
        <v>3134</v>
      </c>
      <c r="F730" s="97" t="s">
        <v>223</v>
      </c>
      <c r="G730" s="97">
        <v>1</v>
      </c>
      <c r="H730" s="105">
        <v>1</v>
      </c>
      <c r="I730" s="105">
        <v>1</v>
      </c>
      <c r="J730" s="105">
        <v>92</v>
      </c>
      <c r="K730" s="95">
        <v>592</v>
      </c>
      <c r="L730" s="106">
        <f>T729</f>
        <v>80</v>
      </c>
      <c r="M730" s="106">
        <f>K730*L730</f>
        <v>47360</v>
      </c>
      <c r="N730" s="77"/>
      <c r="O730" s="78"/>
      <c r="P730" s="78"/>
      <c r="Q730" s="78"/>
      <c r="R730" s="79"/>
      <c r="S730" s="80"/>
      <c r="T730" s="81"/>
      <c r="U730" s="77"/>
      <c r="V730" s="79"/>
      <c r="W730" s="79"/>
      <c r="X730" s="82"/>
      <c r="Y730" s="83">
        <f>M730</f>
        <v>47360</v>
      </c>
      <c r="Z730" s="84"/>
      <c r="AA730" s="87">
        <f>AB730*M730/100</f>
        <v>4.7360000000000007</v>
      </c>
      <c r="AB730" s="110">
        <v>0.01</v>
      </c>
    </row>
    <row r="731" spans="2:28" ht="16.5" customHeight="1" x14ac:dyDescent="0.25">
      <c r="B731" s="99"/>
      <c r="C731" s="99"/>
      <c r="D731" s="99"/>
      <c r="E731" s="99"/>
      <c r="F731" s="99"/>
      <c r="G731" s="99"/>
      <c r="H731" s="107"/>
      <c r="I731" s="107"/>
      <c r="J731" s="107"/>
      <c r="K731" s="106"/>
      <c r="L731" s="106"/>
      <c r="M731" s="106"/>
      <c r="N731" s="77"/>
      <c r="O731" s="78"/>
      <c r="P731" s="78"/>
      <c r="Q731" s="78"/>
      <c r="R731" s="79"/>
      <c r="S731" s="80"/>
      <c r="T731" s="81"/>
      <c r="U731" s="77"/>
      <c r="V731" s="79"/>
      <c r="W731" s="79"/>
      <c r="X731" s="86"/>
      <c r="Y731" s="83"/>
      <c r="Z731" s="84"/>
      <c r="AA731" s="85"/>
      <c r="AB731" s="86"/>
    </row>
    <row r="732" spans="2:28" ht="16.5" customHeight="1" x14ac:dyDescent="0.25">
      <c r="B732" s="100" t="s">
        <v>205</v>
      </c>
      <c r="C732" s="101"/>
      <c r="D732" s="101"/>
      <c r="E732" s="101"/>
      <c r="F732" s="101"/>
      <c r="G732" s="102"/>
      <c r="H732" s="102" t="s">
        <v>210</v>
      </c>
      <c r="I732" s="102" t="s">
        <v>1947</v>
      </c>
      <c r="J732" s="102" t="s">
        <v>399</v>
      </c>
      <c r="K732" s="102" t="s">
        <v>3586</v>
      </c>
      <c r="L732" s="102">
        <v>6</v>
      </c>
      <c r="M732" s="102"/>
      <c r="N732" s="102"/>
      <c r="O732" s="102" t="s">
        <v>208</v>
      </c>
      <c r="P732" s="102" t="s">
        <v>209</v>
      </c>
      <c r="Q732" s="102" t="s">
        <v>139</v>
      </c>
      <c r="R732" s="102">
        <v>34160</v>
      </c>
      <c r="S732" s="102"/>
      <c r="T732" s="102">
        <v>80</v>
      </c>
      <c r="U732" s="102"/>
      <c r="V732" s="103"/>
      <c r="W732" s="101"/>
      <c r="X732" s="102"/>
      <c r="Y732" s="101"/>
      <c r="Z732" s="101"/>
      <c r="AA732" s="101"/>
      <c r="AB732" s="104"/>
    </row>
    <row r="733" spans="2:28" ht="16.5" customHeight="1" x14ac:dyDescent="0.25">
      <c r="B733" s="97">
        <v>1997</v>
      </c>
      <c r="C733" s="97" t="s">
        <v>206</v>
      </c>
      <c r="D733" s="98" t="s">
        <v>4591</v>
      </c>
      <c r="E733" s="99" t="s">
        <v>3143</v>
      </c>
      <c r="F733" s="97" t="s">
        <v>223</v>
      </c>
      <c r="G733" s="97">
        <v>1</v>
      </c>
      <c r="H733" s="105">
        <v>3</v>
      </c>
      <c r="I733" s="105">
        <v>3</v>
      </c>
      <c r="J733" s="105">
        <v>40</v>
      </c>
      <c r="K733" s="95">
        <v>1540</v>
      </c>
      <c r="L733" s="106">
        <f>T732</f>
        <v>80</v>
      </c>
      <c r="M733" s="106">
        <f>K733*L733</f>
        <v>123200</v>
      </c>
      <c r="N733" s="77"/>
      <c r="O733" s="78"/>
      <c r="P733" s="78"/>
      <c r="Q733" s="78"/>
      <c r="R733" s="79"/>
      <c r="S733" s="80"/>
      <c r="T733" s="81"/>
      <c r="U733" s="77"/>
      <c r="V733" s="79"/>
      <c r="W733" s="79"/>
      <c r="X733" s="82"/>
      <c r="Y733" s="83">
        <f>M733</f>
        <v>123200</v>
      </c>
      <c r="Z733" s="84"/>
      <c r="AA733" s="87">
        <f>AB733*M733/100</f>
        <v>12.32</v>
      </c>
      <c r="AB733" s="110">
        <v>0.01</v>
      </c>
    </row>
    <row r="734" spans="2:28" ht="16.5" customHeight="1" x14ac:dyDescent="0.25">
      <c r="B734" s="99"/>
      <c r="C734" s="99"/>
      <c r="D734" s="99"/>
      <c r="E734" s="99"/>
      <c r="F734" s="99"/>
      <c r="G734" s="99"/>
      <c r="H734" s="107"/>
      <c r="I734" s="107"/>
      <c r="J734" s="107"/>
      <c r="K734" s="106"/>
      <c r="L734" s="106"/>
      <c r="M734" s="106"/>
      <c r="N734" s="77"/>
      <c r="O734" s="78"/>
      <c r="P734" s="78"/>
      <c r="Q734" s="78"/>
      <c r="R734" s="79"/>
      <c r="S734" s="80"/>
      <c r="T734" s="81"/>
      <c r="U734" s="77"/>
      <c r="V734" s="79"/>
      <c r="W734" s="79"/>
      <c r="X734" s="86"/>
      <c r="Y734" s="83"/>
      <c r="Z734" s="84"/>
      <c r="AA734" s="85"/>
      <c r="AB734" s="86"/>
    </row>
    <row r="735" spans="2:28" ht="16.5" customHeight="1" x14ac:dyDescent="0.25">
      <c r="B735" s="100" t="s">
        <v>205</v>
      </c>
      <c r="C735" s="101"/>
      <c r="D735" s="101"/>
      <c r="E735" s="101"/>
      <c r="F735" s="101"/>
      <c r="G735" s="102"/>
      <c r="H735" s="102" t="s">
        <v>207</v>
      </c>
      <c r="I735" s="102" t="s">
        <v>4593</v>
      </c>
      <c r="J735" s="102" t="s">
        <v>1656</v>
      </c>
      <c r="K735" s="102" t="s">
        <v>4319</v>
      </c>
      <c r="L735" s="102">
        <v>6</v>
      </c>
      <c r="M735" s="102"/>
      <c r="N735" s="102"/>
      <c r="O735" s="102" t="s">
        <v>208</v>
      </c>
      <c r="P735" s="102" t="s">
        <v>209</v>
      </c>
      <c r="Q735" s="102" t="s">
        <v>139</v>
      </c>
      <c r="R735" s="102">
        <v>34160</v>
      </c>
      <c r="S735" s="102"/>
      <c r="T735" s="102">
        <v>80</v>
      </c>
      <c r="U735" s="102"/>
      <c r="V735" s="103"/>
      <c r="W735" s="101"/>
      <c r="X735" s="102" t="s">
        <v>212</v>
      </c>
      <c r="Y735" s="101" t="s">
        <v>4594</v>
      </c>
      <c r="Z735" s="101"/>
      <c r="AA735" s="101"/>
      <c r="AB735" s="104"/>
    </row>
    <row r="736" spans="2:28" ht="16.5" customHeight="1" x14ac:dyDescent="0.25">
      <c r="B736" s="97">
        <v>1998</v>
      </c>
      <c r="C736" s="97" t="s">
        <v>206</v>
      </c>
      <c r="D736" s="98" t="s">
        <v>4592</v>
      </c>
      <c r="E736" s="99" t="s">
        <v>3058</v>
      </c>
      <c r="F736" s="97" t="s">
        <v>223</v>
      </c>
      <c r="G736" s="97">
        <v>1</v>
      </c>
      <c r="H736" s="105">
        <v>11</v>
      </c>
      <c r="I736" s="105">
        <v>2</v>
      </c>
      <c r="J736" s="105">
        <v>46</v>
      </c>
      <c r="K736" s="95">
        <v>4646</v>
      </c>
      <c r="L736" s="106">
        <f>T735</f>
        <v>80</v>
      </c>
      <c r="M736" s="106">
        <f>K736*L736</f>
        <v>371680</v>
      </c>
      <c r="N736" s="77"/>
      <c r="O736" s="78"/>
      <c r="P736" s="78"/>
      <c r="Q736" s="78"/>
      <c r="R736" s="79"/>
      <c r="S736" s="80"/>
      <c r="T736" s="81"/>
      <c r="U736" s="77"/>
      <c r="V736" s="79"/>
      <c r="W736" s="79"/>
      <c r="X736" s="82"/>
      <c r="Y736" s="83">
        <f>M736</f>
        <v>371680</v>
      </c>
      <c r="Z736" s="84"/>
      <c r="AA736" s="87">
        <f>AB736*M736/100</f>
        <v>37.167999999999999</v>
      </c>
      <c r="AB736" s="110">
        <v>0.01</v>
      </c>
    </row>
    <row r="737" spans="2:28" ht="16.5" customHeight="1" x14ac:dyDescent="0.25">
      <c r="B737" s="99"/>
      <c r="C737" s="99"/>
      <c r="D737" s="99"/>
      <c r="E737" s="99"/>
      <c r="F737" s="99"/>
      <c r="G737" s="99"/>
      <c r="H737" s="107"/>
      <c r="I737" s="107"/>
      <c r="J737" s="107"/>
      <c r="K737" s="106"/>
      <c r="L737" s="106"/>
      <c r="M737" s="106"/>
      <c r="N737" s="77"/>
      <c r="O737" s="78"/>
      <c r="P737" s="78"/>
      <c r="Q737" s="78"/>
      <c r="R737" s="79"/>
      <c r="S737" s="80"/>
      <c r="T737" s="81"/>
      <c r="U737" s="77"/>
      <c r="V737" s="79"/>
      <c r="W737" s="79"/>
      <c r="X737" s="86"/>
      <c r="Y737" s="83"/>
      <c r="Z737" s="84"/>
      <c r="AA737" s="85"/>
      <c r="AB737" s="86"/>
    </row>
    <row r="738" spans="2:28" ht="16.5" customHeight="1" x14ac:dyDescent="0.25">
      <c r="B738" s="100" t="s">
        <v>205</v>
      </c>
      <c r="C738" s="101"/>
      <c r="D738" s="101"/>
      <c r="E738" s="101"/>
      <c r="F738" s="101"/>
      <c r="G738" s="102"/>
      <c r="H738" s="102" t="s">
        <v>207</v>
      </c>
      <c r="I738" s="102" t="s">
        <v>2076</v>
      </c>
      <c r="J738" s="102" t="s">
        <v>3921</v>
      </c>
      <c r="K738" s="102" t="s">
        <v>4604</v>
      </c>
      <c r="L738" s="102">
        <v>6</v>
      </c>
      <c r="M738" s="102"/>
      <c r="N738" s="102"/>
      <c r="O738" s="102" t="s">
        <v>208</v>
      </c>
      <c r="P738" s="102" t="s">
        <v>209</v>
      </c>
      <c r="Q738" s="102" t="s">
        <v>139</v>
      </c>
      <c r="R738" s="102">
        <v>34160</v>
      </c>
      <c r="S738" s="102"/>
      <c r="T738" s="102">
        <v>80</v>
      </c>
      <c r="U738" s="102"/>
      <c r="V738" s="103"/>
      <c r="W738" s="101"/>
      <c r="X738" s="102"/>
      <c r="Y738" s="101"/>
      <c r="Z738" s="101"/>
      <c r="AA738" s="101"/>
      <c r="AB738" s="104"/>
    </row>
    <row r="739" spans="2:28" ht="16.5" customHeight="1" x14ac:dyDescent="0.25">
      <c r="B739" s="97">
        <v>2001</v>
      </c>
      <c r="C739" s="97" t="s">
        <v>206</v>
      </c>
      <c r="D739" s="98" t="s">
        <v>4603</v>
      </c>
      <c r="E739" s="99" t="s">
        <v>3058</v>
      </c>
      <c r="F739" s="97" t="s">
        <v>223</v>
      </c>
      <c r="G739" s="97">
        <v>1</v>
      </c>
      <c r="H739" s="105">
        <v>57</v>
      </c>
      <c r="I739" s="105">
        <v>0</v>
      </c>
      <c r="J739" s="105">
        <v>50</v>
      </c>
      <c r="K739" s="95">
        <v>22850</v>
      </c>
      <c r="L739" s="106">
        <f>T738</f>
        <v>80</v>
      </c>
      <c r="M739" s="106">
        <f>K739*L739</f>
        <v>1828000</v>
      </c>
      <c r="N739" s="77"/>
      <c r="O739" s="78"/>
      <c r="P739" s="78"/>
      <c r="Q739" s="78"/>
      <c r="R739" s="79"/>
      <c r="S739" s="80"/>
      <c r="T739" s="81"/>
      <c r="U739" s="77"/>
      <c r="V739" s="79"/>
      <c r="W739" s="79"/>
      <c r="X739" s="82"/>
      <c r="Y739" s="83">
        <f>M739</f>
        <v>1828000</v>
      </c>
      <c r="Z739" s="84"/>
      <c r="AA739" s="87">
        <f>AB739*M739/100</f>
        <v>182.8</v>
      </c>
      <c r="AB739" s="110">
        <v>0.01</v>
      </c>
    </row>
    <row r="740" spans="2:28" ht="16.5" customHeight="1" x14ac:dyDescent="0.25">
      <c r="B740" s="99"/>
      <c r="C740" s="99"/>
      <c r="D740" s="99"/>
      <c r="E740" s="99"/>
      <c r="F740" s="99"/>
      <c r="G740" s="99"/>
      <c r="H740" s="107"/>
      <c r="I740" s="107"/>
      <c r="J740" s="107"/>
      <c r="K740" s="106"/>
      <c r="L740" s="106"/>
      <c r="M740" s="106"/>
      <c r="N740" s="77"/>
      <c r="O740" s="78"/>
      <c r="P740" s="78"/>
      <c r="Q740" s="78"/>
      <c r="R740" s="79"/>
      <c r="S740" s="80"/>
      <c r="T740" s="81"/>
      <c r="U740" s="77"/>
      <c r="V740" s="79"/>
      <c r="W740" s="79"/>
      <c r="X740" s="86"/>
      <c r="Y740" s="83"/>
      <c r="Z740" s="84"/>
      <c r="AA740" s="85"/>
      <c r="AB740" s="86"/>
    </row>
    <row r="741" spans="2:28" ht="16.5" customHeight="1" x14ac:dyDescent="0.25">
      <c r="B741" s="100" t="s">
        <v>205</v>
      </c>
      <c r="C741" s="101"/>
      <c r="D741" s="101"/>
      <c r="E741" s="101"/>
      <c r="F741" s="101"/>
      <c r="G741" s="102"/>
      <c r="H741" s="102" t="s">
        <v>207</v>
      </c>
      <c r="I741" s="102" t="s">
        <v>1795</v>
      </c>
      <c r="J741" s="102" t="s">
        <v>1796</v>
      </c>
      <c r="K741" s="102" t="s">
        <v>3084</v>
      </c>
      <c r="L741" s="102">
        <v>6</v>
      </c>
      <c r="M741" s="102"/>
      <c r="N741" s="102"/>
      <c r="O741" s="102" t="s">
        <v>208</v>
      </c>
      <c r="P741" s="102" t="s">
        <v>209</v>
      </c>
      <c r="Q741" s="102" t="s">
        <v>139</v>
      </c>
      <c r="R741" s="102">
        <v>34160</v>
      </c>
      <c r="S741" s="102"/>
      <c r="T741" s="102">
        <v>80</v>
      </c>
      <c r="U741" s="102" t="s">
        <v>4610</v>
      </c>
      <c r="V741" s="103"/>
      <c r="W741" s="101"/>
      <c r="X741" s="102"/>
      <c r="Y741" s="101"/>
      <c r="Z741" s="101"/>
      <c r="AA741" s="101"/>
      <c r="AB741" s="104"/>
    </row>
    <row r="742" spans="2:28" ht="16.5" customHeight="1" x14ac:dyDescent="0.25">
      <c r="B742" s="97">
        <v>2004</v>
      </c>
      <c r="C742" s="97" t="s">
        <v>206</v>
      </c>
      <c r="D742" s="98" t="s">
        <v>4609</v>
      </c>
      <c r="E742" s="99" t="s">
        <v>3058</v>
      </c>
      <c r="F742" s="97" t="s">
        <v>223</v>
      </c>
      <c r="G742" s="97">
        <v>1</v>
      </c>
      <c r="H742" s="105">
        <v>13</v>
      </c>
      <c r="I742" s="105">
        <v>1</v>
      </c>
      <c r="J742" s="105">
        <v>24</v>
      </c>
      <c r="K742" s="95">
        <v>5324</v>
      </c>
      <c r="L742" s="106">
        <f>T741</f>
        <v>80</v>
      </c>
      <c r="M742" s="106">
        <f>K742*L742</f>
        <v>425920</v>
      </c>
      <c r="N742" s="77"/>
      <c r="O742" s="78"/>
      <c r="P742" s="78"/>
      <c r="Q742" s="78"/>
      <c r="R742" s="79"/>
      <c r="S742" s="80"/>
      <c r="T742" s="81"/>
      <c r="U742" s="77"/>
      <c r="V742" s="79"/>
      <c r="W742" s="79"/>
      <c r="X742" s="82"/>
      <c r="Y742" s="83">
        <f>M742</f>
        <v>425920</v>
      </c>
      <c r="Z742" s="84"/>
      <c r="AA742" s="87">
        <f>AB742*M742/100</f>
        <v>42.591999999999999</v>
      </c>
      <c r="AB742" s="110">
        <v>0.01</v>
      </c>
    </row>
    <row r="743" spans="2:28" ht="16.5" customHeight="1" x14ac:dyDescent="0.25">
      <c r="B743" s="99"/>
      <c r="C743" s="99"/>
      <c r="D743" s="99"/>
      <c r="E743" s="99"/>
      <c r="F743" s="99"/>
      <c r="G743" s="99"/>
      <c r="H743" s="107"/>
      <c r="I743" s="107"/>
      <c r="J743" s="107"/>
      <c r="K743" s="106"/>
      <c r="L743" s="106"/>
      <c r="M743" s="106"/>
      <c r="N743" s="77"/>
      <c r="O743" s="78"/>
      <c r="P743" s="78"/>
      <c r="Q743" s="78"/>
      <c r="R743" s="79"/>
      <c r="S743" s="80"/>
      <c r="T743" s="81"/>
      <c r="U743" s="77"/>
      <c r="V743" s="79"/>
      <c r="W743" s="79"/>
      <c r="X743" s="86"/>
      <c r="Y743" s="83"/>
      <c r="Z743" s="84"/>
      <c r="AA743" s="85"/>
      <c r="AB743" s="86"/>
    </row>
    <row r="744" spans="2:28" ht="16.5" customHeight="1" x14ac:dyDescent="0.25">
      <c r="B744" s="100" t="s">
        <v>205</v>
      </c>
      <c r="C744" s="101"/>
      <c r="D744" s="101"/>
      <c r="E744" s="101"/>
      <c r="F744" s="101"/>
      <c r="G744" s="102"/>
      <c r="H744" s="102" t="s">
        <v>210</v>
      </c>
      <c r="I744" s="102" t="s">
        <v>1218</v>
      </c>
      <c r="J744" s="102" t="s">
        <v>1048</v>
      </c>
      <c r="K744" s="102" t="s">
        <v>4293</v>
      </c>
      <c r="L744" s="102">
        <v>6</v>
      </c>
      <c r="M744" s="102"/>
      <c r="N744" s="102"/>
      <c r="O744" s="102" t="s">
        <v>208</v>
      </c>
      <c r="P744" s="102" t="s">
        <v>209</v>
      </c>
      <c r="Q744" s="102" t="s">
        <v>139</v>
      </c>
      <c r="R744" s="102">
        <v>34160</v>
      </c>
      <c r="S744" s="102"/>
      <c r="T744" s="102">
        <v>80</v>
      </c>
      <c r="U744" s="102" t="s">
        <v>4772</v>
      </c>
      <c r="V744" s="103"/>
      <c r="W744" s="101"/>
      <c r="X744" s="102"/>
      <c r="Y744" s="101"/>
      <c r="Z744" s="101"/>
      <c r="AA744" s="101"/>
      <c r="AB744" s="104"/>
    </row>
    <row r="745" spans="2:28" ht="16.5" customHeight="1" x14ac:dyDescent="0.25">
      <c r="B745" s="97">
        <v>2055</v>
      </c>
      <c r="C745" s="97" t="s">
        <v>206</v>
      </c>
      <c r="D745" s="98" t="s">
        <v>4771</v>
      </c>
      <c r="E745" s="99" t="s">
        <v>3074</v>
      </c>
      <c r="F745" s="97" t="s">
        <v>223</v>
      </c>
      <c r="G745" s="97">
        <v>1</v>
      </c>
      <c r="H745" s="105">
        <v>12</v>
      </c>
      <c r="I745" s="105">
        <v>0</v>
      </c>
      <c r="J745" s="105">
        <v>50</v>
      </c>
      <c r="K745" s="95">
        <v>4850</v>
      </c>
      <c r="L745" s="106">
        <f>T744</f>
        <v>80</v>
      </c>
      <c r="M745" s="106">
        <f>K745*L745</f>
        <v>388000</v>
      </c>
      <c r="N745" s="77"/>
      <c r="O745" s="78"/>
      <c r="P745" s="78"/>
      <c r="Q745" s="78"/>
      <c r="R745" s="79"/>
      <c r="S745" s="80"/>
      <c r="T745" s="81"/>
      <c r="U745" s="77"/>
      <c r="V745" s="79"/>
      <c r="W745" s="79"/>
      <c r="X745" s="82"/>
      <c r="Y745" s="83">
        <f>M745</f>
        <v>388000</v>
      </c>
      <c r="Z745" s="84"/>
      <c r="AA745" s="87">
        <f>AB745*M745/100</f>
        <v>38.799999999999997</v>
      </c>
      <c r="AB745" s="110">
        <v>0.01</v>
      </c>
    </row>
    <row r="746" spans="2:28" ht="16.5" customHeight="1" x14ac:dyDescent="0.25">
      <c r="B746" s="99"/>
      <c r="C746" s="99"/>
      <c r="D746" s="99"/>
      <c r="E746" s="99"/>
      <c r="F746" s="99"/>
      <c r="G746" s="99"/>
      <c r="H746" s="107"/>
      <c r="I746" s="107"/>
      <c r="J746" s="107"/>
      <c r="K746" s="106"/>
      <c r="L746" s="106"/>
      <c r="M746" s="106"/>
      <c r="N746" s="77"/>
      <c r="O746" s="78"/>
      <c r="P746" s="78"/>
      <c r="Q746" s="78"/>
      <c r="R746" s="79"/>
      <c r="S746" s="80"/>
      <c r="T746" s="81"/>
      <c r="U746" s="77"/>
      <c r="V746" s="79"/>
      <c r="W746" s="79"/>
      <c r="X746" s="86"/>
      <c r="Y746" s="83"/>
      <c r="Z746" s="84"/>
      <c r="AA746" s="85"/>
      <c r="AB746" s="86"/>
    </row>
    <row r="747" spans="2:28" ht="16.5" customHeight="1" x14ac:dyDescent="0.25">
      <c r="B747" s="100" t="s">
        <v>205</v>
      </c>
      <c r="C747" s="101"/>
      <c r="D747" s="101"/>
      <c r="E747" s="101"/>
      <c r="F747" s="101"/>
      <c r="G747" s="102"/>
      <c r="H747" s="102" t="s">
        <v>210</v>
      </c>
      <c r="I747" s="102" t="s">
        <v>4776</v>
      </c>
      <c r="J747" s="102" t="s">
        <v>2373</v>
      </c>
      <c r="K747" s="102" t="s">
        <v>3051</v>
      </c>
      <c r="L747" s="102">
        <v>6</v>
      </c>
      <c r="M747" s="102"/>
      <c r="N747" s="102"/>
      <c r="O747" s="102" t="s">
        <v>208</v>
      </c>
      <c r="P747" s="102" t="s">
        <v>209</v>
      </c>
      <c r="Q747" s="102" t="s">
        <v>139</v>
      </c>
      <c r="R747" s="102">
        <v>34160</v>
      </c>
      <c r="S747" s="102"/>
      <c r="T747" s="102">
        <v>80</v>
      </c>
      <c r="U747" s="102" t="s">
        <v>4777</v>
      </c>
      <c r="V747" s="103"/>
      <c r="W747" s="101"/>
      <c r="X747" s="102"/>
      <c r="Y747" s="101"/>
      <c r="Z747" s="101"/>
      <c r="AA747" s="101"/>
      <c r="AB747" s="104"/>
    </row>
    <row r="748" spans="2:28" ht="16.5" customHeight="1" x14ac:dyDescent="0.25">
      <c r="B748" s="97">
        <v>2057</v>
      </c>
      <c r="C748" s="97" t="s">
        <v>206</v>
      </c>
      <c r="D748" s="98" t="s">
        <v>4775</v>
      </c>
      <c r="E748" s="99" t="s">
        <v>3074</v>
      </c>
      <c r="F748" s="97" t="s">
        <v>223</v>
      </c>
      <c r="G748" s="97">
        <v>1</v>
      </c>
      <c r="H748" s="105">
        <v>41</v>
      </c>
      <c r="I748" s="105">
        <v>2</v>
      </c>
      <c r="J748" s="105">
        <v>88</v>
      </c>
      <c r="K748" s="95">
        <v>16688</v>
      </c>
      <c r="L748" s="106">
        <f>T747</f>
        <v>80</v>
      </c>
      <c r="M748" s="106">
        <f>K748*L748</f>
        <v>1335040</v>
      </c>
      <c r="N748" s="77"/>
      <c r="O748" s="78"/>
      <c r="P748" s="78"/>
      <c r="Q748" s="78"/>
      <c r="R748" s="79"/>
      <c r="S748" s="80"/>
      <c r="T748" s="81"/>
      <c r="U748" s="77"/>
      <c r="V748" s="79"/>
      <c r="W748" s="79"/>
      <c r="X748" s="82"/>
      <c r="Y748" s="83">
        <f>M748</f>
        <v>1335040</v>
      </c>
      <c r="Z748" s="84"/>
      <c r="AA748" s="87">
        <f>AB748*M748/100</f>
        <v>133.50399999999999</v>
      </c>
      <c r="AB748" s="110">
        <v>0.01</v>
      </c>
    </row>
    <row r="749" spans="2:28" ht="16.5" customHeight="1" x14ac:dyDescent="0.25">
      <c r="B749" s="99"/>
      <c r="C749" s="99"/>
      <c r="D749" s="99"/>
      <c r="E749" s="99"/>
      <c r="F749" s="99"/>
      <c r="G749" s="99"/>
      <c r="H749" s="107"/>
      <c r="I749" s="107"/>
      <c r="J749" s="107"/>
      <c r="K749" s="106"/>
      <c r="L749" s="106"/>
      <c r="M749" s="106"/>
      <c r="N749" s="77"/>
      <c r="O749" s="78"/>
      <c r="P749" s="78"/>
      <c r="Q749" s="78"/>
      <c r="R749" s="79"/>
      <c r="S749" s="80"/>
      <c r="T749" s="81"/>
      <c r="U749" s="77"/>
      <c r="V749" s="79"/>
      <c r="W749" s="79"/>
      <c r="X749" s="86"/>
      <c r="Y749" s="83"/>
      <c r="Z749" s="84"/>
      <c r="AA749" s="85"/>
      <c r="AB749" s="86"/>
    </row>
    <row r="750" spans="2:28" ht="16.5" customHeight="1" x14ac:dyDescent="0.25">
      <c r="B750" s="100" t="s">
        <v>205</v>
      </c>
      <c r="C750" s="101"/>
      <c r="D750" s="101"/>
      <c r="E750" s="101"/>
      <c r="F750" s="101"/>
      <c r="G750" s="102"/>
      <c r="H750" s="102" t="s">
        <v>210</v>
      </c>
      <c r="I750" s="102" t="s">
        <v>1218</v>
      </c>
      <c r="J750" s="102" t="s">
        <v>1048</v>
      </c>
      <c r="K750" s="102" t="s">
        <v>4293</v>
      </c>
      <c r="L750" s="102">
        <v>6</v>
      </c>
      <c r="M750" s="102"/>
      <c r="N750" s="102"/>
      <c r="O750" s="102" t="s">
        <v>208</v>
      </c>
      <c r="P750" s="102" t="s">
        <v>209</v>
      </c>
      <c r="Q750" s="102" t="s">
        <v>139</v>
      </c>
      <c r="R750" s="102">
        <v>34160</v>
      </c>
      <c r="S750" s="102"/>
      <c r="T750" s="102">
        <v>80</v>
      </c>
      <c r="U750" s="102" t="s">
        <v>4928</v>
      </c>
      <c r="V750" s="103"/>
      <c r="W750" s="101"/>
      <c r="X750" s="102"/>
      <c r="Y750" s="101"/>
      <c r="Z750" s="101"/>
      <c r="AA750" s="101"/>
      <c r="AB750" s="104"/>
    </row>
    <row r="751" spans="2:28" ht="16.5" customHeight="1" x14ac:dyDescent="0.25">
      <c r="B751" s="97">
        <v>2105</v>
      </c>
      <c r="C751" s="97" t="s">
        <v>206</v>
      </c>
      <c r="D751" s="98" t="s">
        <v>4927</v>
      </c>
      <c r="E751" s="99" t="s">
        <v>3138</v>
      </c>
      <c r="F751" s="97" t="s">
        <v>223</v>
      </c>
      <c r="G751" s="97">
        <v>1</v>
      </c>
      <c r="H751" s="105">
        <v>15</v>
      </c>
      <c r="I751" s="105">
        <v>2</v>
      </c>
      <c r="J751" s="105">
        <v>32</v>
      </c>
      <c r="K751" s="95">
        <v>6232</v>
      </c>
      <c r="L751" s="106">
        <f>T750</f>
        <v>80</v>
      </c>
      <c r="M751" s="106">
        <f>K751*L751</f>
        <v>498560</v>
      </c>
      <c r="N751" s="77"/>
      <c r="O751" s="78"/>
      <c r="P751" s="78"/>
      <c r="Q751" s="78"/>
      <c r="R751" s="79"/>
      <c r="S751" s="80"/>
      <c r="T751" s="81"/>
      <c r="U751" s="77"/>
      <c r="V751" s="79"/>
      <c r="W751" s="79"/>
      <c r="X751" s="82"/>
      <c r="Y751" s="83">
        <f>M751</f>
        <v>498560</v>
      </c>
      <c r="Z751" s="84"/>
      <c r="AA751" s="87">
        <f>AB751*M751/100</f>
        <v>49.856000000000002</v>
      </c>
      <c r="AB751" s="110">
        <v>0.01</v>
      </c>
    </row>
    <row r="752" spans="2:28" ht="16.5" customHeight="1" x14ac:dyDescent="0.25">
      <c r="B752" s="99"/>
      <c r="C752" s="99"/>
      <c r="D752" s="99"/>
      <c r="E752" s="99"/>
      <c r="F752" s="99"/>
      <c r="G752" s="99"/>
      <c r="H752" s="107"/>
      <c r="I752" s="107"/>
      <c r="J752" s="107"/>
      <c r="K752" s="106"/>
      <c r="L752" s="106"/>
      <c r="M752" s="106"/>
      <c r="N752" s="77"/>
      <c r="O752" s="78"/>
      <c r="P752" s="78"/>
      <c r="Q752" s="78"/>
      <c r="R752" s="79"/>
      <c r="S752" s="80"/>
      <c r="T752" s="81"/>
      <c r="U752" s="77"/>
      <c r="V752" s="79"/>
      <c r="W752" s="79"/>
      <c r="X752" s="86"/>
      <c r="Y752" s="83"/>
      <c r="Z752" s="84"/>
      <c r="AA752" s="85"/>
      <c r="AB752" s="86"/>
    </row>
    <row r="753" spans="2:28" ht="16.5" customHeight="1" x14ac:dyDescent="0.25">
      <c r="B753" s="100" t="s">
        <v>205</v>
      </c>
      <c r="C753" s="101"/>
      <c r="D753" s="101"/>
      <c r="E753" s="101"/>
      <c r="F753" s="101"/>
      <c r="G753" s="102"/>
      <c r="H753" s="102" t="s">
        <v>210</v>
      </c>
      <c r="I753" s="102" t="s">
        <v>4935</v>
      </c>
      <c r="J753" s="102" t="s">
        <v>4936</v>
      </c>
      <c r="K753" s="102" t="s">
        <v>3079</v>
      </c>
      <c r="L753" s="102">
        <v>6</v>
      </c>
      <c r="M753" s="102"/>
      <c r="N753" s="102"/>
      <c r="O753" s="102" t="s">
        <v>208</v>
      </c>
      <c r="P753" s="102" t="s">
        <v>209</v>
      </c>
      <c r="Q753" s="102" t="s">
        <v>139</v>
      </c>
      <c r="R753" s="102">
        <v>34160</v>
      </c>
      <c r="S753" s="102"/>
      <c r="T753" s="102">
        <v>80</v>
      </c>
      <c r="U753" s="102" t="s">
        <v>4937</v>
      </c>
      <c r="V753" s="103"/>
      <c r="W753" s="101"/>
      <c r="X753" s="102" t="s">
        <v>212</v>
      </c>
      <c r="Y753" s="101" t="s">
        <v>4938</v>
      </c>
      <c r="Z753" s="101"/>
      <c r="AA753" s="101"/>
      <c r="AB753" s="104"/>
    </row>
    <row r="754" spans="2:28" ht="16.5" customHeight="1" x14ac:dyDescent="0.25">
      <c r="B754" s="97">
        <v>2108</v>
      </c>
      <c r="C754" s="97" t="s">
        <v>206</v>
      </c>
      <c r="D754" s="98" t="s">
        <v>4934</v>
      </c>
      <c r="E754" s="99" t="s">
        <v>3138</v>
      </c>
      <c r="F754" s="97" t="s">
        <v>223</v>
      </c>
      <c r="G754" s="97">
        <v>1</v>
      </c>
      <c r="H754" s="105">
        <v>23</v>
      </c>
      <c r="I754" s="105">
        <v>0</v>
      </c>
      <c r="J754" s="105">
        <v>59</v>
      </c>
      <c r="K754" s="95">
        <v>9259</v>
      </c>
      <c r="L754" s="106">
        <f>T753</f>
        <v>80</v>
      </c>
      <c r="M754" s="106">
        <f>K754*L754</f>
        <v>740720</v>
      </c>
      <c r="N754" s="77"/>
      <c r="O754" s="78"/>
      <c r="P754" s="78"/>
      <c r="Q754" s="78"/>
      <c r="R754" s="79"/>
      <c r="S754" s="80"/>
      <c r="T754" s="81"/>
      <c r="U754" s="77"/>
      <c r="V754" s="79"/>
      <c r="W754" s="79"/>
      <c r="X754" s="82"/>
      <c r="Y754" s="83">
        <f>M754</f>
        <v>740720</v>
      </c>
      <c r="Z754" s="84"/>
      <c r="AA754" s="87">
        <f>AB754*M754/100</f>
        <v>74.072000000000003</v>
      </c>
      <c r="AB754" s="110">
        <v>0.01</v>
      </c>
    </row>
    <row r="755" spans="2:28" ht="16.5" customHeight="1" x14ac:dyDescent="0.25">
      <c r="B755" s="99"/>
      <c r="C755" s="99"/>
      <c r="D755" s="99"/>
      <c r="E755" s="99"/>
      <c r="F755" s="99"/>
      <c r="G755" s="99"/>
      <c r="H755" s="107"/>
      <c r="I755" s="107"/>
      <c r="J755" s="107"/>
      <c r="K755" s="106"/>
      <c r="L755" s="106"/>
      <c r="M755" s="106"/>
      <c r="N755" s="77"/>
      <c r="O755" s="78"/>
      <c r="P755" s="78"/>
      <c r="Q755" s="78"/>
      <c r="R755" s="79"/>
      <c r="S755" s="80"/>
      <c r="T755" s="81"/>
      <c r="U755" s="77"/>
      <c r="V755" s="79"/>
      <c r="W755" s="79"/>
      <c r="X755" s="86"/>
      <c r="Y755" s="83"/>
      <c r="Z755" s="84"/>
      <c r="AA755" s="85"/>
      <c r="AB755" s="86"/>
    </row>
    <row r="756" spans="2:28" ht="16.5" customHeight="1" x14ac:dyDescent="0.25">
      <c r="B756" s="100" t="s">
        <v>205</v>
      </c>
      <c r="C756" s="101"/>
      <c r="D756" s="101"/>
      <c r="E756" s="101"/>
      <c r="F756" s="101"/>
      <c r="G756" s="102"/>
      <c r="H756" s="102" t="s">
        <v>207</v>
      </c>
      <c r="I756" s="102" t="s">
        <v>4504</v>
      </c>
      <c r="J756" s="102" t="s">
        <v>988</v>
      </c>
      <c r="K756" s="102" t="s">
        <v>3143</v>
      </c>
      <c r="L756" s="102">
        <v>6</v>
      </c>
      <c r="M756" s="102"/>
      <c r="N756" s="102"/>
      <c r="O756" s="102" t="s">
        <v>208</v>
      </c>
      <c r="P756" s="102" t="s">
        <v>209</v>
      </c>
      <c r="Q756" s="102" t="s">
        <v>139</v>
      </c>
      <c r="R756" s="102">
        <v>34160</v>
      </c>
      <c r="S756" s="102"/>
      <c r="T756" s="102">
        <v>80</v>
      </c>
      <c r="U756" s="102"/>
      <c r="V756" s="103"/>
      <c r="W756" s="101"/>
      <c r="X756" s="102"/>
      <c r="Y756" s="101"/>
      <c r="Z756" s="101"/>
      <c r="AA756" s="101"/>
      <c r="AB756" s="104"/>
    </row>
    <row r="757" spans="2:28" ht="16.5" customHeight="1" x14ac:dyDescent="0.25">
      <c r="B757" s="97">
        <v>2123</v>
      </c>
      <c r="C757" s="97" t="s">
        <v>206</v>
      </c>
      <c r="D757" s="98" t="s">
        <v>4971</v>
      </c>
      <c r="E757" s="99" t="s">
        <v>3036</v>
      </c>
      <c r="F757" s="97" t="s">
        <v>223</v>
      </c>
      <c r="G757" s="97">
        <v>1</v>
      </c>
      <c r="H757" s="105">
        <v>12</v>
      </c>
      <c r="I757" s="105">
        <v>2</v>
      </c>
      <c r="J757" s="105">
        <v>79</v>
      </c>
      <c r="K757" s="95">
        <v>5079</v>
      </c>
      <c r="L757" s="106">
        <f>T756</f>
        <v>80</v>
      </c>
      <c r="M757" s="106">
        <f>K757*L757</f>
        <v>406320</v>
      </c>
      <c r="N757" s="77"/>
      <c r="O757" s="78"/>
      <c r="P757" s="78"/>
      <c r="Q757" s="78"/>
      <c r="R757" s="79"/>
      <c r="S757" s="80"/>
      <c r="T757" s="81"/>
      <c r="U757" s="77"/>
      <c r="V757" s="79"/>
      <c r="W757" s="79"/>
      <c r="X757" s="82"/>
      <c r="Y757" s="83">
        <f>M757</f>
        <v>406320</v>
      </c>
      <c r="Z757" s="84"/>
      <c r="AA757" s="87">
        <f>AB757*M757/100</f>
        <v>40.632000000000005</v>
      </c>
      <c r="AB757" s="110">
        <v>0.01</v>
      </c>
    </row>
    <row r="758" spans="2:28" ht="16.5" customHeight="1" x14ac:dyDescent="0.25">
      <c r="B758" s="99"/>
      <c r="C758" s="99"/>
      <c r="D758" s="99"/>
      <c r="E758" s="99"/>
      <c r="F758" s="99"/>
      <c r="G758" s="99"/>
      <c r="H758" s="107"/>
      <c r="I758" s="107"/>
      <c r="J758" s="107"/>
      <c r="K758" s="106"/>
      <c r="L758" s="106"/>
      <c r="M758" s="106"/>
      <c r="N758" s="77"/>
      <c r="O758" s="78"/>
      <c r="P758" s="78"/>
      <c r="Q758" s="78"/>
      <c r="R758" s="79"/>
      <c r="S758" s="80"/>
      <c r="T758" s="81"/>
      <c r="U758" s="77"/>
      <c r="V758" s="79"/>
      <c r="W758" s="79"/>
      <c r="X758" s="86"/>
      <c r="Y758" s="83"/>
      <c r="Z758" s="84"/>
      <c r="AA758" s="85"/>
      <c r="AB758" s="86"/>
    </row>
    <row r="759" spans="2:28" ht="16.5" customHeight="1" x14ac:dyDescent="0.25">
      <c r="B759" s="100" t="s">
        <v>205</v>
      </c>
      <c r="C759" s="101"/>
      <c r="D759" s="101"/>
      <c r="E759" s="101"/>
      <c r="F759" s="101"/>
      <c r="G759" s="102"/>
      <c r="H759" s="102" t="s">
        <v>210</v>
      </c>
      <c r="I759" s="102" t="s">
        <v>4976</v>
      </c>
      <c r="J759" s="102" t="s">
        <v>1662</v>
      </c>
      <c r="K759" s="102" t="s">
        <v>3764</v>
      </c>
      <c r="L759" s="102">
        <v>6</v>
      </c>
      <c r="M759" s="102"/>
      <c r="N759" s="102"/>
      <c r="O759" s="102" t="s">
        <v>208</v>
      </c>
      <c r="P759" s="102" t="s">
        <v>209</v>
      </c>
      <c r="Q759" s="102" t="s">
        <v>139</v>
      </c>
      <c r="R759" s="102">
        <v>34160</v>
      </c>
      <c r="S759" s="102"/>
      <c r="T759" s="102">
        <v>80</v>
      </c>
      <c r="U759" s="102"/>
      <c r="V759" s="103"/>
      <c r="W759" s="101"/>
      <c r="X759" s="102"/>
      <c r="Y759" s="101"/>
      <c r="Z759" s="101"/>
      <c r="AA759" s="101"/>
      <c r="AB759" s="104"/>
    </row>
    <row r="760" spans="2:28" ht="16.5" customHeight="1" x14ac:dyDescent="0.25">
      <c r="B760" s="97">
        <v>2126</v>
      </c>
      <c r="C760" s="97" t="s">
        <v>206</v>
      </c>
      <c r="D760" s="98" t="s">
        <v>4975</v>
      </c>
      <c r="E760" s="99" t="s">
        <v>3038</v>
      </c>
      <c r="F760" s="97" t="s">
        <v>223</v>
      </c>
      <c r="G760" s="97">
        <v>1</v>
      </c>
      <c r="H760" s="105">
        <v>3</v>
      </c>
      <c r="I760" s="105">
        <v>1</v>
      </c>
      <c r="J760" s="105">
        <v>47</v>
      </c>
      <c r="K760" s="95">
        <v>1347</v>
      </c>
      <c r="L760" s="106">
        <f>T759</f>
        <v>80</v>
      </c>
      <c r="M760" s="106">
        <f>K760*L760</f>
        <v>107760</v>
      </c>
      <c r="N760" s="77"/>
      <c r="O760" s="78"/>
      <c r="P760" s="78"/>
      <c r="Q760" s="78"/>
      <c r="R760" s="79"/>
      <c r="S760" s="80"/>
      <c r="T760" s="81"/>
      <c r="U760" s="77"/>
      <c r="V760" s="79"/>
      <c r="W760" s="79"/>
      <c r="X760" s="82"/>
      <c r="Y760" s="83">
        <f>M760</f>
        <v>107760</v>
      </c>
      <c r="Z760" s="84"/>
      <c r="AA760" s="87">
        <f>AB760*M760/100</f>
        <v>10.776</v>
      </c>
      <c r="AB760" s="110">
        <v>0.01</v>
      </c>
    </row>
    <row r="761" spans="2:28" ht="16.5" customHeight="1" x14ac:dyDescent="0.25">
      <c r="B761" s="99"/>
      <c r="C761" s="99"/>
      <c r="D761" s="99"/>
      <c r="E761" s="99"/>
      <c r="F761" s="99"/>
      <c r="G761" s="99"/>
      <c r="H761" s="107"/>
      <c r="I761" s="107"/>
      <c r="J761" s="107"/>
      <c r="K761" s="106"/>
      <c r="L761" s="106"/>
      <c r="M761" s="106"/>
      <c r="N761" s="77"/>
      <c r="O761" s="78"/>
      <c r="P761" s="78"/>
      <c r="Q761" s="78"/>
      <c r="R761" s="79"/>
      <c r="S761" s="80"/>
      <c r="T761" s="81"/>
      <c r="U761" s="77"/>
      <c r="V761" s="79"/>
      <c r="W761" s="79"/>
      <c r="X761" s="86"/>
      <c r="Y761" s="83"/>
      <c r="Z761" s="84"/>
      <c r="AA761" s="85"/>
      <c r="AB761" s="86"/>
    </row>
    <row r="762" spans="2:28" ht="16.5" customHeight="1" x14ac:dyDescent="0.25">
      <c r="B762" s="100" t="s">
        <v>205</v>
      </c>
      <c r="C762" s="101"/>
      <c r="D762" s="101"/>
      <c r="E762" s="101"/>
      <c r="F762" s="101"/>
      <c r="G762" s="102"/>
      <c r="H762" s="102" t="s">
        <v>207</v>
      </c>
      <c r="I762" s="102" t="s">
        <v>3712</v>
      </c>
      <c r="J762" s="102" t="s">
        <v>1656</v>
      </c>
      <c r="K762" s="102" t="s">
        <v>1811</v>
      </c>
      <c r="L762" s="102">
        <v>6</v>
      </c>
      <c r="M762" s="102"/>
      <c r="N762" s="102"/>
      <c r="O762" s="102" t="s">
        <v>208</v>
      </c>
      <c r="P762" s="102" t="s">
        <v>209</v>
      </c>
      <c r="Q762" s="102" t="s">
        <v>139</v>
      </c>
      <c r="R762" s="102">
        <v>34160</v>
      </c>
      <c r="S762" s="102"/>
      <c r="T762" s="102">
        <v>80</v>
      </c>
      <c r="U762" s="102"/>
      <c r="V762" s="103"/>
      <c r="W762" s="101"/>
      <c r="X762" s="102"/>
      <c r="Y762" s="101"/>
      <c r="Z762" s="101"/>
      <c r="AA762" s="101"/>
      <c r="AB762" s="104"/>
    </row>
    <row r="763" spans="2:28" ht="16.5" customHeight="1" x14ac:dyDescent="0.25">
      <c r="B763" s="97">
        <v>2131</v>
      </c>
      <c r="C763" s="97" t="s">
        <v>206</v>
      </c>
      <c r="D763" s="98" t="s">
        <v>4984</v>
      </c>
      <c r="E763" s="99" t="s">
        <v>3038</v>
      </c>
      <c r="F763" s="97" t="s">
        <v>223</v>
      </c>
      <c r="G763" s="97">
        <v>1</v>
      </c>
      <c r="H763" s="105">
        <v>32</v>
      </c>
      <c r="I763" s="105">
        <v>2</v>
      </c>
      <c r="J763" s="105">
        <v>60</v>
      </c>
      <c r="K763" s="95">
        <v>13060</v>
      </c>
      <c r="L763" s="106">
        <f>T762</f>
        <v>80</v>
      </c>
      <c r="M763" s="106">
        <f>K763*L763</f>
        <v>1044800</v>
      </c>
      <c r="N763" s="77"/>
      <c r="O763" s="78"/>
      <c r="P763" s="78"/>
      <c r="Q763" s="78"/>
      <c r="R763" s="79"/>
      <c r="S763" s="80"/>
      <c r="T763" s="81"/>
      <c r="U763" s="77"/>
      <c r="V763" s="79"/>
      <c r="W763" s="79"/>
      <c r="X763" s="82"/>
      <c r="Y763" s="83">
        <f>M763</f>
        <v>1044800</v>
      </c>
      <c r="Z763" s="84"/>
      <c r="AA763" s="87">
        <f>AB763*M763/100</f>
        <v>104.48</v>
      </c>
      <c r="AB763" s="110">
        <v>0.01</v>
      </c>
    </row>
    <row r="764" spans="2:28" ht="16.5" customHeight="1" x14ac:dyDescent="0.25">
      <c r="B764" s="99"/>
      <c r="C764" s="99"/>
      <c r="D764" s="99"/>
      <c r="E764" s="99"/>
      <c r="F764" s="99"/>
      <c r="G764" s="99"/>
      <c r="H764" s="107"/>
      <c r="I764" s="107"/>
      <c r="J764" s="107"/>
      <c r="K764" s="106"/>
      <c r="L764" s="106"/>
      <c r="M764" s="106"/>
      <c r="N764" s="77"/>
      <c r="O764" s="78"/>
      <c r="P764" s="78"/>
      <c r="Q764" s="78"/>
      <c r="R764" s="79"/>
      <c r="S764" s="80"/>
      <c r="T764" s="81"/>
      <c r="U764" s="77"/>
      <c r="V764" s="79"/>
      <c r="W764" s="79"/>
      <c r="X764" s="86"/>
      <c r="Y764" s="83"/>
      <c r="Z764" s="84"/>
      <c r="AA764" s="85"/>
      <c r="AB764" s="86"/>
    </row>
    <row r="765" spans="2:28" ht="16.5" customHeight="1" x14ac:dyDescent="0.25">
      <c r="B765" s="100" t="s">
        <v>205</v>
      </c>
      <c r="C765" s="101"/>
      <c r="D765" s="101"/>
      <c r="E765" s="101"/>
      <c r="F765" s="101"/>
      <c r="G765" s="102"/>
      <c r="H765" s="102" t="s">
        <v>210</v>
      </c>
      <c r="I765" s="102" t="s">
        <v>1664</v>
      </c>
      <c r="J765" s="102" t="s">
        <v>1028</v>
      </c>
      <c r="K765" s="102" t="s">
        <v>3266</v>
      </c>
      <c r="L765" s="102">
        <v>6</v>
      </c>
      <c r="M765" s="102"/>
      <c r="N765" s="102"/>
      <c r="O765" s="102" t="s">
        <v>208</v>
      </c>
      <c r="P765" s="102" t="s">
        <v>209</v>
      </c>
      <c r="Q765" s="102" t="s">
        <v>139</v>
      </c>
      <c r="R765" s="102">
        <v>34160</v>
      </c>
      <c r="S765" s="102"/>
      <c r="T765" s="102">
        <v>80</v>
      </c>
      <c r="U765" s="102" t="s">
        <v>4992</v>
      </c>
      <c r="V765" s="103"/>
      <c r="W765" s="101"/>
      <c r="X765" s="102"/>
      <c r="Y765" s="101"/>
      <c r="Z765" s="101"/>
      <c r="AA765" s="101"/>
      <c r="AB765" s="104"/>
    </row>
    <row r="766" spans="2:28" ht="16.5" customHeight="1" x14ac:dyDescent="0.25">
      <c r="B766" s="97">
        <v>2135</v>
      </c>
      <c r="C766" s="97" t="s">
        <v>206</v>
      </c>
      <c r="D766" s="98" t="s">
        <v>4991</v>
      </c>
      <c r="E766" s="99" t="s">
        <v>223</v>
      </c>
      <c r="F766" s="97" t="s">
        <v>223</v>
      </c>
      <c r="G766" s="97">
        <v>1</v>
      </c>
      <c r="H766" s="105">
        <v>41</v>
      </c>
      <c r="I766" s="105">
        <v>2</v>
      </c>
      <c r="J766" s="105">
        <v>1</v>
      </c>
      <c r="K766" s="95">
        <v>16601</v>
      </c>
      <c r="L766" s="106">
        <f>T765</f>
        <v>80</v>
      </c>
      <c r="M766" s="106">
        <f>K766*L766</f>
        <v>1328080</v>
      </c>
      <c r="N766" s="77"/>
      <c r="O766" s="78"/>
      <c r="P766" s="78"/>
      <c r="Q766" s="78"/>
      <c r="R766" s="79"/>
      <c r="S766" s="80"/>
      <c r="T766" s="81"/>
      <c r="U766" s="77"/>
      <c r="V766" s="79"/>
      <c r="W766" s="79"/>
      <c r="X766" s="82"/>
      <c r="Y766" s="83">
        <f>M766</f>
        <v>1328080</v>
      </c>
      <c r="Z766" s="84"/>
      <c r="AA766" s="87">
        <f>AB766*M766/100</f>
        <v>132.80800000000002</v>
      </c>
      <c r="AB766" s="110">
        <v>0.01</v>
      </c>
    </row>
    <row r="767" spans="2:28" ht="16.5" customHeight="1" x14ac:dyDescent="0.25">
      <c r="B767" s="99"/>
      <c r="C767" s="99"/>
      <c r="D767" s="99"/>
      <c r="E767" s="99"/>
      <c r="F767" s="99"/>
      <c r="G767" s="99"/>
      <c r="H767" s="107"/>
      <c r="I767" s="107"/>
      <c r="J767" s="107"/>
      <c r="K767" s="106"/>
      <c r="L767" s="106"/>
      <c r="M767" s="106"/>
      <c r="N767" s="77"/>
      <c r="O767" s="78"/>
      <c r="P767" s="78"/>
      <c r="Q767" s="78"/>
      <c r="R767" s="79"/>
      <c r="S767" s="80"/>
      <c r="T767" s="81"/>
      <c r="U767" s="77"/>
      <c r="V767" s="79"/>
      <c r="W767" s="79"/>
      <c r="X767" s="86"/>
      <c r="Y767" s="83"/>
      <c r="Z767" s="84"/>
      <c r="AA767" s="85"/>
      <c r="AB767" s="86"/>
    </row>
    <row r="768" spans="2:28" ht="16.5" customHeight="1" x14ac:dyDescent="0.25">
      <c r="B768" s="100" t="s">
        <v>205</v>
      </c>
      <c r="C768" s="101"/>
      <c r="D768" s="101"/>
      <c r="E768" s="101"/>
      <c r="F768" s="101"/>
      <c r="G768" s="102"/>
      <c r="H768" s="102" t="s">
        <v>207</v>
      </c>
      <c r="I768" s="102" t="s">
        <v>2790</v>
      </c>
      <c r="J768" s="102" t="s">
        <v>1877</v>
      </c>
      <c r="K768" s="102" t="s">
        <v>4994</v>
      </c>
      <c r="L768" s="102">
        <v>6</v>
      </c>
      <c r="M768" s="102"/>
      <c r="N768" s="102"/>
      <c r="O768" s="102" t="s">
        <v>208</v>
      </c>
      <c r="P768" s="102" t="s">
        <v>209</v>
      </c>
      <c r="Q768" s="102" t="s">
        <v>139</v>
      </c>
      <c r="R768" s="102">
        <v>34160</v>
      </c>
      <c r="S768" s="102"/>
      <c r="T768" s="102">
        <v>80</v>
      </c>
      <c r="U768" s="102"/>
      <c r="V768" s="103"/>
      <c r="W768" s="101"/>
      <c r="X768" s="102"/>
      <c r="Y768" s="101"/>
      <c r="Z768" s="101"/>
      <c r="AA768" s="101"/>
      <c r="AB768" s="104"/>
    </row>
    <row r="769" spans="2:28" ht="16.5" customHeight="1" x14ac:dyDescent="0.25">
      <c r="B769" s="97">
        <v>2136</v>
      </c>
      <c r="C769" s="97" t="s">
        <v>206</v>
      </c>
      <c r="D769" s="98" t="s">
        <v>4993</v>
      </c>
      <c r="E769" s="99" t="s">
        <v>223</v>
      </c>
      <c r="F769" s="97" t="s">
        <v>223</v>
      </c>
      <c r="G769" s="97">
        <v>1</v>
      </c>
      <c r="H769" s="105">
        <v>15</v>
      </c>
      <c r="I769" s="105">
        <v>2</v>
      </c>
      <c r="J769" s="105">
        <v>62</v>
      </c>
      <c r="K769" s="95">
        <v>6262</v>
      </c>
      <c r="L769" s="106">
        <f>T768</f>
        <v>80</v>
      </c>
      <c r="M769" s="106">
        <f>K769*L769</f>
        <v>500960</v>
      </c>
      <c r="N769" s="77"/>
      <c r="O769" s="78"/>
      <c r="P769" s="78"/>
      <c r="Q769" s="78"/>
      <c r="R769" s="79"/>
      <c r="S769" s="80"/>
      <c r="T769" s="81"/>
      <c r="U769" s="77"/>
      <c r="V769" s="79"/>
      <c r="W769" s="79"/>
      <c r="X769" s="82"/>
      <c r="Y769" s="83">
        <f>M769</f>
        <v>500960</v>
      </c>
      <c r="Z769" s="84"/>
      <c r="AA769" s="87">
        <f>AB769*M769/100</f>
        <v>50.096000000000004</v>
      </c>
      <c r="AB769" s="110">
        <v>0.01</v>
      </c>
    </row>
    <row r="770" spans="2:28" ht="16.5" customHeight="1" x14ac:dyDescent="0.25">
      <c r="B770" s="99"/>
      <c r="C770" s="99"/>
      <c r="D770" s="99"/>
      <c r="E770" s="99"/>
      <c r="F770" s="99"/>
      <c r="G770" s="99"/>
      <c r="H770" s="107"/>
      <c r="I770" s="107"/>
      <c r="J770" s="107"/>
      <c r="K770" s="106"/>
      <c r="L770" s="106"/>
      <c r="M770" s="106"/>
      <c r="N770" s="77"/>
      <c r="O770" s="78"/>
      <c r="P770" s="78"/>
      <c r="Q770" s="78"/>
      <c r="R770" s="79"/>
      <c r="S770" s="80"/>
      <c r="T770" s="81"/>
      <c r="U770" s="77"/>
      <c r="V770" s="79"/>
      <c r="W770" s="79"/>
      <c r="X770" s="86"/>
      <c r="Y770" s="83"/>
      <c r="Z770" s="84"/>
      <c r="AA770" s="85"/>
      <c r="AB770" s="86"/>
    </row>
    <row r="771" spans="2:28" ht="16.5" customHeight="1" x14ac:dyDescent="0.25">
      <c r="B771" s="100" t="s">
        <v>205</v>
      </c>
      <c r="C771" s="101"/>
      <c r="D771" s="101"/>
      <c r="E771" s="101"/>
      <c r="F771" s="101"/>
      <c r="G771" s="102"/>
      <c r="H771" s="102" t="s">
        <v>210</v>
      </c>
      <c r="I771" s="102" t="s">
        <v>1862</v>
      </c>
      <c r="J771" s="102" t="s">
        <v>1039</v>
      </c>
      <c r="K771" s="102" t="s">
        <v>4305</v>
      </c>
      <c r="L771" s="102">
        <v>6</v>
      </c>
      <c r="M771" s="102"/>
      <c r="N771" s="102"/>
      <c r="O771" s="102" t="s">
        <v>208</v>
      </c>
      <c r="P771" s="102" t="s">
        <v>209</v>
      </c>
      <c r="Q771" s="102" t="s">
        <v>139</v>
      </c>
      <c r="R771" s="102">
        <v>34160</v>
      </c>
      <c r="S771" s="102"/>
      <c r="T771" s="102">
        <v>80</v>
      </c>
      <c r="U771" s="102"/>
      <c r="V771" s="103"/>
      <c r="W771" s="101"/>
      <c r="X771" s="102"/>
      <c r="Y771" s="101"/>
      <c r="Z771" s="101"/>
      <c r="AA771" s="101"/>
      <c r="AB771" s="104"/>
    </row>
    <row r="772" spans="2:28" ht="16.5" customHeight="1" x14ac:dyDescent="0.25">
      <c r="B772" s="97">
        <v>2146</v>
      </c>
      <c r="C772" s="97" t="s">
        <v>206</v>
      </c>
      <c r="D772" s="98" t="s">
        <v>5009</v>
      </c>
      <c r="E772" s="99" t="s">
        <v>3084</v>
      </c>
      <c r="F772" s="97" t="s">
        <v>223</v>
      </c>
      <c r="G772" s="97">
        <v>1</v>
      </c>
      <c r="H772" s="105">
        <v>17</v>
      </c>
      <c r="I772" s="105">
        <v>1</v>
      </c>
      <c r="J772" s="105">
        <v>88</v>
      </c>
      <c r="K772" s="95">
        <v>6988</v>
      </c>
      <c r="L772" s="106">
        <f>T771</f>
        <v>80</v>
      </c>
      <c r="M772" s="106">
        <f>K772*L772</f>
        <v>559040</v>
      </c>
      <c r="N772" s="77"/>
      <c r="O772" s="78"/>
      <c r="P772" s="78"/>
      <c r="Q772" s="78"/>
      <c r="R772" s="79"/>
      <c r="S772" s="80"/>
      <c r="T772" s="81"/>
      <c r="U772" s="77"/>
      <c r="V772" s="79"/>
      <c r="W772" s="79"/>
      <c r="X772" s="82"/>
      <c r="Y772" s="83">
        <f>M772</f>
        <v>559040</v>
      </c>
      <c r="Z772" s="84"/>
      <c r="AA772" s="87">
        <f>AB772*M772/100</f>
        <v>55.904000000000003</v>
      </c>
      <c r="AB772" s="110">
        <v>0.01</v>
      </c>
    </row>
    <row r="773" spans="2:28" ht="16.5" customHeight="1" x14ac:dyDescent="0.25">
      <c r="B773" s="99"/>
      <c r="C773" s="99"/>
      <c r="D773" s="99"/>
      <c r="E773" s="99"/>
      <c r="F773" s="99"/>
      <c r="G773" s="99"/>
      <c r="H773" s="107"/>
      <c r="I773" s="107"/>
      <c r="J773" s="107"/>
      <c r="K773" s="106"/>
      <c r="L773" s="106"/>
      <c r="M773" s="106"/>
      <c r="N773" s="77"/>
      <c r="O773" s="78"/>
      <c r="P773" s="78"/>
      <c r="Q773" s="78"/>
      <c r="R773" s="79"/>
      <c r="S773" s="80"/>
      <c r="T773" s="81"/>
      <c r="U773" s="77"/>
      <c r="V773" s="79"/>
      <c r="W773" s="79"/>
      <c r="X773" s="86"/>
      <c r="Y773" s="83"/>
      <c r="Z773" s="84"/>
      <c r="AA773" s="85"/>
      <c r="AB773" s="86"/>
    </row>
    <row r="774" spans="2:28" ht="16.5" customHeight="1" x14ac:dyDescent="0.25">
      <c r="B774" s="100" t="s">
        <v>205</v>
      </c>
      <c r="C774" s="101"/>
      <c r="D774" s="101"/>
      <c r="E774" s="101"/>
      <c r="F774" s="101"/>
      <c r="G774" s="102"/>
      <c r="H774" s="102" t="s">
        <v>210</v>
      </c>
      <c r="I774" s="102" t="s">
        <v>2631</v>
      </c>
      <c r="J774" s="102" t="s">
        <v>5016</v>
      </c>
      <c r="K774" s="102" t="s">
        <v>4232</v>
      </c>
      <c r="L774" s="102">
        <v>6</v>
      </c>
      <c r="M774" s="102"/>
      <c r="N774" s="102"/>
      <c r="O774" s="102" t="s">
        <v>208</v>
      </c>
      <c r="P774" s="102" t="s">
        <v>209</v>
      </c>
      <c r="Q774" s="102" t="s">
        <v>139</v>
      </c>
      <c r="R774" s="102">
        <v>34160</v>
      </c>
      <c r="S774" s="102"/>
      <c r="T774" s="102">
        <v>80</v>
      </c>
      <c r="U774" s="102"/>
      <c r="V774" s="103"/>
      <c r="W774" s="101"/>
      <c r="X774" s="102"/>
      <c r="Y774" s="101"/>
      <c r="Z774" s="101"/>
      <c r="AA774" s="101"/>
      <c r="AB774" s="104"/>
    </row>
    <row r="775" spans="2:28" ht="16.5" customHeight="1" x14ac:dyDescent="0.25">
      <c r="B775" s="97">
        <v>2150</v>
      </c>
      <c r="C775" s="97" t="s">
        <v>206</v>
      </c>
      <c r="D775" s="98" t="s">
        <v>5015</v>
      </c>
      <c r="E775" s="99" t="s">
        <v>3084</v>
      </c>
      <c r="F775" s="97" t="s">
        <v>223</v>
      </c>
      <c r="G775" s="97">
        <v>1</v>
      </c>
      <c r="H775" s="105">
        <v>14</v>
      </c>
      <c r="I775" s="105">
        <v>0</v>
      </c>
      <c r="J775" s="105">
        <v>91</v>
      </c>
      <c r="K775" s="95">
        <v>5691</v>
      </c>
      <c r="L775" s="106">
        <f>T774</f>
        <v>80</v>
      </c>
      <c r="M775" s="106">
        <f>K775*L775</f>
        <v>455280</v>
      </c>
      <c r="N775" s="77"/>
      <c r="O775" s="78"/>
      <c r="P775" s="78"/>
      <c r="Q775" s="78"/>
      <c r="R775" s="79"/>
      <c r="S775" s="80"/>
      <c r="T775" s="81"/>
      <c r="U775" s="77"/>
      <c r="V775" s="79"/>
      <c r="W775" s="79"/>
      <c r="X775" s="82"/>
      <c r="Y775" s="83">
        <f>M775</f>
        <v>455280</v>
      </c>
      <c r="Z775" s="84"/>
      <c r="AA775" s="87">
        <f>AB775*M775/100</f>
        <v>45.527999999999999</v>
      </c>
      <c r="AB775" s="110">
        <v>0.01</v>
      </c>
    </row>
    <row r="776" spans="2:28" ht="16.5" customHeight="1" x14ac:dyDescent="0.25">
      <c r="B776" s="99"/>
      <c r="C776" s="99"/>
      <c r="D776" s="99"/>
      <c r="E776" s="99"/>
      <c r="F776" s="99"/>
      <c r="G776" s="99"/>
      <c r="H776" s="107"/>
      <c r="I776" s="107"/>
      <c r="J776" s="107"/>
      <c r="K776" s="106"/>
      <c r="L776" s="106"/>
      <c r="M776" s="106"/>
      <c r="N776" s="77"/>
      <c r="O776" s="78"/>
      <c r="P776" s="78"/>
      <c r="Q776" s="78"/>
      <c r="R776" s="79"/>
      <c r="S776" s="80"/>
      <c r="T776" s="81"/>
      <c r="U776" s="77"/>
      <c r="V776" s="79"/>
      <c r="W776" s="79"/>
      <c r="X776" s="86"/>
      <c r="Y776" s="83"/>
      <c r="Z776" s="84"/>
      <c r="AA776" s="85"/>
      <c r="AB776" s="86"/>
    </row>
    <row r="777" spans="2:28" ht="16.5" customHeight="1" x14ac:dyDescent="0.25">
      <c r="B777" s="100" t="s">
        <v>205</v>
      </c>
      <c r="C777" s="101"/>
      <c r="D777" s="101"/>
      <c r="E777" s="101"/>
      <c r="F777" s="101"/>
      <c r="G777" s="102"/>
      <c r="H777" s="102" t="s">
        <v>207</v>
      </c>
      <c r="I777" s="102" t="s">
        <v>922</v>
      </c>
      <c r="J777" s="102" t="s">
        <v>676</v>
      </c>
      <c r="K777" s="102" t="s">
        <v>4242</v>
      </c>
      <c r="L777" s="102">
        <v>6</v>
      </c>
      <c r="M777" s="102"/>
      <c r="N777" s="102"/>
      <c r="O777" s="102" t="s">
        <v>208</v>
      </c>
      <c r="P777" s="102" t="s">
        <v>209</v>
      </c>
      <c r="Q777" s="102" t="s">
        <v>139</v>
      </c>
      <c r="R777" s="102">
        <v>34160</v>
      </c>
      <c r="S777" s="102"/>
      <c r="T777" s="102">
        <v>80</v>
      </c>
      <c r="U777" s="102" t="s">
        <v>5018</v>
      </c>
      <c r="V777" s="103"/>
      <c r="W777" s="101"/>
      <c r="X777" s="102"/>
      <c r="Y777" s="101"/>
      <c r="Z777" s="101"/>
      <c r="AA777" s="101"/>
      <c r="AB777" s="104"/>
    </row>
    <row r="778" spans="2:28" ht="16.5" customHeight="1" x14ac:dyDescent="0.25">
      <c r="B778" s="97">
        <v>2151</v>
      </c>
      <c r="C778" s="97" t="s">
        <v>206</v>
      </c>
      <c r="D778" s="98" t="s">
        <v>5017</v>
      </c>
      <c r="E778" s="99" t="s">
        <v>3084</v>
      </c>
      <c r="F778" s="97" t="s">
        <v>223</v>
      </c>
      <c r="G778" s="97">
        <v>1</v>
      </c>
      <c r="H778" s="105">
        <v>19</v>
      </c>
      <c r="I778" s="105">
        <v>0</v>
      </c>
      <c r="J778" s="105">
        <v>86</v>
      </c>
      <c r="K778" s="95">
        <v>7686</v>
      </c>
      <c r="L778" s="106">
        <f>T777</f>
        <v>80</v>
      </c>
      <c r="M778" s="106">
        <f>K778*L778</f>
        <v>614880</v>
      </c>
      <c r="N778" s="77"/>
      <c r="O778" s="78"/>
      <c r="P778" s="78"/>
      <c r="Q778" s="78"/>
      <c r="R778" s="79"/>
      <c r="S778" s="80"/>
      <c r="T778" s="81"/>
      <c r="U778" s="77"/>
      <c r="V778" s="79"/>
      <c r="W778" s="79"/>
      <c r="X778" s="82"/>
      <c r="Y778" s="83">
        <f>M778</f>
        <v>614880</v>
      </c>
      <c r="Z778" s="84"/>
      <c r="AA778" s="87">
        <f>AB778*M778/100</f>
        <v>61.488</v>
      </c>
      <c r="AB778" s="110">
        <v>0.01</v>
      </c>
    </row>
    <row r="779" spans="2:28" ht="16.5" customHeight="1" x14ac:dyDescent="0.25">
      <c r="B779" s="99"/>
      <c r="C779" s="99"/>
      <c r="D779" s="99"/>
      <c r="E779" s="99"/>
      <c r="F779" s="99"/>
      <c r="G779" s="99"/>
      <c r="H779" s="107"/>
      <c r="I779" s="107"/>
      <c r="J779" s="107"/>
      <c r="K779" s="106"/>
      <c r="L779" s="106"/>
      <c r="M779" s="106"/>
      <c r="N779" s="77"/>
      <c r="O779" s="78"/>
      <c r="P779" s="78"/>
      <c r="Q779" s="78"/>
      <c r="R779" s="79"/>
      <c r="S779" s="80"/>
      <c r="T779" s="81"/>
      <c r="U779" s="77"/>
      <c r="V779" s="79"/>
      <c r="W779" s="79"/>
      <c r="X779" s="86"/>
      <c r="Y779" s="83"/>
      <c r="Z779" s="84"/>
      <c r="AA779" s="85"/>
      <c r="AB779" s="86"/>
    </row>
    <row r="780" spans="2:28" ht="16.5" customHeight="1" x14ac:dyDescent="0.25">
      <c r="B780" s="100" t="s">
        <v>205</v>
      </c>
      <c r="C780" s="101"/>
      <c r="D780" s="101"/>
      <c r="E780" s="101"/>
      <c r="F780" s="101"/>
      <c r="G780" s="102"/>
      <c r="H780" s="102" t="s">
        <v>210</v>
      </c>
      <c r="I780" s="102" t="s">
        <v>1984</v>
      </c>
      <c r="J780" s="102" t="s">
        <v>725</v>
      </c>
      <c r="K780" s="102" t="s">
        <v>4517</v>
      </c>
      <c r="L780" s="102">
        <v>6</v>
      </c>
      <c r="M780" s="102"/>
      <c r="N780" s="102"/>
      <c r="O780" s="102" t="s">
        <v>208</v>
      </c>
      <c r="P780" s="102" t="s">
        <v>209</v>
      </c>
      <c r="Q780" s="102" t="s">
        <v>139</v>
      </c>
      <c r="R780" s="102">
        <v>34160</v>
      </c>
      <c r="S780" s="102"/>
      <c r="T780" s="102">
        <v>80</v>
      </c>
      <c r="U780" s="102" t="s">
        <v>5035</v>
      </c>
      <c r="V780" s="103"/>
      <c r="W780" s="101"/>
      <c r="X780" s="102"/>
      <c r="Y780" s="101"/>
      <c r="Z780" s="101"/>
      <c r="AA780" s="101"/>
      <c r="AB780" s="104"/>
    </row>
    <row r="781" spans="2:28" ht="16.5" customHeight="1" x14ac:dyDescent="0.25">
      <c r="B781" s="97">
        <v>2162</v>
      </c>
      <c r="C781" s="97" t="s">
        <v>206</v>
      </c>
      <c r="D781" s="98" t="s">
        <v>5034</v>
      </c>
      <c r="E781" s="99" t="s">
        <v>3308</v>
      </c>
      <c r="F781" s="97" t="s">
        <v>223</v>
      </c>
      <c r="G781" s="97">
        <v>1</v>
      </c>
      <c r="H781" s="105">
        <v>7</v>
      </c>
      <c r="I781" s="105">
        <v>0</v>
      </c>
      <c r="J781" s="105">
        <v>10</v>
      </c>
      <c r="K781" s="95">
        <v>2810</v>
      </c>
      <c r="L781" s="106">
        <f>T780</f>
        <v>80</v>
      </c>
      <c r="M781" s="106">
        <f>K781*L781</f>
        <v>224800</v>
      </c>
      <c r="N781" s="77"/>
      <c r="O781" s="78"/>
      <c r="P781" s="78"/>
      <c r="Q781" s="78"/>
      <c r="R781" s="79"/>
      <c r="S781" s="80"/>
      <c r="T781" s="81"/>
      <c r="U781" s="77"/>
      <c r="V781" s="79"/>
      <c r="W781" s="79"/>
      <c r="X781" s="82"/>
      <c r="Y781" s="83">
        <f>M781</f>
        <v>224800</v>
      </c>
      <c r="Z781" s="84"/>
      <c r="AA781" s="87">
        <f>AB781*M781/100</f>
        <v>22.48</v>
      </c>
      <c r="AB781" s="110">
        <v>0.01</v>
      </c>
    </row>
    <row r="782" spans="2:28" ht="16.5" customHeight="1" x14ac:dyDescent="0.25">
      <c r="B782" s="99"/>
      <c r="C782" s="99"/>
      <c r="D782" s="99"/>
      <c r="E782" s="99"/>
      <c r="F782" s="99"/>
      <c r="G782" s="99"/>
      <c r="H782" s="107"/>
      <c r="I782" s="107"/>
      <c r="J782" s="107"/>
      <c r="K782" s="106"/>
      <c r="L782" s="106"/>
      <c r="M782" s="106"/>
      <c r="N782" s="77"/>
      <c r="O782" s="78"/>
      <c r="P782" s="78"/>
      <c r="Q782" s="78"/>
      <c r="R782" s="79"/>
      <c r="S782" s="80"/>
      <c r="T782" s="81"/>
      <c r="U782" s="77"/>
      <c r="V782" s="79"/>
      <c r="W782" s="79"/>
      <c r="X782" s="86"/>
      <c r="Y782" s="83"/>
      <c r="Z782" s="84"/>
      <c r="AA782" s="85"/>
      <c r="AB782" s="86"/>
    </row>
    <row r="783" spans="2:28" ht="16.5" customHeight="1" x14ac:dyDescent="0.25">
      <c r="B783" s="100" t="s">
        <v>205</v>
      </c>
      <c r="C783" s="101"/>
      <c r="D783" s="101"/>
      <c r="E783" s="101"/>
      <c r="F783" s="101"/>
      <c r="G783" s="102"/>
      <c r="H783" s="102" t="s">
        <v>210</v>
      </c>
      <c r="I783" s="102" t="s">
        <v>1885</v>
      </c>
      <c r="J783" s="102" t="s">
        <v>1886</v>
      </c>
      <c r="K783" s="102">
        <v>36</v>
      </c>
      <c r="L783" s="102">
        <v>6</v>
      </c>
      <c r="M783" s="102"/>
      <c r="N783" s="102"/>
      <c r="O783" s="102" t="s">
        <v>208</v>
      </c>
      <c r="P783" s="102" t="s">
        <v>209</v>
      </c>
      <c r="Q783" s="102" t="s">
        <v>139</v>
      </c>
      <c r="R783" s="102">
        <v>34160</v>
      </c>
      <c r="S783" s="102"/>
      <c r="T783" s="102">
        <v>80</v>
      </c>
      <c r="U783" s="102" t="s">
        <v>5065</v>
      </c>
      <c r="V783" s="103"/>
      <c r="W783" s="101"/>
      <c r="X783" s="102"/>
      <c r="Y783" s="101"/>
      <c r="Z783" s="101"/>
      <c r="AA783" s="101"/>
      <c r="AB783" s="104"/>
    </row>
    <row r="784" spans="2:28" ht="16.5" customHeight="1" x14ac:dyDescent="0.25">
      <c r="B784" s="97">
        <v>2174</v>
      </c>
      <c r="C784" s="97" t="s">
        <v>206</v>
      </c>
      <c r="D784" s="98" t="s">
        <v>5064</v>
      </c>
      <c r="E784" s="99" t="s">
        <v>3138</v>
      </c>
      <c r="F784" s="97" t="s">
        <v>223</v>
      </c>
      <c r="G784" s="97">
        <v>1</v>
      </c>
      <c r="H784" s="105">
        <v>10</v>
      </c>
      <c r="I784" s="105">
        <v>2</v>
      </c>
      <c r="J784" s="105">
        <v>14</v>
      </c>
      <c r="K784" s="95">
        <v>4214</v>
      </c>
      <c r="L784" s="106">
        <f>T783</f>
        <v>80</v>
      </c>
      <c r="M784" s="106">
        <f>K784*L784</f>
        <v>337120</v>
      </c>
      <c r="N784" s="77"/>
      <c r="O784" s="78"/>
      <c r="P784" s="78"/>
      <c r="Q784" s="78"/>
      <c r="R784" s="79"/>
      <c r="S784" s="80"/>
      <c r="T784" s="81"/>
      <c r="U784" s="77"/>
      <c r="V784" s="79"/>
      <c r="W784" s="79"/>
      <c r="X784" s="82"/>
      <c r="Y784" s="83">
        <f>M784</f>
        <v>337120</v>
      </c>
      <c r="Z784" s="84"/>
      <c r="AA784" s="87">
        <f>AB784*M784/100</f>
        <v>33.712000000000003</v>
      </c>
      <c r="AB784" s="110">
        <v>0.01</v>
      </c>
    </row>
    <row r="785" spans="2:28" ht="16.5" customHeight="1" x14ac:dyDescent="0.25">
      <c r="B785" s="99"/>
      <c r="C785" s="99"/>
      <c r="D785" s="99"/>
      <c r="E785" s="99"/>
      <c r="F785" s="99"/>
      <c r="G785" s="99"/>
      <c r="H785" s="107"/>
      <c r="I785" s="107"/>
      <c r="J785" s="107"/>
      <c r="K785" s="106"/>
      <c r="L785" s="106"/>
      <c r="M785" s="106"/>
      <c r="N785" s="77"/>
      <c r="O785" s="78"/>
      <c r="P785" s="78"/>
      <c r="Q785" s="78"/>
      <c r="R785" s="79"/>
      <c r="S785" s="80"/>
      <c r="T785" s="81"/>
      <c r="U785" s="77"/>
      <c r="V785" s="79"/>
      <c r="W785" s="79"/>
      <c r="X785" s="86"/>
      <c r="Y785" s="83"/>
      <c r="Z785" s="84"/>
      <c r="AA785" s="85"/>
      <c r="AB785" s="86"/>
    </row>
    <row r="786" spans="2:28" ht="16.5" customHeight="1" x14ac:dyDescent="0.25">
      <c r="B786" s="100" t="s">
        <v>205</v>
      </c>
      <c r="C786" s="101"/>
      <c r="D786" s="101"/>
      <c r="E786" s="101"/>
      <c r="F786" s="101"/>
      <c r="G786" s="102"/>
      <c r="H786" s="102" t="s">
        <v>210</v>
      </c>
      <c r="I786" s="102" t="s">
        <v>5067</v>
      </c>
      <c r="J786" s="102" t="s">
        <v>1822</v>
      </c>
      <c r="K786" s="102">
        <v>71</v>
      </c>
      <c r="L786" s="102">
        <v>6</v>
      </c>
      <c r="M786" s="102"/>
      <c r="N786" s="102"/>
      <c r="O786" s="102" t="s">
        <v>208</v>
      </c>
      <c r="P786" s="102" t="s">
        <v>209</v>
      </c>
      <c r="Q786" s="102" t="s">
        <v>139</v>
      </c>
      <c r="R786" s="102">
        <v>34160</v>
      </c>
      <c r="S786" s="102"/>
      <c r="T786" s="102">
        <v>80</v>
      </c>
      <c r="U786" s="102"/>
      <c r="V786" s="103"/>
      <c r="W786" s="101"/>
      <c r="X786" s="102"/>
      <c r="Y786" s="101"/>
      <c r="Z786" s="101"/>
      <c r="AA786" s="101"/>
      <c r="AB786" s="104"/>
    </row>
    <row r="787" spans="2:28" ht="16.5" customHeight="1" x14ac:dyDescent="0.25">
      <c r="B787" s="97">
        <v>2175</v>
      </c>
      <c r="C787" s="97" t="s">
        <v>206</v>
      </c>
      <c r="D787" s="98" t="s">
        <v>5066</v>
      </c>
      <c r="E787" s="99" t="s">
        <v>3138</v>
      </c>
      <c r="F787" s="97" t="s">
        <v>223</v>
      </c>
      <c r="G787" s="97">
        <v>1</v>
      </c>
      <c r="H787" s="105">
        <v>48</v>
      </c>
      <c r="I787" s="105">
        <v>2</v>
      </c>
      <c r="J787" s="105">
        <v>76</v>
      </c>
      <c r="K787" s="95">
        <v>19476</v>
      </c>
      <c r="L787" s="106">
        <f>T786</f>
        <v>80</v>
      </c>
      <c r="M787" s="106">
        <f>K787*L787</f>
        <v>1558080</v>
      </c>
      <c r="N787" s="77"/>
      <c r="O787" s="78"/>
      <c r="P787" s="78"/>
      <c r="Q787" s="78"/>
      <c r="R787" s="79"/>
      <c r="S787" s="80"/>
      <c r="T787" s="81"/>
      <c r="U787" s="77"/>
      <c r="V787" s="79"/>
      <c r="W787" s="79"/>
      <c r="X787" s="82"/>
      <c r="Y787" s="83">
        <f>M787</f>
        <v>1558080</v>
      </c>
      <c r="Z787" s="84"/>
      <c r="AA787" s="87">
        <f>AB787*M787/100</f>
        <v>155.80800000000002</v>
      </c>
      <c r="AB787" s="110">
        <v>0.01</v>
      </c>
    </row>
    <row r="788" spans="2:28" ht="16.5" customHeight="1" x14ac:dyDescent="0.25">
      <c r="B788" s="99"/>
      <c r="C788" s="99"/>
      <c r="D788" s="99"/>
      <c r="E788" s="99"/>
      <c r="F788" s="99"/>
      <c r="G788" s="99"/>
      <c r="H788" s="107"/>
      <c r="I788" s="107"/>
      <c r="J788" s="107"/>
      <c r="K788" s="106"/>
      <c r="L788" s="106"/>
      <c r="M788" s="106"/>
      <c r="N788" s="77"/>
      <c r="O788" s="78"/>
      <c r="P788" s="78"/>
      <c r="Q788" s="78"/>
      <c r="R788" s="79"/>
      <c r="S788" s="80"/>
      <c r="T788" s="81"/>
      <c r="U788" s="77"/>
      <c r="V788" s="79"/>
      <c r="W788" s="79"/>
      <c r="X788" s="86"/>
      <c r="Y788" s="83"/>
      <c r="Z788" s="84"/>
      <c r="AA788" s="85"/>
      <c r="AB788" s="86"/>
    </row>
    <row r="789" spans="2:28" ht="16.5" customHeight="1" x14ac:dyDescent="0.25">
      <c r="B789" s="100" t="s">
        <v>205</v>
      </c>
      <c r="C789" s="101"/>
      <c r="D789" s="101"/>
      <c r="E789" s="101"/>
      <c r="F789" s="101"/>
      <c r="G789" s="102"/>
      <c r="H789" s="102" t="s">
        <v>210</v>
      </c>
      <c r="I789" s="102" t="s">
        <v>1504</v>
      </c>
      <c r="J789" s="102" t="s">
        <v>3252</v>
      </c>
      <c r="K789" s="102">
        <v>76</v>
      </c>
      <c r="L789" s="102">
        <v>6</v>
      </c>
      <c r="M789" s="102"/>
      <c r="N789" s="102"/>
      <c r="O789" s="102" t="s">
        <v>208</v>
      </c>
      <c r="P789" s="102" t="s">
        <v>209</v>
      </c>
      <c r="Q789" s="102" t="s">
        <v>139</v>
      </c>
      <c r="R789" s="102">
        <v>34160</v>
      </c>
      <c r="S789" s="102"/>
      <c r="T789" s="102">
        <v>80</v>
      </c>
      <c r="U789" s="102"/>
      <c r="V789" s="103"/>
      <c r="W789" s="101"/>
      <c r="X789" s="102"/>
      <c r="Y789" s="101"/>
      <c r="Z789" s="101"/>
      <c r="AA789" s="101"/>
      <c r="AB789" s="104"/>
    </row>
    <row r="790" spans="2:28" ht="16.5" customHeight="1" x14ac:dyDescent="0.25">
      <c r="B790" s="97">
        <v>2182</v>
      </c>
      <c r="C790" s="97" t="s">
        <v>206</v>
      </c>
      <c r="D790" s="98" t="s">
        <v>5084</v>
      </c>
      <c r="E790" s="99" t="s">
        <v>3181</v>
      </c>
      <c r="F790" s="97" t="s">
        <v>223</v>
      </c>
      <c r="G790" s="97">
        <v>1</v>
      </c>
      <c r="H790" s="105">
        <v>13</v>
      </c>
      <c r="I790" s="105">
        <v>3</v>
      </c>
      <c r="J790" s="105">
        <v>78</v>
      </c>
      <c r="K790" s="95">
        <v>5578</v>
      </c>
      <c r="L790" s="106">
        <f>T789</f>
        <v>80</v>
      </c>
      <c r="M790" s="106">
        <f>K790*L790</f>
        <v>446240</v>
      </c>
      <c r="N790" s="77"/>
      <c r="O790" s="78"/>
      <c r="P790" s="78"/>
      <c r="Q790" s="78"/>
      <c r="R790" s="79"/>
      <c r="S790" s="80"/>
      <c r="T790" s="81"/>
      <c r="U790" s="77"/>
      <c r="V790" s="79"/>
      <c r="W790" s="79"/>
      <c r="X790" s="82"/>
      <c r="Y790" s="83">
        <f>M790</f>
        <v>446240</v>
      </c>
      <c r="Z790" s="84"/>
      <c r="AA790" s="87">
        <f>AB790*M790/100</f>
        <v>44.624000000000002</v>
      </c>
      <c r="AB790" s="110">
        <v>0.01</v>
      </c>
    </row>
    <row r="791" spans="2:28" ht="16.5" customHeight="1" x14ac:dyDescent="0.25">
      <c r="B791" s="99"/>
      <c r="C791" s="99"/>
      <c r="D791" s="99"/>
      <c r="E791" s="99"/>
      <c r="F791" s="99"/>
      <c r="G791" s="99"/>
      <c r="H791" s="107"/>
      <c r="I791" s="107"/>
      <c r="J791" s="107"/>
      <c r="K791" s="106"/>
      <c r="L791" s="106"/>
      <c r="M791" s="106"/>
      <c r="N791" s="77"/>
      <c r="O791" s="78"/>
      <c r="P791" s="78"/>
      <c r="Q791" s="78"/>
      <c r="R791" s="79"/>
      <c r="S791" s="80"/>
      <c r="T791" s="81"/>
      <c r="U791" s="77"/>
      <c r="V791" s="79"/>
      <c r="W791" s="79"/>
      <c r="X791" s="86"/>
      <c r="Y791" s="83"/>
      <c r="Z791" s="84"/>
      <c r="AA791" s="85"/>
      <c r="AB791" s="86"/>
    </row>
    <row r="792" spans="2:28" ht="16.5" customHeight="1" x14ac:dyDescent="0.25">
      <c r="B792" s="100" t="s">
        <v>205</v>
      </c>
      <c r="C792" s="101"/>
      <c r="D792" s="101"/>
      <c r="E792" s="101"/>
      <c r="F792" s="101"/>
      <c r="G792" s="102"/>
      <c r="H792" s="102" t="s">
        <v>210</v>
      </c>
      <c r="I792" s="102" t="s">
        <v>5092</v>
      </c>
      <c r="J792" s="102" t="s">
        <v>728</v>
      </c>
      <c r="K792" s="102">
        <v>15</v>
      </c>
      <c r="L792" s="102">
        <v>6</v>
      </c>
      <c r="M792" s="102"/>
      <c r="N792" s="102"/>
      <c r="O792" s="102" t="s">
        <v>208</v>
      </c>
      <c r="P792" s="102" t="s">
        <v>209</v>
      </c>
      <c r="Q792" s="102" t="s">
        <v>139</v>
      </c>
      <c r="R792" s="102">
        <v>34160</v>
      </c>
      <c r="S792" s="102"/>
      <c r="T792" s="102">
        <v>80</v>
      </c>
      <c r="U792" s="102"/>
      <c r="V792" s="103"/>
      <c r="W792" s="101"/>
      <c r="X792" s="102" t="s">
        <v>212</v>
      </c>
      <c r="Y792" s="101" t="s">
        <v>5093</v>
      </c>
      <c r="Z792" s="101"/>
      <c r="AA792" s="101"/>
      <c r="AB792" s="104"/>
    </row>
    <row r="793" spans="2:28" ht="16.5" customHeight="1" x14ac:dyDescent="0.25">
      <c r="B793" s="97">
        <v>2187</v>
      </c>
      <c r="C793" s="97" t="s">
        <v>206</v>
      </c>
      <c r="D793" s="98">
        <v>746</v>
      </c>
      <c r="E793" s="99">
        <v>23</v>
      </c>
      <c r="F793" s="97"/>
      <c r="G793" s="97">
        <v>1</v>
      </c>
      <c r="H793" s="105">
        <v>14</v>
      </c>
      <c r="I793" s="105">
        <v>3</v>
      </c>
      <c r="J793" s="105">
        <v>98</v>
      </c>
      <c r="K793" s="95">
        <v>5998</v>
      </c>
      <c r="L793" s="106">
        <f>T792</f>
        <v>80</v>
      </c>
      <c r="M793" s="106">
        <f>K793*L793</f>
        <v>479840</v>
      </c>
      <c r="N793" s="77"/>
      <c r="O793" s="78"/>
      <c r="P793" s="78"/>
      <c r="Q793" s="78"/>
      <c r="R793" s="79"/>
      <c r="S793" s="80"/>
      <c r="T793" s="81"/>
      <c r="U793" s="77"/>
      <c r="V793" s="79"/>
      <c r="W793" s="79"/>
      <c r="X793" s="82"/>
      <c r="Y793" s="83">
        <f>M793</f>
        <v>479840</v>
      </c>
      <c r="Z793" s="84"/>
      <c r="AA793" s="87">
        <f>AB793*M793/100</f>
        <v>47.984000000000009</v>
      </c>
      <c r="AB793" s="110">
        <v>0.01</v>
      </c>
    </row>
    <row r="794" spans="2:28" ht="16.5" customHeight="1" x14ac:dyDescent="0.25">
      <c r="B794" s="99"/>
      <c r="C794" s="99"/>
      <c r="D794" s="99"/>
      <c r="E794" s="99"/>
      <c r="F794" s="99"/>
      <c r="G794" s="99"/>
      <c r="H794" s="107"/>
      <c r="I794" s="107"/>
      <c r="J794" s="107"/>
      <c r="K794" s="106"/>
      <c r="L794" s="106"/>
      <c r="M794" s="106"/>
      <c r="N794" s="77"/>
      <c r="O794" s="78"/>
      <c r="P794" s="78"/>
      <c r="Q794" s="78"/>
      <c r="R794" s="79"/>
      <c r="S794" s="80"/>
      <c r="T794" s="81"/>
      <c r="U794" s="77"/>
      <c r="V794" s="79"/>
      <c r="W794" s="79"/>
      <c r="X794" s="86"/>
      <c r="Y794" s="83"/>
      <c r="Z794" s="84"/>
      <c r="AA794" s="85"/>
      <c r="AB794" s="86"/>
    </row>
    <row r="795" spans="2:28" ht="16.5" customHeight="1" x14ac:dyDescent="0.25">
      <c r="B795" s="100" t="s">
        <v>205</v>
      </c>
      <c r="C795" s="101"/>
      <c r="D795" s="101"/>
      <c r="E795" s="101"/>
      <c r="F795" s="101"/>
      <c r="G795" s="102"/>
      <c r="H795" s="102" t="s">
        <v>210</v>
      </c>
      <c r="I795" s="102" t="s">
        <v>731</v>
      </c>
      <c r="J795" s="102" t="s">
        <v>728</v>
      </c>
      <c r="K795" s="102">
        <v>41</v>
      </c>
      <c r="L795" s="102">
        <v>6</v>
      </c>
      <c r="M795" s="102"/>
      <c r="N795" s="102"/>
      <c r="O795" s="102" t="s">
        <v>208</v>
      </c>
      <c r="P795" s="102" t="s">
        <v>209</v>
      </c>
      <c r="Q795" s="102" t="s">
        <v>139</v>
      </c>
      <c r="R795" s="102">
        <v>34160</v>
      </c>
      <c r="S795" s="102"/>
      <c r="T795" s="102">
        <v>80</v>
      </c>
      <c r="U795" s="102"/>
      <c r="V795" s="103"/>
      <c r="W795" s="101"/>
      <c r="X795" s="102"/>
      <c r="Y795" s="101"/>
      <c r="Z795" s="101"/>
      <c r="AA795" s="101"/>
      <c r="AB795" s="104"/>
    </row>
    <row r="796" spans="2:28" ht="16.5" customHeight="1" x14ac:dyDescent="0.25">
      <c r="B796" s="97">
        <v>2188</v>
      </c>
      <c r="C796" s="97" t="s">
        <v>206</v>
      </c>
      <c r="D796" s="98">
        <v>745</v>
      </c>
      <c r="E796" s="99">
        <v>22</v>
      </c>
      <c r="F796" s="97"/>
      <c r="G796" s="97">
        <v>1</v>
      </c>
      <c r="H796" s="105">
        <v>22</v>
      </c>
      <c r="I796" s="105">
        <v>3</v>
      </c>
      <c r="J796" s="105">
        <v>97</v>
      </c>
      <c r="K796" s="95">
        <v>9197</v>
      </c>
      <c r="L796" s="106">
        <f>T795</f>
        <v>80</v>
      </c>
      <c r="M796" s="106">
        <f>K796*L796</f>
        <v>735760</v>
      </c>
      <c r="N796" s="77"/>
      <c r="O796" s="78"/>
      <c r="P796" s="78"/>
      <c r="Q796" s="78"/>
      <c r="R796" s="79"/>
      <c r="S796" s="80"/>
      <c r="T796" s="81"/>
      <c r="U796" s="77"/>
      <c r="V796" s="79"/>
      <c r="W796" s="79"/>
      <c r="X796" s="82"/>
      <c r="Y796" s="83">
        <f>M796</f>
        <v>735760</v>
      </c>
      <c r="Z796" s="84"/>
      <c r="AA796" s="87">
        <f>AB796*M796/100</f>
        <v>73.576000000000008</v>
      </c>
      <c r="AB796" s="110">
        <v>0.01</v>
      </c>
    </row>
    <row r="797" spans="2:28" ht="16.5" customHeight="1" x14ac:dyDescent="0.25">
      <c r="B797" s="99"/>
      <c r="C797" s="99"/>
      <c r="D797" s="99"/>
      <c r="E797" s="99"/>
      <c r="F797" s="99"/>
      <c r="G797" s="99"/>
      <c r="H797" s="107"/>
      <c r="I797" s="107"/>
      <c r="J797" s="107"/>
      <c r="K797" s="106"/>
      <c r="L797" s="106"/>
      <c r="M797" s="106"/>
      <c r="N797" s="77"/>
      <c r="O797" s="78"/>
      <c r="P797" s="78"/>
      <c r="Q797" s="78"/>
      <c r="R797" s="79"/>
      <c r="S797" s="80"/>
      <c r="T797" s="81"/>
      <c r="U797" s="77"/>
      <c r="V797" s="79"/>
      <c r="W797" s="79"/>
      <c r="X797" s="86"/>
      <c r="Y797" s="83"/>
      <c r="Z797" s="84"/>
      <c r="AA797" s="85"/>
      <c r="AB797" s="86"/>
    </row>
    <row r="798" spans="2:28" ht="16.5" customHeight="1" x14ac:dyDescent="0.25">
      <c r="B798" s="100" t="s">
        <v>205</v>
      </c>
      <c r="C798" s="101"/>
      <c r="D798" s="101"/>
      <c r="E798" s="101"/>
      <c r="F798" s="101"/>
      <c r="G798" s="102"/>
      <c r="H798" s="102" t="s">
        <v>210</v>
      </c>
      <c r="I798" s="102" t="s">
        <v>956</v>
      </c>
      <c r="J798" s="102" t="s">
        <v>1814</v>
      </c>
      <c r="K798" s="102">
        <v>4</v>
      </c>
      <c r="L798" s="102">
        <v>6</v>
      </c>
      <c r="M798" s="102"/>
      <c r="N798" s="102"/>
      <c r="O798" s="102" t="s">
        <v>208</v>
      </c>
      <c r="P798" s="102" t="s">
        <v>209</v>
      </c>
      <c r="Q798" s="102" t="s">
        <v>139</v>
      </c>
      <c r="R798" s="102">
        <v>34160</v>
      </c>
      <c r="S798" s="102"/>
      <c r="T798" s="102">
        <v>80</v>
      </c>
      <c r="U798" s="102"/>
      <c r="V798" s="103"/>
      <c r="W798" s="101"/>
      <c r="X798" s="102" t="s">
        <v>212</v>
      </c>
      <c r="Y798" s="101" t="s">
        <v>5094</v>
      </c>
      <c r="Z798" s="101"/>
      <c r="AA798" s="101"/>
      <c r="AB798" s="104"/>
    </row>
    <row r="799" spans="2:28" ht="16.5" customHeight="1" x14ac:dyDescent="0.25">
      <c r="B799" s="97">
        <v>2189</v>
      </c>
      <c r="C799" s="97" t="s">
        <v>206</v>
      </c>
      <c r="D799" s="98">
        <v>743</v>
      </c>
      <c r="E799" s="99">
        <v>20</v>
      </c>
      <c r="F799" s="97"/>
      <c r="G799" s="97">
        <v>1</v>
      </c>
      <c r="H799" s="105">
        <v>32</v>
      </c>
      <c r="I799" s="105">
        <v>2</v>
      </c>
      <c r="J799" s="105">
        <v>84</v>
      </c>
      <c r="K799" s="95">
        <v>13084</v>
      </c>
      <c r="L799" s="106">
        <f>T798</f>
        <v>80</v>
      </c>
      <c r="M799" s="106">
        <f>K799*L799</f>
        <v>1046720</v>
      </c>
      <c r="N799" s="77"/>
      <c r="O799" s="78"/>
      <c r="P799" s="78"/>
      <c r="Q799" s="78"/>
      <c r="R799" s="79"/>
      <c r="S799" s="80"/>
      <c r="T799" s="81"/>
      <c r="U799" s="77"/>
      <c r="V799" s="79"/>
      <c r="W799" s="79"/>
      <c r="X799" s="82"/>
      <c r="Y799" s="83">
        <f>M799</f>
        <v>1046720</v>
      </c>
      <c r="Z799" s="84"/>
      <c r="AA799" s="87">
        <f>AB799*M799/100</f>
        <v>104.67200000000001</v>
      </c>
      <c r="AB799" s="110">
        <v>0.01</v>
      </c>
    </row>
    <row r="800" spans="2:28" ht="16.5" customHeight="1" x14ac:dyDescent="0.25">
      <c r="B800" s="99"/>
      <c r="C800" s="99"/>
      <c r="D800" s="99"/>
      <c r="E800" s="99"/>
      <c r="F800" s="99"/>
      <c r="G800" s="99"/>
      <c r="H800" s="107"/>
      <c r="I800" s="107"/>
      <c r="J800" s="107"/>
      <c r="K800" s="106"/>
      <c r="L800" s="106"/>
      <c r="M800" s="106"/>
      <c r="N800" s="77"/>
      <c r="O800" s="78"/>
      <c r="P800" s="78"/>
      <c r="Q800" s="78"/>
      <c r="R800" s="79"/>
      <c r="S800" s="80"/>
      <c r="T800" s="81"/>
      <c r="U800" s="77"/>
      <c r="V800" s="79"/>
      <c r="W800" s="79"/>
      <c r="X800" s="86"/>
      <c r="Y800" s="83"/>
      <c r="Z800" s="84"/>
      <c r="AA800" s="85"/>
      <c r="AB800" s="86"/>
    </row>
    <row r="801" spans="2:28" ht="16.5" customHeight="1" x14ac:dyDescent="0.25">
      <c r="B801" s="100" t="s">
        <v>205</v>
      </c>
      <c r="C801" s="101"/>
      <c r="D801" s="101"/>
      <c r="E801" s="101"/>
      <c r="F801" s="101"/>
      <c r="G801" s="102"/>
      <c r="H801" s="102" t="s">
        <v>210</v>
      </c>
      <c r="I801" s="102" t="s">
        <v>1850</v>
      </c>
      <c r="J801" s="102" t="s">
        <v>1851</v>
      </c>
      <c r="K801" s="102">
        <v>66</v>
      </c>
      <c r="L801" s="102">
        <v>6</v>
      </c>
      <c r="M801" s="102"/>
      <c r="N801" s="102"/>
      <c r="O801" s="102" t="s">
        <v>208</v>
      </c>
      <c r="P801" s="102" t="s">
        <v>209</v>
      </c>
      <c r="Q801" s="102" t="s">
        <v>139</v>
      </c>
      <c r="R801" s="102">
        <v>34160</v>
      </c>
      <c r="S801" s="102"/>
      <c r="T801" s="102">
        <v>80</v>
      </c>
      <c r="U801" s="102"/>
      <c r="V801" s="103"/>
      <c r="W801" s="101"/>
      <c r="X801" s="102"/>
      <c r="Y801" s="101"/>
      <c r="Z801" s="101"/>
      <c r="AA801" s="101"/>
      <c r="AB801" s="104"/>
    </row>
    <row r="802" spans="2:28" ht="16.5" customHeight="1" x14ac:dyDescent="0.25">
      <c r="B802" s="97">
        <v>2190</v>
      </c>
      <c r="C802" s="97" t="s">
        <v>206</v>
      </c>
      <c r="D802" s="98">
        <v>766</v>
      </c>
      <c r="E802" s="99">
        <v>7</v>
      </c>
      <c r="F802" s="97"/>
      <c r="G802" s="97">
        <v>1</v>
      </c>
      <c r="H802" s="105">
        <v>26</v>
      </c>
      <c r="I802" s="105">
        <v>2</v>
      </c>
      <c r="J802" s="105">
        <v>3</v>
      </c>
      <c r="K802" s="95">
        <v>10603</v>
      </c>
      <c r="L802" s="106">
        <f>T801</f>
        <v>80</v>
      </c>
      <c r="M802" s="106">
        <f>K802*L802</f>
        <v>848240</v>
      </c>
      <c r="N802" s="77"/>
      <c r="O802" s="78"/>
      <c r="P802" s="78"/>
      <c r="Q802" s="78"/>
      <c r="R802" s="79"/>
      <c r="S802" s="80"/>
      <c r="T802" s="81"/>
      <c r="U802" s="77"/>
      <c r="V802" s="79"/>
      <c r="W802" s="79"/>
      <c r="X802" s="82"/>
      <c r="Y802" s="83">
        <f>M802</f>
        <v>848240</v>
      </c>
      <c r="Z802" s="84"/>
      <c r="AA802" s="87">
        <f>AB802*M802/100</f>
        <v>84.823999999999998</v>
      </c>
      <c r="AB802" s="110">
        <v>0.01</v>
      </c>
    </row>
    <row r="803" spans="2:28" ht="16.5" customHeight="1" x14ac:dyDescent="0.25">
      <c r="B803" s="99"/>
      <c r="C803" s="99"/>
      <c r="D803" s="99"/>
      <c r="E803" s="99"/>
      <c r="F803" s="99"/>
      <c r="G803" s="99"/>
      <c r="H803" s="107"/>
      <c r="I803" s="107"/>
      <c r="J803" s="107"/>
      <c r="K803" s="106"/>
      <c r="L803" s="106"/>
      <c r="M803" s="106"/>
      <c r="N803" s="77"/>
      <c r="O803" s="78"/>
      <c r="P803" s="78"/>
      <c r="Q803" s="78"/>
      <c r="R803" s="79"/>
      <c r="S803" s="80"/>
      <c r="T803" s="81"/>
      <c r="U803" s="77"/>
      <c r="V803" s="79"/>
      <c r="W803" s="79"/>
      <c r="X803" s="86"/>
      <c r="Y803" s="83"/>
      <c r="Z803" s="84"/>
      <c r="AA803" s="85"/>
      <c r="AB803" s="86"/>
    </row>
    <row r="804" spans="2:28" ht="16.5" customHeight="1" x14ac:dyDescent="0.25">
      <c r="B804" s="100" t="s">
        <v>205</v>
      </c>
      <c r="C804" s="101"/>
      <c r="D804" s="101"/>
      <c r="E804" s="101"/>
      <c r="F804" s="101"/>
      <c r="G804" s="102"/>
      <c r="H804" s="102" t="s">
        <v>207</v>
      </c>
      <c r="I804" s="102" t="s">
        <v>673</v>
      </c>
      <c r="J804" s="102" t="s">
        <v>1930</v>
      </c>
      <c r="K804" s="102" t="s">
        <v>5107</v>
      </c>
      <c r="L804" s="102">
        <v>6</v>
      </c>
      <c r="M804" s="102"/>
      <c r="N804" s="102"/>
      <c r="O804" s="102" t="s">
        <v>208</v>
      </c>
      <c r="P804" s="102" t="s">
        <v>209</v>
      </c>
      <c r="Q804" s="102" t="s">
        <v>139</v>
      </c>
      <c r="R804" s="102">
        <v>34160</v>
      </c>
      <c r="S804" s="102"/>
      <c r="T804" s="102">
        <v>250</v>
      </c>
      <c r="U804" s="102" t="s">
        <v>5108</v>
      </c>
      <c r="V804" s="103"/>
      <c r="W804" s="101"/>
      <c r="X804" s="102"/>
      <c r="Y804" s="101"/>
      <c r="Z804" s="101"/>
      <c r="AA804" s="101"/>
      <c r="AB804" s="104"/>
    </row>
    <row r="805" spans="2:28" ht="16.5" customHeight="1" x14ac:dyDescent="0.25">
      <c r="B805" s="97">
        <v>2196</v>
      </c>
      <c r="C805" s="97" t="s">
        <v>206</v>
      </c>
      <c r="D805" s="98">
        <v>2109</v>
      </c>
      <c r="E805" s="99">
        <v>1</v>
      </c>
      <c r="F805" s="97">
        <v>6</v>
      </c>
      <c r="G805" s="97"/>
      <c r="H805" s="105">
        <v>5</v>
      </c>
      <c r="I805" s="105">
        <v>1</v>
      </c>
      <c r="J805" s="105">
        <v>29</v>
      </c>
      <c r="K805" s="95">
        <v>2129</v>
      </c>
      <c r="L805" s="106">
        <f>T804</f>
        <v>250</v>
      </c>
      <c r="M805" s="106">
        <f>K805*L805</f>
        <v>532250</v>
      </c>
      <c r="N805" s="77"/>
      <c r="O805" s="78"/>
      <c r="P805" s="78"/>
      <c r="Q805" s="78"/>
      <c r="R805" s="79"/>
      <c r="S805" s="80"/>
      <c r="T805" s="81"/>
      <c r="U805" s="77"/>
      <c r="V805" s="79"/>
      <c r="W805" s="79"/>
      <c r="X805" s="82"/>
      <c r="Y805" s="83">
        <f>M805</f>
        <v>532250</v>
      </c>
      <c r="Z805" s="84"/>
      <c r="AA805" s="87">
        <f>AB805*M805/100</f>
        <v>53.225000000000001</v>
      </c>
      <c r="AB805" s="110">
        <v>0.01</v>
      </c>
    </row>
    <row r="806" spans="2:28" ht="16.5" customHeight="1" x14ac:dyDescent="0.25">
      <c r="B806" s="97"/>
      <c r="C806" s="97"/>
      <c r="D806" s="98"/>
      <c r="E806" s="99"/>
      <c r="F806" s="97"/>
      <c r="G806" s="97"/>
      <c r="H806" s="105"/>
      <c r="I806" s="105"/>
      <c r="J806" s="105"/>
      <c r="K806" s="95">
        <v>100</v>
      </c>
      <c r="L806" s="106">
        <f>T804</f>
        <v>250</v>
      </c>
      <c r="M806" s="106">
        <f>K806*L806</f>
        <v>25000</v>
      </c>
      <c r="N806" s="77"/>
      <c r="O806" s="78" t="s">
        <v>203</v>
      </c>
      <c r="P806" s="78" t="s">
        <v>5</v>
      </c>
      <c r="Q806" s="78" t="s">
        <v>143</v>
      </c>
      <c r="R806" s="79">
        <v>108</v>
      </c>
      <c r="S806" s="80"/>
      <c r="T806" s="81">
        <v>8050</v>
      </c>
      <c r="U806" s="96" t="s">
        <v>379</v>
      </c>
      <c r="V806" s="79">
        <f>R806*T806*46/100</f>
        <v>399924</v>
      </c>
      <c r="W806" s="79">
        <f>R806*T806-V806</f>
        <v>469476</v>
      </c>
      <c r="X806" s="82">
        <f>M806+W806</f>
        <v>494476</v>
      </c>
      <c r="Y806" s="83">
        <f>M806</f>
        <v>25000</v>
      </c>
      <c r="Z806" s="84"/>
      <c r="AA806" s="87">
        <f>AB806*M806/100</f>
        <v>5</v>
      </c>
      <c r="AB806" s="86">
        <v>0.02</v>
      </c>
    </row>
    <row r="807" spans="2:28" ht="16.5" customHeight="1" x14ac:dyDescent="0.25">
      <c r="B807" s="97"/>
      <c r="C807" s="97"/>
      <c r="D807" s="98"/>
      <c r="E807" s="99"/>
      <c r="F807" s="97"/>
      <c r="G807" s="97"/>
      <c r="H807" s="105"/>
      <c r="I807" s="105"/>
      <c r="J807" s="105"/>
      <c r="K807" s="95">
        <v>100</v>
      </c>
      <c r="L807" s="106">
        <f>T804</f>
        <v>250</v>
      </c>
      <c r="M807" s="106">
        <f>K807*L807</f>
        <v>25000</v>
      </c>
      <c r="N807" s="77"/>
      <c r="O807" s="78" t="s">
        <v>203</v>
      </c>
      <c r="P807" s="78" t="s">
        <v>5</v>
      </c>
      <c r="Q807" s="78" t="s">
        <v>143</v>
      </c>
      <c r="R807" s="79">
        <v>135</v>
      </c>
      <c r="S807" s="80"/>
      <c r="T807" s="81">
        <v>8050</v>
      </c>
      <c r="U807" s="96" t="s">
        <v>379</v>
      </c>
      <c r="V807" s="79">
        <f>R807*T807*46/100</f>
        <v>499905</v>
      </c>
      <c r="W807" s="79">
        <f>R807*T807-V807</f>
        <v>586845</v>
      </c>
      <c r="X807" s="82">
        <f>M807+W807</f>
        <v>611845</v>
      </c>
      <c r="Y807" s="83">
        <f>M807</f>
        <v>25000</v>
      </c>
      <c r="Z807" s="84"/>
      <c r="AA807" s="87">
        <f>AB807*M807/100</f>
        <v>5</v>
      </c>
      <c r="AB807" s="86">
        <v>0.02</v>
      </c>
    </row>
    <row r="808" spans="2:28" ht="16.5" customHeight="1" x14ac:dyDescent="0.25">
      <c r="B808" s="97"/>
      <c r="C808" s="97"/>
      <c r="D808" s="98"/>
      <c r="E808" s="99"/>
      <c r="F808" s="97"/>
      <c r="G808" s="97"/>
      <c r="H808" s="105"/>
      <c r="I808" s="105"/>
      <c r="J808" s="105"/>
      <c r="K808" s="95">
        <v>23</v>
      </c>
      <c r="L808" s="106">
        <f>T804</f>
        <v>250</v>
      </c>
      <c r="M808" s="106">
        <f>K808*L808</f>
        <v>5750</v>
      </c>
      <c r="N808" s="77"/>
      <c r="O808" s="78" t="s">
        <v>215</v>
      </c>
      <c r="P808" s="78" t="s">
        <v>5</v>
      </c>
      <c r="Q808" s="78"/>
      <c r="R808" s="79">
        <v>90</v>
      </c>
      <c r="S808" s="80"/>
      <c r="T808" s="81">
        <v>7350</v>
      </c>
      <c r="U808" s="96" t="s">
        <v>216</v>
      </c>
      <c r="V808" s="79">
        <f>R808*T808*12/100</f>
        <v>79380</v>
      </c>
      <c r="W808" s="79">
        <f>R808*T808-V808</f>
        <v>582120</v>
      </c>
      <c r="X808" s="82">
        <f>M808+W808</f>
        <v>587870</v>
      </c>
      <c r="Y808" s="83">
        <f>M807</f>
        <v>25000</v>
      </c>
      <c r="Z808" s="84"/>
      <c r="AA808" s="87">
        <f>X808*AB808/100</f>
        <v>1763.61</v>
      </c>
      <c r="AB808" s="86">
        <v>0.3</v>
      </c>
    </row>
    <row r="809" spans="2:28" ht="16.5" customHeight="1" x14ac:dyDescent="0.25">
      <c r="B809" s="97"/>
      <c r="C809" s="97"/>
      <c r="D809" s="98"/>
      <c r="E809" s="99"/>
      <c r="F809" s="97"/>
      <c r="G809" s="97"/>
      <c r="H809" s="105"/>
      <c r="I809" s="105"/>
      <c r="J809" s="105"/>
      <c r="K809" s="95">
        <v>14</v>
      </c>
      <c r="L809" s="106">
        <f>T804</f>
        <v>250</v>
      </c>
      <c r="M809" s="106">
        <f>K809*L809</f>
        <v>3500</v>
      </c>
      <c r="N809" s="77"/>
      <c r="O809" s="78" t="s">
        <v>4</v>
      </c>
      <c r="P809" s="78" t="s">
        <v>5</v>
      </c>
      <c r="Q809" s="78"/>
      <c r="R809" s="79">
        <v>54</v>
      </c>
      <c r="S809" s="80"/>
      <c r="T809" s="81">
        <v>8900</v>
      </c>
      <c r="U809" s="96" t="s">
        <v>221</v>
      </c>
      <c r="V809" s="79">
        <f>R809*T809*3/100</f>
        <v>14418</v>
      </c>
      <c r="W809" s="79">
        <f>R809*T809-V809</f>
        <v>466182</v>
      </c>
      <c r="X809" s="82">
        <f>M809+W809</f>
        <v>469682</v>
      </c>
      <c r="Y809" s="83">
        <f>M808</f>
        <v>5750</v>
      </c>
      <c r="Z809" s="84"/>
      <c r="AA809" s="87">
        <f>X809*AB809/100</f>
        <v>1409.046</v>
      </c>
      <c r="AB809" s="86">
        <v>0.3</v>
      </c>
    </row>
    <row r="810" spans="2:28" ht="16.5" customHeight="1" x14ac:dyDescent="0.25">
      <c r="B810" s="97"/>
      <c r="C810" s="97"/>
      <c r="D810" s="98"/>
      <c r="E810" s="99"/>
      <c r="F810" s="97"/>
      <c r="G810" s="97"/>
      <c r="H810" s="105">
        <v>5</v>
      </c>
      <c r="I810" s="105">
        <v>3</v>
      </c>
      <c r="J810" s="105">
        <v>66</v>
      </c>
      <c r="K810" s="95">
        <v>2366</v>
      </c>
      <c r="L810" s="106"/>
      <c r="M810" s="106"/>
      <c r="N810" s="77"/>
      <c r="O810" s="78"/>
      <c r="P810" s="78"/>
      <c r="Q810" s="78"/>
      <c r="R810" s="79"/>
      <c r="S810" s="80"/>
      <c r="T810" s="81"/>
      <c r="U810" s="77"/>
      <c r="V810" s="79"/>
      <c r="W810" s="79"/>
      <c r="X810" s="82"/>
      <c r="Y810" s="83"/>
      <c r="Z810" s="84"/>
      <c r="AA810" s="87"/>
      <c r="AB810" s="82"/>
    </row>
    <row r="811" spans="2:28" ht="16.5" customHeight="1" x14ac:dyDescent="0.25">
      <c r="B811" s="99"/>
      <c r="C811" s="99"/>
      <c r="D811" s="99"/>
      <c r="E811" s="99"/>
      <c r="F811" s="99"/>
      <c r="G811" s="99"/>
      <c r="H811" s="107"/>
      <c r="I811" s="107"/>
      <c r="J811" s="107"/>
      <c r="K811" s="106"/>
      <c r="L811" s="106"/>
      <c r="M811" s="106"/>
      <c r="N811" s="77"/>
      <c r="O811" s="78"/>
      <c r="P811" s="78"/>
      <c r="Q811" s="78"/>
      <c r="R811" s="79"/>
      <c r="S811" s="80"/>
      <c r="T811" s="81"/>
      <c r="U811" s="77"/>
      <c r="V811" s="79"/>
      <c r="W811" s="79"/>
      <c r="X811" s="86"/>
      <c r="Y811" s="83"/>
      <c r="Z811" s="84"/>
      <c r="AA811" s="85"/>
      <c r="AB811" s="86"/>
    </row>
    <row r="812" spans="2:28" ht="16.5" customHeight="1" x14ac:dyDescent="0.25">
      <c r="B812" s="100" t="s">
        <v>205</v>
      </c>
      <c r="C812" s="101"/>
      <c r="D812" s="101"/>
      <c r="E812" s="101"/>
      <c r="F812" s="101"/>
      <c r="G812" s="102"/>
      <c r="H812" s="102" t="s">
        <v>210</v>
      </c>
      <c r="I812" s="102" t="s">
        <v>4493</v>
      </c>
      <c r="J812" s="102" t="s">
        <v>1656</v>
      </c>
      <c r="K812" s="102">
        <v>71</v>
      </c>
      <c r="L812" s="102">
        <v>6</v>
      </c>
      <c r="M812" s="102"/>
      <c r="N812" s="102"/>
      <c r="O812" s="102" t="s">
        <v>208</v>
      </c>
      <c r="P812" s="102" t="s">
        <v>209</v>
      </c>
      <c r="Q812" s="102" t="s">
        <v>139</v>
      </c>
      <c r="R812" s="102">
        <v>34160</v>
      </c>
      <c r="S812" s="102"/>
      <c r="T812" s="102">
        <v>80</v>
      </c>
      <c r="U812" s="102"/>
      <c r="V812" s="103"/>
      <c r="W812" s="101"/>
      <c r="X812" s="102" t="s">
        <v>212</v>
      </c>
      <c r="Y812" s="101" t="s">
        <v>1835</v>
      </c>
      <c r="Z812" s="101"/>
      <c r="AA812" s="101"/>
      <c r="AB812" s="104"/>
    </row>
    <row r="813" spans="2:28" ht="16.5" customHeight="1" x14ac:dyDescent="0.25">
      <c r="B813" s="97">
        <v>2368</v>
      </c>
      <c r="C813" s="97" t="s">
        <v>206</v>
      </c>
      <c r="D813" s="98">
        <v>2099</v>
      </c>
      <c r="E813" s="99">
        <v>3</v>
      </c>
      <c r="F813" s="97">
        <v>6</v>
      </c>
      <c r="G813" s="97">
        <v>1</v>
      </c>
      <c r="H813" s="105">
        <v>23</v>
      </c>
      <c r="I813" s="105">
        <v>1</v>
      </c>
      <c r="J813" s="105">
        <v>10</v>
      </c>
      <c r="K813" s="95">
        <v>9310</v>
      </c>
      <c r="L813" s="106">
        <f>T812</f>
        <v>80</v>
      </c>
      <c r="M813" s="106">
        <f>K813*L813</f>
        <v>744800</v>
      </c>
      <c r="N813" s="77"/>
      <c r="O813" s="78"/>
      <c r="P813" s="78"/>
      <c r="Q813" s="78"/>
      <c r="R813" s="79"/>
      <c r="S813" s="80"/>
      <c r="T813" s="81"/>
      <c r="U813" s="77"/>
      <c r="V813" s="79"/>
      <c r="W813" s="79"/>
      <c r="X813" s="82"/>
      <c r="Y813" s="83">
        <f>M813</f>
        <v>744800</v>
      </c>
      <c r="Z813" s="84"/>
      <c r="AA813" s="87">
        <f>AB813*M813/100</f>
        <v>74.48</v>
      </c>
      <c r="AB813" s="110">
        <v>0.01</v>
      </c>
    </row>
    <row r="814" spans="2:28" ht="16.5" customHeight="1" x14ac:dyDescent="0.25">
      <c r="B814" s="99"/>
      <c r="C814" s="99"/>
      <c r="D814" s="99"/>
      <c r="E814" s="99"/>
      <c r="F814" s="99"/>
      <c r="G814" s="99"/>
      <c r="H814" s="107"/>
      <c r="I814" s="107"/>
      <c r="J814" s="107"/>
      <c r="K814" s="106"/>
      <c r="L814" s="106"/>
      <c r="M814" s="106"/>
      <c r="N814" s="77"/>
      <c r="O814" s="78"/>
      <c r="P814" s="78"/>
      <c r="Q814" s="78"/>
      <c r="R814" s="79"/>
      <c r="S814" s="80"/>
      <c r="T814" s="81"/>
      <c r="U814" s="77"/>
      <c r="V814" s="79"/>
      <c r="W814" s="79"/>
      <c r="X814" s="86"/>
      <c r="Y814" s="83"/>
      <c r="Z814" s="84"/>
      <c r="AA814" s="85"/>
      <c r="AB814" s="86"/>
    </row>
    <row r="815" spans="2:28" ht="16.5" customHeight="1" x14ac:dyDescent="0.25">
      <c r="B815" s="100" t="s">
        <v>205</v>
      </c>
      <c r="C815" s="101"/>
      <c r="D815" s="101"/>
      <c r="E815" s="101"/>
      <c r="F815" s="101"/>
      <c r="G815" s="102"/>
      <c r="H815" s="102" t="s">
        <v>210</v>
      </c>
      <c r="I815" s="102" t="s">
        <v>5283</v>
      </c>
      <c r="J815" s="102" t="s">
        <v>5284</v>
      </c>
      <c r="K815" s="102">
        <v>45</v>
      </c>
      <c r="L815" s="102">
        <v>6</v>
      </c>
      <c r="M815" s="102"/>
      <c r="N815" s="102"/>
      <c r="O815" s="102" t="s">
        <v>208</v>
      </c>
      <c r="P815" s="102" t="s">
        <v>209</v>
      </c>
      <c r="Q815" s="102" t="s">
        <v>139</v>
      </c>
      <c r="R815" s="102">
        <v>34160</v>
      </c>
      <c r="S815" s="102"/>
      <c r="T815" s="102">
        <v>80</v>
      </c>
      <c r="U815" s="102"/>
      <c r="V815" s="103"/>
      <c r="W815" s="101"/>
      <c r="X815" s="102" t="s">
        <v>212</v>
      </c>
      <c r="Y815" s="101" t="s">
        <v>5285</v>
      </c>
      <c r="Z815" s="101"/>
      <c r="AA815" s="101"/>
      <c r="AB815" s="104"/>
    </row>
    <row r="816" spans="2:28" ht="16.5" customHeight="1" x14ac:dyDescent="0.25">
      <c r="B816" s="97">
        <v>2389</v>
      </c>
      <c r="C816" s="97" t="s">
        <v>206</v>
      </c>
      <c r="D816" s="98">
        <v>3890</v>
      </c>
      <c r="E816" s="99">
        <v>12</v>
      </c>
      <c r="F816" s="97">
        <v>6</v>
      </c>
      <c r="G816" s="97">
        <v>1</v>
      </c>
      <c r="H816" s="105">
        <v>7</v>
      </c>
      <c r="I816" s="105">
        <v>0</v>
      </c>
      <c r="J816" s="105">
        <v>43</v>
      </c>
      <c r="K816" s="95">
        <v>2843</v>
      </c>
      <c r="L816" s="106">
        <f>T815</f>
        <v>80</v>
      </c>
      <c r="M816" s="106">
        <f>K816*L816</f>
        <v>227440</v>
      </c>
      <c r="N816" s="77"/>
      <c r="O816" s="78"/>
      <c r="P816" s="78"/>
      <c r="Q816" s="78"/>
      <c r="R816" s="79"/>
      <c r="S816" s="80"/>
      <c r="T816" s="81"/>
      <c r="U816" s="77"/>
      <c r="V816" s="79"/>
      <c r="W816" s="79"/>
      <c r="X816" s="82"/>
      <c r="Y816" s="83">
        <f>M816</f>
        <v>227440</v>
      </c>
      <c r="Z816" s="84"/>
      <c r="AA816" s="87">
        <f>AB816*M816/100</f>
        <v>22.744</v>
      </c>
      <c r="AB816" s="110">
        <v>0.01</v>
      </c>
    </row>
    <row r="817" spans="2:28" ht="16.5" customHeight="1" x14ac:dyDescent="0.25">
      <c r="B817" s="99"/>
      <c r="C817" s="99"/>
      <c r="D817" s="99"/>
      <c r="E817" s="99"/>
      <c r="F817" s="99"/>
      <c r="G817" s="99"/>
      <c r="H817" s="107"/>
      <c r="I817" s="107"/>
      <c r="J817" s="107"/>
      <c r="K817" s="106"/>
      <c r="L817" s="106"/>
      <c r="M817" s="106"/>
      <c r="N817" s="77"/>
      <c r="O817" s="78"/>
      <c r="P817" s="78"/>
      <c r="Q817" s="78"/>
      <c r="R817" s="79"/>
      <c r="S817" s="80"/>
      <c r="T817" s="81"/>
      <c r="U817" s="77"/>
      <c r="V817" s="79"/>
      <c r="W817" s="79"/>
      <c r="X817" s="86"/>
      <c r="Y817" s="83"/>
      <c r="Z817" s="84"/>
      <c r="AA817" s="85"/>
      <c r="AB817" s="86"/>
    </row>
    <row r="818" spans="2:28" ht="16.5" customHeight="1" x14ac:dyDescent="0.25">
      <c r="B818" s="100" t="s">
        <v>205</v>
      </c>
      <c r="C818" s="101"/>
      <c r="D818" s="101"/>
      <c r="E818" s="101"/>
      <c r="F818" s="101"/>
      <c r="G818" s="102"/>
      <c r="H818" s="102" t="s">
        <v>207</v>
      </c>
      <c r="I818" s="102" t="s">
        <v>2081</v>
      </c>
      <c r="J818" s="102" t="s">
        <v>1753</v>
      </c>
      <c r="K818" s="102">
        <v>84</v>
      </c>
      <c r="L818" s="102">
        <v>6</v>
      </c>
      <c r="M818" s="102"/>
      <c r="N818" s="102"/>
      <c r="O818" s="102" t="s">
        <v>208</v>
      </c>
      <c r="P818" s="102" t="s">
        <v>209</v>
      </c>
      <c r="Q818" s="102" t="s">
        <v>139</v>
      </c>
      <c r="R818" s="102">
        <v>34160</v>
      </c>
      <c r="S818" s="102"/>
      <c r="T818" s="102">
        <v>80</v>
      </c>
      <c r="U818" s="102"/>
      <c r="V818" s="103"/>
      <c r="W818" s="101"/>
      <c r="X818" s="102"/>
      <c r="Y818" s="101"/>
      <c r="Z818" s="101"/>
      <c r="AA818" s="101"/>
      <c r="AB818" s="104"/>
    </row>
    <row r="819" spans="2:28" ht="16.5" customHeight="1" x14ac:dyDescent="0.25">
      <c r="B819" s="97">
        <v>2476</v>
      </c>
      <c r="C819" s="97" t="s">
        <v>206</v>
      </c>
      <c r="D819" s="98">
        <v>13726</v>
      </c>
      <c r="E819" s="99">
        <v>16</v>
      </c>
      <c r="F819" s="97">
        <v>6</v>
      </c>
      <c r="G819" s="97">
        <v>1</v>
      </c>
      <c r="H819" s="105">
        <v>17</v>
      </c>
      <c r="I819" s="105">
        <v>2</v>
      </c>
      <c r="J819" s="105">
        <v>71</v>
      </c>
      <c r="K819" s="95">
        <v>7071</v>
      </c>
      <c r="L819" s="106">
        <f>T818</f>
        <v>80</v>
      </c>
      <c r="M819" s="106">
        <f>K819*L819</f>
        <v>565680</v>
      </c>
      <c r="N819" s="77"/>
      <c r="O819" s="78"/>
      <c r="P819" s="78"/>
      <c r="Q819" s="78"/>
      <c r="R819" s="79"/>
      <c r="S819" s="80"/>
      <c r="T819" s="81"/>
      <c r="U819" s="77"/>
      <c r="V819" s="79"/>
      <c r="W819" s="79"/>
      <c r="X819" s="82"/>
      <c r="Y819" s="83">
        <f>M819</f>
        <v>565680</v>
      </c>
      <c r="Z819" s="84"/>
      <c r="AA819" s="87">
        <f>AB819*M819/100</f>
        <v>56.568000000000005</v>
      </c>
      <c r="AB819" s="110">
        <v>0.01</v>
      </c>
    </row>
    <row r="820" spans="2:28" ht="16.5" customHeight="1" x14ac:dyDescent="0.25">
      <c r="B820" s="99"/>
      <c r="C820" s="99"/>
      <c r="D820" s="99"/>
      <c r="E820" s="99"/>
      <c r="F820" s="99"/>
      <c r="G820" s="99"/>
      <c r="H820" s="107"/>
      <c r="I820" s="107"/>
      <c r="J820" s="107"/>
      <c r="K820" s="106"/>
      <c r="L820" s="106"/>
      <c r="M820" s="106"/>
      <c r="N820" s="77"/>
      <c r="O820" s="78"/>
      <c r="P820" s="78"/>
      <c r="Q820" s="78"/>
      <c r="R820" s="79"/>
      <c r="S820" s="80"/>
      <c r="T820" s="81"/>
      <c r="U820" s="77"/>
      <c r="V820" s="79"/>
      <c r="W820" s="79"/>
      <c r="X820" s="86"/>
      <c r="Y820" s="83"/>
      <c r="Z820" s="84"/>
      <c r="AA820" s="85"/>
      <c r="AB820" s="86"/>
    </row>
    <row r="821" spans="2:28" ht="16.5" customHeight="1" x14ac:dyDescent="0.25">
      <c r="B821" s="100" t="s">
        <v>205</v>
      </c>
      <c r="C821" s="101"/>
      <c r="D821" s="101"/>
      <c r="E821" s="101"/>
      <c r="F821" s="101"/>
      <c r="G821" s="102"/>
      <c r="H821" s="102" t="s">
        <v>210</v>
      </c>
      <c r="I821" s="102" t="s">
        <v>5368</v>
      </c>
      <c r="J821" s="102" t="s">
        <v>1330</v>
      </c>
      <c r="K821" s="102">
        <v>55</v>
      </c>
      <c r="L821" s="102">
        <v>6</v>
      </c>
      <c r="M821" s="102"/>
      <c r="N821" s="102"/>
      <c r="O821" s="102" t="s">
        <v>208</v>
      </c>
      <c r="P821" s="102" t="s">
        <v>209</v>
      </c>
      <c r="Q821" s="102" t="s">
        <v>139</v>
      </c>
      <c r="R821" s="102">
        <v>34160</v>
      </c>
      <c r="S821" s="102"/>
      <c r="T821" s="102">
        <v>80</v>
      </c>
      <c r="U821" s="102"/>
      <c r="V821" s="103"/>
      <c r="W821" s="101"/>
      <c r="X821" s="102"/>
      <c r="Y821" s="101"/>
      <c r="Z821" s="101"/>
      <c r="AA821" s="101"/>
      <c r="AB821" s="104"/>
    </row>
    <row r="822" spans="2:28" ht="16.5" customHeight="1" x14ac:dyDescent="0.25">
      <c r="B822" s="97">
        <v>2477</v>
      </c>
      <c r="C822" s="97" t="s">
        <v>206</v>
      </c>
      <c r="D822" s="98">
        <v>13724</v>
      </c>
      <c r="E822" s="99">
        <v>14</v>
      </c>
      <c r="F822" s="97">
        <v>6</v>
      </c>
      <c r="G822" s="97">
        <v>1</v>
      </c>
      <c r="H822" s="105">
        <v>20</v>
      </c>
      <c r="I822" s="105">
        <v>3</v>
      </c>
      <c r="J822" s="105">
        <v>81</v>
      </c>
      <c r="K822" s="95">
        <v>8381</v>
      </c>
      <c r="L822" s="106">
        <f>T821</f>
        <v>80</v>
      </c>
      <c r="M822" s="106">
        <f>K822*L822</f>
        <v>670480</v>
      </c>
      <c r="N822" s="77"/>
      <c r="O822" s="78"/>
      <c r="P822" s="78"/>
      <c r="Q822" s="78"/>
      <c r="R822" s="79"/>
      <c r="S822" s="80"/>
      <c r="T822" s="81"/>
      <c r="U822" s="77"/>
      <c r="V822" s="79"/>
      <c r="W822" s="79"/>
      <c r="X822" s="82"/>
      <c r="Y822" s="83">
        <f>M822</f>
        <v>670480</v>
      </c>
      <c r="Z822" s="84"/>
      <c r="AA822" s="87">
        <f>AB822*M822/100</f>
        <v>67.048000000000002</v>
      </c>
      <c r="AB822" s="110">
        <v>0.01</v>
      </c>
    </row>
    <row r="823" spans="2:28" ht="16.5" customHeight="1" x14ac:dyDescent="0.25">
      <c r="B823" s="99"/>
      <c r="C823" s="99"/>
      <c r="D823" s="99"/>
      <c r="E823" s="99"/>
      <c r="F823" s="99"/>
      <c r="G823" s="99"/>
      <c r="H823" s="107"/>
      <c r="I823" s="107"/>
      <c r="J823" s="107"/>
      <c r="K823" s="106"/>
      <c r="L823" s="106"/>
      <c r="M823" s="106"/>
      <c r="N823" s="77"/>
      <c r="O823" s="78"/>
      <c r="P823" s="78"/>
      <c r="Q823" s="78"/>
      <c r="R823" s="79"/>
      <c r="S823" s="80"/>
      <c r="T823" s="81"/>
      <c r="U823" s="77"/>
      <c r="V823" s="79"/>
      <c r="W823" s="79"/>
      <c r="X823" s="86"/>
      <c r="Y823" s="83"/>
      <c r="Z823" s="84"/>
      <c r="AA823" s="85"/>
      <c r="AB823" s="86"/>
    </row>
    <row r="824" spans="2:28" ht="16.5" customHeight="1" x14ac:dyDescent="0.25">
      <c r="B824" s="100" t="s">
        <v>205</v>
      </c>
      <c r="C824" s="101"/>
      <c r="D824" s="101"/>
      <c r="E824" s="101"/>
      <c r="F824" s="101"/>
      <c r="G824" s="102"/>
      <c r="H824" s="102" t="s">
        <v>207</v>
      </c>
      <c r="I824" s="102" t="s">
        <v>1795</v>
      </c>
      <c r="J824" s="102" t="s">
        <v>1796</v>
      </c>
      <c r="K824" s="102">
        <v>8</v>
      </c>
      <c r="L824" s="102">
        <v>6</v>
      </c>
      <c r="M824" s="102"/>
      <c r="N824" s="102"/>
      <c r="O824" s="102" t="s">
        <v>208</v>
      </c>
      <c r="P824" s="102" t="s">
        <v>209</v>
      </c>
      <c r="Q824" s="102" t="s">
        <v>139</v>
      </c>
      <c r="R824" s="102">
        <v>34160</v>
      </c>
      <c r="S824" s="102"/>
      <c r="T824" s="102">
        <v>80</v>
      </c>
      <c r="U824" s="102"/>
      <c r="V824" s="103"/>
      <c r="W824" s="101"/>
      <c r="X824" s="102"/>
      <c r="Y824" s="101"/>
      <c r="Z824" s="101"/>
      <c r="AA824" s="101"/>
      <c r="AB824" s="104"/>
    </row>
    <row r="825" spans="2:28" ht="16.5" customHeight="1" x14ac:dyDescent="0.25">
      <c r="B825" s="97">
        <v>2478</v>
      </c>
      <c r="C825" s="97" t="s">
        <v>206</v>
      </c>
      <c r="D825" s="98">
        <v>13742</v>
      </c>
      <c r="E825" s="99">
        <v>6</v>
      </c>
      <c r="F825" s="97">
        <v>6</v>
      </c>
      <c r="G825" s="97">
        <v>1</v>
      </c>
      <c r="H825" s="105">
        <v>11</v>
      </c>
      <c r="I825" s="105">
        <v>1</v>
      </c>
      <c r="J825" s="105">
        <v>2</v>
      </c>
      <c r="K825" s="95">
        <v>4502</v>
      </c>
      <c r="L825" s="106">
        <f>T824</f>
        <v>80</v>
      </c>
      <c r="M825" s="106">
        <f>K825*L825</f>
        <v>360160</v>
      </c>
      <c r="N825" s="77"/>
      <c r="O825" s="78"/>
      <c r="P825" s="78"/>
      <c r="Q825" s="78"/>
      <c r="R825" s="79"/>
      <c r="S825" s="80"/>
      <c r="T825" s="81"/>
      <c r="U825" s="77"/>
      <c r="V825" s="79"/>
      <c r="W825" s="79"/>
      <c r="X825" s="82"/>
      <c r="Y825" s="83">
        <f>M825</f>
        <v>360160</v>
      </c>
      <c r="Z825" s="84"/>
      <c r="AA825" s="87">
        <f>AB825*M825/100</f>
        <v>36.015999999999998</v>
      </c>
      <c r="AB825" s="110">
        <v>0.01</v>
      </c>
    </row>
    <row r="826" spans="2:28" ht="16.5" customHeight="1" x14ac:dyDescent="0.25">
      <c r="B826" s="99"/>
      <c r="C826" s="99"/>
      <c r="D826" s="99"/>
      <c r="E826" s="99"/>
      <c r="F826" s="99"/>
      <c r="G826" s="99"/>
      <c r="H826" s="107"/>
      <c r="I826" s="107"/>
      <c r="J826" s="107"/>
      <c r="K826" s="106"/>
      <c r="L826" s="106"/>
      <c r="M826" s="106"/>
      <c r="N826" s="77"/>
      <c r="O826" s="78"/>
      <c r="P826" s="78"/>
      <c r="Q826" s="78"/>
      <c r="R826" s="79"/>
      <c r="S826" s="80"/>
      <c r="T826" s="81"/>
      <c r="U826" s="77"/>
      <c r="V826" s="79"/>
      <c r="W826" s="79"/>
      <c r="X826" s="86"/>
      <c r="Y826" s="83"/>
      <c r="Z826" s="84"/>
      <c r="AA826" s="85"/>
      <c r="AB826" s="86"/>
    </row>
    <row r="827" spans="2:28" ht="16.5" customHeight="1" x14ac:dyDescent="0.25">
      <c r="B827" s="100" t="s">
        <v>205</v>
      </c>
      <c r="C827" s="101"/>
      <c r="D827" s="101"/>
      <c r="E827" s="101"/>
      <c r="F827" s="101"/>
      <c r="G827" s="102"/>
      <c r="H827" s="102" t="s">
        <v>210</v>
      </c>
      <c r="I827" s="102" t="s">
        <v>1060</v>
      </c>
      <c r="J827" s="102" t="s">
        <v>1061</v>
      </c>
      <c r="K827" s="102">
        <v>128</v>
      </c>
      <c r="L827" s="102">
        <v>6</v>
      </c>
      <c r="M827" s="102"/>
      <c r="N827" s="102"/>
      <c r="O827" s="102" t="s">
        <v>208</v>
      </c>
      <c r="P827" s="102" t="s">
        <v>209</v>
      </c>
      <c r="Q827" s="102" t="s">
        <v>139</v>
      </c>
      <c r="R827" s="102">
        <v>34160</v>
      </c>
      <c r="S827" s="102"/>
      <c r="T827" s="102">
        <v>80</v>
      </c>
      <c r="U827" s="102"/>
      <c r="V827" s="103"/>
      <c r="W827" s="101"/>
      <c r="X827" s="102"/>
      <c r="Y827" s="101"/>
      <c r="Z827" s="101"/>
      <c r="AA827" s="101"/>
      <c r="AB827" s="104"/>
    </row>
    <row r="828" spans="2:28" ht="16.5" customHeight="1" x14ac:dyDescent="0.25">
      <c r="B828" s="97">
        <v>2516</v>
      </c>
      <c r="C828" s="97" t="s">
        <v>206</v>
      </c>
      <c r="D828" s="98">
        <v>7579</v>
      </c>
      <c r="E828" s="99">
        <v>20</v>
      </c>
      <c r="F828" s="97">
        <v>6</v>
      </c>
      <c r="G828" s="97">
        <v>1</v>
      </c>
      <c r="H828" s="105">
        <v>8</v>
      </c>
      <c r="I828" s="105">
        <v>3</v>
      </c>
      <c r="J828" s="105">
        <v>26</v>
      </c>
      <c r="K828" s="95">
        <v>3526</v>
      </c>
      <c r="L828" s="106">
        <f>T827</f>
        <v>80</v>
      </c>
      <c r="M828" s="106">
        <f>K828*L828</f>
        <v>282080</v>
      </c>
      <c r="N828" s="77"/>
      <c r="O828" s="78"/>
      <c r="P828" s="78"/>
      <c r="Q828" s="78"/>
      <c r="R828" s="79"/>
      <c r="S828" s="80"/>
      <c r="T828" s="81"/>
      <c r="U828" s="77"/>
      <c r="V828" s="79"/>
      <c r="W828" s="79"/>
      <c r="X828" s="82"/>
      <c r="Y828" s="83">
        <f>M828</f>
        <v>282080</v>
      </c>
      <c r="Z828" s="84"/>
      <c r="AA828" s="87">
        <f>AB828*M828/100</f>
        <v>28.208000000000002</v>
      </c>
      <c r="AB828" s="110">
        <v>0.01</v>
      </c>
    </row>
    <row r="829" spans="2:28" ht="16.5" customHeight="1" x14ac:dyDescent="0.25">
      <c r="B829" s="99"/>
      <c r="C829" s="99"/>
      <c r="D829" s="99"/>
      <c r="E829" s="99"/>
      <c r="F829" s="99"/>
      <c r="G829" s="99"/>
      <c r="H829" s="107"/>
      <c r="I829" s="107"/>
      <c r="J829" s="107"/>
      <c r="K829" s="106"/>
      <c r="L829" s="106"/>
      <c r="M829" s="106"/>
      <c r="N829" s="77"/>
      <c r="O829" s="78"/>
      <c r="P829" s="78"/>
      <c r="Q829" s="78"/>
      <c r="R829" s="79"/>
      <c r="S829" s="80"/>
      <c r="T829" s="81"/>
      <c r="U829" s="77"/>
      <c r="V829" s="79"/>
      <c r="W829" s="79"/>
      <c r="X829" s="86"/>
      <c r="Y829" s="83"/>
      <c r="Z829" s="84"/>
      <c r="AA829" s="85"/>
      <c r="AB829" s="86"/>
    </row>
    <row r="830" spans="2:28" ht="16.5" customHeight="1" x14ac:dyDescent="0.25">
      <c r="B830" s="100" t="s">
        <v>205</v>
      </c>
      <c r="C830" s="101"/>
      <c r="D830" s="101"/>
      <c r="E830" s="101"/>
      <c r="F830" s="101"/>
      <c r="G830" s="102"/>
      <c r="H830" s="102" t="s">
        <v>210</v>
      </c>
      <c r="I830" s="102" t="s">
        <v>5384</v>
      </c>
      <c r="J830" s="102" t="s">
        <v>1814</v>
      </c>
      <c r="K830" s="102">
        <v>85</v>
      </c>
      <c r="L830" s="102">
        <v>6</v>
      </c>
      <c r="M830" s="102"/>
      <c r="N830" s="102"/>
      <c r="O830" s="102" t="s">
        <v>208</v>
      </c>
      <c r="P830" s="102" t="s">
        <v>209</v>
      </c>
      <c r="Q830" s="102" t="s">
        <v>139</v>
      </c>
      <c r="R830" s="102">
        <v>34160</v>
      </c>
      <c r="S830" s="102"/>
      <c r="T830" s="102">
        <v>80</v>
      </c>
      <c r="U830" s="102"/>
      <c r="V830" s="103"/>
      <c r="W830" s="101"/>
      <c r="X830" s="102"/>
      <c r="Y830" s="101"/>
      <c r="Z830" s="101"/>
      <c r="AA830" s="101"/>
      <c r="AB830" s="104"/>
    </row>
    <row r="831" spans="2:28" ht="16.5" customHeight="1" x14ac:dyDescent="0.25">
      <c r="B831" s="97">
        <v>2517</v>
      </c>
      <c r="C831" s="97" t="s">
        <v>206</v>
      </c>
      <c r="D831" s="98">
        <v>554</v>
      </c>
      <c r="E831" s="99">
        <v>2</v>
      </c>
      <c r="F831" s="97">
        <v>6</v>
      </c>
      <c r="G831" s="97">
        <v>1</v>
      </c>
      <c r="H831" s="105">
        <v>18</v>
      </c>
      <c r="I831" s="105">
        <v>2</v>
      </c>
      <c r="J831" s="105">
        <v>18</v>
      </c>
      <c r="K831" s="95">
        <v>7418</v>
      </c>
      <c r="L831" s="106">
        <f>T830</f>
        <v>80</v>
      </c>
      <c r="M831" s="106">
        <f>K831*L831</f>
        <v>593440</v>
      </c>
      <c r="N831" s="77"/>
      <c r="O831" s="78"/>
      <c r="P831" s="78"/>
      <c r="Q831" s="78"/>
      <c r="R831" s="79"/>
      <c r="S831" s="80"/>
      <c r="T831" s="81"/>
      <c r="U831" s="77"/>
      <c r="V831" s="79"/>
      <c r="W831" s="79"/>
      <c r="X831" s="82"/>
      <c r="Y831" s="83">
        <f>M831</f>
        <v>593440</v>
      </c>
      <c r="Z831" s="84"/>
      <c r="AA831" s="87">
        <f>AB831*M831/100</f>
        <v>59.344000000000008</v>
      </c>
      <c r="AB831" s="110">
        <v>0.01</v>
      </c>
    </row>
    <row r="832" spans="2:28" ht="16.5" customHeight="1" x14ac:dyDescent="0.25">
      <c r="B832" s="99"/>
      <c r="C832" s="99"/>
      <c r="D832" s="99"/>
      <c r="E832" s="99"/>
      <c r="F832" s="99"/>
      <c r="G832" s="99"/>
      <c r="H832" s="107"/>
      <c r="I832" s="107"/>
      <c r="J832" s="107"/>
      <c r="K832" s="106"/>
      <c r="L832" s="106"/>
      <c r="M832" s="106"/>
      <c r="N832" s="77"/>
      <c r="O832" s="78"/>
      <c r="P832" s="78"/>
      <c r="Q832" s="78"/>
      <c r="R832" s="79"/>
      <c r="S832" s="80"/>
      <c r="T832" s="81"/>
      <c r="U832" s="77"/>
      <c r="V832" s="79"/>
      <c r="W832" s="79"/>
      <c r="X832" s="86"/>
      <c r="Y832" s="83"/>
      <c r="Z832" s="84"/>
      <c r="AA832" s="85"/>
      <c r="AB832" s="86"/>
    </row>
    <row r="833" spans="2:28" ht="16.5" customHeight="1" x14ac:dyDescent="0.25">
      <c r="B833" s="100" t="s">
        <v>205</v>
      </c>
      <c r="C833" s="101"/>
      <c r="D833" s="101"/>
      <c r="E833" s="101"/>
      <c r="F833" s="101"/>
      <c r="G833" s="102"/>
      <c r="H833" s="102" t="s">
        <v>210</v>
      </c>
      <c r="I833" s="102" t="s">
        <v>1874</v>
      </c>
      <c r="J833" s="102" t="s">
        <v>1330</v>
      </c>
      <c r="K833" s="102">
        <v>62</v>
      </c>
      <c r="L833" s="102">
        <v>6</v>
      </c>
      <c r="M833" s="102"/>
      <c r="N833" s="102"/>
      <c r="O833" s="102" t="s">
        <v>208</v>
      </c>
      <c r="P833" s="102" t="s">
        <v>209</v>
      </c>
      <c r="Q833" s="102" t="s">
        <v>139</v>
      </c>
      <c r="R833" s="102">
        <v>34160</v>
      </c>
      <c r="S833" s="102"/>
      <c r="T833" s="102">
        <v>80</v>
      </c>
      <c r="U833" s="102"/>
      <c r="V833" s="103"/>
      <c r="W833" s="101"/>
      <c r="X833" s="102" t="s">
        <v>4051</v>
      </c>
      <c r="Y833" s="101" t="s">
        <v>5385</v>
      </c>
      <c r="Z833" s="101"/>
      <c r="AA833" s="101"/>
      <c r="AB833" s="104"/>
    </row>
    <row r="834" spans="2:28" ht="16.5" customHeight="1" x14ac:dyDescent="0.25">
      <c r="B834" s="97">
        <v>2518</v>
      </c>
      <c r="C834" s="97" t="s">
        <v>206</v>
      </c>
      <c r="D834" s="98">
        <v>2089</v>
      </c>
      <c r="E834" s="99">
        <v>1</v>
      </c>
      <c r="F834" s="97">
        <v>6</v>
      </c>
      <c r="G834" s="97">
        <v>1</v>
      </c>
      <c r="H834" s="105">
        <v>20</v>
      </c>
      <c r="I834" s="105">
        <v>2</v>
      </c>
      <c r="J834" s="105">
        <v>43</v>
      </c>
      <c r="K834" s="95">
        <v>8243</v>
      </c>
      <c r="L834" s="106">
        <f>T833</f>
        <v>80</v>
      </c>
      <c r="M834" s="106">
        <f>K834*L834</f>
        <v>659440</v>
      </c>
      <c r="N834" s="77"/>
      <c r="O834" s="78"/>
      <c r="P834" s="78"/>
      <c r="Q834" s="78"/>
      <c r="R834" s="79"/>
      <c r="S834" s="80"/>
      <c r="T834" s="81"/>
      <c r="U834" s="77"/>
      <c r="V834" s="79"/>
      <c r="W834" s="79"/>
      <c r="X834" s="82"/>
      <c r="Y834" s="83">
        <f>M834</f>
        <v>659440</v>
      </c>
      <c r="Z834" s="84"/>
      <c r="AA834" s="87">
        <f>AB834*M834/100</f>
        <v>65.944000000000003</v>
      </c>
      <c r="AB834" s="110">
        <v>0.01</v>
      </c>
    </row>
    <row r="835" spans="2:28" ht="16.5" customHeight="1" x14ac:dyDescent="0.25">
      <c r="B835" s="99"/>
      <c r="C835" s="99"/>
      <c r="D835" s="99"/>
      <c r="E835" s="99"/>
      <c r="F835" s="99"/>
      <c r="G835" s="99"/>
      <c r="H835" s="107"/>
      <c r="I835" s="107"/>
      <c r="J835" s="107"/>
      <c r="K835" s="106"/>
      <c r="L835" s="106"/>
      <c r="M835" s="106"/>
      <c r="N835" s="77"/>
      <c r="O835" s="78"/>
      <c r="P835" s="78"/>
      <c r="Q835" s="78"/>
      <c r="R835" s="79"/>
      <c r="S835" s="80"/>
      <c r="T835" s="81"/>
      <c r="U835" s="77"/>
      <c r="V835" s="79"/>
      <c r="W835" s="79"/>
      <c r="X835" s="86"/>
      <c r="Y835" s="83"/>
      <c r="Z835" s="84"/>
      <c r="AA835" s="85"/>
      <c r="AB835" s="86"/>
    </row>
    <row r="836" spans="2:28" ht="16.5" customHeight="1" x14ac:dyDescent="0.25">
      <c r="B836" s="100" t="s">
        <v>205</v>
      </c>
      <c r="C836" s="101"/>
      <c r="D836" s="101"/>
      <c r="E836" s="101"/>
      <c r="F836" s="101"/>
      <c r="G836" s="102"/>
      <c r="H836" s="102" t="s">
        <v>213</v>
      </c>
      <c r="I836" s="102" t="s">
        <v>4144</v>
      </c>
      <c r="J836" s="102" t="s">
        <v>3816</v>
      </c>
      <c r="K836" s="102">
        <v>62</v>
      </c>
      <c r="L836" s="102">
        <v>6</v>
      </c>
      <c r="M836" s="102"/>
      <c r="N836" s="102"/>
      <c r="O836" s="102" t="s">
        <v>208</v>
      </c>
      <c r="P836" s="102" t="s">
        <v>209</v>
      </c>
      <c r="Q836" s="102" t="s">
        <v>139</v>
      </c>
      <c r="R836" s="102">
        <v>34160</v>
      </c>
      <c r="S836" s="102"/>
      <c r="T836" s="102">
        <v>80</v>
      </c>
      <c r="U836" s="102"/>
      <c r="V836" s="103"/>
      <c r="W836" s="101"/>
      <c r="X836" s="102" t="s">
        <v>4059</v>
      </c>
      <c r="Y836" s="101" t="s">
        <v>5386</v>
      </c>
      <c r="Z836" s="101"/>
      <c r="AA836" s="101"/>
      <c r="AB836" s="104"/>
    </row>
    <row r="837" spans="2:28" ht="16.5" customHeight="1" x14ac:dyDescent="0.25">
      <c r="B837" s="97">
        <v>2519</v>
      </c>
      <c r="C837" s="97" t="s">
        <v>206</v>
      </c>
      <c r="D837" s="98">
        <v>2091</v>
      </c>
      <c r="E837" s="99">
        <v>5</v>
      </c>
      <c r="F837" s="97">
        <v>6</v>
      </c>
      <c r="G837" s="97">
        <v>1</v>
      </c>
      <c r="H837" s="105">
        <v>28</v>
      </c>
      <c r="I837" s="105">
        <v>1</v>
      </c>
      <c r="J837" s="105">
        <v>48</v>
      </c>
      <c r="K837" s="95">
        <v>11348</v>
      </c>
      <c r="L837" s="106">
        <f>T836</f>
        <v>80</v>
      </c>
      <c r="M837" s="106">
        <f>K837*L837</f>
        <v>907840</v>
      </c>
      <c r="N837" s="77"/>
      <c r="O837" s="78"/>
      <c r="P837" s="78"/>
      <c r="Q837" s="78"/>
      <c r="R837" s="79"/>
      <c r="S837" s="80"/>
      <c r="T837" s="81"/>
      <c r="U837" s="77"/>
      <c r="V837" s="79"/>
      <c r="W837" s="79"/>
      <c r="X837" s="82"/>
      <c r="Y837" s="83">
        <f>M837</f>
        <v>907840</v>
      </c>
      <c r="Z837" s="84"/>
      <c r="AA837" s="87">
        <f>AB837*M837/100</f>
        <v>90.783999999999992</v>
      </c>
      <c r="AB837" s="110">
        <v>0.01</v>
      </c>
    </row>
    <row r="838" spans="2:28" ht="16.5" customHeight="1" x14ac:dyDescent="0.25">
      <c r="B838" s="97"/>
      <c r="C838" s="97"/>
      <c r="D838" s="98"/>
      <c r="E838" s="99"/>
      <c r="F838" s="97"/>
      <c r="G838" s="97"/>
      <c r="H838" s="105"/>
      <c r="I838" s="105"/>
      <c r="J838" s="105"/>
      <c r="K838" s="95"/>
      <c r="L838" s="106"/>
      <c r="M838" s="106"/>
      <c r="N838" s="77"/>
      <c r="O838" s="78"/>
      <c r="P838" s="78"/>
      <c r="Q838" s="78"/>
      <c r="R838" s="79"/>
      <c r="S838" s="80"/>
      <c r="T838" s="81"/>
      <c r="U838" s="77"/>
      <c r="V838" s="79"/>
      <c r="W838" s="79"/>
      <c r="X838" s="82"/>
      <c r="Y838" s="83"/>
      <c r="Z838" s="84"/>
      <c r="AA838" s="87"/>
      <c r="AB838" s="110"/>
    </row>
    <row r="839" spans="2:28" ht="16.5" customHeight="1" x14ac:dyDescent="0.25">
      <c r="B839" s="99"/>
      <c r="C839" s="99"/>
      <c r="D839" s="99"/>
      <c r="E839" s="99"/>
      <c r="F839" s="99"/>
      <c r="G839" s="99"/>
      <c r="H839" s="107"/>
      <c r="I839" s="107"/>
      <c r="J839" s="107"/>
      <c r="K839" s="106"/>
      <c r="L839" s="106"/>
      <c r="M839" s="106"/>
      <c r="N839" s="77"/>
      <c r="O839" s="78"/>
      <c r="P839" s="78"/>
      <c r="Q839" s="78"/>
      <c r="R839" s="79"/>
      <c r="S839" s="80"/>
      <c r="T839" s="81"/>
      <c r="U839" s="77"/>
      <c r="V839" s="79"/>
      <c r="W839" s="79"/>
      <c r="X839" s="86"/>
      <c r="Y839" s="83"/>
      <c r="Z839" s="84"/>
      <c r="AA839" s="85"/>
      <c r="AB839" s="86"/>
    </row>
    <row r="840" spans="2:28" ht="16.5" customHeight="1" x14ac:dyDescent="0.25">
      <c r="B840" s="100" t="s">
        <v>205</v>
      </c>
      <c r="C840" s="101"/>
      <c r="D840" s="101"/>
      <c r="E840" s="101"/>
      <c r="F840" s="101"/>
      <c r="G840" s="102"/>
      <c r="H840" s="102" t="s">
        <v>210</v>
      </c>
      <c r="I840" s="102" t="s">
        <v>5403</v>
      </c>
      <c r="J840" s="102" t="s">
        <v>5404</v>
      </c>
      <c r="K840" s="102">
        <v>25</v>
      </c>
      <c r="L840" s="102">
        <v>6</v>
      </c>
      <c r="M840" s="102"/>
      <c r="N840" s="102"/>
      <c r="O840" s="102" t="s">
        <v>208</v>
      </c>
      <c r="P840" s="102" t="s">
        <v>209</v>
      </c>
      <c r="Q840" s="102" t="s">
        <v>139</v>
      </c>
      <c r="R840" s="102">
        <v>34160</v>
      </c>
      <c r="S840" s="102"/>
      <c r="T840" s="102">
        <v>80</v>
      </c>
      <c r="U840" s="102"/>
      <c r="V840" s="103"/>
      <c r="W840" s="101"/>
      <c r="X840" s="102"/>
      <c r="Y840" s="101"/>
      <c r="Z840" s="101"/>
      <c r="AA840" s="101"/>
      <c r="AB840" s="104"/>
    </row>
    <row r="841" spans="2:28" ht="16.5" customHeight="1" x14ac:dyDescent="0.25">
      <c r="B841" s="97">
        <v>2533</v>
      </c>
      <c r="C841" s="97" t="s">
        <v>206</v>
      </c>
      <c r="D841" s="98">
        <v>2011</v>
      </c>
      <c r="E841" s="99">
        <v>1</v>
      </c>
      <c r="F841" s="97">
        <v>6</v>
      </c>
      <c r="G841" s="97">
        <v>1</v>
      </c>
      <c r="H841" s="105">
        <v>23</v>
      </c>
      <c r="I841" s="105">
        <v>1</v>
      </c>
      <c r="J841" s="105">
        <v>29</v>
      </c>
      <c r="K841" s="95">
        <v>9329</v>
      </c>
      <c r="L841" s="106">
        <f>T840</f>
        <v>80</v>
      </c>
      <c r="M841" s="106">
        <f>K841*L841</f>
        <v>746320</v>
      </c>
      <c r="N841" s="77"/>
      <c r="O841" s="78"/>
      <c r="P841" s="78"/>
      <c r="Q841" s="78"/>
      <c r="R841" s="79"/>
      <c r="S841" s="80"/>
      <c r="T841" s="81"/>
      <c r="U841" s="77"/>
      <c r="V841" s="79"/>
      <c r="W841" s="79"/>
      <c r="X841" s="82"/>
      <c r="Y841" s="83">
        <f>M841</f>
        <v>746320</v>
      </c>
      <c r="Z841" s="84"/>
      <c r="AA841" s="87">
        <f>AB841*M841/100</f>
        <v>74.632000000000005</v>
      </c>
      <c r="AB841" s="110">
        <v>0.01</v>
      </c>
    </row>
    <row r="842" spans="2:28" ht="16.5" customHeight="1" x14ac:dyDescent="0.25">
      <c r="B842" s="99"/>
      <c r="C842" s="99"/>
      <c r="D842" s="99"/>
      <c r="E842" s="99"/>
      <c r="F842" s="99"/>
      <c r="G842" s="99"/>
      <c r="H842" s="107"/>
      <c r="I842" s="107"/>
      <c r="J842" s="107"/>
      <c r="K842" s="106"/>
      <c r="L842" s="106"/>
      <c r="M842" s="106"/>
      <c r="N842" s="77"/>
      <c r="O842" s="78"/>
      <c r="P842" s="78"/>
      <c r="Q842" s="78"/>
      <c r="R842" s="79"/>
      <c r="S842" s="80"/>
      <c r="T842" s="81"/>
      <c r="U842" s="77"/>
      <c r="V842" s="79"/>
      <c r="W842" s="79"/>
      <c r="X842" s="86"/>
      <c r="Y842" s="83"/>
      <c r="Z842" s="84"/>
      <c r="AA842" s="85"/>
      <c r="AB842" s="86"/>
    </row>
    <row r="843" spans="2:28" ht="16.5" customHeight="1" x14ac:dyDescent="0.25">
      <c r="B843" s="100" t="s">
        <v>205</v>
      </c>
      <c r="C843" s="101"/>
      <c r="D843" s="101"/>
      <c r="E843" s="101"/>
      <c r="F843" s="101"/>
      <c r="G843" s="102"/>
      <c r="H843" s="102" t="s">
        <v>210</v>
      </c>
      <c r="I843" s="102" t="s">
        <v>1825</v>
      </c>
      <c r="J843" s="102" t="s">
        <v>661</v>
      </c>
      <c r="K843" s="102">
        <v>64</v>
      </c>
      <c r="L843" s="102">
        <v>6</v>
      </c>
      <c r="M843" s="102"/>
      <c r="N843" s="102"/>
      <c r="O843" s="102" t="s">
        <v>208</v>
      </c>
      <c r="P843" s="102" t="s">
        <v>209</v>
      </c>
      <c r="Q843" s="102" t="s">
        <v>139</v>
      </c>
      <c r="R843" s="102">
        <v>34160</v>
      </c>
      <c r="S843" s="102"/>
      <c r="T843" s="102">
        <v>250</v>
      </c>
      <c r="U843" s="102" t="s">
        <v>5405</v>
      </c>
      <c r="V843" s="103"/>
      <c r="W843" s="101"/>
      <c r="X843" s="102"/>
      <c r="Y843" s="101"/>
      <c r="Z843" s="101"/>
      <c r="AA843" s="101"/>
      <c r="AB843" s="104"/>
    </row>
    <row r="844" spans="2:28" ht="16.5" customHeight="1" x14ac:dyDescent="0.25">
      <c r="B844" s="97">
        <v>2534</v>
      </c>
      <c r="C844" s="97" t="s">
        <v>206</v>
      </c>
      <c r="D844" s="98">
        <v>2110</v>
      </c>
      <c r="E844" s="99">
        <v>2</v>
      </c>
      <c r="F844" s="97">
        <v>6</v>
      </c>
      <c r="G844" s="97">
        <v>1</v>
      </c>
      <c r="H844" s="105">
        <v>31</v>
      </c>
      <c r="I844" s="105">
        <v>3</v>
      </c>
      <c r="J844" s="105">
        <v>14</v>
      </c>
      <c r="K844" s="95">
        <v>12714</v>
      </c>
      <c r="L844" s="106">
        <f>T843</f>
        <v>250</v>
      </c>
      <c r="M844" s="106">
        <f>K844*L844</f>
        <v>3178500</v>
      </c>
      <c r="N844" s="77"/>
      <c r="O844" s="78"/>
      <c r="P844" s="78"/>
      <c r="Q844" s="78"/>
      <c r="R844" s="79"/>
      <c r="S844" s="80"/>
      <c r="T844" s="81"/>
      <c r="U844" s="77"/>
      <c r="V844" s="79"/>
      <c r="W844" s="79"/>
      <c r="X844" s="82"/>
      <c r="Y844" s="83">
        <f>M844</f>
        <v>3178500</v>
      </c>
      <c r="Z844" s="84"/>
      <c r="AA844" s="87">
        <f>AB844*M844/100</f>
        <v>317.85000000000002</v>
      </c>
      <c r="AB844" s="110">
        <v>0.01</v>
      </c>
    </row>
    <row r="845" spans="2:28" ht="16.5" customHeight="1" x14ac:dyDescent="0.25">
      <c r="B845" s="99"/>
      <c r="C845" s="99"/>
      <c r="D845" s="99"/>
      <c r="E845" s="99"/>
      <c r="F845" s="99"/>
      <c r="G845" s="99"/>
      <c r="H845" s="107"/>
      <c r="I845" s="107"/>
      <c r="J845" s="107"/>
      <c r="K845" s="106"/>
      <c r="L845" s="106"/>
      <c r="M845" s="106"/>
      <c r="N845" s="77"/>
      <c r="O845" s="78"/>
      <c r="P845" s="78"/>
      <c r="Q845" s="78"/>
      <c r="R845" s="79"/>
      <c r="S845" s="80"/>
      <c r="T845" s="81"/>
      <c r="U845" s="77"/>
      <c r="V845" s="79"/>
      <c r="W845" s="79"/>
      <c r="X845" s="86"/>
      <c r="Y845" s="83"/>
      <c r="Z845" s="84"/>
      <c r="AA845" s="85"/>
      <c r="AB845" s="86"/>
    </row>
    <row r="846" spans="2:28" ht="16.5" customHeight="1" x14ac:dyDescent="0.25">
      <c r="B846" s="100" t="s">
        <v>205</v>
      </c>
      <c r="C846" s="101"/>
      <c r="D846" s="101"/>
      <c r="E846" s="101"/>
      <c r="F846" s="101"/>
      <c r="G846" s="102"/>
      <c r="H846" s="102" t="s">
        <v>207</v>
      </c>
      <c r="I846" s="102" t="s">
        <v>5406</v>
      </c>
      <c r="J846" s="102" t="s">
        <v>743</v>
      </c>
      <c r="K846" s="102">
        <v>89</v>
      </c>
      <c r="L846" s="102">
        <v>6</v>
      </c>
      <c r="M846" s="102"/>
      <c r="N846" s="102"/>
      <c r="O846" s="102" t="s">
        <v>208</v>
      </c>
      <c r="P846" s="102" t="s">
        <v>209</v>
      </c>
      <c r="Q846" s="102" t="s">
        <v>139</v>
      </c>
      <c r="R846" s="102">
        <v>34160</v>
      </c>
      <c r="S846" s="102"/>
      <c r="T846" s="102">
        <v>80</v>
      </c>
      <c r="U846" s="102"/>
      <c r="V846" s="103"/>
      <c r="W846" s="101"/>
      <c r="X846" s="102"/>
      <c r="Y846" s="101"/>
      <c r="Z846" s="101"/>
      <c r="AA846" s="101"/>
      <c r="AB846" s="104"/>
    </row>
    <row r="847" spans="2:28" ht="16.5" customHeight="1" x14ac:dyDescent="0.25">
      <c r="B847" s="97">
        <v>2535</v>
      </c>
      <c r="C847" s="97" t="s">
        <v>206</v>
      </c>
      <c r="D847" s="98">
        <v>2111</v>
      </c>
      <c r="E847" s="99">
        <v>4</v>
      </c>
      <c r="F847" s="97">
        <v>6</v>
      </c>
      <c r="G847" s="97">
        <v>1</v>
      </c>
      <c r="H847" s="105">
        <v>28</v>
      </c>
      <c r="I847" s="105">
        <v>3</v>
      </c>
      <c r="J847" s="105">
        <v>76</v>
      </c>
      <c r="K847" s="95">
        <v>11576</v>
      </c>
      <c r="L847" s="106">
        <f>T846</f>
        <v>80</v>
      </c>
      <c r="M847" s="106">
        <f>K847*L847</f>
        <v>926080</v>
      </c>
      <c r="N847" s="77"/>
      <c r="O847" s="78"/>
      <c r="P847" s="78"/>
      <c r="Q847" s="78"/>
      <c r="R847" s="79"/>
      <c r="S847" s="80"/>
      <c r="T847" s="81"/>
      <c r="U847" s="77"/>
      <c r="V847" s="79"/>
      <c r="W847" s="79"/>
      <c r="X847" s="82"/>
      <c r="Y847" s="83">
        <f>M847</f>
        <v>926080</v>
      </c>
      <c r="Z847" s="84"/>
      <c r="AA847" s="87">
        <f>AB847*M847/100</f>
        <v>92.608000000000004</v>
      </c>
      <c r="AB847" s="110">
        <v>0.01</v>
      </c>
    </row>
    <row r="848" spans="2:28" ht="16.5" customHeight="1" x14ac:dyDescent="0.25">
      <c r="B848" s="99"/>
      <c r="C848" s="99"/>
      <c r="D848" s="99"/>
      <c r="E848" s="99"/>
      <c r="F848" s="99"/>
      <c r="G848" s="99"/>
      <c r="H848" s="107"/>
      <c r="I848" s="107"/>
      <c r="J848" s="107"/>
      <c r="K848" s="106"/>
      <c r="L848" s="106"/>
      <c r="M848" s="106"/>
      <c r="N848" s="77"/>
      <c r="O848" s="78"/>
      <c r="P848" s="78"/>
      <c r="Q848" s="78"/>
      <c r="R848" s="79"/>
      <c r="S848" s="80"/>
      <c r="T848" s="81"/>
      <c r="U848" s="77"/>
      <c r="V848" s="79"/>
      <c r="W848" s="79"/>
      <c r="X848" s="86"/>
      <c r="Y848" s="83"/>
      <c r="Z848" s="84"/>
      <c r="AA848" s="85"/>
      <c r="AB848" s="86"/>
    </row>
    <row r="849" spans="2:28" ht="16.5" customHeight="1" x14ac:dyDescent="0.25">
      <c r="B849" s="100" t="s">
        <v>205</v>
      </c>
      <c r="C849" s="101"/>
      <c r="D849" s="101"/>
      <c r="E849" s="101"/>
      <c r="F849" s="101"/>
      <c r="G849" s="102"/>
      <c r="H849" s="102" t="s">
        <v>207</v>
      </c>
      <c r="I849" s="102" t="s">
        <v>2005</v>
      </c>
      <c r="J849" s="102" t="s">
        <v>743</v>
      </c>
      <c r="K849" s="102">
        <v>89</v>
      </c>
      <c r="L849" s="102">
        <v>6</v>
      </c>
      <c r="M849" s="102"/>
      <c r="N849" s="102"/>
      <c r="O849" s="102" t="s">
        <v>208</v>
      </c>
      <c r="P849" s="102" t="s">
        <v>209</v>
      </c>
      <c r="Q849" s="102" t="s">
        <v>139</v>
      </c>
      <c r="R849" s="102">
        <v>34160</v>
      </c>
      <c r="S849" s="102"/>
      <c r="T849" s="102">
        <v>80</v>
      </c>
      <c r="U849" s="102"/>
      <c r="V849" s="103"/>
      <c r="W849" s="101"/>
      <c r="X849" s="102"/>
      <c r="Y849" s="101"/>
      <c r="Z849" s="101"/>
      <c r="AA849" s="101"/>
      <c r="AB849" s="104"/>
    </row>
    <row r="850" spans="2:28" ht="16.5" customHeight="1" x14ac:dyDescent="0.25">
      <c r="B850" s="97">
        <v>2536</v>
      </c>
      <c r="C850" s="97" t="s">
        <v>206</v>
      </c>
      <c r="D850" s="98">
        <v>2097</v>
      </c>
      <c r="E850" s="99">
        <v>11</v>
      </c>
      <c r="F850" s="97">
        <v>6</v>
      </c>
      <c r="G850" s="97">
        <v>1</v>
      </c>
      <c r="H850" s="105">
        <v>16</v>
      </c>
      <c r="I850" s="105">
        <v>1</v>
      </c>
      <c r="J850" s="105">
        <v>98</v>
      </c>
      <c r="K850" s="95">
        <v>6598</v>
      </c>
      <c r="L850" s="106">
        <f>T849</f>
        <v>80</v>
      </c>
      <c r="M850" s="106">
        <f>K850*L850</f>
        <v>527840</v>
      </c>
      <c r="N850" s="77"/>
      <c r="O850" s="78"/>
      <c r="P850" s="78"/>
      <c r="Q850" s="78"/>
      <c r="R850" s="79"/>
      <c r="S850" s="80"/>
      <c r="T850" s="81"/>
      <c r="U850" s="77"/>
      <c r="V850" s="79"/>
      <c r="W850" s="79"/>
      <c r="X850" s="82"/>
      <c r="Y850" s="83">
        <f>M850</f>
        <v>527840</v>
      </c>
      <c r="Z850" s="84"/>
      <c r="AA850" s="87">
        <f>AB850*M850/100</f>
        <v>52.784000000000006</v>
      </c>
      <c r="AB850" s="110">
        <v>0.01</v>
      </c>
    </row>
    <row r="851" spans="2:28" ht="16.5" customHeight="1" x14ac:dyDescent="0.25">
      <c r="B851" s="99"/>
      <c r="C851" s="99"/>
      <c r="D851" s="99"/>
      <c r="E851" s="99"/>
      <c r="F851" s="99"/>
      <c r="G851" s="99"/>
      <c r="H851" s="107"/>
      <c r="I851" s="107"/>
      <c r="J851" s="107"/>
      <c r="K851" s="106"/>
      <c r="L851" s="106"/>
      <c r="M851" s="106"/>
      <c r="N851" s="77"/>
      <c r="O851" s="78"/>
      <c r="P851" s="78"/>
      <c r="Q851" s="78"/>
      <c r="R851" s="79"/>
      <c r="S851" s="80"/>
      <c r="T851" s="81"/>
      <c r="U851" s="77"/>
      <c r="V851" s="79"/>
      <c r="W851" s="79"/>
      <c r="X851" s="86"/>
      <c r="Y851" s="83"/>
      <c r="Z851" s="84"/>
      <c r="AA851" s="85"/>
      <c r="AB851" s="86"/>
    </row>
    <row r="852" spans="2:28" ht="16.5" customHeight="1" x14ac:dyDescent="0.25">
      <c r="B852" s="100" t="s">
        <v>205</v>
      </c>
      <c r="C852" s="101"/>
      <c r="D852" s="101"/>
      <c r="E852" s="101"/>
      <c r="F852" s="101"/>
      <c r="G852" s="102"/>
      <c r="H852" s="102" t="s">
        <v>210</v>
      </c>
      <c r="I852" s="102" t="s">
        <v>5407</v>
      </c>
      <c r="J852" s="102" t="s">
        <v>5404</v>
      </c>
      <c r="K852" s="102">
        <v>126</v>
      </c>
      <c r="L852" s="102">
        <v>6</v>
      </c>
      <c r="M852" s="102"/>
      <c r="N852" s="102"/>
      <c r="O852" s="102" t="s">
        <v>208</v>
      </c>
      <c r="P852" s="102" t="s">
        <v>209</v>
      </c>
      <c r="Q852" s="102" t="s">
        <v>139</v>
      </c>
      <c r="R852" s="102">
        <v>34160</v>
      </c>
      <c r="S852" s="102"/>
      <c r="T852" s="102">
        <v>80</v>
      </c>
      <c r="U852" s="102"/>
      <c r="V852" s="103"/>
      <c r="W852" s="101"/>
      <c r="X852" s="102"/>
      <c r="Y852" s="101"/>
      <c r="Z852" s="101"/>
      <c r="AA852" s="101"/>
      <c r="AB852" s="104"/>
    </row>
    <row r="853" spans="2:28" ht="16.5" customHeight="1" x14ac:dyDescent="0.25">
      <c r="B853" s="97">
        <v>2537</v>
      </c>
      <c r="C853" s="97" t="s">
        <v>206</v>
      </c>
      <c r="D853" s="98">
        <v>2012</v>
      </c>
      <c r="E853" s="99">
        <v>2</v>
      </c>
      <c r="F853" s="97">
        <v>6</v>
      </c>
      <c r="G853" s="97">
        <v>1</v>
      </c>
      <c r="H853" s="105">
        <v>18</v>
      </c>
      <c r="I853" s="105">
        <v>1</v>
      </c>
      <c r="J853" s="105">
        <v>10</v>
      </c>
      <c r="K853" s="95">
        <v>7310</v>
      </c>
      <c r="L853" s="106">
        <f>T852</f>
        <v>80</v>
      </c>
      <c r="M853" s="106">
        <f>K853*L853</f>
        <v>584800</v>
      </c>
      <c r="N853" s="77"/>
      <c r="O853" s="78"/>
      <c r="P853" s="78"/>
      <c r="Q853" s="78"/>
      <c r="R853" s="79"/>
      <c r="S853" s="80"/>
      <c r="T853" s="81"/>
      <c r="U853" s="77"/>
      <c r="V853" s="79"/>
      <c r="W853" s="79"/>
      <c r="X853" s="82"/>
      <c r="Y853" s="83">
        <f>M853</f>
        <v>584800</v>
      </c>
      <c r="Z853" s="84"/>
      <c r="AA853" s="87">
        <f>AB853*M853/100</f>
        <v>58.48</v>
      </c>
      <c r="AB853" s="110">
        <v>0.01</v>
      </c>
    </row>
    <row r="854" spans="2:28" ht="16.5" customHeight="1" x14ac:dyDescent="0.25">
      <c r="B854" s="99"/>
      <c r="C854" s="99"/>
      <c r="D854" s="99"/>
      <c r="E854" s="99"/>
      <c r="F854" s="99"/>
      <c r="G854" s="99"/>
      <c r="H854" s="107"/>
      <c r="I854" s="107"/>
      <c r="J854" s="107"/>
      <c r="K854" s="106"/>
      <c r="L854" s="106"/>
      <c r="M854" s="106"/>
      <c r="N854" s="77"/>
      <c r="O854" s="78"/>
      <c r="P854" s="78"/>
      <c r="Q854" s="78"/>
      <c r="R854" s="79"/>
      <c r="S854" s="80"/>
      <c r="T854" s="81"/>
      <c r="U854" s="77"/>
      <c r="V854" s="79"/>
      <c r="W854" s="79"/>
      <c r="X854" s="86"/>
      <c r="Y854" s="83"/>
      <c r="Z854" s="84"/>
      <c r="AA854" s="85"/>
      <c r="AB854" s="86"/>
    </row>
    <row r="855" spans="2:28" ht="16.5" customHeight="1" x14ac:dyDescent="0.25">
      <c r="B855" s="100" t="s">
        <v>205</v>
      </c>
      <c r="C855" s="101"/>
      <c r="D855" s="101"/>
      <c r="E855" s="101"/>
      <c r="F855" s="101"/>
      <c r="G855" s="102"/>
      <c r="H855" s="102" t="s">
        <v>210</v>
      </c>
      <c r="I855" s="102" t="s">
        <v>2974</v>
      </c>
      <c r="J855" s="102" t="s">
        <v>1952</v>
      </c>
      <c r="K855" s="102">
        <v>148</v>
      </c>
      <c r="L855" s="102">
        <v>6</v>
      </c>
      <c r="M855" s="102"/>
      <c r="N855" s="102"/>
      <c r="O855" s="102" t="s">
        <v>208</v>
      </c>
      <c r="P855" s="102" t="s">
        <v>209</v>
      </c>
      <c r="Q855" s="102" t="s">
        <v>139</v>
      </c>
      <c r="R855" s="102">
        <v>34160</v>
      </c>
      <c r="S855" s="102"/>
      <c r="T855" s="102">
        <v>250</v>
      </c>
      <c r="U855" s="102" t="s">
        <v>5410</v>
      </c>
      <c r="V855" s="103"/>
      <c r="W855" s="101"/>
      <c r="X855" s="102" t="s">
        <v>212</v>
      </c>
      <c r="Y855" s="101" t="s">
        <v>5411</v>
      </c>
      <c r="Z855" s="101"/>
      <c r="AA855" s="102" t="s">
        <v>5409</v>
      </c>
      <c r="AB855" s="104"/>
    </row>
    <row r="856" spans="2:28" ht="16.5" customHeight="1" x14ac:dyDescent="0.25">
      <c r="B856" s="97">
        <v>2539</v>
      </c>
      <c r="C856" s="97" t="s">
        <v>206</v>
      </c>
      <c r="D856" s="98">
        <v>2014</v>
      </c>
      <c r="E856" s="99">
        <v>5</v>
      </c>
      <c r="F856" s="97">
        <v>6</v>
      </c>
      <c r="G856" s="97">
        <v>1</v>
      </c>
      <c r="H856" s="105">
        <v>34</v>
      </c>
      <c r="I856" s="105">
        <v>1</v>
      </c>
      <c r="J856" s="105">
        <v>78</v>
      </c>
      <c r="K856" s="95">
        <v>13778</v>
      </c>
      <c r="L856" s="106">
        <f>T855</f>
        <v>250</v>
      </c>
      <c r="M856" s="106">
        <f>K856*L856</f>
        <v>3444500</v>
      </c>
      <c r="N856" s="77"/>
      <c r="O856" s="78"/>
      <c r="P856" s="78"/>
      <c r="Q856" s="78"/>
      <c r="R856" s="79"/>
      <c r="S856" s="80"/>
      <c r="T856" s="81"/>
      <c r="U856" s="77"/>
      <c r="V856" s="79"/>
      <c r="W856" s="79"/>
      <c r="X856" s="82"/>
      <c r="Y856" s="83">
        <f>M856</f>
        <v>3444500</v>
      </c>
      <c r="Z856" s="84"/>
      <c r="AA856" s="87">
        <f>AB856*M856/100</f>
        <v>344.45</v>
      </c>
      <c r="AB856" s="110">
        <v>0.01</v>
      </c>
    </row>
    <row r="857" spans="2:28" ht="16.5" customHeight="1" x14ac:dyDescent="0.25">
      <c r="B857" s="99"/>
      <c r="C857" s="99"/>
      <c r="D857" s="99"/>
      <c r="E857" s="99"/>
      <c r="F857" s="99"/>
      <c r="G857" s="99"/>
      <c r="H857" s="107"/>
      <c r="I857" s="107"/>
      <c r="J857" s="107"/>
      <c r="K857" s="106"/>
      <c r="L857" s="106"/>
      <c r="M857" s="106"/>
      <c r="N857" s="77"/>
      <c r="O857" s="78"/>
      <c r="P857" s="78"/>
      <c r="Q857" s="78"/>
      <c r="R857" s="79"/>
      <c r="S857" s="80"/>
      <c r="T857" s="81"/>
      <c r="U857" s="77"/>
      <c r="V857" s="79"/>
      <c r="W857" s="79"/>
      <c r="X857" s="86"/>
      <c r="Y857" s="83"/>
      <c r="Z857" s="84"/>
      <c r="AA857" s="85"/>
      <c r="AB857" s="86"/>
    </row>
    <row r="858" spans="2:28" ht="16.5" customHeight="1" x14ac:dyDescent="0.25">
      <c r="B858" s="100" t="s">
        <v>205</v>
      </c>
      <c r="C858" s="101"/>
      <c r="D858" s="101"/>
      <c r="E858" s="101"/>
      <c r="F858" s="101"/>
      <c r="G858" s="102"/>
      <c r="H858" s="102" t="s">
        <v>301</v>
      </c>
      <c r="I858" s="102" t="s">
        <v>5441</v>
      </c>
      <c r="J858" s="102" t="s">
        <v>1753</v>
      </c>
      <c r="K858" s="102">
        <v>53</v>
      </c>
      <c r="L858" s="102">
        <v>6</v>
      </c>
      <c r="M858" s="102"/>
      <c r="N858" s="102"/>
      <c r="O858" s="102" t="s">
        <v>208</v>
      </c>
      <c r="P858" s="102" t="s">
        <v>209</v>
      </c>
      <c r="Q858" s="102" t="s">
        <v>139</v>
      </c>
      <c r="R858" s="102">
        <v>34160</v>
      </c>
      <c r="S858" s="102"/>
      <c r="T858" s="102">
        <v>80</v>
      </c>
      <c r="U858" s="102"/>
      <c r="V858" s="103"/>
      <c r="W858" s="101"/>
      <c r="X858" s="102"/>
      <c r="Y858" s="101"/>
      <c r="Z858" s="101"/>
      <c r="AA858" s="101"/>
      <c r="AB858" s="104"/>
    </row>
    <row r="859" spans="2:28" ht="16.5" customHeight="1" x14ac:dyDescent="0.25">
      <c r="B859" s="97">
        <v>2565</v>
      </c>
      <c r="C859" s="97" t="s">
        <v>206</v>
      </c>
      <c r="D859" s="98">
        <v>16136</v>
      </c>
      <c r="E859" s="99">
        <v>23</v>
      </c>
      <c r="F859" s="97">
        <v>162</v>
      </c>
      <c r="G859" s="97">
        <v>1</v>
      </c>
      <c r="H859" s="105">
        <v>19</v>
      </c>
      <c r="I859" s="105">
        <v>2</v>
      </c>
      <c r="J859" s="105">
        <v>33</v>
      </c>
      <c r="K859" s="95">
        <v>7833</v>
      </c>
      <c r="L859" s="106">
        <f>T858</f>
        <v>80</v>
      </c>
      <c r="M859" s="106">
        <f>K859*L859</f>
        <v>626640</v>
      </c>
      <c r="N859" s="77"/>
      <c r="O859" s="78"/>
      <c r="P859" s="78"/>
      <c r="Q859" s="78"/>
      <c r="R859" s="79"/>
      <c r="S859" s="80"/>
      <c r="T859" s="81"/>
      <c r="U859" s="77"/>
      <c r="V859" s="79"/>
      <c r="W859" s="79"/>
      <c r="X859" s="82"/>
      <c r="Y859" s="83">
        <f>M859</f>
        <v>626640</v>
      </c>
      <c r="Z859" s="84"/>
      <c r="AA859" s="87">
        <f>AB859*M859/100</f>
        <v>62.664000000000009</v>
      </c>
      <c r="AB859" s="110">
        <v>0.01</v>
      </c>
    </row>
    <row r="860" spans="2:28" ht="16.5" customHeight="1" x14ac:dyDescent="0.25">
      <c r="B860" s="99"/>
      <c r="C860" s="99"/>
      <c r="D860" s="99"/>
      <c r="E860" s="99"/>
      <c r="F860" s="99"/>
      <c r="G860" s="99"/>
      <c r="H860" s="107"/>
      <c r="I860" s="107"/>
      <c r="J860" s="107"/>
      <c r="K860" s="106"/>
      <c r="L860" s="106"/>
      <c r="M860" s="106"/>
      <c r="N860" s="77"/>
      <c r="O860" s="78"/>
      <c r="P860" s="78"/>
      <c r="Q860" s="78"/>
      <c r="R860" s="79"/>
      <c r="S860" s="80"/>
      <c r="T860" s="81"/>
      <c r="U860" s="77"/>
      <c r="V860" s="79"/>
      <c r="W860" s="79"/>
      <c r="X860" s="86"/>
      <c r="Y860" s="83"/>
      <c r="Z860" s="84"/>
      <c r="AA860" s="85"/>
      <c r="AB860" s="86"/>
    </row>
    <row r="861" spans="2:28" ht="16.5" customHeight="1" x14ac:dyDescent="0.25">
      <c r="B861" s="100" t="s">
        <v>205</v>
      </c>
      <c r="C861" s="101"/>
      <c r="D861" s="101"/>
      <c r="E861" s="101"/>
      <c r="F861" s="101"/>
      <c r="G861" s="102"/>
      <c r="H861" s="102" t="s">
        <v>213</v>
      </c>
      <c r="I861" s="102" t="s">
        <v>1736</v>
      </c>
      <c r="J861" s="102" t="s">
        <v>1952</v>
      </c>
      <c r="K861" s="102">
        <v>148</v>
      </c>
      <c r="L861" s="102">
        <v>6</v>
      </c>
      <c r="M861" s="102"/>
      <c r="N861" s="102"/>
      <c r="O861" s="102" t="s">
        <v>208</v>
      </c>
      <c r="P861" s="102" t="s">
        <v>209</v>
      </c>
      <c r="Q861" s="102" t="s">
        <v>139</v>
      </c>
      <c r="R861" s="102">
        <v>34160</v>
      </c>
      <c r="S861" s="102"/>
      <c r="T861" s="102">
        <v>80</v>
      </c>
      <c r="U861" s="102"/>
      <c r="V861" s="103"/>
      <c r="W861" s="101"/>
      <c r="X861" s="102"/>
      <c r="Y861" s="101"/>
      <c r="Z861" s="101"/>
      <c r="AA861" s="101"/>
      <c r="AB861" s="104"/>
    </row>
    <row r="862" spans="2:28" ht="16.5" customHeight="1" x14ac:dyDescent="0.25">
      <c r="B862" s="97">
        <v>2676</v>
      </c>
      <c r="C862" s="97" t="s">
        <v>206</v>
      </c>
      <c r="D862" s="98">
        <v>5913</v>
      </c>
      <c r="E862" s="99">
        <v>33</v>
      </c>
      <c r="F862" s="97">
        <v>6</v>
      </c>
      <c r="G862" s="97">
        <v>1</v>
      </c>
      <c r="H862" s="105">
        <v>5</v>
      </c>
      <c r="I862" s="105">
        <v>1</v>
      </c>
      <c r="J862" s="105">
        <v>53</v>
      </c>
      <c r="K862" s="95">
        <v>2153</v>
      </c>
      <c r="L862" s="106">
        <f>T861</f>
        <v>80</v>
      </c>
      <c r="M862" s="106">
        <f>K862*L862</f>
        <v>172240</v>
      </c>
      <c r="N862" s="77"/>
      <c r="O862" s="78"/>
      <c r="P862" s="78"/>
      <c r="Q862" s="78"/>
      <c r="R862" s="79"/>
      <c r="S862" s="80"/>
      <c r="T862" s="81"/>
      <c r="U862" s="77"/>
      <c r="V862" s="79"/>
      <c r="W862" s="79"/>
      <c r="X862" s="82"/>
      <c r="Y862" s="83">
        <f>M862</f>
        <v>172240</v>
      </c>
      <c r="Z862" s="84"/>
      <c r="AA862" s="87">
        <f>AB862*M862/100</f>
        <v>17.224</v>
      </c>
      <c r="AB862" s="110">
        <v>0.01</v>
      </c>
    </row>
    <row r="863" spans="2:28" ht="16.5" customHeight="1" x14ac:dyDescent="0.25">
      <c r="B863" s="99"/>
      <c r="C863" s="99"/>
      <c r="D863" s="99"/>
      <c r="E863" s="99"/>
      <c r="F863" s="99"/>
      <c r="G863" s="99"/>
      <c r="H863" s="107"/>
      <c r="I863" s="107"/>
      <c r="J863" s="107"/>
      <c r="K863" s="106"/>
      <c r="L863" s="106"/>
      <c r="M863" s="106"/>
      <c r="N863" s="77"/>
      <c r="O863" s="78"/>
      <c r="P863" s="78"/>
      <c r="Q863" s="78"/>
      <c r="R863" s="79"/>
      <c r="S863" s="80"/>
      <c r="T863" s="81"/>
      <c r="U863" s="77"/>
      <c r="V863" s="79"/>
      <c r="W863" s="79"/>
      <c r="X863" s="86"/>
      <c r="Y863" s="83"/>
      <c r="Z863" s="84"/>
      <c r="AA863" s="85"/>
      <c r="AB863" s="86"/>
    </row>
    <row r="864" spans="2:28" ht="16.5" customHeight="1" x14ac:dyDescent="0.25">
      <c r="B864" s="100" t="s">
        <v>205</v>
      </c>
      <c r="C864" s="101"/>
      <c r="D864" s="101"/>
      <c r="E864" s="101"/>
      <c r="F864" s="101"/>
      <c r="G864" s="102"/>
      <c r="H864" s="102" t="s">
        <v>210</v>
      </c>
      <c r="I864" s="102" t="s">
        <v>5580</v>
      </c>
      <c r="J864" s="102" t="s">
        <v>1957</v>
      </c>
      <c r="K864" s="102">
        <v>123</v>
      </c>
      <c r="L864" s="102">
        <v>6</v>
      </c>
      <c r="M864" s="102"/>
      <c r="N864" s="102"/>
      <c r="O864" s="102" t="s">
        <v>208</v>
      </c>
      <c r="P864" s="102" t="s">
        <v>209</v>
      </c>
      <c r="Q864" s="102" t="s">
        <v>139</v>
      </c>
      <c r="R864" s="102">
        <v>34160</v>
      </c>
      <c r="S864" s="102"/>
      <c r="T864" s="102">
        <v>250</v>
      </c>
      <c r="U864" s="102"/>
      <c r="V864" s="103"/>
      <c r="W864" s="101"/>
      <c r="X864" s="102"/>
      <c r="Y864" s="101"/>
      <c r="Z864" s="101"/>
      <c r="AA864" s="101"/>
      <c r="AB864" s="104"/>
    </row>
    <row r="865" spans="2:28" ht="16.5" customHeight="1" x14ac:dyDescent="0.25">
      <c r="B865" s="97">
        <v>2739</v>
      </c>
      <c r="C865" s="97" t="s">
        <v>5579</v>
      </c>
      <c r="D865" s="98">
        <v>1386</v>
      </c>
      <c r="E865" s="99">
        <v>30</v>
      </c>
      <c r="F865" s="97"/>
      <c r="G865" s="97">
        <v>2</v>
      </c>
      <c r="H865" s="105">
        <v>0</v>
      </c>
      <c r="I865" s="105">
        <v>2</v>
      </c>
      <c r="J865" s="105">
        <v>0</v>
      </c>
      <c r="K865" s="95">
        <v>200</v>
      </c>
      <c r="L865" s="106">
        <f>T864</f>
        <v>250</v>
      </c>
      <c r="M865" s="106">
        <f>K865*L865</f>
        <v>50000</v>
      </c>
      <c r="N865" s="77"/>
      <c r="O865" s="78" t="s">
        <v>203</v>
      </c>
      <c r="P865" s="78" t="s">
        <v>25</v>
      </c>
      <c r="Q865" s="78" t="s">
        <v>143</v>
      </c>
      <c r="R865" s="79">
        <v>72</v>
      </c>
      <c r="S865" s="80"/>
      <c r="T865" s="81">
        <v>7650</v>
      </c>
      <c r="U865" s="96" t="s">
        <v>4171</v>
      </c>
      <c r="V865" s="79">
        <f>R865*T865*93/100</f>
        <v>512244</v>
      </c>
      <c r="W865" s="79">
        <f>R865*T865-V865</f>
        <v>38556</v>
      </c>
      <c r="X865" s="82">
        <f>M865+W865</f>
        <v>88556</v>
      </c>
      <c r="Y865" s="83">
        <f>M865</f>
        <v>50000</v>
      </c>
      <c r="Z865" s="84"/>
      <c r="AA865" s="87">
        <f>AB865*M865/100</f>
        <v>10</v>
      </c>
      <c r="AB865" s="86">
        <v>0.02</v>
      </c>
    </row>
    <row r="866" spans="2:28" ht="16.5" customHeight="1" x14ac:dyDescent="0.25">
      <c r="B866" s="97"/>
      <c r="C866" s="97"/>
      <c r="D866" s="98"/>
      <c r="E866" s="99"/>
      <c r="F866" s="97"/>
      <c r="G866" s="97"/>
      <c r="H866" s="105"/>
      <c r="I866" s="105"/>
      <c r="J866" s="105">
        <v>81</v>
      </c>
      <c r="K866" s="95">
        <v>81</v>
      </c>
      <c r="L866" s="106">
        <f>T864</f>
        <v>250</v>
      </c>
      <c r="M866" s="106">
        <f>K866*L866</f>
        <v>20250</v>
      </c>
      <c r="N866" s="77"/>
      <c r="O866" s="78" t="s">
        <v>203</v>
      </c>
      <c r="P866" s="78" t="s">
        <v>5</v>
      </c>
      <c r="Q866" s="78" t="s">
        <v>143</v>
      </c>
      <c r="R866" s="79">
        <v>81</v>
      </c>
      <c r="S866" s="80"/>
      <c r="T866" s="81">
        <v>8050</v>
      </c>
      <c r="U866" s="96" t="s">
        <v>2038</v>
      </c>
      <c r="V866" s="79">
        <f>R866*T866*56/100</f>
        <v>365148</v>
      </c>
      <c r="W866" s="79">
        <f>R866*T866-V866</f>
        <v>286902</v>
      </c>
      <c r="X866" s="82">
        <f>M866+W866</f>
        <v>307152</v>
      </c>
      <c r="Y866" s="83">
        <f>M866</f>
        <v>20250</v>
      </c>
      <c r="Z866" s="84"/>
      <c r="AA866" s="87">
        <f>AB866*M866/100</f>
        <v>4.05</v>
      </c>
      <c r="AB866" s="86">
        <v>0.02</v>
      </c>
    </row>
    <row r="867" spans="2:28" ht="16.5" customHeight="1" x14ac:dyDescent="0.25">
      <c r="B867" s="97"/>
      <c r="C867" s="97"/>
      <c r="D867" s="98"/>
      <c r="E867" s="99"/>
      <c r="F867" s="97"/>
      <c r="G867" s="97"/>
      <c r="H867" s="105">
        <v>0</v>
      </c>
      <c r="I867" s="105">
        <v>2</v>
      </c>
      <c r="J867" s="105">
        <v>81</v>
      </c>
      <c r="K867" s="95">
        <v>281</v>
      </c>
      <c r="L867" s="106"/>
      <c r="M867" s="106"/>
      <c r="N867" s="77"/>
      <c r="O867" s="78"/>
      <c r="P867" s="78"/>
      <c r="Q867" s="78"/>
      <c r="R867" s="79"/>
      <c r="S867" s="80"/>
      <c r="T867" s="81"/>
      <c r="U867" s="77"/>
      <c r="V867" s="79"/>
      <c r="W867" s="79"/>
      <c r="X867" s="82"/>
      <c r="Y867" s="83"/>
      <c r="Z867" s="84"/>
      <c r="AA867" s="87"/>
      <c r="AB867" s="82"/>
    </row>
    <row r="868" spans="2:28" ht="16.5" customHeight="1" x14ac:dyDescent="0.25">
      <c r="B868" s="99"/>
      <c r="C868" s="99"/>
      <c r="D868" s="99"/>
      <c r="E868" s="99"/>
      <c r="F868" s="99"/>
      <c r="G868" s="99"/>
      <c r="H868" s="107"/>
      <c r="I868" s="107"/>
      <c r="J868" s="107"/>
      <c r="K868" s="106"/>
      <c r="L868" s="106"/>
      <c r="M868" s="106"/>
      <c r="N868" s="77"/>
      <c r="O868" s="78"/>
      <c r="P868" s="78"/>
      <c r="Q868" s="78"/>
      <c r="R868" s="79"/>
      <c r="S868" s="80"/>
      <c r="T868" s="81"/>
      <c r="U868" s="77"/>
      <c r="V868" s="79"/>
      <c r="W868" s="79"/>
      <c r="X868" s="86"/>
      <c r="Y868" s="83"/>
      <c r="Z868" s="84"/>
      <c r="AA868" s="85"/>
      <c r="AB868" s="86"/>
    </row>
    <row r="869" spans="2:28" ht="16.5" customHeight="1" x14ac:dyDescent="0.25">
      <c r="B869" s="100" t="s">
        <v>205</v>
      </c>
      <c r="C869" s="101"/>
      <c r="D869" s="101"/>
      <c r="E869" s="101"/>
      <c r="F869" s="101"/>
      <c r="G869" s="102"/>
      <c r="H869" s="102" t="s">
        <v>301</v>
      </c>
      <c r="I869" s="102" t="s">
        <v>3329</v>
      </c>
      <c r="J869" s="102" t="s">
        <v>5582</v>
      </c>
      <c r="K869" s="102">
        <v>123</v>
      </c>
      <c r="L869" s="102">
        <v>6</v>
      </c>
      <c r="M869" s="102"/>
      <c r="N869" s="102"/>
      <c r="O869" s="102" t="s">
        <v>208</v>
      </c>
      <c r="P869" s="102" t="s">
        <v>209</v>
      </c>
      <c r="Q869" s="102" t="s">
        <v>139</v>
      </c>
      <c r="R869" s="102">
        <v>34160</v>
      </c>
      <c r="S869" s="102"/>
      <c r="T869" s="102">
        <v>250</v>
      </c>
      <c r="U869" s="102"/>
      <c r="V869" s="103"/>
      <c r="W869" s="101"/>
      <c r="X869" s="102"/>
      <c r="Y869" s="101"/>
      <c r="Z869" s="101"/>
      <c r="AA869" s="101"/>
      <c r="AB869" s="104"/>
    </row>
    <row r="870" spans="2:28" ht="16.5" customHeight="1" x14ac:dyDescent="0.25">
      <c r="B870" s="97">
        <v>2741</v>
      </c>
      <c r="C870" s="97" t="s">
        <v>5579</v>
      </c>
      <c r="D870" s="98">
        <v>2</v>
      </c>
      <c r="E870" s="99">
        <v>207</v>
      </c>
      <c r="F870" s="97"/>
      <c r="G870" s="97">
        <v>2</v>
      </c>
      <c r="H870" s="105">
        <v>0</v>
      </c>
      <c r="I870" s="105">
        <v>1</v>
      </c>
      <c r="J870" s="105">
        <v>2</v>
      </c>
      <c r="K870" s="95">
        <v>102</v>
      </c>
      <c r="L870" s="106">
        <f>T869</f>
        <v>250</v>
      </c>
      <c r="M870" s="106">
        <f>K870*L870</f>
        <v>25500</v>
      </c>
      <c r="N870" s="77"/>
      <c r="O870" s="78" t="s">
        <v>203</v>
      </c>
      <c r="P870" s="78" t="s">
        <v>5</v>
      </c>
      <c r="Q870" s="78" t="s">
        <v>143</v>
      </c>
      <c r="R870" s="79">
        <v>91</v>
      </c>
      <c r="S870" s="80"/>
      <c r="T870" s="81">
        <v>8050</v>
      </c>
      <c r="U870" s="96" t="s">
        <v>217</v>
      </c>
      <c r="V870" s="79">
        <f>R870*T870*1/100</f>
        <v>7325.5</v>
      </c>
      <c r="W870" s="79">
        <f>R870*T870-V870</f>
        <v>725224.5</v>
      </c>
      <c r="X870" s="82">
        <f>M870+W870</f>
        <v>750724.5</v>
      </c>
      <c r="Y870" s="83">
        <f>M870</f>
        <v>25500</v>
      </c>
      <c r="Z870" s="84"/>
      <c r="AA870" s="87">
        <f>AB870*M870/100</f>
        <v>5.0999999999999996</v>
      </c>
      <c r="AB870" s="86">
        <v>0.02</v>
      </c>
    </row>
    <row r="871" spans="2:28" ht="16.5" customHeight="1" x14ac:dyDescent="0.25">
      <c r="B871" s="99"/>
      <c r="C871" s="99"/>
      <c r="D871" s="99"/>
      <c r="E871" s="99"/>
      <c r="F871" s="99"/>
      <c r="G871" s="99"/>
      <c r="H871" s="107"/>
      <c r="I871" s="107"/>
      <c r="J871" s="107"/>
      <c r="K871" s="106"/>
      <c r="L871" s="106"/>
      <c r="M871" s="106"/>
      <c r="N871" s="77"/>
      <c r="O871" s="78"/>
      <c r="P871" s="78"/>
      <c r="Q871" s="78"/>
      <c r="R871" s="79"/>
      <c r="S871" s="80"/>
      <c r="T871" s="81"/>
      <c r="U871" s="77"/>
      <c r="V871" s="79"/>
      <c r="W871" s="79"/>
      <c r="X871" s="86"/>
      <c r="Y871" s="83"/>
      <c r="Z871" s="84"/>
      <c r="AA871" s="85"/>
      <c r="AB871" s="86"/>
    </row>
    <row r="872" spans="2:28" ht="16.5" customHeight="1" x14ac:dyDescent="0.25">
      <c r="B872" s="100" t="s">
        <v>205</v>
      </c>
      <c r="C872" s="101"/>
      <c r="D872" s="101"/>
      <c r="E872" s="101"/>
      <c r="F872" s="101"/>
      <c r="G872" s="102"/>
      <c r="H872" s="102" t="s">
        <v>210</v>
      </c>
      <c r="I872" s="102" t="s">
        <v>5363</v>
      </c>
      <c r="J872" s="102" t="s">
        <v>5583</v>
      </c>
      <c r="K872" s="102">
        <v>123</v>
      </c>
      <c r="L872" s="102">
        <v>6</v>
      </c>
      <c r="M872" s="102"/>
      <c r="N872" s="102"/>
      <c r="O872" s="102" t="s">
        <v>208</v>
      </c>
      <c r="P872" s="102" t="s">
        <v>209</v>
      </c>
      <c r="Q872" s="102" t="s">
        <v>139</v>
      </c>
      <c r="R872" s="102">
        <v>34160</v>
      </c>
      <c r="S872" s="102"/>
      <c r="T872" s="102">
        <v>80</v>
      </c>
      <c r="U872" s="102"/>
      <c r="V872" s="103"/>
      <c r="W872" s="101"/>
      <c r="X872" s="102"/>
      <c r="Y872" s="101"/>
      <c r="Z872" s="101"/>
      <c r="AA872" s="101"/>
      <c r="AB872" s="104"/>
    </row>
    <row r="873" spans="2:28" ht="16.5" customHeight="1" x14ac:dyDescent="0.25">
      <c r="B873" s="97">
        <v>2742</v>
      </c>
      <c r="C873" s="97" t="s">
        <v>5579</v>
      </c>
      <c r="D873" s="98">
        <v>122</v>
      </c>
      <c r="E873" s="99">
        <v>16</v>
      </c>
      <c r="F873" s="97"/>
      <c r="G873" s="97">
        <v>1</v>
      </c>
      <c r="H873" s="105">
        <v>17</v>
      </c>
      <c r="I873" s="105">
        <v>2</v>
      </c>
      <c r="J873" s="105">
        <v>81</v>
      </c>
      <c r="K873" s="95">
        <v>7081</v>
      </c>
      <c r="L873" s="106">
        <f>T872</f>
        <v>80</v>
      </c>
      <c r="M873" s="106">
        <f>K873*L873</f>
        <v>566480</v>
      </c>
      <c r="N873" s="77"/>
      <c r="O873" s="78"/>
      <c r="P873" s="78"/>
      <c r="Q873" s="78"/>
      <c r="R873" s="79"/>
      <c r="S873" s="80"/>
      <c r="T873" s="81"/>
      <c r="U873" s="77"/>
      <c r="V873" s="79"/>
      <c r="W873" s="79"/>
      <c r="X873" s="82"/>
      <c r="Y873" s="83">
        <f>M873</f>
        <v>566480</v>
      </c>
      <c r="Z873" s="84"/>
      <c r="AA873" s="87">
        <f>AB873*M873/100</f>
        <v>56.648000000000003</v>
      </c>
      <c r="AB873" s="110">
        <v>0.01</v>
      </c>
    </row>
    <row r="874" spans="2:28" ht="16.5" customHeight="1" x14ac:dyDescent="0.25">
      <c r="B874" s="97"/>
      <c r="C874" s="97"/>
      <c r="D874" s="98"/>
      <c r="E874" s="99"/>
      <c r="F874" s="97"/>
      <c r="G874" s="97"/>
      <c r="H874" s="105"/>
      <c r="I874" s="105"/>
      <c r="J874" s="105"/>
      <c r="K874" s="95"/>
      <c r="L874" s="106"/>
      <c r="M874" s="106"/>
      <c r="N874" s="77"/>
      <c r="O874" s="78"/>
      <c r="P874" s="78"/>
      <c r="Q874" s="78"/>
      <c r="R874" s="79"/>
      <c r="S874" s="80"/>
      <c r="T874" s="81"/>
      <c r="U874" s="77"/>
      <c r="V874" s="79"/>
      <c r="W874" s="79"/>
      <c r="X874" s="82"/>
      <c r="Y874" s="83"/>
      <c r="Z874" s="84"/>
      <c r="AA874" s="87"/>
      <c r="AB874" s="110"/>
    </row>
    <row r="875" spans="2:28" ht="16.5" customHeight="1" x14ac:dyDescent="0.25">
      <c r="B875" s="99"/>
      <c r="C875" s="99"/>
      <c r="D875" s="99"/>
      <c r="E875" s="99"/>
      <c r="F875" s="99"/>
      <c r="G875" s="99"/>
      <c r="H875" s="107"/>
      <c r="I875" s="107"/>
      <c r="J875" s="107"/>
      <c r="K875" s="106"/>
      <c r="L875" s="106"/>
      <c r="M875" s="106"/>
      <c r="N875" s="77"/>
      <c r="O875" s="78"/>
      <c r="P875" s="78"/>
      <c r="Q875" s="78"/>
      <c r="R875" s="79"/>
      <c r="S875" s="80"/>
      <c r="T875" s="81"/>
      <c r="U875" s="77"/>
      <c r="V875" s="79"/>
      <c r="W875" s="79"/>
      <c r="X875" s="86"/>
      <c r="Y875" s="83"/>
      <c r="Z875" s="84"/>
      <c r="AA875" s="85"/>
      <c r="AB875" s="86"/>
    </row>
    <row r="876" spans="2:28" ht="16.5" customHeight="1" x14ac:dyDescent="0.25">
      <c r="B876" s="100" t="s">
        <v>205</v>
      </c>
      <c r="C876" s="101"/>
      <c r="D876" s="101"/>
      <c r="E876" s="101"/>
      <c r="F876" s="101"/>
      <c r="G876" s="102"/>
      <c r="H876" s="102" t="s">
        <v>210</v>
      </c>
      <c r="I876" s="102" t="s">
        <v>5363</v>
      </c>
      <c r="J876" s="102" t="s">
        <v>5583</v>
      </c>
      <c r="K876" s="102">
        <v>123</v>
      </c>
      <c r="L876" s="102">
        <v>6</v>
      </c>
      <c r="M876" s="102"/>
      <c r="N876" s="102"/>
      <c r="O876" s="102" t="s">
        <v>208</v>
      </c>
      <c r="P876" s="102" t="s">
        <v>209</v>
      </c>
      <c r="Q876" s="102" t="s">
        <v>139</v>
      </c>
      <c r="R876" s="102">
        <v>34160</v>
      </c>
      <c r="S876" s="102"/>
      <c r="T876" s="102">
        <v>80</v>
      </c>
      <c r="U876" s="102"/>
      <c r="V876" s="103"/>
      <c r="W876" s="101"/>
      <c r="X876" s="102"/>
      <c r="Y876" s="101"/>
      <c r="Z876" s="101"/>
      <c r="AA876" s="101"/>
      <c r="AB876" s="104"/>
    </row>
    <row r="877" spans="2:28" ht="16.5" customHeight="1" x14ac:dyDescent="0.25">
      <c r="B877" s="97">
        <v>2749</v>
      </c>
      <c r="C877" s="97" t="s">
        <v>5579</v>
      </c>
      <c r="D877" s="98">
        <v>135</v>
      </c>
      <c r="E877" s="99">
        <v>17</v>
      </c>
      <c r="F877" s="97"/>
      <c r="G877" s="97">
        <v>1</v>
      </c>
      <c r="H877" s="105">
        <v>6</v>
      </c>
      <c r="I877" s="105">
        <v>2</v>
      </c>
      <c r="J877" s="105">
        <v>50</v>
      </c>
      <c r="K877" s="95">
        <v>2650</v>
      </c>
      <c r="L877" s="106">
        <f>T876</f>
        <v>80</v>
      </c>
      <c r="M877" s="106">
        <f>K877*L877</f>
        <v>212000</v>
      </c>
      <c r="N877" s="77"/>
      <c r="O877" s="78"/>
      <c r="P877" s="78"/>
      <c r="Q877" s="78"/>
      <c r="R877" s="79"/>
      <c r="S877" s="80"/>
      <c r="T877" s="81"/>
      <c r="U877" s="77"/>
      <c r="V877" s="79"/>
      <c r="W877" s="79"/>
      <c r="X877" s="82"/>
      <c r="Y877" s="83">
        <f>M877</f>
        <v>212000</v>
      </c>
      <c r="Z877" s="84"/>
      <c r="AA877" s="87">
        <f>AB877*M877/100</f>
        <v>21.2</v>
      </c>
      <c r="AB877" s="110">
        <v>0.01</v>
      </c>
    </row>
    <row r="878" spans="2:28" ht="16.5" customHeight="1" x14ac:dyDescent="0.25">
      <c r="B878" s="99"/>
      <c r="C878" s="99"/>
      <c r="D878" s="99"/>
      <c r="E878" s="99"/>
      <c r="F878" s="99"/>
      <c r="G878" s="99"/>
      <c r="H878" s="107"/>
      <c r="I878" s="107"/>
      <c r="J878" s="107"/>
      <c r="K878" s="106"/>
      <c r="L878" s="106"/>
      <c r="M878" s="106"/>
      <c r="N878" s="77"/>
      <c r="O878" s="78"/>
      <c r="P878" s="78"/>
      <c r="Q878" s="78"/>
      <c r="R878" s="79"/>
      <c r="S878" s="80"/>
      <c r="T878" s="81"/>
      <c r="U878" s="77"/>
      <c r="V878" s="79"/>
      <c r="W878" s="79"/>
      <c r="X878" s="86"/>
      <c r="Y878" s="83"/>
      <c r="Z878" s="84"/>
      <c r="AA878" s="85"/>
      <c r="AB878" s="86"/>
    </row>
    <row r="879" spans="2:28" ht="16.5" customHeight="1" x14ac:dyDescent="0.25">
      <c r="B879" s="100" t="s">
        <v>205</v>
      </c>
      <c r="C879" s="101"/>
      <c r="D879" s="101"/>
      <c r="E879" s="101"/>
      <c r="F879" s="101"/>
      <c r="G879" s="102"/>
      <c r="H879" s="102" t="s">
        <v>207</v>
      </c>
      <c r="I879" s="102" t="s">
        <v>2268</v>
      </c>
      <c r="J879" s="102" t="s">
        <v>1335</v>
      </c>
      <c r="K879" s="102" t="s">
        <v>391</v>
      </c>
      <c r="L879" s="102">
        <v>6</v>
      </c>
      <c r="M879" s="102"/>
      <c r="N879" s="102"/>
      <c r="O879" s="102" t="s">
        <v>208</v>
      </c>
      <c r="P879" s="102" t="s">
        <v>209</v>
      </c>
      <c r="Q879" s="102" t="s">
        <v>139</v>
      </c>
      <c r="R879" s="102">
        <v>34160</v>
      </c>
      <c r="S879" s="102"/>
      <c r="T879" s="102">
        <v>80</v>
      </c>
      <c r="U879" s="102"/>
      <c r="V879" s="103"/>
      <c r="W879" s="101"/>
      <c r="X879" s="102"/>
      <c r="Y879" s="101"/>
      <c r="Z879" s="101"/>
      <c r="AA879" s="101"/>
      <c r="AB879" s="104"/>
    </row>
    <row r="880" spans="2:28" ht="16.5" customHeight="1" x14ac:dyDescent="0.25">
      <c r="B880" s="97">
        <v>2753</v>
      </c>
      <c r="C880" s="97" t="s">
        <v>5599</v>
      </c>
      <c r="D880" s="98">
        <v>2339</v>
      </c>
      <c r="E880" s="99"/>
      <c r="F880" s="97"/>
      <c r="G880" s="97">
        <v>1</v>
      </c>
      <c r="H880" s="105">
        <v>44</v>
      </c>
      <c r="I880" s="105">
        <v>3</v>
      </c>
      <c r="J880" s="105">
        <v>20</v>
      </c>
      <c r="K880" s="95">
        <v>17920</v>
      </c>
      <c r="L880" s="106">
        <f>T879</f>
        <v>80</v>
      </c>
      <c r="M880" s="106">
        <f>K880*L880</f>
        <v>1433600</v>
      </c>
      <c r="N880" s="77"/>
      <c r="O880" s="78"/>
      <c r="P880" s="78"/>
      <c r="Q880" s="78"/>
      <c r="R880" s="79"/>
      <c r="S880" s="80"/>
      <c r="T880" s="81"/>
      <c r="U880" s="77"/>
      <c r="V880" s="79"/>
      <c r="W880" s="79"/>
      <c r="X880" s="82"/>
      <c r="Y880" s="83">
        <f>M880</f>
        <v>1433600</v>
      </c>
      <c r="Z880" s="84"/>
      <c r="AA880" s="87">
        <f>AB880*M880/100</f>
        <v>143.36000000000001</v>
      </c>
      <c r="AB880" s="110">
        <v>0.01</v>
      </c>
    </row>
    <row r="881" spans="2:28" ht="16.5" customHeight="1" x14ac:dyDescent="0.25">
      <c r="B881" s="99"/>
      <c r="C881" s="99"/>
      <c r="D881" s="99"/>
      <c r="E881" s="99"/>
      <c r="F881" s="99"/>
      <c r="G881" s="99"/>
      <c r="H881" s="107"/>
      <c r="I881" s="107"/>
      <c r="J881" s="107"/>
      <c r="K881" s="106"/>
      <c r="L881" s="106"/>
      <c r="M881" s="106"/>
      <c r="N881" s="77"/>
      <c r="O881" s="78"/>
      <c r="P881" s="78"/>
      <c r="Q881" s="78"/>
      <c r="R881" s="79"/>
      <c r="S881" s="80"/>
      <c r="T881" s="81"/>
      <c r="U881" s="77"/>
      <c r="V881" s="79"/>
      <c r="W881" s="79"/>
      <c r="X881" s="86"/>
      <c r="Y881" s="83"/>
      <c r="Z881" s="84"/>
      <c r="AA881" s="85"/>
      <c r="AB881" s="86"/>
    </row>
    <row r="882" spans="2:28" ht="16.5" customHeight="1" x14ac:dyDescent="0.25">
      <c r="B882" s="100" t="s">
        <v>205</v>
      </c>
      <c r="C882" s="101"/>
      <c r="D882" s="101"/>
      <c r="E882" s="101"/>
      <c r="F882" s="101"/>
      <c r="G882" s="102"/>
      <c r="H882" s="102" t="s">
        <v>210</v>
      </c>
      <c r="I882" s="102" t="s">
        <v>2349</v>
      </c>
      <c r="J882" s="102" t="s">
        <v>2152</v>
      </c>
      <c r="K882" s="102">
        <v>51</v>
      </c>
      <c r="L882" s="102">
        <v>6</v>
      </c>
      <c r="M882" s="102"/>
      <c r="N882" s="102"/>
      <c r="O882" s="102" t="s">
        <v>208</v>
      </c>
      <c r="P882" s="102" t="s">
        <v>209</v>
      </c>
      <c r="Q882" s="102" t="s">
        <v>139</v>
      </c>
      <c r="R882" s="102">
        <v>34160</v>
      </c>
      <c r="S882" s="102"/>
      <c r="T882" s="102">
        <v>80</v>
      </c>
      <c r="U882" s="102"/>
      <c r="V882" s="103"/>
      <c r="W882" s="101"/>
      <c r="X882" s="102" t="s">
        <v>212</v>
      </c>
      <c r="Y882" s="101" t="s">
        <v>5611</v>
      </c>
      <c r="Z882" s="101"/>
      <c r="AA882" s="101"/>
      <c r="AB882" s="104"/>
    </row>
    <row r="883" spans="2:28" ht="16.5" customHeight="1" x14ac:dyDescent="0.25">
      <c r="B883" s="97">
        <v>2766</v>
      </c>
      <c r="C883" s="97" t="s">
        <v>5599</v>
      </c>
      <c r="D883" s="98">
        <v>40</v>
      </c>
      <c r="E883" s="99">
        <v>218</v>
      </c>
      <c r="F883" s="97"/>
      <c r="G883" s="97">
        <v>1</v>
      </c>
      <c r="H883" s="105">
        <v>0</v>
      </c>
      <c r="I883" s="105">
        <v>2</v>
      </c>
      <c r="J883" s="105">
        <v>10</v>
      </c>
      <c r="K883" s="95">
        <v>210</v>
      </c>
      <c r="L883" s="106">
        <f>T882</f>
        <v>80</v>
      </c>
      <c r="M883" s="106">
        <f>K883*L883</f>
        <v>16800</v>
      </c>
      <c r="N883" s="77"/>
      <c r="O883" s="78"/>
      <c r="P883" s="78"/>
      <c r="Q883" s="78"/>
      <c r="R883" s="79"/>
      <c r="S883" s="80"/>
      <c r="T883" s="81"/>
      <c r="U883" s="77"/>
      <c r="V883" s="79"/>
      <c r="W883" s="79"/>
      <c r="X883" s="82"/>
      <c r="Y883" s="83">
        <f>M883</f>
        <v>16800</v>
      </c>
      <c r="Z883" s="84"/>
      <c r="AA883" s="87">
        <f>AB883*M883/100</f>
        <v>1.68</v>
      </c>
      <c r="AB883" s="110">
        <v>0.01</v>
      </c>
    </row>
    <row r="884" spans="2:28" ht="16.5" customHeight="1" x14ac:dyDescent="0.25">
      <c r="B884" s="99"/>
      <c r="C884" s="99"/>
      <c r="D884" s="99"/>
      <c r="E884" s="99"/>
      <c r="F884" s="99"/>
      <c r="G884" s="99"/>
      <c r="H884" s="107"/>
      <c r="I884" s="107"/>
      <c r="J884" s="107"/>
      <c r="K884" s="106"/>
      <c r="L884" s="106"/>
      <c r="M884" s="106"/>
      <c r="N884" s="77"/>
      <c r="O884" s="78"/>
      <c r="P884" s="78"/>
      <c r="Q884" s="78"/>
      <c r="R884" s="79"/>
      <c r="S884" s="80"/>
      <c r="T884" s="81"/>
      <c r="U884" s="77"/>
      <c r="V884" s="79"/>
      <c r="W884" s="79"/>
      <c r="X884" s="86"/>
      <c r="Y884" s="83"/>
      <c r="Z884" s="84"/>
      <c r="AA884" s="85"/>
      <c r="AB884" s="86"/>
    </row>
    <row r="885" spans="2:28" ht="16.5" customHeight="1" x14ac:dyDescent="0.25">
      <c r="B885" s="100" t="s">
        <v>205</v>
      </c>
      <c r="C885" s="101"/>
      <c r="D885" s="101"/>
      <c r="E885" s="101"/>
      <c r="F885" s="101"/>
      <c r="G885" s="102"/>
      <c r="H885" s="102" t="s">
        <v>207</v>
      </c>
      <c r="I885" s="102" t="s">
        <v>4504</v>
      </c>
      <c r="J885" s="102" t="s">
        <v>988</v>
      </c>
      <c r="K885" s="102">
        <v>19</v>
      </c>
      <c r="L885" s="102">
        <v>6</v>
      </c>
      <c r="M885" s="102"/>
      <c r="N885" s="102" t="s">
        <v>236</v>
      </c>
      <c r="O885" s="102" t="s">
        <v>208</v>
      </c>
      <c r="P885" s="102" t="s">
        <v>209</v>
      </c>
      <c r="Q885" s="102" t="s">
        <v>139</v>
      </c>
      <c r="R885" s="102">
        <v>34160</v>
      </c>
      <c r="S885" s="102"/>
      <c r="T885" s="102">
        <v>80</v>
      </c>
      <c r="U885" s="102" t="s">
        <v>5617</v>
      </c>
      <c r="V885" s="103"/>
      <c r="W885" s="101"/>
      <c r="X885" s="102"/>
      <c r="Y885" s="101"/>
      <c r="Z885" s="101"/>
      <c r="AA885" s="101"/>
      <c r="AB885" s="104"/>
    </row>
    <row r="886" spans="2:28" ht="16.5" customHeight="1" x14ac:dyDescent="0.25">
      <c r="B886" s="97">
        <v>2775</v>
      </c>
      <c r="C886" s="97" t="s">
        <v>5579</v>
      </c>
      <c r="D886" s="98">
        <v>1</v>
      </c>
      <c r="E886" s="99">
        <v>206</v>
      </c>
      <c r="F886" s="97"/>
      <c r="G886" s="97">
        <v>1</v>
      </c>
      <c r="H886" s="105">
        <v>0</v>
      </c>
      <c r="I886" s="105">
        <v>0</v>
      </c>
      <c r="J886" s="105">
        <v>95</v>
      </c>
      <c r="K886" s="95">
        <v>95</v>
      </c>
      <c r="L886" s="106">
        <f>T885</f>
        <v>80</v>
      </c>
      <c r="M886" s="106">
        <f>K886*L886</f>
        <v>7600</v>
      </c>
      <c r="N886" s="77"/>
      <c r="O886" s="78" t="s">
        <v>203</v>
      </c>
      <c r="P886" s="78" t="s">
        <v>211</v>
      </c>
      <c r="Q886" s="78" t="s">
        <v>143</v>
      </c>
      <c r="R886" s="79">
        <v>162</v>
      </c>
      <c r="S886" s="80"/>
      <c r="T886" s="81">
        <v>7450</v>
      </c>
      <c r="U886" s="96" t="s">
        <v>411</v>
      </c>
      <c r="V886" s="79">
        <f>R886*T886*85/100</f>
        <v>1025865</v>
      </c>
      <c r="W886" s="79">
        <f>R886*T886-V886</f>
        <v>181035</v>
      </c>
      <c r="X886" s="82">
        <f>M886+W886</f>
        <v>188635</v>
      </c>
      <c r="Y886" s="83">
        <f>M886</f>
        <v>7600</v>
      </c>
      <c r="Z886" s="84"/>
      <c r="AA886" s="87">
        <f>AB886*M886/100</f>
        <v>1.52</v>
      </c>
      <c r="AB886" s="86">
        <v>0.02</v>
      </c>
    </row>
    <row r="887" spans="2:28" ht="16.5" customHeight="1" x14ac:dyDescent="0.25">
      <c r="B887" s="99"/>
      <c r="C887" s="99"/>
      <c r="D887" s="99"/>
      <c r="E887" s="99"/>
      <c r="F887" s="99"/>
      <c r="G887" s="99"/>
      <c r="H887" s="107"/>
      <c r="I887" s="107"/>
      <c r="J887" s="107"/>
      <c r="K887" s="106"/>
      <c r="L887" s="106"/>
      <c r="M887" s="106"/>
      <c r="N887" s="77"/>
      <c r="O887" s="78"/>
      <c r="P887" s="78"/>
      <c r="Q887" s="78"/>
      <c r="R887" s="79"/>
      <c r="S887" s="80"/>
      <c r="T887" s="81"/>
      <c r="U887" s="77"/>
      <c r="V887" s="79"/>
      <c r="W887" s="79"/>
      <c r="X887" s="86"/>
      <c r="Y887" s="83"/>
      <c r="Z887" s="84"/>
      <c r="AA887" s="85"/>
      <c r="AB887" s="86"/>
    </row>
    <row r="888" spans="2:28" ht="16.5" customHeight="1" x14ac:dyDescent="0.25">
      <c r="B888" s="100" t="s">
        <v>205</v>
      </c>
      <c r="C888" s="101"/>
      <c r="D888" s="101"/>
      <c r="E888" s="101"/>
      <c r="F888" s="101"/>
      <c r="G888" s="102"/>
      <c r="H888" s="102" t="s">
        <v>207</v>
      </c>
      <c r="I888" s="102" t="s">
        <v>384</v>
      </c>
      <c r="J888" s="102" t="s">
        <v>1662</v>
      </c>
      <c r="K888" s="102">
        <v>41</v>
      </c>
      <c r="L888" s="102">
        <v>6</v>
      </c>
      <c r="M888" s="102"/>
      <c r="N888" s="102" t="s">
        <v>236</v>
      </c>
      <c r="O888" s="102" t="s">
        <v>208</v>
      </c>
      <c r="P888" s="102" t="s">
        <v>209</v>
      </c>
      <c r="Q888" s="102" t="s">
        <v>139</v>
      </c>
      <c r="R888" s="102">
        <v>34160</v>
      </c>
      <c r="S888" s="102"/>
      <c r="T888" s="102">
        <v>80</v>
      </c>
      <c r="U888" s="102" t="s">
        <v>5618</v>
      </c>
      <c r="V888" s="103"/>
      <c r="W888" s="101"/>
      <c r="X888" s="102" t="s">
        <v>212</v>
      </c>
      <c r="Y888" s="101" t="s">
        <v>5619</v>
      </c>
      <c r="Z888" s="101"/>
      <c r="AA888" s="101"/>
      <c r="AB888" s="104"/>
    </row>
    <row r="889" spans="2:28" ht="16.5" customHeight="1" x14ac:dyDescent="0.25">
      <c r="B889" s="97">
        <v>2779</v>
      </c>
      <c r="C889" s="97" t="s">
        <v>5579</v>
      </c>
      <c r="D889" s="98">
        <v>1416</v>
      </c>
      <c r="E889" s="99">
        <v>63</v>
      </c>
      <c r="F889" s="97"/>
      <c r="G889" s="97"/>
      <c r="H889" s="105">
        <v>0</v>
      </c>
      <c r="I889" s="105">
        <v>1</v>
      </c>
      <c r="J889" s="105">
        <v>32</v>
      </c>
      <c r="K889" s="95">
        <v>132</v>
      </c>
      <c r="L889" s="106">
        <f>T888</f>
        <v>80</v>
      </c>
      <c r="M889" s="106">
        <f>K889*L889</f>
        <v>10560</v>
      </c>
      <c r="N889" s="77"/>
      <c r="O889" s="78" t="s">
        <v>203</v>
      </c>
      <c r="P889" s="78" t="s">
        <v>5</v>
      </c>
      <c r="Q889" s="78" t="s">
        <v>143</v>
      </c>
      <c r="R889" s="79">
        <v>144</v>
      </c>
      <c r="S889" s="80"/>
      <c r="T889" s="81">
        <v>8050</v>
      </c>
      <c r="U889" s="96" t="s">
        <v>220</v>
      </c>
      <c r="V889" s="79">
        <f>R889*T889*6/100</f>
        <v>69552</v>
      </c>
      <c r="W889" s="79">
        <f>R889*T889-V889</f>
        <v>1089648</v>
      </c>
      <c r="X889" s="82">
        <f>M889+W889</f>
        <v>1100208</v>
      </c>
      <c r="Y889" s="83">
        <f>M889</f>
        <v>10560</v>
      </c>
      <c r="Z889" s="84"/>
      <c r="AA889" s="87">
        <f>AB889*M889/100</f>
        <v>2.1120000000000001</v>
      </c>
      <c r="AB889" s="86">
        <v>0.02</v>
      </c>
    </row>
    <row r="890" spans="2:28" ht="16.5" customHeight="1" x14ac:dyDescent="0.25">
      <c r="B890" s="99"/>
      <c r="C890" s="99"/>
      <c r="D890" s="99"/>
      <c r="E890" s="99"/>
      <c r="F890" s="99"/>
      <c r="G890" s="99"/>
      <c r="H890" s="107"/>
      <c r="I890" s="107"/>
      <c r="J890" s="107"/>
      <c r="K890" s="106"/>
      <c r="L890" s="106"/>
      <c r="M890" s="106"/>
      <c r="N890" s="77"/>
      <c r="O890" s="78"/>
      <c r="P890" s="78"/>
      <c r="Q890" s="78"/>
      <c r="R890" s="79"/>
      <c r="S890" s="80"/>
      <c r="T890" s="81"/>
      <c r="U890" s="77"/>
      <c r="V890" s="79"/>
      <c r="W890" s="79"/>
      <c r="X890" s="86"/>
      <c r="Y890" s="83"/>
      <c r="Z890" s="84"/>
      <c r="AA890" s="85"/>
      <c r="AB890" s="86"/>
    </row>
    <row r="891" spans="2:28" ht="16.5" customHeight="1" x14ac:dyDescent="0.25">
      <c r="B891" s="100" t="s">
        <v>205</v>
      </c>
      <c r="C891" s="101"/>
      <c r="D891" s="101"/>
      <c r="E891" s="101"/>
      <c r="F891" s="101"/>
      <c r="G891" s="102"/>
      <c r="H891" s="102" t="s">
        <v>210</v>
      </c>
      <c r="I891" s="102" t="s">
        <v>1515</v>
      </c>
      <c r="J891" s="102" t="s">
        <v>5620</v>
      </c>
      <c r="K891" s="102">
        <v>4</v>
      </c>
      <c r="L891" s="102">
        <v>6</v>
      </c>
      <c r="M891" s="102"/>
      <c r="N891" s="102" t="s">
        <v>236</v>
      </c>
      <c r="O891" s="102" t="s">
        <v>208</v>
      </c>
      <c r="P891" s="102" t="s">
        <v>209</v>
      </c>
      <c r="Q891" s="102" t="s">
        <v>139</v>
      </c>
      <c r="R891" s="102">
        <v>34160</v>
      </c>
      <c r="S891" s="102"/>
      <c r="T891" s="102">
        <v>80</v>
      </c>
      <c r="U891" s="102" t="s">
        <v>5621</v>
      </c>
      <c r="V891" s="103"/>
      <c r="W891" s="101"/>
      <c r="X891" s="102" t="s">
        <v>212</v>
      </c>
      <c r="Y891" s="101" t="s">
        <v>5094</v>
      </c>
      <c r="Z891" s="101"/>
      <c r="AA891" s="101"/>
      <c r="AB891" s="104"/>
    </row>
    <row r="892" spans="2:28" ht="16.5" customHeight="1" x14ac:dyDescent="0.25">
      <c r="B892" s="97">
        <v>2783</v>
      </c>
      <c r="C892" s="97" t="s">
        <v>5579</v>
      </c>
      <c r="D892" s="98">
        <v>1415</v>
      </c>
      <c r="E892" s="99">
        <v>62</v>
      </c>
      <c r="F892" s="97"/>
      <c r="G892" s="97">
        <v>2</v>
      </c>
      <c r="H892" s="105">
        <v>0</v>
      </c>
      <c r="I892" s="105">
        <v>1</v>
      </c>
      <c r="J892" s="105">
        <v>82</v>
      </c>
      <c r="K892" s="95">
        <v>182</v>
      </c>
      <c r="L892" s="106">
        <f>T891</f>
        <v>80</v>
      </c>
      <c r="M892" s="106">
        <f>K892*L892</f>
        <v>14560</v>
      </c>
      <c r="N892" s="77"/>
      <c r="O892" s="78" t="s">
        <v>203</v>
      </c>
      <c r="P892" s="78" t="s">
        <v>211</v>
      </c>
      <c r="Q892" s="78" t="s">
        <v>143</v>
      </c>
      <c r="R892" s="79">
        <v>108</v>
      </c>
      <c r="S892" s="80"/>
      <c r="T892" s="81">
        <v>7450</v>
      </c>
      <c r="U892" s="96" t="s">
        <v>406</v>
      </c>
      <c r="V892" s="79">
        <f>R892*T892*85/100</f>
        <v>683910</v>
      </c>
      <c r="W892" s="79">
        <f>R892*T892-V892</f>
        <v>120690</v>
      </c>
      <c r="X892" s="82">
        <f>M892+W892</f>
        <v>135250</v>
      </c>
      <c r="Y892" s="83">
        <f>M892</f>
        <v>14560</v>
      </c>
      <c r="Z892" s="84"/>
      <c r="AA892" s="87">
        <f>AB892*M892/100</f>
        <v>2.9119999999999999</v>
      </c>
      <c r="AB892" s="86">
        <v>0.02</v>
      </c>
    </row>
    <row r="893" spans="2:28" ht="16.5" customHeight="1" x14ac:dyDescent="0.25">
      <c r="B893" s="99"/>
      <c r="C893" s="99"/>
      <c r="D893" s="99"/>
      <c r="E893" s="99"/>
      <c r="F893" s="99"/>
      <c r="G893" s="99"/>
      <c r="H893" s="107"/>
      <c r="I893" s="107"/>
      <c r="J893" s="107"/>
      <c r="K893" s="106"/>
      <c r="L893" s="106"/>
      <c r="M893" s="106"/>
      <c r="N893" s="77"/>
      <c r="O893" s="78"/>
      <c r="P893" s="78"/>
      <c r="Q893" s="78"/>
      <c r="R893" s="79"/>
      <c r="S893" s="80"/>
      <c r="T893" s="81"/>
      <c r="U893" s="77"/>
      <c r="V893" s="79"/>
      <c r="W893" s="79"/>
      <c r="X893" s="86"/>
      <c r="Y893" s="83"/>
      <c r="Z893" s="84"/>
      <c r="AA893" s="85"/>
      <c r="AB893" s="86"/>
    </row>
    <row r="894" spans="2:28" ht="16.5" customHeight="1" x14ac:dyDescent="0.25">
      <c r="B894" s="100" t="s">
        <v>205</v>
      </c>
      <c r="C894" s="101"/>
      <c r="D894" s="101"/>
      <c r="E894" s="101"/>
      <c r="F894" s="101"/>
      <c r="G894" s="102"/>
      <c r="H894" s="102" t="s">
        <v>207</v>
      </c>
      <c r="I894" s="102" t="s">
        <v>2268</v>
      </c>
      <c r="J894" s="102" t="s">
        <v>1335</v>
      </c>
      <c r="K894" s="102" t="s">
        <v>391</v>
      </c>
      <c r="L894" s="102">
        <v>6</v>
      </c>
      <c r="M894" s="102"/>
      <c r="N894" s="102" t="s">
        <v>236</v>
      </c>
      <c r="O894" s="102" t="s">
        <v>208</v>
      </c>
      <c r="P894" s="102" t="s">
        <v>209</v>
      </c>
      <c r="Q894" s="102" t="s">
        <v>139</v>
      </c>
      <c r="R894" s="102">
        <v>34160</v>
      </c>
      <c r="S894" s="102"/>
      <c r="T894" s="102">
        <v>80</v>
      </c>
      <c r="U894" s="102" t="s">
        <v>5621</v>
      </c>
      <c r="V894" s="103"/>
      <c r="W894" s="101"/>
      <c r="X894" s="102"/>
      <c r="Y894" s="101"/>
      <c r="Z894" s="101"/>
      <c r="AA894" s="101"/>
      <c r="AB894" s="104"/>
    </row>
    <row r="895" spans="2:28" ht="16.5" customHeight="1" x14ac:dyDescent="0.25">
      <c r="B895" s="97">
        <v>2788</v>
      </c>
      <c r="C895" s="97" t="s">
        <v>5579</v>
      </c>
      <c r="D895" s="98">
        <v>1411</v>
      </c>
      <c r="E895" s="99">
        <v>58</v>
      </c>
      <c r="F895" s="97"/>
      <c r="G895" s="97">
        <v>2</v>
      </c>
      <c r="H895" s="105">
        <v>0</v>
      </c>
      <c r="I895" s="105">
        <v>1</v>
      </c>
      <c r="J895" s="105">
        <v>0</v>
      </c>
      <c r="K895" s="95">
        <v>100</v>
      </c>
      <c r="L895" s="106">
        <f>T894</f>
        <v>80</v>
      </c>
      <c r="M895" s="106">
        <f>K895*L895</f>
        <v>8000</v>
      </c>
      <c r="N895" s="77"/>
      <c r="O895" s="78" t="s">
        <v>203</v>
      </c>
      <c r="P895" s="78" t="s">
        <v>211</v>
      </c>
      <c r="Q895" s="78" t="s">
        <v>143</v>
      </c>
      <c r="R895" s="79">
        <v>190</v>
      </c>
      <c r="S895" s="80"/>
      <c r="T895" s="81">
        <v>7450</v>
      </c>
      <c r="U895" s="96" t="s">
        <v>411</v>
      </c>
      <c r="V895" s="79">
        <f>R895*T895*85/100</f>
        <v>1203175</v>
      </c>
      <c r="W895" s="79">
        <f>R895*T895-V895</f>
        <v>212325</v>
      </c>
      <c r="X895" s="82">
        <f>M895+W895</f>
        <v>220325</v>
      </c>
      <c r="Y895" s="83">
        <f>M895</f>
        <v>8000</v>
      </c>
      <c r="Z895" s="84"/>
      <c r="AA895" s="87">
        <f>AB895*M895/100</f>
        <v>1.6</v>
      </c>
      <c r="AB895" s="86">
        <v>0.02</v>
      </c>
    </row>
    <row r="896" spans="2:28" ht="16.5" customHeight="1" x14ac:dyDescent="0.25">
      <c r="B896" s="99"/>
      <c r="C896" s="99"/>
      <c r="D896" s="99"/>
      <c r="E896" s="99"/>
      <c r="F896" s="99"/>
      <c r="G896" s="99"/>
      <c r="H896" s="107"/>
      <c r="I896" s="107"/>
      <c r="J896" s="107"/>
      <c r="K896" s="106"/>
      <c r="L896" s="106"/>
      <c r="M896" s="106"/>
      <c r="N896" s="77"/>
      <c r="O896" s="78"/>
      <c r="P896" s="78"/>
      <c r="Q896" s="78"/>
      <c r="R896" s="79"/>
      <c r="S896" s="80"/>
      <c r="T896" s="81"/>
      <c r="U896" s="77"/>
      <c r="V896" s="79"/>
      <c r="W896" s="79"/>
      <c r="X896" s="86"/>
      <c r="Y896" s="83"/>
      <c r="Z896" s="84"/>
      <c r="AA896" s="85"/>
      <c r="AB896" s="86"/>
    </row>
    <row r="897" spans="2:28" ht="16.5" customHeight="1" x14ac:dyDescent="0.25">
      <c r="B897" s="100" t="s">
        <v>205</v>
      </c>
      <c r="C897" s="101"/>
      <c r="D897" s="101"/>
      <c r="E897" s="101"/>
      <c r="F897" s="101"/>
      <c r="G897" s="102"/>
      <c r="H897" s="102" t="s">
        <v>210</v>
      </c>
      <c r="I897" s="102" t="s">
        <v>5629</v>
      </c>
      <c r="J897" s="102" t="s">
        <v>3010</v>
      </c>
      <c r="K897" s="102">
        <v>74</v>
      </c>
      <c r="L897" s="102">
        <v>6</v>
      </c>
      <c r="M897" s="102"/>
      <c r="N897" s="102" t="s">
        <v>236</v>
      </c>
      <c r="O897" s="102" t="s">
        <v>208</v>
      </c>
      <c r="P897" s="102" t="s">
        <v>209</v>
      </c>
      <c r="Q897" s="102" t="s">
        <v>139</v>
      </c>
      <c r="R897" s="102">
        <v>34160</v>
      </c>
      <c r="S897" s="102"/>
      <c r="T897" s="102">
        <v>250</v>
      </c>
      <c r="U897" s="102" t="s">
        <v>5630</v>
      </c>
      <c r="V897" s="103"/>
      <c r="W897" s="101"/>
      <c r="X897" s="102"/>
      <c r="Y897" s="101"/>
      <c r="Z897" s="101"/>
      <c r="AA897" s="101"/>
      <c r="AB897" s="104"/>
    </row>
    <row r="898" spans="2:28" ht="16.5" customHeight="1" x14ac:dyDescent="0.25">
      <c r="B898" s="97">
        <v>2789</v>
      </c>
      <c r="C898" s="97" t="s">
        <v>5579</v>
      </c>
      <c r="D898" s="98">
        <v>87</v>
      </c>
      <c r="E898" s="99">
        <v>238</v>
      </c>
      <c r="F898" s="97"/>
      <c r="G898" s="97">
        <v>1</v>
      </c>
      <c r="H898" s="105">
        <v>8</v>
      </c>
      <c r="I898" s="105">
        <v>1</v>
      </c>
      <c r="J898" s="105">
        <v>13</v>
      </c>
      <c r="K898" s="95">
        <v>3313</v>
      </c>
      <c r="L898" s="106">
        <f>T897</f>
        <v>250</v>
      </c>
      <c r="M898" s="106">
        <f>K898*L898</f>
        <v>828250</v>
      </c>
      <c r="N898" s="77"/>
      <c r="O898" s="78"/>
      <c r="P898" s="78"/>
      <c r="Q898" s="78"/>
      <c r="R898" s="79"/>
      <c r="S898" s="80"/>
      <c r="T898" s="81"/>
      <c r="U898" s="77"/>
      <c r="V898" s="79"/>
      <c r="W898" s="79"/>
      <c r="X898" s="82"/>
      <c r="Y898" s="83">
        <f>M898</f>
        <v>828250</v>
      </c>
      <c r="Z898" s="84"/>
      <c r="AA898" s="87">
        <f>AB898*M898/100</f>
        <v>82.825000000000003</v>
      </c>
      <c r="AB898" s="110">
        <v>0.01</v>
      </c>
    </row>
    <row r="899" spans="2:28" ht="16.5" customHeight="1" x14ac:dyDescent="0.25">
      <c r="B899" s="99"/>
      <c r="C899" s="99"/>
      <c r="D899" s="99"/>
      <c r="E899" s="99"/>
      <c r="F899" s="99"/>
      <c r="G899" s="99"/>
      <c r="H899" s="107"/>
      <c r="I899" s="107"/>
      <c r="J899" s="107"/>
      <c r="K899" s="106"/>
      <c r="L899" s="106"/>
      <c r="M899" s="106"/>
      <c r="N899" s="77"/>
      <c r="O899" s="78"/>
      <c r="P899" s="78"/>
      <c r="Q899" s="78"/>
      <c r="R899" s="79"/>
      <c r="S899" s="80"/>
      <c r="T899" s="81"/>
      <c r="U899" s="77"/>
      <c r="V899" s="79"/>
      <c r="W899" s="79"/>
      <c r="X899" s="86"/>
      <c r="Y899" s="83"/>
      <c r="Z899" s="84"/>
      <c r="AA899" s="85"/>
      <c r="AB899" s="86"/>
    </row>
    <row r="900" spans="2:28" ht="16.5" customHeight="1" x14ac:dyDescent="0.25">
      <c r="B900" s="100" t="s">
        <v>205</v>
      </c>
      <c r="C900" s="101"/>
      <c r="D900" s="101"/>
      <c r="E900" s="101"/>
      <c r="F900" s="101"/>
      <c r="G900" s="102"/>
      <c r="H900" s="102" t="s">
        <v>210</v>
      </c>
      <c r="I900" s="102" t="s">
        <v>5629</v>
      </c>
      <c r="J900" s="102" t="s">
        <v>3010</v>
      </c>
      <c r="K900" s="102">
        <v>74</v>
      </c>
      <c r="L900" s="102">
        <v>6</v>
      </c>
      <c r="M900" s="102"/>
      <c r="N900" s="102" t="s">
        <v>236</v>
      </c>
      <c r="O900" s="102" t="s">
        <v>208</v>
      </c>
      <c r="P900" s="102" t="s">
        <v>209</v>
      </c>
      <c r="Q900" s="102" t="s">
        <v>139</v>
      </c>
      <c r="R900" s="102">
        <v>34160</v>
      </c>
      <c r="S900" s="102"/>
      <c r="T900" s="102">
        <v>250</v>
      </c>
      <c r="U900" s="102" t="s">
        <v>5631</v>
      </c>
      <c r="V900" s="103"/>
      <c r="W900" s="101"/>
      <c r="X900" s="102"/>
      <c r="Y900" s="101"/>
      <c r="Z900" s="101"/>
      <c r="AA900" s="101"/>
      <c r="AB900" s="104"/>
    </row>
    <row r="901" spans="2:28" ht="16.5" customHeight="1" x14ac:dyDescent="0.25">
      <c r="B901" s="97">
        <v>2790</v>
      </c>
      <c r="C901" s="97" t="s">
        <v>5579</v>
      </c>
      <c r="D901" s="98">
        <v>89</v>
      </c>
      <c r="E901" s="99">
        <v>240</v>
      </c>
      <c r="F901" s="97"/>
      <c r="G901" s="97">
        <v>1</v>
      </c>
      <c r="H901" s="105">
        <v>8</v>
      </c>
      <c r="I901" s="105">
        <v>0</v>
      </c>
      <c r="J901" s="105">
        <v>52</v>
      </c>
      <c r="K901" s="95">
        <v>3252</v>
      </c>
      <c r="L901" s="106">
        <f>T900</f>
        <v>250</v>
      </c>
      <c r="M901" s="106">
        <f>K901*L901</f>
        <v>813000</v>
      </c>
      <c r="N901" s="77"/>
      <c r="O901" s="78"/>
      <c r="P901" s="78"/>
      <c r="Q901" s="78"/>
      <c r="R901" s="79"/>
      <c r="S901" s="80"/>
      <c r="T901" s="81"/>
      <c r="U901" s="77"/>
      <c r="V901" s="79"/>
      <c r="W901" s="79"/>
      <c r="X901" s="82"/>
      <c r="Y901" s="83">
        <f>M901</f>
        <v>813000</v>
      </c>
      <c r="Z901" s="84"/>
      <c r="AA901" s="87">
        <f>AB901*M901/100</f>
        <v>81.3</v>
      </c>
      <c r="AB901" s="110">
        <v>0.01</v>
      </c>
    </row>
    <row r="902" spans="2:28" ht="16.5" customHeight="1" x14ac:dyDescent="0.25">
      <c r="B902" s="99"/>
      <c r="C902" s="99"/>
      <c r="D902" s="99"/>
      <c r="E902" s="99"/>
      <c r="F902" s="99"/>
      <c r="G902" s="99"/>
      <c r="H902" s="107"/>
      <c r="I902" s="107"/>
      <c r="J902" s="107"/>
      <c r="K902" s="106"/>
      <c r="L902" s="106"/>
      <c r="M902" s="106"/>
      <c r="N902" s="77"/>
      <c r="O902" s="78"/>
      <c r="P902" s="78"/>
      <c r="Q902" s="78"/>
      <c r="R902" s="79"/>
      <c r="S902" s="80"/>
      <c r="T902" s="81"/>
      <c r="U902" s="77"/>
      <c r="V902" s="79"/>
      <c r="W902" s="79"/>
      <c r="X902" s="86"/>
      <c r="Y902" s="83"/>
      <c r="Z902" s="84"/>
      <c r="AA902" s="85"/>
      <c r="AB902" s="86"/>
    </row>
    <row r="903" spans="2:28" ht="16.5" customHeight="1" x14ac:dyDescent="0.25">
      <c r="B903" s="100" t="s">
        <v>205</v>
      </c>
      <c r="C903" s="101"/>
      <c r="D903" s="101"/>
      <c r="E903" s="101"/>
      <c r="F903" s="101"/>
      <c r="G903" s="102"/>
      <c r="H903" s="102" t="s">
        <v>210</v>
      </c>
      <c r="I903" s="102" t="s">
        <v>1537</v>
      </c>
      <c r="J903" s="102" t="s">
        <v>1877</v>
      </c>
      <c r="K903" s="102">
        <v>56</v>
      </c>
      <c r="L903" s="102">
        <v>6</v>
      </c>
      <c r="M903" s="102"/>
      <c r="N903" s="102" t="s">
        <v>236</v>
      </c>
      <c r="O903" s="102" t="s">
        <v>208</v>
      </c>
      <c r="P903" s="102" t="s">
        <v>209</v>
      </c>
      <c r="Q903" s="102" t="s">
        <v>139</v>
      </c>
      <c r="R903" s="102">
        <v>34160</v>
      </c>
      <c r="S903" s="102"/>
      <c r="T903" s="102">
        <v>80</v>
      </c>
      <c r="U903" s="102" t="s">
        <v>5632</v>
      </c>
      <c r="V903" s="103"/>
      <c r="W903" s="101"/>
      <c r="X903" s="102" t="s">
        <v>212</v>
      </c>
      <c r="Y903" s="101" t="s">
        <v>5633</v>
      </c>
      <c r="Z903" s="101"/>
      <c r="AA903" s="101"/>
      <c r="AB903" s="104"/>
    </row>
    <row r="904" spans="2:28" ht="16.5" customHeight="1" x14ac:dyDescent="0.25">
      <c r="B904" s="97">
        <v>2791</v>
      </c>
      <c r="C904" s="97" t="s">
        <v>5579</v>
      </c>
      <c r="D904" s="98">
        <v>890</v>
      </c>
      <c r="E904" s="99">
        <v>38</v>
      </c>
      <c r="F904" s="97"/>
      <c r="G904" s="97">
        <v>2</v>
      </c>
      <c r="H904" s="105">
        <v>0</v>
      </c>
      <c r="I904" s="105">
        <v>1</v>
      </c>
      <c r="J904" s="105">
        <v>90</v>
      </c>
      <c r="K904" s="95">
        <v>190</v>
      </c>
      <c r="L904" s="106">
        <f>T903</f>
        <v>80</v>
      </c>
      <c r="M904" s="106">
        <f>K904*L904</f>
        <v>15200</v>
      </c>
      <c r="N904" s="77"/>
      <c r="O904" s="78" t="s">
        <v>203</v>
      </c>
      <c r="P904" s="78" t="s">
        <v>5</v>
      </c>
      <c r="Q904" s="78" t="s">
        <v>143</v>
      </c>
      <c r="R904" s="79">
        <v>54</v>
      </c>
      <c r="S904" s="80"/>
      <c r="T904" s="81">
        <v>8050</v>
      </c>
      <c r="U904" s="96" t="s">
        <v>2038</v>
      </c>
      <c r="V904" s="79">
        <f>R904*T904*56/100</f>
        <v>243432</v>
      </c>
      <c r="W904" s="79">
        <f>R904*T904-V904</f>
        <v>191268</v>
      </c>
      <c r="X904" s="82">
        <f>M904+W904</f>
        <v>206468</v>
      </c>
      <c r="Y904" s="83">
        <f>M904</f>
        <v>15200</v>
      </c>
      <c r="Z904" s="84"/>
      <c r="AA904" s="87">
        <f>AB904*M904/100</f>
        <v>3.04</v>
      </c>
      <c r="AB904" s="86">
        <v>0.02</v>
      </c>
    </row>
    <row r="905" spans="2:28" ht="16.5" customHeight="1" x14ac:dyDescent="0.25">
      <c r="B905" s="99"/>
      <c r="C905" s="99"/>
      <c r="D905" s="99"/>
      <c r="E905" s="99"/>
      <c r="F905" s="99"/>
      <c r="G905" s="99"/>
      <c r="H905" s="107"/>
      <c r="I905" s="107"/>
      <c r="J905" s="107"/>
      <c r="K905" s="106"/>
      <c r="L905" s="106"/>
      <c r="M905" s="106"/>
      <c r="N905" s="77"/>
      <c r="O905" s="78"/>
      <c r="P905" s="78"/>
      <c r="Q905" s="78"/>
      <c r="R905" s="79"/>
      <c r="S905" s="80"/>
      <c r="T905" s="81"/>
      <c r="U905" s="77"/>
      <c r="V905" s="79"/>
      <c r="W905" s="79"/>
      <c r="X905" s="86"/>
      <c r="Y905" s="83"/>
      <c r="Z905" s="84"/>
      <c r="AA905" s="85"/>
      <c r="AB905" s="86"/>
    </row>
    <row r="906" spans="2:28" ht="16.5" customHeight="1" x14ac:dyDescent="0.25">
      <c r="B906" s="100" t="s">
        <v>205</v>
      </c>
      <c r="C906" s="101"/>
      <c r="D906" s="101"/>
      <c r="E906" s="101"/>
      <c r="F906" s="101"/>
      <c r="G906" s="102"/>
      <c r="H906" s="102" t="s">
        <v>210</v>
      </c>
      <c r="I906" s="102" t="s">
        <v>3234</v>
      </c>
      <c r="J906" s="102" t="s">
        <v>5644</v>
      </c>
      <c r="K906" s="102">
        <v>11</v>
      </c>
      <c r="L906" s="102">
        <v>6</v>
      </c>
      <c r="M906" s="102"/>
      <c r="N906" s="102" t="s">
        <v>236</v>
      </c>
      <c r="O906" s="102" t="s">
        <v>208</v>
      </c>
      <c r="P906" s="102" t="s">
        <v>209</v>
      </c>
      <c r="Q906" s="102" t="s">
        <v>139</v>
      </c>
      <c r="R906" s="102">
        <v>34160</v>
      </c>
      <c r="S906" s="102"/>
      <c r="T906" s="102">
        <v>80</v>
      </c>
      <c r="U906" s="102" t="s">
        <v>5618</v>
      </c>
      <c r="V906" s="103"/>
      <c r="W906" s="101"/>
      <c r="X906" s="102"/>
      <c r="Y906" s="101"/>
      <c r="Z906" s="101"/>
      <c r="AA906" s="101"/>
      <c r="AB906" s="104"/>
    </row>
    <row r="907" spans="2:28" ht="16.5" customHeight="1" x14ac:dyDescent="0.25">
      <c r="B907" s="97">
        <v>2797</v>
      </c>
      <c r="C907" s="97" t="s">
        <v>5579</v>
      </c>
      <c r="D907" s="98">
        <v>1412</v>
      </c>
      <c r="E907" s="99">
        <v>59</v>
      </c>
      <c r="F907" s="97"/>
      <c r="G907" s="97">
        <v>2</v>
      </c>
      <c r="H907" s="105">
        <v>0</v>
      </c>
      <c r="I907" s="105">
        <v>2</v>
      </c>
      <c r="J907" s="105">
        <v>10</v>
      </c>
      <c r="K907" s="95">
        <v>210</v>
      </c>
      <c r="L907" s="106">
        <f>T906</f>
        <v>80</v>
      </c>
      <c r="M907" s="106">
        <f>K907*L907</f>
        <v>16800</v>
      </c>
      <c r="N907" s="77"/>
      <c r="O907" s="78" t="s">
        <v>203</v>
      </c>
      <c r="P907" s="78" t="s">
        <v>211</v>
      </c>
      <c r="Q907" s="78" t="s">
        <v>143</v>
      </c>
      <c r="R907" s="79">
        <v>90</v>
      </c>
      <c r="S907" s="80"/>
      <c r="T907" s="81">
        <v>7450</v>
      </c>
      <c r="U907" s="96" t="s">
        <v>1158</v>
      </c>
      <c r="V907" s="79">
        <f>R907*T907*85/100</f>
        <v>569925</v>
      </c>
      <c r="W907" s="79">
        <f>R907*T907-V907</f>
        <v>100575</v>
      </c>
      <c r="X907" s="82">
        <f>M907+W907</f>
        <v>117375</v>
      </c>
      <c r="Y907" s="83">
        <f>M907</f>
        <v>16800</v>
      </c>
      <c r="Z907" s="84"/>
      <c r="AA907" s="87">
        <f>AB907*M907/100</f>
        <v>3.36</v>
      </c>
      <c r="AB907" s="86">
        <v>0.02</v>
      </c>
    </row>
    <row r="908" spans="2:28" ht="16.5" customHeight="1" x14ac:dyDescent="0.25">
      <c r="B908" s="99"/>
      <c r="C908" s="99"/>
      <c r="D908" s="99"/>
      <c r="E908" s="99"/>
      <c r="F908" s="99"/>
      <c r="G908" s="99"/>
      <c r="H908" s="107"/>
      <c r="I908" s="107"/>
      <c r="J908" s="107"/>
      <c r="K908" s="106"/>
      <c r="L908" s="106"/>
      <c r="M908" s="106"/>
      <c r="N908" s="77"/>
      <c r="O908" s="78"/>
      <c r="P908" s="78"/>
      <c r="Q908" s="78"/>
      <c r="R908" s="79"/>
      <c r="S908" s="80"/>
      <c r="T908" s="81"/>
      <c r="U908" s="77"/>
      <c r="V908" s="79"/>
      <c r="W908" s="79"/>
      <c r="X908" s="86"/>
      <c r="Y908" s="83"/>
      <c r="Z908" s="84"/>
      <c r="AA908" s="85"/>
      <c r="AB908" s="86"/>
    </row>
    <row r="909" spans="2:28" ht="16.5" customHeight="1" x14ac:dyDescent="0.25">
      <c r="B909" s="100" t="s">
        <v>205</v>
      </c>
      <c r="C909" s="101"/>
      <c r="D909" s="101"/>
      <c r="E909" s="101"/>
      <c r="F909" s="101"/>
      <c r="G909" s="102"/>
      <c r="H909" s="102" t="s">
        <v>210</v>
      </c>
      <c r="I909" s="102" t="s">
        <v>5629</v>
      </c>
      <c r="J909" s="102" t="s">
        <v>3010</v>
      </c>
      <c r="K909" s="102">
        <v>74</v>
      </c>
      <c r="L909" s="102">
        <v>6</v>
      </c>
      <c r="M909" s="102"/>
      <c r="N909" s="102" t="s">
        <v>236</v>
      </c>
      <c r="O909" s="102" t="s">
        <v>208</v>
      </c>
      <c r="P909" s="102" t="s">
        <v>209</v>
      </c>
      <c r="Q909" s="102" t="s">
        <v>139</v>
      </c>
      <c r="R909" s="102">
        <v>34160</v>
      </c>
      <c r="S909" s="102"/>
      <c r="T909" s="102">
        <v>250</v>
      </c>
      <c r="U909" s="102" t="s">
        <v>5645</v>
      </c>
      <c r="V909" s="103"/>
      <c r="W909" s="101"/>
      <c r="X909" s="102"/>
      <c r="Y909" s="101"/>
      <c r="Z909" s="101"/>
      <c r="AA909" s="101"/>
      <c r="AB909" s="104"/>
    </row>
    <row r="910" spans="2:28" ht="16.5" customHeight="1" x14ac:dyDescent="0.25">
      <c r="B910" s="97">
        <v>2798</v>
      </c>
      <c r="C910" s="97" t="s">
        <v>5579</v>
      </c>
      <c r="D910" s="98">
        <v>88</v>
      </c>
      <c r="E910" s="99">
        <v>239</v>
      </c>
      <c r="F910" s="97"/>
      <c r="G910" s="97">
        <v>1</v>
      </c>
      <c r="H910" s="105">
        <v>8</v>
      </c>
      <c r="I910" s="105">
        <v>2</v>
      </c>
      <c r="J910" s="105">
        <v>17</v>
      </c>
      <c r="K910" s="95">
        <v>3417</v>
      </c>
      <c r="L910" s="106">
        <f>T909</f>
        <v>250</v>
      </c>
      <c r="M910" s="106">
        <f>K910*L910</f>
        <v>854250</v>
      </c>
      <c r="N910" s="77"/>
      <c r="O910" s="78"/>
      <c r="P910" s="78"/>
      <c r="Q910" s="78"/>
      <c r="R910" s="79"/>
      <c r="S910" s="80"/>
      <c r="T910" s="81"/>
      <c r="U910" s="77"/>
      <c r="V910" s="79"/>
      <c r="W910" s="79"/>
      <c r="X910" s="82"/>
      <c r="Y910" s="83">
        <f>M910</f>
        <v>854250</v>
      </c>
      <c r="Z910" s="84"/>
      <c r="AA910" s="87">
        <f>AB910*M910/100</f>
        <v>85.424999999999997</v>
      </c>
      <c r="AB910" s="110">
        <v>0.01</v>
      </c>
    </row>
    <row r="911" spans="2:28" ht="16.5" customHeight="1" x14ac:dyDescent="0.25">
      <c r="B911" s="99"/>
      <c r="C911" s="99"/>
      <c r="D911" s="99"/>
      <c r="E911" s="99"/>
      <c r="F911" s="99"/>
      <c r="G911" s="99"/>
      <c r="H911" s="107"/>
      <c r="I911" s="107"/>
      <c r="J911" s="107"/>
      <c r="K911" s="106"/>
      <c r="L911" s="106"/>
      <c r="M911" s="106"/>
      <c r="N911" s="77"/>
      <c r="O911" s="78"/>
      <c r="P911" s="78"/>
      <c r="Q911" s="78"/>
      <c r="R911" s="79"/>
      <c r="S911" s="80"/>
      <c r="T911" s="81"/>
      <c r="U911" s="77"/>
      <c r="V911" s="79"/>
      <c r="W911" s="79"/>
      <c r="X911" s="86"/>
      <c r="Y911" s="83"/>
      <c r="Z911" s="84"/>
      <c r="AA911" s="85"/>
      <c r="AB911" s="86"/>
    </row>
    <row r="912" spans="2:28" ht="16.5" customHeight="1" x14ac:dyDescent="0.25">
      <c r="B912" s="100" t="s">
        <v>205</v>
      </c>
      <c r="C912" s="101"/>
      <c r="D912" s="101"/>
      <c r="E912" s="101"/>
      <c r="F912" s="101"/>
      <c r="G912" s="102"/>
      <c r="H912" s="102" t="s">
        <v>207</v>
      </c>
      <c r="I912" s="102" t="s">
        <v>329</v>
      </c>
      <c r="J912" s="102" t="s">
        <v>725</v>
      </c>
      <c r="K912" s="102">
        <v>90</v>
      </c>
      <c r="L912" s="102">
        <v>6</v>
      </c>
      <c r="M912" s="102"/>
      <c r="N912" s="102" t="s">
        <v>236</v>
      </c>
      <c r="O912" s="102" t="s">
        <v>208</v>
      </c>
      <c r="P912" s="102" t="s">
        <v>209</v>
      </c>
      <c r="Q912" s="102" t="s">
        <v>139</v>
      </c>
      <c r="R912" s="102">
        <v>34160</v>
      </c>
      <c r="S912" s="102"/>
      <c r="T912" s="102">
        <v>80</v>
      </c>
      <c r="U912" s="102"/>
      <c r="V912" s="103"/>
      <c r="W912" s="101"/>
      <c r="X912" s="102"/>
      <c r="Y912" s="101"/>
      <c r="Z912" s="101"/>
      <c r="AA912" s="101"/>
      <c r="AB912" s="104"/>
    </row>
    <row r="913" spans="2:28" ht="16.5" customHeight="1" x14ac:dyDescent="0.25">
      <c r="B913" s="97">
        <v>2799</v>
      </c>
      <c r="C913" s="97" t="s">
        <v>5579</v>
      </c>
      <c r="D913" s="98">
        <v>2300</v>
      </c>
      <c r="E913" s="99">
        <v>4</v>
      </c>
      <c r="F913" s="97"/>
      <c r="G913" s="97">
        <v>1</v>
      </c>
      <c r="H913" s="105">
        <v>30</v>
      </c>
      <c r="I913" s="105">
        <v>0</v>
      </c>
      <c r="J913" s="105">
        <v>19</v>
      </c>
      <c r="K913" s="95">
        <v>12019</v>
      </c>
      <c r="L913" s="106">
        <f>T912</f>
        <v>80</v>
      </c>
      <c r="M913" s="106">
        <f>K913*L913</f>
        <v>961520</v>
      </c>
      <c r="N913" s="77"/>
      <c r="O913" s="78"/>
      <c r="P913" s="78"/>
      <c r="Q913" s="78"/>
      <c r="R913" s="79"/>
      <c r="S913" s="80"/>
      <c r="T913" s="81"/>
      <c r="U913" s="77"/>
      <c r="V913" s="79"/>
      <c r="W913" s="79"/>
      <c r="X913" s="82"/>
      <c r="Y913" s="83">
        <f>M913</f>
        <v>961520</v>
      </c>
      <c r="Z913" s="84"/>
      <c r="AA913" s="87">
        <f>AB913*M913/100</f>
        <v>96.152000000000001</v>
      </c>
      <c r="AB913" s="110">
        <v>0.01</v>
      </c>
    </row>
    <row r="914" spans="2:28" ht="16.5" customHeight="1" x14ac:dyDescent="0.25">
      <c r="B914" s="99"/>
      <c r="C914" s="99"/>
      <c r="D914" s="99"/>
      <c r="E914" s="99"/>
      <c r="F914" s="99"/>
      <c r="G914" s="99"/>
      <c r="H914" s="107"/>
      <c r="I914" s="107"/>
      <c r="J914" s="107"/>
      <c r="K914" s="106"/>
      <c r="L914" s="106"/>
      <c r="M914" s="106"/>
      <c r="N914" s="77"/>
      <c r="O914" s="78"/>
      <c r="P914" s="78"/>
      <c r="Q914" s="78"/>
      <c r="R914" s="79"/>
      <c r="S914" s="80"/>
      <c r="T914" s="81"/>
      <c r="U914" s="77"/>
      <c r="V914" s="79"/>
      <c r="W914" s="79"/>
      <c r="X914" s="86"/>
      <c r="Y914" s="83"/>
      <c r="Z914" s="84"/>
      <c r="AA914" s="85"/>
      <c r="AB914" s="86"/>
    </row>
    <row r="915" spans="2:28" ht="16.5" customHeight="1" x14ac:dyDescent="0.25">
      <c r="B915" s="100" t="s">
        <v>205</v>
      </c>
      <c r="C915" s="101"/>
      <c r="D915" s="101"/>
      <c r="E915" s="101"/>
      <c r="F915" s="101"/>
      <c r="G915" s="102"/>
      <c r="H915" s="102" t="s">
        <v>207</v>
      </c>
      <c r="I915" s="102" t="s">
        <v>1922</v>
      </c>
      <c r="J915" s="102" t="s">
        <v>1923</v>
      </c>
      <c r="K915" s="102">
        <v>79</v>
      </c>
      <c r="L915" s="102">
        <v>6</v>
      </c>
      <c r="M915" s="102"/>
      <c r="N915" s="102" t="s">
        <v>236</v>
      </c>
      <c r="O915" s="102" t="s">
        <v>208</v>
      </c>
      <c r="P915" s="102" t="s">
        <v>209</v>
      </c>
      <c r="Q915" s="102" t="s">
        <v>139</v>
      </c>
      <c r="R915" s="102">
        <v>34160</v>
      </c>
      <c r="S915" s="102"/>
      <c r="T915" s="102">
        <v>80</v>
      </c>
      <c r="U915" s="102" t="s">
        <v>5621</v>
      </c>
      <c r="V915" s="103"/>
      <c r="W915" s="101"/>
      <c r="X915" s="102" t="s">
        <v>212</v>
      </c>
      <c r="Y915" s="101" t="s">
        <v>5647</v>
      </c>
      <c r="Z915" s="101"/>
      <c r="AA915" s="101"/>
      <c r="AB915" s="104"/>
    </row>
    <row r="916" spans="2:28" ht="16.5" customHeight="1" x14ac:dyDescent="0.25">
      <c r="B916" s="97">
        <v>2805</v>
      </c>
      <c r="C916" s="97" t="s">
        <v>5579</v>
      </c>
      <c r="D916" s="98">
        <v>1437</v>
      </c>
      <c r="E916" s="99">
        <v>86</v>
      </c>
      <c r="F916" s="97"/>
      <c r="G916" s="97">
        <v>2</v>
      </c>
      <c r="H916" s="105">
        <v>0</v>
      </c>
      <c r="I916" s="105">
        <v>0</v>
      </c>
      <c r="J916" s="105">
        <v>52</v>
      </c>
      <c r="K916" s="95">
        <v>52</v>
      </c>
      <c r="L916" s="106">
        <f>T915</f>
        <v>80</v>
      </c>
      <c r="M916" s="106">
        <f>K916*L916</f>
        <v>4160</v>
      </c>
      <c r="N916" s="77"/>
      <c r="O916" s="78" t="s">
        <v>203</v>
      </c>
      <c r="P916" s="78" t="s">
        <v>211</v>
      </c>
      <c r="Q916" s="78" t="s">
        <v>143</v>
      </c>
      <c r="R916" s="79">
        <v>90</v>
      </c>
      <c r="S916" s="80"/>
      <c r="T916" s="81">
        <v>7450</v>
      </c>
      <c r="U916" s="96" t="s">
        <v>1207</v>
      </c>
      <c r="V916" s="79">
        <f>R916*T916*85/100</f>
        <v>569925</v>
      </c>
      <c r="W916" s="79">
        <f>R916*T916-V916</f>
        <v>100575</v>
      </c>
      <c r="X916" s="82">
        <f>M916+W916</f>
        <v>104735</v>
      </c>
      <c r="Y916" s="83">
        <f>M916</f>
        <v>4160</v>
      </c>
      <c r="Z916" s="84"/>
      <c r="AA916" s="87">
        <f>AB916*M916/100</f>
        <v>0.83200000000000007</v>
      </c>
      <c r="AB916" s="86">
        <v>0.02</v>
      </c>
    </row>
    <row r="917" spans="2:28" ht="16.5" customHeight="1" x14ac:dyDescent="0.25">
      <c r="B917" s="99"/>
      <c r="C917" s="99"/>
      <c r="D917" s="99"/>
      <c r="E917" s="99"/>
      <c r="F917" s="99"/>
      <c r="G917" s="99"/>
      <c r="H917" s="107"/>
      <c r="I917" s="107"/>
      <c r="J917" s="107"/>
      <c r="K917" s="106"/>
      <c r="L917" s="106"/>
      <c r="M917" s="106"/>
      <c r="N917" s="77"/>
      <c r="O917" s="78"/>
      <c r="P917" s="78"/>
      <c r="Q917" s="78"/>
      <c r="R917" s="79"/>
      <c r="S917" s="80"/>
      <c r="T917" s="81"/>
      <c r="U917" s="77"/>
      <c r="V917" s="79"/>
      <c r="W917" s="79"/>
      <c r="X917" s="86"/>
      <c r="Y917" s="83"/>
      <c r="Z917" s="84"/>
      <c r="AA917" s="85"/>
      <c r="AB917" s="86"/>
    </row>
    <row r="918" spans="2:28" ht="16.5" customHeight="1" x14ac:dyDescent="0.25">
      <c r="B918" s="100" t="s">
        <v>205</v>
      </c>
      <c r="C918" s="101"/>
      <c r="D918" s="101"/>
      <c r="E918" s="101"/>
      <c r="F918" s="101"/>
      <c r="G918" s="102"/>
      <c r="H918" s="102" t="s">
        <v>207</v>
      </c>
      <c r="I918" s="102" t="s">
        <v>1843</v>
      </c>
      <c r="J918" s="102" t="s">
        <v>719</v>
      </c>
      <c r="K918" s="102">
        <v>46</v>
      </c>
      <c r="L918" s="102">
        <v>6</v>
      </c>
      <c r="M918" s="102"/>
      <c r="N918" s="102" t="s">
        <v>236</v>
      </c>
      <c r="O918" s="102" t="s">
        <v>208</v>
      </c>
      <c r="P918" s="102" t="s">
        <v>209</v>
      </c>
      <c r="Q918" s="102" t="s">
        <v>139</v>
      </c>
      <c r="R918" s="102">
        <v>34160</v>
      </c>
      <c r="S918" s="102"/>
      <c r="T918" s="102">
        <v>80</v>
      </c>
      <c r="U918" s="102" t="s">
        <v>5648</v>
      </c>
      <c r="V918" s="103"/>
      <c r="W918" s="101"/>
      <c r="X918" s="102"/>
      <c r="Y918" s="101"/>
      <c r="Z918" s="101"/>
      <c r="AA918" s="101"/>
      <c r="AB918" s="104"/>
    </row>
    <row r="919" spans="2:28" ht="16.5" customHeight="1" x14ac:dyDescent="0.25">
      <c r="B919" s="97">
        <v>2806</v>
      </c>
      <c r="C919" s="97" t="s">
        <v>5579</v>
      </c>
      <c r="D919" s="98">
        <v>2316</v>
      </c>
      <c r="E919" s="99">
        <v>318</v>
      </c>
      <c r="F919" s="97"/>
      <c r="G919" s="97">
        <v>1</v>
      </c>
      <c r="H919" s="105">
        <v>5</v>
      </c>
      <c r="I919" s="105">
        <v>1</v>
      </c>
      <c r="J919" s="105">
        <v>73</v>
      </c>
      <c r="K919" s="95">
        <v>2173</v>
      </c>
      <c r="L919" s="106">
        <f>T918</f>
        <v>80</v>
      </c>
      <c r="M919" s="106">
        <f>K919*L919</f>
        <v>173840</v>
      </c>
      <c r="N919" s="77"/>
      <c r="O919" s="78"/>
      <c r="P919" s="78"/>
      <c r="Q919" s="78"/>
      <c r="R919" s="79"/>
      <c r="S919" s="80"/>
      <c r="T919" s="81"/>
      <c r="U919" s="77"/>
      <c r="V919" s="79"/>
      <c r="W919" s="79"/>
      <c r="X919" s="82"/>
      <c r="Y919" s="83">
        <f>M919</f>
        <v>173840</v>
      </c>
      <c r="Z919" s="84"/>
      <c r="AA919" s="87">
        <f>AB919*M919/100</f>
        <v>17.384</v>
      </c>
      <c r="AB919" s="110">
        <v>0.01</v>
      </c>
    </row>
    <row r="920" spans="2:28" ht="16.5" customHeight="1" x14ac:dyDescent="0.25">
      <c r="B920" s="99"/>
      <c r="C920" s="99"/>
      <c r="D920" s="99"/>
      <c r="E920" s="99"/>
      <c r="F920" s="99"/>
      <c r="G920" s="99"/>
      <c r="H920" s="107"/>
      <c r="I920" s="107"/>
      <c r="J920" s="107"/>
      <c r="K920" s="106"/>
      <c r="L920" s="106"/>
      <c r="M920" s="106"/>
      <c r="N920" s="77"/>
      <c r="O920" s="78"/>
      <c r="P920" s="78"/>
      <c r="Q920" s="78"/>
      <c r="R920" s="79"/>
      <c r="S920" s="80"/>
      <c r="T920" s="81"/>
      <c r="U920" s="77"/>
      <c r="V920" s="79"/>
      <c r="W920" s="79"/>
      <c r="X920" s="86"/>
      <c r="Y920" s="83"/>
      <c r="Z920" s="84"/>
      <c r="AA920" s="85"/>
      <c r="AB920" s="86"/>
    </row>
    <row r="921" spans="2:28" ht="16.5" customHeight="1" x14ac:dyDescent="0.25">
      <c r="B921" s="100" t="s">
        <v>205</v>
      </c>
      <c r="C921" s="101"/>
      <c r="D921" s="101"/>
      <c r="E921" s="101"/>
      <c r="F921" s="101"/>
      <c r="G921" s="102"/>
      <c r="H921" s="102" t="s">
        <v>210</v>
      </c>
      <c r="I921" s="102" t="s">
        <v>389</v>
      </c>
      <c r="J921" s="102" t="s">
        <v>1075</v>
      </c>
      <c r="K921" s="102">
        <v>125</v>
      </c>
      <c r="L921" s="102">
        <v>6</v>
      </c>
      <c r="M921" s="102"/>
      <c r="N921" s="102" t="s">
        <v>236</v>
      </c>
      <c r="O921" s="102" t="s">
        <v>208</v>
      </c>
      <c r="P921" s="102" t="s">
        <v>209</v>
      </c>
      <c r="Q921" s="102" t="s">
        <v>139</v>
      </c>
      <c r="R921" s="102">
        <v>34160</v>
      </c>
      <c r="S921" s="102"/>
      <c r="T921" s="102">
        <v>80</v>
      </c>
      <c r="U921" s="102"/>
      <c r="V921" s="103"/>
      <c r="W921" s="101"/>
      <c r="X921" s="102"/>
      <c r="Y921" s="101"/>
      <c r="Z921" s="101"/>
      <c r="AA921" s="101"/>
      <c r="AB921" s="104"/>
    </row>
    <row r="922" spans="2:28" ht="16.5" customHeight="1" x14ac:dyDescent="0.25">
      <c r="B922" s="97"/>
      <c r="C922" s="97" t="s">
        <v>5579</v>
      </c>
      <c r="D922" s="98">
        <v>38</v>
      </c>
      <c r="E922" s="99">
        <v>7</v>
      </c>
      <c r="F922" s="97"/>
      <c r="G922" s="97">
        <v>1</v>
      </c>
      <c r="H922" s="105">
        <v>34</v>
      </c>
      <c r="I922" s="105">
        <v>1</v>
      </c>
      <c r="J922" s="105">
        <v>0</v>
      </c>
      <c r="K922" s="95">
        <v>13700</v>
      </c>
      <c r="L922" s="106">
        <f>T921</f>
        <v>80</v>
      </c>
      <c r="M922" s="106">
        <f>K922*L922</f>
        <v>1096000</v>
      </c>
      <c r="N922" s="77"/>
      <c r="O922" s="78"/>
      <c r="P922" s="78"/>
      <c r="Q922" s="78"/>
      <c r="R922" s="79"/>
      <c r="S922" s="80"/>
      <c r="T922" s="81"/>
      <c r="U922" s="77"/>
      <c r="V922" s="79"/>
      <c r="W922" s="79"/>
      <c r="X922" s="82"/>
      <c r="Y922" s="83">
        <f>M922</f>
        <v>1096000</v>
      </c>
      <c r="Z922" s="84"/>
      <c r="AA922" s="87">
        <f>AB922*M922/100</f>
        <v>109.6</v>
      </c>
      <c r="AB922" s="110">
        <v>0.01</v>
      </c>
    </row>
    <row r="923" spans="2:28" ht="16.5" customHeight="1" x14ac:dyDescent="0.25">
      <c r="B923" s="97"/>
      <c r="C923" s="97"/>
      <c r="D923" s="98"/>
      <c r="E923" s="99"/>
      <c r="F923" s="97"/>
      <c r="G923" s="97"/>
      <c r="H923" s="105"/>
      <c r="I923" s="105">
        <v>1</v>
      </c>
      <c r="J923" s="105">
        <v>0</v>
      </c>
      <c r="K923" s="95">
        <v>100</v>
      </c>
      <c r="L923" s="106">
        <f>T921</f>
        <v>80</v>
      </c>
      <c r="M923" s="106">
        <f>K923*L923</f>
        <v>8000</v>
      </c>
      <c r="N923" s="77"/>
      <c r="O923" s="78" t="s">
        <v>203</v>
      </c>
      <c r="P923" s="78" t="s">
        <v>5</v>
      </c>
      <c r="Q923" s="78" t="s">
        <v>143</v>
      </c>
      <c r="R923" s="79">
        <v>117</v>
      </c>
      <c r="S923" s="80"/>
      <c r="T923" s="81">
        <v>8050</v>
      </c>
      <c r="U923" s="96" t="s">
        <v>5715</v>
      </c>
      <c r="V923" s="79">
        <f>R923*T923*2/100</f>
        <v>18837</v>
      </c>
      <c r="W923" s="79">
        <f>R923*T923-V923</f>
        <v>923013</v>
      </c>
      <c r="X923" s="82">
        <f>M923+W923</f>
        <v>931013</v>
      </c>
      <c r="Y923" s="83">
        <f>M923</f>
        <v>8000</v>
      </c>
      <c r="Z923" s="84"/>
      <c r="AA923" s="87">
        <f>AB923*M923/100</f>
        <v>1.6</v>
      </c>
      <c r="AB923" s="86">
        <v>0.02</v>
      </c>
    </row>
    <row r="924" spans="2:28" ht="16.5" customHeight="1" x14ac:dyDescent="0.25">
      <c r="B924" s="97"/>
      <c r="C924" s="97"/>
      <c r="D924" s="98"/>
      <c r="E924" s="99"/>
      <c r="F924" s="97"/>
      <c r="G924" s="97"/>
      <c r="H924" s="105"/>
      <c r="I924" s="105">
        <v>2</v>
      </c>
      <c r="J924" s="105">
        <v>0</v>
      </c>
      <c r="K924" s="95">
        <v>200</v>
      </c>
      <c r="L924" s="106">
        <f>T921</f>
        <v>80</v>
      </c>
      <c r="M924" s="106">
        <f>K924*L924</f>
        <v>16000</v>
      </c>
      <c r="N924" s="77"/>
      <c r="O924" s="78" t="s">
        <v>133</v>
      </c>
      <c r="P924" s="78" t="s">
        <v>5</v>
      </c>
      <c r="Q924" s="78"/>
      <c r="R924" s="79">
        <v>420</v>
      </c>
      <c r="S924" s="80"/>
      <c r="T924" s="81">
        <v>2300</v>
      </c>
      <c r="U924" s="96" t="s">
        <v>1114</v>
      </c>
      <c r="V924" s="79">
        <f>R924*T924*5/100</f>
        <v>48300</v>
      </c>
      <c r="W924" s="79">
        <f>R924*T924-V924</f>
        <v>917700</v>
      </c>
      <c r="X924" s="82">
        <f>M924+W924</f>
        <v>933700</v>
      </c>
      <c r="Y924" s="83">
        <f>M924</f>
        <v>16000</v>
      </c>
      <c r="Z924" s="84"/>
      <c r="AA924" s="115">
        <f>AB924*M924/100</f>
        <v>3.2</v>
      </c>
      <c r="AB924" s="86">
        <v>0.02</v>
      </c>
    </row>
    <row r="925" spans="2:28" ht="16.5" customHeight="1" x14ac:dyDescent="0.25">
      <c r="B925" s="97"/>
      <c r="C925" s="97"/>
      <c r="D925" s="98"/>
      <c r="E925" s="99"/>
      <c r="F925" s="97"/>
      <c r="G925" s="97"/>
      <c r="H925" s="105">
        <v>35</v>
      </c>
      <c r="I925" s="105">
        <v>0</v>
      </c>
      <c r="J925" s="105">
        <v>0</v>
      </c>
      <c r="K925" s="95">
        <v>14000</v>
      </c>
      <c r="L925" s="106"/>
      <c r="M925" s="106"/>
      <c r="N925" s="77"/>
      <c r="O925" s="78"/>
      <c r="P925" s="78"/>
      <c r="Q925" s="78"/>
      <c r="R925" s="79"/>
      <c r="S925" s="80"/>
      <c r="T925" s="81"/>
      <c r="U925" s="77"/>
      <c r="V925" s="79"/>
      <c r="W925" s="79"/>
      <c r="X925" s="82"/>
      <c r="Y925" s="83"/>
      <c r="Z925" s="84"/>
      <c r="AA925" s="87"/>
      <c r="AB925" s="110"/>
    </row>
    <row r="926" spans="2:28" ht="16.5" customHeight="1" x14ac:dyDescent="0.25">
      <c r="B926" s="99"/>
      <c r="C926" s="99"/>
      <c r="D926" s="99"/>
      <c r="E926" s="99"/>
      <c r="F926" s="99"/>
      <c r="G926" s="99"/>
      <c r="H926" s="107"/>
      <c r="I926" s="107"/>
      <c r="J926" s="107"/>
      <c r="K926" s="106"/>
      <c r="L926" s="106"/>
      <c r="M926" s="106"/>
      <c r="N926" s="77"/>
      <c r="O926" s="78"/>
      <c r="P926" s="78"/>
      <c r="Q926" s="78"/>
      <c r="R926" s="79"/>
      <c r="S926" s="80"/>
      <c r="T926" s="81"/>
      <c r="U926" s="77"/>
      <c r="V926" s="79"/>
      <c r="W926" s="79"/>
      <c r="X926" s="86"/>
      <c r="Y926" s="83"/>
      <c r="Z926" s="84"/>
      <c r="AA926" s="85"/>
      <c r="AB926" s="86"/>
    </row>
    <row r="927" spans="2:28" ht="16.5" customHeight="1" x14ac:dyDescent="0.25">
      <c r="B927" s="100" t="s">
        <v>205</v>
      </c>
      <c r="C927" s="101"/>
      <c r="D927" s="101"/>
      <c r="E927" s="101"/>
      <c r="F927" s="101"/>
      <c r="G927" s="102"/>
      <c r="H927" s="102" t="s">
        <v>207</v>
      </c>
      <c r="I927" s="102" t="s">
        <v>464</v>
      </c>
      <c r="J927" s="102" t="s">
        <v>1814</v>
      </c>
      <c r="K927" s="102">
        <v>80</v>
      </c>
      <c r="L927" s="102">
        <v>6</v>
      </c>
      <c r="M927" s="102"/>
      <c r="N927" s="102"/>
      <c r="O927" s="102" t="s">
        <v>208</v>
      </c>
      <c r="P927" s="102" t="s">
        <v>209</v>
      </c>
      <c r="Q927" s="102" t="s">
        <v>139</v>
      </c>
      <c r="R927" s="102">
        <v>34160</v>
      </c>
      <c r="S927" s="102" t="s">
        <v>1804</v>
      </c>
      <c r="T927" s="102">
        <v>80</v>
      </c>
      <c r="U927" s="102"/>
      <c r="V927" s="103"/>
      <c r="W927" s="101"/>
      <c r="X927" s="102" t="s">
        <v>212</v>
      </c>
      <c r="Y927" s="101" t="s">
        <v>5653</v>
      </c>
      <c r="Z927" s="101"/>
      <c r="AA927" s="101"/>
      <c r="AB927" s="104"/>
    </row>
    <row r="928" spans="2:28" ht="16.5" customHeight="1" x14ac:dyDescent="0.25">
      <c r="B928" s="97">
        <v>2809</v>
      </c>
      <c r="C928" s="97" t="s">
        <v>5579</v>
      </c>
      <c r="D928" s="98">
        <v>1439</v>
      </c>
      <c r="E928" s="99">
        <v>88</v>
      </c>
      <c r="F928" s="97"/>
      <c r="G928" s="97">
        <v>1</v>
      </c>
      <c r="H928" s="105">
        <v>0</v>
      </c>
      <c r="I928" s="105">
        <v>1</v>
      </c>
      <c r="J928" s="105">
        <v>63</v>
      </c>
      <c r="K928" s="95">
        <v>163</v>
      </c>
      <c r="L928" s="106">
        <f>T927</f>
        <v>80</v>
      </c>
      <c r="M928" s="106">
        <f>K928*L928</f>
        <v>13040</v>
      </c>
      <c r="N928" s="77"/>
      <c r="O928" s="78"/>
      <c r="P928" s="78"/>
      <c r="Q928" s="78"/>
      <c r="R928" s="79"/>
      <c r="S928" s="80"/>
      <c r="T928" s="81"/>
      <c r="U928" s="77"/>
      <c r="V928" s="79"/>
      <c r="W928" s="79"/>
      <c r="X928" s="82"/>
      <c r="Y928" s="83">
        <f>M928</f>
        <v>13040</v>
      </c>
      <c r="Z928" s="84"/>
      <c r="AA928" s="87">
        <f>AB928*M928/100</f>
        <v>1.304</v>
      </c>
      <c r="AB928" s="110">
        <v>0.01</v>
      </c>
    </row>
    <row r="929" spans="2:28" ht="16.5" customHeight="1" x14ac:dyDescent="0.25">
      <c r="B929" s="99"/>
      <c r="C929" s="99"/>
      <c r="D929" s="99"/>
      <c r="E929" s="99"/>
      <c r="F929" s="99"/>
      <c r="G929" s="99"/>
      <c r="H929" s="107"/>
      <c r="I929" s="107"/>
      <c r="J929" s="107"/>
      <c r="K929" s="106"/>
      <c r="L929" s="106"/>
      <c r="M929" s="106"/>
      <c r="N929" s="77"/>
      <c r="O929" s="78"/>
      <c r="P929" s="78"/>
      <c r="Q929" s="78"/>
      <c r="R929" s="79"/>
      <c r="S929" s="80"/>
      <c r="T929" s="81"/>
      <c r="U929" s="77"/>
      <c r="V929" s="79"/>
      <c r="W929" s="79"/>
      <c r="X929" s="86"/>
      <c r="Y929" s="83"/>
      <c r="Z929" s="84"/>
      <c r="AA929" s="85"/>
      <c r="AB929" s="86"/>
    </row>
    <row r="930" spans="2:28" ht="16.5" customHeight="1" x14ac:dyDescent="0.25">
      <c r="B930" s="100" t="s">
        <v>205</v>
      </c>
      <c r="C930" s="101"/>
      <c r="D930" s="101"/>
      <c r="E930" s="101"/>
      <c r="F930" s="101"/>
      <c r="G930" s="102"/>
      <c r="H930" s="102" t="s">
        <v>207</v>
      </c>
      <c r="I930" s="102" t="s">
        <v>2557</v>
      </c>
      <c r="J930" s="102" t="s">
        <v>1957</v>
      </c>
      <c r="K930" s="102">
        <v>68</v>
      </c>
      <c r="L930" s="102">
        <v>6</v>
      </c>
      <c r="M930" s="102"/>
      <c r="N930" s="102" t="s">
        <v>236</v>
      </c>
      <c r="O930" s="102" t="s">
        <v>208</v>
      </c>
      <c r="P930" s="102" t="s">
        <v>209</v>
      </c>
      <c r="Q930" s="102" t="s">
        <v>139</v>
      </c>
      <c r="R930" s="102">
        <v>34160</v>
      </c>
      <c r="S930" s="102"/>
      <c r="T930" s="102">
        <v>80</v>
      </c>
      <c r="U930" s="102"/>
      <c r="V930" s="103"/>
      <c r="W930" s="101"/>
      <c r="X930" s="102"/>
      <c r="Y930" s="101"/>
      <c r="Z930" s="101"/>
      <c r="AA930" s="101"/>
      <c r="AB930" s="104"/>
    </row>
    <row r="931" spans="2:28" ht="16.5" customHeight="1" x14ac:dyDescent="0.25">
      <c r="B931" s="97">
        <v>2811</v>
      </c>
      <c r="C931" s="97" t="s">
        <v>5579</v>
      </c>
      <c r="D931" s="98">
        <v>135</v>
      </c>
      <c r="E931" s="99">
        <v>17</v>
      </c>
      <c r="F931" s="97"/>
      <c r="G931" s="97">
        <v>1</v>
      </c>
      <c r="H931" s="105">
        <v>6</v>
      </c>
      <c r="I931" s="105">
        <v>2</v>
      </c>
      <c r="J931" s="105">
        <v>50</v>
      </c>
      <c r="K931" s="95">
        <v>2650</v>
      </c>
      <c r="L931" s="106">
        <f>T930</f>
        <v>80</v>
      </c>
      <c r="M931" s="106">
        <f>K931*L931</f>
        <v>212000</v>
      </c>
      <c r="N931" s="77"/>
      <c r="O931" s="78"/>
      <c r="P931" s="78"/>
      <c r="Q931" s="78"/>
      <c r="R931" s="79"/>
      <c r="S931" s="80"/>
      <c r="T931" s="81"/>
      <c r="U931" s="77"/>
      <c r="V931" s="79"/>
      <c r="W931" s="79"/>
      <c r="X931" s="82"/>
      <c r="Y931" s="83">
        <f>M931</f>
        <v>212000</v>
      </c>
      <c r="Z931" s="84"/>
      <c r="AA931" s="87">
        <f>AB931*M931/100</f>
        <v>21.2</v>
      </c>
      <c r="AB931" s="110">
        <v>0.01</v>
      </c>
    </row>
    <row r="932" spans="2:28" ht="16.5" customHeight="1" x14ac:dyDescent="0.25">
      <c r="B932" s="99"/>
      <c r="C932" s="99"/>
      <c r="D932" s="99"/>
      <c r="E932" s="99"/>
      <c r="F932" s="99"/>
      <c r="G932" s="99"/>
      <c r="H932" s="107"/>
      <c r="I932" s="107"/>
      <c r="J932" s="107"/>
      <c r="K932" s="106"/>
      <c r="L932" s="106"/>
      <c r="M932" s="106"/>
      <c r="N932" s="77"/>
      <c r="O932" s="78"/>
      <c r="P932" s="78"/>
      <c r="Q932" s="78"/>
      <c r="R932" s="79"/>
      <c r="S932" s="80"/>
      <c r="T932" s="81"/>
      <c r="U932" s="77"/>
      <c r="V932" s="79"/>
      <c r="W932" s="79"/>
      <c r="X932" s="86"/>
      <c r="Y932" s="83"/>
      <c r="Z932" s="84"/>
      <c r="AA932" s="85"/>
      <c r="AB932" s="86"/>
    </row>
    <row r="933" spans="2:28" ht="16.5" customHeight="1" x14ac:dyDescent="0.25">
      <c r="B933" s="100" t="s">
        <v>205</v>
      </c>
      <c r="C933" s="101"/>
      <c r="D933" s="101"/>
      <c r="E933" s="101"/>
      <c r="F933" s="101"/>
      <c r="G933" s="102"/>
      <c r="H933" s="102" t="s">
        <v>210</v>
      </c>
      <c r="I933" s="102" t="s">
        <v>5659</v>
      </c>
      <c r="J933" s="102" t="s">
        <v>3921</v>
      </c>
      <c r="K933" s="102">
        <v>98</v>
      </c>
      <c r="L933" s="102">
        <v>6</v>
      </c>
      <c r="M933" s="102"/>
      <c r="N933" s="102" t="s">
        <v>236</v>
      </c>
      <c r="O933" s="102" t="s">
        <v>208</v>
      </c>
      <c r="P933" s="102" t="s">
        <v>209</v>
      </c>
      <c r="Q933" s="102" t="s">
        <v>139</v>
      </c>
      <c r="R933" s="102">
        <v>34160</v>
      </c>
      <c r="S933" s="102"/>
      <c r="T933" s="102">
        <v>80</v>
      </c>
      <c r="U933" s="102" t="s">
        <v>5660</v>
      </c>
      <c r="V933" s="103"/>
      <c r="W933" s="101"/>
      <c r="X933" s="102" t="s">
        <v>212</v>
      </c>
      <c r="Y933" s="101" t="s">
        <v>5661</v>
      </c>
      <c r="Z933" s="101"/>
      <c r="AA933" s="101"/>
      <c r="AB933" s="104"/>
    </row>
    <row r="934" spans="2:28" ht="16.5" customHeight="1" x14ac:dyDescent="0.25">
      <c r="B934" s="97">
        <v>2813</v>
      </c>
      <c r="C934" s="97" t="s">
        <v>5579</v>
      </c>
      <c r="D934" s="98">
        <v>1398</v>
      </c>
      <c r="E934" s="99">
        <v>45</v>
      </c>
      <c r="F934" s="97"/>
      <c r="G934" s="97">
        <v>2</v>
      </c>
      <c r="H934" s="105">
        <v>0</v>
      </c>
      <c r="I934" s="105">
        <v>1</v>
      </c>
      <c r="J934" s="105">
        <v>5</v>
      </c>
      <c r="K934" s="95">
        <v>105</v>
      </c>
      <c r="L934" s="106">
        <f>T933</f>
        <v>80</v>
      </c>
      <c r="M934" s="106">
        <f>K934*L934</f>
        <v>8400</v>
      </c>
      <c r="N934" s="77"/>
      <c r="O934" s="78" t="s">
        <v>203</v>
      </c>
      <c r="P934" s="78" t="s">
        <v>5</v>
      </c>
      <c r="Q934" s="78" t="s">
        <v>143</v>
      </c>
      <c r="R934" s="79">
        <v>108</v>
      </c>
      <c r="S934" s="80"/>
      <c r="T934" s="81">
        <v>8050</v>
      </c>
      <c r="U934" s="96" t="s">
        <v>1114</v>
      </c>
      <c r="V934" s="79">
        <f>R934*T934*5/100</f>
        <v>43470</v>
      </c>
      <c r="W934" s="79">
        <f>R934*T934-V934</f>
        <v>825930</v>
      </c>
      <c r="X934" s="82">
        <f>M934+W934</f>
        <v>834330</v>
      </c>
      <c r="Y934" s="83">
        <f>M934</f>
        <v>8400</v>
      </c>
      <c r="Z934" s="84"/>
      <c r="AA934" s="87">
        <f>AB934*M934/100</f>
        <v>1.68</v>
      </c>
      <c r="AB934" s="86">
        <v>0.02</v>
      </c>
    </row>
    <row r="935" spans="2:28" ht="16.5" customHeight="1" x14ac:dyDescent="0.25">
      <c r="B935" s="99"/>
      <c r="C935" s="99"/>
      <c r="D935" s="99"/>
      <c r="E935" s="99"/>
      <c r="F935" s="99"/>
      <c r="G935" s="99"/>
      <c r="H935" s="107"/>
      <c r="I935" s="107"/>
      <c r="J935" s="107"/>
      <c r="K935" s="106"/>
      <c r="L935" s="106"/>
      <c r="M935" s="106"/>
      <c r="N935" s="77"/>
      <c r="O935" s="78"/>
      <c r="P935" s="78"/>
      <c r="Q935" s="78"/>
      <c r="R935" s="79"/>
      <c r="S935" s="80"/>
      <c r="T935" s="81"/>
      <c r="U935" s="77"/>
      <c r="V935" s="79"/>
      <c r="W935" s="79"/>
      <c r="X935" s="86"/>
      <c r="Y935" s="83"/>
      <c r="Z935" s="84"/>
      <c r="AA935" s="85"/>
      <c r="AB935" s="86"/>
    </row>
    <row r="936" spans="2:28" ht="16.5" customHeight="1" x14ac:dyDescent="0.25">
      <c r="B936" s="100" t="s">
        <v>205</v>
      </c>
      <c r="C936" s="101"/>
      <c r="D936" s="101"/>
      <c r="E936" s="101"/>
      <c r="F936" s="101"/>
      <c r="G936" s="102"/>
      <c r="H936" s="102" t="s">
        <v>210</v>
      </c>
      <c r="I936" s="102" t="s">
        <v>1837</v>
      </c>
      <c r="J936" s="102" t="s">
        <v>1380</v>
      </c>
      <c r="K936" s="102">
        <v>80</v>
      </c>
      <c r="L936" s="102">
        <v>6</v>
      </c>
      <c r="M936" s="102"/>
      <c r="N936" s="102"/>
      <c r="O936" s="102" t="s">
        <v>208</v>
      </c>
      <c r="P936" s="102" t="s">
        <v>209</v>
      </c>
      <c r="Q936" s="102" t="s">
        <v>139</v>
      </c>
      <c r="R936" s="102">
        <v>34160</v>
      </c>
      <c r="S936" s="102" t="s">
        <v>1804</v>
      </c>
      <c r="T936" s="102">
        <v>80</v>
      </c>
      <c r="U936" s="102"/>
      <c r="V936" s="103"/>
      <c r="W936" s="101"/>
      <c r="X936" s="102" t="s">
        <v>212</v>
      </c>
      <c r="Y936" s="101" t="s">
        <v>5653</v>
      </c>
      <c r="Z936" s="101"/>
      <c r="AA936" s="102" t="s">
        <v>1804</v>
      </c>
      <c r="AB936" s="104"/>
    </row>
    <row r="937" spans="2:28" ht="16.5" customHeight="1" x14ac:dyDescent="0.25">
      <c r="B937" s="97">
        <v>2814</v>
      </c>
      <c r="C937" s="97" t="s">
        <v>5579</v>
      </c>
      <c r="D937" s="98">
        <v>1438</v>
      </c>
      <c r="E937" s="99">
        <v>87</v>
      </c>
      <c r="F937" s="97"/>
      <c r="G937" s="97">
        <v>1</v>
      </c>
      <c r="H937" s="105">
        <v>0</v>
      </c>
      <c r="I937" s="105">
        <v>1</v>
      </c>
      <c r="J937" s="105">
        <v>66</v>
      </c>
      <c r="K937" s="95">
        <v>166</v>
      </c>
      <c r="L937" s="106">
        <f>T936</f>
        <v>80</v>
      </c>
      <c r="M937" s="106">
        <f>K937*L937</f>
        <v>13280</v>
      </c>
      <c r="N937" s="77"/>
      <c r="O937" s="78"/>
      <c r="P937" s="78"/>
      <c r="Q937" s="78"/>
      <c r="R937" s="79"/>
      <c r="S937" s="80"/>
      <c r="T937" s="81"/>
      <c r="U937" s="77"/>
      <c r="V937" s="79"/>
      <c r="W937" s="79"/>
      <c r="X937" s="82"/>
      <c r="Y937" s="83">
        <f>M937</f>
        <v>13280</v>
      </c>
      <c r="Z937" s="84"/>
      <c r="AA937" s="87">
        <f>AB937*M937/100</f>
        <v>1.3280000000000001</v>
      </c>
      <c r="AB937" s="110">
        <v>0.01</v>
      </c>
    </row>
    <row r="938" spans="2:28" ht="16.5" customHeight="1" x14ac:dyDescent="0.25">
      <c r="B938" s="99"/>
      <c r="C938" s="99"/>
      <c r="D938" s="99"/>
      <c r="E938" s="99"/>
      <c r="F938" s="99"/>
      <c r="G938" s="99"/>
      <c r="H938" s="107"/>
      <c r="I938" s="107"/>
      <c r="J938" s="107"/>
      <c r="K938" s="106"/>
      <c r="L938" s="106"/>
      <c r="M938" s="106"/>
      <c r="N938" s="77"/>
      <c r="O938" s="78"/>
      <c r="P938" s="78"/>
      <c r="Q938" s="78"/>
      <c r="R938" s="79"/>
      <c r="S938" s="80"/>
      <c r="T938" s="81"/>
      <c r="U938" s="77"/>
      <c r="V938" s="79"/>
      <c r="W938" s="79"/>
      <c r="X938" s="86"/>
      <c r="Y938" s="83"/>
      <c r="Z938" s="84"/>
      <c r="AA938" s="85"/>
      <c r="AB938" s="86"/>
    </row>
    <row r="939" spans="2:28" ht="16.5" customHeight="1" x14ac:dyDescent="0.25">
      <c r="B939" s="100" t="s">
        <v>205</v>
      </c>
      <c r="C939" s="101"/>
      <c r="D939" s="101"/>
      <c r="E939" s="101"/>
      <c r="F939" s="101"/>
      <c r="G939" s="102"/>
      <c r="H939" s="102" t="s">
        <v>207</v>
      </c>
      <c r="I939" s="102" t="s">
        <v>1545</v>
      </c>
      <c r="J939" s="102" t="s">
        <v>1577</v>
      </c>
      <c r="K939" s="102">
        <v>134</v>
      </c>
      <c r="L939" s="102">
        <v>6</v>
      </c>
      <c r="M939" s="102"/>
      <c r="N939" s="102"/>
      <c r="O939" s="102" t="s">
        <v>208</v>
      </c>
      <c r="P939" s="102" t="s">
        <v>209</v>
      </c>
      <c r="Q939" s="102" t="s">
        <v>139</v>
      </c>
      <c r="R939" s="102">
        <v>34160</v>
      </c>
      <c r="S939" s="102"/>
      <c r="T939" s="102">
        <v>80</v>
      </c>
      <c r="U939" s="102"/>
      <c r="V939" s="103"/>
      <c r="W939" s="101"/>
      <c r="X939" s="102"/>
      <c r="Y939" s="101"/>
      <c r="Z939" s="101"/>
      <c r="AA939" s="101"/>
      <c r="AB939" s="104"/>
    </row>
    <row r="940" spans="2:28" ht="16.5" customHeight="1" x14ac:dyDescent="0.25">
      <c r="B940" s="97">
        <v>2829</v>
      </c>
      <c r="C940" s="97" t="s">
        <v>5579</v>
      </c>
      <c r="D940" s="98">
        <v>80</v>
      </c>
      <c r="E940" s="99">
        <v>11</v>
      </c>
      <c r="F940" s="97"/>
      <c r="G940" s="97">
        <v>1</v>
      </c>
      <c r="H940" s="105">
        <v>15</v>
      </c>
      <c r="I940" s="105">
        <v>3</v>
      </c>
      <c r="J940" s="105">
        <v>0</v>
      </c>
      <c r="K940" s="95">
        <v>6300</v>
      </c>
      <c r="L940" s="106">
        <f>T939</f>
        <v>80</v>
      </c>
      <c r="M940" s="106">
        <f>K940*L940</f>
        <v>504000</v>
      </c>
      <c r="N940" s="77"/>
      <c r="O940" s="78"/>
      <c r="P940" s="78"/>
      <c r="Q940" s="78"/>
      <c r="R940" s="79"/>
      <c r="S940" s="80"/>
      <c r="T940" s="81"/>
      <c r="U940" s="77"/>
      <c r="V940" s="79"/>
      <c r="W940" s="79"/>
      <c r="X940" s="82"/>
      <c r="Y940" s="83">
        <f>M940</f>
        <v>504000</v>
      </c>
      <c r="Z940" s="84"/>
      <c r="AA940" s="87">
        <f>AB940*M940/100</f>
        <v>50.4</v>
      </c>
      <c r="AB940" s="110">
        <v>0.01</v>
      </c>
    </row>
    <row r="941" spans="2:28" ht="16.5" customHeight="1" x14ac:dyDescent="0.25">
      <c r="B941" s="99"/>
      <c r="C941" s="99"/>
      <c r="D941" s="99"/>
      <c r="E941" s="99"/>
      <c r="F941" s="99"/>
      <c r="G941" s="99"/>
      <c r="H941" s="107"/>
      <c r="I941" s="107"/>
      <c r="J941" s="107"/>
      <c r="K941" s="106"/>
      <c r="L941" s="106"/>
      <c r="M941" s="106"/>
      <c r="N941" s="77"/>
      <c r="O941" s="78"/>
      <c r="P941" s="78"/>
      <c r="Q941" s="78"/>
      <c r="R941" s="79"/>
      <c r="S941" s="80"/>
      <c r="T941" s="81"/>
      <c r="U941" s="77"/>
      <c r="V941" s="79"/>
      <c r="W941" s="79"/>
      <c r="X941" s="86"/>
      <c r="Y941" s="83"/>
      <c r="Z941" s="84"/>
      <c r="AA941" s="85"/>
      <c r="AB941" s="86"/>
    </row>
    <row r="942" spans="2:28" ht="16.5" customHeight="1" x14ac:dyDescent="0.25">
      <c r="B942" s="100" t="s">
        <v>205</v>
      </c>
      <c r="C942" s="101"/>
      <c r="D942" s="101"/>
      <c r="E942" s="101"/>
      <c r="F942" s="101"/>
      <c r="G942" s="102"/>
      <c r="H942" s="102" t="s">
        <v>210</v>
      </c>
      <c r="I942" s="102" t="s">
        <v>280</v>
      </c>
      <c r="J942" s="102" t="s">
        <v>4440</v>
      </c>
      <c r="K942" s="102">
        <v>74</v>
      </c>
      <c r="L942" s="102">
        <v>6</v>
      </c>
      <c r="M942" s="102"/>
      <c r="N942" s="102"/>
      <c r="O942" s="102" t="s">
        <v>208</v>
      </c>
      <c r="P942" s="102" t="s">
        <v>209</v>
      </c>
      <c r="Q942" s="102" t="s">
        <v>139</v>
      </c>
      <c r="R942" s="102">
        <v>34160</v>
      </c>
      <c r="S942" s="102"/>
      <c r="T942" s="102">
        <v>80</v>
      </c>
      <c r="U942" s="102"/>
      <c r="V942" s="103"/>
      <c r="W942" s="101"/>
      <c r="X942" s="102"/>
      <c r="Y942" s="101"/>
      <c r="Z942" s="101"/>
      <c r="AA942" s="101"/>
      <c r="AB942" s="104"/>
    </row>
    <row r="943" spans="2:28" ht="16.5" customHeight="1" x14ac:dyDescent="0.25">
      <c r="B943" s="97">
        <v>2831</v>
      </c>
      <c r="C943" s="97" t="s">
        <v>5579</v>
      </c>
      <c r="D943" s="98">
        <v>85</v>
      </c>
      <c r="E943" s="99">
        <v>236</v>
      </c>
      <c r="F943" s="97"/>
      <c r="G943" s="97">
        <v>1</v>
      </c>
      <c r="H943" s="105">
        <v>8</v>
      </c>
      <c r="I943" s="105">
        <v>3</v>
      </c>
      <c r="J943" s="105">
        <v>72</v>
      </c>
      <c r="K943" s="95">
        <v>3572</v>
      </c>
      <c r="L943" s="106">
        <f>T942</f>
        <v>80</v>
      </c>
      <c r="M943" s="106">
        <f>K943*L943</f>
        <v>285760</v>
      </c>
      <c r="N943" s="77"/>
      <c r="O943" s="78"/>
      <c r="P943" s="78"/>
      <c r="Q943" s="78"/>
      <c r="R943" s="79"/>
      <c r="S943" s="80"/>
      <c r="T943" s="81"/>
      <c r="U943" s="77"/>
      <c r="V943" s="79"/>
      <c r="W943" s="79"/>
      <c r="X943" s="82"/>
      <c r="Y943" s="83">
        <f>M943</f>
        <v>285760</v>
      </c>
      <c r="Z943" s="84"/>
      <c r="AA943" s="87">
        <f>AB943*M943/100</f>
        <v>28.576000000000001</v>
      </c>
      <c r="AB943" s="110">
        <v>0.01</v>
      </c>
    </row>
    <row r="944" spans="2:28" ht="16.5" customHeight="1" x14ac:dyDescent="0.25">
      <c r="B944" s="99"/>
      <c r="C944" s="99"/>
      <c r="D944" s="99"/>
      <c r="E944" s="99"/>
      <c r="F944" s="99"/>
      <c r="G944" s="99"/>
      <c r="H944" s="107"/>
      <c r="I944" s="107"/>
      <c r="J944" s="107"/>
      <c r="K944" s="106"/>
      <c r="L944" s="106"/>
      <c r="M944" s="106"/>
      <c r="N944" s="77"/>
      <c r="O944" s="78"/>
      <c r="P944" s="78"/>
      <c r="Q944" s="78"/>
      <c r="R944" s="79"/>
      <c r="S944" s="80"/>
      <c r="T944" s="81"/>
      <c r="U944" s="77"/>
      <c r="V944" s="79"/>
      <c r="W944" s="79"/>
      <c r="X944" s="86"/>
      <c r="Y944" s="83"/>
      <c r="Z944" s="84"/>
      <c r="AA944" s="85"/>
      <c r="AB944" s="86"/>
    </row>
    <row r="945" spans="2:28" ht="16.5" customHeight="1" x14ac:dyDescent="0.25">
      <c r="B945" s="100" t="s">
        <v>205</v>
      </c>
      <c r="C945" s="101"/>
      <c r="D945" s="101"/>
      <c r="E945" s="101"/>
      <c r="F945" s="101"/>
      <c r="G945" s="102"/>
      <c r="H945" s="102" t="s">
        <v>210</v>
      </c>
      <c r="I945" s="102" t="s">
        <v>5677</v>
      </c>
      <c r="J945" s="102" t="s">
        <v>5678</v>
      </c>
      <c r="K945" s="102">
        <v>115</v>
      </c>
      <c r="L945" s="102">
        <v>6</v>
      </c>
      <c r="M945" s="102"/>
      <c r="N945" s="102"/>
      <c r="O945" s="102" t="s">
        <v>208</v>
      </c>
      <c r="P945" s="102" t="s">
        <v>209</v>
      </c>
      <c r="Q945" s="102" t="s">
        <v>139</v>
      </c>
      <c r="R945" s="102">
        <v>34160</v>
      </c>
      <c r="S945" s="102"/>
      <c r="T945" s="102">
        <v>80</v>
      </c>
      <c r="U945" s="102"/>
      <c r="V945" s="103"/>
      <c r="W945" s="101"/>
      <c r="X945" s="102"/>
      <c r="Y945" s="101"/>
      <c r="Z945" s="101"/>
      <c r="AA945" s="101"/>
      <c r="AB945" s="104"/>
    </row>
    <row r="946" spans="2:28" ht="16.5" customHeight="1" x14ac:dyDescent="0.25">
      <c r="B946" s="97">
        <v>2833</v>
      </c>
      <c r="C946" s="97" t="s">
        <v>5579</v>
      </c>
      <c r="D946" s="98">
        <v>41</v>
      </c>
      <c r="E946" s="99">
        <v>211</v>
      </c>
      <c r="F946" s="97"/>
      <c r="G946" s="97">
        <v>1</v>
      </c>
      <c r="H946" s="105">
        <v>15</v>
      </c>
      <c r="I946" s="105">
        <v>0</v>
      </c>
      <c r="J946" s="105">
        <v>0</v>
      </c>
      <c r="K946" s="95">
        <v>6000</v>
      </c>
      <c r="L946" s="106">
        <f>T945</f>
        <v>80</v>
      </c>
      <c r="M946" s="106">
        <f>K946*L946</f>
        <v>480000</v>
      </c>
      <c r="N946" s="77"/>
      <c r="O946" s="78"/>
      <c r="P946" s="78"/>
      <c r="Q946" s="78"/>
      <c r="R946" s="79"/>
      <c r="S946" s="80"/>
      <c r="T946" s="81"/>
      <c r="U946" s="77"/>
      <c r="V946" s="79"/>
      <c r="W946" s="79"/>
      <c r="X946" s="82"/>
      <c r="Y946" s="83">
        <f>M946</f>
        <v>480000</v>
      </c>
      <c r="Z946" s="84"/>
      <c r="AA946" s="87">
        <f>AB946*M946/100</f>
        <v>48</v>
      </c>
      <c r="AB946" s="110">
        <v>0.01</v>
      </c>
    </row>
    <row r="947" spans="2:28" ht="16.5" customHeight="1" x14ac:dyDescent="0.25">
      <c r="B947" s="99"/>
      <c r="C947" s="99"/>
      <c r="D947" s="99"/>
      <c r="E947" s="99"/>
      <c r="F947" s="99"/>
      <c r="G947" s="99"/>
      <c r="H947" s="107"/>
      <c r="I947" s="107"/>
      <c r="J947" s="107"/>
      <c r="K947" s="106"/>
      <c r="L947" s="106"/>
      <c r="M947" s="106"/>
      <c r="N947" s="77"/>
      <c r="O947" s="78"/>
      <c r="P947" s="78"/>
      <c r="Q947" s="78"/>
      <c r="R947" s="79"/>
      <c r="S947" s="80"/>
      <c r="T947" s="81"/>
      <c r="U947" s="77"/>
      <c r="V947" s="79"/>
      <c r="W947" s="79"/>
      <c r="X947" s="86"/>
      <c r="Y947" s="83"/>
      <c r="Z947" s="84"/>
      <c r="AA947" s="85"/>
      <c r="AB947" s="86"/>
    </row>
    <row r="948" spans="2:28" ht="16.5" customHeight="1" x14ac:dyDescent="0.25">
      <c r="B948" s="100" t="s">
        <v>205</v>
      </c>
      <c r="C948" s="101"/>
      <c r="D948" s="101"/>
      <c r="E948" s="101"/>
      <c r="F948" s="101"/>
      <c r="G948" s="102"/>
      <c r="H948" s="102" t="s">
        <v>210</v>
      </c>
      <c r="I948" s="102" t="s">
        <v>5677</v>
      </c>
      <c r="J948" s="102" t="s">
        <v>5678</v>
      </c>
      <c r="K948" s="102">
        <v>115</v>
      </c>
      <c r="L948" s="102">
        <v>6</v>
      </c>
      <c r="M948" s="102"/>
      <c r="N948" s="102"/>
      <c r="O948" s="102" t="s">
        <v>208</v>
      </c>
      <c r="P948" s="102" t="s">
        <v>209</v>
      </c>
      <c r="Q948" s="102" t="s">
        <v>139</v>
      </c>
      <c r="R948" s="102">
        <v>34160</v>
      </c>
      <c r="S948" s="102"/>
      <c r="T948" s="102">
        <v>80</v>
      </c>
      <c r="U948" s="102"/>
      <c r="V948" s="103"/>
      <c r="W948" s="101"/>
      <c r="X948" s="102"/>
      <c r="Y948" s="101"/>
      <c r="Z948" s="101"/>
      <c r="AA948" s="101"/>
      <c r="AB948" s="104"/>
    </row>
    <row r="949" spans="2:28" ht="16.5" customHeight="1" x14ac:dyDescent="0.25">
      <c r="B949" s="97">
        <v>2834</v>
      </c>
      <c r="C949" s="97" t="s">
        <v>5579</v>
      </c>
      <c r="D949" s="98">
        <v>42</v>
      </c>
      <c r="E949" s="99">
        <v>212</v>
      </c>
      <c r="F949" s="97"/>
      <c r="G949" s="97">
        <v>1</v>
      </c>
      <c r="H949" s="105">
        <v>25</v>
      </c>
      <c r="I949" s="105">
        <v>0</v>
      </c>
      <c r="J949" s="105">
        <v>0</v>
      </c>
      <c r="K949" s="95">
        <v>10000</v>
      </c>
      <c r="L949" s="106">
        <f>T948</f>
        <v>80</v>
      </c>
      <c r="M949" s="106">
        <f>K949*L949</f>
        <v>800000</v>
      </c>
      <c r="N949" s="77"/>
      <c r="O949" s="78"/>
      <c r="P949" s="78"/>
      <c r="Q949" s="78"/>
      <c r="R949" s="79"/>
      <c r="S949" s="80"/>
      <c r="T949" s="81"/>
      <c r="U949" s="77"/>
      <c r="V949" s="79"/>
      <c r="W949" s="79"/>
      <c r="X949" s="82"/>
      <c r="Y949" s="83">
        <f>M949</f>
        <v>800000</v>
      </c>
      <c r="Z949" s="84"/>
      <c r="AA949" s="87">
        <f>AB949*M949/100</f>
        <v>80</v>
      </c>
      <c r="AB949" s="110">
        <v>0.01</v>
      </c>
    </row>
    <row r="950" spans="2:28" ht="16.5" customHeight="1" x14ac:dyDescent="0.25">
      <c r="B950" s="99"/>
      <c r="C950" s="99"/>
      <c r="D950" s="99"/>
      <c r="E950" s="99"/>
      <c r="F950" s="99"/>
      <c r="G950" s="99"/>
      <c r="H950" s="107"/>
      <c r="I950" s="107"/>
      <c r="J950" s="107"/>
      <c r="K950" s="106"/>
      <c r="L950" s="106"/>
      <c r="M950" s="106"/>
      <c r="N950" s="77"/>
      <c r="O950" s="78"/>
      <c r="P950" s="78"/>
      <c r="Q950" s="78"/>
      <c r="R950" s="79"/>
      <c r="S950" s="80"/>
      <c r="T950" s="81"/>
      <c r="U950" s="77"/>
      <c r="V950" s="79"/>
      <c r="W950" s="79"/>
      <c r="X950" s="86"/>
      <c r="Y950" s="83"/>
      <c r="Z950" s="84"/>
      <c r="AA950" s="85"/>
      <c r="AB950" s="86"/>
    </row>
    <row r="951" spans="2:28" ht="16.5" customHeight="1" x14ac:dyDescent="0.25">
      <c r="B951" s="100" t="s">
        <v>205</v>
      </c>
      <c r="C951" s="101"/>
      <c r="D951" s="101"/>
      <c r="E951" s="101"/>
      <c r="F951" s="101"/>
      <c r="G951" s="102"/>
      <c r="H951" s="102" t="s">
        <v>301</v>
      </c>
      <c r="I951" s="102" t="s">
        <v>5688</v>
      </c>
      <c r="J951" s="102" t="s">
        <v>1930</v>
      </c>
      <c r="K951" s="102" t="s">
        <v>5107</v>
      </c>
      <c r="L951" s="102">
        <v>6</v>
      </c>
      <c r="M951" s="102"/>
      <c r="N951" s="102"/>
      <c r="O951" s="102" t="s">
        <v>208</v>
      </c>
      <c r="P951" s="102" t="s">
        <v>209</v>
      </c>
      <c r="Q951" s="102" t="s">
        <v>139</v>
      </c>
      <c r="R951" s="102">
        <v>34160</v>
      </c>
      <c r="S951" s="102"/>
      <c r="T951" s="102">
        <v>80</v>
      </c>
      <c r="U951" s="102"/>
      <c r="V951" s="103"/>
      <c r="W951" s="101"/>
      <c r="X951" s="102"/>
      <c r="Y951" s="101"/>
      <c r="Z951" s="101"/>
      <c r="AA951" s="101"/>
      <c r="AB951" s="104"/>
    </row>
    <row r="952" spans="2:28" ht="16.5" customHeight="1" x14ac:dyDescent="0.25">
      <c r="B952" s="97">
        <v>2849</v>
      </c>
      <c r="C952" s="97" t="s">
        <v>5579</v>
      </c>
      <c r="D952" s="98">
        <v>39</v>
      </c>
      <c r="E952" s="99">
        <v>210</v>
      </c>
      <c r="F952" s="97"/>
      <c r="G952" s="97">
        <v>1</v>
      </c>
      <c r="H952" s="105">
        <v>7</v>
      </c>
      <c r="I952" s="105">
        <v>0</v>
      </c>
      <c r="J952" s="105">
        <v>20</v>
      </c>
      <c r="K952" s="95">
        <v>2820</v>
      </c>
      <c r="L952" s="106">
        <f>T951</f>
        <v>80</v>
      </c>
      <c r="M952" s="106">
        <f>K952*L952</f>
        <v>225600</v>
      </c>
      <c r="N952" s="77"/>
      <c r="O952" s="78"/>
      <c r="P952" s="78"/>
      <c r="Q952" s="78"/>
      <c r="R952" s="79"/>
      <c r="S952" s="80"/>
      <c r="T952" s="81"/>
      <c r="U952" s="77"/>
      <c r="V952" s="79"/>
      <c r="W952" s="79"/>
      <c r="X952" s="82"/>
      <c r="Y952" s="83">
        <f>M952</f>
        <v>225600</v>
      </c>
      <c r="Z952" s="84"/>
      <c r="AA952" s="87">
        <f>AB952*M952/100</f>
        <v>22.56</v>
      </c>
      <c r="AB952" s="110">
        <v>0.01</v>
      </c>
    </row>
    <row r="953" spans="2:28" ht="16.5" customHeight="1" x14ac:dyDescent="0.25">
      <c r="B953" s="99"/>
      <c r="C953" s="99"/>
      <c r="D953" s="99"/>
      <c r="E953" s="99"/>
      <c r="F953" s="99"/>
      <c r="G953" s="99"/>
      <c r="H953" s="107"/>
      <c r="I953" s="107"/>
      <c r="J953" s="107"/>
      <c r="K953" s="106"/>
      <c r="L953" s="106"/>
      <c r="M953" s="106"/>
      <c r="N953" s="77"/>
      <c r="O953" s="78"/>
      <c r="P953" s="78"/>
      <c r="Q953" s="78"/>
      <c r="R953" s="79"/>
      <c r="S953" s="80"/>
      <c r="T953" s="81"/>
      <c r="U953" s="77"/>
      <c r="V953" s="79"/>
      <c r="W953" s="79"/>
      <c r="X953" s="86"/>
      <c r="Y953" s="83"/>
      <c r="Z953" s="84"/>
      <c r="AA953" s="85"/>
      <c r="AB953" s="86"/>
    </row>
    <row r="954" spans="2:28" ht="16.5" customHeight="1" x14ac:dyDescent="0.25">
      <c r="B954" s="100" t="s">
        <v>205</v>
      </c>
      <c r="C954" s="101"/>
      <c r="D954" s="101"/>
      <c r="E954" s="101"/>
      <c r="F954" s="101"/>
      <c r="G954" s="102"/>
      <c r="H954" s="102" t="s">
        <v>210</v>
      </c>
      <c r="I954" s="102" t="s">
        <v>1602</v>
      </c>
      <c r="J954" s="102" t="s">
        <v>5689</v>
      </c>
      <c r="K954" s="102">
        <v>76</v>
      </c>
      <c r="L954" s="102">
        <v>6</v>
      </c>
      <c r="M954" s="102"/>
      <c r="N954" s="102"/>
      <c r="O954" s="102" t="s">
        <v>208</v>
      </c>
      <c r="P954" s="102" t="s">
        <v>209</v>
      </c>
      <c r="Q954" s="102" t="s">
        <v>139</v>
      </c>
      <c r="R954" s="102">
        <v>34160</v>
      </c>
      <c r="S954" s="102"/>
      <c r="T954" s="102">
        <v>80</v>
      </c>
      <c r="U954" s="102"/>
      <c r="V954" s="103"/>
      <c r="W954" s="101"/>
      <c r="X954" s="102"/>
      <c r="Y954" s="101"/>
      <c r="Z954" s="101"/>
      <c r="AA954" s="101"/>
      <c r="AB954" s="104"/>
    </row>
    <row r="955" spans="2:28" ht="16.5" customHeight="1" x14ac:dyDescent="0.25">
      <c r="B955" s="97">
        <v>2850</v>
      </c>
      <c r="C955" s="97" t="s">
        <v>5579</v>
      </c>
      <c r="D955" s="98">
        <v>40</v>
      </c>
      <c r="E955" s="99">
        <v>6</v>
      </c>
      <c r="F955" s="97"/>
      <c r="G955" s="97">
        <v>1</v>
      </c>
      <c r="H955" s="105">
        <v>30</v>
      </c>
      <c r="I955" s="105">
        <v>0</v>
      </c>
      <c r="J955" s="105">
        <v>0</v>
      </c>
      <c r="K955" s="95">
        <v>12000</v>
      </c>
      <c r="L955" s="106">
        <f>T954</f>
        <v>80</v>
      </c>
      <c r="M955" s="106">
        <f>K955*L955</f>
        <v>960000</v>
      </c>
      <c r="N955" s="77"/>
      <c r="O955" s="78"/>
      <c r="P955" s="78"/>
      <c r="Q955" s="78"/>
      <c r="R955" s="79"/>
      <c r="S955" s="80"/>
      <c r="T955" s="81"/>
      <c r="U955" s="77"/>
      <c r="V955" s="79"/>
      <c r="W955" s="79"/>
      <c r="X955" s="82"/>
      <c r="Y955" s="83">
        <f>M955</f>
        <v>960000</v>
      </c>
      <c r="Z955" s="84"/>
      <c r="AA955" s="87">
        <f>AB955*M955/100</f>
        <v>96</v>
      </c>
      <c r="AB955" s="110">
        <v>0.01</v>
      </c>
    </row>
    <row r="956" spans="2:28" ht="16.5" customHeight="1" x14ac:dyDescent="0.25">
      <c r="B956" s="99"/>
      <c r="C956" s="99"/>
      <c r="D956" s="99"/>
      <c r="E956" s="99"/>
      <c r="F956" s="99"/>
      <c r="G956" s="99"/>
      <c r="H956" s="107"/>
      <c r="I956" s="107"/>
      <c r="J956" s="107"/>
      <c r="K956" s="106"/>
      <c r="L956" s="106"/>
      <c r="M956" s="106"/>
      <c r="N956" s="77"/>
      <c r="O956" s="78"/>
      <c r="P956" s="78"/>
      <c r="Q956" s="78"/>
      <c r="R956" s="79"/>
      <c r="S956" s="80"/>
      <c r="T956" s="81"/>
      <c r="U956" s="77"/>
      <c r="V956" s="79"/>
      <c r="W956" s="79"/>
      <c r="X956" s="86"/>
      <c r="Y956" s="83"/>
      <c r="Z956" s="84"/>
      <c r="AA956" s="85"/>
      <c r="AB956" s="86"/>
    </row>
    <row r="957" spans="2:28" ht="16.5" customHeight="1" x14ac:dyDescent="0.25">
      <c r="B957" s="100" t="s">
        <v>205</v>
      </c>
      <c r="C957" s="101"/>
      <c r="D957" s="101"/>
      <c r="E957" s="101"/>
      <c r="F957" s="101"/>
      <c r="G957" s="102"/>
      <c r="H957" s="102" t="s">
        <v>207</v>
      </c>
      <c r="I957" s="102" t="s">
        <v>5691</v>
      </c>
      <c r="J957" s="102" t="s">
        <v>1380</v>
      </c>
      <c r="K957" s="102">
        <v>5</v>
      </c>
      <c r="L957" s="102">
        <v>6</v>
      </c>
      <c r="M957" s="102"/>
      <c r="N957" s="102"/>
      <c r="O957" s="102" t="s">
        <v>208</v>
      </c>
      <c r="P957" s="102" t="s">
        <v>209</v>
      </c>
      <c r="Q957" s="102" t="s">
        <v>139</v>
      </c>
      <c r="R957" s="102">
        <v>34160</v>
      </c>
      <c r="S957" s="102"/>
      <c r="T957" s="102">
        <v>80</v>
      </c>
      <c r="U957" s="102"/>
      <c r="V957" s="103"/>
      <c r="W957" s="101"/>
      <c r="X957" s="102"/>
      <c r="Y957" s="101"/>
      <c r="Z957" s="101"/>
      <c r="AA957" s="101"/>
      <c r="AB957" s="104"/>
    </row>
    <row r="958" spans="2:28" ht="16.5" customHeight="1" x14ac:dyDescent="0.25">
      <c r="B958" s="97">
        <v>2851</v>
      </c>
      <c r="C958" s="97" t="s">
        <v>5690</v>
      </c>
      <c r="D958" s="98"/>
      <c r="E958" s="99"/>
      <c r="F958" s="97"/>
      <c r="G958" s="97">
        <v>1</v>
      </c>
      <c r="H958" s="105">
        <v>32</v>
      </c>
      <c r="I958" s="105">
        <v>0</v>
      </c>
      <c r="J958" s="105">
        <v>0</v>
      </c>
      <c r="K958" s="95">
        <v>12800</v>
      </c>
      <c r="L958" s="106">
        <f>T957</f>
        <v>80</v>
      </c>
      <c r="M958" s="106">
        <f>K958*L958</f>
        <v>1024000</v>
      </c>
      <c r="N958" s="77"/>
      <c r="O958" s="78"/>
      <c r="P958" s="78"/>
      <c r="Q958" s="78"/>
      <c r="R958" s="79"/>
      <c r="S958" s="80"/>
      <c r="T958" s="81"/>
      <c r="U958" s="77"/>
      <c r="V958" s="79"/>
      <c r="W958" s="79"/>
      <c r="X958" s="82"/>
      <c r="Y958" s="83">
        <f>M958</f>
        <v>1024000</v>
      </c>
      <c r="Z958" s="84"/>
      <c r="AA958" s="87">
        <f>AB958*M958/100</f>
        <v>102.4</v>
      </c>
      <c r="AB958" s="110">
        <v>0.01</v>
      </c>
    </row>
    <row r="959" spans="2:28" ht="16.5" customHeight="1" x14ac:dyDescent="0.25">
      <c r="B959" s="99"/>
      <c r="C959" s="99"/>
      <c r="D959" s="99"/>
      <c r="E959" s="99"/>
      <c r="F959" s="99"/>
      <c r="G959" s="99"/>
      <c r="H959" s="107"/>
      <c r="I959" s="107"/>
      <c r="J959" s="107"/>
      <c r="K959" s="106"/>
      <c r="L959" s="106"/>
      <c r="M959" s="106"/>
      <c r="N959" s="77"/>
      <c r="O959" s="78"/>
      <c r="P959" s="78"/>
      <c r="Q959" s="78"/>
      <c r="R959" s="79"/>
      <c r="S959" s="80"/>
      <c r="T959" s="81"/>
      <c r="U959" s="77"/>
      <c r="V959" s="79"/>
      <c r="W959" s="79"/>
      <c r="X959" s="86"/>
      <c r="Y959" s="83"/>
      <c r="Z959" s="84"/>
      <c r="AA959" s="85"/>
      <c r="AB959" s="86"/>
    </row>
    <row r="960" spans="2:28" ht="16.5" customHeight="1" x14ac:dyDescent="0.25">
      <c r="B960" s="100" t="s">
        <v>205</v>
      </c>
      <c r="C960" s="101"/>
      <c r="D960" s="101"/>
      <c r="E960" s="101"/>
      <c r="F960" s="101"/>
      <c r="G960" s="102"/>
      <c r="H960" s="102" t="s">
        <v>207</v>
      </c>
      <c r="I960" s="102" t="s">
        <v>5712</v>
      </c>
      <c r="J960" s="102" t="s">
        <v>5713</v>
      </c>
      <c r="K960" s="102">
        <v>149</v>
      </c>
      <c r="L960" s="102">
        <v>6</v>
      </c>
      <c r="M960" s="102"/>
      <c r="N960" s="102"/>
      <c r="O960" s="102" t="s">
        <v>208</v>
      </c>
      <c r="P960" s="102" t="s">
        <v>209</v>
      </c>
      <c r="Q960" s="102" t="s">
        <v>139</v>
      </c>
      <c r="R960" s="102">
        <v>34160</v>
      </c>
      <c r="S960" s="102"/>
      <c r="T960" s="102">
        <v>250</v>
      </c>
      <c r="U960" s="102"/>
      <c r="V960" s="103"/>
      <c r="W960" s="101"/>
      <c r="X960" s="102"/>
      <c r="Y960" s="101"/>
      <c r="Z960" s="101"/>
      <c r="AA960" s="101"/>
      <c r="AB960" s="104"/>
    </row>
    <row r="961" spans="2:28" ht="16.5" customHeight="1" x14ac:dyDescent="0.25">
      <c r="B961" s="97">
        <v>2865</v>
      </c>
      <c r="C961" s="97" t="s">
        <v>5696</v>
      </c>
      <c r="D961" s="98"/>
      <c r="E961" s="99"/>
      <c r="F961" s="97"/>
      <c r="G961" s="97">
        <v>2</v>
      </c>
      <c r="H961" s="105">
        <v>0</v>
      </c>
      <c r="I961" s="105">
        <v>3</v>
      </c>
      <c r="J961" s="105">
        <v>45</v>
      </c>
      <c r="K961" s="95">
        <v>345</v>
      </c>
      <c r="L961" s="106">
        <f>T960</f>
        <v>250</v>
      </c>
      <c r="M961" s="106">
        <f>K961*L961</f>
        <v>86250</v>
      </c>
      <c r="N961" s="77"/>
      <c r="O961" s="78" t="s">
        <v>203</v>
      </c>
      <c r="P961" s="78" t="s">
        <v>5</v>
      </c>
      <c r="Q961" s="78" t="s">
        <v>143</v>
      </c>
      <c r="R961" s="79">
        <v>170</v>
      </c>
      <c r="S961" s="80"/>
      <c r="T961" s="81">
        <v>8050</v>
      </c>
      <c r="U961" s="96" t="s">
        <v>3739</v>
      </c>
      <c r="V961" s="79">
        <f>R961*T961*20/100</f>
        <v>273700</v>
      </c>
      <c r="W961" s="79">
        <f>R961*T961-V961</f>
        <v>1094800</v>
      </c>
      <c r="X961" s="82">
        <f>M961+W961</f>
        <v>1181050</v>
      </c>
      <c r="Y961" s="83">
        <f>M961</f>
        <v>86250</v>
      </c>
      <c r="Z961" s="84"/>
      <c r="AA961" s="87">
        <f>AB961*M961/100</f>
        <v>17.25</v>
      </c>
      <c r="AB961" s="86">
        <v>0.02</v>
      </c>
    </row>
    <row r="962" spans="2:28" ht="16.5" customHeight="1" x14ac:dyDescent="0.25">
      <c r="B962" s="99"/>
      <c r="C962" s="99"/>
      <c r="D962" s="99"/>
      <c r="E962" s="99"/>
      <c r="F962" s="99"/>
      <c r="G962" s="99"/>
      <c r="H962" s="107"/>
      <c r="I962" s="107"/>
      <c r="J962" s="107"/>
      <c r="K962" s="106"/>
      <c r="L962" s="106"/>
      <c r="M962" s="106"/>
      <c r="N962" s="77"/>
      <c r="O962" s="78"/>
      <c r="P962" s="78"/>
      <c r="Q962" s="78"/>
      <c r="R962" s="79"/>
      <c r="S962" s="80"/>
      <c r="T962" s="81"/>
      <c r="U962" s="77"/>
      <c r="V962" s="79"/>
      <c r="W962" s="79"/>
      <c r="X962" s="86"/>
      <c r="Y962" s="83"/>
      <c r="Z962" s="84"/>
      <c r="AA962" s="85"/>
      <c r="AB962" s="86"/>
    </row>
    <row r="963" spans="2:28" ht="16.5" customHeight="1" x14ac:dyDescent="0.25">
      <c r="B963" s="100" t="s">
        <v>205</v>
      </c>
      <c r="C963" s="101"/>
      <c r="D963" s="101"/>
      <c r="E963" s="101"/>
      <c r="F963" s="101"/>
      <c r="G963" s="102"/>
      <c r="H963" s="102" t="s">
        <v>207</v>
      </c>
      <c r="I963" s="102" t="s">
        <v>464</v>
      </c>
      <c r="J963" s="102" t="s">
        <v>1814</v>
      </c>
      <c r="K963" s="102">
        <v>27</v>
      </c>
      <c r="L963" s="102">
        <v>6</v>
      </c>
      <c r="M963" s="102"/>
      <c r="N963" s="102"/>
      <c r="O963" s="102" t="s">
        <v>208</v>
      </c>
      <c r="P963" s="102" t="s">
        <v>209</v>
      </c>
      <c r="Q963" s="102" t="s">
        <v>139</v>
      </c>
      <c r="R963" s="102">
        <v>34160</v>
      </c>
      <c r="S963" s="102"/>
      <c r="T963" s="102">
        <v>80</v>
      </c>
      <c r="U963" s="102"/>
      <c r="V963" s="103"/>
      <c r="W963" s="101"/>
      <c r="X963" s="102"/>
      <c r="Y963" s="101"/>
      <c r="Z963" s="101"/>
      <c r="AA963" s="101"/>
      <c r="AB963" s="104"/>
    </row>
    <row r="964" spans="2:28" ht="16.5" customHeight="1" x14ac:dyDescent="0.25">
      <c r="B964" s="97">
        <v>2892</v>
      </c>
      <c r="C964" s="97" t="s">
        <v>206</v>
      </c>
      <c r="D964" s="98">
        <v>2116</v>
      </c>
      <c r="E964" s="99">
        <v>9</v>
      </c>
      <c r="F964" s="97">
        <v>6</v>
      </c>
      <c r="G964" s="97">
        <v>2</v>
      </c>
      <c r="H964" s="105">
        <v>34</v>
      </c>
      <c r="I964" s="105">
        <v>3</v>
      </c>
      <c r="J964" s="105">
        <v>13</v>
      </c>
      <c r="K964" s="95">
        <v>13913</v>
      </c>
      <c r="L964" s="106">
        <f>T963</f>
        <v>80</v>
      </c>
      <c r="M964" s="106">
        <f>K964*L964</f>
        <v>1113040</v>
      </c>
      <c r="N964" s="77"/>
      <c r="O964" s="78"/>
      <c r="P964" s="78"/>
      <c r="Q964" s="78"/>
      <c r="R964" s="79"/>
      <c r="S964" s="80"/>
      <c r="T964" s="81"/>
      <c r="U964" s="77"/>
      <c r="V964" s="79"/>
      <c r="W964" s="79"/>
      <c r="X964" s="82"/>
      <c r="Y964" s="83">
        <f>M964</f>
        <v>1113040</v>
      </c>
      <c r="Z964" s="84"/>
      <c r="AA964" s="87">
        <f>AB964*M964/100</f>
        <v>111.304</v>
      </c>
      <c r="AB964" s="110">
        <v>0.01</v>
      </c>
    </row>
    <row r="965" spans="2:28" ht="16.5" customHeight="1" x14ac:dyDescent="0.25">
      <c r="B965" s="99"/>
      <c r="C965" s="99"/>
      <c r="D965" s="99"/>
      <c r="E965" s="99"/>
      <c r="F965" s="99"/>
      <c r="G965" s="99"/>
      <c r="H965" s="107"/>
      <c r="I965" s="107"/>
      <c r="J965" s="107"/>
      <c r="K965" s="106"/>
      <c r="L965" s="106"/>
      <c r="M965" s="106"/>
      <c r="N965" s="77"/>
      <c r="O965" s="78"/>
      <c r="P965" s="78"/>
      <c r="Q965" s="78"/>
      <c r="R965" s="79"/>
      <c r="S965" s="80"/>
      <c r="T965" s="81"/>
      <c r="U965" s="77"/>
      <c r="V965" s="79"/>
      <c r="W965" s="79"/>
      <c r="X965" s="86"/>
      <c r="Y965" s="83"/>
      <c r="Z965" s="84"/>
      <c r="AA965" s="85"/>
      <c r="AB965" s="86"/>
    </row>
    <row r="966" spans="2:28" ht="16.5" customHeight="1" x14ac:dyDescent="0.25">
      <c r="B966" s="100" t="s">
        <v>205</v>
      </c>
      <c r="C966" s="101"/>
      <c r="D966" s="101"/>
      <c r="E966" s="101"/>
      <c r="F966" s="101"/>
      <c r="G966" s="102"/>
      <c r="H966" s="102" t="s">
        <v>210</v>
      </c>
      <c r="I966" s="102" t="s">
        <v>1919</v>
      </c>
      <c r="J966" s="102" t="s">
        <v>1920</v>
      </c>
      <c r="K966" s="102">
        <v>20</v>
      </c>
      <c r="L966" s="102">
        <v>6</v>
      </c>
      <c r="M966" s="102"/>
      <c r="N966" s="102"/>
      <c r="O966" s="102" t="s">
        <v>208</v>
      </c>
      <c r="P966" s="102" t="s">
        <v>209</v>
      </c>
      <c r="Q966" s="102" t="s">
        <v>139</v>
      </c>
      <c r="R966" s="102">
        <v>34160</v>
      </c>
      <c r="S966" s="102"/>
      <c r="T966" s="102">
        <v>80</v>
      </c>
      <c r="U966" s="102"/>
      <c r="V966" s="103"/>
      <c r="W966" s="101"/>
      <c r="X966" s="102"/>
      <c r="Y966" s="101"/>
      <c r="Z966" s="101"/>
      <c r="AA966" s="101"/>
      <c r="AB966" s="104"/>
    </row>
    <row r="967" spans="2:28" ht="16.5" customHeight="1" x14ac:dyDescent="0.25">
      <c r="B967" s="97">
        <v>2894</v>
      </c>
      <c r="C967" s="97" t="s">
        <v>206</v>
      </c>
      <c r="D967" s="98">
        <v>2114</v>
      </c>
      <c r="E967" s="99">
        <v>7</v>
      </c>
      <c r="F967" s="97">
        <v>6</v>
      </c>
      <c r="G967" s="97">
        <v>2</v>
      </c>
      <c r="H967" s="105">
        <v>15</v>
      </c>
      <c r="I967" s="105">
        <v>3</v>
      </c>
      <c r="J967" s="105">
        <v>62</v>
      </c>
      <c r="K967" s="95">
        <v>6362</v>
      </c>
      <c r="L967" s="106">
        <f>T966</f>
        <v>80</v>
      </c>
      <c r="M967" s="106">
        <f>K967*L967</f>
        <v>508960</v>
      </c>
      <c r="N967" s="77"/>
      <c r="O967" s="78"/>
      <c r="P967" s="78"/>
      <c r="Q967" s="78"/>
      <c r="R967" s="79"/>
      <c r="S967" s="80"/>
      <c r="T967" s="81"/>
      <c r="U967" s="77"/>
      <c r="V967" s="79"/>
      <c r="W967" s="79"/>
      <c r="X967" s="82"/>
      <c r="Y967" s="83">
        <f>M967</f>
        <v>508960</v>
      </c>
      <c r="Z967" s="84"/>
      <c r="AA967" s="87">
        <f>AB967*M967/100</f>
        <v>50.896000000000001</v>
      </c>
      <c r="AB967" s="110">
        <v>0.01</v>
      </c>
    </row>
    <row r="968" spans="2:28" ht="16.5" customHeight="1" x14ac:dyDescent="0.25">
      <c r="B968" s="99"/>
      <c r="C968" s="99"/>
      <c r="D968" s="99"/>
      <c r="E968" s="99"/>
      <c r="F968" s="99"/>
      <c r="G968" s="99"/>
      <c r="H968" s="107"/>
      <c r="I968" s="107"/>
      <c r="J968" s="107"/>
      <c r="K968" s="106"/>
      <c r="L968" s="106"/>
      <c r="M968" s="106"/>
      <c r="N968" s="77"/>
      <c r="O968" s="78"/>
      <c r="P968" s="78"/>
      <c r="Q968" s="78"/>
      <c r="R968" s="79"/>
      <c r="S968" s="80"/>
      <c r="T968" s="81"/>
      <c r="U968" s="77"/>
      <c r="V968" s="79"/>
      <c r="W968" s="79"/>
      <c r="X968" s="86"/>
      <c r="Y968" s="83"/>
      <c r="Z968" s="84"/>
      <c r="AA968" s="85"/>
      <c r="AB968" s="86"/>
    </row>
    <row r="969" spans="2:28" ht="16.5" customHeight="1" x14ac:dyDescent="0.25">
      <c r="B969" s="100" t="s">
        <v>205</v>
      </c>
      <c r="C969" s="101"/>
      <c r="D969" s="101"/>
      <c r="E969" s="101"/>
      <c r="F969" s="101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3"/>
      <c r="W969" s="101"/>
      <c r="X969" s="102"/>
      <c r="Y969" s="101"/>
      <c r="Z969" s="101"/>
      <c r="AA969" s="101"/>
      <c r="AB969" s="104"/>
    </row>
    <row r="970" spans="2:28" ht="16.5" customHeight="1" x14ac:dyDescent="0.25">
      <c r="B970" s="97"/>
      <c r="C970" s="97"/>
      <c r="D970" s="98"/>
      <c r="E970" s="99"/>
      <c r="F970" s="97"/>
      <c r="G970" s="97"/>
      <c r="H970" s="105"/>
      <c r="I970" s="105"/>
      <c r="J970" s="105"/>
      <c r="K970" s="95"/>
      <c r="L970" s="106"/>
      <c r="M970" s="106"/>
      <c r="N970" s="77"/>
      <c r="O970" s="78"/>
      <c r="P970" s="78"/>
      <c r="Q970" s="78"/>
      <c r="R970" s="79"/>
      <c r="S970" s="80"/>
      <c r="T970" s="81"/>
      <c r="U970" s="77"/>
      <c r="V970" s="79"/>
      <c r="W970" s="79"/>
      <c r="X970" s="82"/>
      <c r="Y970" s="83"/>
      <c r="Z970" s="84"/>
      <c r="AA970" s="87"/>
      <c r="AB970" s="82"/>
    </row>
    <row r="971" spans="2:28" ht="16.5" customHeight="1" x14ac:dyDescent="0.25">
      <c r="B971" s="99"/>
      <c r="C971" s="99"/>
      <c r="D971" s="99"/>
      <c r="E971" s="99"/>
      <c r="F971" s="99"/>
      <c r="G971" s="99"/>
      <c r="H971" s="107"/>
      <c r="I971" s="107"/>
      <c r="J971" s="107"/>
      <c r="K971" s="106"/>
      <c r="L971" s="106"/>
      <c r="M971" s="106"/>
      <c r="N971" s="77"/>
      <c r="O971" s="78"/>
      <c r="P971" s="78"/>
      <c r="Q971" s="78"/>
      <c r="R971" s="79"/>
      <c r="S971" s="80"/>
      <c r="T971" s="81"/>
      <c r="U971" s="77"/>
      <c r="V971" s="79"/>
      <c r="W971" s="79"/>
      <c r="X971" s="86"/>
      <c r="Y971" s="83"/>
      <c r="Z971" s="84"/>
      <c r="AA971" s="85"/>
      <c r="AB971" s="86"/>
    </row>
    <row r="972" spans="2:28" ht="16.5" customHeight="1" x14ac:dyDescent="0.25">
      <c r="B972" s="100" t="s">
        <v>205</v>
      </c>
      <c r="C972" s="101"/>
      <c r="D972" s="101"/>
      <c r="E972" s="101"/>
      <c r="F972" s="101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3"/>
      <c r="W972" s="101"/>
      <c r="X972" s="102"/>
      <c r="Y972" s="101"/>
      <c r="Z972" s="101"/>
      <c r="AA972" s="101"/>
      <c r="AB972" s="104"/>
    </row>
    <row r="973" spans="2:28" ht="16.5" customHeight="1" x14ac:dyDescent="0.25">
      <c r="B973" s="97"/>
      <c r="C973" s="97"/>
      <c r="D973" s="98"/>
      <c r="E973" s="99"/>
      <c r="F973" s="97"/>
      <c r="G973" s="97"/>
      <c r="H973" s="105"/>
      <c r="I973" s="105"/>
      <c r="J973" s="105"/>
      <c r="K973" s="95"/>
      <c r="L973" s="106"/>
      <c r="M973" s="106"/>
      <c r="N973" s="77"/>
      <c r="O973" s="78"/>
      <c r="P973" s="78"/>
      <c r="Q973" s="78"/>
      <c r="R973" s="79"/>
      <c r="S973" s="80"/>
      <c r="T973" s="81"/>
      <c r="U973" s="77"/>
      <c r="V973" s="79"/>
      <c r="W973" s="79"/>
      <c r="X973" s="82"/>
      <c r="Y973" s="83"/>
      <c r="Z973" s="84"/>
      <c r="AA973" s="87"/>
      <c r="AB973" s="82"/>
    </row>
    <row r="974" spans="2:28" ht="16.5" customHeight="1" x14ac:dyDescent="0.25">
      <c r="B974" s="99"/>
      <c r="C974" s="99"/>
      <c r="D974" s="99"/>
      <c r="E974" s="99"/>
      <c r="F974" s="99"/>
      <c r="G974" s="99"/>
      <c r="H974" s="107"/>
      <c r="I974" s="107"/>
      <c r="J974" s="107"/>
      <c r="K974" s="106"/>
      <c r="L974" s="106"/>
      <c r="M974" s="106"/>
      <c r="N974" s="77"/>
      <c r="O974" s="78"/>
      <c r="P974" s="78"/>
      <c r="Q974" s="78"/>
      <c r="R974" s="79"/>
      <c r="S974" s="80"/>
      <c r="T974" s="81"/>
      <c r="U974" s="77"/>
      <c r="V974" s="79"/>
      <c r="W974" s="79"/>
      <c r="X974" s="86"/>
      <c r="Y974" s="83"/>
      <c r="Z974" s="84"/>
      <c r="AA974" s="85"/>
      <c r="AB974" s="86"/>
    </row>
    <row r="975" spans="2:28" ht="16.5" customHeight="1" x14ac:dyDescent="0.25">
      <c r="B975" s="100" t="s">
        <v>205</v>
      </c>
      <c r="C975" s="101"/>
      <c r="D975" s="101"/>
      <c r="E975" s="101"/>
      <c r="F975" s="101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3"/>
      <c r="W975" s="101"/>
      <c r="X975" s="102"/>
      <c r="Y975" s="101"/>
      <c r="Z975" s="101"/>
      <c r="AA975" s="101"/>
      <c r="AB975" s="104"/>
    </row>
    <row r="976" spans="2:28" ht="16.5" customHeight="1" x14ac:dyDescent="0.25">
      <c r="B976" s="97"/>
      <c r="C976" s="97"/>
      <c r="D976" s="98"/>
      <c r="E976" s="99"/>
      <c r="F976" s="97"/>
      <c r="G976" s="97"/>
      <c r="H976" s="105"/>
      <c r="I976" s="105"/>
      <c r="J976" s="105"/>
      <c r="K976" s="95"/>
      <c r="L976" s="106"/>
      <c r="M976" s="106"/>
      <c r="N976" s="77"/>
      <c r="O976" s="78"/>
      <c r="P976" s="78"/>
      <c r="Q976" s="78"/>
      <c r="R976" s="79"/>
      <c r="S976" s="80"/>
      <c r="T976" s="81"/>
      <c r="U976" s="77"/>
      <c r="V976" s="79"/>
      <c r="W976" s="79"/>
      <c r="X976" s="82"/>
      <c r="Y976" s="83"/>
      <c r="Z976" s="84"/>
      <c r="AA976" s="87"/>
      <c r="AB976" s="82"/>
    </row>
    <row r="977" spans="2:28" ht="16.5" customHeight="1" x14ac:dyDescent="0.25">
      <c r="B977" s="99"/>
      <c r="C977" s="99"/>
      <c r="D977" s="99"/>
      <c r="E977" s="99"/>
      <c r="F977" s="99"/>
      <c r="G977" s="99"/>
      <c r="H977" s="107"/>
      <c r="I977" s="107"/>
      <c r="J977" s="107"/>
      <c r="K977" s="106"/>
      <c r="L977" s="106"/>
      <c r="M977" s="106"/>
      <c r="N977" s="77"/>
      <c r="O977" s="78"/>
      <c r="P977" s="78"/>
      <c r="Q977" s="78"/>
      <c r="R977" s="79"/>
      <c r="S977" s="80"/>
      <c r="T977" s="81"/>
      <c r="U977" s="77"/>
      <c r="V977" s="79"/>
      <c r="W977" s="79"/>
      <c r="X977" s="86"/>
      <c r="Y977" s="83"/>
      <c r="Z977" s="84"/>
      <c r="AA977" s="85"/>
      <c r="AB977" s="86"/>
    </row>
    <row r="978" spans="2:28" ht="16.5" customHeight="1" x14ac:dyDescent="0.25">
      <c r="B978" s="100" t="s">
        <v>205</v>
      </c>
      <c r="C978" s="101"/>
      <c r="D978" s="101"/>
      <c r="E978" s="101"/>
      <c r="F978" s="101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3"/>
      <c r="W978" s="101"/>
      <c r="X978" s="102"/>
      <c r="Y978" s="101"/>
      <c r="Z978" s="101"/>
      <c r="AA978" s="101"/>
      <c r="AB978" s="104"/>
    </row>
    <row r="979" spans="2:28" ht="16.5" customHeight="1" x14ac:dyDescent="0.25">
      <c r="B979" s="97"/>
      <c r="C979" s="97"/>
      <c r="D979" s="98"/>
      <c r="E979" s="99"/>
      <c r="F979" s="97"/>
      <c r="G979" s="97"/>
      <c r="H979" s="105"/>
      <c r="I979" s="105"/>
      <c r="J979" s="105"/>
      <c r="K979" s="95"/>
      <c r="L979" s="106"/>
      <c r="M979" s="106"/>
      <c r="N979" s="77"/>
      <c r="O979" s="78"/>
      <c r="P979" s="78"/>
      <c r="Q979" s="78"/>
      <c r="R979" s="79"/>
      <c r="S979" s="80"/>
      <c r="T979" s="81"/>
      <c r="U979" s="77"/>
      <c r="V979" s="79"/>
      <c r="W979" s="79"/>
      <c r="X979" s="82"/>
      <c r="Y979" s="83"/>
      <c r="Z979" s="84"/>
      <c r="AA979" s="87"/>
      <c r="AB979" s="82"/>
    </row>
    <row r="980" spans="2:28" ht="16.5" customHeight="1" x14ac:dyDescent="0.25">
      <c r="B980" s="99"/>
      <c r="C980" s="99"/>
      <c r="D980" s="99"/>
      <c r="E980" s="99"/>
      <c r="F980" s="99"/>
      <c r="G980" s="99"/>
      <c r="H980" s="107"/>
      <c r="I980" s="107"/>
      <c r="J980" s="107"/>
      <c r="K980" s="106"/>
      <c r="L980" s="106"/>
      <c r="M980" s="106"/>
      <c r="N980" s="77"/>
      <c r="O980" s="78"/>
      <c r="P980" s="78"/>
      <c r="Q980" s="78"/>
      <c r="R980" s="79"/>
      <c r="S980" s="80"/>
      <c r="T980" s="81"/>
      <c r="U980" s="77"/>
      <c r="V980" s="79"/>
      <c r="W980" s="79"/>
      <c r="X980" s="86"/>
      <c r="Y980" s="83"/>
      <c r="Z980" s="84"/>
      <c r="AA980" s="85"/>
      <c r="AB980" s="86"/>
    </row>
    <row r="981" spans="2:28" ht="16.5" customHeight="1" x14ac:dyDescent="0.25">
      <c r="B981" s="100" t="s">
        <v>205</v>
      </c>
      <c r="C981" s="101"/>
      <c r="D981" s="101"/>
      <c r="E981" s="101"/>
      <c r="F981" s="101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3"/>
      <c r="W981" s="101"/>
      <c r="X981" s="102"/>
      <c r="Y981" s="101"/>
      <c r="Z981" s="101"/>
      <c r="AA981" s="101"/>
      <c r="AB981" s="104"/>
    </row>
    <row r="982" spans="2:28" ht="16.5" customHeight="1" x14ac:dyDescent="0.25">
      <c r="B982" s="97"/>
      <c r="C982" s="97"/>
      <c r="D982" s="98"/>
      <c r="E982" s="99"/>
      <c r="F982" s="97"/>
      <c r="G982" s="97"/>
      <c r="H982" s="105"/>
      <c r="I982" s="105"/>
      <c r="J982" s="105"/>
      <c r="K982" s="95"/>
      <c r="L982" s="106"/>
      <c r="M982" s="106"/>
      <c r="N982" s="77"/>
      <c r="O982" s="78"/>
      <c r="P982" s="78"/>
      <c r="Q982" s="78"/>
      <c r="R982" s="79"/>
      <c r="S982" s="80"/>
      <c r="T982" s="81"/>
      <c r="U982" s="77"/>
      <c r="V982" s="79"/>
      <c r="W982" s="79"/>
      <c r="X982" s="82"/>
      <c r="Y982" s="83"/>
      <c r="Z982" s="84"/>
      <c r="AA982" s="87"/>
      <c r="AB982" s="82"/>
    </row>
    <row r="983" spans="2:28" ht="16.5" customHeight="1" x14ac:dyDescent="0.25">
      <c r="B983" s="99"/>
      <c r="C983" s="99"/>
      <c r="D983" s="99"/>
      <c r="E983" s="99"/>
      <c r="F983" s="99"/>
      <c r="G983" s="99"/>
      <c r="H983" s="107"/>
      <c r="I983" s="107"/>
      <c r="J983" s="107"/>
      <c r="K983" s="106"/>
      <c r="L983" s="106"/>
      <c r="M983" s="106"/>
      <c r="N983" s="77"/>
      <c r="O983" s="78"/>
      <c r="P983" s="78"/>
      <c r="Q983" s="78"/>
      <c r="R983" s="79"/>
      <c r="S983" s="80"/>
      <c r="T983" s="81"/>
      <c r="U983" s="77"/>
      <c r="V983" s="79"/>
      <c r="W983" s="79"/>
      <c r="X983" s="86"/>
      <c r="Y983" s="83"/>
      <c r="Z983" s="84"/>
      <c r="AA983" s="85"/>
      <c r="AB983" s="86"/>
    </row>
    <row r="984" spans="2:28" ht="16.5" customHeight="1" x14ac:dyDescent="0.25">
      <c r="B984" s="100" t="s">
        <v>205</v>
      </c>
      <c r="C984" s="101"/>
      <c r="D984" s="101"/>
      <c r="E984" s="101"/>
      <c r="F984" s="101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3"/>
      <c r="W984" s="101"/>
      <c r="X984" s="102"/>
      <c r="Y984" s="101"/>
      <c r="Z984" s="101"/>
      <c r="AA984" s="101"/>
      <c r="AB984" s="104"/>
    </row>
    <row r="985" spans="2:28" ht="16.5" customHeight="1" x14ac:dyDescent="0.25">
      <c r="B985" s="97"/>
      <c r="C985" s="97"/>
      <c r="D985" s="98"/>
      <c r="E985" s="99"/>
      <c r="F985" s="97"/>
      <c r="G985" s="97"/>
      <c r="H985" s="105"/>
      <c r="I985" s="105"/>
      <c r="J985" s="105"/>
      <c r="K985" s="95"/>
      <c r="L985" s="106"/>
      <c r="M985" s="106"/>
      <c r="N985" s="77"/>
      <c r="O985" s="78"/>
      <c r="P985" s="78"/>
      <c r="Q985" s="78"/>
      <c r="R985" s="79"/>
      <c r="S985" s="80"/>
      <c r="T985" s="81"/>
      <c r="U985" s="77"/>
      <c r="V985" s="79"/>
      <c r="W985" s="79"/>
      <c r="X985" s="82"/>
      <c r="Y985" s="83"/>
      <c r="Z985" s="84"/>
      <c r="AA985" s="87"/>
      <c r="AB985" s="82"/>
    </row>
    <row r="986" spans="2:28" ht="16.5" customHeight="1" x14ac:dyDescent="0.25">
      <c r="B986" s="99"/>
      <c r="C986" s="99"/>
      <c r="D986" s="99"/>
      <c r="E986" s="99"/>
      <c r="F986" s="99"/>
      <c r="G986" s="99"/>
      <c r="H986" s="107"/>
      <c r="I986" s="107"/>
      <c r="J986" s="107"/>
      <c r="K986" s="106"/>
      <c r="L986" s="106"/>
      <c r="M986" s="106"/>
      <c r="N986" s="77"/>
      <c r="O986" s="78"/>
      <c r="P986" s="78"/>
      <c r="Q986" s="78"/>
      <c r="R986" s="79"/>
      <c r="S986" s="80"/>
      <c r="T986" s="81"/>
      <c r="U986" s="77"/>
      <c r="V986" s="79"/>
      <c r="W986" s="79"/>
      <c r="X986" s="86"/>
      <c r="Y986" s="83"/>
      <c r="Z986" s="84"/>
      <c r="AA986" s="85"/>
      <c r="AB986" s="86"/>
    </row>
    <row r="987" spans="2:28" ht="16.5" customHeight="1" x14ac:dyDescent="0.25">
      <c r="B987" s="100" t="s">
        <v>205</v>
      </c>
      <c r="C987" s="101"/>
      <c r="D987" s="101"/>
      <c r="E987" s="101"/>
      <c r="F987" s="101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3"/>
      <c r="W987" s="101"/>
      <c r="X987" s="102"/>
      <c r="Y987" s="101"/>
      <c r="Z987" s="101"/>
      <c r="AA987" s="101"/>
      <c r="AB987" s="104"/>
    </row>
    <row r="988" spans="2:28" ht="16.5" customHeight="1" x14ac:dyDescent="0.25">
      <c r="B988" s="97"/>
      <c r="C988" s="97"/>
      <c r="D988" s="98"/>
      <c r="E988" s="99"/>
      <c r="F988" s="97"/>
      <c r="G988" s="97"/>
      <c r="H988" s="105"/>
      <c r="I988" s="105"/>
      <c r="J988" s="105"/>
      <c r="K988" s="95"/>
      <c r="L988" s="106"/>
      <c r="M988" s="106"/>
      <c r="N988" s="77"/>
      <c r="O988" s="78"/>
      <c r="P988" s="78"/>
      <c r="Q988" s="78"/>
      <c r="R988" s="79"/>
      <c r="S988" s="80"/>
      <c r="T988" s="81"/>
      <c r="U988" s="77"/>
      <c r="V988" s="79"/>
      <c r="W988" s="79"/>
      <c r="X988" s="82"/>
      <c r="Y988" s="83"/>
      <c r="Z988" s="84"/>
      <c r="AA988" s="87"/>
      <c r="AB988" s="82"/>
    </row>
    <row r="989" spans="2:28" ht="16.5" customHeight="1" x14ac:dyDescent="0.25">
      <c r="B989" s="99"/>
      <c r="C989" s="99"/>
      <c r="D989" s="99"/>
      <c r="E989" s="99"/>
      <c r="F989" s="99"/>
      <c r="G989" s="99"/>
      <c r="H989" s="107"/>
      <c r="I989" s="107"/>
      <c r="J989" s="107"/>
      <c r="K989" s="106"/>
      <c r="L989" s="106"/>
      <c r="M989" s="106"/>
      <c r="N989" s="77"/>
      <c r="O989" s="78"/>
      <c r="P989" s="78"/>
      <c r="Q989" s="78"/>
      <c r="R989" s="79"/>
      <c r="S989" s="80"/>
      <c r="T989" s="81"/>
      <c r="U989" s="77"/>
      <c r="V989" s="79"/>
      <c r="W989" s="79"/>
      <c r="X989" s="86"/>
      <c r="Y989" s="83"/>
      <c r="Z989" s="84"/>
      <c r="AA989" s="85"/>
      <c r="AB989" s="86"/>
    </row>
    <row r="990" spans="2:28" ht="16.5" customHeight="1" x14ac:dyDescent="0.25"/>
    <row r="991" spans="2:28" ht="16.5" customHeight="1" x14ac:dyDescent="0.25"/>
    <row r="992" spans="2:28" ht="16.5" customHeight="1" x14ac:dyDescent="0.25"/>
    <row r="993" ht="16.5" customHeight="1" x14ac:dyDescent="0.25"/>
    <row r="994" ht="16.5" customHeight="1" x14ac:dyDescent="0.25"/>
    <row r="995" ht="16.5" customHeight="1" x14ac:dyDescent="0.25"/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G923"/>
  <sheetViews>
    <sheetView topLeftCell="A824" zoomScale="80" zoomScaleNormal="80" workbookViewId="0">
      <selection activeCell="AD856" sqref="AD856"/>
    </sheetView>
  </sheetViews>
  <sheetFormatPr defaultColWidth="13" defaultRowHeight="15.75" x14ac:dyDescent="0.25"/>
  <cols>
    <col min="1" max="1" width="39.875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75" style="75" customWidth="1"/>
    <col min="25" max="25" width="9.875" style="89" customWidth="1"/>
    <col min="26" max="26" width="6.87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207</v>
      </c>
      <c r="I9" s="102" t="s">
        <v>329</v>
      </c>
      <c r="J9" s="102" t="s">
        <v>294</v>
      </c>
      <c r="K9" s="102">
        <v>103</v>
      </c>
      <c r="L9" s="102">
        <v>7</v>
      </c>
      <c r="M9" s="102"/>
      <c r="N9" s="102"/>
      <c r="O9" s="102" t="s">
        <v>208</v>
      </c>
      <c r="P9" s="102" t="s">
        <v>209</v>
      </c>
      <c r="Q9" s="102" t="s">
        <v>139</v>
      </c>
      <c r="R9" s="102">
        <v>34160</v>
      </c>
      <c r="S9" s="102" t="s">
        <v>236</v>
      </c>
      <c r="T9" s="102">
        <v>100</v>
      </c>
      <c r="U9" s="102" t="s">
        <v>530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120</v>
      </c>
      <c r="C10" s="97" t="s">
        <v>55</v>
      </c>
      <c r="D10" s="98">
        <v>37965</v>
      </c>
      <c r="E10" s="99">
        <v>97</v>
      </c>
      <c r="F10" s="97">
        <v>5</v>
      </c>
      <c r="G10" s="97">
        <v>1</v>
      </c>
      <c r="H10" s="105">
        <v>5</v>
      </c>
      <c r="I10" s="105">
        <v>2</v>
      </c>
      <c r="J10" s="105">
        <v>91</v>
      </c>
      <c r="K10" s="95">
        <v>2291</v>
      </c>
      <c r="L10" s="106">
        <f>T9</f>
        <v>100</v>
      </c>
      <c r="M10" s="106">
        <f>K10*L10</f>
        <v>229100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229100</v>
      </c>
      <c r="Z10" s="84"/>
      <c r="AA10" s="87">
        <f>AB10*M10/100</f>
        <v>22.91</v>
      </c>
      <c r="AB10" s="110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210</v>
      </c>
      <c r="I12" s="102" t="s">
        <v>534</v>
      </c>
      <c r="J12" s="102" t="s">
        <v>535</v>
      </c>
      <c r="K12" s="102">
        <v>38</v>
      </c>
      <c r="L12" s="102">
        <v>7</v>
      </c>
      <c r="M12" s="102"/>
      <c r="N12" s="102"/>
      <c r="O12" s="102" t="s">
        <v>208</v>
      </c>
      <c r="P12" s="102" t="s">
        <v>209</v>
      </c>
      <c r="Q12" s="102" t="s">
        <v>139</v>
      </c>
      <c r="R12" s="102">
        <v>34160</v>
      </c>
      <c r="S12" s="102"/>
      <c r="T12" s="102">
        <v>100</v>
      </c>
      <c r="U12" s="102" t="s">
        <v>536</v>
      </c>
      <c r="V12" s="103"/>
      <c r="W12" s="101"/>
      <c r="X12" s="102"/>
      <c r="Y12" s="101"/>
      <c r="Z12" s="101"/>
      <c r="AA12" s="101"/>
      <c r="AB12" s="104"/>
    </row>
    <row r="13" spans="2:33" ht="16.5" customHeight="1" x14ac:dyDescent="0.25">
      <c r="B13" s="97">
        <v>123</v>
      </c>
      <c r="C13" s="97" t="s">
        <v>55</v>
      </c>
      <c r="D13" s="98">
        <v>37968</v>
      </c>
      <c r="E13" s="99">
        <v>100</v>
      </c>
      <c r="F13" s="97">
        <v>5</v>
      </c>
      <c r="G13" s="97">
        <v>1</v>
      </c>
      <c r="H13" s="105">
        <v>5</v>
      </c>
      <c r="I13" s="105">
        <v>2</v>
      </c>
      <c r="J13" s="105">
        <v>66</v>
      </c>
      <c r="K13" s="95">
        <v>2266</v>
      </c>
      <c r="L13" s="106">
        <f>T12</f>
        <v>100</v>
      </c>
      <c r="M13" s="106">
        <f>K13*L13</f>
        <v>226600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226600</v>
      </c>
      <c r="Z13" s="84"/>
      <c r="AA13" s="87">
        <f>AB13*M13/100</f>
        <v>22.66</v>
      </c>
      <c r="AB13" s="110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210</v>
      </c>
      <c r="I15" s="102" t="s">
        <v>534</v>
      </c>
      <c r="J15" s="102" t="s">
        <v>535</v>
      </c>
      <c r="K15" s="102">
        <v>38</v>
      </c>
      <c r="L15" s="102">
        <v>7</v>
      </c>
      <c r="M15" s="102"/>
      <c r="N15" s="102"/>
      <c r="O15" s="102" t="s">
        <v>208</v>
      </c>
      <c r="P15" s="102" t="s">
        <v>209</v>
      </c>
      <c r="Q15" s="102" t="s">
        <v>139</v>
      </c>
      <c r="R15" s="102">
        <v>34160</v>
      </c>
      <c r="S15" s="102"/>
      <c r="T15" s="102">
        <v>100</v>
      </c>
      <c r="U15" s="102" t="s">
        <v>537</v>
      </c>
      <c r="V15" s="103"/>
      <c r="W15" s="101"/>
      <c r="X15" s="102"/>
      <c r="Y15" s="101"/>
      <c r="Z15" s="101"/>
      <c r="AA15" s="101"/>
      <c r="AB15" s="104"/>
    </row>
    <row r="16" spans="2:33" ht="16.5" customHeight="1" x14ac:dyDescent="0.25">
      <c r="B16" s="97">
        <v>124</v>
      </c>
      <c r="C16" s="97" t="s">
        <v>55</v>
      </c>
      <c r="D16" s="98">
        <v>37969</v>
      </c>
      <c r="E16" s="99">
        <v>101</v>
      </c>
      <c r="F16" s="97">
        <v>5</v>
      </c>
      <c r="G16" s="97">
        <v>1</v>
      </c>
      <c r="H16" s="105">
        <v>5</v>
      </c>
      <c r="I16" s="105">
        <v>3</v>
      </c>
      <c r="J16" s="105">
        <v>60</v>
      </c>
      <c r="K16" s="95">
        <v>2360</v>
      </c>
      <c r="L16" s="106">
        <f>T15</f>
        <v>100</v>
      </c>
      <c r="M16" s="106">
        <f>K16*L16</f>
        <v>236000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236000</v>
      </c>
      <c r="Z16" s="84"/>
      <c r="AA16" s="87">
        <f>AB16*M16/100</f>
        <v>23.6</v>
      </c>
      <c r="AB16" s="110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210</v>
      </c>
      <c r="I18" s="102" t="s">
        <v>538</v>
      </c>
      <c r="J18" s="102" t="s">
        <v>539</v>
      </c>
      <c r="K18" s="102">
        <v>32</v>
      </c>
      <c r="L18" s="102">
        <v>7</v>
      </c>
      <c r="M18" s="102"/>
      <c r="N18" s="102"/>
      <c r="O18" s="102" t="s">
        <v>208</v>
      </c>
      <c r="P18" s="102" t="s">
        <v>209</v>
      </c>
      <c r="Q18" s="102" t="s">
        <v>139</v>
      </c>
      <c r="R18" s="102">
        <v>34160</v>
      </c>
      <c r="S18" s="102"/>
      <c r="T18" s="102">
        <v>100</v>
      </c>
      <c r="U18" s="102" t="s">
        <v>540</v>
      </c>
      <c r="V18" s="103"/>
      <c r="W18" s="101"/>
      <c r="X18" s="102"/>
      <c r="Y18" s="101"/>
      <c r="Z18" s="101"/>
      <c r="AA18" s="101"/>
      <c r="AB18" s="104"/>
    </row>
    <row r="19" spans="2:28" ht="16.5" customHeight="1" x14ac:dyDescent="0.25">
      <c r="B19" s="97">
        <v>125</v>
      </c>
      <c r="C19" s="97" t="s">
        <v>55</v>
      </c>
      <c r="D19" s="98">
        <v>37970</v>
      </c>
      <c r="E19" s="99">
        <v>102</v>
      </c>
      <c r="F19" s="97">
        <v>5</v>
      </c>
      <c r="G19" s="97">
        <v>1</v>
      </c>
      <c r="H19" s="105">
        <v>6</v>
      </c>
      <c r="I19" s="105">
        <v>0</v>
      </c>
      <c r="J19" s="105">
        <v>17</v>
      </c>
      <c r="K19" s="95">
        <v>2417</v>
      </c>
      <c r="L19" s="106">
        <f>T18</f>
        <v>100</v>
      </c>
      <c r="M19" s="106">
        <f>K19*L19</f>
        <v>241700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241700</v>
      </c>
      <c r="Z19" s="84"/>
      <c r="AA19" s="87">
        <f>AB19*M19/100</f>
        <v>24.17</v>
      </c>
      <c r="AB19" s="110">
        <v>0.01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210</v>
      </c>
      <c r="I21" s="102" t="s">
        <v>538</v>
      </c>
      <c r="J21" s="102" t="s">
        <v>539</v>
      </c>
      <c r="K21" s="102">
        <v>32</v>
      </c>
      <c r="L21" s="102">
        <v>7</v>
      </c>
      <c r="M21" s="102"/>
      <c r="N21" s="102"/>
      <c r="O21" s="102" t="s">
        <v>208</v>
      </c>
      <c r="P21" s="102" t="s">
        <v>209</v>
      </c>
      <c r="Q21" s="102" t="s">
        <v>139</v>
      </c>
      <c r="R21" s="102">
        <v>34160</v>
      </c>
      <c r="S21" s="102"/>
      <c r="T21" s="102">
        <v>100</v>
      </c>
      <c r="U21" s="102" t="s">
        <v>541</v>
      </c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126</v>
      </c>
      <c r="C22" s="97" t="s">
        <v>55</v>
      </c>
      <c r="D22" s="98">
        <v>37971</v>
      </c>
      <c r="E22" s="99">
        <v>103</v>
      </c>
      <c r="F22" s="97">
        <v>5</v>
      </c>
      <c r="G22" s="97">
        <v>1</v>
      </c>
      <c r="H22" s="105">
        <v>10</v>
      </c>
      <c r="I22" s="105">
        <v>1</v>
      </c>
      <c r="J22" s="105">
        <v>68</v>
      </c>
      <c r="K22" s="95">
        <v>4168</v>
      </c>
      <c r="L22" s="106">
        <f>T21</f>
        <v>100</v>
      </c>
      <c r="M22" s="106">
        <f>K22*L22</f>
        <v>416800</v>
      </c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2"/>
      <c r="Y22" s="83">
        <f>M22</f>
        <v>416800</v>
      </c>
      <c r="Z22" s="84"/>
      <c r="AA22" s="87">
        <f>AB22*M22/100</f>
        <v>41.68</v>
      </c>
      <c r="AB22" s="110">
        <v>0.01</v>
      </c>
    </row>
    <row r="23" spans="2:28" ht="16.5" customHeight="1" x14ac:dyDescent="0.25">
      <c r="B23" s="99"/>
      <c r="C23" s="99"/>
      <c r="D23" s="99"/>
      <c r="E23" s="99"/>
      <c r="F23" s="99"/>
      <c r="G23" s="99"/>
      <c r="H23" s="107"/>
      <c r="I23" s="107"/>
      <c r="J23" s="107"/>
      <c r="K23" s="106"/>
      <c r="L23" s="106"/>
      <c r="M23" s="106"/>
      <c r="N23" s="77"/>
      <c r="O23" s="78"/>
      <c r="P23" s="78"/>
      <c r="Q23" s="78"/>
      <c r="R23" s="79"/>
      <c r="S23" s="80"/>
      <c r="T23" s="81"/>
      <c r="U23" s="77"/>
      <c r="V23" s="79"/>
      <c r="W23" s="79"/>
      <c r="X23" s="86"/>
      <c r="Y23" s="83"/>
      <c r="Z23" s="84"/>
      <c r="AA23" s="85"/>
      <c r="AB23" s="86"/>
    </row>
    <row r="24" spans="2:28" ht="16.5" customHeight="1" x14ac:dyDescent="0.25">
      <c r="B24" s="100" t="s">
        <v>205</v>
      </c>
      <c r="C24" s="101"/>
      <c r="D24" s="101"/>
      <c r="E24" s="101"/>
      <c r="F24" s="101"/>
      <c r="G24" s="102"/>
      <c r="H24" s="102" t="s">
        <v>210</v>
      </c>
      <c r="I24" s="102" t="s">
        <v>538</v>
      </c>
      <c r="J24" s="102" t="s">
        <v>539</v>
      </c>
      <c r="K24" s="102">
        <v>32</v>
      </c>
      <c r="L24" s="102">
        <v>7</v>
      </c>
      <c r="M24" s="102"/>
      <c r="N24" s="102"/>
      <c r="O24" s="102" t="s">
        <v>208</v>
      </c>
      <c r="P24" s="102" t="s">
        <v>209</v>
      </c>
      <c r="Q24" s="102" t="s">
        <v>139</v>
      </c>
      <c r="R24" s="102">
        <v>34160</v>
      </c>
      <c r="S24" s="102"/>
      <c r="T24" s="102">
        <v>100</v>
      </c>
      <c r="U24" s="102" t="s">
        <v>542</v>
      </c>
      <c r="V24" s="103"/>
      <c r="W24" s="101"/>
      <c r="X24" s="102"/>
      <c r="Y24" s="101"/>
      <c r="Z24" s="101"/>
      <c r="AA24" s="101"/>
      <c r="AB24" s="104"/>
    </row>
    <row r="25" spans="2:28" ht="16.5" customHeight="1" x14ac:dyDescent="0.25">
      <c r="B25" s="97">
        <v>127</v>
      </c>
      <c r="C25" s="97" t="s">
        <v>55</v>
      </c>
      <c r="D25" s="98">
        <v>37972</v>
      </c>
      <c r="E25" s="99">
        <v>104</v>
      </c>
      <c r="F25" s="97">
        <v>5</v>
      </c>
      <c r="G25" s="97">
        <v>1</v>
      </c>
      <c r="H25" s="105">
        <v>2</v>
      </c>
      <c r="I25" s="105">
        <v>2</v>
      </c>
      <c r="J25" s="105">
        <v>5</v>
      </c>
      <c r="K25" s="95">
        <v>1005</v>
      </c>
      <c r="L25" s="106">
        <f>T24</f>
        <v>100</v>
      </c>
      <c r="M25" s="106">
        <f>K25*L25</f>
        <v>100500</v>
      </c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2"/>
      <c r="Y25" s="83">
        <f>M25</f>
        <v>100500</v>
      </c>
      <c r="Z25" s="84"/>
      <c r="AA25" s="87">
        <f>AB25*M25/100</f>
        <v>10.050000000000001</v>
      </c>
      <c r="AB25" s="110">
        <v>0.01</v>
      </c>
    </row>
    <row r="26" spans="2:28" ht="16.5" customHeight="1" x14ac:dyDescent="0.25">
      <c r="B26" s="99"/>
      <c r="C26" s="99"/>
      <c r="D26" s="99"/>
      <c r="E26" s="99"/>
      <c r="F26" s="99"/>
      <c r="G26" s="99"/>
      <c r="H26" s="107"/>
      <c r="I26" s="107"/>
      <c r="J26" s="107"/>
      <c r="K26" s="106"/>
      <c r="L26" s="106"/>
      <c r="M26" s="106"/>
      <c r="N26" s="77"/>
      <c r="O26" s="78"/>
      <c r="P26" s="78"/>
      <c r="Q26" s="78"/>
      <c r="R26" s="79"/>
      <c r="S26" s="80"/>
      <c r="T26" s="81"/>
      <c r="U26" s="77"/>
      <c r="V26" s="79"/>
      <c r="W26" s="79"/>
      <c r="X26" s="86"/>
      <c r="Y26" s="83"/>
      <c r="Z26" s="84"/>
      <c r="AA26" s="85"/>
      <c r="AB26" s="86"/>
    </row>
    <row r="27" spans="2:28" ht="16.5" customHeight="1" x14ac:dyDescent="0.25">
      <c r="B27" s="100" t="s">
        <v>205</v>
      </c>
      <c r="C27" s="101"/>
      <c r="D27" s="101"/>
      <c r="E27" s="101"/>
      <c r="F27" s="101"/>
      <c r="G27" s="102"/>
      <c r="H27" s="102" t="s">
        <v>210</v>
      </c>
      <c r="I27" s="102" t="s">
        <v>543</v>
      </c>
      <c r="J27" s="102" t="s">
        <v>544</v>
      </c>
      <c r="K27" s="102">
        <v>28</v>
      </c>
      <c r="L27" s="102">
        <v>7</v>
      </c>
      <c r="M27" s="102"/>
      <c r="N27" s="102"/>
      <c r="O27" s="102" t="s">
        <v>208</v>
      </c>
      <c r="P27" s="102" t="s">
        <v>209</v>
      </c>
      <c r="Q27" s="102" t="s">
        <v>139</v>
      </c>
      <c r="R27" s="102">
        <v>34160</v>
      </c>
      <c r="S27" s="102"/>
      <c r="T27" s="102">
        <v>130</v>
      </c>
      <c r="U27" s="102" t="s">
        <v>545</v>
      </c>
      <c r="V27" s="103"/>
      <c r="W27" s="101"/>
      <c r="X27" s="102"/>
      <c r="Y27" s="101"/>
      <c r="Z27" s="101"/>
      <c r="AA27" s="101"/>
      <c r="AB27" s="104"/>
    </row>
    <row r="28" spans="2:28" ht="16.5" customHeight="1" x14ac:dyDescent="0.25">
      <c r="B28" s="97">
        <v>128</v>
      </c>
      <c r="C28" s="97" t="s">
        <v>55</v>
      </c>
      <c r="D28" s="98">
        <v>37973</v>
      </c>
      <c r="E28" s="99">
        <v>105</v>
      </c>
      <c r="F28" s="97">
        <v>5</v>
      </c>
      <c r="G28" s="97">
        <v>1</v>
      </c>
      <c r="H28" s="105">
        <v>0</v>
      </c>
      <c r="I28" s="105">
        <v>0</v>
      </c>
      <c r="J28" s="105">
        <v>56</v>
      </c>
      <c r="K28" s="95">
        <v>56</v>
      </c>
      <c r="L28" s="106">
        <f>T27</f>
        <v>130</v>
      </c>
      <c r="M28" s="106">
        <f>K28*L28</f>
        <v>7280</v>
      </c>
      <c r="N28" s="77"/>
      <c r="O28" s="78"/>
      <c r="P28" s="78"/>
      <c r="Q28" s="78"/>
      <c r="R28" s="79"/>
      <c r="S28" s="80"/>
      <c r="T28" s="81"/>
      <c r="U28" s="77"/>
      <c r="V28" s="79"/>
      <c r="W28" s="79"/>
      <c r="X28" s="82"/>
      <c r="Y28" s="83">
        <f>M28</f>
        <v>7280</v>
      </c>
      <c r="Z28" s="84"/>
      <c r="AA28" s="87">
        <f>AB28*M28/100</f>
        <v>0.72799999999999998</v>
      </c>
      <c r="AB28" s="110">
        <v>0.01</v>
      </c>
    </row>
    <row r="29" spans="2:28" ht="16.5" customHeight="1" x14ac:dyDescent="0.25">
      <c r="B29" s="99"/>
      <c r="C29" s="99"/>
      <c r="D29" s="99"/>
      <c r="E29" s="99"/>
      <c r="F29" s="99"/>
      <c r="G29" s="99"/>
      <c r="H29" s="107"/>
      <c r="I29" s="107"/>
      <c r="J29" s="107"/>
      <c r="K29" s="106"/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6"/>
      <c r="Y29" s="83"/>
      <c r="Z29" s="84"/>
      <c r="AA29" s="85"/>
      <c r="AB29" s="86"/>
    </row>
    <row r="30" spans="2:28" ht="16.5" customHeight="1" x14ac:dyDescent="0.25">
      <c r="B30" s="100" t="s">
        <v>205</v>
      </c>
      <c r="C30" s="101"/>
      <c r="D30" s="101"/>
      <c r="E30" s="101"/>
      <c r="F30" s="101"/>
      <c r="G30" s="102"/>
      <c r="H30" s="102" t="s">
        <v>210</v>
      </c>
      <c r="I30" s="102" t="s">
        <v>543</v>
      </c>
      <c r="J30" s="102" t="s">
        <v>544</v>
      </c>
      <c r="K30" s="102">
        <v>28</v>
      </c>
      <c r="L30" s="102">
        <v>7</v>
      </c>
      <c r="M30" s="102"/>
      <c r="N30" s="102"/>
      <c r="O30" s="102" t="s">
        <v>208</v>
      </c>
      <c r="P30" s="102" t="s">
        <v>209</v>
      </c>
      <c r="Q30" s="102" t="s">
        <v>139</v>
      </c>
      <c r="R30" s="102">
        <v>34160</v>
      </c>
      <c r="S30" s="102"/>
      <c r="T30" s="102">
        <v>75</v>
      </c>
      <c r="U30" s="102" t="s">
        <v>546</v>
      </c>
      <c r="V30" s="103"/>
      <c r="W30" s="101"/>
      <c r="X30" s="102"/>
      <c r="Y30" s="101"/>
      <c r="Z30" s="101"/>
      <c r="AA30" s="101"/>
      <c r="AB30" s="104"/>
    </row>
    <row r="31" spans="2:28" ht="16.5" customHeight="1" x14ac:dyDescent="0.25">
      <c r="B31" s="97">
        <v>129</v>
      </c>
      <c r="C31" s="97" t="s">
        <v>55</v>
      </c>
      <c r="D31" s="98">
        <v>37974</v>
      </c>
      <c r="E31" s="99">
        <v>106</v>
      </c>
      <c r="F31" s="97">
        <v>5</v>
      </c>
      <c r="G31" s="97">
        <v>1</v>
      </c>
      <c r="H31" s="105">
        <v>1</v>
      </c>
      <c r="I31" s="105">
        <v>1</v>
      </c>
      <c r="J31" s="105">
        <v>77</v>
      </c>
      <c r="K31" s="95">
        <v>577</v>
      </c>
      <c r="L31" s="106">
        <f>T30</f>
        <v>75</v>
      </c>
      <c r="M31" s="106">
        <f>K31*L31</f>
        <v>43275</v>
      </c>
      <c r="N31" s="77"/>
      <c r="O31" s="78"/>
      <c r="P31" s="78"/>
      <c r="Q31" s="78"/>
      <c r="R31" s="79"/>
      <c r="S31" s="80"/>
      <c r="T31" s="81"/>
      <c r="U31" s="77"/>
      <c r="V31" s="79"/>
      <c r="W31" s="79"/>
      <c r="X31" s="82"/>
      <c r="Y31" s="83">
        <f>M31</f>
        <v>43275</v>
      </c>
      <c r="Z31" s="84"/>
      <c r="AA31" s="87">
        <f>AB31*M31/100</f>
        <v>4.3274999999999997</v>
      </c>
      <c r="AB31" s="110">
        <v>0.01</v>
      </c>
    </row>
    <row r="32" spans="2:28" ht="16.5" customHeight="1" x14ac:dyDescent="0.25">
      <c r="B32" s="99"/>
      <c r="C32" s="99"/>
      <c r="D32" s="99"/>
      <c r="E32" s="99"/>
      <c r="F32" s="99"/>
      <c r="G32" s="99"/>
      <c r="H32" s="107"/>
      <c r="I32" s="107"/>
      <c r="J32" s="107"/>
      <c r="K32" s="106"/>
      <c r="L32" s="106"/>
      <c r="M32" s="106"/>
      <c r="N32" s="77"/>
      <c r="O32" s="78"/>
      <c r="P32" s="78"/>
      <c r="Q32" s="78"/>
      <c r="R32" s="79"/>
      <c r="S32" s="80"/>
      <c r="T32" s="81"/>
      <c r="U32" s="77"/>
      <c r="V32" s="79"/>
      <c r="W32" s="79"/>
      <c r="X32" s="86"/>
      <c r="Y32" s="83"/>
      <c r="Z32" s="84"/>
      <c r="AA32" s="85"/>
      <c r="AB32" s="86"/>
    </row>
    <row r="33" spans="2:28" ht="16.5" customHeight="1" x14ac:dyDescent="0.25">
      <c r="B33" s="100" t="s">
        <v>205</v>
      </c>
      <c r="C33" s="101"/>
      <c r="D33" s="101"/>
      <c r="E33" s="101"/>
      <c r="F33" s="101"/>
      <c r="G33" s="102"/>
      <c r="H33" s="102" t="s">
        <v>210</v>
      </c>
      <c r="I33" s="102" t="s">
        <v>543</v>
      </c>
      <c r="J33" s="102" t="s">
        <v>544</v>
      </c>
      <c r="K33" s="102">
        <v>28</v>
      </c>
      <c r="L33" s="102">
        <v>7</v>
      </c>
      <c r="M33" s="102"/>
      <c r="N33" s="102"/>
      <c r="O33" s="102" t="s">
        <v>208</v>
      </c>
      <c r="P33" s="102" t="s">
        <v>209</v>
      </c>
      <c r="Q33" s="102" t="s">
        <v>139</v>
      </c>
      <c r="R33" s="102">
        <v>34160</v>
      </c>
      <c r="S33" s="102"/>
      <c r="T33" s="102">
        <v>75</v>
      </c>
      <c r="U33" s="102" t="s">
        <v>547</v>
      </c>
      <c r="V33" s="103"/>
      <c r="W33" s="101"/>
      <c r="X33" s="102"/>
      <c r="Y33" s="101"/>
      <c r="Z33" s="101"/>
      <c r="AA33" s="101"/>
      <c r="AB33" s="104"/>
    </row>
    <row r="34" spans="2:28" ht="16.5" customHeight="1" x14ac:dyDescent="0.25">
      <c r="B34" s="97">
        <v>130</v>
      </c>
      <c r="C34" s="97" t="s">
        <v>55</v>
      </c>
      <c r="D34" s="98">
        <v>37975</v>
      </c>
      <c r="E34" s="99">
        <v>107</v>
      </c>
      <c r="F34" s="97">
        <v>5</v>
      </c>
      <c r="G34" s="97">
        <v>1</v>
      </c>
      <c r="H34" s="105">
        <v>6</v>
      </c>
      <c r="I34" s="105">
        <v>1</v>
      </c>
      <c r="J34" s="105">
        <v>42</v>
      </c>
      <c r="K34" s="95">
        <v>2542</v>
      </c>
      <c r="L34" s="106">
        <f>T33</f>
        <v>75</v>
      </c>
      <c r="M34" s="106">
        <f>K34*L34</f>
        <v>190650</v>
      </c>
      <c r="N34" s="77"/>
      <c r="O34" s="78"/>
      <c r="P34" s="78"/>
      <c r="Q34" s="78"/>
      <c r="R34" s="79"/>
      <c r="S34" s="80"/>
      <c r="T34" s="81"/>
      <c r="U34" s="77"/>
      <c r="V34" s="79"/>
      <c r="W34" s="79"/>
      <c r="X34" s="82"/>
      <c r="Y34" s="83">
        <f>M34</f>
        <v>190650</v>
      </c>
      <c r="Z34" s="84"/>
      <c r="AA34" s="87">
        <f>AB34*M34/100</f>
        <v>19.065000000000001</v>
      </c>
      <c r="AB34" s="110">
        <v>0.01</v>
      </c>
    </row>
    <row r="35" spans="2:28" ht="16.5" customHeight="1" x14ac:dyDescent="0.25">
      <c r="B35" s="99"/>
      <c r="C35" s="99"/>
      <c r="D35" s="99"/>
      <c r="E35" s="99"/>
      <c r="F35" s="99"/>
      <c r="G35" s="99"/>
      <c r="H35" s="107"/>
      <c r="I35" s="107"/>
      <c r="J35" s="107"/>
      <c r="K35" s="106"/>
      <c r="L35" s="106"/>
      <c r="M35" s="106"/>
      <c r="N35" s="77"/>
      <c r="O35" s="78"/>
      <c r="P35" s="78"/>
      <c r="Q35" s="78"/>
      <c r="R35" s="79"/>
      <c r="S35" s="80"/>
      <c r="T35" s="81"/>
      <c r="U35" s="77"/>
      <c r="V35" s="79"/>
      <c r="W35" s="79"/>
      <c r="X35" s="86"/>
      <c r="Y35" s="83"/>
      <c r="Z35" s="84"/>
      <c r="AA35" s="85"/>
      <c r="AB35" s="86"/>
    </row>
    <row r="36" spans="2:28" ht="16.5" customHeight="1" x14ac:dyDescent="0.25">
      <c r="B36" s="100" t="s">
        <v>205</v>
      </c>
      <c r="C36" s="101"/>
      <c r="D36" s="101"/>
      <c r="E36" s="101"/>
      <c r="F36" s="101"/>
      <c r="G36" s="102"/>
      <c r="H36" s="102" t="s">
        <v>210</v>
      </c>
      <c r="I36" s="102" t="s">
        <v>543</v>
      </c>
      <c r="J36" s="102" t="s">
        <v>544</v>
      </c>
      <c r="K36" s="102">
        <v>28</v>
      </c>
      <c r="L36" s="102">
        <v>7</v>
      </c>
      <c r="M36" s="102"/>
      <c r="N36" s="102"/>
      <c r="O36" s="102" t="s">
        <v>208</v>
      </c>
      <c r="P36" s="102" t="s">
        <v>209</v>
      </c>
      <c r="Q36" s="102" t="s">
        <v>139</v>
      </c>
      <c r="R36" s="102">
        <v>34160</v>
      </c>
      <c r="S36" s="102"/>
      <c r="T36" s="102">
        <v>100</v>
      </c>
      <c r="U36" s="102" t="s">
        <v>548</v>
      </c>
      <c r="V36" s="103"/>
      <c r="W36" s="101"/>
      <c r="X36" s="102"/>
      <c r="Y36" s="101"/>
      <c r="Z36" s="101"/>
      <c r="AA36" s="101"/>
      <c r="AB36" s="104"/>
    </row>
    <row r="37" spans="2:28" ht="16.5" customHeight="1" x14ac:dyDescent="0.25">
      <c r="B37" s="97">
        <v>131</v>
      </c>
      <c r="C37" s="97" t="s">
        <v>55</v>
      </c>
      <c r="D37" s="98">
        <v>37976</v>
      </c>
      <c r="E37" s="99">
        <v>108</v>
      </c>
      <c r="F37" s="97">
        <v>5</v>
      </c>
      <c r="G37" s="97">
        <v>1</v>
      </c>
      <c r="H37" s="105">
        <v>5</v>
      </c>
      <c r="I37" s="105">
        <v>2</v>
      </c>
      <c r="J37" s="105">
        <v>18</v>
      </c>
      <c r="K37" s="95">
        <v>2218</v>
      </c>
      <c r="L37" s="106">
        <f>T36</f>
        <v>100</v>
      </c>
      <c r="M37" s="106">
        <f>K37*L37</f>
        <v>221800</v>
      </c>
      <c r="N37" s="77"/>
      <c r="O37" s="78"/>
      <c r="P37" s="78"/>
      <c r="Q37" s="78"/>
      <c r="R37" s="79"/>
      <c r="S37" s="80"/>
      <c r="T37" s="81"/>
      <c r="U37" s="77"/>
      <c r="V37" s="79"/>
      <c r="W37" s="79"/>
      <c r="X37" s="82"/>
      <c r="Y37" s="83">
        <f>M37</f>
        <v>221800</v>
      </c>
      <c r="Z37" s="84"/>
      <c r="AA37" s="87">
        <f>AB37*M37/100</f>
        <v>22.18</v>
      </c>
      <c r="AB37" s="110">
        <v>0.01</v>
      </c>
    </row>
    <row r="38" spans="2:28" ht="16.5" customHeight="1" x14ac:dyDescent="0.25">
      <c r="B38" s="99"/>
      <c r="C38" s="99"/>
      <c r="D38" s="99"/>
      <c r="E38" s="99"/>
      <c r="F38" s="99"/>
      <c r="G38" s="99"/>
      <c r="H38" s="107"/>
      <c r="I38" s="107"/>
      <c r="J38" s="107"/>
      <c r="K38" s="106"/>
      <c r="L38" s="106"/>
      <c r="M38" s="106"/>
      <c r="N38" s="77"/>
      <c r="O38" s="78"/>
      <c r="P38" s="78"/>
      <c r="Q38" s="78"/>
      <c r="R38" s="79"/>
      <c r="S38" s="80"/>
      <c r="T38" s="81"/>
      <c r="U38" s="77"/>
      <c r="V38" s="79"/>
      <c r="W38" s="79"/>
      <c r="X38" s="86"/>
      <c r="Y38" s="83"/>
      <c r="Z38" s="84"/>
      <c r="AA38" s="85"/>
      <c r="AB38" s="86"/>
    </row>
    <row r="39" spans="2:28" ht="16.5" customHeight="1" x14ac:dyDescent="0.25">
      <c r="B39" s="100" t="s">
        <v>205</v>
      </c>
      <c r="C39" s="101"/>
      <c r="D39" s="101"/>
      <c r="E39" s="101"/>
      <c r="F39" s="101"/>
      <c r="G39" s="102"/>
      <c r="H39" s="102" t="s">
        <v>210</v>
      </c>
      <c r="I39" s="102" t="s">
        <v>543</v>
      </c>
      <c r="J39" s="102" t="s">
        <v>544</v>
      </c>
      <c r="K39" s="102">
        <v>28</v>
      </c>
      <c r="L39" s="102">
        <v>7</v>
      </c>
      <c r="M39" s="102"/>
      <c r="N39" s="102"/>
      <c r="O39" s="102" t="s">
        <v>208</v>
      </c>
      <c r="P39" s="102" t="s">
        <v>209</v>
      </c>
      <c r="Q39" s="102" t="s">
        <v>139</v>
      </c>
      <c r="R39" s="102">
        <v>34160</v>
      </c>
      <c r="S39" s="102"/>
      <c r="T39" s="102">
        <v>100</v>
      </c>
      <c r="U39" s="102" t="s">
        <v>549</v>
      </c>
      <c r="V39" s="103"/>
      <c r="W39" s="101"/>
      <c r="X39" s="102"/>
      <c r="Y39" s="101"/>
      <c r="Z39" s="101"/>
      <c r="AA39" s="101"/>
      <c r="AB39" s="104"/>
    </row>
    <row r="40" spans="2:28" ht="16.5" customHeight="1" x14ac:dyDescent="0.25">
      <c r="B40" s="97">
        <v>132</v>
      </c>
      <c r="C40" s="97" t="s">
        <v>55</v>
      </c>
      <c r="D40" s="98">
        <v>37977</v>
      </c>
      <c r="E40" s="99">
        <v>109</v>
      </c>
      <c r="F40" s="97">
        <v>5</v>
      </c>
      <c r="G40" s="97">
        <v>1</v>
      </c>
      <c r="H40" s="105">
        <v>7</v>
      </c>
      <c r="I40" s="105">
        <v>3</v>
      </c>
      <c r="J40" s="105">
        <v>90</v>
      </c>
      <c r="K40" s="95">
        <v>3190</v>
      </c>
      <c r="L40" s="106">
        <f>T39</f>
        <v>100</v>
      </c>
      <c r="M40" s="106">
        <f>K40*L40</f>
        <v>319000</v>
      </c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2"/>
      <c r="Y40" s="83">
        <f>M40</f>
        <v>319000</v>
      </c>
      <c r="Z40" s="84"/>
      <c r="AA40" s="87">
        <f>AB40*M40/100</f>
        <v>31.9</v>
      </c>
      <c r="AB40" s="110">
        <v>0.01</v>
      </c>
    </row>
    <row r="41" spans="2:28" ht="16.5" customHeight="1" x14ac:dyDescent="0.25">
      <c r="B41" s="99"/>
      <c r="C41" s="99"/>
      <c r="D41" s="99"/>
      <c r="E41" s="99"/>
      <c r="F41" s="99"/>
      <c r="G41" s="99"/>
      <c r="H41" s="107"/>
      <c r="I41" s="107"/>
      <c r="J41" s="107"/>
      <c r="K41" s="106"/>
      <c r="L41" s="106"/>
      <c r="M41" s="106"/>
      <c r="N41" s="77"/>
      <c r="O41" s="78"/>
      <c r="P41" s="78"/>
      <c r="Q41" s="78"/>
      <c r="R41" s="79"/>
      <c r="S41" s="80"/>
      <c r="T41" s="81"/>
      <c r="U41" s="77"/>
      <c r="V41" s="79"/>
      <c r="W41" s="79"/>
      <c r="X41" s="86"/>
      <c r="Y41" s="83"/>
      <c r="Z41" s="84"/>
      <c r="AA41" s="85"/>
      <c r="AB41" s="86"/>
    </row>
    <row r="42" spans="2:28" ht="16.5" customHeight="1" x14ac:dyDescent="0.25">
      <c r="B42" s="100" t="s">
        <v>205</v>
      </c>
      <c r="C42" s="101"/>
      <c r="D42" s="101"/>
      <c r="E42" s="101"/>
      <c r="F42" s="101"/>
      <c r="G42" s="102"/>
      <c r="H42" s="102" t="s">
        <v>207</v>
      </c>
      <c r="I42" s="102" t="s">
        <v>293</v>
      </c>
      <c r="J42" s="102" t="s">
        <v>704</v>
      </c>
      <c r="K42" s="102">
        <v>11</v>
      </c>
      <c r="L42" s="102">
        <v>7</v>
      </c>
      <c r="M42" s="102"/>
      <c r="N42" s="102"/>
      <c r="O42" s="102" t="s">
        <v>208</v>
      </c>
      <c r="P42" s="102" t="s">
        <v>209</v>
      </c>
      <c r="Q42" s="102" t="s">
        <v>139</v>
      </c>
      <c r="R42" s="102">
        <v>34160</v>
      </c>
      <c r="S42" s="102" t="s">
        <v>236</v>
      </c>
      <c r="T42" s="102">
        <v>110</v>
      </c>
      <c r="U42" s="102" t="s">
        <v>705</v>
      </c>
      <c r="V42" s="103"/>
      <c r="W42" s="101"/>
      <c r="X42" s="102"/>
      <c r="Y42" s="101"/>
      <c r="Z42" s="101"/>
      <c r="AA42" s="101"/>
      <c r="AB42" s="104"/>
    </row>
    <row r="43" spans="2:28" ht="16.5" customHeight="1" x14ac:dyDescent="0.25">
      <c r="B43" s="97">
        <v>205</v>
      </c>
      <c r="C43" s="97" t="s">
        <v>55</v>
      </c>
      <c r="D43" s="98">
        <v>51307</v>
      </c>
      <c r="E43" s="99">
        <v>228</v>
      </c>
      <c r="F43" s="97">
        <v>9</v>
      </c>
      <c r="G43" s="97">
        <v>1</v>
      </c>
      <c r="H43" s="105">
        <v>5</v>
      </c>
      <c r="I43" s="105">
        <v>3</v>
      </c>
      <c r="J43" s="105">
        <v>41</v>
      </c>
      <c r="K43" s="95">
        <v>2341</v>
      </c>
      <c r="L43" s="106">
        <f>T42</f>
        <v>110</v>
      </c>
      <c r="M43" s="106">
        <f>K43*L43</f>
        <v>257510</v>
      </c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>
        <f>M43</f>
        <v>257510</v>
      </c>
      <c r="Z43" s="84"/>
      <c r="AA43" s="87">
        <f>AB43*M43/100</f>
        <v>25.750999999999998</v>
      </c>
      <c r="AB43" s="110">
        <v>0.01</v>
      </c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207</v>
      </c>
      <c r="I45" s="102" t="s">
        <v>710</v>
      </c>
      <c r="J45" s="102" t="s">
        <v>711</v>
      </c>
      <c r="K45" s="102">
        <v>6</v>
      </c>
      <c r="L45" s="102">
        <v>7</v>
      </c>
      <c r="M45" s="102"/>
      <c r="N45" s="102"/>
      <c r="O45" s="102" t="s">
        <v>208</v>
      </c>
      <c r="P45" s="102" t="s">
        <v>209</v>
      </c>
      <c r="Q45" s="102" t="s">
        <v>139</v>
      </c>
      <c r="R45" s="102">
        <v>34160</v>
      </c>
      <c r="S45" s="102" t="s">
        <v>236</v>
      </c>
      <c r="T45" s="102">
        <v>100</v>
      </c>
      <c r="U45" s="102" t="s">
        <v>712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210</v>
      </c>
      <c r="C46" s="97" t="s">
        <v>55</v>
      </c>
      <c r="D46" s="98">
        <v>52002</v>
      </c>
      <c r="E46" s="99">
        <v>101</v>
      </c>
      <c r="F46" s="97">
        <v>7</v>
      </c>
      <c r="G46" s="97">
        <v>1</v>
      </c>
      <c r="H46" s="105">
        <v>17</v>
      </c>
      <c r="I46" s="105">
        <v>0</v>
      </c>
      <c r="J46" s="105">
        <v>39</v>
      </c>
      <c r="K46" s="95">
        <v>6839</v>
      </c>
      <c r="L46" s="106">
        <f>T45</f>
        <v>100</v>
      </c>
      <c r="M46" s="106">
        <f>K46*L46</f>
        <v>683900</v>
      </c>
      <c r="N46" s="77"/>
      <c r="O46" s="78"/>
      <c r="P46" s="78"/>
      <c r="Q46" s="78"/>
      <c r="R46" s="79"/>
      <c r="S46" s="80"/>
      <c r="T46" s="81"/>
      <c r="U46" s="77"/>
      <c r="V46" s="79"/>
      <c r="W46" s="79"/>
      <c r="X46" s="82"/>
      <c r="Y46" s="83">
        <f>M46</f>
        <v>683900</v>
      </c>
      <c r="Z46" s="84"/>
      <c r="AA46" s="87">
        <f>AB46*M46/100</f>
        <v>68.39</v>
      </c>
      <c r="AB46" s="110">
        <v>0.01</v>
      </c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207</v>
      </c>
      <c r="I48" s="102" t="s">
        <v>784</v>
      </c>
      <c r="J48" s="102" t="s">
        <v>785</v>
      </c>
      <c r="K48" s="102">
        <v>1</v>
      </c>
      <c r="L48" s="102">
        <v>7</v>
      </c>
      <c r="M48" s="102"/>
      <c r="N48" s="102"/>
      <c r="O48" s="102" t="s">
        <v>208</v>
      </c>
      <c r="P48" s="102" t="s">
        <v>209</v>
      </c>
      <c r="Q48" s="102" t="s">
        <v>139</v>
      </c>
      <c r="R48" s="102">
        <v>34160</v>
      </c>
      <c r="S48" s="102"/>
      <c r="T48" s="102">
        <v>150</v>
      </c>
      <c r="U48" s="102" t="s">
        <v>786</v>
      </c>
      <c r="V48" s="103"/>
      <c r="W48" s="101"/>
      <c r="X48" s="102"/>
      <c r="Y48" s="101"/>
      <c r="Z48" s="101"/>
      <c r="AA48" s="102" t="s">
        <v>787</v>
      </c>
      <c r="AB48" s="104"/>
    </row>
    <row r="49" spans="2:28" ht="16.5" customHeight="1" x14ac:dyDescent="0.25">
      <c r="B49" s="97">
        <v>233</v>
      </c>
      <c r="C49" s="97" t="s">
        <v>55</v>
      </c>
      <c r="D49" s="98">
        <v>6163</v>
      </c>
      <c r="E49" s="99">
        <v>16</v>
      </c>
      <c r="F49" s="97">
        <v>7</v>
      </c>
      <c r="G49" s="97">
        <v>1</v>
      </c>
      <c r="H49" s="105">
        <v>5</v>
      </c>
      <c r="I49" s="105">
        <v>3</v>
      </c>
      <c r="J49" s="105">
        <v>35</v>
      </c>
      <c r="K49" s="95">
        <v>2335</v>
      </c>
      <c r="L49" s="106">
        <f>T48</f>
        <v>150</v>
      </c>
      <c r="M49" s="106">
        <f>K49*L49</f>
        <v>350250</v>
      </c>
      <c r="N49" s="77"/>
      <c r="O49" s="78"/>
      <c r="P49" s="78"/>
      <c r="Q49" s="78"/>
      <c r="R49" s="79"/>
      <c r="S49" s="80"/>
      <c r="T49" s="81"/>
      <c r="U49" s="77"/>
      <c r="V49" s="79"/>
      <c r="W49" s="79"/>
      <c r="X49" s="82"/>
      <c r="Y49" s="83">
        <f>M49</f>
        <v>350250</v>
      </c>
      <c r="Z49" s="84"/>
      <c r="AA49" s="87">
        <f>AB49*M49/100</f>
        <v>35.024999999999999</v>
      </c>
      <c r="AB49" s="82">
        <v>0.01</v>
      </c>
    </row>
    <row r="50" spans="2:28" ht="16.5" customHeight="1" x14ac:dyDescent="0.25">
      <c r="B50" s="97"/>
      <c r="C50" s="97"/>
      <c r="D50" s="98"/>
      <c r="E50" s="99"/>
      <c r="F50" s="97"/>
      <c r="G50" s="97"/>
      <c r="H50" s="105"/>
      <c r="I50" s="105"/>
      <c r="J50" s="105">
        <v>18</v>
      </c>
      <c r="K50" s="95">
        <v>18</v>
      </c>
      <c r="L50" s="106">
        <f>T48</f>
        <v>150</v>
      </c>
      <c r="M50" s="106">
        <f>K50*L50</f>
        <v>2700</v>
      </c>
      <c r="N50" s="77"/>
      <c r="O50" s="78" t="s">
        <v>203</v>
      </c>
      <c r="P50" s="78" t="s">
        <v>5</v>
      </c>
      <c r="Q50" s="78" t="s">
        <v>143</v>
      </c>
      <c r="R50" s="79">
        <v>72</v>
      </c>
      <c r="S50" s="80"/>
      <c r="T50" s="81">
        <v>8050</v>
      </c>
      <c r="U50" s="96" t="s">
        <v>221</v>
      </c>
      <c r="V50" s="79">
        <f>R50*T50*3/100</f>
        <v>17388</v>
      </c>
      <c r="W50" s="79">
        <f>R50*T50-V50</f>
        <v>562212</v>
      </c>
      <c r="X50" s="82">
        <f>M50+W50</f>
        <v>564912</v>
      </c>
      <c r="Y50" s="83">
        <f>M50</f>
        <v>2700</v>
      </c>
      <c r="Z50" s="84"/>
      <c r="AA50" s="87">
        <f>AB50*M50/100</f>
        <v>0.54</v>
      </c>
      <c r="AB50" s="86">
        <v>0.02</v>
      </c>
    </row>
    <row r="51" spans="2:28" ht="16.5" customHeight="1" x14ac:dyDescent="0.25">
      <c r="B51" s="97"/>
      <c r="C51" s="97"/>
      <c r="D51" s="98"/>
      <c r="E51" s="99"/>
      <c r="F51" s="97"/>
      <c r="G51" s="97"/>
      <c r="H51" s="105">
        <v>5</v>
      </c>
      <c r="I51" s="105">
        <v>3</v>
      </c>
      <c r="J51" s="105">
        <v>53</v>
      </c>
      <c r="K51" s="95">
        <v>2353</v>
      </c>
      <c r="L51" s="106"/>
      <c r="M51" s="106"/>
      <c r="N51" s="77"/>
      <c r="O51" s="78"/>
      <c r="P51" s="78"/>
      <c r="Q51" s="78"/>
      <c r="R51" s="79"/>
      <c r="S51" s="80"/>
      <c r="T51" s="81"/>
      <c r="U51" s="77"/>
      <c r="V51" s="79"/>
      <c r="W51" s="79"/>
      <c r="X51" s="82"/>
      <c r="Y51" s="83"/>
      <c r="Z51" s="84"/>
      <c r="AA51" s="87">
        <f>SUM(AA49:AA50)</f>
        <v>35.564999999999998</v>
      </c>
      <c r="AB51" s="82"/>
    </row>
    <row r="52" spans="2:28" ht="16.5" customHeight="1" x14ac:dyDescent="0.25">
      <c r="B52" s="99"/>
      <c r="C52" s="99"/>
      <c r="D52" s="99"/>
      <c r="E52" s="99"/>
      <c r="F52" s="99"/>
      <c r="G52" s="99"/>
      <c r="H52" s="107"/>
      <c r="I52" s="107"/>
      <c r="J52" s="107"/>
      <c r="K52" s="106"/>
      <c r="L52" s="106"/>
      <c r="M52" s="106"/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6"/>
      <c r="Y52" s="83"/>
      <c r="Z52" s="84"/>
      <c r="AA52" s="85"/>
      <c r="AB52" s="86"/>
    </row>
    <row r="53" spans="2:28" ht="16.5" customHeight="1" x14ac:dyDescent="0.25">
      <c r="B53" s="100" t="s">
        <v>205</v>
      </c>
      <c r="C53" s="101"/>
      <c r="D53" s="101"/>
      <c r="E53" s="101"/>
      <c r="F53" s="101"/>
      <c r="G53" s="102"/>
      <c r="H53" s="102" t="s">
        <v>207</v>
      </c>
      <c r="I53" s="102" t="s">
        <v>790</v>
      </c>
      <c r="J53" s="102" t="s">
        <v>785</v>
      </c>
      <c r="K53" s="102">
        <v>1</v>
      </c>
      <c r="L53" s="102">
        <v>7</v>
      </c>
      <c r="M53" s="102"/>
      <c r="N53" s="102"/>
      <c r="O53" s="102" t="s">
        <v>208</v>
      </c>
      <c r="P53" s="102" t="s">
        <v>209</v>
      </c>
      <c r="Q53" s="102" t="s">
        <v>139</v>
      </c>
      <c r="R53" s="102">
        <v>34160</v>
      </c>
      <c r="S53" s="102" t="s">
        <v>236</v>
      </c>
      <c r="T53" s="102">
        <v>150</v>
      </c>
      <c r="U53" s="102" t="s">
        <v>791</v>
      </c>
      <c r="V53" s="103"/>
      <c r="W53" s="101"/>
      <c r="X53" s="102"/>
      <c r="Y53" s="101"/>
      <c r="Z53" s="101"/>
      <c r="AA53" s="101"/>
      <c r="AB53" s="104"/>
    </row>
    <row r="54" spans="2:28" ht="16.5" customHeight="1" x14ac:dyDescent="0.25">
      <c r="B54" s="97">
        <v>235</v>
      </c>
      <c r="C54" s="97" t="s">
        <v>55</v>
      </c>
      <c r="D54" s="98">
        <v>6165</v>
      </c>
      <c r="E54" s="99">
        <v>18</v>
      </c>
      <c r="F54" s="97">
        <v>7</v>
      </c>
      <c r="G54" s="97">
        <v>1</v>
      </c>
      <c r="H54" s="105">
        <v>3</v>
      </c>
      <c r="I54" s="105">
        <v>1</v>
      </c>
      <c r="J54" s="105">
        <v>64</v>
      </c>
      <c r="K54" s="95">
        <v>1364</v>
      </c>
      <c r="L54" s="106">
        <f>T53</f>
        <v>150</v>
      </c>
      <c r="M54" s="106">
        <f>K54*L54</f>
        <v>204600</v>
      </c>
      <c r="N54" s="77"/>
      <c r="O54" s="78"/>
      <c r="P54" s="78"/>
      <c r="Q54" s="78"/>
      <c r="R54" s="79"/>
      <c r="S54" s="80"/>
      <c r="T54" s="81"/>
      <c r="U54" s="77"/>
      <c r="V54" s="79"/>
      <c r="W54" s="79"/>
      <c r="X54" s="82"/>
      <c r="Y54" s="83">
        <f>M54</f>
        <v>204600</v>
      </c>
      <c r="Z54" s="84"/>
      <c r="AA54" s="87">
        <f>AB54*M54/100</f>
        <v>20.46</v>
      </c>
      <c r="AB54" s="82">
        <v>0.01</v>
      </c>
    </row>
    <row r="55" spans="2:28" ht="16.5" customHeight="1" x14ac:dyDescent="0.25">
      <c r="B55" s="99"/>
      <c r="C55" s="99"/>
      <c r="D55" s="99"/>
      <c r="E55" s="99"/>
      <c r="F55" s="99"/>
      <c r="G55" s="99"/>
      <c r="H55" s="107"/>
      <c r="I55" s="107"/>
      <c r="J55" s="107"/>
      <c r="K55" s="106"/>
      <c r="L55" s="106"/>
      <c r="M55" s="106"/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6"/>
      <c r="Y55" s="83"/>
      <c r="Z55" s="84"/>
      <c r="AA55" s="85"/>
      <c r="AB55" s="86"/>
    </row>
    <row r="56" spans="2:28" ht="16.5" customHeight="1" x14ac:dyDescent="0.25">
      <c r="B56" s="100" t="s">
        <v>205</v>
      </c>
      <c r="C56" s="101"/>
      <c r="D56" s="101"/>
      <c r="E56" s="101"/>
      <c r="F56" s="101"/>
      <c r="G56" s="102"/>
      <c r="H56" s="102" t="s">
        <v>210</v>
      </c>
      <c r="I56" s="102" t="s">
        <v>792</v>
      </c>
      <c r="J56" s="102" t="s">
        <v>601</v>
      </c>
      <c r="K56" s="102">
        <v>33</v>
      </c>
      <c r="L56" s="102">
        <v>7</v>
      </c>
      <c r="M56" s="102"/>
      <c r="N56" s="102"/>
      <c r="O56" s="102" t="s">
        <v>208</v>
      </c>
      <c r="P56" s="102" t="s">
        <v>209</v>
      </c>
      <c r="Q56" s="102" t="s">
        <v>139</v>
      </c>
      <c r="R56" s="102">
        <v>34160</v>
      </c>
      <c r="S56" s="102" t="s">
        <v>236</v>
      </c>
      <c r="T56" s="102">
        <v>150</v>
      </c>
      <c r="U56" s="102" t="s">
        <v>793</v>
      </c>
      <c r="V56" s="103"/>
      <c r="W56" s="101"/>
      <c r="X56" s="102"/>
      <c r="Y56" s="101"/>
      <c r="Z56" s="101"/>
      <c r="AA56" s="101"/>
      <c r="AB56" s="104"/>
    </row>
    <row r="57" spans="2:28" ht="16.5" customHeight="1" x14ac:dyDescent="0.25">
      <c r="B57" s="97">
        <v>236</v>
      </c>
      <c r="C57" s="97" t="s">
        <v>55</v>
      </c>
      <c r="D57" s="98">
        <v>6166</v>
      </c>
      <c r="E57" s="99">
        <v>19</v>
      </c>
      <c r="F57" s="97">
        <v>7</v>
      </c>
      <c r="G57" s="97">
        <v>1</v>
      </c>
      <c r="H57" s="105">
        <v>3</v>
      </c>
      <c r="I57" s="105">
        <v>1</v>
      </c>
      <c r="J57" s="105">
        <v>81</v>
      </c>
      <c r="K57" s="95">
        <v>1381</v>
      </c>
      <c r="L57" s="106">
        <f>T56</f>
        <v>150</v>
      </c>
      <c r="M57" s="106">
        <f>K57*L57</f>
        <v>207150</v>
      </c>
      <c r="N57" s="77"/>
      <c r="O57" s="78"/>
      <c r="P57" s="78"/>
      <c r="Q57" s="78"/>
      <c r="R57" s="79"/>
      <c r="S57" s="80"/>
      <c r="T57" s="81"/>
      <c r="U57" s="77"/>
      <c r="V57" s="79"/>
      <c r="W57" s="79"/>
      <c r="X57" s="82"/>
      <c r="Y57" s="83">
        <f>M57</f>
        <v>207150</v>
      </c>
      <c r="Z57" s="84"/>
      <c r="AA57" s="87">
        <f>AB57*M57/100</f>
        <v>20.715</v>
      </c>
      <c r="AB57" s="82">
        <v>0.01</v>
      </c>
    </row>
    <row r="58" spans="2:28" ht="16.5" customHeight="1" x14ac:dyDescent="0.25">
      <c r="B58" s="99"/>
      <c r="C58" s="99"/>
      <c r="D58" s="99"/>
      <c r="E58" s="99"/>
      <c r="F58" s="99"/>
      <c r="G58" s="99"/>
      <c r="H58" s="107"/>
      <c r="I58" s="107"/>
      <c r="J58" s="107"/>
      <c r="K58" s="106"/>
      <c r="L58" s="106"/>
      <c r="M58" s="106"/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6"/>
      <c r="Y58" s="83"/>
      <c r="Z58" s="84"/>
      <c r="AA58" s="85"/>
      <c r="AB58" s="86"/>
    </row>
    <row r="59" spans="2:28" ht="16.5" customHeight="1" x14ac:dyDescent="0.25">
      <c r="B59" s="100" t="s">
        <v>205</v>
      </c>
      <c r="C59" s="101"/>
      <c r="D59" s="101"/>
      <c r="E59" s="101"/>
      <c r="F59" s="101"/>
      <c r="G59" s="102"/>
      <c r="H59" s="102" t="s">
        <v>210</v>
      </c>
      <c r="I59" s="102" t="s">
        <v>794</v>
      </c>
      <c r="J59" s="102" t="s">
        <v>795</v>
      </c>
      <c r="K59" s="102">
        <v>22</v>
      </c>
      <c r="L59" s="102">
        <v>7</v>
      </c>
      <c r="M59" s="102"/>
      <c r="N59" s="102"/>
      <c r="O59" s="102" t="s">
        <v>208</v>
      </c>
      <c r="P59" s="102" t="s">
        <v>209</v>
      </c>
      <c r="Q59" s="102" t="s">
        <v>139</v>
      </c>
      <c r="R59" s="102">
        <v>34160</v>
      </c>
      <c r="S59" s="102" t="s">
        <v>236</v>
      </c>
      <c r="T59" s="102">
        <v>150</v>
      </c>
      <c r="U59" s="102" t="s">
        <v>796</v>
      </c>
      <c r="V59" s="103"/>
      <c r="W59" s="101"/>
      <c r="X59" s="102"/>
      <c r="Y59" s="101"/>
      <c r="Z59" s="101"/>
      <c r="AA59" s="101"/>
      <c r="AB59" s="104"/>
    </row>
    <row r="60" spans="2:28" ht="16.5" customHeight="1" x14ac:dyDescent="0.25">
      <c r="B60" s="97">
        <v>237</v>
      </c>
      <c r="C60" s="97" t="s">
        <v>55</v>
      </c>
      <c r="D60" s="98">
        <v>6167</v>
      </c>
      <c r="E60" s="99">
        <v>20</v>
      </c>
      <c r="F60" s="97">
        <v>7</v>
      </c>
      <c r="G60" s="97">
        <v>1</v>
      </c>
      <c r="H60" s="105">
        <v>3</v>
      </c>
      <c r="I60" s="105">
        <v>2</v>
      </c>
      <c r="J60" s="105">
        <v>89</v>
      </c>
      <c r="K60" s="95">
        <v>1489</v>
      </c>
      <c r="L60" s="106">
        <f>T59</f>
        <v>150</v>
      </c>
      <c r="M60" s="106">
        <f>K60*L60</f>
        <v>223350</v>
      </c>
      <c r="N60" s="77"/>
      <c r="O60" s="78"/>
      <c r="P60" s="78"/>
      <c r="Q60" s="78"/>
      <c r="R60" s="79"/>
      <c r="S60" s="80"/>
      <c r="T60" s="81"/>
      <c r="U60" s="77"/>
      <c r="V60" s="79"/>
      <c r="W60" s="79"/>
      <c r="X60" s="82"/>
      <c r="Y60" s="83">
        <f>M60</f>
        <v>223350</v>
      </c>
      <c r="Z60" s="84"/>
      <c r="AA60" s="87">
        <f>AB60*M60/100</f>
        <v>22.335000000000001</v>
      </c>
      <c r="AB60" s="82">
        <v>0.01</v>
      </c>
    </row>
    <row r="61" spans="2:28" ht="16.5" customHeight="1" x14ac:dyDescent="0.25">
      <c r="B61" s="99"/>
      <c r="C61" s="99"/>
      <c r="D61" s="99"/>
      <c r="E61" s="99"/>
      <c r="F61" s="99"/>
      <c r="G61" s="99"/>
      <c r="H61" s="107"/>
      <c r="I61" s="107"/>
      <c r="J61" s="107"/>
      <c r="K61" s="106"/>
      <c r="L61" s="106"/>
      <c r="M61" s="106"/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6"/>
      <c r="Y61" s="83"/>
      <c r="Z61" s="84"/>
      <c r="AA61" s="85"/>
      <c r="AB61" s="86"/>
    </row>
    <row r="62" spans="2:28" ht="16.5" customHeight="1" x14ac:dyDescent="0.25">
      <c r="B62" s="100" t="s">
        <v>205</v>
      </c>
      <c r="C62" s="101"/>
      <c r="D62" s="101"/>
      <c r="E62" s="101"/>
      <c r="F62" s="101"/>
      <c r="G62" s="102"/>
      <c r="H62" s="102" t="s">
        <v>210</v>
      </c>
      <c r="I62" s="102" t="s">
        <v>797</v>
      </c>
      <c r="J62" s="102" t="s">
        <v>785</v>
      </c>
      <c r="K62" s="102">
        <v>1</v>
      </c>
      <c r="L62" s="102">
        <v>7</v>
      </c>
      <c r="M62" s="102"/>
      <c r="N62" s="102"/>
      <c r="O62" s="102" t="s">
        <v>208</v>
      </c>
      <c r="P62" s="102" t="s">
        <v>209</v>
      </c>
      <c r="Q62" s="102" t="s">
        <v>139</v>
      </c>
      <c r="R62" s="102">
        <v>34160</v>
      </c>
      <c r="S62" s="102" t="s">
        <v>236</v>
      </c>
      <c r="T62" s="102">
        <v>150</v>
      </c>
      <c r="U62" s="102" t="s">
        <v>798</v>
      </c>
      <c r="V62" s="103"/>
      <c r="W62" s="101"/>
      <c r="X62" s="102"/>
      <c r="Y62" s="101"/>
      <c r="Z62" s="101"/>
      <c r="AA62" s="101"/>
      <c r="AB62" s="104"/>
    </row>
    <row r="63" spans="2:28" ht="16.5" customHeight="1" x14ac:dyDescent="0.25">
      <c r="B63" s="97">
        <v>238</v>
      </c>
      <c r="C63" s="97" t="s">
        <v>55</v>
      </c>
      <c r="D63" s="98">
        <v>6168</v>
      </c>
      <c r="E63" s="99">
        <v>21</v>
      </c>
      <c r="F63" s="97">
        <v>7</v>
      </c>
      <c r="G63" s="97">
        <v>1</v>
      </c>
      <c r="H63" s="105">
        <v>9</v>
      </c>
      <c r="I63" s="105">
        <v>3</v>
      </c>
      <c r="J63" s="105">
        <v>44</v>
      </c>
      <c r="K63" s="95">
        <v>3944</v>
      </c>
      <c r="L63" s="106">
        <f>T62</f>
        <v>150</v>
      </c>
      <c r="M63" s="106">
        <f>K63*L63</f>
        <v>591600</v>
      </c>
      <c r="N63" s="77"/>
      <c r="O63" s="78"/>
      <c r="P63" s="78"/>
      <c r="Q63" s="78"/>
      <c r="R63" s="79"/>
      <c r="S63" s="80"/>
      <c r="T63" s="81"/>
      <c r="U63" s="77"/>
      <c r="V63" s="79"/>
      <c r="W63" s="79"/>
      <c r="X63" s="82"/>
      <c r="Y63" s="83">
        <f>M63</f>
        <v>591600</v>
      </c>
      <c r="Z63" s="84"/>
      <c r="AA63" s="87">
        <f>AB63*M63/100</f>
        <v>59.16</v>
      </c>
      <c r="AB63" s="82">
        <v>0.01</v>
      </c>
    </row>
    <row r="64" spans="2:28" ht="16.5" customHeight="1" x14ac:dyDescent="0.25">
      <c r="B64" s="99"/>
      <c r="C64" s="99"/>
      <c r="D64" s="99"/>
      <c r="E64" s="99"/>
      <c r="F64" s="99"/>
      <c r="G64" s="99"/>
      <c r="H64" s="107"/>
      <c r="I64" s="107"/>
      <c r="J64" s="107"/>
      <c r="K64" s="106"/>
      <c r="L64" s="106"/>
      <c r="M64" s="106"/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6"/>
      <c r="Y64" s="83"/>
      <c r="Z64" s="84"/>
      <c r="AA64" s="85"/>
      <c r="AB64" s="86"/>
    </row>
    <row r="65" spans="2:28" ht="16.5" customHeight="1" x14ac:dyDescent="0.25">
      <c r="B65" s="100" t="s">
        <v>205</v>
      </c>
      <c r="C65" s="101"/>
      <c r="D65" s="101"/>
      <c r="E65" s="101"/>
      <c r="F65" s="101"/>
      <c r="G65" s="102"/>
      <c r="H65" s="102" t="s">
        <v>207</v>
      </c>
      <c r="I65" s="102" t="s">
        <v>799</v>
      </c>
      <c r="J65" s="102" t="s">
        <v>800</v>
      </c>
      <c r="K65" s="102">
        <v>18</v>
      </c>
      <c r="L65" s="102">
        <v>7</v>
      </c>
      <c r="M65" s="102"/>
      <c r="N65" s="102"/>
      <c r="O65" s="102" t="s">
        <v>208</v>
      </c>
      <c r="P65" s="102" t="s">
        <v>209</v>
      </c>
      <c r="Q65" s="102" t="s">
        <v>139</v>
      </c>
      <c r="R65" s="102">
        <v>34160</v>
      </c>
      <c r="S65" s="102" t="s">
        <v>236</v>
      </c>
      <c r="T65" s="102">
        <v>180</v>
      </c>
      <c r="U65" s="102" t="s">
        <v>801</v>
      </c>
      <c r="V65" s="103"/>
      <c r="W65" s="101"/>
      <c r="X65" s="102"/>
      <c r="Y65" s="101"/>
      <c r="Z65" s="101"/>
      <c r="AA65" s="101"/>
      <c r="AB65" s="104"/>
    </row>
    <row r="66" spans="2:28" ht="16.5" customHeight="1" x14ac:dyDescent="0.25">
      <c r="B66" s="97">
        <v>239</v>
      </c>
      <c r="C66" s="97" t="s">
        <v>55</v>
      </c>
      <c r="D66" s="98">
        <v>6102</v>
      </c>
      <c r="E66" s="99">
        <v>29</v>
      </c>
      <c r="F66" s="97">
        <v>7</v>
      </c>
      <c r="G66" s="97">
        <v>1</v>
      </c>
      <c r="H66" s="105">
        <v>8</v>
      </c>
      <c r="I66" s="105">
        <v>1</v>
      </c>
      <c r="J66" s="105">
        <v>86</v>
      </c>
      <c r="K66" s="95">
        <v>3386</v>
      </c>
      <c r="L66" s="106">
        <f>T65</f>
        <v>180</v>
      </c>
      <c r="M66" s="106">
        <f>K66*L66</f>
        <v>609480</v>
      </c>
      <c r="N66" s="77"/>
      <c r="O66" s="78"/>
      <c r="P66" s="78"/>
      <c r="Q66" s="78"/>
      <c r="R66" s="79"/>
      <c r="S66" s="80"/>
      <c r="T66" s="81"/>
      <c r="U66" s="77"/>
      <c r="V66" s="79"/>
      <c r="W66" s="79"/>
      <c r="X66" s="82"/>
      <c r="Y66" s="83">
        <f>M66</f>
        <v>609480</v>
      </c>
      <c r="Z66" s="84"/>
      <c r="AA66" s="87">
        <f>AB66*M66/100</f>
        <v>60.948</v>
      </c>
      <c r="AB66" s="82">
        <v>0.01</v>
      </c>
    </row>
    <row r="67" spans="2:28" ht="16.5" customHeight="1" x14ac:dyDescent="0.25">
      <c r="B67" s="99"/>
      <c r="C67" s="99"/>
      <c r="D67" s="99"/>
      <c r="E67" s="99"/>
      <c r="F67" s="99"/>
      <c r="G67" s="99"/>
      <c r="H67" s="107"/>
      <c r="I67" s="107"/>
      <c r="J67" s="107"/>
      <c r="K67" s="106"/>
      <c r="L67" s="106"/>
      <c r="M67" s="106"/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6"/>
      <c r="Y67" s="83"/>
      <c r="Z67" s="84"/>
      <c r="AA67" s="85"/>
      <c r="AB67" s="86"/>
    </row>
    <row r="68" spans="2:28" ht="16.5" customHeight="1" x14ac:dyDescent="0.25">
      <c r="B68" s="100" t="s">
        <v>205</v>
      </c>
      <c r="C68" s="101"/>
      <c r="D68" s="101"/>
      <c r="E68" s="101"/>
      <c r="F68" s="101"/>
      <c r="G68" s="102"/>
      <c r="H68" s="102" t="s">
        <v>210</v>
      </c>
      <c r="I68" s="102" t="s">
        <v>802</v>
      </c>
      <c r="J68" s="102" t="s">
        <v>803</v>
      </c>
      <c r="K68" s="102">
        <v>8</v>
      </c>
      <c r="L68" s="102">
        <v>7</v>
      </c>
      <c r="M68" s="102"/>
      <c r="N68" s="102"/>
      <c r="O68" s="102" t="s">
        <v>208</v>
      </c>
      <c r="P68" s="102" t="s">
        <v>209</v>
      </c>
      <c r="Q68" s="102" t="s">
        <v>139</v>
      </c>
      <c r="R68" s="102">
        <v>34160</v>
      </c>
      <c r="S68" s="102" t="s">
        <v>236</v>
      </c>
      <c r="T68" s="102">
        <v>200</v>
      </c>
      <c r="U68" s="102" t="s">
        <v>804</v>
      </c>
      <c r="V68" s="103"/>
      <c r="W68" s="101"/>
      <c r="X68" s="102"/>
      <c r="Y68" s="101"/>
      <c r="Z68" s="101"/>
      <c r="AA68" s="101"/>
      <c r="AB68" s="104"/>
    </row>
    <row r="69" spans="2:28" ht="16.5" customHeight="1" x14ac:dyDescent="0.25">
      <c r="B69" s="97">
        <v>240</v>
      </c>
      <c r="C69" s="97" t="s">
        <v>55</v>
      </c>
      <c r="D69" s="98">
        <v>6058</v>
      </c>
      <c r="E69" s="99">
        <v>56</v>
      </c>
      <c r="F69" s="97">
        <v>7</v>
      </c>
      <c r="G69" s="97">
        <v>1</v>
      </c>
      <c r="H69" s="105">
        <v>6</v>
      </c>
      <c r="I69" s="105">
        <v>1</v>
      </c>
      <c r="J69" s="105">
        <v>82</v>
      </c>
      <c r="K69" s="95">
        <v>2582</v>
      </c>
      <c r="L69" s="106">
        <f>T68</f>
        <v>200</v>
      </c>
      <c r="M69" s="106">
        <f>K69*L69</f>
        <v>516400</v>
      </c>
      <c r="N69" s="77"/>
      <c r="O69" s="78"/>
      <c r="P69" s="78"/>
      <c r="Q69" s="78"/>
      <c r="R69" s="79"/>
      <c r="S69" s="80"/>
      <c r="T69" s="81"/>
      <c r="U69" s="77"/>
      <c r="V69" s="79"/>
      <c r="W69" s="79"/>
      <c r="X69" s="82"/>
      <c r="Y69" s="83">
        <f>M69</f>
        <v>516400</v>
      </c>
      <c r="Z69" s="84"/>
      <c r="AA69" s="87">
        <f>AB69*M69/100</f>
        <v>51.64</v>
      </c>
      <c r="AB69" s="82">
        <v>0.01</v>
      </c>
    </row>
    <row r="70" spans="2:28" ht="16.5" customHeight="1" x14ac:dyDescent="0.25">
      <c r="B70" s="99"/>
      <c r="C70" s="99"/>
      <c r="D70" s="99"/>
      <c r="E70" s="99"/>
      <c r="F70" s="99"/>
      <c r="G70" s="99"/>
      <c r="H70" s="107"/>
      <c r="I70" s="107"/>
      <c r="J70" s="107"/>
      <c r="K70" s="106"/>
      <c r="L70" s="106"/>
      <c r="M70" s="106"/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6"/>
      <c r="Y70" s="83"/>
      <c r="Z70" s="84"/>
      <c r="AA70" s="85"/>
      <c r="AB70" s="86"/>
    </row>
    <row r="71" spans="2:28" ht="16.5" customHeight="1" x14ac:dyDescent="0.25">
      <c r="B71" s="100" t="s">
        <v>205</v>
      </c>
      <c r="C71" s="101"/>
      <c r="D71" s="101"/>
      <c r="E71" s="101"/>
      <c r="F71" s="101"/>
      <c r="G71" s="102"/>
      <c r="H71" s="102" t="s">
        <v>210</v>
      </c>
      <c r="I71" s="102" t="s">
        <v>806</v>
      </c>
      <c r="J71" s="102" t="s">
        <v>807</v>
      </c>
      <c r="K71" s="102">
        <v>75</v>
      </c>
      <c r="L71" s="102">
        <v>7</v>
      </c>
      <c r="M71" s="102"/>
      <c r="N71" s="102"/>
      <c r="O71" s="102" t="s">
        <v>208</v>
      </c>
      <c r="P71" s="102" t="s">
        <v>209</v>
      </c>
      <c r="Q71" s="102" t="s">
        <v>139</v>
      </c>
      <c r="R71" s="102">
        <v>34160</v>
      </c>
      <c r="S71" s="102" t="s">
        <v>236</v>
      </c>
      <c r="T71" s="102">
        <v>100</v>
      </c>
      <c r="U71" s="102" t="s">
        <v>808</v>
      </c>
      <c r="V71" s="103"/>
      <c r="W71" s="101"/>
      <c r="X71" s="102"/>
      <c r="Y71" s="101"/>
      <c r="Z71" s="101"/>
      <c r="AA71" s="101"/>
      <c r="AB71" s="104"/>
    </row>
    <row r="72" spans="2:28" ht="16.5" customHeight="1" x14ac:dyDescent="0.25">
      <c r="B72" s="97">
        <v>241</v>
      </c>
      <c r="C72" s="97" t="s">
        <v>55</v>
      </c>
      <c r="D72" s="98">
        <v>6059</v>
      </c>
      <c r="E72" s="99">
        <v>57</v>
      </c>
      <c r="F72" s="97">
        <v>7</v>
      </c>
      <c r="G72" s="97"/>
      <c r="H72" s="105">
        <v>6</v>
      </c>
      <c r="I72" s="105">
        <v>2</v>
      </c>
      <c r="J72" s="105">
        <v>16</v>
      </c>
      <c r="K72" s="95">
        <v>2616</v>
      </c>
      <c r="L72" s="106">
        <f>T71</f>
        <v>100</v>
      </c>
      <c r="M72" s="106">
        <f>K72*L72</f>
        <v>261600</v>
      </c>
      <c r="N72" s="77"/>
      <c r="O72" s="78"/>
      <c r="P72" s="78"/>
      <c r="Q72" s="78"/>
      <c r="R72" s="79"/>
      <c r="S72" s="80"/>
      <c r="T72" s="81"/>
      <c r="U72" s="77"/>
      <c r="V72" s="79"/>
      <c r="W72" s="79"/>
      <c r="X72" s="82"/>
      <c r="Y72" s="83">
        <f>M72</f>
        <v>261600</v>
      </c>
      <c r="Z72" s="84"/>
      <c r="AA72" s="87">
        <f>AB72*M72/100</f>
        <v>26.16</v>
      </c>
      <c r="AB72" s="110">
        <v>0.01</v>
      </c>
    </row>
    <row r="73" spans="2:28" ht="16.5" customHeight="1" x14ac:dyDescent="0.25">
      <c r="B73" s="97"/>
      <c r="C73" s="97"/>
      <c r="D73" s="98"/>
      <c r="E73" s="99"/>
      <c r="F73" s="97"/>
      <c r="G73" s="97"/>
      <c r="H73" s="105"/>
      <c r="I73" s="105"/>
      <c r="J73" s="105"/>
      <c r="K73" s="95">
        <v>23</v>
      </c>
      <c r="L73" s="106">
        <f>T71</f>
        <v>100</v>
      </c>
      <c r="M73" s="106">
        <f>K73*L73</f>
        <v>2300</v>
      </c>
      <c r="N73" s="77"/>
      <c r="O73" s="78" t="s">
        <v>203</v>
      </c>
      <c r="P73" s="78" t="s">
        <v>211</v>
      </c>
      <c r="Q73" s="78" t="s">
        <v>143</v>
      </c>
      <c r="R73" s="79">
        <v>90</v>
      </c>
      <c r="S73" s="80"/>
      <c r="T73" s="81">
        <v>7450</v>
      </c>
      <c r="U73" s="96" t="s">
        <v>805</v>
      </c>
      <c r="V73" s="79">
        <f>R73*T73*60/100</f>
        <v>402300</v>
      </c>
      <c r="W73" s="79">
        <f>R73*T73-V73</f>
        <v>268200</v>
      </c>
      <c r="X73" s="82">
        <f>M73+W73</f>
        <v>270500</v>
      </c>
      <c r="Y73" s="83">
        <f>M73</f>
        <v>2300</v>
      </c>
      <c r="Z73" s="84"/>
      <c r="AA73" s="87">
        <f>AB73*M73/100</f>
        <v>0.46</v>
      </c>
      <c r="AB73" s="86">
        <v>0.02</v>
      </c>
    </row>
    <row r="74" spans="2:28" ht="16.5" customHeight="1" x14ac:dyDescent="0.25">
      <c r="B74" s="97"/>
      <c r="C74" s="97"/>
      <c r="D74" s="98"/>
      <c r="E74" s="99"/>
      <c r="F74" s="97"/>
      <c r="G74" s="97"/>
      <c r="H74" s="105"/>
      <c r="I74" s="105"/>
      <c r="J74" s="105"/>
      <c r="K74" s="95">
        <v>23</v>
      </c>
      <c r="L74" s="106">
        <f>T71</f>
        <v>100</v>
      </c>
      <c r="M74" s="106">
        <f>K74*L74</f>
        <v>2300</v>
      </c>
      <c r="N74" s="77"/>
      <c r="O74" s="78" t="s">
        <v>203</v>
      </c>
      <c r="P74" s="78" t="s">
        <v>5</v>
      </c>
      <c r="Q74" s="78" t="s">
        <v>143</v>
      </c>
      <c r="R74" s="79">
        <v>90</v>
      </c>
      <c r="S74" s="80"/>
      <c r="T74" s="81">
        <v>8050</v>
      </c>
      <c r="U74" s="96" t="s">
        <v>716</v>
      </c>
      <c r="V74" s="79">
        <f>R74*T74*24/100</f>
        <v>173880</v>
      </c>
      <c r="W74" s="79">
        <f>R74*T74-V74</f>
        <v>550620</v>
      </c>
      <c r="X74" s="82">
        <f>M74+W74</f>
        <v>552920</v>
      </c>
      <c r="Y74" s="83">
        <f>M74</f>
        <v>2300</v>
      </c>
      <c r="Z74" s="84"/>
      <c r="AA74" s="87">
        <f>AB74*M74/100</f>
        <v>0.46</v>
      </c>
      <c r="AB74" s="86">
        <v>0.02</v>
      </c>
    </row>
    <row r="75" spans="2:28" ht="16.5" customHeight="1" x14ac:dyDescent="0.25">
      <c r="B75" s="97"/>
      <c r="C75" s="97"/>
      <c r="D75" s="98"/>
      <c r="E75" s="99"/>
      <c r="F75" s="97"/>
      <c r="G75" s="97"/>
      <c r="H75" s="105">
        <v>6</v>
      </c>
      <c r="I75" s="105">
        <v>2</v>
      </c>
      <c r="J75" s="105">
        <v>62</v>
      </c>
      <c r="K75" s="95">
        <v>2662</v>
      </c>
      <c r="L75" s="106"/>
      <c r="M75" s="106"/>
      <c r="N75" s="77"/>
      <c r="O75" s="78"/>
      <c r="P75" s="78"/>
      <c r="Q75" s="78"/>
      <c r="R75" s="79"/>
      <c r="S75" s="80"/>
      <c r="T75" s="81"/>
      <c r="U75" s="96"/>
      <c r="V75" s="79"/>
      <c r="W75" s="79"/>
      <c r="X75" s="82"/>
      <c r="Y75" s="83"/>
      <c r="Z75" s="84"/>
      <c r="AA75" s="87">
        <f>SUM(AA72:AA74)</f>
        <v>27.080000000000002</v>
      </c>
      <c r="AB75" s="86"/>
    </row>
    <row r="76" spans="2:28" ht="16.5" customHeight="1" x14ac:dyDescent="0.25">
      <c r="B76" s="99"/>
      <c r="C76" s="99"/>
      <c r="D76" s="99"/>
      <c r="E76" s="99"/>
      <c r="F76" s="99"/>
      <c r="G76" s="99"/>
      <c r="H76" s="107"/>
      <c r="I76" s="107"/>
      <c r="J76" s="107"/>
      <c r="K76" s="106"/>
      <c r="L76" s="106"/>
      <c r="M76" s="106"/>
      <c r="N76" s="77"/>
      <c r="O76" s="78"/>
      <c r="P76" s="78"/>
      <c r="Q76" s="78"/>
      <c r="R76" s="79"/>
      <c r="S76" s="80"/>
      <c r="T76" s="81"/>
      <c r="U76" s="77"/>
      <c r="V76" s="79"/>
      <c r="W76" s="79"/>
      <c r="X76" s="86"/>
      <c r="Y76" s="83"/>
      <c r="Z76" s="84"/>
      <c r="AA76" s="85"/>
      <c r="AB76" s="86"/>
    </row>
    <row r="77" spans="2:28" ht="16.5" customHeight="1" x14ac:dyDescent="0.25">
      <c r="B77" s="100" t="s">
        <v>205</v>
      </c>
      <c r="C77" s="101"/>
      <c r="D77" s="101"/>
      <c r="E77" s="101"/>
      <c r="F77" s="101"/>
      <c r="G77" s="102"/>
      <c r="H77" s="102" t="s">
        <v>210</v>
      </c>
      <c r="I77" s="102" t="s">
        <v>802</v>
      </c>
      <c r="J77" s="102" t="s">
        <v>803</v>
      </c>
      <c r="K77" s="102">
        <v>8</v>
      </c>
      <c r="L77" s="102">
        <v>7</v>
      </c>
      <c r="M77" s="102"/>
      <c r="N77" s="102"/>
      <c r="O77" s="102" t="s">
        <v>208</v>
      </c>
      <c r="P77" s="102" t="s">
        <v>209</v>
      </c>
      <c r="Q77" s="102" t="s">
        <v>139</v>
      </c>
      <c r="R77" s="102">
        <v>34160</v>
      </c>
      <c r="S77" s="102" t="s">
        <v>236</v>
      </c>
      <c r="T77" s="102">
        <v>100</v>
      </c>
      <c r="U77" s="102" t="s">
        <v>809</v>
      </c>
      <c r="V77" s="103"/>
      <c r="W77" s="101"/>
      <c r="X77" s="102"/>
      <c r="Y77" s="101"/>
      <c r="Z77" s="101"/>
      <c r="AA77" s="101"/>
      <c r="AB77" s="104"/>
    </row>
    <row r="78" spans="2:28" ht="16.5" customHeight="1" x14ac:dyDescent="0.25">
      <c r="B78" s="97">
        <v>242</v>
      </c>
      <c r="C78" s="97" t="s">
        <v>55</v>
      </c>
      <c r="D78" s="98">
        <v>6060</v>
      </c>
      <c r="E78" s="99">
        <v>58</v>
      </c>
      <c r="F78" s="97">
        <v>7</v>
      </c>
      <c r="G78" s="97">
        <v>1</v>
      </c>
      <c r="H78" s="105">
        <v>6</v>
      </c>
      <c r="I78" s="105">
        <v>0</v>
      </c>
      <c r="J78" s="105">
        <v>10</v>
      </c>
      <c r="K78" s="95">
        <v>2410</v>
      </c>
      <c r="L78" s="106">
        <f>T77</f>
        <v>100</v>
      </c>
      <c r="M78" s="106">
        <f>K78*L78</f>
        <v>241000</v>
      </c>
      <c r="N78" s="77"/>
      <c r="O78" s="78"/>
      <c r="P78" s="78"/>
      <c r="Q78" s="78"/>
      <c r="R78" s="79"/>
      <c r="S78" s="80"/>
      <c r="T78" s="81"/>
      <c r="U78" s="77"/>
      <c r="V78" s="79"/>
      <c r="W78" s="79"/>
      <c r="X78" s="82"/>
      <c r="Y78" s="83">
        <f>M78</f>
        <v>241000</v>
      </c>
      <c r="Z78" s="84"/>
      <c r="AA78" s="87">
        <f>AB78*M78/100</f>
        <v>24.1</v>
      </c>
      <c r="AB78" s="110">
        <v>0.01</v>
      </c>
    </row>
    <row r="79" spans="2:28" ht="16.5" customHeight="1" x14ac:dyDescent="0.25">
      <c r="B79" s="97"/>
      <c r="C79" s="97"/>
      <c r="D79" s="98"/>
      <c r="E79" s="99"/>
      <c r="F79" s="97"/>
      <c r="G79" s="97"/>
      <c r="H79" s="105"/>
      <c r="I79" s="105"/>
      <c r="J79" s="105"/>
      <c r="K79" s="95"/>
      <c r="L79" s="106"/>
      <c r="M79" s="106"/>
      <c r="N79" s="77"/>
      <c r="O79" s="78"/>
      <c r="P79" s="78"/>
      <c r="Q79" s="78"/>
      <c r="R79" s="79"/>
      <c r="S79" s="80"/>
      <c r="T79" s="81"/>
      <c r="U79" s="77"/>
      <c r="V79" s="79"/>
      <c r="W79" s="79"/>
      <c r="X79" s="82"/>
      <c r="Y79" s="83"/>
      <c r="Z79" s="84"/>
      <c r="AA79" s="87"/>
      <c r="AB79" s="110"/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210</v>
      </c>
      <c r="I81" s="102" t="s">
        <v>802</v>
      </c>
      <c r="J81" s="102" t="s">
        <v>803</v>
      </c>
      <c r="K81" s="102">
        <v>8</v>
      </c>
      <c r="L81" s="102">
        <v>7</v>
      </c>
      <c r="M81" s="102"/>
      <c r="N81" s="102"/>
      <c r="O81" s="102" t="s">
        <v>208</v>
      </c>
      <c r="P81" s="102" t="s">
        <v>209</v>
      </c>
      <c r="Q81" s="102" t="s">
        <v>139</v>
      </c>
      <c r="R81" s="102">
        <v>34160</v>
      </c>
      <c r="S81" s="102" t="s">
        <v>236</v>
      </c>
      <c r="T81" s="102">
        <v>100</v>
      </c>
      <c r="U81" s="102" t="s">
        <v>810</v>
      </c>
      <c r="V81" s="103"/>
      <c r="W81" s="101"/>
      <c r="X81" s="102"/>
      <c r="Y81" s="101"/>
      <c r="Z81" s="101"/>
      <c r="AA81" s="101"/>
      <c r="AB81" s="104"/>
    </row>
    <row r="82" spans="2:28" ht="16.5" customHeight="1" x14ac:dyDescent="0.25">
      <c r="B82" s="97">
        <v>243</v>
      </c>
      <c r="C82" s="97" t="s">
        <v>55</v>
      </c>
      <c r="D82" s="98">
        <v>6061</v>
      </c>
      <c r="E82" s="99">
        <v>59</v>
      </c>
      <c r="F82" s="97">
        <v>7</v>
      </c>
      <c r="G82" s="97">
        <v>1</v>
      </c>
      <c r="H82" s="105">
        <v>4</v>
      </c>
      <c r="I82" s="105">
        <v>3</v>
      </c>
      <c r="J82" s="105">
        <v>73</v>
      </c>
      <c r="K82" s="95">
        <v>1973</v>
      </c>
      <c r="L82" s="106">
        <f>T81</f>
        <v>100</v>
      </c>
      <c r="M82" s="106">
        <f>K82*L82</f>
        <v>197300</v>
      </c>
      <c r="N82" s="77"/>
      <c r="O82" s="78"/>
      <c r="P82" s="78"/>
      <c r="Q82" s="78"/>
      <c r="R82" s="79"/>
      <c r="S82" s="80"/>
      <c r="T82" s="81"/>
      <c r="U82" s="77"/>
      <c r="V82" s="79"/>
      <c r="W82" s="79"/>
      <c r="X82" s="82"/>
      <c r="Y82" s="83">
        <f>M82</f>
        <v>197300</v>
      </c>
      <c r="Z82" s="84"/>
      <c r="AA82" s="87">
        <f>AB82*M82/100</f>
        <v>19.73</v>
      </c>
      <c r="AB82" s="110">
        <v>0.01</v>
      </c>
    </row>
    <row r="83" spans="2:28" ht="16.5" customHeight="1" x14ac:dyDescent="0.25">
      <c r="B83" s="97"/>
      <c r="C83" s="97"/>
      <c r="D83" s="98"/>
      <c r="E83" s="99"/>
      <c r="F83" s="97"/>
      <c r="G83" s="97"/>
      <c r="H83" s="105"/>
      <c r="I83" s="105"/>
      <c r="J83" s="105"/>
      <c r="K83" s="95"/>
      <c r="L83" s="106"/>
      <c r="M83" s="106"/>
      <c r="N83" s="77"/>
      <c r="O83" s="78"/>
      <c r="P83" s="78"/>
      <c r="Q83" s="78"/>
      <c r="R83" s="79"/>
      <c r="S83" s="80"/>
      <c r="T83" s="81"/>
      <c r="U83" s="77"/>
      <c r="V83" s="79"/>
      <c r="W83" s="79"/>
      <c r="X83" s="82"/>
      <c r="Y83" s="83"/>
      <c r="Z83" s="84"/>
      <c r="AA83" s="87"/>
      <c r="AB83" s="110"/>
    </row>
    <row r="84" spans="2:28" ht="16.5" customHeight="1" x14ac:dyDescent="0.25">
      <c r="B84" s="99"/>
      <c r="C84" s="99"/>
      <c r="D84" s="99"/>
      <c r="E84" s="99"/>
      <c r="F84" s="99"/>
      <c r="G84" s="99"/>
      <c r="H84" s="107"/>
      <c r="I84" s="107"/>
      <c r="J84" s="107"/>
      <c r="K84" s="106"/>
      <c r="L84" s="106"/>
      <c r="M84" s="106"/>
      <c r="N84" s="77"/>
      <c r="O84" s="78"/>
      <c r="P84" s="78"/>
      <c r="Q84" s="78"/>
      <c r="R84" s="79"/>
      <c r="S84" s="80"/>
      <c r="T84" s="81"/>
      <c r="U84" s="77"/>
      <c r="V84" s="79"/>
      <c r="W84" s="79"/>
      <c r="X84" s="86"/>
      <c r="Y84" s="83"/>
      <c r="Z84" s="84"/>
      <c r="AA84" s="85"/>
      <c r="AB84" s="86"/>
    </row>
    <row r="85" spans="2:28" ht="16.5" customHeight="1" x14ac:dyDescent="0.25">
      <c r="B85" s="100" t="s">
        <v>205</v>
      </c>
      <c r="C85" s="101"/>
      <c r="D85" s="101"/>
      <c r="E85" s="101"/>
      <c r="F85" s="101"/>
      <c r="G85" s="102"/>
      <c r="H85" s="102" t="s">
        <v>210</v>
      </c>
      <c r="I85" s="102" t="s">
        <v>802</v>
      </c>
      <c r="J85" s="102" t="s">
        <v>803</v>
      </c>
      <c r="K85" s="102">
        <v>8</v>
      </c>
      <c r="L85" s="102">
        <v>7</v>
      </c>
      <c r="M85" s="102"/>
      <c r="N85" s="102"/>
      <c r="O85" s="102" t="s">
        <v>208</v>
      </c>
      <c r="P85" s="102" t="s">
        <v>209</v>
      </c>
      <c r="Q85" s="102" t="s">
        <v>139</v>
      </c>
      <c r="R85" s="102">
        <v>34160</v>
      </c>
      <c r="S85" s="102" t="s">
        <v>236</v>
      </c>
      <c r="T85" s="102">
        <v>100</v>
      </c>
      <c r="U85" s="102" t="s">
        <v>813</v>
      </c>
      <c r="V85" s="103"/>
      <c r="W85" s="101"/>
      <c r="X85" s="102"/>
      <c r="Y85" s="101"/>
      <c r="Z85" s="101"/>
      <c r="AA85" s="101"/>
      <c r="AB85" s="104"/>
    </row>
    <row r="86" spans="2:28" ht="16.5" customHeight="1" x14ac:dyDescent="0.25">
      <c r="B86" s="97">
        <v>244</v>
      </c>
      <c r="C86" s="97" t="s">
        <v>55</v>
      </c>
      <c r="D86" s="98">
        <v>6062</v>
      </c>
      <c r="E86" s="99">
        <v>60</v>
      </c>
      <c r="F86" s="97">
        <v>7</v>
      </c>
      <c r="G86" s="97">
        <v>1</v>
      </c>
      <c r="H86" s="105">
        <v>5</v>
      </c>
      <c r="I86" s="105">
        <v>1</v>
      </c>
      <c r="J86" s="105">
        <v>6</v>
      </c>
      <c r="K86" s="95">
        <v>2106</v>
      </c>
      <c r="L86" s="106">
        <f>T85</f>
        <v>100</v>
      </c>
      <c r="M86" s="106">
        <f>K86*L86</f>
        <v>210600</v>
      </c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2"/>
      <c r="Y86" s="83">
        <f>M86</f>
        <v>210600</v>
      </c>
      <c r="Z86" s="84"/>
      <c r="AA86" s="87">
        <f>AB86*M86/100</f>
        <v>21.06</v>
      </c>
      <c r="AB86" s="110">
        <v>0.01</v>
      </c>
    </row>
    <row r="87" spans="2:28" ht="16.5" customHeight="1" x14ac:dyDescent="0.25">
      <c r="B87" s="99"/>
      <c r="C87" s="99"/>
      <c r="D87" s="99"/>
      <c r="E87" s="99"/>
      <c r="F87" s="99"/>
      <c r="G87" s="99"/>
      <c r="H87" s="107"/>
      <c r="I87" s="107"/>
      <c r="J87" s="107"/>
      <c r="K87" s="106"/>
      <c r="L87" s="106"/>
      <c r="M87" s="106"/>
      <c r="N87" s="77"/>
      <c r="O87" s="78"/>
      <c r="P87" s="78"/>
      <c r="Q87" s="78"/>
      <c r="R87" s="79"/>
      <c r="S87" s="80"/>
      <c r="T87" s="81"/>
      <c r="U87" s="77"/>
      <c r="V87" s="79"/>
      <c r="W87" s="79"/>
      <c r="X87" s="86"/>
      <c r="Y87" s="83"/>
      <c r="Z87" s="84"/>
      <c r="AA87" s="85"/>
      <c r="AB87" s="86"/>
    </row>
    <row r="88" spans="2:28" ht="16.5" customHeight="1" x14ac:dyDescent="0.25">
      <c r="B88" s="100" t="s">
        <v>205</v>
      </c>
      <c r="C88" s="101"/>
      <c r="D88" s="101"/>
      <c r="E88" s="101"/>
      <c r="F88" s="101"/>
      <c r="G88" s="102"/>
      <c r="H88" s="102" t="s">
        <v>210</v>
      </c>
      <c r="I88" s="102" t="s">
        <v>802</v>
      </c>
      <c r="J88" s="102" t="s">
        <v>803</v>
      </c>
      <c r="K88" s="102">
        <v>8</v>
      </c>
      <c r="L88" s="102">
        <v>7</v>
      </c>
      <c r="M88" s="102"/>
      <c r="N88" s="102"/>
      <c r="O88" s="102" t="s">
        <v>208</v>
      </c>
      <c r="P88" s="102" t="s">
        <v>209</v>
      </c>
      <c r="Q88" s="102" t="s">
        <v>139</v>
      </c>
      <c r="R88" s="102">
        <v>34160</v>
      </c>
      <c r="S88" s="102" t="s">
        <v>236</v>
      </c>
      <c r="T88" s="102">
        <v>100</v>
      </c>
      <c r="U88" s="102" t="s">
        <v>814</v>
      </c>
      <c r="V88" s="103"/>
      <c r="W88" s="101"/>
      <c r="X88" s="102"/>
      <c r="Y88" s="101"/>
      <c r="Z88" s="101"/>
      <c r="AA88" s="101"/>
      <c r="AB88" s="104"/>
    </row>
    <row r="89" spans="2:28" ht="16.5" customHeight="1" x14ac:dyDescent="0.25">
      <c r="B89" s="97">
        <v>246</v>
      </c>
      <c r="C89" s="97" t="s">
        <v>55</v>
      </c>
      <c r="D89" s="98">
        <v>6064</v>
      </c>
      <c r="E89" s="99">
        <v>62</v>
      </c>
      <c r="F89" s="97">
        <v>7</v>
      </c>
      <c r="G89" s="97">
        <v>1</v>
      </c>
      <c r="H89" s="105">
        <v>4</v>
      </c>
      <c r="I89" s="105">
        <v>3</v>
      </c>
      <c r="J89" s="105">
        <v>61</v>
      </c>
      <c r="K89" s="95">
        <v>1961</v>
      </c>
      <c r="L89" s="106">
        <f>T88</f>
        <v>100</v>
      </c>
      <c r="M89" s="106">
        <f>K89*L89</f>
        <v>196100</v>
      </c>
      <c r="N89" s="77"/>
      <c r="O89" s="78"/>
      <c r="P89" s="78"/>
      <c r="Q89" s="78"/>
      <c r="R89" s="79"/>
      <c r="S89" s="80"/>
      <c r="T89" s="81"/>
      <c r="U89" s="77"/>
      <c r="V89" s="79"/>
      <c r="W89" s="79"/>
      <c r="X89" s="82"/>
      <c r="Y89" s="83">
        <f>M89</f>
        <v>196100</v>
      </c>
      <c r="Z89" s="84"/>
      <c r="AA89" s="87">
        <f>AB89*M89/100</f>
        <v>19.61</v>
      </c>
      <c r="AB89" s="110">
        <v>0.01</v>
      </c>
    </row>
    <row r="90" spans="2:28" ht="16.5" customHeight="1" x14ac:dyDescent="0.25">
      <c r="B90" s="99"/>
      <c r="C90" s="99"/>
      <c r="D90" s="99"/>
      <c r="E90" s="99"/>
      <c r="F90" s="99"/>
      <c r="G90" s="99"/>
      <c r="H90" s="107"/>
      <c r="I90" s="107"/>
      <c r="J90" s="107"/>
      <c r="K90" s="106"/>
      <c r="L90" s="106"/>
      <c r="M90" s="106"/>
      <c r="N90" s="77"/>
      <c r="O90" s="78"/>
      <c r="P90" s="78"/>
      <c r="Q90" s="78"/>
      <c r="R90" s="79"/>
      <c r="S90" s="80"/>
      <c r="T90" s="81"/>
      <c r="U90" s="77"/>
      <c r="V90" s="79"/>
      <c r="W90" s="79"/>
      <c r="X90" s="86"/>
      <c r="Y90" s="83"/>
      <c r="Z90" s="84"/>
      <c r="AA90" s="85"/>
      <c r="AB90" s="86"/>
    </row>
    <row r="91" spans="2:28" ht="16.5" customHeight="1" x14ac:dyDescent="0.25">
      <c r="B91" s="100" t="s">
        <v>205</v>
      </c>
      <c r="C91" s="101"/>
      <c r="D91" s="101"/>
      <c r="E91" s="101"/>
      <c r="F91" s="101"/>
      <c r="G91" s="102"/>
      <c r="H91" s="102" t="s">
        <v>301</v>
      </c>
      <c r="I91" s="102" t="s">
        <v>815</v>
      </c>
      <c r="J91" s="102" t="s">
        <v>247</v>
      </c>
      <c r="K91" s="102">
        <v>35</v>
      </c>
      <c r="L91" s="102">
        <v>7</v>
      </c>
      <c r="M91" s="102"/>
      <c r="N91" s="102"/>
      <c r="O91" s="102" t="s">
        <v>208</v>
      </c>
      <c r="P91" s="102" t="s">
        <v>209</v>
      </c>
      <c r="Q91" s="102" t="s">
        <v>139</v>
      </c>
      <c r="R91" s="102">
        <v>34160</v>
      </c>
      <c r="S91" s="102" t="s">
        <v>236</v>
      </c>
      <c r="T91" s="102">
        <v>180</v>
      </c>
      <c r="U91" s="102" t="s">
        <v>816</v>
      </c>
      <c r="V91" s="103"/>
      <c r="W91" s="101"/>
      <c r="X91" s="102"/>
      <c r="Y91" s="101"/>
      <c r="Z91" s="101"/>
      <c r="AA91" s="101"/>
      <c r="AB91" s="104"/>
    </row>
    <row r="92" spans="2:28" ht="16.5" customHeight="1" x14ac:dyDescent="0.25">
      <c r="B92" s="97">
        <v>247</v>
      </c>
      <c r="C92" s="97" t="s">
        <v>55</v>
      </c>
      <c r="D92" s="98">
        <v>6065</v>
      </c>
      <c r="E92" s="99">
        <v>63</v>
      </c>
      <c r="F92" s="97">
        <v>7</v>
      </c>
      <c r="G92" s="97">
        <v>1</v>
      </c>
      <c r="H92" s="105">
        <v>8</v>
      </c>
      <c r="I92" s="105">
        <v>0</v>
      </c>
      <c r="J92" s="105">
        <v>19</v>
      </c>
      <c r="K92" s="95">
        <v>3196</v>
      </c>
      <c r="L92" s="106">
        <f>T91</f>
        <v>180</v>
      </c>
      <c r="M92" s="106">
        <f>K92*L92</f>
        <v>575280</v>
      </c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2"/>
      <c r="Y92" s="83">
        <f>M92</f>
        <v>575280</v>
      </c>
      <c r="Z92" s="84"/>
      <c r="AA92" s="87">
        <f>AB92*M92/100</f>
        <v>57.527999999999999</v>
      </c>
      <c r="AB92" s="110">
        <v>0.01</v>
      </c>
    </row>
    <row r="93" spans="2:28" ht="16.5" customHeight="1" x14ac:dyDescent="0.25">
      <c r="B93" s="97"/>
      <c r="C93" s="97"/>
      <c r="D93" s="98"/>
      <c r="E93" s="99"/>
      <c r="F93" s="97"/>
      <c r="G93" s="97">
        <v>2</v>
      </c>
      <c r="H93" s="105"/>
      <c r="I93" s="105"/>
      <c r="J93" s="105">
        <v>23</v>
      </c>
      <c r="K93" s="95">
        <v>23</v>
      </c>
      <c r="L93" s="106">
        <f>T91</f>
        <v>180</v>
      </c>
      <c r="M93" s="106">
        <f>K93*L93</f>
        <v>4140</v>
      </c>
      <c r="N93" s="77"/>
      <c r="O93" s="78" t="s">
        <v>203</v>
      </c>
      <c r="P93" s="78" t="s">
        <v>211</v>
      </c>
      <c r="Q93" s="78" t="s">
        <v>143</v>
      </c>
      <c r="R93" s="79">
        <v>135</v>
      </c>
      <c r="S93" s="80"/>
      <c r="T93" s="81">
        <v>7450</v>
      </c>
      <c r="U93" s="96" t="s">
        <v>805</v>
      </c>
      <c r="V93" s="79">
        <f>R93*T93*60/100</f>
        <v>603450</v>
      </c>
      <c r="W93" s="79">
        <f>R93*T93-V93</f>
        <v>402300</v>
      </c>
      <c r="X93" s="82">
        <f>M93+W93</f>
        <v>406440</v>
      </c>
      <c r="Y93" s="83">
        <f>M93</f>
        <v>4140</v>
      </c>
      <c r="Z93" s="84"/>
      <c r="AA93" s="87">
        <f>AB93*M93/100</f>
        <v>0.82799999999999996</v>
      </c>
      <c r="AB93" s="86">
        <v>0.02</v>
      </c>
    </row>
    <row r="94" spans="2:28" ht="16.5" customHeight="1" x14ac:dyDescent="0.25">
      <c r="B94" s="97"/>
      <c r="C94" s="97"/>
      <c r="D94" s="98"/>
      <c r="E94" s="99"/>
      <c r="F94" s="97"/>
      <c r="G94" s="97"/>
      <c r="H94" s="105">
        <v>8</v>
      </c>
      <c r="I94" s="105">
        <v>0</v>
      </c>
      <c r="J94" s="105">
        <v>19</v>
      </c>
      <c r="K94" s="95">
        <v>3219</v>
      </c>
      <c r="L94" s="106"/>
      <c r="M94" s="106"/>
      <c r="N94" s="77"/>
      <c r="O94" s="78"/>
      <c r="P94" s="78"/>
      <c r="Q94" s="78"/>
      <c r="R94" s="79"/>
      <c r="S94" s="80"/>
      <c r="T94" s="81"/>
      <c r="U94" s="77"/>
      <c r="V94" s="79"/>
      <c r="W94" s="79"/>
      <c r="X94" s="82"/>
      <c r="Y94" s="83"/>
      <c r="Z94" s="84"/>
      <c r="AA94" s="87">
        <f>SUM(AA92:AA93)</f>
        <v>58.356000000000002</v>
      </c>
      <c r="AB94" s="82"/>
    </row>
    <row r="95" spans="2:28" ht="16.5" customHeight="1" x14ac:dyDescent="0.25">
      <c r="B95" s="99"/>
      <c r="C95" s="99"/>
      <c r="D95" s="99"/>
      <c r="E95" s="99"/>
      <c r="F95" s="99"/>
      <c r="G95" s="99"/>
      <c r="H95" s="107"/>
      <c r="I95" s="107"/>
      <c r="J95" s="107"/>
      <c r="K95" s="106"/>
      <c r="L95" s="106"/>
      <c r="M95" s="106"/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6"/>
      <c r="Y95" s="83"/>
      <c r="Z95" s="84"/>
      <c r="AA95" s="85"/>
      <c r="AB95" s="86"/>
    </row>
    <row r="96" spans="2:28" ht="16.5" customHeight="1" x14ac:dyDescent="0.25">
      <c r="B96" s="100" t="s">
        <v>205</v>
      </c>
      <c r="C96" s="101"/>
      <c r="D96" s="101"/>
      <c r="E96" s="101"/>
      <c r="F96" s="101"/>
      <c r="G96" s="102"/>
      <c r="H96" s="102" t="s">
        <v>210</v>
      </c>
      <c r="I96" s="102" t="s">
        <v>461</v>
      </c>
      <c r="J96" s="102" t="s">
        <v>247</v>
      </c>
      <c r="K96" s="102">
        <v>35</v>
      </c>
      <c r="L96" s="102">
        <v>7</v>
      </c>
      <c r="M96" s="102"/>
      <c r="N96" s="102"/>
      <c r="O96" s="102" t="s">
        <v>208</v>
      </c>
      <c r="P96" s="102" t="s">
        <v>209</v>
      </c>
      <c r="Q96" s="102" t="s">
        <v>139</v>
      </c>
      <c r="R96" s="102">
        <v>34160</v>
      </c>
      <c r="S96" s="102" t="s">
        <v>236</v>
      </c>
      <c r="T96" s="102">
        <v>100</v>
      </c>
      <c r="U96" s="102" t="s">
        <v>817</v>
      </c>
      <c r="V96" s="103"/>
      <c r="W96" s="101"/>
      <c r="X96" s="102"/>
      <c r="Y96" s="101"/>
      <c r="Z96" s="101"/>
      <c r="AA96" s="101"/>
      <c r="AB96" s="104"/>
    </row>
    <row r="97" spans="2:28" ht="16.5" customHeight="1" x14ac:dyDescent="0.25">
      <c r="B97" s="97">
        <v>248</v>
      </c>
      <c r="C97" s="97" t="s">
        <v>55</v>
      </c>
      <c r="D97" s="98">
        <v>6066</v>
      </c>
      <c r="E97" s="99">
        <v>64</v>
      </c>
      <c r="F97" s="97">
        <v>7</v>
      </c>
      <c r="G97" s="97">
        <v>1</v>
      </c>
      <c r="H97" s="105">
        <v>7</v>
      </c>
      <c r="I97" s="105">
        <v>3</v>
      </c>
      <c r="J97" s="105">
        <v>81</v>
      </c>
      <c r="K97" s="95">
        <v>3181</v>
      </c>
      <c r="L97" s="106">
        <f>T96</f>
        <v>100</v>
      </c>
      <c r="M97" s="106">
        <f>K97*L97</f>
        <v>318100</v>
      </c>
      <c r="N97" s="77"/>
      <c r="O97" s="78"/>
      <c r="P97" s="78"/>
      <c r="Q97" s="78"/>
      <c r="R97" s="79"/>
      <c r="S97" s="80"/>
      <c r="T97" s="81"/>
      <c r="U97" s="77"/>
      <c r="V97" s="79"/>
      <c r="W97" s="79"/>
      <c r="X97" s="82"/>
      <c r="Y97" s="83">
        <f>M97</f>
        <v>318100</v>
      </c>
      <c r="Z97" s="84"/>
      <c r="AA97" s="87">
        <f>AB97*M97/100</f>
        <v>31.81</v>
      </c>
      <c r="AB97" s="110">
        <v>0.01</v>
      </c>
    </row>
    <row r="98" spans="2:28" ht="16.5" customHeight="1" x14ac:dyDescent="0.25">
      <c r="B98" s="99"/>
      <c r="C98" s="99"/>
      <c r="D98" s="99"/>
      <c r="E98" s="99"/>
      <c r="F98" s="99"/>
      <c r="G98" s="99"/>
      <c r="H98" s="107"/>
      <c r="I98" s="107"/>
      <c r="J98" s="107"/>
      <c r="K98" s="106"/>
      <c r="L98" s="106"/>
      <c r="M98" s="106"/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6"/>
      <c r="Y98" s="83"/>
      <c r="Z98" s="84"/>
      <c r="AA98" s="85"/>
      <c r="AB98" s="86"/>
    </row>
    <row r="99" spans="2:28" ht="16.5" customHeight="1" x14ac:dyDescent="0.25">
      <c r="B99" s="100" t="s">
        <v>205</v>
      </c>
      <c r="C99" s="101"/>
      <c r="D99" s="101"/>
      <c r="E99" s="101"/>
      <c r="F99" s="101"/>
      <c r="G99" s="102"/>
      <c r="H99" s="102" t="s">
        <v>210</v>
      </c>
      <c r="I99" s="102" t="s">
        <v>461</v>
      </c>
      <c r="J99" s="102" t="s">
        <v>247</v>
      </c>
      <c r="K99" s="102">
        <v>35</v>
      </c>
      <c r="L99" s="102">
        <v>7</v>
      </c>
      <c r="M99" s="102"/>
      <c r="N99" s="102"/>
      <c r="O99" s="102" t="s">
        <v>208</v>
      </c>
      <c r="P99" s="102" t="s">
        <v>209</v>
      </c>
      <c r="Q99" s="102" t="s">
        <v>139</v>
      </c>
      <c r="R99" s="102">
        <v>34160</v>
      </c>
      <c r="S99" s="102" t="s">
        <v>236</v>
      </c>
      <c r="T99" s="102">
        <v>100</v>
      </c>
      <c r="U99" s="102" t="s">
        <v>818</v>
      </c>
      <c r="V99" s="103"/>
      <c r="W99" s="101"/>
      <c r="X99" s="102"/>
      <c r="Y99" s="101"/>
      <c r="Z99" s="101"/>
      <c r="AA99" s="101"/>
      <c r="AB99" s="104"/>
    </row>
    <row r="100" spans="2:28" ht="16.5" customHeight="1" x14ac:dyDescent="0.25">
      <c r="B100" s="97">
        <v>249</v>
      </c>
      <c r="C100" s="97" t="s">
        <v>55</v>
      </c>
      <c r="D100" s="98">
        <v>6067</v>
      </c>
      <c r="E100" s="99">
        <v>65</v>
      </c>
      <c r="F100" s="97">
        <v>7</v>
      </c>
      <c r="G100" s="97">
        <v>1</v>
      </c>
      <c r="H100" s="105">
        <v>8</v>
      </c>
      <c r="I100" s="105">
        <v>0</v>
      </c>
      <c r="J100" s="105">
        <v>21</v>
      </c>
      <c r="K100" s="95">
        <v>3221</v>
      </c>
      <c r="L100" s="106">
        <f>T99</f>
        <v>100</v>
      </c>
      <c r="M100" s="106">
        <f>K100*L100</f>
        <v>322100</v>
      </c>
      <c r="N100" s="77"/>
      <c r="O100" s="78"/>
      <c r="P100" s="78"/>
      <c r="Q100" s="78"/>
      <c r="R100" s="79"/>
      <c r="S100" s="80"/>
      <c r="T100" s="81"/>
      <c r="U100" s="77"/>
      <c r="V100" s="79"/>
      <c r="W100" s="79"/>
      <c r="X100" s="82"/>
      <c r="Y100" s="83">
        <f>M100</f>
        <v>322100</v>
      </c>
      <c r="Z100" s="84"/>
      <c r="AA100" s="87">
        <f>AB100*M100/100</f>
        <v>32.21</v>
      </c>
      <c r="AB100" s="110">
        <v>0.01</v>
      </c>
    </row>
    <row r="101" spans="2:28" ht="16.5" customHeight="1" x14ac:dyDescent="0.25">
      <c r="B101" s="99"/>
      <c r="C101" s="99"/>
      <c r="D101" s="99"/>
      <c r="E101" s="99"/>
      <c r="F101" s="99"/>
      <c r="G101" s="99"/>
      <c r="H101" s="107"/>
      <c r="I101" s="107"/>
      <c r="J101" s="107"/>
      <c r="K101" s="106"/>
      <c r="L101" s="106"/>
      <c r="M101" s="106"/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6"/>
      <c r="Y101" s="83"/>
      <c r="Z101" s="84"/>
      <c r="AA101" s="85"/>
      <c r="AB101" s="86"/>
    </row>
    <row r="102" spans="2:28" ht="16.5" customHeight="1" x14ac:dyDescent="0.25">
      <c r="B102" s="100" t="s">
        <v>205</v>
      </c>
      <c r="C102" s="101"/>
      <c r="D102" s="101"/>
      <c r="E102" s="101"/>
      <c r="F102" s="101"/>
      <c r="G102" s="102"/>
      <c r="H102" s="102" t="s">
        <v>210</v>
      </c>
      <c r="I102" s="102" t="s">
        <v>461</v>
      </c>
      <c r="J102" s="102" t="s">
        <v>247</v>
      </c>
      <c r="K102" s="102">
        <v>35</v>
      </c>
      <c r="L102" s="102">
        <v>7</v>
      </c>
      <c r="M102" s="102"/>
      <c r="N102" s="102"/>
      <c r="O102" s="102" t="s">
        <v>208</v>
      </c>
      <c r="P102" s="102" t="s">
        <v>209</v>
      </c>
      <c r="Q102" s="102" t="s">
        <v>139</v>
      </c>
      <c r="R102" s="102">
        <v>34160</v>
      </c>
      <c r="S102" s="102" t="s">
        <v>236</v>
      </c>
      <c r="T102" s="102">
        <v>100</v>
      </c>
      <c r="U102" s="102" t="s">
        <v>819</v>
      </c>
      <c r="V102" s="103"/>
      <c r="W102" s="101"/>
      <c r="X102" s="102"/>
      <c r="Y102" s="101"/>
      <c r="Z102" s="101"/>
      <c r="AA102" s="101"/>
      <c r="AB102" s="104"/>
    </row>
    <row r="103" spans="2:28" ht="16.5" customHeight="1" x14ac:dyDescent="0.25">
      <c r="B103" s="97">
        <v>250</v>
      </c>
      <c r="C103" s="97" t="s">
        <v>55</v>
      </c>
      <c r="D103" s="98">
        <v>6068</v>
      </c>
      <c r="E103" s="99">
        <v>66</v>
      </c>
      <c r="F103" s="97">
        <v>7</v>
      </c>
      <c r="G103" s="97">
        <v>1</v>
      </c>
      <c r="H103" s="105">
        <v>8</v>
      </c>
      <c r="I103" s="105">
        <v>0</v>
      </c>
      <c r="J103" s="105">
        <v>61</v>
      </c>
      <c r="K103" s="95">
        <v>3261</v>
      </c>
      <c r="L103" s="106">
        <f>T102</f>
        <v>100</v>
      </c>
      <c r="M103" s="106">
        <f>K103*L103</f>
        <v>326100</v>
      </c>
      <c r="N103" s="77"/>
      <c r="O103" s="78"/>
      <c r="P103" s="78"/>
      <c r="Q103" s="78"/>
      <c r="R103" s="79"/>
      <c r="S103" s="80"/>
      <c r="T103" s="81"/>
      <c r="U103" s="77"/>
      <c r="V103" s="79"/>
      <c r="W103" s="79"/>
      <c r="X103" s="82"/>
      <c r="Y103" s="83">
        <f>M103</f>
        <v>326100</v>
      </c>
      <c r="Z103" s="84"/>
      <c r="AA103" s="87">
        <f>AB103*M103/100</f>
        <v>32.61</v>
      </c>
      <c r="AB103" s="110">
        <v>0.01</v>
      </c>
    </row>
    <row r="104" spans="2:28" ht="16.5" customHeight="1" x14ac:dyDescent="0.25">
      <c r="B104" s="99"/>
      <c r="C104" s="99"/>
      <c r="D104" s="99"/>
      <c r="E104" s="99"/>
      <c r="F104" s="99"/>
      <c r="G104" s="99"/>
      <c r="H104" s="107"/>
      <c r="I104" s="107"/>
      <c r="J104" s="107"/>
      <c r="K104" s="106"/>
      <c r="L104" s="106"/>
      <c r="M104" s="106"/>
      <c r="N104" s="77"/>
      <c r="O104" s="78"/>
      <c r="P104" s="78"/>
      <c r="Q104" s="78"/>
      <c r="R104" s="79"/>
      <c r="S104" s="80"/>
      <c r="T104" s="81"/>
      <c r="U104" s="77"/>
      <c r="V104" s="79"/>
      <c r="W104" s="79"/>
      <c r="X104" s="86"/>
      <c r="Y104" s="83"/>
      <c r="Z104" s="84"/>
      <c r="AA104" s="85"/>
      <c r="AB104" s="86"/>
    </row>
    <row r="105" spans="2:28" ht="16.5" customHeight="1" x14ac:dyDescent="0.25">
      <c r="B105" s="100" t="s">
        <v>205</v>
      </c>
      <c r="C105" s="101"/>
      <c r="D105" s="101"/>
      <c r="E105" s="101"/>
      <c r="F105" s="101"/>
      <c r="G105" s="102"/>
      <c r="H105" s="102" t="s">
        <v>207</v>
      </c>
      <c r="I105" s="102" t="s">
        <v>820</v>
      </c>
      <c r="J105" s="102" t="s">
        <v>247</v>
      </c>
      <c r="K105" s="102">
        <v>35</v>
      </c>
      <c r="L105" s="102">
        <v>7</v>
      </c>
      <c r="M105" s="102"/>
      <c r="N105" s="102"/>
      <c r="O105" s="102" t="s">
        <v>208</v>
      </c>
      <c r="P105" s="102" t="s">
        <v>209</v>
      </c>
      <c r="Q105" s="102" t="s">
        <v>139</v>
      </c>
      <c r="R105" s="102">
        <v>34160</v>
      </c>
      <c r="S105" s="102" t="s">
        <v>236</v>
      </c>
      <c r="T105" s="102">
        <v>100</v>
      </c>
      <c r="U105" s="102" t="s">
        <v>821</v>
      </c>
      <c r="V105" s="103"/>
      <c r="W105" s="101"/>
      <c r="X105" s="102"/>
      <c r="Y105" s="101"/>
      <c r="Z105" s="101"/>
      <c r="AA105" s="101"/>
      <c r="AB105" s="104"/>
    </row>
    <row r="106" spans="2:28" ht="16.5" customHeight="1" x14ac:dyDescent="0.25">
      <c r="B106" s="97">
        <v>251</v>
      </c>
      <c r="C106" s="97" t="s">
        <v>55</v>
      </c>
      <c r="D106" s="98">
        <v>6069</v>
      </c>
      <c r="E106" s="99">
        <v>67</v>
      </c>
      <c r="F106" s="97">
        <v>7</v>
      </c>
      <c r="G106" s="97">
        <v>1</v>
      </c>
      <c r="H106" s="105">
        <v>8</v>
      </c>
      <c r="I106" s="105">
        <v>0</v>
      </c>
      <c r="J106" s="105">
        <v>71</v>
      </c>
      <c r="K106" s="95">
        <v>3271</v>
      </c>
      <c r="L106" s="106">
        <f>T105</f>
        <v>100</v>
      </c>
      <c r="M106" s="106">
        <f>K106*L106</f>
        <v>327100</v>
      </c>
      <c r="N106" s="77"/>
      <c r="O106" s="78"/>
      <c r="P106" s="78"/>
      <c r="Q106" s="78"/>
      <c r="R106" s="79"/>
      <c r="S106" s="80"/>
      <c r="T106" s="81"/>
      <c r="U106" s="77"/>
      <c r="V106" s="79"/>
      <c r="W106" s="79"/>
      <c r="X106" s="82"/>
      <c r="Y106" s="83">
        <f>M106</f>
        <v>327100</v>
      </c>
      <c r="Z106" s="84"/>
      <c r="AA106" s="87">
        <f>AB106*M106/100</f>
        <v>32.71</v>
      </c>
      <c r="AB106" s="110">
        <v>0.01</v>
      </c>
    </row>
    <row r="107" spans="2:28" ht="16.5" customHeight="1" x14ac:dyDescent="0.25">
      <c r="B107" s="99"/>
      <c r="C107" s="99"/>
      <c r="D107" s="99"/>
      <c r="E107" s="99"/>
      <c r="F107" s="99"/>
      <c r="G107" s="99"/>
      <c r="H107" s="107"/>
      <c r="I107" s="107"/>
      <c r="J107" s="107"/>
      <c r="K107" s="106"/>
      <c r="L107" s="106"/>
      <c r="M107" s="106"/>
      <c r="N107" s="77"/>
      <c r="O107" s="78"/>
      <c r="P107" s="78"/>
      <c r="Q107" s="78"/>
      <c r="R107" s="79"/>
      <c r="S107" s="80"/>
      <c r="T107" s="81"/>
      <c r="U107" s="77"/>
      <c r="V107" s="79"/>
      <c r="W107" s="79"/>
      <c r="X107" s="86"/>
      <c r="Y107" s="83"/>
      <c r="Z107" s="84"/>
      <c r="AA107" s="85"/>
      <c r="AB107" s="86"/>
    </row>
    <row r="108" spans="2:28" ht="16.5" customHeight="1" x14ac:dyDescent="0.25">
      <c r="B108" s="100" t="s">
        <v>205</v>
      </c>
      <c r="C108" s="101"/>
      <c r="D108" s="101"/>
      <c r="E108" s="101"/>
      <c r="F108" s="101"/>
      <c r="G108" s="102"/>
      <c r="H108" s="102" t="s">
        <v>207</v>
      </c>
      <c r="I108" s="102" t="s">
        <v>822</v>
      </c>
      <c r="J108" s="102" t="s">
        <v>823</v>
      </c>
      <c r="K108" s="102">
        <v>85</v>
      </c>
      <c r="L108" s="102">
        <v>7</v>
      </c>
      <c r="M108" s="102"/>
      <c r="N108" s="102"/>
      <c r="O108" s="102" t="s">
        <v>208</v>
      </c>
      <c r="P108" s="102" t="s">
        <v>209</v>
      </c>
      <c r="Q108" s="102" t="s">
        <v>139</v>
      </c>
      <c r="R108" s="102">
        <v>34160</v>
      </c>
      <c r="S108" s="102" t="s">
        <v>236</v>
      </c>
      <c r="T108" s="102">
        <v>100</v>
      </c>
      <c r="U108" s="102" t="s">
        <v>824</v>
      </c>
      <c r="V108" s="103"/>
      <c r="W108" s="101"/>
      <c r="X108" s="102"/>
      <c r="Y108" s="101"/>
      <c r="Z108" s="101"/>
      <c r="AA108" s="101"/>
      <c r="AB108" s="104"/>
    </row>
    <row r="109" spans="2:28" ht="16.5" customHeight="1" x14ac:dyDescent="0.25">
      <c r="B109" s="97">
        <v>252</v>
      </c>
      <c r="C109" s="97" t="s">
        <v>55</v>
      </c>
      <c r="D109" s="98">
        <v>6138</v>
      </c>
      <c r="E109" s="99">
        <v>68</v>
      </c>
      <c r="F109" s="97">
        <v>7</v>
      </c>
      <c r="G109" s="97">
        <v>1</v>
      </c>
      <c r="H109" s="105">
        <v>5</v>
      </c>
      <c r="I109" s="105">
        <v>0</v>
      </c>
      <c r="J109" s="105">
        <v>74</v>
      </c>
      <c r="K109" s="95">
        <v>2074</v>
      </c>
      <c r="L109" s="106">
        <f>T108</f>
        <v>100</v>
      </c>
      <c r="M109" s="106">
        <f>K109*L109</f>
        <v>207400</v>
      </c>
      <c r="N109" s="77"/>
      <c r="O109" s="78"/>
      <c r="P109" s="78"/>
      <c r="Q109" s="78"/>
      <c r="R109" s="79"/>
      <c r="S109" s="80"/>
      <c r="T109" s="81"/>
      <c r="U109" s="77"/>
      <c r="V109" s="79"/>
      <c r="W109" s="79"/>
      <c r="X109" s="82"/>
      <c r="Y109" s="83">
        <f>M109</f>
        <v>207400</v>
      </c>
      <c r="Z109" s="84"/>
      <c r="AA109" s="87">
        <f>AB109*M109/100</f>
        <v>20.74</v>
      </c>
      <c r="AB109" s="110">
        <v>0.01</v>
      </c>
    </row>
    <row r="110" spans="2:28" ht="16.5" customHeight="1" x14ac:dyDescent="0.25">
      <c r="B110" s="99"/>
      <c r="C110" s="99"/>
      <c r="D110" s="99"/>
      <c r="E110" s="99"/>
      <c r="F110" s="99"/>
      <c r="G110" s="99"/>
      <c r="H110" s="107"/>
      <c r="I110" s="107"/>
      <c r="J110" s="107"/>
      <c r="K110" s="106"/>
      <c r="L110" s="106"/>
      <c r="M110" s="106"/>
      <c r="N110" s="77"/>
      <c r="O110" s="78"/>
      <c r="P110" s="78"/>
      <c r="Q110" s="78"/>
      <c r="R110" s="79"/>
      <c r="S110" s="80"/>
      <c r="T110" s="81"/>
      <c r="U110" s="77"/>
      <c r="V110" s="79"/>
      <c r="W110" s="79"/>
      <c r="X110" s="86"/>
      <c r="Y110" s="83"/>
      <c r="Z110" s="84"/>
      <c r="AA110" s="85"/>
      <c r="AB110" s="86"/>
    </row>
    <row r="111" spans="2:28" ht="16.5" customHeight="1" x14ac:dyDescent="0.25">
      <c r="B111" s="100" t="s">
        <v>205</v>
      </c>
      <c r="C111" s="101"/>
      <c r="D111" s="101"/>
      <c r="E111" s="101"/>
      <c r="F111" s="101"/>
      <c r="G111" s="102"/>
      <c r="H111" s="102" t="s">
        <v>301</v>
      </c>
      <c r="I111" s="102" t="s">
        <v>832</v>
      </c>
      <c r="J111" s="102" t="s">
        <v>795</v>
      </c>
      <c r="K111" s="102">
        <v>22</v>
      </c>
      <c r="L111" s="102">
        <v>7</v>
      </c>
      <c r="M111" s="102"/>
      <c r="N111" s="102"/>
      <c r="O111" s="102" t="s">
        <v>208</v>
      </c>
      <c r="P111" s="102" t="s">
        <v>209</v>
      </c>
      <c r="Q111" s="102" t="s">
        <v>139</v>
      </c>
      <c r="R111" s="102">
        <v>34160</v>
      </c>
      <c r="S111" s="102" t="s">
        <v>236</v>
      </c>
      <c r="T111" s="102">
        <v>100</v>
      </c>
      <c r="U111" s="102" t="s">
        <v>833</v>
      </c>
      <c r="V111" s="103"/>
      <c r="W111" s="101"/>
      <c r="X111" s="102"/>
      <c r="Y111" s="101"/>
      <c r="Z111" s="101"/>
      <c r="AA111" s="101"/>
      <c r="AB111" s="104"/>
    </row>
    <row r="112" spans="2:28" ht="16.5" customHeight="1" x14ac:dyDescent="0.25">
      <c r="B112" s="97">
        <v>255</v>
      </c>
      <c r="C112" s="97" t="s">
        <v>55</v>
      </c>
      <c r="D112" s="98">
        <v>6072</v>
      </c>
      <c r="E112" s="99">
        <v>71</v>
      </c>
      <c r="F112" s="97">
        <v>7</v>
      </c>
      <c r="G112" s="97">
        <v>1</v>
      </c>
      <c r="H112" s="105">
        <v>5</v>
      </c>
      <c r="I112" s="105">
        <v>1</v>
      </c>
      <c r="J112" s="105">
        <v>20</v>
      </c>
      <c r="K112" s="95">
        <v>2120</v>
      </c>
      <c r="L112" s="106">
        <f>T111</f>
        <v>100</v>
      </c>
      <c r="M112" s="106">
        <f>K112*L112</f>
        <v>212000</v>
      </c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2"/>
      <c r="Y112" s="83">
        <f>M112</f>
        <v>212000</v>
      </c>
      <c r="Z112" s="84"/>
      <c r="AA112" s="87">
        <f>AB112*M112/100</f>
        <v>21.2</v>
      </c>
      <c r="AB112" s="110">
        <v>0.01</v>
      </c>
    </row>
    <row r="113" spans="2:28" ht="16.5" customHeight="1" x14ac:dyDescent="0.25">
      <c r="B113" s="99"/>
      <c r="C113" s="99"/>
      <c r="D113" s="99"/>
      <c r="E113" s="99"/>
      <c r="F113" s="99"/>
      <c r="G113" s="99"/>
      <c r="H113" s="107"/>
      <c r="I113" s="107"/>
      <c r="J113" s="107"/>
      <c r="K113" s="106"/>
      <c r="L113" s="106"/>
      <c r="M113" s="106"/>
      <c r="N113" s="77"/>
      <c r="O113" s="78"/>
      <c r="P113" s="78"/>
      <c r="Q113" s="78"/>
      <c r="R113" s="79"/>
      <c r="S113" s="80"/>
      <c r="T113" s="81"/>
      <c r="U113" s="77"/>
      <c r="V113" s="79"/>
      <c r="W113" s="79"/>
      <c r="X113" s="86"/>
      <c r="Y113" s="83"/>
      <c r="Z113" s="84"/>
      <c r="AA113" s="85"/>
      <c r="AB113" s="86"/>
    </row>
    <row r="114" spans="2:28" ht="16.5" customHeight="1" x14ac:dyDescent="0.25">
      <c r="B114" s="100" t="s">
        <v>205</v>
      </c>
      <c r="C114" s="101"/>
      <c r="D114" s="101"/>
      <c r="E114" s="101"/>
      <c r="F114" s="101"/>
      <c r="G114" s="102"/>
      <c r="H114" s="102" t="s">
        <v>301</v>
      </c>
      <c r="I114" s="102" t="s">
        <v>832</v>
      </c>
      <c r="J114" s="102" t="s">
        <v>795</v>
      </c>
      <c r="K114" s="102">
        <v>22</v>
      </c>
      <c r="L114" s="102">
        <v>7</v>
      </c>
      <c r="M114" s="102"/>
      <c r="N114" s="102"/>
      <c r="O114" s="102" t="s">
        <v>208</v>
      </c>
      <c r="P114" s="102" t="s">
        <v>209</v>
      </c>
      <c r="Q114" s="102" t="s">
        <v>139</v>
      </c>
      <c r="R114" s="102">
        <v>34160</v>
      </c>
      <c r="S114" s="102" t="s">
        <v>236</v>
      </c>
      <c r="T114" s="102">
        <v>100</v>
      </c>
      <c r="U114" s="102" t="s">
        <v>834</v>
      </c>
      <c r="V114" s="103"/>
      <c r="W114" s="101"/>
      <c r="X114" s="102"/>
      <c r="Y114" s="101"/>
      <c r="Z114" s="101"/>
      <c r="AA114" s="101"/>
      <c r="AB114" s="104"/>
    </row>
    <row r="115" spans="2:28" ht="16.5" customHeight="1" x14ac:dyDescent="0.25">
      <c r="B115" s="97">
        <v>256</v>
      </c>
      <c r="C115" s="97" t="s">
        <v>55</v>
      </c>
      <c r="D115" s="98">
        <v>6073</v>
      </c>
      <c r="E115" s="99">
        <v>72</v>
      </c>
      <c r="F115" s="97">
        <v>7</v>
      </c>
      <c r="G115" s="97">
        <v>1</v>
      </c>
      <c r="H115" s="105">
        <v>5</v>
      </c>
      <c r="I115" s="105">
        <v>2</v>
      </c>
      <c r="J115" s="105">
        <v>25</v>
      </c>
      <c r="K115" s="95">
        <v>2225</v>
      </c>
      <c r="L115" s="106">
        <f>T114</f>
        <v>100</v>
      </c>
      <c r="M115" s="106">
        <f>K115*L115</f>
        <v>222500</v>
      </c>
      <c r="N115" s="77"/>
      <c r="O115" s="78"/>
      <c r="P115" s="78"/>
      <c r="Q115" s="78"/>
      <c r="R115" s="79"/>
      <c r="S115" s="80"/>
      <c r="T115" s="81"/>
      <c r="U115" s="77"/>
      <c r="V115" s="79"/>
      <c r="W115" s="79"/>
      <c r="X115" s="82"/>
      <c r="Y115" s="83">
        <f>M115</f>
        <v>222500</v>
      </c>
      <c r="Z115" s="84"/>
      <c r="AA115" s="87">
        <f>AB115*M115/100</f>
        <v>22.25</v>
      </c>
      <c r="AB115" s="110">
        <v>0.01</v>
      </c>
    </row>
    <row r="116" spans="2:28" ht="16.5" customHeight="1" x14ac:dyDescent="0.25">
      <c r="B116" s="99"/>
      <c r="C116" s="99"/>
      <c r="D116" s="99"/>
      <c r="E116" s="99"/>
      <c r="F116" s="99"/>
      <c r="G116" s="99"/>
      <c r="H116" s="107"/>
      <c r="I116" s="107"/>
      <c r="J116" s="107"/>
      <c r="K116" s="106"/>
      <c r="L116" s="106"/>
      <c r="M116" s="106"/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6"/>
      <c r="Y116" s="83"/>
      <c r="Z116" s="84"/>
      <c r="AA116" s="85"/>
      <c r="AB116" s="86"/>
    </row>
    <row r="117" spans="2:28" ht="16.5" customHeight="1" x14ac:dyDescent="0.25">
      <c r="B117" s="100" t="s">
        <v>205</v>
      </c>
      <c r="C117" s="101"/>
      <c r="D117" s="101"/>
      <c r="E117" s="101"/>
      <c r="F117" s="101"/>
      <c r="G117" s="102"/>
      <c r="H117" s="102" t="s">
        <v>207</v>
      </c>
      <c r="I117" s="102" t="s">
        <v>835</v>
      </c>
      <c r="J117" s="102" t="s">
        <v>795</v>
      </c>
      <c r="K117" s="102">
        <v>22</v>
      </c>
      <c r="L117" s="102">
        <v>7</v>
      </c>
      <c r="M117" s="102"/>
      <c r="N117" s="102"/>
      <c r="O117" s="102" t="s">
        <v>208</v>
      </c>
      <c r="P117" s="102" t="s">
        <v>209</v>
      </c>
      <c r="Q117" s="102" t="s">
        <v>139</v>
      </c>
      <c r="R117" s="102">
        <v>34160</v>
      </c>
      <c r="S117" s="102" t="s">
        <v>236</v>
      </c>
      <c r="T117" s="102">
        <v>100</v>
      </c>
      <c r="U117" s="102" t="s">
        <v>836</v>
      </c>
      <c r="V117" s="103"/>
      <c r="W117" s="101"/>
      <c r="X117" s="102"/>
      <c r="Y117" s="101"/>
      <c r="Z117" s="101"/>
      <c r="AA117" s="101"/>
      <c r="AB117" s="104"/>
    </row>
    <row r="118" spans="2:28" ht="16.5" customHeight="1" x14ac:dyDescent="0.25">
      <c r="B118" s="97">
        <v>257</v>
      </c>
      <c r="C118" s="97" t="s">
        <v>55</v>
      </c>
      <c r="D118" s="98">
        <v>6074</v>
      </c>
      <c r="E118" s="99">
        <v>73</v>
      </c>
      <c r="F118" s="97">
        <v>7</v>
      </c>
      <c r="G118" s="97">
        <v>1</v>
      </c>
      <c r="H118" s="105">
        <v>6</v>
      </c>
      <c r="I118" s="105">
        <v>0</v>
      </c>
      <c r="J118" s="105">
        <v>86</v>
      </c>
      <c r="K118" s="95">
        <v>2486</v>
      </c>
      <c r="L118" s="106">
        <f>T117</f>
        <v>100</v>
      </c>
      <c r="M118" s="106">
        <f>K118*L118</f>
        <v>248600</v>
      </c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>
        <f>M118</f>
        <v>248600</v>
      </c>
      <c r="Z118" s="84"/>
      <c r="AA118" s="87">
        <f>AB118*M118/100</f>
        <v>24.86</v>
      </c>
      <c r="AB118" s="110">
        <v>0.01</v>
      </c>
    </row>
    <row r="119" spans="2:28" ht="16.5" customHeight="1" x14ac:dyDescent="0.25">
      <c r="B119" s="97"/>
      <c r="C119" s="97"/>
      <c r="D119" s="98"/>
      <c r="E119" s="99"/>
      <c r="F119" s="97"/>
      <c r="G119" s="97"/>
      <c r="H119" s="105"/>
      <c r="I119" s="105"/>
      <c r="J119" s="105"/>
      <c r="K119" s="95"/>
      <c r="L119" s="106"/>
      <c r="M119" s="106"/>
      <c r="N119" s="77"/>
      <c r="O119" s="78"/>
      <c r="P119" s="78"/>
      <c r="Q119" s="78"/>
      <c r="R119" s="79"/>
      <c r="S119" s="80"/>
      <c r="T119" s="81"/>
      <c r="U119" s="77"/>
      <c r="V119" s="79"/>
      <c r="W119" s="79"/>
      <c r="X119" s="82"/>
      <c r="Y119" s="83"/>
      <c r="Z119" s="84"/>
      <c r="AA119" s="87"/>
      <c r="AB119" s="110"/>
    </row>
    <row r="120" spans="2:28" ht="16.5" customHeight="1" x14ac:dyDescent="0.25">
      <c r="B120" s="99"/>
      <c r="C120" s="99"/>
      <c r="D120" s="99"/>
      <c r="E120" s="99"/>
      <c r="F120" s="99"/>
      <c r="G120" s="99"/>
      <c r="H120" s="107"/>
      <c r="I120" s="107"/>
      <c r="J120" s="107"/>
      <c r="K120" s="106"/>
      <c r="L120" s="106"/>
      <c r="M120" s="106"/>
      <c r="N120" s="77"/>
      <c r="O120" s="78"/>
      <c r="P120" s="78"/>
      <c r="Q120" s="78"/>
      <c r="R120" s="79"/>
      <c r="S120" s="80"/>
      <c r="T120" s="81"/>
      <c r="U120" s="77"/>
      <c r="V120" s="79"/>
      <c r="W120" s="79"/>
      <c r="X120" s="86"/>
      <c r="Y120" s="83"/>
      <c r="Z120" s="84"/>
      <c r="AA120" s="85"/>
      <c r="AB120" s="86"/>
    </row>
    <row r="121" spans="2:28" ht="16.5" customHeight="1" x14ac:dyDescent="0.25">
      <c r="B121" s="100" t="s">
        <v>205</v>
      </c>
      <c r="C121" s="101"/>
      <c r="D121" s="101"/>
      <c r="E121" s="101"/>
      <c r="F121" s="101"/>
      <c r="G121" s="102"/>
      <c r="H121" s="102" t="s">
        <v>207</v>
      </c>
      <c r="I121" s="102" t="s">
        <v>234</v>
      </c>
      <c r="J121" s="102" t="s">
        <v>823</v>
      </c>
      <c r="K121" s="102">
        <v>29</v>
      </c>
      <c r="L121" s="102">
        <v>7</v>
      </c>
      <c r="M121" s="102"/>
      <c r="N121" s="102"/>
      <c r="O121" s="102" t="s">
        <v>208</v>
      </c>
      <c r="P121" s="102" t="s">
        <v>209</v>
      </c>
      <c r="Q121" s="102" t="s">
        <v>139</v>
      </c>
      <c r="R121" s="102">
        <v>34160</v>
      </c>
      <c r="S121" s="102" t="s">
        <v>236</v>
      </c>
      <c r="T121" s="102">
        <v>100</v>
      </c>
      <c r="U121" s="102" t="s">
        <v>837</v>
      </c>
      <c r="V121" s="103"/>
      <c r="W121" s="101"/>
      <c r="X121" s="102"/>
      <c r="Y121" s="101"/>
      <c r="Z121" s="101"/>
      <c r="AA121" s="101"/>
      <c r="AB121" s="104"/>
    </row>
    <row r="122" spans="2:28" ht="16.5" customHeight="1" x14ac:dyDescent="0.25">
      <c r="B122" s="97">
        <v>258</v>
      </c>
      <c r="C122" s="97" t="s">
        <v>55</v>
      </c>
      <c r="D122" s="98">
        <v>6075</v>
      </c>
      <c r="E122" s="99">
        <v>74</v>
      </c>
      <c r="F122" s="97">
        <v>7</v>
      </c>
      <c r="G122" s="97">
        <v>1</v>
      </c>
      <c r="H122" s="105">
        <v>5</v>
      </c>
      <c r="I122" s="105">
        <v>1</v>
      </c>
      <c r="J122" s="105">
        <v>15</v>
      </c>
      <c r="K122" s="95">
        <v>2115</v>
      </c>
      <c r="L122" s="106">
        <f>T121</f>
        <v>100</v>
      </c>
      <c r="M122" s="106">
        <f>K122*L122</f>
        <v>211500</v>
      </c>
      <c r="N122" s="77"/>
      <c r="O122" s="78"/>
      <c r="P122" s="78"/>
      <c r="Q122" s="78"/>
      <c r="R122" s="79"/>
      <c r="S122" s="80"/>
      <c r="T122" s="81"/>
      <c r="U122" s="77"/>
      <c r="V122" s="79"/>
      <c r="W122" s="79"/>
      <c r="X122" s="82"/>
      <c r="Y122" s="83">
        <f>M122</f>
        <v>211500</v>
      </c>
      <c r="Z122" s="84"/>
      <c r="AA122" s="87">
        <f>AB122*M122/100</f>
        <v>21.15</v>
      </c>
      <c r="AB122" s="110">
        <v>0.01</v>
      </c>
    </row>
    <row r="123" spans="2:28" ht="16.5" customHeight="1" x14ac:dyDescent="0.25">
      <c r="B123" s="97"/>
      <c r="C123" s="97"/>
      <c r="D123" s="98"/>
      <c r="E123" s="99"/>
      <c r="F123" s="97"/>
      <c r="G123" s="97"/>
      <c r="H123" s="105"/>
      <c r="I123" s="105"/>
      <c r="J123" s="105"/>
      <c r="K123" s="95"/>
      <c r="L123" s="106"/>
      <c r="M123" s="106"/>
      <c r="N123" s="77"/>
      <c r="O123" s="78"/>
      <c r="P123" s="78"/>
      <c r="Q123" s="78"/>
      <c r="R123" s="79"/>
      <c r="S123" s="80"/>
      <c r="T123" s="81"/>
      <c r="U123" s="77"/>
      <c r="V123" s="79"/>
      <c r="W123" s="79"/>
      <c r="X123" s="82"/>
      <c r="Y123" s="83"/>
      <c r="Z123" s="84"/>
      <c r="AA123" s="87"/>
      <c r="AB123" s="110"/>
    </row>
    <row r="124" spans="2:28" ht="16.5" customHeight="1" x14ac:dyDescent="0.25">
      <c r="B124" s="99"/>
      <c r="C124" s="99"/>
      <c r="D124" s="99"/>
      <c r="E124" s="99"/>
      <c r="F124" s="99"/>
      <c r="G124" s="99"/>
      <c r="H124" s="107"/>
      <c r="I124" s="107"/>
      <c r="J124" s="107"/>
      <c r="K124" s="106"/>
      <c r="L124" s="106"/>
      <c r="M124" s="106"/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6"/>
      <c r="Y124" s="83"/>
      <c r="Z124" s="84"/>
      <c r="AA124" s="85"/>
      <c r="AB124" s="86"/>
    </row>
    <row r="125" spans="2:28" ht="16.5" customHeight="1" x14ac:dyDescent="0.25">
      <c r="B125" s="100" t="s">
        <v>205</v>
      </c>
      <c r="C125" s="101"/>
      <c r="D125" s="101"/>
      <c r="E125" s="101"/>
      <c r="F125" s="101"/>
      <c r="G125" s="102"/>
      <c r="H125" s="102" t="s">
        <v>207</v>
      </c>
      <c r="I125" s="102" t="s">
        <v>234</v>
      </c>
      <c r="J125" s="102" t="s">
        <v>823</v>
      </c>
      <c r="K125" s="102">
        <v>29</v>
      </c>
      <c r="L125" s="102">
        <v>7</v>
      </c>
      <c r="M125" s="102"/>
      <c r="N125" s="102"/>
      <c r="O125" s="102" t="s">
        <v>208</v>
      </c>
      <c r="P125" s="102" t="s">
        <v>209</v>
      </c>
      <c r="Q125" s="102" t="s">
        <v>139</v>
      </c>
      <c r="R125" s="102">
        <v>34160</v>
      </c>
      <c r="S125" s="102" t="s">
        <v>236</v>
      </c>
      <c r="T125" s="102">
        <v>100</v>
      </c>
      <c r="U125" s="102" t="s">
        <v>840</v>
      </c>
      <c r="V125" s="103"/>
      <c r="W125" s="101"/>
      <c r="X125" s="102"/>
      <c r="Y125" s="101"/>
      <c r="Z125" s="101"/>
      <c r="AA125" s="101"/>
      <c r="AB125" s="104"/>
    </row>
    <row r="126" spans="2:28" ht="16.5" customHeight="1" x14ac:dyDescent="0.25">
      <c r="B126" s="97">
        <v>260</v>
      </c>
      <c r="C126" s="97" t="s">
        <v>55</v>
      </c>
      <c r="D126" s="98">
        <v>6077</v>
      </c>
      <c r="E126" s="99">
        <v>76</v>
      </c>
      <c r="F126" s="97">
        <v>7</v>
      </c>
      <c r="G126" s="97">
        <v>1</v>
      </c>
      <c r="H126" s="105">
        <v>5</v>
      </c>
      <c r="I126" s="105">
        <v>0</v>
      </c>
      <c r="J126" s="105">
        <v>85</v>
      </c>
      <c r="K126" s="95">
        <v>2085</v>
      </c>
      <c r="L126" s="106">
        <f>T125</f>
        <v>100</v>
      </c>
      <c r="M126" s="106">
        <f>K126*L126</f>
        <v>208500</v>
      </c>
      <c r="N126" s="77"/>
      <c r="O126" s="78"/>
      <c r="P126" s="78"/>
      <c r="Q126" s="78"/>
      <c r="R126" s="79"/>
      <c r="S126" s="80"/>
      <c r="T126" s="81"/>
      <c r="U126" s="77"/>
      <c r="V126" s="79"/>
      <c r="W126" s="79"/>
      <c r="X126" s="82"/>
      <c r="Y126" s="83">
        <f>M126</f>
        <v>208500</v>
      </c>
      <c r="Z126" s="84"/>
      <c r="AA126" s="87">
        <f>AB126*M126/100</f>
        <v>20.85</v>
      </c>
      <c r="AB126" s="110">
        <v>0.01</v>
      </c>
    </row>
    <row r="127" spans="2:28" ht="16.5" customHeight="1" x14ac:dyDescent="0.25">
      <c r="B127" s="99"/>
      <c r="C127" s="99"/>
      <c r="D127" s="99"/>
      <c r="E127" s="99"/>
      <c r="F127" s="99"/>
      <c r="G127" s="99"/>
      <c r="H127" s="107"/>
      <c r="I127" s="107"/>
      <c r="J127" s="107"/>
      <c r="K127" s="106"/>
      <c r="L127" s="106"/>
      <c r="M127" s="106"/>
      <c r="N127" s="77"/>
      <c r="O127" s="78"/>
      <c r="P127" s="78"/>
      <c r="Q127" s="78"/>
      <c r="R127" s="79"/>
      <c r="S127" s="80"/>
      <c r="T127" s="81"/>
      <c r="U127" s="77"/>
      <c r="V127" s="79"/>
      <c r="W127" s="79"/>
      <c r="X127" s="86"/>
      <c r="Y127" s="83"/>
      <c r="Z127" s="84"/>
      <c r="AA127" s="85"/>
      <c r="AB127" s="86"/>
    </row>
    <row r="128" spans="2:28" ht="16.5" customHeight="1" x14ac:dyDescent="0.25">
      <c r="B128" s="100" t="s">
        <v>205</v>
      </c>
      <c r="C128" s="101"/>
      <c r="D128" s="101"/>
      <c r="E128" s="101"/>
      <c r="F128" s="101"/>
      <c r="G128" s="102"/>
      <c r="H128" s="102" t="s">
        <v>207</v>
      </c>
      <c r="I128" s="102" t="s">
        <v>234</v>
      </c>
      <c r="J128" s="102" t="s">
        <v>823</v>
      </c>
      <c r="K128" s="102">
        <v>29</v>
      </c>
      <c r="L128" s="102">
        <v>7</v>
      </c>
      <c r="M128" s="102"/>
      <c r="N128" s="102"/>
      <c r="O128" s="102" t="s">
        <v>208</v>
      </c>
      <c r="P128" s="102" t="s">
        <v>209</v>
      </c>
      <c r="Q128" s="102" t="s">
        <v>139</v>
      </c>
      <c r="R128" s="102">
        <v>34160</v>
      </c>
      <c r="S128" s="102" t="s">
        <v>236</v>
      </c>
      <c r="T128" s="102">
        <v>100</v>
      </c>
      <c r="U128" s="102" t="s">
        <v>841</v>
      </c>
      <c r="V128" s="103"/>
      <c r="W128" s="101"/>
      <c r="X128" s="102"/>
      <c r="Y128" s="101"/>
      <c r="Z128" s="101"/>
      <c r="AA128" s="101"/>
      <c r="AB128" s="104"/>
    </row>
    <row r="129" spans="2:28" ht="16.5" customHeight="1" x14ac:dyDescent="0.25">
      <c r="B129" s="97">
        <v>261</v>
      </c>
      <c r="C129" s="97" t="s">
        <v>55</v>
      </c>
      <c r="D129" s="98">
        <v>6078</v>
      </c>
      <c r="E129" s="99">
        <v>77</v>
      </c>
      <c r="F129" s="97">
        <v>7</v>
      </c>
      <c r="G129" s="97">
        <v>1</v>
      </c>
      <c r="H129" s="105">
        <v>5</v>
      </c>
      <c r="I129" s="105">
        <v>0</v>
      </c>
      <c r="J129" s="105">
        <v>17</v>
      </c>
      <c r="K129" s="95">
        <v>2017</v>
      </c>
      <c r="L129" s="106">
        <f>T128</f>
        <v>100</v>
      </c>
      <c r="M129" s="106">
        <f>K129*L129</f>
        <v>201700</v>
      </c>
      <c r="N129" s="77"/>
      <c r="O129" s="78"/>
      <c r="P129" s="78"/>
      <c r="Q129" s="78"/>
      <c r="R129" s="79"/>
      <c r="S129" s="80"/>
      <c r="T129" s="81"/>
      <c r="U129" s="77"/>
      <c r="V129" s="79"/>
      <c r="W129" s="79"/>
      <c r="X129" s="82"/>
      <c r="Y129" s="83">
        <f>M129</f>
        <v>201700</v>
      </c>
      <c r="Z129" s="84"/>
      <c r="AA129" s="87">
        <f>AB129*M129/100</f>
        <v>20.170000000000002</v>
      </c>
      <c r="AB129" s="110">
        <v>0.01</v>
      </c>
    </row>
    <row r="130" spans="2:28" ht="16.5" customHeight="1" x14ac:dyDescent="0.25">
      <c r="B130" s="99"/>
      <c r="C130" s="99"/>
      <c r="D130" s="99"/>
      <c r="E130" s="99"/>
      <c r="F130" s="99"/>
      <c r="G130" s="99"/>
      <c r="H130" s="107"/>
      <c r="I130" s="107"/>
      <c r="J130" s="107"/>
      <c r="K130" s="106"/>
      <c r="L130" s="106"/>
      <c r="M130" s="106"/>
      <c r="N130" s="77"/>
      <c r="O130" s="78"/>
      <c r="P130" s="78"/>
      <c r="Q130" s="78"/>
      <c r="R130" s="79"/>
      <c r="S130" s="80"/>
      <c r="T130" s="81"/>
      <c r="U130" s="77"/>
      <c r="V130" s="79"/>
      <c r="W130" s="79"/>
      <c r="X130" s="86"/>
      <c r="Y130" s="83"/>
      <c r="Z130" s="84"/>
      <c r="AA130" s="85"/>
      <c r="AB130" s="86"/>
    </row>
    <row r="131" spans="2:28" ht="16.5" customHeight="1" x14ac:dyDescent="0.25">
      <c r="B131" s="100" t="s">
        <v>205</v>
      </c>
      <c r="C131" s="101"/>
      <c r="D131" s="101"/>
      <c r="E131" s="101"/>
      <c r="F131" s="101"/>
      <c r="G131" s="102"/>
      <c r="H131" s="102" t="s">
        <v>207</v>
      </c>
      <c r="I131" s="102" t="s">
        <v>234</v>
      </c>
      <c r="J131" s="102" t="s">
        <v>823</v>
      </c>
      <c r="K131" s="102">
        <v>29</v>
      </c>
      <c r="L131" s="102">
        <v>7</v>
      </c>
      <c r="M131" s="102"/>
      <c r="N131" s="102"/>
      <c r="O131" s="102" t="s">
        <v>208</v>
      </c>
      <c r="P131" s="102" t="s">
        <v>209</v>
      </c>
      <c r="Q131" s="102" t="s">
        <v>139</v>
      </c>
      <c r="R131" s="102">
        <v>34160</v>
      </c>
      <c r="S131" s="102" t="s">
        <v>236</v>
      </c>
      <c r="T131" s="102">
        <v>100</v>
      </c>
      <c r="U131" s="102" t="s">
        <v>842</v>
      </c>
      <c r="V131" s="103"/>
      <c r="W131" s="101"/>
      <c r="X131" s="102" t="s">
        <v>212</v>
      </c>
      <c r="Y131" s="101" t="s">
        <v>843</v>
      </c>
      <c r="Z131" s="101"/>
      <c r="AA131" s="101"/>
      <c r="AB131" s="104"/>
    </row>
    <row r="132" spans="2:28" ht="16.5" customHeight="1" x14ac:dyDescent="0.25">
      <c r="B132" s="97">
        <v>262</v>
      </c>
      <c r="C132" s="97" t="s">
        <v>55</v>
      </c>
      <c r="D132" s="98">
        <v>6079</v>
      </c>
      <c r="E132" s="99">
        <v>78</v>
      </c>
      <c r="F132" s="97">
        <v>7</v>
      </c>
      <c r="G132" s="97">
        <v>1</v>
      </c>
      <c r="H132" s="105">
        <v>6</v>
      </c>
      <c r="I132" s="105">
        <v>3</v>
      </c>
      <c r="J132" s="105">
        <v>94</v>
      </c>
      <c r="K132" s="95">
        <v>2794</v>
      </c>
      <c r="L132" s="106">
        <f>T131</f>
        <v>100</v>
      </c>
      <c r="M132" s="106">
        <f>K132*L132</f>
        <v>279400</v>
      </c>
      <c r="N132" s="77"/>
      <c r="O132" s="78"/>
      <c r="P132" s="78"/>
      <c r="Q132" s="78"/>
      <c r="R132" s="79"/>
      <c r="S132" s="80"/>
      <c r="T132" s="81"/>
      <c r="U132" s="77"/>
      <c r="V132" s="79"/>
      <c r="W132" s="79"/>
      <c r="X132" s="82"/>
      <c r="Y132" s="83">
        <f>M132</f>
        <v>279400</v>
      </c>
      <c r="Z132" s="84"/>
      <c r="AA132" s="87">
        <f>AB132*M132/100</f>
        <v>27.94</v>
      </c>
      <c r="AB132" s="110">
        <v>0.01</v>
      </c>
    </row>
    <row r="133" spans="2:28" ht="16.5" customHeight="1" x14ac:dyDescent="0.25">
      <c r="B133" s="99"/>
      <c r="C133" s="99"/>
      <c r="D133" s="99"/>
      <c r="E133" s="99"/>
      <c r="F133" s="99"/>
      <c r="G133" s="99"/>
      <c r="H133" s="107"/>
      <c r="I133" s="107"/>
      <c r="J133" s="107"/>
      <c r="K133" s="106"/>
      <c r="L133" s="106"/>
      <c r="M133" s="106"/>
      <c r="N133" s="77"/>
      <c r="O133" s="78"/>
      <c r="P133" s="78"/>
      <c r="Q133" s="78"/>
      <c r="R133" s="79"/>
      <c r="S133" s="80"/>
      <c r="T133" s="81"/>
      <c r="U133" s="77"/>
      <c r="V133" s="79"/>
      <c r="W133" s="79"/>
      <c r="X133" s="86"/>
      <c r="Y133" s="83"/>
      <c r="Z133" s="84"/>
      <c r="AA133" s="85"/>
      <c r="AB133" s="86"/>
    </row>
    <row r="134" spans="2:28" ht="16.5" customHeight="1" x14ac:dyDescent="0.25">
      <c r="B134" s="100" t="s">
        <v>205</v>
      </c>
      <c r="C134" s="101"/>
      <c r="D134" s="101"/>
      <c r="E134" s="101"/>
      <c r="F134" s="101"/>
      <c r="G134" s="102"/>
      <c r="H134" s="102" t="s">
        <v>210</v>
      </c>
      <c r="I134" s="102" t="s">
        <v>844</v>
      </c>
      <c r="J134" s="102" t="s">
        <v>845</v>
      </c>
      <c r="K134" s="102">
        <v>53</v>
      </c>
      <c r="L134" s="102">
        <v>7</v>
      </c>
      <c r="M134" s="102"/>
      <c r="N134" s="102"/>
      <c r="O134" s="102" t="s">
        <v>208</v>
      </c>
      <c r="P134" s="102" t="s">
        <v>209</v>
      </c>
      <c r="Q134" s="102" t="s">
        <v>139</v>
      </c>
      <c r="R134" s="102">
        <v>34160</v>
      </c>
      <c r="S134" s="102" t="s">
        <v>236</v>
      </c>
      <c r="T134" s="102">
        <v>130</v>
      </c>
      <c r="U134" s="102" t="s">
        <v>846</v>
      </c>
      <c r="V134" s="103"/>
      <c r="W134" s="101"/>
      <c r="X134" s="102"/>
      <c r="Y134" s="101"/>
      <c r="Z134" s="101"/>
      <c r="AA134" s="101"/>
      <c r="AB134" s="104"/>
    </row>
    <row r="135" spans="2:28" ht="16.5" customHeight="1" x14ac:dyDescent="0.25">
      <c r="B135" s="97">
        <v>263</v>
      </c>
      <c r="C135" s="97" t="s">
        <v>55</v>
      </c>
      <c r="D135" s="98">
        <v>6080</v>
      </c>
      <c r="E135" s="99">
        <v>79</v>
      </c>
      <c r="F135" s="97">
        <v>7</v>
      </c>
      <c r="G135" s="97">
        <v>1</v>
      </c>
      <c r="H135" s="105">
        <v>14</v>
      </c>
      <c r="I135" s="105">
        <v>2</v>
      </c>
      <c r="J135" s="105">
        <v>39</v>
      </c>
      <c r="K135" s="95">
        <v>5839</v>
      </c>
      <c r="L135" s="106">
        <f>T134</f>
        <v>130</v>
      </c>
      <c r="M135" s="106">
        <f>K135*L135</f>
        <v>759070</v>
      </c>
      <c r="N135" s="77"/>
      <c r="O135" s="78"/>
      <c r="P135" s="78"/>
      <c r="Q135" s="78"/>
      <c r="R135" s="79"/>
      <c r="S135" s="80"/>
      <c r="T135" s="81"/>
      <c r="U135" s="77"/>
      <c r="V135" s="79"/>
      <c r="W135" s="79"/>
      <c r="X135" s="82"/>
      <c r="Y135" s="83">
        <f>M135</f>
        <v>759070</v>
      </c>
      <c r="Z135" s="84"/>
      <c r="AA135" s="87">
        <f>AB135*M135/100</f>
        <v>75.906999999999996</v>
      </c>
      <c r="AB135" s="110">
        <v>0.01</v>
      </c>
    </row>
    <row r="136" spans="2:28" ht="16.5" customHeight="1" x14ac:dyDescent="0.25">
      <c r="B136" s="99"/>
      <c r="C136" s="99"/>
      <c r="D136" s="99"/>
      <c r="E136" s="99"/>
      <c r="F136" s="99"/>
      <c r="G136" s="99"/>
      <c r="H136" s="107"/>
      <c r="I136" s="107"/>
      <c r="J136" s="107"/>
      <c r="K136" s="106"/>
      <c r="L136" s="106"/>
      <c r="M136" s="106"/>
      <c r="N136" s="77"/>
      <c r="O136" s="78"/>
      <c r="P136" s="78"/>
      <c r="Q136" s="78"/>
      <c r="R136" s="79"/>
      <c r="S136" s="80"/>
      <c r="T136" s="81"/>
      <c r="U136" s="77"/>
      <c r="V136" s="79"/>
      <c r="W136" s="79"/>
      <c r="X136" s="86"/>
      <c r="Y136" s="83"/>
      <c r="Z136" s="84"/>
      <c r="AA136" s="85"/>
      <c r="AB136" s="86"/>
    </row>
    <row r="137" spans="2:28" ht="16.5" customHeight="1" x14ac:dyDescent="0.25">
      <c r="B137" s="100" t="s">
        <v>205</v>
      </c>
      <c r="C137" s="101"/>
      <c r="D137" s="101"/>
      <c r="E137" s="101"/>
      <c r="F137" s="101"/>
      <c r="G137" s="102"/>
      <c r="H137" s="102" t="s">
        <v>301</v>
      </c>
      <c r="I137" s="102" t="s">
        <v>847</v>
      </c>
      <c r="J137" s="102" t="s">
        <v>848</v>
      </c>
      <c r="K137" s="102">
        <v>21</v>
      </c>
      <c r="L137" s="102">
        <v>7</v>
      </c>
      <c r="M137" s="102"/>
      <c r="N137" s="102"/>
      <c r="O137" s="102" t="s">
        <v>208</v>
      </c>
      <c r="P137" s="102" t="s">
        <v>209</v>
      </c>
      <c r="Q137" s="102" t="s">
        <v>139</v>
      </c>
      <c r="R137" s="102">
        <v>34160</v>
      </c>
      <c r="S137" s="102" t="s">
        <v>236</v>
      </c>
      <c r="T137" s="102">
        <v>150</v>
      </c>
      <c r="U137" s="102" t="s">
        <v>849</v>
      </c>
      <c r="V137" s="103"/>
      <c r="W137" s="101"/>
      <c r="X137" s="102"/>
      <c r="Y137" s="101"/>
      <c r="Z137" s="101"/>
      <c r="AA137" s="101"/>
      <c r="AB137" s="104"/>
    </row>
    <row r="138" spans="2:28" ht="16.5" customHeight="1" x14ac:dyDescent="0.25">
      <c r="B138" s="97">
        <v>264</v>
      </c>
      <c r="C138" s="97" t="s">
        <v>55</v>
      </c>
      <c r="D138" s="98">
        <v>6081</v>
      </c>
      <c r="E138" s="99">
        <v>80</v>
      </c>
      <c r="F138" s="97">
        <v>7</v>
      </c>
      <c r="G138" s="97">
        <v>1</v>
      </c>
      <c r="H138" s="105">
        <v>11</v>
      </c>
      <c r="I138" s="105">
        <v>2</v>
      </c>
      <c r="J138" s="105">
        <v>90</v>
      </c>
      <c r="K138" s="95">
        <v>4690</v>
      </c>
      <c r="L138" s="106">
        <f>T137</f>
        <v>150</v>
      </c>
      <c r="M138" s="106">
        <f>K138*L138</f>
        <v>703500</v>
      </c>
      <c r="N138" s="77"/>
      <c r="O138" s="78"/>
      <c r="P138" s="78"/>
      <c r="Q138" s="78"/>
      <c r="R138" s="79"/>
      <c r="S138" s="80"/>
      <c r="T138" s="81"/>
      <c r="U138" s="77"/>
      <c r="V138" s="79"/>
      <c r="W138" s="79"/>
      <c r="X138" s="82"/>
      <c r="Y138" s="83">
        <f>M138</f>
        <v>703500</v>
      </c>
      <c r="Z138" s="84"/>
      <c r="AA138" s="87">
        <f>AB138*M138/100</f>
        <v>70.349999999999994</v>
      </c>
      <c r="AB138" s="110">
        <v>0.01</v>
      </c>
    </row>
    <row r="139" spans="2:28" ht="16.5" customHeight="1" x14ac:dyDescent="0.25">
      <c r="B139" s="99"/>
      <c r="C139" s="99"/>
      <c r="D139" s="99"/>
      <c r="E139" s="99"/>
      <c r="F139" s="99"/>
      <c r="G139" s="99"/>
      <c r="H139" s="107"/>
      <c r="I139" s="107"/>
      <c r="J139" s="107"/>
      <c r="K139" s="106"/>
      <c r="L139" s="106"/>
      <c r="M139" s="106"/>
      <c r="N139" s="77"/>
      <c r="O139" s="78"/>
      <c r="P139" s="78"/>
      <c r="Q139" s="78"/>
      <c r="R139" s="79"/>
      <c r="S139" s="80"/>
      <c r="T139" s="81"/>
      <c r="U139" s="77"/>
      <c r="V139" s="79"/>
      <c r="W139" s="79"/>
      <c r="X139" s="86"/>
      <c r="Y139" s="83"/>
      <c r="Z139" s="84"/>
      <c r="AA139" s="85"/>
      <c r="AB139" s="86"/>
    </row>
    <row r="140" spans="2:28" ht="16.5" customHeight="1" x14ac:dyDescent="0.25">
      <c r="B140" s="100" t="s">
        <v>205</v>
      </c>
      <c r="C140" s="101"/>
      <c r="D140" s="101"/>
      <c r="E140" s="101"/>
      <c r="F140" s="101"/>
      <c r="G140" s="102"/>
      <c r="H140" s="102" t="s">
        <v>210</v>
      </c>
      <c r="I140" s="102" t="s">
        <v>850</v>
      </c>
      <c r="J140" s="102" t="s">
        <v>823</v>
      </c>
      <c r="K140" s="102">
        <v>29</v>
      </c>
      <c r="L140" s="102">
        <v>7</v>
      </c>
      <c r="M140" s="102"/>
      <c r="N140" s="102"/>
      <c r="O140" s="102" t="s">
        <v>208</v>
      </c>
      <c r="P140" s="102" t="s">
        <v>209</v>
      </c>
      <c r="Q140" s="102" t="s">
        <v>139</v>
      </c>
      <c r="R140" s="102">
        <v>34160</v>
      </c>
      <c r="S140" s="102" t="s">
        <v>236</v>
      </c>
      <c r="T140" s="102">
        <v>100</v>
      </c>
      <c r="U140" s="102" t="s">
        <v>851</v>
      </c>
      <c r="V140" s="103"/>
      <c r="W140" s="101"/>
      <c r="X140" s="102" t="s">
        <v>212</v>
      </c>
      <c r="Y140" s="101" t="s">
        <v>843</v>
      </c>
      <c r="Z140" s="101"/>
      <c r="AA140" s="101"/>
      <c r="AB140" s="104"/>
    </row>
    <row r="141" spans="2:28" ht="16.5" customHeight="1" x14ac:dyDescent="0.25">
      <c r="B141" s="97">
        <v>265</v>
      </c>
      <c r="C141" s="97" t="s">
        <v>55</v>
      </c>
      <c r="D141" s="98">
        <v>6083</v>
      </c>
      <c r="E141" s="99">
        <v>82</v>
      </c>
      <c r="F141" s="97">
        <v>7</v>
      </c>
      <c r="G141" s="97">
        <v>1</v>
      </c>
      <c r="H141" s="105">
        <v>9</v>
      </c>
      <c r="I141" s="105">
        <v>0</v>
      </c>
      <c r="J141" s="105">
        <v>37</v>
      </c>
      <c r="K141" s="95">
        <v>3637</v>
      </c>
      <c r="L141" s="106">
        <f>T140</f>
        <v>100</v>
      </c>
      <c r="M141" s="106">
        <f>K141*L141</f>
        <v>363700</v>
      </c>
      <c r="N141" s="77"/>
      <c r="O141" s="78"/>
      <c r="P141" s="78"/>
      <c r="Q141" s="78"/>
      <c r="R141" s="79"/>
      <c r="S141" s="80"/>
      <c r="T141" s="81"/>
      <c r="U141" s="77"/>
      <c r="V141" s="79"/>
      <c r="W141" s="79"/>
      <c r="X141" s="82"/>
      <c r="Y141" s="83">
        <f>M141</f>
        <v>363700</v>
      </c>
      <c r="Z141" s="84"/>
      <c r="AA141" s="87">
        <f>AB141*M141/100</f>
        <v>36.369999999999997</v>
      </c>
      <c r="AB141" s="110">
        <v>0.01</v>
      </c>
    </row>
    <row r="142" spans="2:28" ht="16.5" customHeight="1" x14ac:dyDescent="0.25">
      <c r="B142" s="99"/>
      <c r="C142" s="99"/>
      <c r="D142" s="99"/>
      <c r="E142" s="99"/>
      <c r="F142" s="99"/>
      <c r="G142" s="99"/>
      <c r="H142" s="107"/>
      <c r="I142" s="107"/>
      <c r="J142" s="107"/>
      <c r="K142" s="106"/>
      <c r="L142" s="106"/>
      <c r="M142" s="106"/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6"/>
      <c r="Y142" s="83"/>
      <c r="Z142" s="84"/>
      <c r="AA142" s="85"/>
      <c r="AB142" s="86"/>
    </row>
    <row r="143" spans="2:28" ht="16.5" customHeight="1" x14ac:dyDescent="0.25">
      <c r="B143" s="100" t="s">
        <v>205</v>
      </c>
      <c r="C143" s="101"/>
      <c r="D143" s="101"/>
      <c r="E143" s="101"/>
      <c r="F143" s="101"/>
      <c r="G143" s="102"/>
      <c r="H143" s="102" t="s">
        <v>210</v>
      </c>
      <c r="I143" s="102" t="s">
        <v>852</v>
      </c>
      <c r="J143" s="102" t="s">
        <v>539</v>
      </c>
      <c r="K143" s="102">
        <v>74</v>
      </c>
      <c r="L143" s="102">
        <v>7</v>
      </c>
      <c r="M143" s="102"/>
      <c r="N143" s="102"/>
      <c r="O143" s="102" t="s">
        <v>208</v>
      </c>
      <c r="P143" s="102" t="s">
        <v>209</v>
      </c>
      <c r="Q143" s="102" t="s">
        <v>139</v>
      </c>
      <c r="R143" s="102">
        <v>34160</v>
      </c>
      <c r="S143" s="102" t="s">
        <v>236</v>
      </c>
      <c r="T143" s="102">
        <v>100</v>
      </c>
      <c r="U143" s="102" t="s">
        <v>853</v>
      </c>
      <c r="V143" s="103"/>
      <c r="W143" s="101"/>
      <c r="X143" s="102"/>
      <c r="Y143" s="101"/>
      <c r="Z143" s="101"/>
      <c r="AA143" s="101"/>
      <c r="AB143" s="104"/>
    </row>
    <row r="144" spans="2:28" ht="16.5" customHeight="1" x14ac:dyDescent="0.25">
      <c r="B144" s="97">
        <v>266</v>
      </c>
      <c r="C144" s="97" t="s">
        <v>55</v>
      </c>
      <c r="D144" s="98">
        <v>6085</v>
      </c>
      <c r="E144" s="99">
        <v>84</v>
      </c>
      <c r="F144" s="97">
        <v>7</v>
      </c>
      <c r="G144" s="97">
        <v>1</v>
      </c>
      <c r="H144" s="105">
        <v>11</v>
      </c>
      <c r="I144" s="105">
        <v>2</v>
      </c>
      <c r="J144" s="105">
        <v>48</v>
      </c>
      <c r="K144" s="95">
        <v>4648</v>
      </c>
      <c r="L144" s="106">
        <f>T143</f>
        <v>100</v>
      </c>
      <c r="M144" s="106">
        <f>K144*L144</f>
        <v>464800</v>
      </c>
      <c r="N144" s="77"/>
      <c r="O144" s="78"/>
      <c r="P144" s="78"/>
      <c r="Q144" s="78"/>
      <c r="R144" s="79"/>
      <c r="S144" s="80"/>
      <c r="T144" s="81"/>
      <c r="U144" s="77"/>
      <c r="V144" s="79"/>
      <c r="W144" s="79"/>
      <c r="X144" s="82"/>
      <c r="Y144" s="83">
        <f>M144</f>
        <v>464800</v>
      </c>
      <c r="Z144" s="84"/>
      <c r="AA144" s="87">
        <f>AB144*M144/100</f>
        <v>46.48</v>
      </c>
      <c r="AB144" s="110">
        <v>0.01</v>
      </c>
    </row>
    <row r="145" spans="2:28" ht="16.5" customHeight="1" x14ac:dyDescent="0.25">
      <c r="B145" s="99"/>
      <c r="C145" s="99"/>
      <c r="D145" s="99"/>
      <c r="E145" s="99"/>
      <c r="F145" s="99"/>
      <c r="G145" s="99"/>
      <c r="H145" s="107"/>
      <c r="I145" s="107"/>
      <c r="J145" s="107"/>
      <c r="K145" s="106"/>
      <c r="L145" s="106"/>
      <c r="M145" s="106"/>
      <c r="N145" s="77"/>
      <c r="O145" s="78"/>
      <c r="P145" s="78"/>
      <c r="Q145" s="78"/>
      <c r="R145" s="79"/>
      <c r="S145" s="80"/>
      <c r="T145" s="81"/>
      <c r="U145" s="77"/>
      <c r="V145" s="79"/>
      <c r="W145" s="79"/>
      <c r="X145" s="86"/>
      <c r="Y145" s="83"/>
      <c r="Z145" s="84"/>
      <c r="AA145" s="85"/>
      <c r="AB145" s="86"/>
    </row>
    <row r="146" spans="2:28" ht="16.5" customHeight="1" x14ac:dyDescent="0.25">
      <c r="B146" s="100" t="s">
        <v>205</v>
      </c>
      <c r="C146" s="101"/>
      <c r="D146" s="101"/>
      <c r="E146" s="101"/>
      <c r="F146" s="101"/>
      <c r="G146" s="102"/>
      <c r="H146" s="102" t="s">
        <v>210</v>
      </c>
      <c r="I146" s="102" t="s">
        <v>852</v>
      </c>
      <c r="J146" s="102" t="s">
        <v>539</v>
      </c>
      <c r="K146" s="102">
        <v>74</v>
      </c>
      <c r="L146" s="102">
        <v>7</v>
      </c>
      <c r="M146" s="102"/>
      <c r="N146" s="102"/>
      <c r="O146" s="102" t="s">
        <v>208</v>
      </c>
      <c r="P146" s="102" t="s">
        <v>209</v>
      </c>
      <c r="Q146" s="102" t="s">
        <v>139</v>
      </c>
      <c r="R146" s="102">
        <v>34160</v>
      </c>
      <c r="S146" s="102" t="s">
        <v>236</v>
      </c>
      <c r="T146" s="102">
        <v>100</v>
      </c>
      <c r="U146" s="102" t="s">
        <v>854</v>
      </c>
      <c r="V146" s="103"/>
      <c r="W146" s="101"/>
      <c r="X146" s="102"/>
      <c r="Y146" s="101"/>
      <c r="Z146" s="101"/>
      <c r="AA146" s="101"/>
      <c r="AB146" s="104"/>
    </row>
    <row r="147" spans="2:28" ht="16.5" customHeight="1" x14ac:dyDescent="0.25">
      <c r="B147" s="97">
        <v>267</v>
      </c>
      <c r="C147" s="97" t="s">
        <v>55</v>
      </c>
      <c r="D147" s="98">
        <v>6086</v>
      </c>
      <c r="E147" s="99">
        <v>85</v>
      </c>
      <c r="F147" s="97">
        <v>7</v>
      </c>
      <c r="G147" s="97">
        <v>1</v>
      </c>
      <c r="H147" s="105">
        <v>11</v>
      </c>
      <c r="I147" s="105">
        <v>2</v>
      </c>
      <c r="J147" s="105">
        <v>42</v>
      </c>
      <c r="K147" s="95">
        <v>4642</v>
      </c>
      <c r="L147" s="106">
        <f>T146</f>
        <v>100</v>
      </c>
      <c r="M147" s="106">
        <f>K147*L147</f>
        <v>464200</v>
      </c>
      <c r="N147" s="77"/>
      <c r="O147" s="78"/>
      <c r="P147" s="78"/>
      <c r="Q147" s="78"/>
      <c r="R147" s="79"/>
      <c r="S147" s="80"/>
      <c r="T147" s="81"/>
      <c r="U147" s="77"/>
      <c r="V147" s="79"/>
      <c r="W147" s="79"/>
      <c r="X147" s="82"/>
      <c r="Y147" s="83">
        <f>M147</f>
        <v>464200</v>
      </c>
      <c r="Z147" s="84"/>
      <c r="AA147" s="87">
        <f>AB147*M147/100</f>
        <v>46.42</v>
      </c>
      <c r="AB147" s="110">
        <v>0.01</v>
      </c>
    </row>
    <row r="148" spans="2:28" ht="16.5" customHeight="1" x14ac:dyDescent="0.25">
      <c r="B148" s="99"/>
      <c r="C148" s="99"/>
      <c r="D148" s="99"/>
      <c r="E148" s="99"/>
      <c r="F148" s="99"/>
      <c r="G148" s="99"/>
      <c r="H148" s="107"/>
      <c r="I148" s="107"/>
      <c r="J148" s="107"/>
      <c r="K148" s="106"/>
      <c r="L148" s="106"/>
      <c r="M148" s="106"/>
      <c r="N148" s="77"/>
      <c r="O148" s="78"/>
      <c r="P148" s="78"/>
      <c r="Q148" s="78"/>
      <c r="R148" s="79"/>
      <c r="S148" s="80"/>
      <c r="T148" s="81"/>
      <c r="U148" s="77"/>
      <c r="V148" s="79"/>
      <c r="W148" s="79"/>
      <c r="X148" s="86"/>
      <c r="Y148" s="83"/>
      <c r="Z148" s="84"/>
      <c r="AA148" s="85"/>
      <c r="AB148" s="86"/>
    </row>
    <row r="149" spans="2:28" ht="16.5" customHeight="1" x14ac:dyDescent="0.25">
      <c r="B149" s="100" t="s">
        <v>205</v>
      </c>
      <c r="C149" s="101"/>
      <c r="D149" s="101"/>
      <c r="E149" s="101"/>
      <c r="F149" s="101"/>
      <c r="G149" s="102"/>
      <c r="H149" s="102" t="s">
        <v>210</v>
      </c>
      <c r="I149" s="102" t="s">
        <v>323</v>
      </c>
      <c r="J149" s="102" t="s">
        <v>855</v>
      </c>
      <c r="K149" s="102">
        <v>36</v>
      </c>
      <c r="L149" s="102">
        <v>7</v>
      </c>
      <c r="M149" s="102"/>
      <c r="N149" s="102"/>
      <c r="O149" s="102" t="s">
        <v>208</v>
      </c>
      <c r="P149" s="102" t="s">
        <v>209</v>
      </c>
      <c r="Q149" s="102" t="s">
        <v>139</v>
      </c>
      <c r="R149" s="102">
        <v>34160</v>
      </c>
      <c r="S149" s="102" t="s">
        <v>236</v>
      </c>
      <c r="T149" s="102">
        <v>100</v>
      </c>
      <c r="U149" s="102" t="s">
        <v>856</v>
      </c>
      <c r="V149" s="103"/>
      <c r="W149" s="101"/>
      <c r="X149" s="102"/>
      <c r="Y149" s="101"/>
      <c r="Z149" s="101"/>
      <c r="AA149" s="101"/>
      <c r="AB149" s="104"/>
    </row>
    <row r="150" spans="2:28" ht="16.5" customHeight="1" x14ac:dyDescent="0.25">
      <c r="B150" s="97">
        <v>268</v>
      </c>
      <c r="C150" s="97" t="s">
        <v>55</v>
      </c>
      <c r="D150" s="98">
        <v>6087</v>
      </c>
      <c r="E150" s="99">
        <v>86</v>
      </c>
      <c r="F150" s="97">
        <v>7</v>
      </c>
      <c r="G150" s="97">
        <v>1</v>
      </c>
      <c r="H150" s="105">
        <v>13</v>
      </c>
      <c r="I150" s="105">
        <v>0</v>
      </c>
      <c r="J150" s="105">
        <v>52</v>
      </c>
      <c r="K150" s="95">
        <v>5252</v>
      </c>
      <c r="L150" s="106">
        <f>T149</f>
        <v>100</v>
      </c>
      <c r="M150" s="106">
        <f>K150*L150</f>
        <v>525200</v>
      </c>
      <c r="N150" s="77"/>
      <c r="O150" s="78"/>
      <c r="P150" s="78"/>
      <c r="Q150" s="78"/>
      <c r="R150" s="79"/>
      <c r="S150" s="80"/>
      <c r="T150" s="81"/>
      <c r="U150" s="77"/>
      <c r="V150" s="79"/>
      <c r="W150" s="79"/>
      <c r="X150" s="82"/>
      <c r="Y150" s="83">
        <f>M150</f>
        <v>525200</v>
      </c>
      <c r="Z150" s="84"/>
      <c r="AA150" s="87">
        <f>AB150*M150/100</f>
        <v>52.52</v>
      </c>
      <c r="AB150" s="110">
        <v>0.01</v>
      </c>
    </row>
    <row r="151" spans="2:28" ht="16.5" customHeight="1" x14ac:dyDescent="0.25">
      <c r="B151" s="99"/>
      <c r="C151" s="99"/>
      <c r="D151" s="99"/>
      <c r="E151" s="99"/>
      <c r="F151" s="99"/>
      <c r="G151" s="99"/>
      <c r="H151" s="107"/>
      <c r="I151" s="107"/>
      <c r="J151" s="107"/>
      <c r="K151" s="106"/>
      <c r="L151" s="106"/>
      <c r="M151" s="106"/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6"/>
      <c r="Y151" s="83"/>
      <c r="Z151" s="84"/>
      <c r="AA151" s="85"/>
      <c r="AB151" s="86"/>
    </row>
    <row r="152" spans="2:28" ht="16.5" customHeight="1" x14ac:dyDescent="0.25">
      <c r="B152" s="100" t="s">
        <v>205</v>
      </c>
      <c r="C152" s="101"/>
      <c r="D152" s="101"/>
      <c r="E152" s="101"/>
      <c r="F152" s="101"/>
      <c r="G152" s="102"/>
      <c r="H152" s="102" t="s">
        <v>210</v>
      </c>
      <c r="I152" s="102" t="s">
        <v>323</v>
      </c>
      <c r="J152" s="102" t="s">
        <v>855</v>
      </c>
      <c r="K152" s="102">
        <v>36</v>
      </c>
      <c r="L152" s="102">
        <v>7</v>
      </c>
      <c r="M152" s="102"/>
      <c r="N152" s="102"/>
      <c r="O152" s="102" t="s">
        <v>208</v>
      </c>
      <c r="P152" s="102" t="s">
        <v>209</v>
      </c>
      <c r="Q152" s="102" t="s">
        <v>139</v>
      </c>
      <c r="R152" s="102">
        <v>34160</v>
      </c>
      <c r="S152" s="102" t="s">
        <v>236</v>
      </c>
      <c r="T152" s="102">
        <v>100</v>
      </c>
      <c r="U152" s="102" t="s">
        <v>857</v>
      </c>
      <c r="V152" s="103"/>
      <c r="W152" s="101"/>
      <c r="X152" s="102"/>
      <c r="Y152" s="101"/>
      <c r="Z152" s="101"/>
      <c r="AA152" s="101"/>
      <c r="AB152" s="104"/>
    </row>
    <row r="153" spans="2:28" ht="16.5" customHeight="1" x14ac:dyDescent="0.25">
      <c r="B153" s="97">
        <v>269</v>
      </c>
      <c r="C153" s="97" t="s">
        <v>55</v>
      </c>
      <c r="D153" s="98">
        <v>6088</v>
      </c>
      <c r="E153" s="99">
        <v>87</v>
      </c>
      <c r="F153" s="97">
        <v>7</v>
      </c>
      <c r="G153" s="97">
        <v>1</v>
      </c>
      <c r="H153" s="105">
        <v>11</v>
      </c>
      <c r="I153" s="105">
        <v>2</v>
      </c>
      <c r="J153" s="105">
        <v>75</v>
      </c>
      <c r="K153" s="95">
        <v>4675</v>
      </c>
      <c r="L153" s="106">
        <f>T152</f>
        <v>100</v>
      </c>
      <c r="M153" s="106">
        <f>K153*L153</f>
        <v>467500</v>
      </c>
      <c r="N153" s="77"/>
      <c r="O153" s="78"/>
      <c r="P153" s="78"/>
      <c r="Q153" s="78"/>
      <c r="R153" s="79"/>
      <c r="S153" s="80"/>
      <c r="T153" s="81"/>
      <c r="U153" s="77"/>
      <c r="V153" s="79"/>
      <c r="W153" s="79"/>
      <c r="X153" s="82"/>
      <c r="Y153" s="83">
        <f>M153</f>
        <v>467500</v>
      </c>
      <c r="Z153" s="84"/>
      <c r="AA153" s="87">
        <f>AB153*M153/100</f>
        <v>46.75</v>
      </c>
      <c r="AB153" s="110">
        <v>0.01</v>
      </c>
    </row>
    <row r="154" spans="2:28" ht="16.5" customHeight="1" x14ac:dyDescent="0.25">
      <c r="B154" s="99"/>
      <c r="C154" s="99"/>
      <c r="D154" s="99"/>
      <c r="E154" s="99"/>
      <c r="F154" s="99"/>
      <c r="G154" s="99"/>
      <c r="H154" s="107"/>
      <c r="I154" s="107"/>
      <c r="J154" s="107"/>
      <c r="K154" s="106"/>
      <c r="L154" s="106"/>
      <c r="M154" s="106"/>
      <c r="N154" s="77"/>
      <c r="O154" s="78"/>
      <c r="P154" s="78"/>
      <c r="Q154" s="78"/>
      <c r="R154" s="79"/>
      <c r="S154" s="80"/>
      <c r="T154" s="81"/>
      <c r="U154" s="77"/>
      <c r="V154" s="79"/>
      <c r="W154" s="79"/>
      <c r="X154" s="86"/>
      <c r="Y154" s="83"/>
      <c r="Z154" s="84"/>
      <c r="AA154" s="85"/>
      <c r="AB154" s="86"/>
    </row>
    <row r="155" spans="2:28" ht="16.5" customHeight="1" x14ac:dyDescent="0.25">
      <c r="B155" s="100" t="s">
        <v>205</v>
      </c>
      <c r="C155" s="101"/>
      <c r="D155" s="101"/>
      <c r="E155" s="101"/>
      <c r="F155" s="101"/>
      <c r="G155" s="102"/>
      <c r="H155" s="102" t="s">
        <v>207</v>
      </c>
      <c r="I155" s="102" t="s">
        <v>862</v>
      </c>
      <c r="J155" s="102" t="s">
        <v>823</v>
      </c>
      <c r="K155" s="102">
        <v>35</v>
      </c>
      <c r="L155" s="102">
        <v>7</v>
      </c>
      <c r="M155" s="102"/>
      <c r="N155" s="102"/>
      <c r="O155" s="102" t="s">
        <v>208</v>
      </c>
      <c r="P155" s="102" t="s">
        <v>209</v>
      </c>
      <c r="Q155" s="102" t="s">
        <v>139</v>
      </c>
      <c r="R155" s="102">
        <v>34160</v>
      </c>
      <c r="S155" s="102" t="s">
        <v>236</v>
      </c>
      <c r="T155" s="102">
        <v>100</v>
      </c>
      <c r="U155" s="102" t="s">
        <v>863</v>
      </c>
      <c r="V155" s="103"/>
      <c r="W155" s="101"/>
      <c r="X155" s="102"/>
      <c r="Y155" s="101"/>
      <c r="Z155" s="101"/>
      <c r="AA155" s="101"/>
      <c r="AB155" s="104"/>
    </row>
    <row r="156" spans="2:28" ht="16.5" customHeight="1" x14ac:dyDescent="0.25">
      <c r="B156" s="97">
        <v>273</v>
      </c>
      <c r="C156" s="97" t="s">
        <v>55</v>
      </c>
      <c r="D156" s="98">
        <v>6092</v>
      </c>
      <c r="E156" s="99">
        <v>91</v>
      </c>
      <c r="F156" s="97">
        <v>7</v>
      </c>
      <c r="G156" s="97">
        <v>1</v>
      </c>
      <c r="H156" s="105">
        <v>11</v>
      </c>
      <c r="I156" s="105">
        <v>1</v>
      </c>
      <c r="J156" s="105">
        <v>49</v>
      </c>
      <c r="K156" s="95">
        <v>4549</v>
      </c>
      <c r="L156" s="106">
        <f>T155</f>
        <v>100</v>
      </c>
      <c r="M156" s="106">
        <f>K156*L156</f>
        <v>454900</v>
      </c>
      <c r="N156" s="77"/>
      <c r="O156" s="78"/>
      <c r="P156" s="78"/>
      <c r="Q156" s="78"/>
      <c r="R156" s="79"/>
      <c r="S156" s="80"/>
      <c r="T156" s="81"/>
      <c r="U156" s="77"/>
      <c r="V156" s="79"/>
      <c r="W156" s="79"/>
      <c r="X156" s="82"/>
      <c r="Y156" s="83">
        <f>M156</f>
        <v>454900</v>
      </c>
      <c r="Z156" s="84"/>
      <c r="AA156" s="87">
        <f>AB156*M156/100</f>
        <v>45.49</v>
      </c>
      <c r="AB156" s="110">
        <v>0.01</v>
      </c>
    </row>
    <row r="157" spans="2:28" ht="16.5" customHeight="1" x14ac:dyDescent="0.25">
      <c r="B157" s="99"/>
      <c r="C157" s="99"/>
      <c r="D157" s="99"/>
      <c r="E157" s="99"/>
      <c r="F157" s="99"/>
      <c r="G157" s="99"/>
      <c r="H157" s="107"/>
      <c r="I157" s="107"/>
      <c r="J157" s="107"/>
      <c r="K157" s="106"/>
      <c r="L157" s="106"/>
      <c r="M157" s="106"/>
      <c r="N157" s="77"/>
      <c r="O157" s="78"/>
      <c r="P157" s="78"/>
      <c r="Q157" s="78"/>
      <c r="R157" s="79"/>
      <c r="S157" s="80"/>
      <c r="T157" s="81"/>
      <c r="U157" s="77"/>
      <c r="V157" s="79"/>
      <c r="W157" s="79"/>
      <c r="X157" s="86"/>
      <c r="Y157" s="83"/>
      <c r="Z157" s="84"/>
      <c r="AA157" s="85"/>
      <c r="AB157" s="86"/>
    </row>
    <row r="158" spans="2:28" ht="16.5" customHeight="1" x14ac:dyDescent="0.25">
      <c r="B158" s="100" t="s">
        <v>205</v>
      </c>
      <c r="C158" s="101"/>
      <c r="D158" s="101"/>
      <c r="E158" s="101"/>
      <c r="F158" s="101"/>
      <c r="G158" s="102"/>
      <c r="H158" s="102" t="s">
        <v>301</v>
      </c>
      <c r="I158" s="102" t="s">
        <v>864</v>
      </c>
      <c r="J158" s="102" t="s">
        <v>785</v>
      </c>
      <c r="K158" s="102">
        <v>93</v>
      </c>
      <c r="L158" s="102">
        <v>7</v>
      </c>
      <c r="M158" s="102"/>
      <c r="N158" s="102"/>
      <c r="O158" s="102" t="s">
        <v>208</v>
      </c>
      <c r="P158" s="102" t="s">
        <v>209</v>
      </c>
      <c r="Q158" s="102" t="s">
        <v>139</v>
      </c>
      <c r="R158" s="102">
        <v>34160</v>
      </c>
      <c r="S158" s="102" t="s">
        <v>236</v>
      </c>
      <c r="T158" s="102">
        <v>100</v>
      </c>
      <c r="U158" s="102" t="s">
        <v>865</v>
      </c>
      <c r="V158" s="103"/>
      <c r="W158" s="101"/>
      <c r="X158" s="102"/>
      <c r="Y158" s="101"/>
      <c r="Z158" s="101"/>
      <c r="AA158" s="101"/>
      <c r="AB158" s="104"/>
    </row>
    <row r="159" spans="2:28" ht="16.5" customHeight="1" x14ac:dyDescent="0.25">
      <c r="B159" s="97">
        <v>274</v>
      </c>
      <c r="C159" s="97" t="s">
        <v>55</v>
      </c>
      <c r="D159" s="98">
        <v>6093</v>
      </c>
      <c r="E159" s="99">
        <v>92</v>
      </c>
      <c r="F159" s="97">
        <v>7</v>
      </c>
      <c r="G159" s="97">
        <v>1</v>
      </c>
      <c r="H159" s="105">
        <v>5</v>
      </c>
      <c r="I159" s="105">
        <v>3</v>
      </c>
      <c r="J159" s="105">
        <v>57</v>
      </c>
      <c r="K159" s="95">
        <v>2357</v>
      </c>
      <c r="L159" s="106">
        <f>T158</f>
        <v>100</v>
      </c>
      <c r="M159" s="106">
        <f>K159*L159</f>
        <v>235700</v>
      </c>
      <c r="N159" s="77"/>
      <c r="O159" s="78"/>
      <c r="P159" s="78"/>
      <c r="Q159" s="78"/>
      <c r="R159" s="79"/>
      <c r="S159" s="80"/>
      <c r="T159" s="81"/>
      <c r="U159" s="77"/>
      <c r="V159" s="79"/>
      <c r="W159" s="79"/>
      <c r="X159" s="82"/>
      <c r="Y159" s="83">
        <f>M159</f>
        <v>235700</v>
      </c>
      <c r="Z159" s="84"/>
      <c r="AA159" s="87">
        <f>AB159*M159/100</f>
        <v>23.57</v>
      </c>
      <c r="AB159" s="110">
        <v>0.01</v>
      </c>
    </row>
    <row r="160" spans="2:28" ht="16.5" customHeight="1" x14ac:dyDescent="0.25">
      <c r="B160" s="99"/>
      <c r="C160" s="99"/>
      <c r="D160" s="99"/>
      <c r="E160" s="99"/>
      <c r="F160" s="99"/>
      <c r="G160" s="99"/>
      <c r="H160" s="107"/>
      <c r="I160" s="107"/>
      <c r="J160" s="107"/>
      <c r="K160" s="106"/>
      <c r="L160" s="106"/>
      <c r="M160" s="106"/>
      <c r="N160" s="77"/>
      <c r="O160" s="78"/>
      <c r="P160" s="78"/>
      <c r="Q160" s="78"/>
      <c r="R160" s="79"/>
      <c r="S160" s="80"/>
      <c r="T160" s="81"/>
      <c r="U160" s="77"/>
      <c r="V160" s="79"/>
      <c r="W160" s="79"/>
      <c r="X160" s="86"/>
      <c r="Y160" s="83"/>
      <c r="Z160" s="84"/>
      <c r="AA160" s="85"/>
      <c r="AB160" s="86"/>
    </row>
    <row r="161" spans="2:28" ht="16.5" customHeight="1" x14ac:dyDescent="0.25">
      <c r="B161" s="100" t="s">
        <v>205</v>
      </c>
      <c r="C161" s="101"/>
      <c r="D161" s="101"/>
      <c r="E161" s="101"/>
      <c r="F161" s="101"/>
      <c r="G161" s="102"/>
      <c r="H161" s="102" t="s">
        <v>301</v>
      </c>
      <c r="I161" s="102" t="s">
        <v>864</v>
      </c>
      <c r="J161" s="102" t="s">
        <v>785</v>
      </c>
      <c r="K161" s="102">
        <v>93</v>
      </c>
      <c r="L161" s="102">
        <v>7</v>
      </c>
      <c r="M161" s="102"/>
      <c r="N161" s="102"/>
      <c r="O161" s="102" t="s">
        <v>208</v>
      </c>
      <c r="P161" s="102" t="s">
        <v>209</v>
      </c>
      <c r="Q161" s="102" t="s">
        <v>139</v>
      </c>
      <c r="R161" s="102">
        <v>34160</v>
      </c>
      <c r="S161" s="102" t="s">
        <v>236</v>
      </c>
      <c r="T161" s="102">
        <v>100</v>
      </c>
      <c r="U161" s="102" t="s">
        <v>866</v>
      </c>
      <c r="V161" s="103"/>
      <c r="W161" s="101"/>
      <c r="X161" s="102"/>
      <c r="Y161" s="101"/>
      <c r="Z161" s="101"/>
      <c r="AA161" s="101"/>
      <c r="AB161" s="104"/>
    </row>
    <row r="162" spans="2:28" ht="16.5" customHeight="1" x14ac:dyDescent="0.25">
      <c r="B162" s="97">
        <v>275</v>
      </c>
      <c r="C162" s="97" t="s">
        <v>55</v>
      </c>
      <c r="D162" s="98">
        <v>6094</v>
      </c>
      <c r="E162" s="99">
        <v>93</v>
      </c>
      <c r="F162" s="97">
        <v>7</v>
      </c>
      <c r="G162" s="97">
        <v>1</v>
      </c>
      <c r="H162" s="105">
        <v>8</v>
      </c>
      <c r="I162" s="105">
        <v>1</v>
      </c>
      <c r="J162" s="105">
        <v>6</v>
      </c>
      <c r="K162" s="95">
        <v>3306</v>
      </c>
      <c r="L162" s="106">
        <f>T161</f>
        <v>100</v>
      </c>
      <c r="M162" s="106">
        <f>K162*L162</f>
        <v>330600</v>
      </c>
      <c r="N162" s="77"/>
      <c r="O162" s="78"/>
      <c r="P162" s="78"/>
      <c r="Q162" s="78"/>
      <c r="R162" s="79"/>
      <c r="S162" s="80"/>
      <c r="T162" s="81"/>
      <c r="U162" s="77"/>
      <c r="V162" s="79"/>
      <c r="W162" s="79"/>
      <c r="X162" s="82"/>
      <c r="Y162" s="83">
        <f>M162</f>
        <v>330600</v>
      </c>
      <c r="Z162" s="84"/>
      <c r="AA162" s="87">
        <f>AB162*M162/100</f>
        <v>33.06</v>
      </c>
      <c r="AB162" s="110">
        <v>0.01</v>
      </c>
    </row>
    <row r="163" spans="2:28" ht="16.5" customHeight="1" x14ac:dyDescent="0.25">
      <c r="B163" s="97"/>
      <c r="C163" s="97"/>
      <c r="D163" s="98"/>
      <c r="E163" s="99"/>
      <c r="F163" s="97"/>
      <c r="G163" s="97"/>
      <c r="H163" s="105"/>
      <c r="I163" s="105"/>
      <c r="J163" s="105"/>
      <c r="K163" s="95"/>
      <c r="L163" s="106"/>
      <c r="M163" s="106"/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2"/>
      <c r="Y163" s="83"/>
      <c r="Z163" s="84"/>
      <c r="AA163" s="87"/>
      <c r="AB163" s="110"/>
    </row>
    <row r="164" spans="2:28" ht="16.5" customHeight="1" x14ac:dyDescent="0.25">
      <c r="B164" s="99"/>
      <c r="C164" s="99"/>
      <c r="D164" s="99"/>
      <c r="E164" s="99"/>
      <c r="F164" s="99"/>
      <c r="G164" s="99"/>
      <c r="H164" s="107"/>
      <c r="I164" s="107"/>
      <c r="J164" s="107"/>
      <c r="K164" s="106"/>
      <c r="L164" s="106"/>
      <c r="M164" s="106"/>
      <c r="N164" s="77"/>
      <c r="O164" s="78"/>
      <c r="P164" s="78"/>
      <c r="Q164" s="78"/>
      <c r="R164" s="79"/>
      <c r="S164" s="80"/>
      <c r="T164" s="81"/>
      <c r="U164" s="77"/>
      <c r="V164" s="79"/>
      <c r="W164" s="79"/>
      <c r="X164" s="86"/>
      <c r="Y164" s="83"/>
      <c r="Z164" s="84"/>
      <c r="AA164" s="85"/>
      <c r="AB164" s="86"/>
    </row>
    <row r="165" spans="2:28" ht="16.5" customHeight="1" x14ac:dyDescent="0.25">
      <c r="B165" s="100" t="s">
        <v>205</v>
      </c>
      <c r="C165" s="101"/>
      <c r="D165" s="101"/>
      <c r="E165" s="101"/>
      <c r="F165" s="101"/>
      <c r="G165" s="102"/>
      <c r="H165" s="102" t="s">
        <v>210</v>
      </c>
      <c r="I165" s="102" t="s">
        <v>898</v>
      </c>
      <c r="J165" s="102" t="s">
        <v>899</v>
      </c>
      <c r="K165" s="102">
        <v>3</v>
      </c>
      <c r="L165" s="102">
        <v>7</v>
      </c>
      <c r="M165" s="102"/>
      <c r="N165" s="102"/>
      <c r="O165" s="102" t="s">
        <v>208</v>
      </c>
      <c r="P165" s="102" t="s">
        <v>209</v>
      </c>
      <c r="Q165" s="102" t="s">
        <v>139</v>
      </c>
      <c r="R165" s="102">
        <v>34160</v>
      </c>
      <c r="S165" s="102" t="s">
        <v>236</v>
      </c>
      <c r="T165" s="102">
        <v>180</v>
      </c>
      <c r="U165" s="102" t="s">
        <v>900</v>
      </c>
      <c r="V165" s="103"/>
      <c r="W165" s="101"/>
      <c r="X165" s="102"/>
      <c r="Y165" s="101"/>
      <c r="Z165" s="101"/>
      <c r="AA165" s="101"/>
      <c r="AB165" s="104"/>
    </row>
    <row r="166" spans="2:28" ht="16.5" customHeight="1" x14ac:dyDescent="0.25">
      <c r="B166" s="97">
        <v>287</v>
      </c>
      <c r="C166" s="97" t="s">
        <v>55</v>
      </c>
      <c r="D166" s="98">
        <v>6031</v>
      </c>
      <c r="E166" s="99">
        <v>105</v>
      </c>
      <c r="F166" s="97">
        <v>7</v>
      </c>
      <c r="G166" s="97">
        <v>1</v>
      </c>
      <c r="H166" s="105">
        <v>4</v>
      </c>
      <c r="I166" s="105">
        <v>2</v>
      </c>
      <c r="J166" s="105">
        <v>7</v>
      </c>
      <c r="K166" s="95">
        <v>1807</v>
      </c>
      <c r="L166" s="106">
        <f>T165</f>
        <v>180</v>
      </c>
      <c r="M166" s="106">
        <f>K166*L166</f>
        <v>325260</v>
      </c>
      <c r="N166" s="77"/>
      <c r="O166" s="78"/>
      <c r="P166" s="78"/>
      <c r="Q166" s="78"/>
      <c r="R166" s="79"/>
      <c r="S166" s="80"/>
      <c r="T166" s="81"/>
      <c r="U166" s="77"/>
      <c r="V166" s="79"/>
      <c r="W166" s="79"/>
      <c r="X166" s="82"/>
      <c r="Y166" s="83">
        <f>M166</f>
        <v>325260</v>
      </c>
      <c r="Z166" s="84"/>
      <c r="AA166" s="87">
        <f>AB166*M166/100</f>
        <v>32.525999999999996</v>
      </c>
      <c r="AB166" s="110">
        <v>0.01</v>
      </c>
    </row>
    <row r="167" spans="2:28" ht="16.5" customHeight="1" x14ac:dyDescent="0.25">
      <c r="B167" s="99"/>
      <c r="C167" s="99"/>
      <c r="D167" s="99"/>
      <c r="E167" s="99"/>
      <c r="F167" s="99"/>
      <c r="G167" s="99"/>
      <c r="H167" s="107"/>
      <c r="I167" s="107"/>
      <c r="J167" s="107"/>
      <c r="K167" s="106"/>
      <c r="L167" s="106"/>
      <c r="M167" s="106"/>
      <c r="N167" s="77"/>
      <c r="O167" s="78"/>
      <c r="P167" s="78"/>
      <c r="Q167" s="78"/>
      <c r="R167" s="79"/>
      <c r="S167" s="80"/>
      <c r="T167" s="81"/>
      <c r="U167" s="77"/>
      <c r="V167" s="79"/>
      <c r="W167" s="79"/>
      <c r="X167" s="86"/>
      <c r="Y167" s="83"/>
      <c r="Z167" s="84"/>
      <c r="AA167" s="85"/>
      <c r="AB167" s="86"/>
    </row>
    <row r="168" spans="2:28" ht="16.5" customHeight="1" x14ac:dyDescent="0.25">
      <c r="B168" s="100" t="s">
        <v>205</v>
      </c>
      <c r="C168" s="101"/>
      <c r="D168" s="101"/>
      <c r="E168" s="101"/>
      <c r="F168" s="101"/>
      <c r="G168" s="102"/>
      <c r="H168" s="102" t="s">
        <v>210</v>
      </c>
      <c r="I168" s="102" t="s">
        <v>898</v>
      </c>
      <c r="J168" s="102" t="s">
        <v>899</v>
      </c>
      <c r="K168" s="102">
        <v>3</v>
      </c>
      <c r="L168" s="102">
        <v>7</v>
      </c>
      <c r="M168" s="102"/>
      <c r="N168" s="102"/>
      <c r="O168" s="102" t="s">
        <v>208</v>
      </c>
      <c r="P168" s="102" t="s">
        <v>209</v>
      </c>
      <c r="Q168" s="102" t="s">
        <v>139</v>
      </c>
      <c r="R168" s="102">
        <v>34160</v>
      </c>
      <c r="S168" s="102" t="s">
        <v>236</v>
      </c>
      <c r="T168" s="102">
        <v>80</v>
      </c>
      <c r="U168" s="102" t="s">
        <v>901</v>
      </c>
      <c r="V168" s="103"/>
      <c r="W168" s="101"/>
      <c r="X168" s="102"/>
      <c r="Y168" s="101"/>
      <c r="Z168" s="101"/>
      <c r="AA168" s="101"/>
      <c r="AB168" s="104"/>
    </row>
    <row r="169" spans="2:28" ht="16.5" customHeight="1" x14ac:dyDescent="0.25">
      <c r="B169" s="97">
        <v>288</v>
      </c>
      <c r="C169" s="97" t="s">
        <v>55</v>
      </c>
      <c r="D169" s="98">
        <v>6032</v>
      </c>
      <c r="E169" s="99">
        <v>106</v>
      </c>
      <c r="F169" s="97">
        <v>7</v>
      </c>
      <c r="G169" s="97">
        <v>1</v>
      </c>
      <c r="H169" s="105">
        <v>3</v>
      </c>
      <c r="I169" s="105">
        <v>1</v>
      </c>
      <c r="J169" s="105">
        <v>13</v>
      </c>
      <c r="K169" s="95">
        <v>1313</v>
      </c>
      <c r="L169" s="106">
        <f>T168</f>
        <v>80</v>
      </c>
      <c r="M169" s="106">
        <f>K169*L169</f>
        <v>105040</v>
      </c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2"/>
      <c r="Y169" s="83">
        <f>M169</f>
        <v>105040</v>
      </c>
      <c r="Z169" s="84"/>
      <c r="AA169" s="87">
        <f>AB169*M169/100</f>
        <v>10.504000000000001</v>
      </c>
      <c r="AB169" s="110">
        <v>0.01</v>
      </c>
    </row>
    <row r="170" spans="2:28" ht="16.5" customHeight="1" x14ac:dyDescent="0.25">
      <c r="B170" s="99"/>
      <c r="C170" s="99"/>
      <c r="D170" s="99"/>
      <c r="E170" s="99"/>
      <c r="F170" s="99"/>
      <c r="G170" s="99"/>
      <c r="H170" s="107"/>
      <c r="I170" s="107"/>
      <c r="J170" s="107"/>
      <c r="K170" s="106"/>
      <c r="L170" s="106"/>
      <c r="M170" s="106"/>
      <c r="N170" s="77"/>
      <c r="O170" s="78"/>
      <c r="P170" s="78"/>
      <c r="Q170" s="78"/>
      <c r="R170" s="79"/>
      <c r="S170" s="80"/>
      <c r="T170" s="81"/>
      <c r="U170" s="77"/>
      <c r="V170" s="79"/>
      <c r="W170" s="79"/>
      <c r="X170" s="86"/>
      <c r="Y170" s="83"/>
      <c r="Z170" s="84"/>
      <c r="AA170" s="85"/>
      <c r="AB170" s="86"/>
    </row>
    <row r="171" spans="2:28" ht="16.5" customHeight="1" x14ac:dyDescent="0.25">
      <c r="B171" s="100" t="s">
        <v>205</v>
      </c>
      <c r="C171" s="101"/>
      <c r="D171" s="101"/>
      <c r="E171" s="101"/>
      <c r="F171" s="101"/>
      <c r="G171" s="102"/>
      <c r="H171" s="102" t="s">
        <v>210</v>
      </c>
      <c r="I171" s="102" t="s">
        <v>898</v>
      </c>
      <c r="J171" s="102" t="s">
        <v>899</v>
      </c>
      <c r="K171" s="102">
        <v>3</v>
      </c>
      <c r="L171" s="102">
        <v>7</v>
      </c>
      <c r="M171" s="102"/>
      <c r="N171" s="102"/>
      <c r="O171" s="102" t="s">
        <v>208</v>
      </c>
      <c r="P171" s="102" t="s">
        <v>209</v>
      </c>
      <c r="Q171" s="102" t="s">
        <v>139</v>
      </c>
      <c r="R171" s="102">
        <v>34160</v>
      </c>
      <c r="S171" s="102" t="s">
        <v>236</v>
      </c>
      <c r="T171" s="102">
        <v>80</v>
      </c>
      <c r="U171" s="102" t="s">
        <v>902</v>
      </c>
      <c r="V171" s="103"/>
      <c r="W171" s="101"/>
      <c r="X171" s="102"/>
      <c r="Y171" s="101"/>
      <c r="Z171" s="101"/>
      <c r="AA171" s="101"/>
      <c r="AB171" s="104"/>
    </row>
    <row r="172" spans="2:28" ht="16.5" customHeight="1" x14ac:dyDescent="0.25">
      <c r="B172" s="97">
        <v>289</v>
      </c>
      <c r="C172" s="97" t="s">
        <v>55</v>
      </c>
      <c r="D172" s="98">
        <v>6033</v>
      </c>
      <c r="E172" s="99">
        <v>107</v>
      </c>
      <c r="F172" s="97">
        <v>7</v>
      </c>
      <c r="G172" s="97">
        <v>1</v>
      </c>
      <c r="H172" s="105">
        <v>3</v>
      </c>
      <c r="I172" s="105">
        <v>1</v>
      </c>
      <c r="J172" s="105">
        <v>11</v>
      </c>
      <c r="K172" s="95">
        <v>1311</v>
      </c>
      <c r="L172" s="106">
        <f>T171</f>
        <v>80</v>
      </c>
      <c r="M172" s="106">
        <f>K172*L172</f>
        <v>104880</v>
      </c>
      <c r="N172" s="77"/>
      <c r="O172" s="78"/>
      <c r="P172" s="78"/>
      <c r="Q172" s="78"/>
      <c r="R172" s="79"/>
      <c r="S172" s="80"/>
      <c r="T172" s="81"/>
      <c r="U172" s="77"/>
      <c r="V172" s="79"/>
      <c r="W172" s="79"/>
      <c r="X172" s="82"/>
      <c r="Y172" s="83">
        <f>M172</f>
        <v>104880</v>
      </c>
      <c r="Z172" s="84"/>
      <c r="AA172" s="87">
        <f>AB172*M172/100</f>
        <v>10.488</v>
      </c>
      <c r="AB172" s="110">
        <v>0.01</v>
      </c>
    </row>
    <row r="173" spans="2:28" ht="16.5" customHeight="1" x14ac:dyDescent="0.25">
      <c r="B173" s="99"/>
      <c r="C173" s="99"/>
      <c r="D173" s="99"/>
      <c r="E173" s="99"/>
      <c r="F173" s="99"/>
      <c r="G173" s="99"/>
      <c r="H173" s="107"/>
      <c r="I173" s="107"/>
      <c r="J173" s="107"/>
      <c r="K173" s="106"/>
      <c r="L173" s="106"/>
      <c r="M173" s="106"/>
      <c r="N173" s="77"/>
      <c r="O173" s="78"/>
      <c r="P173" s="78"/>
      <c r="Q173" s="78"/>
      <c r="R173" s="79"/>
      <c r="S173" s="80"/>
      <c r="T173" s="81"/>
      <c r="U173" s="77"/>
      <c r="V173" s="79"/>
      <c r="W173" s="79"/>
      <c r="X173" s="86"/>
      <c r="Y173" s="83"/>
      <c r="Z173" s="84"/>
      <c r="AA173" s="85"/>
      <c r="AB173" s="86"/>
    </row>
    <row r="174" spans="2:28" ht="16.5" customHeight="1" x14ac:dyDescent="0.25">
      <c r="B174" s="100" t="s">
        <v>205</v>
      </c>
      <c r="C174" s="101"/>
      <c r="D174" s="101"/>
      <c r="E174" s="101"/>
      <c r="F174" s="101"/>
      <c r="G174" s="102"/>
      <c r="H174" s="102" t="s">
        <v>210</v>
      </c>
      <c r="I174" s="102" t="s">
        <v>898</v>
      </c>
      <c r="J174" s="102" t="s">
        <v>899</v>
      </c>
      <c r="K174" s="102">
        <v>3</v>
      </c>
      <c r="L174" s="102">
        <v>7</v>
      </c>
      <c r="M174" s="102"/>
      <c r="N174" s="102"/>
      <c r="O174" s="102" t="s">
        <v>208</v>
      </c>
      <c r="P174" s="102" t="s">
        <v>209</v>
      </c>
      <c r="Q174" s="102" t="s">
        <v>139</v>
      </c>
      <c r="R174" s="102">
        <v>34160</v>
      </c>
      <c r="S174" s="102" t="s">
        <v>236</v>
      </c>
      <c r="T174" s="102">
        <v>80</v>
      </c>
      <c r="U174" s="102" t="s">
        <v>903</v>
      </c>
      <c r="V174" s="103"/>
      <c r="W174" s="101"/>
      <c r="X174" s="102"/>
      <c r="Y174" s="101"/>
      <c r="Z174" s="101"/>
      <c r="AA174" s="101"/>
      <c r="AB174" s="104"/>
    </row>
    <row r="175" spans="2:28" ht="16.5" customHeight="1" x14ac:dyDescent="0.25">
      <c r="B175" s="97">
        <v>290</v>
      </c>
      <c r="C175" s="97" t="s">
        <v>55</v>
      </c>
      <c r="D175" s="98">
        <v>6034</v>
      </c>
      <c r="E175" s="99">
        <v>108</v>
      </c>
      <c r="F175" s="97">
        <v>7</v>
      </c>
      <c r="G175" s="97">
        <v>1</v>
      </c>
      <c r="H175" s="105">
        <v>4</v>
      </c>
      <c r="I175" s="105">
        <v>1</v>
      </c>
      <c r="J175" s="105">
        <v>11</v>
      </c>
      <c r="K175" s="95">
        <v>1711</v>
      </c>
      <c r="L175" s="106">
        <f>T174</f>
        <v>80</v>
      </c>
      <c r="M175" s="106">
        <f>K175*L175</f>
        <v>136880</v>
      </c>
      <c r="N175" s="77"/>
      <c r="O175" s="78"/>
      <c r="P175" s="78"/>
      <c r="Q175" s="78"/>
      <c r="R175" s="79"/>
      <c r="S175" s="80"/>
      <c r="T175" s="81"/>
      <c r="U175" s="77"/>
      <c r="V175" s="79"/>
      <c r="W175" s="79"/>
      <c r="X175" s="82"/>
      <c r="Y175" s="83">
        <f>M175</f>
        <v>136880</v>
      </c>
      <c r="Z175" s="84"/>
      <c r="AA175" s="87">
        <f>AB175*M175/100</f>
        <v>13.687999999999999</v>
      </c>
      <c r="AB175" s="110">
        <v>0.01</v>
      </c>
    </row>
    <row r="176" spans="2:28" ht="16.5" customHeight="1" x14ac:dyDescent="0.25">
      <c r="B176" s="99"/>
      <c r="C176" s="99"/>
      <c r="D176" s="99"/>
      <c r="E176" s="99"/>
      <c r="F176" s="99"/>
      <c r="G176" s="99"/>
      <c r="H176" s="107"/>
      <c r="I176" s="107"/>
      <c r="J176" s="107"/>
      <c r="K176" s="106"/>
      <c r="L176" s="106"/>
      <c r="M176" s="106"/>
      <c r="N176" s="77"/>
      <c r="O176" s="78"/>
      <c r="P176" s="78"/>
      <c r="Q176" s="78"/>
      <c r="R176" s="79"/>
      <c r="S176" s="80"/>
      <c r="T176" s="81"/>
      <c r="U176" s="77"/>
      <c r="V176" s="79"/>
      <c r="W176" s="79"/>
      <c r="X176" s="86"/>
      <c r="Y176" s="83"/>
      <c r="Z176" s="84"/>
      <c r="AA176" s="85"/>
      <c r="AB176" s="86"/>
    </row>
    <row r="177" spans="2:28" ht="16.5" customHeight="1" x14ac:dyDescent="0.25">
      <c r="B177" s="100" t="s">
        <v>205</v>
      </c>
      <c r="C177" s="101"/>
      <c r="D177" s="101"/>
      <c r="E177" s="101"/>
      <c r="F177" s="101"/>
      <c r="G177" s="102"/>
      <c r="H177" s="102" t="s">
        <v>210</v>
      </c>
      <c r="I177" s="102" t="s">
        <v>898</v>
      </c>
      <c r="J177" s="102" t="s">
        <v>899</v>
      </c>
      <c r="K177" s="102">
        <v>3</v>
      </c>
      <c r="L177" s="102">
        <v>7</v>
      </c>
      <c r="M177" s="102"/>
      <c r="N177" s="102"/>
      <c r="O177" s="102" t="s">
        <v>208</v>
      </c>
      <c r="P177" s="102" t="s">
        <v>209</v>
      </c>
      <c r="Q177" s="102" t="s">
        <v>139</v>
      </c>
      <c r="R177" s="102">
        <v>34160</v>
      </c>
      <c r="S177" s="102" t="s">
        <v>236</v>
      </c>
      <c r="T177" s="102">
        <v>180</v>
      </c>
      <c r="U177" s="102" t="s">
        <v>904</v>
      </c>
      <c r="V177" s="103"/>
      <c r="W177" s="101"/>
      <c r="X177" s="102"/>
      <c r="Y177" s="101"/>
      <c r="Z177" s="101"/>
      <c r="AA177" s="101"/>
      <c r="AB177" s="104"/>
    </row>
    <row r="178" spans="2:28" ht="16.5" customHeight="1" x14ac:dyDescent="0.25">
      <c r="B178" s="97">
        <v>291</v>
      </c>
      <c r="C178" s="97" t="s">
        <v>55</v>
      </c>
      <c r="D178" s="98">
        <v>6035</v>
      </c>
      <c r="E178" s="99">
        <v>109</v>
      </c>
      <c r="F178" s="97">
        <v>7</v>
      </c>
      <c r="G178" s="97">
        <v>1</v>
      </c>
      <c r="H178" s="105">
        <v>4</v>
      </c>
      <c r="I178" s="105">
        <v>3</v>
      </c>
      <c r="J178" s="105">
        <v>84</v>
      </c>
      <c r="K178" s="95">
        <v>1984</v>
      </c>
      <c r="L178" s="106">
        <f>T177</f>
        <v>180</v>
      </c>
      <c r="M178" s="106">
        <f>K178*L178</f>
        <v>357120</v>
      </c>
      <c r="N178" s="77"/>
      <c r="O178" s="78"/>
      <c r="P178" s="78"/>
      <c r="Q178" s="78"/>
      <c r="R178" s="79"/>
      <c r="S178" s="80"/>
      <c r="T178" s="81"/>
      <c r="U178" s="77"/>
      <c r="V178" s="79"/>
      <c r="W178" s="79"/>
      <c r="X178" s="82"/>
      <c r="Y178" s="83">
        <f>M178</f>
        <v>357120</v>
      </c>
      <c r="Z178" s="84"/>
      <c r="AA178" s="87">
        <f>AB178*M178/100</f>
        <v>35.712000000000003</v>
      </c>
      <c r="AB178" s="110">
        <v>0.01</v>
      </c>
    </row>
    <row r="179" spans="2:28" ht="16.5" customHeight="1" x14ac:dyDescent="0.25">
      <c r="B179" s="99"/>
      <c r="C179" s="99"/>
      <c r="D179" s="99"/>
      <c r="E179" s="99"/>
      <c r="F179" s="99"/>
      <c r="G179" s="99"/>
      <c r="H179" s="107"/>
      <c r="I179" s="107"/>
      <c r="J179" s="107"/>
      <c r="K179" s="106"/>
      <c r="L179" s="106"/>
      <c r="M179" s="106"/>
      <c r="N179" s="77"/>
      <c r="O179" s="78"/>
      <c r="P179" s="78"/>
      <c r="Q179" s="78"/>
      <c r="R179" s="79"/>
      <c r="S179" s="80"/>
      <c r="T179" s="81"/>
      <c r="U179" s="77"/>
      <c r="V179" s="79"/>
      <c r="W179" s="79"/>
      <c r="X179" s="86"/>
      <c r="Y179" s="83"/>
      <c r="Z179" s="84"/>
      <c r="AA179" s="85"/>
      <c r="AB179" s="86"/>
    </row>
    <row r="180" spans="2:28" ht="16.5" customHeight="1" x14ac:dyDescent="0.25">
      <c r="B180" s="100" t="s">
        <v>205</v>
      </c>
      <c r="C180" s="101"/>
      <c r="D180" s="101"/>
      <c r="E180" s="101"/>
      <c r="F180" s="101"/>
      <c r="G180" s="102"/>
      <c r="H180" s="102" t="s">
        <v>210</v>
      </c>
      <c r="I180" s="102" t="s">
        <v>905</v>
      </c>
      <c r="J180" s="102" t="s">
        <v>247</v>
      </c>
      <c r="K180" s="102">
        <v>67</v>
      </c>
      <c r="L180" s="102">
        <v>7</v>
      </c>
      <c r="M180" s="102"/>
      <c r="N180" s="102"/>
      <c r="O180" s="102" t="s">
        <v>208</v>
      </c>
      <c r="P180" s="102" t="s">
        <v>209</v>
      </c>
      <c r="Q180" s="102" t="s">
        <v>139</v>
      </c>
      <c r="R180" s="102">
        <v>34160</v>
      </c>
      <c r="S180" s="102" t="s">
        <v>236</v>
      </c>
      <c r="T180" s="102">
        <v>100</v>
      </c>
      <c r="U180" s="102" t="s">
        <v>906</v>
      </c>
      <c r="V180" s="103"/>
      <c r="W180" s="101"/>
      <c r="X180" s="102"/>
      <c r="Y180" s="101"/>
      <c r="Z180" s="101"/>
      <c r="AA180" s="101"/>
      <c r="AB180" s="104"/>
    </row>
    <row r="181" spans="2:28" ht="16.5" customHeight="1" x14ac:dyDescent="0.25">
      <c r="B181" s="97">
        <v>292</v>
      </c>
      <c r="C181" s="97" t="s">
        <v>55</v>
      </c>
      <c r="D181" s="98">
        <v>6036</v>
      </c>
      <c r="E181" s="99">
        <v>110</v>
      </c>
      <c r="F181" s="97">
        <v>7</v>
      </c>
      <c r="G181" s="97">
        <v>1</v>
      </c>
      <c r="H181" s="105">
        <v>2</v>
      </c>
      <c r="I181" s="105">
        <v>2</v>
      </c>
      <c r="J181" s="105">
        <v>44</v>
      </c>
      <c r="K181" s="95">
        <v>1044</v>
      </c>
      <c r="L181" s="106">
        <f>T180</f>
        <v>100</v>
      </c>
      <c r="M181" s="106">
        <f>K181*L181</f>
        <v>104400</v>
      </c>
      <c r="N181" s="77"/>
      <c r="O181" s="78"/>
      <c r="P181" s="78"/>
      <c r="Q181" s="78"/>
      <c r="R181" s="79"/>
      <c r="S181" s="80"/>
      <c r="T181" s="81"/>
      <c r="U181" s="77"/>
      <c r="V181" s="79"/>
      <c r="W181" s="79"/>
      <c r="X181" s="82"/>
      <c r="Y181" s="83">
        <f>M181</f>
        <v>104400</v>
      </c>
      <c r="Z181" s="84"/>
      <c r="AA181" s="87">
        <f>AB181*M181/100</f>
        <v>10.44</v>
      </c>
      <c r="AB181" s="110">
        <v>0.01</v>
      </c>
    </row>
    <row r="182" spans="2:28" ht="16.5" customHeight="1" x14ac:dyDescent="0.25">
      <c r="B182" s="99"/>
      <c r="C182" s="99"/>
      <c r="D182" s="99"/>
      <c r="E182" s="99"/>
      <c r="F182" s="99"/>
      <c r="G182" s="99"/>
      <c r="H182" s="107"/>
      <c r="I182" s="107"/>
      <c r="J182" s="107"/>
      <c r="K182" s="106"/>
      <c r="L182" s="106"/>
      <c r="M182" s="106"/>
      <c r="N182" s="77"/>
      <c r="O182" s="78"/>
      <c r="P182" s="78"/>
      <c r="Q182" s="78"/>
      <c r="R182" s="79"/>
      <c r="S182" s="80"/>
      <c r="T182" s="81"/>
      <c r="U182" s="77"/>
      <c r="V182" s="79"/>
      <c r="W182" s="79"/>
      <c r="X182" s="86"/>
      <c r="Y182" s="83"/>
      <c r="Z182" s="84"/>
      <c r="AA182" s="85"/>
      <c r="AB182" s="86"/>
    </row>
    <row r="183" spans="2:28" ht="16.5" customHeight="1" x14ac:dyDescent="0.25">
      <c r="B183" s="100" t="s">
        <v>205</v>
      </c>
      <c r="C183" s="101"/>
      <c r="D183" s="101"/>
      <c r="E183" s="101"/>
      <c r="F183" s="101"/>
      <c r="G183" s="102"/>
      <c r="H183" s="102" t="s">
        <v>207</v>
      </c>
      <c r="I183" s="102" t="s">
        <v>907</v>
      </c>
      <c r="J183" s="102" t="s">
        <v>247</v>
      </c>
      <c r="K183" s="102">
        <v>31</v>
      </c>
      <c r="L183" s="102">
        <v>7</v>
      </c>
      <c r="M183" s="102"/>
      <c r="N183" s="102"/>
      <c r="O183" s="102" t="s">
        <v>208</v>
      </c>
      <c r="P183" s="102" t="s">
        <v>209</v>
      </c>
      <c r="Q183" s="102" t="s">
        <v>139</v>
      </c>
      <c r="R183" s="102">
        <v>34160</v>
      </c>
      <c r="S183" s="102" t="s">
        <v>236</v>
      </c>
      <c r="T183" s="102">
        <v>100</v>
      </c>
      <c r="U183" s="102" t="s">
        <v>908</v>
      </c>
      <c r="V183" s="103"/>
      <c r="W183" s="101"/>
      <c r="X183" s="102"/>
      <c r="Y183" s="101"/>
      <c r="Z183" s="101"/>
      <c r="AA183" s="101"/>
      <c r="AB183" s="104"/>
    </row>
    <row r="184" spans="2:28" ht="16.5" customHeight="1" x14ac:dyDescent="0.25">
      <c r="B184" s="97">
        <v>293</v>
      </c>
      <c r="C184" s="97" t="s">
        <v>55</v>
      </c>
      <c r="D184" s="98">
        <v>6037</v>
      </c>
      <c r="E184" s="99">
        <v>111</v>
      </c>
      <c r="F184" s="97">
        <v>7</v>
      </c>
      <c r="G184" s="97">
        <v>1</v>
      </c>
      <c r="H184" s="105">
        <v>1</v>
      </c>
      <c r="I184" s="105">
        <v>6</v>
      </c>
      <c r="J184" s="105">
        <v>61</v>
      </c>
      <c r="K184" s="95">
        <v>1061</v>
      </c>
      <c r="L184" s="106">
        <f>T183</f>
        <v>100</v>
      </c>
      <c r="M184" s="106">
        <f>K184*L184</f>
        <v>106100</v>
      </c>
      <c r="N184" s="77"/>
      <c r="O184" s="78"/>
      <c r="P184" s="78"/>
      <c r="Q184" s="78"/>
      <c r="R184" s="79"/>
      <c r="S184" s="80"/>
      <c r="T184" s="81"/>
      <c r="U184" s="77"/>
      <c r="V184" s="79"/>
      <c r="W184" s="79"/>
      <c r="X184" s="82"/>
      <c r="Y184" s="83">
        <f>M184</f>
        <v>106100</v>
      </c>
      <c r="Z184" s="84"/>
      <c r="AA184" s="87">
        <f>AB184*M184/100</f>
        <v>10.61</v>
      </c>
      <c r="AB184" s="110">
        <v>0.01</v>
      </c>
    </row>
    <row r="185" spans="2:28" ht="16.5" customHeight="1" x14ac:dyDescent="0.25">
      <c r="B185" s="99"/>
      <c r="C185" s="99"/>
      <c r="D185" s="99"/>
      <c r="E185" s="99"/>
      <c r="F185" s="99"/>
      <c r="G185" s="99"/>
      <c r="H185" s="107"/>
      <c r="I185" s="107"/>
      <c r="J185" s="107"/>
      <c r="K185" s="106"/>
      <c r="L185" s="106"/>
      <c r="M185" s="106"/>
      <c r="N185" s="77"/>
      <c r="O185" s="78"/>
      <c r="P185" s="78"/>
      <c r="Q185" s="78"/>
      <c r="R185" s="79"/>
      <c r="S185" s="80"/>
      <c r="T185" s="81"/>
      <c r="U185" s="77"/>
      <c r="V185" s="79"/>
      <c r="W185" s="79"/>
      <c r="X185" s="86"/>
      <c r="Y185" s="83"/>
      <c r="Z185" s="84"/>
      <c r="AA185" s="85"/>
      <c r="AB185" s="86"/>
    </row>
    <row r="186" spans="2:28" ht="16.5" customHeight="1" x14ac:dyDescent="0.25">
      <c r="B186" s="100" t="s">
        <v>205</v>
      </c>
      <c r="C186" s="101"/>
      <c r="D186" s="101"/>
      <c r="E186" s="101"/>
      <c r="F186" s="101"/>
      <c r="G186" s="102"/>
      <c r="H186" s="102" t="s">
        <v>207</v>
      </c>
      <c r="I186" s="102" t="s">
        <v>907</v>
      </c>
      <c r="J186" s="102" t="s">
        <v>247</v>
      </c>
      <c r="K186" s="102">
        <v>31</v>
      </c>
      <c r="L186" s="102">
        <v>7</v>
      </c>
      <c r="M186" s="102"/>
      <c r="N186" s="102"/>
      <c r="O186" s="102" t="s">
        <v>208</v>
      </c>
      <c r="P186" s="102" t="s">
        <v>209</v>
      </c>
      <c r="Q186" s="102" t="s">
        <v>139</v>
      </c>
      <c r="R186" s="102">
        <v>34160</v>
      </c>
      <c r="S186" s="102" t="s">
        <v>236</v>
      </c>
      <c r="T186" s="102">
        <v>100</v>
      </c>
      <c r="U186" s="102" t="s">
        <v>909</v>
      </c>
      <c r="V186" s="103"/>
      <c r="W186" s="101"/>
      <c r="X186" s="102"/>
      <c r="Y186" s="101"/>
      <c r="Z186" s="101"/>
      <c r="AA186" s="101"/>
      <c r="AB186" s="104"/>
    </row>
    <row r="187" spans="2:28" ht="16.5" customHeight="1" x14ac:dyDescent="0.25">
      <c r="B187" s="97">
        <v>294</v>
      </c>
      <c r="C187" s="97" t="s">
        <v>55</v>
      </c>
      <c r="D187" s="98">
        <v>6038</v>
      </c>
      <c r="E187" s="99">
        <v>112</v>
      </c>
      <c r="F187" s="97">
        <v>7</v>
      </c>
      <c r="G187" s="97">
        <v>1</v>
      </c>
      <c r="H187" s="105">
        <v>5</v>
      </c>
      <c r="I187" s="105">
        <v>2</v>
      </c>
      <c r="J187" s="105">
        <v>4</v>
      </c>
      <c r="K187" s="95">
        <v>2204</v>
      </c>
      <c r="L187" s="106">
        <f>T186</f>
        <v>100</v>
      </c>
      <c r="M187" s="106">
        <f>K187*L187</f>
        <v>220400</v>
      </c>
      <c r="N187" s="77"/>
      <c r="O187" s="78"/>
      <c r="P187" s="78"/>
      <c r="Q187" s="78"/>
      <c r="R187" s="79"/>
      <c r="S187" s="80"/>
      <c r="T187" s="81"/>
      <c r="U187" s="77"/>
      <c r="V187" s="79"/>
      <c r="W187" s="79"/>
      <c r="X187" s="82"/>
      <c r="Y187" s="83">
        <f>M187</f>
        <v>220400</v>
      </c>
      <c r="Z187" s="84"/>
      <c r="AA187" s="87">
        <f>AB187*M187/100</f>
        <v>22.04</v>
      </c>
      <c r="AB187" s="110">
        <v>0.01</v>
      </c>
    </row>
    <row r="188" spans="2:28" ht="16.5" customHeight="1" x14ac:dyDescent="0.25">
      <c r="B188" s="99"/>
      <c r="C188" s="99"/>
      <c r="D188" s="99"/>
      <c r="E188" s="99"/>
      <c r="F188" s="99"/>
      <c r="G188" s="99"/>
      <c r="H188" s="107"/>
      <c r="I188" s="107"/>
      <c r="J188" s="107"/>
      <c r="K188" s="106"/>
      <c r="L188" s="106"/>
      <c r="M188" s="106"/>
      <c r="N188" s="77"/>
      <c r="O188" s="78"/>
      <c r="P188" s="78"/>
      <c r="Q188" s="78"/>
      <c r="R188" s="79"/>
      <c r="S188" s="80"/>
      <c r="T188" s="81"/>
      <c r="U188" s="77"/>
      <c r="V188" s="79"/>
      <c r="W188" s="79"/>
      <c r="X188" s="86"/>
      <c r="Y188" s="83"/>
      <c r="Z188" s="84"/>
      <c r="AA188" s="85"/>
      <c r="AB188" s="86"/>
    </row>
    <row r="189" spans="2:28" ht="16.5" customHeight="1" x14ac:dyDescent="0.25">
      <c r="B189" s="100" t="s">
        <v>205</v>
      </c>
      <c r="C189" s="101"/>
      <c r="D189" s="101"/>
      <c r="E189" s="101"/>
      <c r="F189" s="101"/>
      <c r="G189" s="102"/>
      <c r="H189" s="102" t="s">
        <v>210</v>
      </c>
      <c r="I189" s="102" t="s">
        <v>915</v>
      </c>
      <c r="J189" s="102" t="s">
        <v>473</v>
      </c>
      <c r="K189" s="102">
        <v>67</v>
      </c>
      <c r="L189" s="102">
        <v>7</v>
      </c>
      <c r="M189" s="102"/>
      <c r="N189" s="102"/>
      <c r="O189" s="102" t="s">
        <v>208</v>
      </c>
      <c r="P189" s="102" t="s">
        <v>209</v>
      </c>
      <c r="Q189" s="102" t="s">
        <v>139</v>
      </c>
      <c r="R189" s="102">
        <v>34160</v>
      </c>
      <c r="S189" s="102" t="s">
        <v>236</v>
      </c>
      <c r="T189" s="102">
        <v>100</v>
      </c>
      <c r="U189" s="102" t="s">
        <v>916</v>
      </c>
      <c r="V189" s="103"/>
      <c r="W189" s="101"/>
      <c r="X189" s="102"/>
      <c r="Y189" s="101"/>
      <c r="Z189" s="101"/>
      <c r="AA189" s="101"/>
      <c r="AB189" s="104"/>
    </row>
    <row r="190" spans="2:28" ht="16.5" customHeight="1" x14ac:dyDescent="0.25">
      <c r="B190" s="97">
        <v>296</v>
      </c>
      <c r="C190" s="97" t="s">
        <v>55</v>
      </c>
      <c r="D190" s="98">
        <v>6039</v>
      </c>
      <c r="E190" s="99">
        <v>114</v>
      </c>
      <c r="F190" s="97">
        <v>7</v>
      </c>
      <c r="G190" s="97">
        <v>1</v>
      </c>
      <c r="H190" s="105">
        <v>8</v>
      </c>
      <c r="I190" s="105">
        <v>1</v>
      </c>
      <c r="J190" s="105">
        <v>82</v>
      </c>
      <c r="K190" s="95">
        <v>3382</v>
      </c>
      <c r="L190" s="106">
        <f>T189</f>
        <v>100</v>
      </c>
      <c r="M190" s="106">
        <f>K190*L190</f>
        <v>338200</v>
      </c>
      <c r="N190" s="77"/>
      <c r="O190" s="78"/>
      <c r="P190" s="78"/>
      <c r="Q190" s="78"/>
      <c r="R190" s="79"/>
      <c r="S190" s="80"/>
      <c r="T190" s="81"/>
      <c r="U190" s="77"/>
      <c r="V190" s="79"/>
      <c r="W190" s="79"/>
      <c r="X190" s="82"/>
      <c r="Y190" s="83">
        <f>M190</f>
        <v>338200</v>
      </c>
      <c r="Z190" s="84"/>
      <c r="AA190" s="87">
        <f>AB190*M190/100</f>
        <v>33.82</v>
      </c>
      <c r="AB190" s="110">
        <v>0.01</v>
      </c>
    </row>
    <row r="191" spans="2:28" ht="16.5" customHeight="1" x14ac:dyDescent="0.25">
      <c r="B191" s="99"/>
      <c r="C191" s="99"/>
      <c r="D191" s="99"/>
      <c r="E191" s="99"/>
      <c r="F191" s="99"/>
      <c r="G191" s="99"/>
      <c r="H191" s="107"/>
      <c r="I191" s="107"/>
      <c r="J191" s="107"/>
      <c r="K191" s="106"/>
      <c r="L191" s="106"/>
      <c r="M191" s="106"/>
      <c r="N191" s="77"/>
      <c r="O191" s="78"/>
      <c r="P191" s="78"/>
      <c r="Q191" s="78"/>
      <c r="R191" s="79"/>
      <c r="S191" s="80"/>
      <c r="T191" s="81"/>
      <c r="U191" s="77"/>
      <c r="V191" s="79"/>
      <c r="W191" s="79"/>
      <c r="X191" s="86"/>
      <c r="Y191" s="83"/>
      <c r="Z191" s="84"/>
      <c r="AA191" s="85"/>
      <c r="AB191" s="86"/>
    </row>
    <row r="192" spans="2:28" ht="16.5" customHeight="1" x14ac:dyDescent="0.25">
      <c r="B192" s="100" t="s">
        <v>205</v>
      </c>
      <c r="C192" s="101"/>
      <c r="D192" s="101"/>
      <c r="E192" s="101"/>
      <c r="F192" s="101"/>
      <c r="G192" s="102"/>
      <c r="H192" s="102" t="s">
        <v>210</v>
      </c>
      <c r="I192" s="102" t="s">
        <v>915</v>
      </c>
      <c r="J192" s="102" t="s">
        <v>473</v>
      </c>
      <c r="K192" s="102">
        <v>67</v>
      </c>
      <c r="L192" s="102">
        <v>7</v>
      </c>
      <c r="M192" s="102"/>
      <c r="N192" s="102"/>
      <c r="O192" s="102" t="s">
        <v>208</v>
      </c>
      <c r="P192" s="102" t="s">
        <v>209</v>
      </c>
      <c r="Q192" s="102" t="s">
        <v>139</v>
      </c>
      <c r="R192" s="102">
        <v>34160</v>
      </c>
      <c r="S192" s="102" t="s">
        <v>236</v>
      </c>
      <c r="T192" s="102">
        <v>100</v>
      </c>
      <c r="U192" s="102" t="s">
        <v>917</v>
      </c>
      <c r="V192" s="103"/>
      <c r="W192" s="101"/>
      <c r="X192" s="102"/>
      <c r="Y192" s="101"/>
      <c r="Z192" s="101"/>
      <c r="AA192" s="101"/>
      <c r="AB192" s="104"/>
    </row>
    <row r="193" spans="2:28" ht="16.5" customHeight="1" x14ac:dyDescent="0.25">
      <c r="B193" s="97">
        <v>297</v>
      </c>
      <c r="C193" s="97" t="s">
        <v>55</v>
      </c>
      <c r="D193" s="98">
        <v>6133</v>
      </c>
      <c r="E193" s="99">
        <v>115</v>
      </c>
      <c r="F193" s="97">
        <v>7</v>
      </c>
      <c r="G193" s="97">
        <v>1</v>
      </c>
      <c r="H193" s="105">
        <v>6</v>
      </c>
      <c r="I193" s="105">
        <v>3</v>
      </c>
      <c r="J193" s="105">
        <v>39</v>
      </c>
      <c r="K193" s="95">
        <v>2739</v>
      </c>
      <c r="L193" s="106">
        <f>T192</f>
        <v>100</v>
      </c>
      <c r="M193" s="106">
        <f>K193*L193</f>
        <v>273900</v>
      </c>
      <c r="N193" s="77"/>
      <c r="O193" s="78"/>
      <c r="P193" s="78"/>
      <c r="Q193" s="78"/>
      <c r="R193" s="79"/>
      <c r="S193" s="80"/>
      <c r="T193" s="81"/>
      <c r="U193" s="77"/>
      <c r="V193" s="79"/>
      <c r="W193" s="79"/>
      <c r="X193" s="82"/>
      <c r="Y193" s="83">
        <f>M193</f>
        <v>273900</v>
      </c>
      <c r="Z193" s="84"/>
      <c r="AA193" s="87">
        <f>AB193*M193/100</f>
        <v>27.39</v>
      </c>
      <c r="AB193" s="110">
        <v>0.01</v>
      </c>
    </row>
    <row r="194" spans="2:28" ht="16.5" customHeight="1" x14ac:dyDescent="0.25">
      <c r="B194" s="99"/>
      <c r="C194" s="99"/>
      <c r="D194" s="99"/>
      <c r="E194" s="99"/>
      <c r="F194" s="99"/>
      <c r="G194" s="99"/>
      <c r="H194" s="107"/>
      <c r="I194" s="107"/>
      <c r="J194" s="107"/>
      <c r="K194" s="106"/>
      <c r="L194" s="106"/>
      <c r="M194" s="106"/>
      <c r="N194" s="77"/>
      <c r="O194" s="78"/>
      <c r="P194" s="78"/>
      <c r="Q194" s="78"/>
      <c r="R194" s="79"/>
      <c r="S194" s="80"/>
      <c r="T194" s="81"/>
      <c r="U194" s="77"/>
      <c r="V194" s="79"/>
      <c r="W194" s="79"/>
      <c r="X194" s="86"/>
      <c r="Y194" s="83"/>
      <c r="Z194" s="84"/>
      <c r="AA194" s="85"/>
      <c r="AB194" s="86"/>
    </row>
    <row r="195" spans="2:28" ht="16.5" customHeight="1" x14ac:dyDescent="0.25">
      <c r="B195" s="100" t="s">
        <v>205</v>
      </c>
      <c r="C195" s="101"/>
      <c r="D195" s="101"/>
      <c r="E195" s="101"/>
      <c r="F195" s="101"/>
      <c r="G195" s="102"/>
      <c r="H195" s="102" t="s">
        <v>210</v>
      </c>
      <c r="I195" s="102" t="s">
        <v>918</v>
      </c>
      <c r="J195" s="102" t="s">
        <v>919</v>
      </c>
      <c r="K195" s="102">
        <v>68</v>
      </c>
      <c r="L195" s="102">
        <v>7</v>
      </c>
      <c r="M195" s="102"/>
      <c r="N195" s="102"/>
      <c r="O195" s="102" t="s">
        <v>208</v>
      </c>
      <c r="P195" s="102" t="s">
        <v>209</v>
      </c>
      <c r="Q195" s="102" t="s">
        <v>139</v>
      </c>
      <c r="R195" s="102">
        <v>34160</v>
      </c>
      <c r="S195" s="102" t="s">
        <v>236</v>
      </c>
      <c r="T195" s="102">
        <v>100</v>
      </c>
      <c r="U195" s="102" t="s">
        <v>920</v>
      </c>
      <c r="V195" s="103"/>
      <c r="W195" s="101"/>
      <c r="X195" s="102"/>
      <c r="Y195" s="101"/>
      <c r="Z195" s="101"/>
      <c r="AA195" s="101"/>
      <c r="AB195" s="104"/>
    </row>
    <row r="196" spans="2:28" ht="16.5" customHeight="1" x14ac:dyDescent="0.25">
      <c r="B196" s="97">
        <v>298</v>
      </c>
      <c r="C196" s="97" t="s">
        <v>55</v>
      </c>
      <c r="D196" s="98">
        <v>6134</v>
      </c>
      <c r="E196" s="99">
        <v>116</v>
      </c>
      <c r="F196" s="97">
        <v>7</v>
      </c>
      <c r="G196" s="97">
        <v>1</v>
      </c>
      <c r="H196" s="105">
        <v>1</v>
      </c>
      <c r="I196" s="105">
        <v>0</v>
      </c>
      <c r="J196" s="105">
        <v>17</v>
      </c>
      <c r="K196" s="95">
        <v>417</v>
      </c>
      <c r="L196" s="106">
        <f>T195</f>
        <v>100</v>
      </c>
      <c r="M196" s="106">
        <f>K196*L196</f>
        <v>41700</v>
      </c>
      <c r="N196" s="77"/>
      <c r="O196" s="78"/>
      <c r="P196" s="78"/>
      <c r="Q196" s="78"/>
      <c r="R196" s="79"/>
      <c r="S196" s="80"/>
      <c r="T196" s="81"/>
      <c r="U196" s="77"/>
      <c r="V196" s="79"/>
      <c r="W196" s="79"/>
      <c r="X196" s="82"/>
      <c r="Y196" s="83">
        <f>M196</f>
        <v>41700</v>
      </c>
      <c r="Z196" s="84"/>
      <c r="AA196" s="87">
        <f>AB196*M196/100</f>
        <v>4.17</v>
      </c>
      <c r="AB196" s="110">
        <v>0.01</v>
      </c>
    </row>
    <row r="197" spans="2:28" ht="16.5" customHeight="1" x14ac:dyDescent="0.25">
      <c r="B197" s="99"/>
      <c r="C197" s="99"/>
      <c r="D197" s="99"/>
      <c r="E197" s="99"/>
      <c r="F197" s="99"/>
      <c r="G197" s="99"/>
      <c r="H197" s="107"/>
      <c r="I197" s="107"/>
      <c r="J197" s="107"/>
      <c r="K197" s="106"/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6"/>
      <c r="Y197" s="83"/>
      <c r="Z197" s="84"/>
      <c r="AA197" s="85"/>
      <c r="AB197" s="86"/>
    </row>
    <row r="198" spans="2:28" ht="16.5" customHeight="1" x14ac:dyDescent="0.25">
      <c r="B198" s="100" t="s">
        <v>205</v>
      </c>
      <c r="C198" s="101"/>
      <c r="D198" s="101"/>
      <c r="E198" s="101"/>
      <c r="F198" s="101"/>
      <c r="G198" s="102"/>
      <c r="H198" s="102" t="s">
        <v>210</v>
      </c>
      <c r="I198" s="102" t="s">
        <v>918</v>
      </c>
      <c r="J198" s="102" t="s">
        <v>919</v>
      </c>
      <c r="K198" s="102">
        <v>68</v>
      </c>
      <c r="L198" s="102">
        <v>7</v>
      </c>
      <c r="M198" s="102"/>
      <c r="N198" s="102"/>
      <c r="O198" s="102" t="s">
        <v>208</v>
      </c>
      <c r="P198" s="102" t="s">
        <v>209</v>
      </c>
      <c r="Q198" s="102" t="s">
        <v>139</v>
      </c>
      <c r="R198" s="102">
        <v>34160</v>
      </c>
      <c r="S198" s="102" t="s">
        <v>236</v>
      </c>
      <c r="T198" s="102">
        <v>100</v>
      </c>
      <c r="U198" s="102" t="s">
        <v>921</v>
      </c>
      <c r="V198" s="103"/>
      <c r="W198" s="101"/>
      <c r="X198" s="102"/>
      <c r="Y198" s="101"/>
      <c r="Z198" s="101"/>
      <c r="AA198" s="101"/>
      <c r="AB198" s="104"/>
    </row>
    <row r="199" spans="2:28" ht="16.5" customHeight="1" x14ac:dyDescent="0.25">
      <c r="B199" s="97">
        <v>299</v>
      </c>
      <c r="C199" s="97" t="s">
        <v>55</v>
      </c>
      <c r="D199" s="98">
        <v>6135</v>
      </c>
      <c r="E199" s="99">
        <v>117</v>
      </c>
      <c r="F199" s="97">
        <v>7</v>
      </c>
      <c r="G199" s="97">
        <v>1</v>
      </c>
      <c r="H199" s="105">
        <v>14</v>
      </c>
      <c r="I199" s="105">
        <v>2</v>
      </c>
      <c r="J199" s="105">
        <v>25</v>
      </c>
      <c r="K199" s="95">
        <v>5825</v>
      </c>
      <c r="L199" s="106">
        <f>T198</f>
        <v>100</v>
      </c>
      <c r="M199" s="106">
        <f>K199*L199</f>
        <v>582500</v>
      </c>
      <c r="N199" s="77"/>
      <c r="O199" s="78"/>
      <c r="P199" s="78"/>
      <c r="Q199" s="78"/>
      <c r="R199" s="79"/>
      <c r="S199" s="80"/>
      <c r="T199" s="81"/>
      <c r="U199" s="77"/>
      <c r="V199" s="79"/>
      <c r="W199" s="79"/>
      <c r="X199" s="82"/>
      <c r="Y199" s="83">
        <f>M199</f>
        <v>582500</v>
      </c>
      <c r="Z199" s="84"/>
      <c r="AA199" s="87">
        <f>AB199*M199/100</f>
        <v>58.25</v>
      </c>
      <c r="AB199" s="110">
        <v>0.01</v>
      </c>
    </row>
    <row r="200" spans="2:28" ht="16.5" customHeight="1" x14ac:dyDescent="0.25">
      <c r="B200" s="99"/>
      <c r="C200" s="99"/>
      <c r="D200" s="99"/>
      <c r="E200" s="99"/>
      <c r="F200" s="99"/>
      <c r="G200" s="99"/>
      <c r="H200" s="107"/>
      <c r="I200" s="107"/>
      <c r="J200" s="107"/>
      <c r="K200" s="106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6"/>
      <c r="Y200" s="83"/>
      <c r="Z200" s="84"/>
      <c r="AA200" s="85"/>
      <c r="AB200" s="86"/>
    </row>
    <row r="201" spans="2:28" ht="16.5" customHeight="1" x14ac:dyDescent="0.25">
      <c r="B201" s="100" t="s">
        <v>205</v>
      </c>
      <c r="C201" s="101"/>
      <c r="D201" s="101"/>
      <c r="E201" s="101"/>
      <c r="F201" s="101"/>
      <c r="G201" s="102"/>
      <c r="H201" s="102" t="s">
        <v>207</v>
      </c>
      <c r="I201" s="102" t="s">
        <v>922</v>
      </c>
      <c r="J201" s="102" t="s">
        <v>247</v>
      </c>
      <c r="K201" s="102">
        <v>67</v>
      </c>
      <c r="L201" s="102">
        <v>7</v>
      </c>
      <c r="M201" s="102"/>
      <c r="N201" s="102"/>
      <c r="O201" s="102" t="s">
        <v>208</v>
      </c>
      <c r="P201" s="102" t="s">
        <v>209</v>
      </c>
      <c r="Q201" s="102" t="s">
        <v>139</v>
      </c>
      <c r="R201" s="102">
        <v>34160</v>
      </c>
      <c r="S201" s="102" t="s">
        <v>236</v>
      </c>
      <c r="T201" s="102">
        <v>100</v>
      </c>
      <c r="U201" s="102" t="s">
        <v>923</v>
      </c>
      <c r="V201" s="103"/>
      <c r="W201" s="101"/>
      <c r="X201" s="102" t="s">
        <v>212</v>
      </c>
      <c r="Y201" s="101" t="s">
        <v>924</v>
      </c>
      <c r="Z201" s="101"/>
      <c r="AA201" s="101"/>
      <c r="AB201" s="104"/>
    </row>
    <row r="202" spans="2:28" ht="16.5" customHeight="1" x14ac:dyDescent="0.25">
      <c r="B202" s="97">
        <v>300</v>
      </c>
      <c r="C202" s="97" t="s">
        <v>55</v>
      </c>
      <c r="D202" s="98">
        <v>6136</v>
      </c>
      <c r="E202" s="99">
        <v>118</v>
      </c>
      <c r="F202" s="97">
        <v>7</v>
      </c>
      <c r="G202" s="97">
        <v>1</v>
      </c>
      <c r="H202" s="105">
        <v>7</v>
      </c>
      <c r="I202" s="105">
        <v>0</v>
      </c>
      <c r="J202" s="105">
        <v>19</v>
      </c>
      <c r="K202" s="95">
        <v>2819</v>
      </c>
      <c r="L202" s="106">
        <f>T201</f>
        <v>100</v>
      </c>
      <c r="M202" s="106">
        <f>K202*L202</f>
        <v>281900</v>
      </c>
      <c r="N202" s="77"/>
      <c r="O202" s="78"/>
      <c r="P202" s="78"/>
      <c r="Q202" s="78"/>
      <c r="R202" s="79"/>
      <c r="S202" s="80"/>
      <c r="T202" s="81"/>
      <c r="U202" s="77"/>
      <c r="V202" s="79"/>
      <c r="W202" s="79"/>
      <c r="X202" s="82"/>
      <c r="Y202" s="83">
        <f>M202</f>
        <v>281900</v>
      </c>
      <c r="Z202" s="84"/>
      <c r="AA202" s="87">
        <f>AB202*M202/100</f>
        <v>28.19</v>
      </c>
      <c r="AB202" s="110">
        <v>0.01</v>
      </c>
    </row>
    <row r="203" spans="2:28" ht="16.5" customHeight="1" x14ac:dyDescent="0.25">
      <c r="B203" s="97"/>
      <c r="C203" s="97"/>
      <c r="D203" s="98"/>
      <c r="E203" s="99"/>
      <c r="F203" s="97"/>
      <c r="G203" s="97"/>
      <c r="H203" s="105"/>
      <c r="I203" s="105"/>
      <c r="J203" s="105"/>
      <c r="K203" s="95"/>
      <c r="L203" s="106"/>
      <c r="M203" s="106"/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2"/>
      <c r="Y203" s="83"/>
      <c r="Z203" s="84"/>
      <c r="AA203" s="87"/>
      <c r="AB203" s="110"/>
    </row>
    <row r="204" spans="2:28" ht="16.5" customHeight="1" x14ac:dyDescent="0.25">
      <c r="B204" s="99"/>
      <c r="C204" s="99"/>
      <c r="D204" s="99"/>
      <c r="E204" s="99"/>
      <c r="F204" s="99"/>
      <c r="G204" s="99"/>
      <c r="H204" s="107"/>
      <c r="I204" s="107"/>
      <c r="J204" s="107"/>
      <c r="K204" s="106"/>
      <c r="L204" s="106"/>
      <c r="M204" s="106"/>
      <c r="N204" s="77"/>
      <c r="O204" s="78"/>
      <c r="P204" s="78"/>
      <c r="Q204" s="78"/>
      <c r="R204" s="79"/>
      <c r="S204" s="80"/>
      <c r="T204" s="81"/>
      <c r="U204" s="77"/>
      <c r="V204" s="79"/>
      <c r="W204" s="79"/>
      <c r="X204" s="86"/>
      <c r="Y204" s="83"/>
      <c r="Z204" s="84"/>
      <c r="AA204" s="85"/>
      <c r="AB204" s="86"/>
    </row>
    <row r="205" spans="2:28" ht="16.5" customHeight="1" x14ac:dyDescent="0.25">
      <c r="B205" s="100" t="s">
        <v>205</v>
      </c>
      <c r="C205" s="101"/>
      <c r="D205" s="101"/>
      <c r="E205" s="101"/>
      <c r="F205" s="101"/>
      <c r="G205" s="102"/>
      <c r="H205" s="102" t="s">
        <v>207</v>
      </c>
      <c r="I205" s="102" t="s">
        <v>759</v>
      </c>
      <c r="J205" s="102" t="s">
        <v>247</v>
      </c>
      <c r="K205" s="102">
        <v>113</v>
      </c>
      <c r="L205" s="102">
        <v>7</v>
      </c>
      <c r="M205" s="102"/>
      <c r="N205" s="102"/>
      <c r="O205" s="102" t="s">
        <v>208</v>
      </c>
      <c r="P205" s="102" t="s">
        <v>209</v>
      </c>
      <c r="Q205" s="102" t="s">
        <v>139</v>
      </c>
      <c r="R205" s="102">
        <v>34160</v>
      </c>
      <c r="S205" s="102" t="s">
        <v>236</v>
      </c>
      <c r="T205" s="102">
        <v>100</v>
      </c>
      <c r="U205" s="102" t="s">
        <v>927</v>
      </c>
      <c r="V205" s="103"/>
      <c r="W205" s="101"/>
      <c r="X205" s="102"/>
      <c r="Y205" s="101"/>
      <c r="Z205" s="101"/>
      <c r="AA205" s="101"/>
      <c r="AB205" s="104"/>
    </row>
    <row r="206" spans="2:28" ht="16.5" customHeight="1" x14ac:dyDescent="0.25">
      <c r="B206" s="97">
        <v>302</v>
      </c>
      <c r="C206" s="97" t="s">
        <v>55</v>
      </c>
      <c r="D206" s="98">
        <v>6137</v>
      </c>
      <c r="E206" s="99">
        <v>120</v>
      </c>
      <c r="F206" s="97">
        <v>7</v>
      </c>
      <c r="G206" s="97">
        <v>1</v>
      </c>
      <c r="H206" s="105">
        <v>8</v>
      </c>
      <c r="I206" s="105">
        <v>1</v>
      </c>
      <c r="J206" s="105">
        <v>26</v>
      </c>
      <c r="K206" s="95">
        <v>3326</v>
      </c>
      <c r="L206" s="106">
        <f>T205</f>
        <v>100</v>
      </c>
      <c r="M206" s="106">
        <f>K206*L206</f>
        <v>332600</v>
      </c>
      <c r="N206" s="77"/>
      <c r="O206" s="78"/>
      <c r="P206" s="78"/>
      <c r="Q206" s="78"/>
      <c r="R206" s="79"/>
      <c r="S206" s="80"/>
      <c r="T206" s="81"/>
      <c r="U206" s="77"/>
      <c r="V206" s="79"/>
      <c r="W206" s="79"/>
      <c r="X206" s="82"/>
      <c r="Y206" s="83">
        <f>M206</f>
        <v>332600</v>
      </c>
      <c r="Z206" s="84"/>
      <c r="AA206" s="87">
        <f>AB206*M206/100</f>
        <v>33.26</v>
      </c>
      <c r="AB206" s="110">
        <v>0.01</v>
      </c>
    </row>
    <row r="207" spans="2:28" ht="16.5" customHeight="1" x14ac:dyDescent="0.25">
      <c r="B207" s="99"/>
      <c r="C207" s="99"/>
      <c r="D207" s="99"/>
      <c r="E207" s="99"/>
      <c r="F207" s="99"/>
      <c r="G207" s="99"/>
      <c r="H207" s="107"/>
      <c r="I207" s="107"/>
      <c r="J207" s="107"/>
      <c r="K207" s="106"/>
      <c r="L207" s="106"/>
      <c r="M207" s="106"/>
      <c r="N207" s="77"/>
      <c r="O207" s="78"/>
      <c r="P207" s="78"/>
      <c r="Q207" s="78"/>
      <c r="R207" s="79"/>
      <c r="S207" s="80"/>
      <c r="T207" s="81"/>
      <c r="U207" s="77"/>
      <c r="V207" s="79"/>
      <c r="W207" s="79"/>
      <c r="X207" s="86"/>
      <c r="Y207" s="83"/>
      <c r="Z207" s="84"/>
      <c r="AA207" s="85"/>
      <c r="AB207" s="86"/>
    </row>
    <row r="208" spans="2:28" ht="16.5" customHeight="1" x14ac:dyDescent="0.25">
      <c r="B208" s="100" t="s">
        <v>205</v>
      </c>
      <c r="C208" s="101"/>
      <c r="D208" s="101"/>
      <c r="E208" s="101"/>
      <c r="F208" s="101"/>
      <c r="G208" s="102"/>
      <c r="H208" s="102" t="s">
        <v>210</v>
      </c>
      <c r="I208" s="102" t="s">
        <v>928</v>
      </c>
      <c r="J208" s="102" t="s">
        <v>247</v>
      </c>
      <c r="K208" s="102">
        <v>17</v>
      </c>
      <c r="L208" s="102">
        <v>7</v>
      </c>
      <c r="M208" s="102"/>
      <c r="N208" s="102"/>
      <c r="O208" s="102" t="s">
        <v>208</v>
      </c>
      <c r="P208" s="102" t="s">
        <v>209</v>
      </c>
      <c r="Q208" s="102" t="s">
        <v>139</v>
      </c>
      <c r="R208" s="102">
        <v>34160</v>
      </c>
      <c r="S208" s="102" t="s">
        <v>236</v>
      </c>
      <c r="T208" s="102">
        <v>100</v>
      </c>
      <c r="U208" s="102" t="s">
        <v>929</v>
      </c>
      <c r="V208" s="103"/>
      <c r="W208" s="101"/>
      <c r="X208" s="102"/>
      <c r="Y208" s="101"/>
      <c r="Z208" s="101"/>
      <c r="AA208" s="101"/>
      <c r="AB208" s="104"/>
    </row>
    <row r="209" spans="2:28" ht="16.5" customHeight="1" x14ac:dyDescent="0.25">
      <c r="B209" s="97">
        <v>303</v>
      </c>
      <c r="C209" s="97" t="s">
        <v>55</v>
      </c>
      <c r="D209" s="98">
        <v>6041</v>
      </c>
      <c r="E209" s="99">
        <v>121</v>
      </c>
      <c r="F209" s="97">
        <v>7</v>
      </c>
      <c r="G209" s="97">
        <v>1</v>
      </c>
      <c r="H209" s="105">
        <v>19</v>
      </c>
      <c r="I209" s="105">
        <v>2</v>
      </c>
      <c r="J209" s="105">
        <v>89</v>
      </c>
      <c r="K209" s="95">
        <v>7889</v>
      </c>
      <c r="L209" s="106">
        <f>T208</f>
        <v>100</v>
      </c>
      <c r="M209" s="106">
        <f>K209*L209</f>
        <v>788900</v>
      </c>
      <c r="N209" s="77"/>
      <c r="O209" s="78"/>
      <c r="P209" s="78"/>
      <c r="Q209" s="78"/>
      <c r="R209" s="79"/>
      <c r="S209" s="80"/>
      <c r="T209" s="81"/>
      <c r="U209" s="77"/>
      <c r="V209" s="79"/>
      <c r="W209" s="79"/>
      <c r="X209" s="82"/>
      <c r="Y209" s="83">
        <f>M209</f>
        <v>788900</v>
      </c>
      <c r="Z209" s="84"/>
      <c r="AA209" s="87">
        <f>AB209*M209/100</f>
        <v>78.89</v>
      </c>
      <c r="AB209" s="110">
        <v>0.01</v>
      </c>
    </row>
    <row r="210" spans="2:28" ht="16.5" customHeight="1" x14ac:dyDescent="0.25">
      <c r="B210" s="99"/>
      <c r="C210" s="99"/>
      <c r="D210" s="99"/>
      <c r="E210" s="99"/>
      <c r="F210" s="99"/>
      <c r="G210" s="99"/>
      <c r="H210" s="107"/>
      <c r="I210" s="107"/>
      <c r="J210" s="107"/>
      <c r="K210" s="106"/>
      <c r="L210" s="106"/>
      <c r="M210" s="106"/>
      <c r="N210" s="77"/>
      <c r="O210" s="78"/>
      <c r="P210" s="78"/>
      <c r="Q210" s="78"/>
      <c r="R210" s="79"/>
      <c r="S210" s="80"/>
      <c r="T210" s="81"/>
      <c r="U210" s="77"/>
      <c r="V210" s="79"/>
      <c r="W210" s="79"/>
      <c r="X210" s="86"/>
      <c r="Y210" s="83"/>
      <c r="Z210" s="84"/>
      <c r="AA210" s="85"/>
      <c r="AB210" s="86"/>
    </row>
    <row r="211" spans="2:28" ht="16.5" customHeight="1" x14ac:dyDescent="0.25">
      <c r="B211" s="100" t="s">
        <v>205</v>
      </c>
      <c r="C211" s="101"/>
      <c r="D211" s="101"/>
      <c r="E211" s="101"/>
      <c r="F211" s="101"/>
      <c r="G211" s="102"/>
      <c r="H211" s="102" t="s">
        <v>210</v>
      </c>
      <c r="I211" s="102" t="s">
        <v>844</v>
      </c>
      <c r="J211" s="102" t="s">
        <v>845</v>
      </c>
      <c r="K211" s="102">
        <v>53</v>
      </c>
      <c r="L211" s="102">
        <v>7</v>
      </c>
      <c r="M211" s="102"/>
      <c r="N211" s="102"/>
      <c r="O211" s="102" t="s">
        <v>208</v>
      </c>
      <c r="P211" s="102" t="s">
        <v>209</v>
      </c>
      <c r="Q211" s="102" t="s">
        <v>139</v>
      </c>
      <c r="R211" s="102">
        <v>34160</v>
      </c>
      <c r="S211" s="102" t="s">
        <v>236</v>
      </c>
      <c r="T211" s="102">
        <v>200</v>
      </c>
      <c r="U211" s="102" t="s">
        <v>930</v>
      </c>
      <c r="V211" s="103"/>
      <c r="W211" s="101"/>
      <c r="X211" s="102"/>
      <c r="Y211" s="101"/>
      <c r="Z211" s="101"/>
      <c r="AA211" s="101"/>
      <c r="AB211" s="104"/>
    </row>
    <row r="212" spans="2:28" ht="16.5" customHeight="1" x14ac:dyDescent="0.25">
      <c r="B212" s="97">
        <v>304</v>
      </c>
      <c r="C212" s="97" t="s">
        <v>55</v>
      </c>
      <c r="D212" s="98">
        <v>6042</v>
      </c>
      <c r="E212" s="99">
        <v>122</v>
      </c>
      <c r="F212" s="97">
        <v>7</v>
      </c>
      <c r="G212" s="97">
        <v>1</v>
      </c>
      <c r="H212" s="105">
        <v>2</v>
      </c>
      <c r="I212" s="105">
        <v>1</v>
      </c>
      <c r="J212" s="105">
        <v>62</v>
      </c>
      <c r="K212" s="95">
        <v>962</v>
      </c>
      <c r="L212" s="106">
        <f>T211</f>
        <v>200</v>
      </c>
      <c r="M212" s="106">
        <f>K212*L212</f>
        <v>192400</v>
      </c>
      <c r="N212" s="77"/>
      <c r="O212" s="78"/>
      <c r="P212" s="78"/>
      <c r="Q212" s="78"/>
      <c r="R212" s="79"/>
      <c r="S212" s="80"/>
      <c r="T212" s="81"/>
      <c r="U212" s="77"/>
      <c r="V212" s="79"/>
      <c r="W212" s="79"/>
      <c r="X212" s="82"/>
      <c r="Y212" s="83">
        <f>M212</f>
        <v>192400</v>
      </c>
      <c r="Z212" s="84"/>
      <c r="AA212" s="87">
        <f>AB212*M212/100</f>
        <v>19.239999999999998</v>
      </c>
      <c r="AB212" s="110">
        <v>0.01</v>
      </c>
    </row>
    <row r="213" spans="2:28" ht="16.5" customHeight="1" x14ac:dyDescent="0.25">
      <c r="B213" s="99"/>
      <c r="C213" s="99"/>
      <c r="D213" s="99"/>
      <c r="E213" s="99"/>
      <c r="F213" s="99"/>
      <c r="G213" s="99"/>
      <c r="H213" s="107"/>
      <c r="I213" s="107"/>
      <c r="J213" s="107"/>
      <c r="K213" s="106"/>
      <c r="L213" s="106"/>
      <c r="M213" s="106"/>
      <c r="N213" s="77"/>
      <c r="O213" s="78"/>
      <c r="P213" s="78"/>
      <c r="Q213" s="78"/>
      <c r="R213" s="79"/>
      <c r="S213" s="80"/>
      <c r="T213" s="81"/>
      <c r="U213" s="77"/>
      <c r="V213" s="79"/>
      <c r="W213" s="79"/>
      <c r="X213" s="86"/>
      <c r="Y213" s="83"/>
      <c r="Z213" s="84"/>
      <c r="AA213" s="85"/>
      <c r="AB213" s="86"/>
    </row>
    <row r="214" spans="2:28" ht="16.5" customHeight="1" x14ac:dyDescent="0.25">
      <c r="B214" s="100" t="s">
        <v>205</v>
      </c>
      <c r="C214" s="101"/>
      <c r="D214" s="101"/>
      <c r="E214" s="101"/>
      <c r="F214" s="101"/>
      <c r="G214" s="102"/>
      <c r="H214" s="102" t="s">
        <v>207</v>
      </c>
      <c r="I214" s="102" t="s">
        <v>931</v>
      </c>
      <c r="J214" s="102" t="s">
        <v>932</v>
      </c>
      <c r="K214" s="102">
        <v>77</v>
      </c>
      <c r="L214" s="102">
        <v>7</v>
      </c>
      <c r="M214" s="102"/>
      <c r="N214" s="102"/>
      <c r="O214" s="102" t="s">
        <v>208</v>
      </c>
      <c r="P214" s="102" t="s">
        <v>209</v>
      </c>
      <c r="Q214" s="102" t="s">
        <v>139</v>
      </c>
      <c r="R214" s="102">
        <v>34160</v>
      </c>
      <c r="S214" s="102" t="s">
        <v>236</v>
      </c>
      <c r="T214" s="102">
        <v>80</v>
      </c>
      <c r="U214" s="102" t="s">
        <v>933</v>
      </c>
      <c r="V214" s="103"/>
      <c r="W214" s="101"/>
      <c r="X214" s="102"/>
      <c r="Y214" s="101"/>
      <c r="Z214" s="101"/>
      <c r="AA214" s="101"/>
      <c r="AB214" s="104"/>
    </row>
    <row r="215" spans="2:28" ht="16.5" customHeight="1" x14ac:dyDescent="0.25">
      <c r="B215" s="97">
        <v>305</v>
      </c>
      <c r="C215" s="97" t="s">
        <v>55</v>
      </c>
      <c r="D215" s="98">
        <v>6043</v>
      </c>
      <c r="E215" s="99">
        <v>123</v>
      </c>
      <c r="F215" s="97">
        <v>7</v>
      </c>
      <c r="G215" s="97">
        <v>1</v>
      </c>
      <c r="H215" s="105">
        <v>5</v>
      </c>
      <c r="I215" s="105">
        <v>1</v>
      </c>
      <c r="J215" s="105">
        <v>77</v>
      </c>
      <c r="K215" s="95">
        <v>2177</v>
      </c>
      <c r="L215" s="106">
        <f>T214</f>
        <v>80</v>
      </c>
      <c r="M215" s="106">
        <f>K215*L215</f>
        <v>174160</v>
      </c>
      <c r="N215" s="77"/>
      <c r="O215" s="78"/>
      <c r="P215" s="78"/>
      <c r="Q215" s="78"/>
      <c r="R215" s="79"/>
      <c r="S215" s="80"/>
      <c r="T215" s="81"/>
      <c r="U215" s="77"/>
      <c r="V215" s="79"/>
      <c r="W215" s="79"/>
      <c r="X215" s="82"/>
      <c r="Y215" s="83">
        <f>M215</f>
        <v>174160</v>
      </c>
      <c r="Z215" s="84"/>
      <c r="AA215" s="87">
        <f>AB215*M215/100</f>
        <v>17.416</v>
      </c>
      <c r="AB215" s="110">
        <v>0.01</v>
      </c>
    </row>
    <row r="216" spans="2:28" ht="16.5" customHeight="1" x14ac:dyDescent="0.25">
      <c r="B216" s="99"/>
      <c r="C216" s="99"/>
      <c r="D216" s="99"/>
      <c r="E216" s="99"/>
      <c r="F216" s="99"/>
      <c r="G216" s="99"/>
      <c r="H216" s="107"/>
      <c r="I216" s="107"/>
      <c r="J216" s="107"/>
      <c r="K216" s="106"/>
      <c r="L216" s="106"/>
      <c r="M216" s="106"/>
      <c r="N216" s="77"/>
      <c r="O216" s="78"/>
      <c r="P216" s="78"/>
      <c r="Q216" s="78"/>
      <c r="R216" s="79"/>
      <c r="S216" s="80"/>
      <c r="T216" s="81"/>
      <c r="U216" s="77"/>
      <c r="V216" s="79"/>
      <c r="W216" s="79"/>
      <c r="X216" s="86"/>
      <c r="Y216" s="83"/>
      <c r="Z216" s="84"/>
      <c r="AA216" s="85"/>
      <c r="AB216" s="86"/>
    </row>
    <row r="217" spans="2:28" ht="16.5" customHeight="1" x14ac:dyDescent="0.25">
      <c r="B217" s="100" t="s">
        <v>205</v>
      </c>
      <c r="C217" s="101"/>
      <c r="D217" s="101"/>
      <c r="E217" s="101"/>
      <c r="F217" s="101"/>
      <c r="G217" s="102"/>
      <c r="H217" s="102" t="s">
        <v>207</v>
      </c>
      <c r="I217" s="102" t="s">
        <v>931</v>
      </c>
      <c r="J217" s="102" t="s">
        <v>932</v>
      </c>
      <c r="K217" s="102">
        <v>77</v>
      </c>
      <c r="L217" s="102">
        <v>7</v>
      </c>
      <c r="M217" s="102"/>
      <c r="N217" s="102"/>
      <c r="O217" s="102" t="s">
        <v>208</v>
      </c>
      <c r="P217" s="102" t="s">
        <v>209</v>
      </c>
      <c r="Q217" s="102" t="s">
        <v>139</v>
      </c>
      <c r="R217" s="102">
        <v>34160</v>
      </c>
      <c r="S217" s="102" t="s">
        <v>236</v>
      </c>
      <c r="T217" s="102">
        <v>80</v>
      </c>
      <c r="U217" s="102" t="s">
        <v>934</v>
      </c>
      <c r="V217" s="103"/>
      <c r="W217" s="101"/>
      <c r="X217" s="102"/>
      <c r="Y217" s="101"/>
      <c r="Z217" s="101"/>
      <c r="AA217" s="101"/>
      <c r="AB217" s="104"/>
    </row>
    <row r="218" spans="2:28" ht="16.5" customHeight="1" x14ac:dyDescent="0.25">
      <c r="B218" s="97">
        <v>306</v>
      </c>
      <c r="C218" s="97" t="s">
        <v>55</v>
      </c>
      <c r="D218" s="98">
        <v>6044</v>
      </c>
      <c r="E218" s="99">
        <v>124</v>
      </c>
      <c r="F218" s="97">
        <v>7</v>
      </c>
      <c r="G218" s="97">
        <v>1</v>
      </c>
      <c r="H218" s="105">
        <v>3</v>
      </c>
      <c r="I218" s="105">
        <v>1</v>
      </c>
      <c r="J218" s="105">
        <v>52</v>
      </c>
      <c r="K218" s="95">
        <v>1352</v>
      </c>
      <c r="L218" s="106">
        <f>T217</f>
        <v>80</v>
      </c>
      <c r="M218" s="106">
        <f>K218*L218</f>
        <v>108160</v>
      </c>
      <c r="N218" s="77"/>
      <c r="O218" s="78"/>
      <c r="P218" s="78"/>
      <c r="Q218" s="78"/>
      <c r="R218" s="79"/>
      <c r="S218" s="80"/>
      <c r="T218" s="81"/>
      <c r="U218" s="77"/>
      <c r="V218" s="79"/>
      <c r="W218" s="79"/>
      <c r="X218" s="82"/>
      <c r="Y218" s="83">
        <f>M218</f>
        <v>108160</v>
      </c>
      <c r="Z218" s="84"/>
      <c r="AA218" s="87">
        <f>AB218*M218/100</f>
        <v>10.815999999999999</v>
      </c>
      <c r="AB218" s="110">
        <v>0.01</v>
      </c>
    </row>
    <row r="219" spans="2:28" ht="16.5" customHeight="1" x14ac:dyDescent="0.25">
      <c r="B219" s="99"/>
      <c r="C219" s="99"/>
      <c r="D219" s="99"/>
      <c r="E219" s="99"/>
      <c r="F219" s="99"/>
      <c r="G219" s="99"/>
      <c r="H219" s="107"/>
      <c r="I219" s="107"/>
      <c r="J219" s="107"/>
      <c r="K219" s="106"/>
      <c r="L219" s="106"/>
      <c r="M219" s="106"/>
      <c r="N219" s="77"/>
      <c r="O219" s="78"/>
      <c r="P219" s="78"/>
      <c r="Q219" s="78"/>
      <c r="R219" s="79"/>
      <c r="S219" s="80"/>
      <c r="T219" s="81"/>
      <c r="U219" s="77"/>
      <c r="V219" s="79"/>
      <c r="W219" s="79"/>
      <c r="X219" s="86"/>
      <c r="Y219" s="83"/>
      <c r="Z219" s="84"/>
      <c r="AA219" s="85"/>
      <c r="AB219" s="86"/>
    </row>
    <row r="220" spans="2:28" ht="16.5" customHeight="1" x14ac:dyDescent="0.25">
      <c r="B220" s="100" t="s">
        <v>205</v>
      </c>
      <c r="C220" s="101"/>
      <c r="D220" s="101"/>
      <c r="E220" s="101"/>
      <c r="F220" s="101"/>
      <c r="G220" s="102"/>
      <c r="H220" s="102" t="s">
        <v>210</v>
      </c>
      <c r="I220" s="102" t="s">
        <v>935</v>
      </c>
      <c r="J220" s="102" t="s">
        <v>936</v>
      </c>
      <c r="K220" s="102">
        <v>16</v>
      </c>
      <c r="L220" s="102">
        <v>7</v>
      </c>
      <c r="M220" s="102"/>
      <c r="N220" s="102"/>
      <c r="O220" s="102" t="s">
        <v>208</v>
      </c>
      <c r="P220" s="102" t="s">
        <v>209</v>
      </c>
      <c r="Q220" s="102" t="s">
        <v>139</v>
      </c>
      <c r="R220" s="102">
        <v>34160</v>
      </c>
      <c r="S220" s="102" t="s">
        <v>236</v>
      </c>
      <c r="T220" s="102">
        <v>80</v>
      </c>
      <c r="U220" s="102" t="s">
        <v>937</v>
      </c>
      <c r="V220" s="103"/>
      <c r="W220" s="101"/>
      <c r="X220" s="102"/>
      <c r="Y220" s="101"/>
      <c r="Z220" s="101"/>
      <c r="AA220" s="101"/>
      <c r="AB220" s="104"/>
    </row>
    <row r="221" spans="2:28" ht="16.5" customHeight="1" x14ac:dyDescent="0.25">
      <c r="B221" s="97">
        <v>307</v>
      </c>
      <c r="C221" s="97" t="s">
        <v>55</v>
      </c>
      <c r="D221" s="98">
        <v>6045</v>
      </c>
      <c r="E221" s="99">
        <v>125</v>
      </c>
      <c r="F221" s="97">
        <v>7</v>
      </c>
      <c r="G221" s="97">
        <v>1</v>
      </c>
      <c r="H221" s="105">
        <v>5</v>
      </c>
      <c r="I221" s="105">
        <v>2</v>
      </c>
      <c r="J221" s="105">
        <v>40</v>
      </c>
      <c r="K221" s="95">
        <v>2240</v>
      </c>
      <c r="L221" s="106">
        <f>T220</f>
        <v>80</v>
      </c>
      <c r="M221" s="106">
        <f>K221*L221</f>
        <v>179200</v>
      </c>
      <c r="N221" s="77"/>
      <c r="O221" s="78"/>
      <c r="P221" s="78"/>
      <c r="Q221" s="78"/>
      <c r="R221" s="79"/>
      <c r="S221" s="80"/>
      <c r="T221" s="81"/>
      <c r="U221" s="77"/>
      <c r="V221" s="79"/>
      <c r="W221" s="79"/>
      <c r="X221" s="82"/>
      <c r="Y221" s="83">
        <f>M221</f>
        <v>179200</v>
      </c>
      <c r="Z221" s="84"/>
      <c r="AA221" s="87">
        <f>AB221*M221/100</f>
        <v>17.920000000000002</v>
      </c>
      <c r="AB221" s="110">
        <v>0.01</v>
      </c>
    </row>
    <row r="222" spans="2:28" ht="16.5" customHeight="1" x14ac:dyDescent="0.25">
      <c r="B222" s="99"/>
      <c r="C222" s="99"/>
      <c r="D222" s="99"/>
      <c r="E222" s="99"/>
      <c r="F222" s="99"/>
      <c r="G222" s="99"/>
      <c r="H222" s="107"/>
      <c r="I222" s="107"/>
      <c r="J222" s="107"/>
      <c r="K222" s="106"/>
      <c r="L222" s="106"/>
      <c r="M222" s="106"/>
      <c r="N222" s="77"/>
      <c r="O222" s="78"/>
      <c r="P222" s="78"/>
      <c r="Q222" s="78"/>
      <c r="R222" s="79"/>
      <c r="S222" s="80"/>
      <c r="T222" s="81"/>
      <c r="U222" s="77"/>
      <c r="V222" s="79"/>
      <c r="W222" s="79"/>
      <c r="X222" s="86"/>
      <c r="Y222" s="83"/>
      <c r="Z222" s="84"/>
      <c r="AA222" s="85"/>
      <c r="AB222" s="86"/>
    </row>
    <row r="223" spans="2:28" ht="16.5" customHeight="1" x14ac:dyDescent="0.25">
      <c r="B223" s="100" t="s">
        <v>205</v>
      </c>
      <c r="C223" s="101"/>
      <c r="D223" s="101"/>
      <c r="E223" s="101"/>
      <c r="F223" s="101"/>
      <c r="G223" s="102"/>
      <c r="H223" s="102" t="s">
        <v>210</v>
      </c>
      <c r="I223" s="102" t="s">
        <v>941</v>
      </c>
      <c r="J223" s="102" t="s">
        <v>942</v>
      </c>
      <c r="K223" s="102">
        <v>58</v>
      </c>
      <c r="L223" s="102">
        <v>7</v>
      </c>
      <c r="M223" s="102"/>
      <c r="N223" s="102"/>
      <c r="O223" s="102" t="s">
        <v>208</v>
      </c>
      <c r="P223" s="102" t="s">
        <v>209</v>
      </c>
      <c r="Q223" s="102" t="s">
        <v>139</v>
      </c>
      <c r="R223" s="102">
        <v>34160</v>
      </c>
      <c r="S223" s="102" t="s">
        <v>236</v>
      </c>
      <c r="T223" s="102">
        <v>80</v>
      </c>
      <c r="U223" s="102" t="s">
        <v>943</v>
      </c>
      <c r="V223" s="103"/>
      <c r="W223" s="101"/>
      <c r="X223" s="102"/>
      <c r="Y223" s="101"/>
      <c r="Z223" s="101"/>
      <c r="AA223" s="101"/>
      <c r="AB223" s="104"/>
    </row>
    <row r="224" spans="2:28" ht="16.5" customHeight="1" x14ac:dyDescent="0.25">
      <c r="B224" s="97">
        <v>309</v>
      </c>
      <c r="C224" s="97" t="s">
        <v>55</v>
      </c>
      <c r="D224" s="98">
        <v>6047</v>
      </c>
      <c r="E224" s="99">
        <v>127</v>
      </c>
      <c r="F224" s="97">
        <v>7</v>
      </c>
      <c r="G224" s="97">
        <v>1</v>
      </c>
      <c r="H224" s="105">
        <v>8</v>
      </c>
      <c r="I224" s="105">
        <v>2</v>
      </c>
      <c r="J224" s="105">
        <v>39</v>
      </c>
      <c r="K224" s="95">
        <v>3439</v>
      </c>
      <c r="L224" s="106">
        <f>T223</f>
        <v>80</v>
      </c>
      <c r="M224" s="106">
        <f>K224*L224</f>
        <v>275120</v>
      </c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2"/>
      <c r="Y224" s="83">
        <f>M224</f>
        <v>275120</v>
      </c>
      <c r="Z224" s="84"/>
      <c r="AA224" s="87">
        <f>AB224*M224/100</f>
        <v>27.512000000000004</v>
      </c>
      <c r="AB224" s="110">
        <v>0.01</v>
      </c>
    </row>
    <row r="225" spans="2:28" ht="16.5" customHeight="1" x14ac:dyDescent="0.25">
      <c r="B225" s="99"/>
      <c r="C225" s="99"/>
      <c r="D225" s="99"/>
      <c r="E225" s="99"/>
      <c r="F225" s="99"/>
      <c r="G225" s="99"/>
      <c r="H225" s="107"/>
      <c r="I225" s="107"/>
      <c r="J225" s="107"/>
      <c r="K225" s="106"/>
      <c r="L225" s="106"/>
      <c r="M225" s="106"/>
      <c r="N225" s="77"/>
      <c r="O225" s="78"/>
      <c r="P225" s="78"/>
      <c r="Q225" s="78"/>
      <c r="R225" s="79"/>
      <c r="S225" s="80"/>
      <c r="T225" s="81"/>
      <c r="U225" s="77"/>
      <c r="V225" s="79"/>
      <c r="W225" s="79"/>
      <c r="X225" s="86"/>
      <c r="Y225" s="83"/>
      <c r="Z225" s="84"/>
      <c r="AA225" s="85"/>
      <c r="AB225" s="86"/>
    </row>
    <row r="226" spans="2:28" ht="16.5" customHeight="1" x14ac:dyDescent="0.25">
      <c r="B226" s="100" t="s">
        <v>205</v>
      </c>
      <c r="C226" s="101"/>
      <c r="D226" s="101"/>
      <c r="E226" s="101"/>
      <c r="F226" s="101"/>
      <c r="G226" s="102"/>
      <c r="H226" s="102" t="s">
        <v>207</v>
      </c>
      <c r="I226" s="102" t="s">
        <v>931</v>
      </c>
      <c r="J226" s="102" t="s">
        <v>932</v>
      </c>
      <c r="K226" s="102">
        <v>77</v>
      </c>
      <c r="L226" s="102">
        <v>7</v>
      </c>
      <c r="M226" s="102"/>
      <c r="N226" s="102"/>
      <c r="O226" s="102" t="s">
        <v>208</v>
      </c>
      <c r="P226" s="102" t="s">
        <v>209</v>
      </c>
      <c r="Q226" s="102" t="s">
        <v>139</v>
      </c>
      <c r="R226" s="102">
        <v>34160</v>
      </c>
      <c r="S226" s="102" t="s">
        <v>236</v>
      </c>
      <c r="T226" s="102">
        <v>80</v>
      </c>
      <c r="U226" s="102" t="s">
        <v>944</v>
      </c>
      <c r="V226" s="103"/>
      <c r="W226" s="101"/>
      <c r="X226" s="102"/>
      <c r="Y226" s="101"/>
      <c r="Z226" s="101"/>
      <c r="AA226" s="101"/>
      <c r="AB226" s="104"/>
    </row>
    <row r="227" spans="2:28" ht="16.5" customHeight="1" x14ac:dyDescent="0.25">
      <c r="B227" s="97">
        <v>310</v>
      </c>
      <c r="C227" s="97" t="s">
        <v>55</v>
      </c>
      <c r="D227" s="98">
        <v>6048</v>
      </c>
      <c r="E227" s="99">
        <v>128</v>
      </c>
      <c r="F227" s="97">
        <v>7</v>
      </c>
      <c r="G227" s="97">
        <v>1</v>
      </c>
      <c r="H227" s="105">
        <v>4</v>
      </c>
      <c r="I227" s="105">
        <v>3</v>
      </c>
      <c r="J227" s="105">
        <v>4</v>
      </c>
      <c r="K227" s="95">
        <v>1904</v>
      </c>
      <c r="L227" s="106">
        <f>T226</f>
        <v>80</v>
      </c>
      <c r="M227" s="106">
        <f>K227*L227</f>
        <v>152320</v>
      </c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2"/>
      <c r="Y227" s="83">
        <f>M227</f>
        <v>152320</v>
      </c>
      <c r="Z227" s="84"/>
      <c r="AA227" s="87">
        <f>AB227*M227/100</f>
        <v>15.232000000000001</v>
      </c>
      <c r="AB227" s="110">
        <v>0.01</v>
      </c>
    </row>
    <row r="228" spans="2:28" ht="16.5" customHeight="1" x14ac:dyDescent="0.25">
      <c r="B228" s="99"/>
      <c r="C228" s="99"/>
      <c r="D228" s="99"/>
      <c r="E228" s="99"/>
      <c r="F228" s="99"/>
      <c r="G228" s="99"/>
      <c r="H228" s="107"/>
      <c r="I228" s="107"/>
      <c r="J228" s="107"/>
      <c r="K228" s="106"/>
      <c r="L228" s="106"/>
      <c r="M228" s="106"/>
      <c r="N228" s="77"/>
      <c r="O228" s="78"/>
      <c r="P228" s="78"/>
      <c r="Q228" s="78"/>
      <c r="R228" s="79"/>
      <c r="S228" s="80"/>
      <c r="T228" s="81"/>
      <c r="U228" s="77"/>
      <c r="V228" s="79"/>
      <c r="W228" s="79"/>
      <c r="X228" s="86"/>
      <c r="Y228" s="83"/>
      <c r="Z228" s="84"/>
      <c r="AA228" s="85"/>
      <c r="AB228" s="86"/>
    </row>
    <row r="229" spans="2:28" ht="16.5" customHeight="1" x14ac:dyDescent="0.25">
      <c r="B229" s="100" t="s">
        <v>205</v>
      </c>
      <c r="C229" s="101"/>
      <c r="D229" s="101"/>
      <c r="E229" s="101"/>
      <c r="F229" s="101"/>
      <c r="G229" s="102"/>
      <c r="H229" s="102" t="s">
        <v>207</v>
      </c>
      <c r="I229" s="102" t="s">
        <v>931</v>
      </c>
      <c r="J229" s="102" t="s">
        <v>932</v>
      </c>
      <c r="K229" s="102">
        <v>77</v>
      </c>
      <c r="L229" s="102">
        <v>7</v>
      </c>
      <c r="M229" s="102"/>
      <c r="N229" s="102"/>
      <c r="O229" s="102" t="s">
        <v>208</v>
      </c>
      <c r="P229" s="102" t="s">
        <v>209</v>
      </c>
      <c r="Q229" s="102" t="s">
        <v>139</v>
      </c>
      <c r="R229" s="102">
        <v>34160</v>
      </c>
      <c r="S229" s="102" t="s">
        <v>236</v>
      </c>
      <c r="T229" s="102">
        <v>80</v>
      </c>
      <c r="U229" s="102" t="s">
        <v>945</v>
      </c>
      <c r="V229" s="103"/>
      <c r="W229" s="101"/>
      <c r="X229" s="102"/>
      <c r="Y229" s="101"/>
      <c r="Z229" s="101"/>
      <c r="AA229" s="101"/>
      <c r="AB229" s="104"/>
    </row>
    <row r="230" spans="2:28" ht="16.5" customHeight="1" x14ac:dyDescent="0.25">
      <c r="B230" s="97">
        <v>311</v>
      </c>
      <c r="C230" s="97" t="s">
        <v>55</v>
      </c>
      <c r="D230" s="98">
        <v>6049</v>
      </c>
      <c r="E230" s="99">
        <v>129</v>
      </c>
      <c r="F230" s="97">
        <v>7</v>
      </c>
      <c r="G230" s="97">
        <v>1</v>
      </c>
      <c r="H230" s="105">
        <v>3</v>
      </c>
      <c r="I230" s="105">
        <v>1</v>
      </c>
      <c r="J230" s="105">
        <v>30</v>
      </c>
      <c r="K230" s="95">
        <v>1330</v>
      </c>
      <c r="L230" s="106">
        <f>T229</f>
        <v>80</v>
      </c>
      <c r="M230" s="106">
        <f>K230*L230</f>
        <v>106400</v>
      </c>
      <c r="N230" s="77"/>
      <c r="O230" s="78"/>
      <c r="P230" s="78"/>
      <c r="Q230" s="78"/>
      <c r="R230" s="79"/>
      <c r="S230" s="80"/>
      <c r="T230" s="81"/>
      <c r="U230" s="77"/>
      <c r="V230" s="79"/>
      <c r="W230" s="79"/>
      <c r="X230" s="82"/>
      <c r="Y230" s="83">
        <f>M230</f>
        <v>106400</v>
      </c>
      <c r="Z230" s="84"/>
      <c r="AA230" s="87">
        <f>AB230*M230/100</f>
        <v>10.64</v>
      </c>
      <c r="AB230" s="110">
        <v>0.01</v>
      </c>
    </row>
    <row r="231" spans="2:28" ht="16.5" customHeight="1" x14ac:dyDescent="0.25">
      <c r="B231" s="99"/>
      <c r="C231" s="99"/>
      <c r="D231" s="99"/>
      <c r="E231" s="99"/>
      <c r="F231" s="99"/>
      <c r="G231" s="99"/>
      <c r="H231" s="107"/>
      <c r="I231" s="107"/>
      <c r="J231" s="107"/>
      <c r="K231" s="106"/>
      <c r="L231" s="106"/>
      <c r="M231" s="106"/>
      <c r="N231" s="77"/>
      <c r="O231" s="78"/>
      <c r="P231" s="78"/>
      <c r="Q231" s="78"/>
      <c r="R231" s="79"/>
      <c r="S231" s="80"/>
      <c r="T231" s="81"/>
      <c r="U231" s="77"/>
      <c r="V231" s="79"/>
      <c r="W231" s="79"/>
      <c r="X231" s="86"/>
      <c r="Y231" s="83"/>
      <c r="Z231" s="84"/>
      <c r="AA231" s="85"/>
      <c r="AB231" s="86"/>
    </row>
    <row r="232" spans="2:28" ht="16.5" customHeight="1" x14ac:dyDescent="0.25">
      <c r="B232" s="100" t="s">
        <v>205</v>
      </c>
      <c r="C232" s="101"/>
      <c r="D232" s="101"/>
      <c r="E232" s="101"/>
      <c r="F232" s="101"/>
      <c r="G232" s="102"/>
      <c r="H232" s="102" t="s">
        <v>210</v>
      </c>
      <c r="I232" s="102" t="s">
        <v>935</v>
      </c>
      <c r="J232" s="102" t="s">
        <v>936</v>
      </c>
      <c r="K232" s="102">
        <v>16</v>
      </c>
      <c r="L232" s="102">
        <v>7</v>
      </c>
      <c r="M232" s="102"/>
      <c r="N232" s="102"/>
      <c r="O232" s="102" t="s">
        <v>208</v>
      </c>
      <c r="P232" s="102" t="s">
        <v>209</v>
      </c>
      <c r="Q232" s="102" t="s">
        <v>139</v>
      </c>
      <c r="R232" s="102">
        <v>34160</v>
      </c>
      <c r="S232" s="102" t="s">
        <v>236</v>
      </c>
      <c r="T232" s="102">
        <v>80</v>
      </c>
      <c r="U232" s="102" t="s">
        <v>946</v>
      </c>
      <c r="V232" s="103"/>
      <c r="W232" s="101"/>
      <c r="X232" s="102"/>
      <c r="Y232" s="101"/>
      <c r="Z232" s="101"/>
      <c r="AA232" s="101"/>
      <c r="AB232" s="104"/>
    </row>
    <row r="233" spans="2:28" ht="16.5" customHeight="1" x14ac:dyDescent="0.25">
      <c r="B233" s="97">
        <v>312</v>
      </c>
      <c r="C233" s="97" t="s">
        <v>55</v>
      </c>
      <c r="D233" s="98">
        <v>6050</v>
      </c>
      <c r="E233" s="99">
        <v>130</v>
      </c>
      <c r="F233" s="97">
        <v>7</v>
      </c>
      <c r="G233" s="97">
        <v>1</v>
      </c>
      <c r="H233" s="105">
        <v>5</v>
      </c>
      <c r="I233" s="105">
        <v>3</v>
      </c>
      <c r="J233" s="105">
        <v>32</v>
      </c>
      <c r="K233" s="95">
        <v>2332</v>
      </c>
      <c r="L233" s="106">
        <f>T232</f>
        <v>80</v>
      </c>
      <c r="M233" s="106">
        <f>K233*L233</f>
        <v>186560</v>
      </c>
      <c r="N233" s="77"/>
      <c r="O233" s="78"/>
      <c r="P233" s="78"/>
      <c r="Q233" s="78"/>
      <c r="R233" s="79"/>
      <c r="S233" s="80"/>
      <c r="T233" s="81"/>
      <c r="U233" s="77"/>
      <c r="V233" s="79"/>
      <c r="W233" s="79"/>
      <c r="X233" s="82"/>
      <c r="Y233" s="83">
        <f>M233</f>
        <v>186560</v>
      </c>
      <c r="Z233" s="84"/>
      <c r="AA233" s="87">
        <f>AB233*M233/100</f>
        <v>18.656000000000002</v>
      </c>
      <c r="AB233" s="110">
        <v>0.01</v>
      </c>
    </row>
    <row r="234" spans="2:28" ht="16.5" customHeight="1" x14ac:dyDescent="0.25">
      <c r="B234" s="99"/>
      <c r="C234" s="99"/>
      <c r="D234" s="99"/>
      <c r="E234" s="99"/>
      <c r="F234" s="99"/>
      <c r="G234" s="99"/>
      <c r="H234" s="107"/>
      <c r="I234" s="107"/>
      <c r="J234" s="107"/>
      <c r="K234" s="106"/>
      <c r="L234" s="106"/>
      <c r="M234" s="106"/>
      <c r="N234" s="77"/>
      <c r="O234" s="78"/>
      <c r="P234" s="78"/>
      <c r="Q234" s="78"/>
      <c r="R234" s="79"/>
      <c r="S234" s="80"/>
      <c r="T234" s="81"/>
      <c r="U234" s="77"/>
      <c r="V234" s="79"/>
      <c r="W234" s="79"/>
      <c r="X234" s="86"/>
      <c r="Y234" s="83"/>
      <c r="Z234" s="84"/>
      <c r="AA234" s="85"/>
      <c r="AB234" s="86"/>
    </row>
    <row r="235" spans="2:28" ht="16.5" customHeight="1" x14ac:dyDescent="0.25">
      <c r="B235" s="100" t="s">
        <v>205</v>
      </c>
      <c r="C235" s="101"/>
      <c r="D235" s="101"/>
      <c r="E235" s="101"/>
      <c r="F235" s="101"/>
      <c r="G235" s="102"/>
      <c r="H235" s="102" t="s">
        <v>210</v>
      </c>
      <c r="I235" s="102" t="s">
        <v>941</v>
      </c>
      <c r="J235" s="102" t="s">
        <v>942</v>
      </c>
      <c r="K235" s="102">
        <v>58</v>
      </c>
      <c r="L235" s="102">
        <v>7</v>
      </c>
      <c r="M235" s="102"/>
      <c r="N235" s="102"/>
      <c r="O235" s="102" t="s">
        <v>208</v>
      </c>
      <c r="P235" s="102" t="s">
        <v>209</v>
      </c>
      <c r="Q235" s="102" t="s">
        <v>139</v>
      </c>
      <c r="R235" s="102">
        <v>34160</v>
      </c>
      <c r="S235" s="102" t="s">
        <v>236</v>
      </c>
      <c r="T235" s="102">
        <v>80</v>
      </c>
      <c r="U235" s="102" t="s">
        <v>948</v>
      </c>
      <c r="V235" s="103"/>
      <c r="W235" s="101"/>
      <c r="X235" s="102"/>
      <c r="Y235" s="101"/>
      <c r="Z235" s="101"/>
      <c r="AA235" s="101"/>
      <c r="AB235" s="104"/>
    </row>
    <row r="236" spans="2:28" ht="16.5" customHeight="1" x14ac:dyDescent="0.25">
      <c r="B236" s="97">
        <v>314</v>
      </c>
      <c r="C236" s="97" t="s">
        <v>55</v>
      </c>
      <c r="D236" s="98">
        <v>6052</v>
      </c>
      <c r="E236" s="99">
        <v>132</v>
      </c>
      <c r="F236" s="97">
        <v>7</v>
      </c>
      <c r="G236" s="97">
        <v>1</v>
      </c>
      <c r="H236" s="105">
        <v>9</v>
      </c>
      <c r="I236" s="105">
        <v>3</v>
      </c>
      <c r="J236" s="105">
        <v>7</v>
      </c>
      <c r="K236" s="95">
        <v>3907</v>
      </c>
      <c r="L236" s="106">
        <f>T235</f>
        <v>80</v>
      </c>
      <c r="M236" s="106">
        <f>K236*L236</f>
        <v>312560</v>
      </c>
      <c r="N236" s="77"/>
      <c r="O236" s="78"/>
      <c r="P236" s="78"/>
      <c r="Q236" s="78"/>
      <c r="R236" s="79"/>
      <c r="S236" s="80"/>
      <c r="T236" s="81"/>
      <c r="U236" s="77"/>
      <c r="V236" s="79"/>
      <c r="W236" s="79"/>
      <c r="X236" s="82"/>
      <c r="Y236" s="83">
        <f>M236</f>
        <v>312560</v>
      </c>
      <c r="Z236" s="84"/>
      <c r="AA236" s="87">
        <f>AB236*M236/100</f>
        <v>31.256</v>
      </c>
      <c r="AB236" s="110">
        <v>0.01</v>
      </c>
    </row>
    <row r="237" spans="2:28" ht="16.5" customHeight="1" x14ac:dyDescent="0.25">
      <c r="B237" s="99"/>
      <c r="C237" s="99"/>
      <c r="D237" s="99"/>
      <c r="E237" s="99"/>
      <c r="F237" s="99"/>
      <c r="G237" s="99"/>
      <c r="H237" s="107"/>
      <c r="I237" s="107"/>
      <c r="J237" s="107"/>
      <c r="K237" s="106"/>
      <c r="L237" s="106"/>
      <c r="M237" s="106"/>
      <c r="N237" s="77"/>
      <c r="O237" s="78"/>
      <c r="P237" s="78"/>
      <c r="Q237" s="78"/>
      <c r="R237" s="79"/>
      <c r="S237" s="80"/>
      <c r="T237" s="81"/>
      <c r="U237" s="77"/>
      <c r="V237" s="79"/>
      <c r="W237" s="79"/>
      <c r="X237" s="86"/>
      <c r="Y237" s="83"/>
      <c r="Z237" s="84"/>
      <c r="AA237" s="85"/>
      <c r="AB237" s="86"/>
    </row>
    <row r="238" spans="2:28" ht="16.5" customHeight="1" x14ac:dyDescent="0.25">
      <c r="B238" s="100" t="s">
        <v>205</v>
      </c>
      <c r="C238" s="101"/>
      <c r="D238" s="101"/>
      <c r="E238" s="101"/>
      <c r="F238" s="101"/>
      <c r="G238" s="102"/>
      <c r="H238" s="102" t="s">
        <v>210</v>
      </c>
      <c r="I238" s="102" t="s">
        <v>928</v>
      </c>
      <c r="J238" s="102" t="s">
        <v>247</v>
      </c>
      <c r="K238" s="102">
        <v>17</v>
      </c>
      <c r="L238" s="102">
        <v>7</v>
      </c>
      <c r="M238" s="102"/>
      <c r="N238" s="102"/>
      <c r="O238" s="102" t="s">
        <v>208</v>
      </c>
      <c r="P238" s="102" t="s">
        <v>209</v>
      </c>
      <c r="Q238" s="102" t="s">
        <v>139</v>
      </c>
      <c r="R238" s="102">
        <v>34160</v>
      </c>
      <c r="S238" s="102" t="s">
        <v>236</v>
      </c>
      <c r="T238" s="102">
        <v>180</v>
      </c>
      <c r="U238" s="102" t="s">
        <v>949</v>
      </c>
      <c r="V238" s="103"/>
      <c r="W238" s="101"/>
      <c r="X238" s="102"/>
      <c r="Y238" s="101"/>
      <c r="Z238" s="101"/>
      <c r="AA238" s="101"/>
      <c r="AB238" s="104"/>
    </row>
    <row r="239" spans="2:28" ht="16.5" customHeight="1" x14ac:dyDescent="0.25">
      <c r="B239" s="97">
        <v>315</v>
      </c>
      <c r="C239" s="97" t="s">
        <v>55</v>
      </c>
      <c r="D239" s="98">
        <v>6053</v>
      </c>
      <c r="E239" s="99">
        <v>133</v>
      </c>
      <c r="F239" s="97">
        <v>7</v>
      </c>
      <c r="G239" s="97">
        <v>1</v>
      </c>
      <c r="H239" s="105">
        <v>9</v>
      </c>
      <c r="I239" s="105">
        <v>2</v>
      </c>
      <c r="J239" s="105">
        <v>33</v>
      </c>
      <c r="K239" s="95">
        <v>3833</v>
      </c>
      <c r="L239" s="106">
        <f>T238</f>
        <v>180</v>
      </c>
      <c r="M239" s="106">
        <f>K239*L239</f>
        <v>689940</v>
      </c>
      <c r="N239" s="77"/>
      <c r="O239" s="78"/>
      <c r="P239" s="78"/>
      <c r="Q239" s="78"/>
      <c r="R239" s="79"/>
      <c r="S239" s="80"/>
      <c r="T239" s="81"/>
      <c r="U239" s="77"/>
      <c r="V239" s="79"/>
      <c r="W239" s="79"/>
      <c r="X239" s="82"/>
      <c r="Y239" s="83">
        <f>M239</f>
        <v>689940</v>
      </c>
      <c r="Z239" s="84"/>
      <c r="AA239" s="87">
        <f>AB239*M239/100</f>
        <v>68.994</v>
      </c>
      <c r="AB239" s="110">
        <v>0.01</v>
      </c>
    </row>
    <row r="240" spans="2:28" ht="16.5" customHeight="1" x14ac:dyDescent="0.25">
      <c r="B240" s="99"/>
      <c r="C240" s="99"/>
      <c r="D240" s="99"/>
      <c r="E240" s="99"/>
      <c r="F240" s="99"/>
      <c r="G240" s="99"/>
      <c r="H240" s="107"/>
      <c r="I240" s="107"/>
      <c r="J240" s="107"/>
      <c r="K240" s="106"/>
      <c r="L240" s="106"/>
      <c r="M240" s="106"/>
      <c r="N240" s="77"/>
      <c r="O240" s="78"/>
      <c r="P240" s="78"/>
      <c r="Q240" s="78"/>
      <c r="R240" s="79"/>
      <c r="S240" s="80"/>
      <c r="T240" s="81"/>
      <c r="U240" s="77"/>
      <c r="V240" s="79"/>
      <c r="W240" s="79"/>
      <c r="X240" s="86"/>
      <c r="Y240" s="83"/>
      <c r="Z240" s="84"/>
      <c r="AA240" s="85"/>
      <c r="AB240" s="86"/>
    </row>
    <row r="241" spans="2:28" ht="16.5" customHeight="1" x14ac:dyDescent="0.25">
      <c r="B241" s="100" t="s">
        <v>205</v>
      </c>
      <c r="C241" s="101"/>
      <c r="D241" s="101"/>
      <c r="E241" s="101"/>
      <c r="F241" s="101"/>
      <c r="G241" s="102"/>
      <c r="H241" s="102" t="s">
        <v>210</v>
      </c>
      <c r="I241" s="102" t="s">
        <v>323</v>
      </c>
      <c r="J241" s="102" t="s">
        <v>855</v>
      </c>
      <c r="K241" s="102">
        <v>36</v>
      </c>
      <c r="L241" s="102">
        <v>7</v>
      </c>
      <c r="M241" s="102"/>
      <c r="N241" s="102"/>
      <c r="O241" s="102" t="s">
        <v>208</v>
      </c>
      <c r="P241" s="102" t="s">
        <v>209</v>
      </c>
      <c r="Q241" s="102" t="s">
        <v>139</v>
      </c>
      <c r="R241" s="102">
        <v>34160</v>
      </c>
      <c r="S241" s="102" t="s">
        <v>236</v>
      </c>
      <c r="T241" s="102">
        <v>180</v>
      </c>
      <c r="U241" s="102" t="s">
        <v>955</v>
      </c>
      <c r="V241" s="103"/>
      <c r="W241" s="101"/>
      <c r="X241" s="102"/>
      <c r="Y241" s="101"/>
      <c r="Z241" s="101"/>
      <c r="AA241" s="101"/>
      <c r="AB241" s="104"/>
    </row>
    <row r="242" spans="2:28" ht="16.5" customHeight="1" x14ac:dyDescent="0.25">
      <c r="B242" s="97">
        <v>318</v>
      </c>
      <c r="C242" s="97" t="s">
        <v>55</v>
      </c>
      <c r="D242" s="98">
        <v>6057</v>
      </c>
      <c r="E242" s="99">
        <v>136</v>
      </c>
      <c r="F242" s="97">
        <v>7</v>
      </c>
      <c r="G242" s="97">
        <v>1</v>
      </c>
      <c r="H242" s="105">
        <v>3</v>
      </c>
      <c r="I242" s="105">
        <v>3</v>
      </c>
      <c r="J242" s="105">
        <v>42</v>
      </c>
      <c r="K242" s="95">
        <v>1542</v>
      </c>
      <c r="L242" s="106">
        <f>T241</f>
        <v>180</v>
      </c>
      <c r="M242" s="106">
        <f>K242*L242</f>
        <v>277560</v>
      </c>
      <c r="N242" s="77"/>
      <c r="O242" s="78"/>
      <c r="P242" s="78"/>
      <c r="Q242" s="78"/>
      <c r="R242" s="79"/>
      <c r="S242" s="80"/>
      <c r="T242" s="81"/>
      <c r="U242" s="77"/>
      <c r="V242" s="79"/>
      <c r="W242" s="79"/>
      <c r="X242" s="82"/>
      <c r="Y242" s="83">
        <f>M242</f>
        <v>277560</v>
      </c>
      <c r="Z242" s="84"/>
      <c r="AA242" s="87">
        <f>AB242*M242/100</f>
        <v>27.756</v>
      </c>
      <c r="AB242" s="110">
        <v>0.01</v>
      </c>
    </row>
    <row r="243" spans="2:28" ht="16.5" customHeight="1" x14ac:dyDescent="0.25">
      <c r="B243" s="97"/>
      <c r="C243" s="97"/>
      <c r="D243" s="98"/>
      <c r="E243" s="99"/>
      <c r="F243" s="97"/>
      <c r="G243" s="97"/>
      <c r="H243" s="105"/>
      <c r="I243" s="105"/>
      <c r="J243" s="105"/>
      <c r="K243" s="95"/>
      <c r="L243" s="106"/>
      <c r="M243" s="106"/>
      <c r="N243" s="77"/>
      <c r="O243" s="78"/>
      <c r="P243" s="78"/>
      <c r="Q243" s="78"/>
      <c r="R243" s="79"/>
      <c r="S243" s="80"/>
      <c r="T243" s="81"/>
      <c r="U243" s="77"/>
      <c r="V243" s="79"/>
      <c r="W243" s="79"/>
      <c r="X243" s="82"/>
      <c r="Y243" s="83"/>
      <c r="Z243" s="84"/>
      <c r="AA243" s="87"/>
      <c r="AB243" s="110"/>
    </row>
    <row r="244" spans="2:28" ht="16.5" customHeight="1" x14ac:dyDescent="0.25">
      <c r="B244" s="99"/>
      <c r="C244" s="99"/>
      <c r="D244" s="99"/>
      <c r="E244" s="99"/>
      <c r="F244" s="99"/>
      <c r="G244" s="99"/>
      <c r="H244" s="107"/>
      <c r="I244" s="107"/>
      <c r="J244" s="107"/>
      <c r="K244" s="106"/>
      <c r="L244" s="106"/>
      <c r="M244" s="106"/>
      <c r="N244" s="77"/>
      <c r="O244" s="78"/>
      <c r="P244" s="78"/>
      <c r="Q244" s="78"/>
      <c r="R244" s="79"/>
      <c r="S244" s="80"/>
      <c r="T244" s="81"/>
      <c r="U244" s="77"/>
      <c r="V244" s="79"/>
      <c r="W244" s="79"/>
      <c r="X244" s="86"/>
      <c r="Y244" s="83"/>
      <c r="Z244" s="84"/>
      <c r="AA244" s="85"/>
      <c r="AB244" s="86"/>
    </row>
    <row r="245" spans="2:28" ht="16.5" customHeight="1" x14ac:dyDescent="0.25">
      <c r="B245" s="100" t="s">
        <v>205</v>
      </c>
      <c r="C245" s="101"/>
      <c r="D245" s="101"/>
      <c r="E245" s="101"/>
      <c r="F245" s="101"/>
      <c r="G245" s="102"/>
      <c r="H245" s="102" t="s">
        <v>207</v>
      </c>
      <c r="I245" s="102" t="s">
        <v>234</v>
      </c>
      <c r="J245" s="102" t="s">
        <v>800</v>
      </c>
      <c r="K245" s="102">
        <v>51</v>
      </c>
      <c r="L245" s="102">
        <v>7</v>
      </c>
      <c r="M245" s="102"/>
      <c r="N245" s="102"/>
      <c r="O245" s="102" t="s">
        <v>208</v>
      </c>
      <c r="P245" s="102" t="s">
        <v>209</v>
      </c>
      <c r="Q245" s="102" t="s">
        <v>139</v>
      </c>
      <c r="R245" s="102">
        <v>34160</v>
      </c>
      <c r="S245" s="102" t="s">
        <v>236</v>
      </c>
      <c r="T245" s="102">
        <v>100</v>
      </c>
      <c r="U245" s="102" t="s">
        <v>968</v>
      </c>
      <c r="V245" s="103"/>
      <c r="W245" s="101"/>
      <c r="X245" s="102" t="s">
        <v>212</v>
      </c>
      <c r="Y245" s="101" t="s">
        <v>969</v>
      </c>
      <c r="Z245" s="101"/>
      <c r="AA245" s="101"/>
      <c r="AB245" s="104"/>
    </row>
    <row r="246" spans="2:28" ht="16.5" customHeight="1" x14ac:dyDescent="0.25">
      <c r="B246" s="97">
        <v>326</v>
      </c>
      <c r="C246" s="97" t="s">
        <v>55</v>
      </c>
      <c r="D246" s="98">
        <v>6056</v>
      </c>
      <c r="E246" s="99">
        <v>144</v>
      </c>
      <c r="F246" s="97">
        <v>7</v>
      </c>
      <c r="G246" s="97">
        <v>1</v>
      </c>
      <c r="H246" s="105">
        <v>39</v>
      </c>
      <c r="I246" s="105">
        <v>2</v>
      </c>
      <c r="J246" s="105">
        <v>18</v>
      </c>
      <c r="K246" s="95">
        <v>15818</v>
      </c>
      <c r="L246" s="106">
        <f>T245</f>
        <v>100</v>
      </c>
      <c r="M246" s="106">
        <f>K246*L246</f>
        <v>1581800</v>
      </c>
      <c r="N246" s="77"/>
      <c r="O246" s="78"/>
      <c r="P246" s="78"/>
      <c r="Q246" s="78"/>
      <c r="R246" s="79"/>
      <c r="S246" s="80"/>
      <c r="T246" s="81"/>
      <c r="U246" s="77"/>
      <c r="V246" s="79"/>
      <c r="W246" s="79"/>
      <c r="X246" s="82"/>
      <c r="Y246" s="83">
        <f>M246</f>
        <v>1581800</v>
      </c>
      <c r="Z246" s="84"/>
      <c r="AA246" s="87">
        <f>AB246*M246/100</f>
        <v>158.18</v>
      </c>
      <c r="AB246" s="110">
        <v>0.01</v>
      </c>
    </row>
    <row r="247" spans="2:28" ht="16.5" customHeight="1" x14ac:dyDescent="0.25">
      <c r="B247" s="99"/>
      <c r="C247" s="99"/>
      <c r="D247" s="99"/>
      <c r="E247" s="99"/>
      <c r="F247" s="99"/>
      <c r="G247" s="99"/>
      <c r="H247" s="107"/>
      <c r="I247" s="107"/>
      <c r="J247" s="107"/>
      <c r="K247" s="106"/>
      <c r="L247" s="106"/>
      <c r="M247" s="106"/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6"/>
      <c r="Y247" s="83"/>
      <c r="Z247" s="84"/>
      <c r="AA247" s="85"/>
      <c r="AB247" s="86"/>
    </row>
    <row r="248" spans="2:28" ht="16.5" customHeight="1" x14ac:dyDescent="0.25">
      <c r="B248" s="100" t="s">
        <v>205</v>
      </c>
      <c r="C248" s="101"/>
      <c r="D248" s="101"/>
      <c r="E248" s="101"/>
      <c r="F248" s="101"/>
      <c r="G248" s="102"/>
      <c r="H248" s="102" t="s">
        <v>207</v>
      </c>
      <c r="I248" s="102" t="s">
        <v>970</v>
      </c>
      <c r="J248" s="102" t="s">
        <v>971</v>
      </c>
      <c r="K248" s="102">
        <v>25</v>
      </c>
      <c r="L248" s="102">
        <v>7</v>
      </c>
      <c r="M248" s="102"/>
      <c r="N248" s="102"/>
      <c r="O248" s="102" t="s">
        <v>208</v>
      </c>
      <c r="P248" s="102" t="s">
        <v>209</v>
      </c>
      <c r="Q248" s="102" t="s">
        <v>139</v>
      </c>
      <c r="R248" s="102">
        <v>34160</v>
      </c>
      <c r="S248" s="102" t="s">
        <v>236</v>
      </c>
      <c r="T248" s="102">
        <v>100</v>
      </c>
      <c r="U248" s="102" t="s">
        <v>972</v>
      </c>
      <c r="V248" s="103"/>
      <c r="W248" s="101"/>
      <c r="X248" s="102"/>
      <c r="Y248" s="101"/>
      <c r="Z248" s="101"/>
      <c r="AA248" s="101"/>
      <c r="AB248" s="104"/>
    </row>
    <row r="249" spans="2:28" ht="16.5" customHeight="1" x14ac:dyDescent="0.25">
      <c r="B249" s="97">
        <v>327</v>
      </c>
      <c r="C249" s="97" t="s">
        <v>55</v>
      </c>
      <c r="D249" s="98">
        <v>5987</v>
      </c>
      <c r="E249" s="99">
        <v>146</v>
      </c>
      <c r="F249" s="97">
        <v>7</v>
      </c>
      <c r="G249" s="97">
        <v>1</v>
      </c>
      <c r="H249" s="105">
        <v>8</v>
      </c>
      <c r="I249" s="105">
        <v>0</v>
      </c>
      <c r="J249" s="105">
        <v>39</v>
      </c>
      <c r="K249" s="95">
        <v>3239</v>
      </c>
      <c r="L249" s="106">
        <f>T248</f>
        <v>100</v>
      </c>
      <c r="M249" s="106">
        <f>K249*L249</f>
        <v>323900</v>
      </c>
      <c r="N249" s="77"/>
      <c r="O249" s="78"/>
      <c r="P249" s="78"/>
      <c r="Q249" s="78"/>
      <c r="R249" s="79"/>
      <c r="S249" s="80"/>
      <c r="T249" s="81"/>
      <c r="U249" s="77"/>
      <c r="V249" s="79"/>
      <c r="W249" s="79"/>
      <c r="X249" s="82"/>
      <c r="Y249" s="83">
        <f>M249</f>
        <v>323900</v>
      </c>
      <c r="Z249" s="84"/>
      <c r="AA249" s="87">
        <f>AB249*M249/100</f>
        <v>32.39</v>
      </c>
      <c r="AB249" s="110">
        <v>0.01</v>
      </c>
    </row>
    <row r="250" spans="2:28" ht="16.5" customHeight="1" x14ac:dyDescent="0.25">
      <c r="B250" s="99"/>
      <c r="C250" s="99"/>
      <c r="D250" s="99"/>
      <c r="E250" s="99"/>
      <c r="F250" s="99"/>
      <c r="G250" s="99"/>
      <c r="H250" s="107"/>
      <c r="I250" s="107"/>
      <c r="J250" s="107"/>
      <c r="K250" s="106"/>
      <c r="L250" s="106"/>
      <c r="M250" s="106"/>
      <c r="N250" s="77"/>
      <c r="O250" s="78"/>
      <c r="P250" s="78"/>
      <c r="Q250" s="78"/>
      <c r="R250" s="79"/>
      <c r="S250" s="80"/>
      <c r="T250" s="81"/>
      <c r="U250" s="77"/>
      <c r="V250" s="79"/>
      <c r="W250" s="79"/>
      <c r="X250" s="86"/>
      <c r="Y250" s="83"/>
      <c r="Z250" s="84"/>
      <c r="AA250" s="85"/>
      <c r="AB250" s="86"/>
    </row>
    <row r="251" spans="2:28" ht="16.5" customHeight="1" x14ac:dyDescent="0.25">
      <c r="B251" s="100" t="s">
        <v>205</v>
      </c>
      <c r="C251" s="101"/>
      <c r="D251" s="101"/>
      <c r="E251" s="101"/>
      <c r="F251" s="101"/>
      <c r="G251" s="102"/>
      <c r="H251" s="102" t="s">
        <v>210</v>
      </c>
      <c r="I251" s="102" t="s">
        <v>973</v>
      </c>
      <c r="J251" s="102" t="s">
        <v>936</v>
      </c>
      <c r="K251" s="102">
        <v>89</v>
      </c>
      <c r="L251" s="102">
        <v>7</v>
      </c>
      <c r="M251" s="102"/>
      <c r="N251" s="102"/>
      <c r="O251" s="102" t="s">
        <v>208</v>
      </c>
      <c r="P251" s="102" t="s">
        <v>209</v>
      </c>
      <c r="Q251" s="102" t="s">
        <v>139</v>
      </c>
      <c r="R251" s="102">
        <v>34160</v>
      </c>
      <c r="S251" s="102" t="s">
        <v>236</v>
      </c>
      <c r="T251" s="102">
        <v>130</v>
      </c>
      <c r="U251" s="102" t="s">
        <v>974</v>
      </c>
      <c r="V251" s="103"/>
      <c r="W251" s="101"/>
      <c r="X251" s="102"/>
      <c r="Y251" s="101"/>
      <c r="Z251" s="101"/>
      <c r="AA251" s="101"/>
      <c r="AB251" s="104"/>
    </row>
    <row r="252" spans="2:28" ht="16.5" customHeight="1" x14ac:dyDescent="0.25">
      <c r="B252" s="97">
        <v>328</v>
      </c>
      <c r="C252" s="97" t="s">
        <v>55</v>
      </c>
      <c r="D252" s="98">
        <v>5988</v>
      </c>
      <c r="E252" s="99">
        <v>147</v>
      </c>
      <c r="F252" s="97">
        <v>7</v>
      </c>
      <c r="G252" s="97">
        <v>1</v>
      </c>
      <c r="H252" s="105">
        <v>17</v>
      </c>
      <c r="I252" s="105">
        <v>1</v>
      </c>
      <c r="J252" s="105">
        <v>67</v>
      </c>
      <c r="K252" s="95">
        <v>6967</v>
      </c>
      <c r="L252" s="106">
        <f>T251</f>
        <v>130</v>
      </c>
      <c r="M252" s="106">
        <f>K252*L252</f>
        <v>905710</v>
      </c>
      <c r="N252" s="77"/>
      <c r="O252" s="78"/>
      <c r="P252" s="78"/>
      <c r="Q252" s="78"/>
      <c r="R252" s="79"/>
      <c r="S252" s="80"/>
      <c r="T252" s="81"/>
      <c r="U252" s="77"/>
      <c r="V252" s="79"/>
      <c r="W252" s="79"/>
      <c r="X252" s="82"/>
      <c r="Y252" s="83">
        <f>M252</f>
        <v>905710</v>
      </c>
      <c r="Z252" s="84"/>
      <c r="AA252" s="87">
        <f>AB252*M252/100</f>
        <v>90.570999999999998</v>
      </c>
      <c r="AB252" s="110">
        <v>0.01</v>
      </c>
    </row>
    <row r="253" spans="2:28" ht="16.5" customHeight="1" x14ac:dyDescent="0.25">
      <c r="B253" s="99"/>
      <c r="C253" s="99"/>
      <c r="D253" s="99"/>
      <c r="E253" s="99"/>
      <c r="F253" s="99"/>
      <c r="G253" s="99"/>
      <c r="H253" s="107"/>
      <c r="I253" s="107"/>
      <c r="J253" s="107"/>
      <c r="K253" s="106"/>
      <c r="L253" s="106"/>
      <c r="M253" s="106"/>
      <c r="N253" s="77"/>
      <c r="O253" s="78"/>
      <c r="P253" s="78"/>
      <c r="Q253" s="78"/>
      <c r="R253" s="79"/>
      <c r="S253" s="80"/>
      <c r="T253" s="81"/>
      <c r="U253" s="77"/>
      <c r="V253" s="79"/>
      <c r="W253" s="79"/>
      <c r="X253" s="86"/>
      <c r="Y253" s="83"/>
      <c r="Z253" s="84"/>
      <c r="AA253" s="85"/>
      <c r="AB253" s="86"/>
    </row>
    <row r="254" spans="2:28" ht="16.5" customHeight="1" x14ac:dyDescent="0.25">
      <c r="B254" s="100" t="s">
        <v>205</v>
      </c>
      <c r="C254" s="101"/>
      <c r="D254" s="101"/>
      <c r="E254" s="101"/>
      <c r="F254" s="101"/>
      <c r="G254" s="102"/>
      <c r="H254" s="102" t="s">
        <v>207</v>
      </c>
      <c r="I254" s="102" t="s">
        <v>997</v>
      </c>
      <c r="J254" s="102" t="s">
        <v>711</v>
      </c>
      <c r="K254" s="102">
        <v>70</v>
      </c>
      <c r="L254" s="102">
        <v>7</v>
      </c>
      <c r="M254" s="102"/>
      <c r="N254" s="102"/>
      <c r="O254" s="102" t="s">
        <v>208</v>
      </c>
      <c r="P254" s="102" t="s">
        <v>209</v>
      </c>
      <c r="Q254" s="102" t="s">
        <v>139</v>
      </c>
      <c r="R254" s="102">
        <v>34160</v>
      </c>
      <c r="S254" s="102" t="s">
        <v>236</v>
      </c>
      <c r="T254" s="102">
        <v>130</v>
      </c>
      <c r="U254" s="102" t="s">
        <v>998</v>
      </c>
      <c r="V254" s="103"/>
      <c r="W254" s="101"/>
      <c r="X254" s="102"/>
      <c r="Y254" s="101"/>
      <c r="Z254" s="101"/>
      <c r="AA254" s="101"/>
      <c r="AB254" s="104"/>
    </row>
    <row r="255" spans="2:28" ht="16.5" customHeight="1" x14ac:dyDescent="0.25">
      <c r="B255" s="97">
        <v>337</v>
      </c>
      <c r="C255" s="97" t="s">
        <v>55</v>
      </c>
      <c r="D255" s="98">
        <v>5989</v>
      </c>
      <c r="E255" s="99">
        <v>156</v>
      </c>
      <c r="F255" s="97">
        <v>7</v>
      </c>
      <c r="G255" s="97">
        <v>1</v>
      </c>
      <c r="H255" s="105">
        <v>18</v>
      </c>
      <c r="I255" s="105">
        <v>1</v>
      </c>
      <c r="J255" s="105">
        <v>78</v>
      </c>
      <c r="K255" s="95">
        <v>7378</v>
      </c>
      <c r="L255" s="106">
        <f>T254</f>
        <v>130</v>
      </c>
      <c r="M255" s="106">
        <f>K255*L255</f>
        <v>959140</v>
      </c>
      <c r="N255" s="77"/>
      <c r="O255" s="78"/>
      <c r="P255" s="78"/>
      <c r="Q255" s="78"/>
      <c r="R255" s="79"/>
      <c r="S255" s="80"/>
      <c r="T255" s="81"/>
      <c r="U255" s="77"/>
      <c r="V255" s="79"/>
      <c r="W255" s="79"/>
      <c r="X255" s="82"/>
      <c r="Y255" s="83">
        <f>M255</f>
        <v>959140</v>
      </c>
      <c r="Z255" s="84"/>
      <c r="AA255" s="87">
        <f>AB255*M255/100</f>
        <v>95.914000000000001</v>
      </c>
      <c r="AB255" s="110">
        <v>0.01</v>
      </c>
    </row>
    <row r="256" spans="2:28" ht="16.5" customHeight="1" x14ac:dyDescent="0.25">
      <c r="B256" s="99"/>
      <c r="C256" s="99"/>
      <c r="D256" s="99"/>
      <c r="E256" s="99"/>
      <c r="F256" s="99"/>
      <c r="G256" s="99"/>
      <c r="H256" s="107"/>
      <c r="I256" s="107"/>
      <c r="J256" s="107"/>
      <c r="K256" s="106"/>
      <c r="L256" s="106"/>
      <c r="M256" s="106"/>
      <c r="N256" s="77"/>
      <c r="O256" s="78"/>
      <c r="P256" s="78"/>
      <c r="Q256" s="78"/>
      <c r="R256" s="79"/>
      <c r="S256" s="80"/>
      <c r="T256" s="81"/>
      <c r="U256" s="77"/>
      <c r="V256" s="79"/>
      <c r="W256" s="79"/>
      <c r="X256" s="86"/>
      <c r="Y256" s="83"/>
      <c r="Z256" s="84"/>
      <c r="AA256" s="85"/>
      <c r="AB256" s="86"/>
    </row>
    <row r="257" spans="2:28" ht="16.5" customHeight="1" x14ac:dyDescent="0.25">
      <c r="B257" s="100" t="s">
        <v>205</v>
      </c>
      <c r="C257" s="101"/>
      <c r="D257" s="101"/>
      <c r="E257" s="101"/>
      <c r="F257" s="101"/>
      <c r="G257" s="102"/>
      <c r="H257" s="102" t="s">
        <v>210</v>
      </c>
      <c r="I257" s="102" t="s">
        <v>999</v>
      </c>
      <c r="J257" s="102" t="s">
        <v>1000</v>
      </c>
      <c r="K257" s="102">
        <v>70</v>
      </c>
      <c r="L257" s="102">
        <v>7</v>
      </c>
      <c r="M257" s="102"/>
      <c r="N257" s="102"/>
      <c r="O257" s="102" t="s">
        <v>208</v>
      </c>
      <c r="P257" s="102" t="s">
        <v>209</v>
      </c>
      <c r="Q257" s="102" t="s">
        <v>139</v>
      </c>
      <c r="R257" s="102">
        <v>34160</v>
      </c>
      <c r="S257" s="102" t="s">
        <v>236</v>
      </c>
      <c r="T257" s="102">
        <v>130</v>
      </c>
      <c r="U257" s="102" t="s">
        <v>1001</v>
      </c>
      <c r="V257" s="103"/>
      <c r="W257" s="101"/>
      <c r="X257" s="102" t="s">
        <v>212</v>
      </c>
      <c r="Y257" s="101" t="s">
        <v>1002</v>
      </c>
      <c r="Z257" s="101"/>
      <c r="AA257" s="101"/>
      <c r="AB257" s="104"/>
    </row>
    <row r="258" spans="2:28" ht="16.5" customHeight="1" x14ac:dyDescent="0.25">
      <c r="B258" s="97">
        <v>338</v>
      </c>
      <c r="C258" s="97" t="s">
        <v>55</v>
      </c>
      <c r="D258" s="98">
        <v>5990</v>
      </c>
      <c r="E258" s="99">
        <v>159</v>
      </c>
      <c r="F258" s="97">
        <v>6</v>
      </c>
      <c r="G258" s="97">
        <v>1</v>
      </c>
      <c r="H258" s="105">
        <v>4</v>
      </c>
      <c r="I258" s="105">
        <v>3</v>
      </c>
      <c r="J258" s="105">
        <v>83</v>
      </c>
      <c r="K258" s="95">
        <v>1983</v>
      </c>
      <c r="L258" s="106">
        <f>T257</f>
        <v>130</v>
      </c>
      <c r="M258" s="106">
        <f>K258*L258</f>
        <v>257790</v>
      </c>
      <c r="N258" s="77"/>
      <c r="O258" s="78"/>
      <c r="P258" s="78"/>
      <c r="Q258" s="78"/>
      <c r="R258" s="79"/>
      <c r="S258" s="80"/>
      <c r="T258" s="81"/>
      <c r="U258" s="77"/>
      <c r="V258" s="79"/>
      <c r="W258" s="79"/>
      <c r="X258" s="82"/>
      <c r="Y258" s="83">
        <f>M258</f>
        <v>257790</v>
      </c>
      <c r="Z258" s="84"/>
      <c r="AA258" s="87">
        <f>AB258*M258/100</f>
        <v>25.779</v>
      </c>
      <c r="AB258" s="110">
        <v>0.01</v>
      </c>
    </row>
    <row r="259" spans="2:28" ht="16.5" customHeight="1" x14ac:dyDescent="0.25">
      <c r="B259" s="99"/>
      <c r="C259" s="99"/>
      <c r="D259" s="99"/>
      <c r="E259" s="99"/>
      <c r="F259" s="99"/>
      <c r="G259" s="99"/>
      <c r="H259" s="107"/>
      <c r="I259" s="107"/>
      <c r="J259" s="107"/>
      <c r="K259" s="106"/>
      <c r="L259" s="106"/>
      <c r="M259" s="106"/>
      <c r="N259" s="77"/>
      <c r="O259" s="78"/>
      <c r="P259" s="78"/>
      <c r="Q259" s="78"/>
      <c r="R259" s="79"/>
      <c r="S259" s="80"/>
      <c r="T259" s="81"/>
      <c r="U259" s="77"/>
      <c r="V259" s="79"/>
      <c r="W259" s="79"/>
      <c r="X259" s="86"/>
      <c r="Y259" s="83"/>
      <c r="Z259" s="84"/>
      <c r="AA259" s="85"/>
      <c r="AB259" s="86"/>
    </row>
    <row r="260" spans="2:28" ht="16.5" customHeight="1" x14ac:dyDescent="0.25">
      <c r="B260" s="100" t="s">
        <v>205</v>
      </c>
      <c r="C260" s="101"/>
      <c r="D260" s="101"/>
      <c r="E260" s="101"/>
      <c r="F260" s="101"/>
      <c r="G260" s="102"/>
      <c r="H260" s="102" t="s">
        <v>207</v>
      </c>
      <c r="I260" s="102" t="s">
        <v>1003</v>
      </c>
      <c r="J260" s="102" t="s">
        <v>823</v>
      </c>
      <c r="K260" s="102">
        <v>47</v>
      </c>
      <c r="L260" s="102">
        <v>7</v>
      </c>
      <c r="M260" s="102"/>
      <c r="N260" s="102"/>
      <c r="O260" s="102" t="s">
        <v>208</v>
      </c>
      <c r="P260" s="102" t="s">
        <v>209</v>
      </c>
      <c r="Q260" s="102" t="s">
        <v>139</v>
      </c>
      <c r="R260" s="102">
        <v>34160</v>
      </c>
      <c r="S260" s="102" t="s">
        <v>236</v>
      </c>
      <c r="T260" s="102">
        <v>130</v>
      </c>
      <c r="U260" s="102" t="s">
        <v>1004</v>
      </c>
      <c r="V260" s="103"/>
      <c r="W260" s="101"/>
      <c r="X260" s="102"/>
      <c r="Y260" s="101"/>
      <c r="Z260" s="101"/>
      <c r="AA260" s="101"/>
      <c r="AB260" s="104"/>
    </row>
    <row r="261" spans="2:28" ht="16.5" customHeight="1" x14ac:dyDescent="0.25">
      <c r="B261" s="97">
        <v>339</v>
      </c>
      <c r="C261" s="97" t="s">
        <v>55</v>
      </c>
      <c r="D261" s="98">
        <v>5991</v>
      </c>
      <c r="E261" s="99">
        <v>160</v>
      </c>
      <c r="F261" s="97">
        <v>7</v>
      </c>
      <c r="G261" s="97">
        <v>1</v>
      </c>
      <c r="H261" s="105">
        <v>4</v>
      </c>
      <c r="I261" s="105">
        <v>0</v>
      </c>
      <c r="J261" s="105">
        <v>60</v>
      </c>
      <c r="K261" s="95">
        <v>1660</v>
      </c>
      <c r="L261" s="106">
        <f>T260</f>
        <v>130</v>
      </c>
      <c r="M261" s="106">
        <f>K261*L261</f>
        <v>215800</v>
      </c>
      <c r="N261" s="77"/>
      <c r="O261" s="78"/>
      <c r="P261" s="78"/>
      <c r="Q261" s="78"/>
      <c r="R261" s="79"/>
      <c r="S261" s="80"/>
      <c r="T261" s="81"/>
      <c r="U261" s="77"/>
      <c r="V261" s="79"/>
      <c r="W261" s="79"/>
      <c r="X261" s="82"/>
      <c r="Y261" s="83">
        <f>M261</f>
        <v>215800</v>
      </c>
      <c r="Z261" s="84"/>
      <c r="AA261" s="87">
        <f>AB261*M261/100</f>
        <v>21.58</v>
      </c>
      <c r="AB261" s="110">
        <v>0.01</v>
      </c>
    </row>
    <row r="262" spans="2:28" ht="16.5" customHeight="1" x14ac:dyDescent="0.25">
      <c r="B262" s="99"/>
      <c r="C262" s="99"/>
      <c r="D262" s="99"/>
      <c r="E262" s="99"/>
      <c r="F262" s="99"/>
      <c r="G262" s="99"/>
      <c r="H262" s="107"/>
      <c r="I262" s="107"/>
      <c r="J262" s="107"/>
      <c r="K262" s="106"/>
      <c r="L262" s="106"/>
      <c r="M262" s="106"/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6"/>
      <c r="Y262" s="83"/>
      <c r="Z262" s="84"/>
      <c r="AA262" s="85"/>
      <c r="AB262" s="86"/>
    </row>
    <row r="263" spans="2:28" ht="16.5" customHeight="1" x14ac:dyDescent="0.25">
      <c r="B263" s="100" t="s">
        <v>205</v>
      </c>
      <c r="C263" s="101"/>
      <c r="D263" s="101"/>
      <c r="E263" s="101"/>
      <c r="F263" s="101"/>
      <c r="G263" s="102"/>
      <c r="H263" s="102" t="s">
        <v>210</v>
      </c>
      <c r="I263" s="102" t="s">
        <v>1005</v>
      </c>
      <c r="J263" s="102" t="s">
        <v>1006</v>
      </c>
      <c r="K263" s="102">
        <v>47</v>
      </c>
      <c r="L263" s="102">
        <v>7</v>
      </c>
      <c r="M263" s="102"/>
      <c r="N263" s="102"/>
      <c r="O263" s="102" t="s">
        <v>208</v>
      </c>
      <c r="P263" s="102" t="s">
        <v>209</v>
      </c>
      <c r="Q263" s="102" t="s">
        <v>139</v>
      </c>
      <c r="R263" s="102">
        <v>34160</v>
      </c>
      <c r="S263" s="102" t="s">
        <v>236</v>
      </c>
      <c r="T263" s="102">
        <v>130</v>
      </c>
      <c r="U263" s="102" t="s">
        <v>1007</v>
      </c>
      <c r="V263" s="103"/>
      <c r="W263" s="101"/>
      <c r="X263" s="102"/>
      <c r="Y263" s="101"/>
      <c r="Z263" s="101"/>
      <c r="AA263" s="101"/>
      <c r="AB263" s="104"/>
    </row>
    <row r="264" spans="2:28" ht="16.5" customHeight="1" x14ac:dyDescent="0.25">
      <c r="B264" s="97">
        <v>340</v>
      </c>
      <c r="C264" s="97" t="s">
        <v>55</v>
      </c>
      <c r="D264" s="98">
        <v>5992</v>
      </c>
      <c r="E264" s="99">
        <v>161</v>
      </c>
      <c r="F264" s="97">
        <v>7</v>
      </c>
      <c r="G264" s="97">
        <v>1</v>
      </c>
      <c r="H264" s="105">
        <v>11</v>
      </c>
      <c r="I264" s="105">
        <v>1</v>
      </c>
      <c r="J264" s="105">
        <v>62</v>
      </c>
      <c r="K264" s="95">
        <v>4562</v>
      </c>
      <c r="L264" s="106">
        <f>T263</f>
        <v>130</v>
      </c>
      <c r="M264" s="106">
        <f>K264*L264</f>
        <v>593060</v>
      </c>
      <c r="N264" s="77"/>
      <c r="O264" s="78"/>
      <c r="P264" s="78"/>
      <c r="Q264" s="78"/>
      <c r="R264" s="79"/>
      <c r="S264" s="80"/>
      <c r="T264" s="81"/>
      <c r="U264" s="77"/>
      <c r="V264" s="79"/>
      <c r="W264" s="79"/>
      <c r="X264" s="82"/>
      <c r="Y264" s="83">
        <f>M264</f>
        <v>593060</v>
      </c>
      <c r="Z264" s="84"/>
      <c r="AA264" s="87">
        <f>AB264*M264/100</f>
        <v>59.306000000000004</v>
      </c>
      <c r="AB264" s="110">
        <v>0.01</v>
      </c>
    </row>
    <row r="265" spans="2:28" ht="16.5" customHeight="1" x14ac:dyDescent="0.25">
      <c r="B265" s="99"/>
      <c r="C265" s="99"/>
      <c r="D265" s="99"/>
      <c r="E265" s="99"/>
      <c r="F265" s="99"/>
      <c r="G265" s="99"/>
      <c r="H265" s="107"/>
      <c r="I265" s="107"/>
      <c r="J265" s="107"/>
      <c r="K265" s="106"/>
      <c r="L265" s="106"/>
      <c r="M265" s="106"/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6"/>
      <c r="Y265" s="83"/>
      <c r="Z265" s="84"/>
      <c r="AA265" s="85"/>
      <c r="AB265" s="86"/>
    </row>
    <row r="266" spans="2:28" ht="16.5" customHeight="1" x14ac:dyDescent="0.25">
      <c r="B266" s="100" t="s">
        <v>205</v>
      </c>
      <c r="C266" s="101"/>
      <c r="D266" s="101"/>
      <c r="E266" s="101"/>
      <c r="F266" s="101"/>
      <c r="G266" s="102"/>
      <c r="H266" s="102" t="s">
        <v>207</v>
      </c>
      <c r="I266" s="102" t="s">
        <v>1003</v>
      </c>
      <c r="J266" s="102" t="s">
        <v>823</v>
      </c>
      <c r="K266" s="102">
        <v>47</v>
      </c>
      <c r="L266" s="102">
        <v>7</v>
      </c>
      <c r="M266" s="102"/>
      <c r="N266" s="102"/>
      <c r="O266" s="102" t="s">
        <v>208</v>
      </c>
      <c r="P266" s="102" t="s">
        <v>209</v>
      </c>
      <c r="Q266" s="102" t="s">
        <v>139</v>
      </c>
      <c r="R266" s="102">
        <v>34160</v>
      </c>
      <c r="S266" s="102" t="s">
        <v>236</v>
      </c>
      <c r="T266" s="102">
        <v>130</v>
      </c>
      <c r="U266" s="102" t="s">
        <v>1008</v>
      </c>
      <c r="V266" s="103"/>
      <c r="W266" s="101"/>
      <c r="X266" s="102"/>
      <c r="Y266" s="101"/>
      <c r="Z266" s="101"/>
      <c r="AA266" s="101"/>
      <c r="AB266" s="104"/>
    </row>
    <row r="267" spans="2:28" ht="16.5" customHeight="1" x14ac:dyDescent="0.25">
      <c r="B267" s="97">
        <v>341</v>
      </c>
      <c r="C267" s="97" t="s">
        <v>55</v>
      </c>
      <c r="D267" s="98">
        <v>5993</v>
      </c>
      <c r="E267" s="99">
        <v>162</v>
      </c>
      <c r="F267" s="97">
        <v>7</v>
      </c>
      <c r="G267" s="97">
        <v>1</v>
      </c>
      <c r="H267" s="105">
        <v>12</v>
      </c>
      <c r="I267" s="105">
        <v>3</v>
      </c>
      <c r="J267" s="105">
        <v>95</v>
      </c>
      <c r="K267" s="95">
        <v>5195</v>
      </c>
      <c r="L267" s="106">
        <f>T266</f>
        <v>130</v>
      </c>
      <c r="M267" s="106">
        <f>K267*L267</f>
        <v>675350</v>
      </c>
      <c r="N267" s="77"/>
      <c r="O267" s="78"/>
      <c r="P267" s="78"/>
      <c r="Q267" s="78"/>
      <c r="R267" s="79"/>
      <c r="S267" s="80"/>
      <c r="T267" s="81"/>
      <c r="U267" s="77"/>
      <c r="V267" s="79"/>
      <c r="W267" s="79"/>
      <c r="X267" s="82"/>
      <c r="Y267" s="83">
        <f>M267</f>
        <v>675350</v>
      </c>
      <c r="Z267" s="84"/>
      <c r="AA267" s="87">
        <f>AB267*M267/100</f>
        <v>67.534999999999997</v>
      </c>
      <c r="AB267" s="110">
        <v>0.01</v>
      </c>
    </row>
    <row r="268" spans="2:28" ht="16.5" customHeight="1" x14ac:dyDescent="0.25">
      <c r="B268" s="99"/>
      <c r="C268" s="99"/>
      <c r="D268" s="99"/>
      <c r="E268" s="99"/>
      <c r="F268" s="99"/>
      <c r="G268" s="99"/>
      <c r="H268" s="107"/>
      <c r="I268" s="107"/>
      <c r="J268" s="107"/>
      <c r="K268" s="106"/>
      <c r="L268" s="106"/>
      <c r="M268" s="106"/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6"/>
      <c r="Y268" s="83"/>
      <c r="Z268" s="84"/>
      <c r="AA268" s="85"/>
      <c r="AB268" s="86"/>
    </row>
    <row r="269" spans="2:28" ht="16.5" customHeight="1" x14ac:dyDescent="0.25">
      <c r="B269" s="100" t="s">
        <v>205</v>
      </c>
      <c r="C269" s="101"/>
      <c r="D269" s="101"/>
      <c r="E269" s="101"/>
      <c r="F269" s="101"/>
      <c r="G269" s="102"/>
      <c r="H269" s="102" t="s">
        <v>207</v>
      </c>
      <c r="I269" s="102" t="s">
        <v>1009</v>
      </c>
      <c r="J269" s="102" t="s">
        <v>1010</v>
      </c>
      <c r="K269" s="102">
        <v>42</v>
      </c>
      <c r="L269" s="102">
        <v>7</v>
      </c>
      <c r="M269" s="102"/>
      <c r="N269" s="102"/>
      <c r="O269" s="102" t="s">
        <v>208</v>
      </c>
      <c r="P269" s="102" t="s">
        <v>209</v>
      </c>
      <c r="Q269" s="102" t="s">
        <v>139</v>
      </c>
      <c r="R269" s="102">
        <v>34160</v>
      </c>
      <c r="S269" s="102"/>
      <c r="T269" s="102">
        <v>80</v>
      </c>
      <c r="U269" s="102" t="s">
        <v>1011</v>
      </c>
      <c r="V269" s="103"/>
      <c r="W269" s="101"/>
      <c r="X269" s="102"/>
      <c r="Y269" s="101"/>
      <c r="Z269" s="101"/>
      <c r="AA269" s="101" t="s">
        <v>1012</v>
      </c>
      <c r="AB269" s="104"/>
    </row>
    <row r="270" spans="2:28" ht="16.5" customHeight="1" x14ac:dyDescent="0.25">
      <c r="B270" s="97">
        <v>342</v>
      </c>
      <c r="C270" s="97" t="s">
        <v>55</v>
      </c>
      <c r="D270" s="98">
        <v>5994</v>
      </c>
      <c r="E270" s="99">
        <v>163</v>
      </c>
      <c r="F270" s="97">
        <v>6</v>
      </c>
      <c r="G270" s="97">
        <v>1</v>
      </c>
      <c r="H270" s="105">
        <v>25</v>
      </c>
      <c r="I270" s="105">
        <v>3</v>
      </c>
      <c r="J270" s="105">
        <v>90</v>
      </c>
      <c r="K270" s="95">
        <v>10390</v>
      </c>
      <c r="L270" s="106">
        <f>T269</f>
        <v>80</v>
      </c>
      <c r="M270" s="106">
        <f>K270*L270</f>
        <v>831200</v>
      </c>
      <c r="N270" s="77"/>
      <c r="O270" s="78"/>
      <c r="P270" s="78"/>
      <c r="Q270" s="78"/>
      <c r="R270" s="79"/>
      <c r="S270" s="80"/>
      <c r="T270" s="81"/>
      <c r="U270" s="77"/>
      <c r="V270" s="79"/>
      <c r="W270" s="79"/>
      <c r="X270" s="82"/>
      <c r="Y270" s="83">
        <f>M270</f>
        <v>831200</v>
      </c>
      <c r="Z270" s="84"/>
      <c r="AA270" s="87">
        <f>AB270*M270/100</f>
        <v>83.12</v>
      </c>
      <c r="AB270" s="110">
        <v>0.01</v>
      </c>
    </row>
    <row r="271" spans="2:28" ht="16.5" customHeight="1" x14ac:dyDescent="0.25">
      <c r="B271" s="99"/>
      <c r="C271" s="99"/>
      <c r="D271" s="99"/>
      <c r="E271" s="99"/>
      <c r="F271" s="99"/>
      <c r="G271" s="99"/>
      <c r="H271" s="107"/>
      <c r="I271" s="107"/>
      <c r="J271" s="107"/>
      <c r="K271" s="106"/>
      <c r="L271" s="106"/>
      <c r="M271" s="106"/>
      <c r="N271" s="77"/>
      <c r="O271" s="78"/>
      <c r="P271" s="78"/>
      <c r="Q271" s="78"/>
      <c r="R271" s="79"/>
      <c r="S271" s="80"/>
      <c r="T271" s="81"/>
      <c r="U271" s="77"/>
      <c r="V271" s="79"/>
      <c r="W271" s="79"/>
      <c r="X271" s="86"/>
      <c r="Y271" s="83"/>
      <c r="Z271" s="84"/>
      <c r="AA271" s="85"/>
      <c r="AB271" s="86"/>
    </row>
    <row r="272" spans="2:28" ht="16.5" customHeight="1" x14ac:dyDescent="0.25">
      <c r="B272" s="100" t="s">
        <v>205</v>
      </c>
      <c r="C272" s="101"/>
      <c r="D272" s="101"/>
      <c r="E272" s="101"/>
      <c r="F272" s="101"/>
      <c r="G272" s="102"/>
      <c r="H272" s="102" t="s">
        <v>207</v>
      </c>
      <c r="I272" s="102" t="s">
        <v>922</v>
      </c>
      <c r="J272" s="102" t="s">
        <v>1010</v>
      </c>
      <c r="K272" s="102">
        <v>60</v>
      </c>
      <c r="L272" s="102">
        <v>7</v>
      </c>
      <c r="M272" s="102"/>
      <c r="N272" s="102"/>
      <c r="O272" s="102" t="s">
        <v>208</v>
      </c>
      <c r="P272" s="102" t="s">
        <v>209</v>
      </c>
      <c r="Q272" s="102" t="s">
        <v>139</v>
      </c>
      <c r="R272" s="102">
        <v>34160</v>
      </c>
      <c r="S272" s="102" t="s">
        <v>236</v>
      </c>
      <c r="T272" s="102">
        <v>150</v>
      </c>
      <c r="U272" s="102" t="s">
        <v>1013</v>
      </c>
      <c r="V272" s="103"/>
      <c r="W272" s="101"/>
      <c r="X272" s="102" t="s">
        <v>212</v>
      </c>
      <c r="Y272" s="101" t="s">
        <v>1014</v>
      </c>
      <c r="Z272" s="101"/>
      <c r="AA272" s="101"/>
      <c r="AB272" s="104"/>
    </row>
    <row r="273" spans="2:28" ht="16.5" customHeight="1" x14ac:dyDescent="0.25">
      <c r="B273" s="97">
        <v>343</v>
      </c>
      <c r="C273" s="97" t="s">
        <v>55</v>
      </c>
      <c r="D273" s="98">
        <v>5995</v>
      </c>
      <c r="E273" s="99">
        <v>164</v>
      </c>
      <c r="F273" s="97">
        <v>6</v>
      </c>
      <c r="G273" s="97">
        <v>1</v>
      </c>
      <c r="H273" s="105">
        <v>28</v>
      </c>
      <c r="I273" s="105">
        <v>1</v>
      </c>
      <c r="J273" s="105">
        <v>52</v>
      </c>
      <c r="K273" s="95">
        <v>11352</v>
      </c>
      <c r="L273" s="106">
        <f>T272</f>
        <v>150</v>
      </c>
      <c r="M273" s="106">
        <f>K273*L273</f>
        <v>1702800</v>
      </c>
      <c r="N273" s="77"/>
      <c r="O273" s="78"/>
      <c r="P273" s="78"/>
      <c r="Q273" s="78"/>
      <c r="R273" s="79"/>
      <c r="S273" s="80"/>
      <c r="T273" s="81"/>
      <c r="U273" s="77"/>
      <c r="V273" s="79"/>
      <c r="W273" s="79"/>
      <c r="X273" s="82"/>
      <c r="Y273" s="83">
        <f>M273</f>
        <v>1702800</v>
      </c>
      <c r="Z273" s="84"/>
      <c r="AA273" s="87">
        <f>AB273*M273/100</f>
        <v>170.28</v>
      </c>
      <c r="AB273" s="110">
        <v>0.01</v>
      </c>
    </row>
    <row r="274" spans="2:28" ht="16.5" customHeight="1" x14ac:dyDescent="0.25">
      <c r="B274" s="99"/>
      <c r="C274" s="99"/>
      <c r="D274" s="99"/>
      <c r="E274" s="99"/>
      <c r="F274" s="99"/>
      <c r="G274" s="99"/>
      <c r="H274" s="107"/>
      <c r="I274" s="107"/>
      <c r="J274" s="107"/>
      <c r="K274" s="106"/>
      <c r="L274" s="106"/>
      <c r="M274" s="106"/>
      <c r="N274" s="77"/>
      <c r="O274" s="78"/>
      <c r="P274" s="78"/>
      <c r="Q274" s="78"/>
      <c r="R274" s="79"/>
      <c r="S274" s="80"/>
      <c r="T274" s="81"/>
      <c r="U274" s="77"/>
      <c r="V274" s="79"/>
      <c r="W274" s="79"/>
      <c r="X274" s="86"/>
      <c r="Y274" s="83"/>
      <c r="Z274" s="84"/>
      <c r="AA274" s="85"/>
      <c r="AB274" s="86"/>
    </row>
    <row r="275" spans="2:28" ht="16.5" customHeight="1" x14ac:dyDescent="0.25">
      <c r="B275" s="100" t="s">
        <v>205</v>
      </c>
      <c r="C275" s="101"/>
      <c r="D275" s="101"/>
      <c r="E275" s="101"/>
      <c r="F275" s="101"/>
      <c r="G275" s="102"/>
      <c r="H275" s="102" t="s">
        <v>210</v>
      </c>
      <c r="I275" s="102" t="s">
        <v>1021</v>
      </c>
      <c r="J275" s="102" t="s">
        <v>845</v>
      </c>
      <c r="K275" s="102">
        <v>30</v>
      </c>
      <c r="L275" s="102">
        <v>7</v>
      </c>
      <c r="M275" s="102"/>
      <c r="N275" s="102"/>
      <c r="O275" s="102" t="s">
        <v>208</v>
      </c>
      <c r="P275" s="102" t="s">
        <v>209</v>
      </c>
      <c r="Q275" s="102" t="s">
        <v>139</v>
      </c>
      <c r="R275" s="102">
        <v>34160</v>
      </c>
      <c r="S275" s="102" t="s">
        <v>236</v>
      </c>
      <c r="T275" s="102">
        <v>100</v>
      </c>
      <c r="U275" s="102" t="s">
        <v>1022</v>
      </c>
      <c r="V275" s="103"/>
      <c r="W275" s="101"/>
      <c r="X275" s="102"/>
      <c r="Y275" s="101"/>
      <c r="Z275" s="101"/>
      <c r="AA275" s="101"/>
      <c r="AB275" s="104"/>
    </row>
    <row r="276" spans="2:28" ht="16.5" customHeight="1" x14ac:dyDescent="0.25">
      <c r="B276" s="97">
        <v>347</v>
      </c>
      <c r="C276" s="97" t="s">
        <v>55</v>
      </c>
      <c r="D276" s="98">
        <v>6001</v>
      </c>
      <c r="E276" s="99">
        <v>168</v>
      </c>
      <c r="F276" s="97">
        <v>6</v>
      </c>
      <c r="G276" s="97">
        <v>1</v>
      </c>
      <c r="H276" s="105">
        <v>10</v>
      </c>
      <c r="I276" s="105">
        <v>1</v>
      </c>
      <c r="J276" s="105">
        <v>43</v>
      </c>
      <c r="K276" s="95">
        <v>4143</v>
      </c>
      <c r="L276" s="106">
        <f>T275</f>
        <v>100</v>
      </c>
      <c r="M276" s="106">
        <f>K276*L276</f>
        <v>414300</v>
      </c>
      <c r="N276" s="77"/>
      <c r="O276" s="78"/>
      <c r="P276" s="78"/>
      <c r="Q276" s="78"/>
      <c r="R276" s="79"/>
      <c r="S276" s="80"/>
      <c r="T276" s="81"/>
      <c r="U276" s="77"/>
      <c r="V276" s="79"/>
      <c r="W276" s="79"/>
      <c r="X276" s="82"/>
      <c r="Y276" s="83">
        <f>M276</f>
        <v>414300</v>
      </c>
      <c r="Z276" s="84"/>
      <c r="AA276" s="87">
        <f>AB276*M276/100</f>
        <v>41.43</v>
      </c>
      <c r="AB276" s="110">
        <v>0.01</v>
      </c>
    </row>
    <row r="277" spans="2:28" ht="16.5" customHeight="1" x14ac:dyDescent="0.25">
      <c r="B277" s="99"/>
      <c r="C277" s="99"/>
      <c r="D277" s="99"/>
      <c r="E277" s="99"/>
      <c r="F277" s="99"/>
      <c r="G277" s="99"/>
      <c r="H277" s="107"/>
      <c r="I277" s="107"/>
      <c r="J277" s="107"/>
      <c r="K277" s="106"/>
      <c r="L277" s="106"/>
      <c r="M277" s="106"/>
      <c r="N277" s="77"/>
      <c r="O277" s="78"/>
      <c r="P277" s="78"/>
      <c r="Q277" s="78"/>
      <c r="R277" s="79"/>
      <c r="S277" s="80"/>
      <c r="T277" s="81"/>
      <c r="U277" s="77"/>
      <c r="V277" s="79"/>
      <c r="W277" s="79"/>
      <c r="X277" s="86"/>
      <c r="Y277" s="83"/>
      <c r="Z277" s="84"/>
      <c r="AA277" s="85"/>
      <c r="AB277" s="86"/>
    </row>
    <row r="278" spans="2:28" ht="16.5" customHeight="1" x14ac:dyDescent="0.25">
      <c r="B278" s="100" t="s">
        <v>205</v>
      </c>
      <c r="C278" s="101"/>
      <c r="D278" s="101"/>
      <c r="E278" s="101"/>
      <c r="F278" s="101"/>
      <c r="G278" s="102"/>
      <c r="H278" s="102" t="s">
        <v>210</v>
      </c>
      <c r="I278" s="102" t="s">
        <v>1024</v>
      </c>
      <c r="J278" s="102" t="s">
        <v>1025</v>
      </c>
      <c r="K278" s="102">
        <v>46</v>
      </c>
      <c r="L278" s="102">
        <v>7</v>
      </c>
      <c r="M278" s="102"/>
      <c r="N278" s="102"/>
      <c r="O278" s="102" t="s">
        <v>208</v>
      </c>
      <c r="P278" s="102" t="s">
        <v>209</v>
      </c>
      <c r="Q278" s="102" t="s">
        <v>139</v>
      </c>
      <c r="R278" s="102">
        <v>34160</v>
      </c>
      <c r="S278" s="102" t="s">
        <v>236</v>
      </c>
      <c r="T278" s="102">
        <v>100</v>
      </c>
      <c r="U278" s="102" t="s">
        <v>1026</v>
      </c>
      <c r="V278" s="103"/>
      <c r="W278" s="101"/>
      <c r="X278" s="102"/>
      <c r="Y278" s="101"/>
      <c r="Z278" s="101"/>
      <c r="AA278" s="101"/>
      <c r="AB278" s="104"/>
    </row>
    <row r="279" spans="2:28" ht="16.5" customHeight="1" x14ac:dyDescent="0.25">
      <c r="B279" s="97">
        <v>349</v>
      </c>
      <c r="C279" s="97" t="s">
        <v>55</v>
      </c>
      <c r="D279" s="98">
        <v>6003</v>
      </c>
      <c r="E279" s="99">
        <v>170</v>
      </c>
      <c r="F279" s="97">
        <v>9</v>
      </c>
      <c r="G279" s="97">
        <v>1</v>
      </c>
      <c r="H279" s="105">
        <v>21</v>
      </c>
      <c r="I279" s="105">
        <v>3</v>
      </c>
      <c r="J279" s="105">
        <v>24</v>
      </c>
      <c r="K279" s="95">
        <v>8724</v>
      </c>
      <c r="L279" s="106">
        <f>T278</f>
        <v>100</v>
      </c>
      <c r="M279" s="106">
        <f>K279*L279</f>
        <v>872400</v>
      </c>
      <c r="N279" s="77"/>
      <c r="O279" s="78"/>
      <c r="P279" s="78"/>
      <c r="Q279" s="78"/>
      <c r="R279" s="79"/>
      <c r="S279" s="80"/>
      <c r="T279" s="81"/>
      <c r="U279" s="77"/>
      <c r="V279" s="79"/>
      <c r="W279" s="79"/>
      <c r="X279" s="82"/>
      <c r="Y279" s="83">
        <f>M279</f>
        <v>872400</v>
      </c>
      <c r="Z279" s="84"/>
      <c r="AA279" s="87">
        <f>AB279*M279/100</f>
        <v>87.24</v>
      </c>
      <c r="AB279" s="110">
        <v>0.01</v>
      </c>
    </row>
    <row r="280" spans="2:28" ht="16.5" customHeight="1" x14ac:dyDescent="0.25">
      <c r="B280" s="99"/>
      <c r="C280" s="99"/>
      <c r="D280" s="99"/>
      <c r="E280" s="99"/>
      <c r="F280" s="99"/>
      <c r="G280" s="99"/>
      <c r="H280" s="107"/>
      <c r="I280" s="107"/>
      <c r="J280" s="107"/>
      <c r="K280" s="106"/>
      <c r="L280" s="106"/>
      <c r="M280" s="106"/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6"/>
      <c r="Y280" s="83"/>
      <c r="Z280" s="84"/>
      <c r="AA280" s="85"/>
      <c r="AB280" s="86"/>
    </row>
    <row r="281" spans="2:28" ht="16.5" customHeight="1" x14ac:dyDescent="0.25">
      <c r="B281" s="100" t="s">
        <v>205</v>
      </c>
      <c r="C281" s="101"/>
      <c r="D281" s="101"/>
      <c r="E281" s="101"/>
      <c r="F281" s="101"/>
      <c r="G281" s="102"/>
      <c r="H281" s="102" t="s">
        <v>207</v>
      </c>
      <c r="I281" s="102" t="s">
        <v>1050</v>
      </c>
      <c r="J281" s="102" t="s">
        <v>1028</v>
      </c>
      <c r="K281" s="102">
        <v>106</v>
      </c>
      <c r="L281" s="102">
        <v>7</v>
      </c>
      <c r="M281" s="102"/>
      <c r="N281" s="102"/>
      <c r="O281" s="102" t="s">
        <v>208</v>
      </c>
      <c r="P281" s="102" t="s">
        <v>209</v>
      </c>
      <c r="Q281" s="102" t="s">
        <v>139</v>
      </c>
      <c r="R281" s="102">
        <v>34160</v>
      </c>
      <c r="S281" s="102" t="s">
        <v>236</v>
      </c>
      <c r="T281" s="102">
        <v>100</v>
      </c>
      <c r="U281" s="102" t="s">
        <v>1051</v>
      </c>
      <c r="V281" s="103"/>
      <c r="W281" s="101"/>
      <c r="X281" s="102"/>
      <c r="Y281" s="101"/>
      <c r="Z281" s="101"/>
      <c r="AA281" s="101"/>
      <c r="AB281" s="104"/>
    </row>
    <row r="282" spans="2:28" ht="16.5" customHeight="1" x14ac:dyDescent="0.25">
      <c r="B282" s="97">
        <v>359</v>
      </c>
      <c r="C282" s="97" t="s">
        <v>55</v>
      </c>
      <c r="D282" s="98">
        <v>6533</v>
      </c>
      <c r="E282" s="99">
        <v>204</v>
      </c>
      <c r="F282" s="97">
        <v>7</v>
      </c>
      <c r="G282" s="97">
        <v>1</v>
      </c>
      <c r="H282" s="105">
        <v>6</v>
      </c>
      <c r="I282" s="105">
        <v>2</v>
      </c>
      <c r="J282" s="105">
        <v>22</v>
      </c>
      <c r="K282" s="95">
        <v>2622</v>
      </c>
      <c r="L282" s="106">
        <f>T281</f>
        <v>100</v>
      </c>
      <c r="M282" s="106">
        <f>K282*L282</f>
        <v>262200</v>
      </c>
      <c r="N282" s="77"/>
      <c r="O282" s="78"/>
      <c r="P282" s="78"/>
      <c r="Q282" s="78"/>
      <c r="R282" s="79"/>
      <c r="S282" s="80"/>
      <c r="T282" s="81"/>
      <c r="U282" s="77"/>
      <c r="V282" s="79"/>
      <c r="W282" s="79"/>
      <c r="X282" s="82"/>
      <c r="Y282" s="83">
        <f>M282</f>
        <v>262200</v>
      </c>
      <c r="Z282" s="84"/>
      <c r="AA282" s="87">
        <f>AB282*M282/100</f>
        <v>26.22</v>
      </c>
      <c r="AB282" s="110">
        <v>0.01</v>
      </c>
    </row>
    <row r="283" spans="2:28" ht="16.5" customHeight="1" x14ac:dyDescent="0.25">
      <c r="B283" s="97"/>
      <c r="C283" s="97"/>
      <c r="D283" s="98"/>
      <c r="E283" s="99"/>
      <c r="F283" s="97"/>
      <c r="G283" s="97"/>
      <c r="H283" s="105"/>
      <c r="I283" s="105"/>
      <c r="J283" s="105"/>
      <c r="K283" s="95"/>
      <c r="L283" s="106"/>
      <c r="M283" s="106"/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2"/>
      <c r="Y283" s="83"/>
      <c r="Z283" s="84"/>
      <c r="AA283" s="87"/>
      <c r="AB283" s="110"/>
    </row>
    <row r="284" spans="2:28" ht="16.5" customHeight="1" x14ac:dyDescent="0.25">
      <c r="B284" s="99"/>
      <c r="C284" s="99"/>
      <c r="D284" s="99"/>
      <c r="E284" s="99"/>
      <c r="F284" s="99"/>
      <c r="G284" s="99"/>
      <c r="H284" s="107"/>
      <c r="I284" s="107"/>
      <c r="J284" s="107"/>
      <c r="K284" s="106"/>
      <c r="L284" s="106"/>
      <c r="M284" s="106"/>
      <c r="N284" s="77"/>
      <c r="O284" s="78"/>
      <c r="P284" s="78"/>
      <c r="Q284" s="78"/>
      <c r="R284" s="79"/>
      <c r="S284" s="80"/>
      <c r="T284" s="81"/>
      <c r="U284" s="77"/>
      <c r="V284" s="79"/>
      <c r="W284" s="79"/>
      <c r="X284" s="86"/>
      <c r="Y284" s="83"/>
      <c r="Z284" s="84"/>
      <c r="AA284" s="85"/>
      <c r="AB284" s="86"/>
    </row>
    <row r="285" spans="2:28" ht="16.5" customHeight="1" x14ac:dyDescent="0.25">
      <c r="B285" s="100" t="s">
        <v>205</v>
      </c>
      <c r="C285" s="101"/>
      <c r="D285" s="101"/>
      <c r="E285" s="101"/>
      <c r="F285" s="101"/>
      <c r="G285" s="102"/>
      <c r="H285" s="102" t="s">
        <v>207</v>
      </c>
      <c r="I285" s="102" t="s">
        <v>922</v>
      </c>
      <c r="J285" s="102" t="s">
        <v>823</v>
      </c>
      <c r="K285" s="102">
        <v>34</v>
      </c>
      <c r="L285" s="102">
        <v>7</v>
      </c>
      <c r="M285" s="102"/>
      <c r="N285" s="102"/>
      <c r="O285" s="102" t="s">
        <v>208</v>
      </c>
      <c r="P285" s="102" t="s">
        <v>209</v>
      </c>
      <c r="Q285" s="102" t="s">
        <v>139</v>
      </c>
      <c r="R285" s="102">
        <v>34160</v>
      </c>
      <c r="S285" s="102" t="s">
        <v>236</v>
      </c>
      <c r="T285" s="102">
        <v>100</v>
      </c>
      <c r="U285" s="102" t="s">
        <v>1086</v>
      </c>
      <c r="V285" s="103"/>
      <c r="W285" s="101"/>
      <c r="X285" s="102"/>
      <c r="Y285" s="101"/>
      <c r="Z285" s="101"/>
      <c r="AA285" s="101"/>
      <c r="AB285" s="104"/>
    </row>
    <row r="286" spans="2:28" ht="16.5" customHeight="1" x14ac:dyDescent="0.25">
      <c r="B286" s="97">
        <v>374</v>
      </c>
      <c r="C286" s="97" t="s">
        <v>55</v>
      </c>
      <c r="D286" s="98">
        <v>6159</v>
      </c>
      <c r="E286" s="99">
        <v>215</v>
      </c>
      <c r="F286" s="97">
        <v>7</v>
      </c>
      <c r="G286" s="97">
        <v>1</v>
      </c>
      <c r="H286" s="105">
        <v>8</v>
      </c>
      <c r="I286" s="105">
        <v>3</v>
      </c>
      <c r="J286" s="105">
        <v>49</v>
      </c>
      <c r="K286" s="95">
        <v>3522</v>
      </c>
      <c r="L286" s="106">
        <f>T285</f>
        <v>100</v>
      </c>
      <c r="M286" s="106">
        <f>K286*L286</f>
        <v>352200</v>
      </c>
      <c r="N286" s="77"/>
      <c r="O286" s="78"/>
      <c r="P286" s="78"/>
      <c r="Q286" s="78"/>
      <c r="R286" s="79"/>
      <c r="S286" s="80"/>
      <c r="T286" s="81"/>
      <c r="U286" s="77"/>
      <c r="V286" s="79"/>
      <c r="W286" s="79"/>
      <c r="X286" s="82"/>
      <c r="Y286" s="83">
        <f>M286</f>
        <v>352200</v>
      </c>
      <c r="Z286" s="84"/>
      <c r="AA286" s="87">
        <f>AB286*M286/100</f>
        <v>35.22</v>
      </c>
      <c r="AB286" s="110">
        <v>0.01</v>
      </c>
    </row>
    <row r="287" spans="2:28" ht="16.5" customHeight="1" x14ac:dyDescent="0.25">
      <c r="B287" s="97"/>
      <c r="C287" s="97"/>
      <c r="D287" s="98"/>
      <c r="E287" s="99"/>
      <c r="F287" s="97"/>
      <c r="G287" s="97"/>
      <c r="H287" s="105"/>
      <c r="I287" s="105"/>
      <c r="J287" s="105"/>
      <c r="K287" s="95">
        <v>27</v>
      </c>
      <c r="L287" s="106">
        <f>T285</f>
        <v>100</v>
      </c>
      <c r="M287" s="106">
        <f>K287*L287</f>
        <v>2700</v>
      </c>
      <c r="N287" s="77"/>
      <c r="O287" s="78" t="s">
        <v>203</v>
      </c>
      <c r="P287" s="78" t="s">
        <v>211</v>
      </c>
      <c r="Q287" s="78" t="s">
        <v>143</v>
      </c>
      <c r="R287" s="79">
        <v>108</v>
      </c>
      <c r="S287" s="80"/>
      <c r="T287" s="81">
        <v>7450</v>
      </c>
      <c r="U287" s="96" t="s">
        <v>805</v>
      </c>
      <c r="V287" s="79">
        <f>R287*T287*60/100</f>
        <v>482760</v>
      </c>
      <c r="W287" s="79">
        <f>R287*T287-V287</f>
        <v>321840</v>
      </c>
      <c r="X287" s="82">
        <f>M287+W287</f>
        <v>324540</v>
      </c>
      <c r="Y287" s="83">
        <f>M287</f>
        <v>2700</v>
      </c>
      <c r="Z287" s="84"/>
      <c r="AA287" s="87">
        <f>AB287*M287/100</f>
        <v>0.54</v>
      </c>
      <c r="AB287" s="86">
        <v>0.02</v>
      </c>
    </row>
    <row r="288" spans="2:28" ht="16.5" customHeight="1" x14ac:dyDescent="0.25">
      <c r="B288" s="97"/>
      <c r="C288" s="97"/>
      <c r="D288" s="98"/>
      <c r="E288" s="99"/>
      <c r="F288" s="97"/>
      <c r="G288" s="97"/>
      <c r="H288" s="105">
        <v>8</v>
      </c>
      <c r="I288" s="105">
        <v>3</v>
      </c>
      <c r="J288" s="105">
        <v>49</v>
      </c>
      <c r="K288" s="95">
        <v>3549</v>
      </c>
      <c r="L288" s="106"/>
      <c r="M288" s="106"/>
      <c r="N288" s="77"/>
      <c r="O288" s="78"/>
      <c r="P288" s="78"/>
      <c r="Q288" s="78"/>
      <c r="R288" s="79"/>
      <c r="S288" s="80"/>
      <c r="T288" s="81"/>
      <c r="U288" s="77"/>
      <c r="V288" s="79"/>
      <c r="W288" s="79"/>
      <c r="X288" s="82"/>
      <c r="Y288" s="83"/>
      <c r="Z288" s="84"/>
      <c r="AA288" s="87">
        <f>SUM(AA286:AA287)</f>
        <v>35.76</v>
      </c>
      <c r="AB288" s="82"/>
    </row>
    <row r="289" spans="2:28" ht="16.5" customHeight="1" x14ac:dyDescent="0.25">
      <c r="B289" s="99"/>
      <c r="C289" s="99"/>
      <c r="D289" s="99"/>
      <c r="E289" s="99"/>
      <c r="F289" s="99"/>
      <c r="G289" s="99"/>
      <c r="H289" s="107"/>
      <c r="I289" s="107"/>
      <c r="J289" s="107"/>
      <c r="K289" s="106"/>
      <c r="L289" s="106"/>
      <c r="M289" s="106"/>
      <c r="N289" s="77"/>
      <c r="O289" s="78"/>
      <c r="P289" s="78"/>
      <c r="Q289" s="78"/>
      <c r="R289" s="79"/>
      <c r="S289" s="80"/>
      <c r="T289" s="81"/>
      <c r="U289" s="77"/>
      <c r="V289" s="79"/>
      <c r="W289" s="79"/>
      <c r="X289" s="86"/>
      <c r="Y289" s="83"/>
      <c r="Z289" s="84"/>
      <c r="AA289" s="85"/>
      <c r="AB289" s="86"/>
    </row>
    <row r="290" spans="2:28" ht="16.5" customHeight="1" x14ac:dyDescent="0.25">
      <c r="B290" s="100" t="s">
        <v>205</v>
      </c>
      <c r="C290" s="101"/>
      <c r="D290" s="101"/>
      <c r="E290" s="101"/>
      <c r="F290" s="101"/>
      <c r="G290" s="102"/>
      <c r="H290" s="102" t="s">
        <v>207</v>
      </c>
      <c r="I290" s="102" t="s">
        <v>862</v>
      </c>
      <c r="J290" s="102" t="s">
        <v>823</v>
      </c>
      <c r="K290" s="102">
        <v>35</v>
      </c>
      <c r="L290" s="102">
        <v>7</v>
      </c>
      <c r="M290" s="102"/>
      <c r="N290" s="102"/>
      <c r="O290" s="102" t="s">
        <v>208</v>
      </c>
      <c r="P290" s="102" t="s">
        <v>209</v>
      </c>
      <c r="Q290" s="102" t="s">
        <v>139</v>
      </c>
      <c r="R290" s="102">
        <v>34160</v>
      </c>
      <c r="S290" s="102"/>
      <c r="T290" s="102">
        <v>100</v>
      </c>
      <c r="U290" s="102" t="s">
        <v>1087</v>
      </c>
      <c r="V290" s="103"/>
      <c r="W290" s="101"/>
      <c r="X290" s="102" t="s">
        <v>212</v>
      </c>
      <c r="Y290" s="101" t="s">
        <v>1088</v>
      </c>
      <c r="Z290" s="101"/>
      <c r="AA290" s="101"/>
      <c r="AB290" s="104"/>
    </row>
    <row r="291" spans="2:28" ht="16.5" customHeight="1" x14ac:dyDescent="0.25">
      <c r="B291" s="97">
        <v>375</v>
      </c>
      <c r="C291" s="97" t="s">
        <v>55</v>
      </c>
      <c r="D291" s="98">
        <v>6146</v>
      </c>
      <c r="E291" s="99">
        <v>216</v>
      </c>
      <c r="F291" s="97">
        <v>7</v>
      </c>
      <c r="G291" s="97">
        <v>1</v>
      </c>
      <c r="H291" s="105">
        <v>5</v>
      </c>
      <c r="I291" s="105">
        <v>2</v>
      </c>
      <c r="J291" s="105">
        <v>52</v>
      </c>
      <c r="K291" s="95">
        <v>2252</v>
      </c>
      <c r="L291" s="106">
        <f>T290</f>
        <v>100</v>
      </c>
      <c r="M291" s="106">
        <f>K291*L291</f>
        <v>225200</v>
      </c>
      <c r="N291" s="77"/>
      <c r="O291" s="78"/>
      <c r="P291" s="78"/>
      <c r="Q291" s="78"/>
      <c r="R291" s="79"/>
      <c r="S291" s="80"/>
      <c r="T291" s="81"/>
      <c r="U291" s="77"/>
      <c r="V291" s="79"/>
      <c r="W291" s="79"/>
      <c r="X291" s="82"/>
      <c r="Y291" s="83">
        <f>M291</f>
        <v>225200</v>
      </c>
      <c r="Z291" s="84"/>
      <c r="AA291" s="87">
        <f>AB291*M291/100</f>
        <v>22.52</v>
      </c>
      <c r="AB291" s="110">
        <v>0.01</v>
      </c>
    </row>
    <row r="292" spans="2:28" ht="16.5" customHeight="1" x14ac:dyDescent="0.25">
      <c r="B292" s="99"/>
      <c r="C292" s="99"/>
      <c r="D292" s="99"/>
      <c r="E292" s="99"/>
      <c r="F292" s="99"/>
      <c r="G292" s="99"/>
      <c r="H292" s="107"/>
      <c r="I292" s="107"/>
      <c r="J292" s="107"/>
      <c r="K292" s="106"/>
      <c r="L292" s="106"/>
      <c r="M292" s="106"/>
      <c r="N292" s="77"/>
      <c r="O292" s="78"/>
      <c r="P292" s="78"/>
      <c r="Q292" s="78"/>
      <c r="R292" s="79"/>
      <c r="S292" s="80"/>
      <c r="T292" s="81"/>
      <c r="U292" s="77"/>
      <c r="V292" s="79"/>
      <c r="W292" s="79"/>
      <c r="X292" s="86"/>
      <c r="Y292" s="83"/>
      <c r="Z292" s="84"/>
      <c r="AA292" s="85"/>
      <c r="AB292" s="86"/>
    </row>
    <row r="293" spans="2:28" ht="16.5" customHeight="1" x14ac:dyDescent="0.25">
      <c r="B293" s="100" t="s">
        <v>205</v>
      </c>
      <c r="C293" s="101"/>
      <c r="D293" s="101"/>
      <c r="E293" s="101"/>
      <c r="F293" s="101"/>
      <c r="G293" s="102"/>
      <c r="H293" s="102" t="s">
        <v>210</v>
      </c>
      <c r="I293" s="102" t="s">
        <v>852</v>
      </c>
      <c r="J293" s="102" t="s">
        <v>539</v>
      </c>
      <c r="K293" s="102">
        <v>74</v>
      </c>
      <c r="L293" s="102">
        <v>7</v>
      </c>
      <c r="M293" s="102"/>
      <c r="N293" s="102"/>
      <c r="O293" s="102" t="s">
        <v>208</v>
      </c>
      <c r="P293" s="102" t="s">
        <v>209</v>
      </c>
      <c r="Q293" s="102" t="s">
        <v>139</v>
      </c>
      <c r="R293" s="102">
        <v>34160</v>
      </c>
      <c r="S293" s="102" t="s">
        <v>236</v>
      </c>
      <c r="T293" s="102">
        <v>100</v>
      </c>
      <c r="U293" s="102" t="s">
        <v>1099</v>
      </c>
      <c r="V293" s="103"/>
      <c r="W293" s="101"/>
      <c r="X293" s="102"/>
      <c r="Y293" s="101"/>
      <c r="Z293" s="101"/>
      <c r="AA293" s="101"/>
      <c r="AB293" s="104"/>
    </row>
    <row r="294" spans="2:28" ht="16.5" customHeight="1" x14ac:dyDescent="0.25">
      <c r="B294" s="97">
        <v>382</v>
      </c>
      <c r="C294" s="97" t="s">
        <v>55</v>
      </c>
      <c r="D294" s="98">
        <v>6150</v>
      </c>
      <c r="E294" s="99">
        <v>223</v>
      </c>
      <c r="F294" s="97">
        <v>7</v>
      </c>
      <c r="G294" s="97">
        <v>1</v>
      </c>
      <c r="H294" s="105">
        <v>9</v>
      </c>
      <c r="I294" s="105">
        <v>0</v>
      </c>
      <c r="J294" s="105">
        <v>78</v>
      </c>
      <c r="K294" s="95">
        <v>3678</v>
      </c>
      <c r="L294" s="106">
        <f>T293</f>
        <v>100</v>
      </c>
      <c r="M294" s="106">
        <f>K294*L294</f>
        <v>367800</v>
      </c>
      <c r="N294" s="77"/>
      <c r="O294" s="78"/>
      <c r="P294" s="78"/>
      <c r="Q294" s="78"/>
      <c r="R294" s="79"/>
      <c r="S294" s="80"/>
      <c r="T294" s="81"/>
      <c r="U294" s="77"/>
      <c r="V294" s="79"/>
      <c r="W294" s="79"/>
      <c r="X294" s="82"/>
      <c r="Y294" s="83">
        <f>M294</f>
        <v>367800</v>
      </c>
      <c r="Z294" s="84"/>
      <c r="AA294" s="87">
        <f>AB294*M294/100</f>
        <v>36.78</v>
      </c>
      <c r="AB294" s="110">
        <v>0.01</v>
      </c>
    </row>
    <row r="295" spans="2:28" ht="16.5" customHeight="1" x14ac:dyDescent="0.25">
      <c r="B295" s="97"/>
      <c r="C295" s="97"/>
      <c r="D295" s="98"/>
      <c r="E295" s="99"/>
      <c r="F295" s="97"/>
      <c r="G295" s="97"/>
      <c r="H295" s="105"/>
      <c r="I295" s="105"/>
      <c r="J295" s="105"/>
      <c r="K295" s="95">
        <v>54</v>
      </c>
      <c r="L295" s="106">
        <f>T293</f>
        <v>100</v>
      </c>
      <c r="M295" s="106">
        <f>K295*L295</f>
        <v>5400</v>
      </c>
      <c r="N295" s="77"/>
      <c r="O295" s="78" t="s">
        <v>203</v>
      </c>
      <c r="P295" s="78" t="s">
        <v>211</v>
      </c>
      <c r="Q295" s="78" t="s">
        <v>143</v>
      </c>
      <c r="R295" s="79">
        <v>216</v>
      </c>
      <c r="S295" s="80"/>
      <c r="T295" s="81">
        <v>7450</v>
      </c>
      <c r="U295" s="96" t="s">
        <v>978</v>
      </c>
      <c r="V295" s="79">
        <f>R295*T295*85/100</f>
        <v>1367820</v>
      </c>
      <c r="W295" s="79">
        <f>R295*T295-V295</f>
        <v>241380</v>
      </c>
      <c r="X295" s="82">
        <f>M295+W295</f>
        <v>246780</v>
      </c>
      <c r="Y295" s="83">
        <f>M295</f>
        <v>5400</v>
      </c>
      <c r="Z295" s="84"/>
      <c r="AA295" s="87">
        <f>AB295*M295/100</f>
        <v>1.08</v>
      </c>
      <c r="AB295" s="86">
        <v>0.02</v>
      </c>
    </row>
    <row r="296" spans="2:28" ht="16.5" customHeight="1" x14ac:dyDescent="0.25">
      <c r="B296" s="97"/>
      <c r="C296" s="97"/>
      <c r="D296" s="98"/>
      <c r="E296" s="99"/>
      <c r="F296" s="97"/>
      <c r="G296" s="97"/>
      <c r="H296" s="105">
        <v>9</v>
      </c>
      <c r="I296" s="105">
        <v>1</v>
      </c>
      <c r="J296" s="105">
        <v>32</v>
      </c>
      <c r="K296" s="95">
        <v>3732</v>
      </c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2"/>
      <c r="Y296" s="83"/>
      <c r="Z296" s="84"/>
      <c r="AA296" s="87">
        <f>SUM(AA294:AA295)</f>
        <v>37.86</v>
      </c>
      <c r="AB296" s="82"/>
    </row>
    <row r="297" spans="2:28" ht="16.5" customHeight="1" x14ac:dyDescent="0.25">
      <c r="B297" s="99"/>
      <c r="C297" s="99"/>
      <c r="D297" s="99"/>
      <c r="E297" s="99"/>
      <c r="F297" s="99"/>
      <c r="G297" s="99"/>
      <c r="H297" s="107"/>
      <c r="I297" s="107"/>
      <c r="J297" s="107"/>
      <c r="K297" s="106"/>
      <c r="L297" s="106"/>
      <c r="M297" s="106"/>
      <c r="N297" s="77"/>
      <c r="O297" s="78"/>
      <c r="P297" s="78"/>
      <c r="Q297" s="78"/>
      <c r="R297" s="79"/>
      <c r="S297" s="80"/>
      <c r="T297" s="81"/>
      <c r="U297" s="77"/>
      <c r="V297" s="79"/>
      <c r="W297" s="79"/>
      <c r="X297" s="86"/>
      <c r="Y297" s="83"/>
      <c r="Z297" s="84"/>
      <c r="AA297" s="85"/>
      <c r="AB297" s="86"/>
    </row>
    <row r="298" spans="2:28" ht="16.5" customHeight="1" x14ac:dyDescent="0.25">
      <c r="B298" s="100" t="s">
        <v>205</v>
      </c>
      <c r="C298" s="101"/>
      <c r="D298" s="101"/>
      <c r="E298" s="101"/>
      <c r="F298" s="101"/>
      <c r="G298" s="102"/>
      <c r="H298" s="102" t="s">
        <v>210</v>
      </c>
      <c r="I298" s="102" t="s">
        <v>852</v>
      </c>
      <c r="J298" s="102" t="s">
        <v>539</v>
      </c>
      <c r="K298" s="102">
        <v>74</v>
      </c>
      <c r="L298" s="102">
        <v>7</v>
      </c>
      <c r="M298" s="102"/>
      <c r="N298" s="102"/>
      <c r="O298" s="102" t="s">
        <v>208</v>
      </c>
      <c r="P298" s="102" t="s">
        <v>209</v>
      </c>
      <c r="Q298" s="102" t="s">
        <v>139</v>
      </c>
      <c r="R298" s="102">
        <v>34160</v>
      </c>
      <c r="S298" s="102" t="s">
        <v>236</v>
      </c>
      <c r="T298" s="102">
        <v>100</v>
      </c>
      <c r="U298" s="102" t="s">
        <v>1100</v>
      </c>
      <c r="V298" s="103"/>
      <c r="W298" s="101"/>
      <c r="X298" s="102"/>
      <c r="Y298" s="101"/>
      <c r="Z298" s="101"/>
      <c r="AA298" s="101"/>
      <c r="AB298" s="104"/>
    </row>
    <row r="299" spans="2:28" ht="16.5" customHeight="1" x14ac:dyDescent="0.25">
      <c r="B299" s="97">
        <v>383</v>
      </c>
      <c r="C299" s="97" t="s">
        <v>55</v>
      </c>
      <c r="D299" s="98">
        <v>6151</v>
      </c>
      <c r="E299" s="99">
        <v>224</v>
      </c>
      <c r="F299" s="97">
        <v>7</v>
      </c>
      <c r="G299" s="97">
        <v>1</v>
      </c>
      <c r="H299" s="105">
        <v>9</v>
      </c>
      <c r="I299" s="105">
        <v>0</v>
      </c>
      <c r="J299" s="105">
        <v>50</v>
      </c>
      <c r="K299" s="95">
        <v>3650</v>
      </c>
      <c r="L299" s="106">
        <f>T298</f>
        <v>100</v>
      </c>
      <c r="M299" s="106">
        <f>K299*L299</f>
        <v>365000</v>
      </c>
      <c r="N299" s="77"/>
      <c r="O299" s="78"/>
      <c r="P299" s="78"/>
      <c r="Q299" s="78"/>
      <c r="R299" s="79"/>
      <c r="S299" s="80"/>
      <c r="T299" s="81"/>
      <c r="U299" s="77"/>
      <c r="V299" s="79"/>
      <c r="W299" s="79"/>
      <c r="X299" s="82"/>
      <c r="Y299" s="83">
        <f>M299</f>
        <v>365000</v>
      </c>
      <c r="Z299" s="84"/>
      <c r="AA299" s="87">
        <f>AB299*M299/100</f>
        <v>36.5</v>
      </c>
      <c r="AB299" s="110">
        <v>0.01</v>
      </c>
    </row>
    <row r="300" spans="2:28" ht="16.5" customHeight="1" x14ac:dyDescent="0.25">
      <c r="B300" s="97"/>
      <c r="C300" s="97"/>
      <c r="D300" s="98"/>
      <c r="E300" s="99"/>
      <c r="F300" s="97"/>
      <c r="G300" s="97">
        <v>2</v>
      </c>
      <c r="H300" s="105"/>
      <c r="I300" s="105"/>
      <c r="J300" s="105"/>
      <c r="K300" s="95">
        <v>34</v>
      </c>
      <c r="L300" s="106">
        <f>T298</f>
        <v>100</v>
      </c>
      <c r="M300" s="106">
        <f>K300*L300</f>
        <v>3400</v>
      </c>
      <c r="N300" s="77"/>
      <c r="O300" s="78" t="s">
        <v>203</v>
      </c>
      <c r="P300" s="78" t="s">
        <v>211</v>
      </c>
      <c r="Q300" s="78" t="s">
        <v>143</v>
      </c>
      <c r="R300" s="79">
        <v>135</v>
      </c>
      <c r="S300" s="80"/>
      <c r="T300" s="81">
        <v>7450</v>
      </c>
      <c r="U300" s="96" t="s">
        <v>805</v>
      </c>
      <c r="V300" s="79">
        <f>R300*T300*60/100</f>
        <v>603450</v>
      </c>
      <c r="W300" s="79">
        <f>R300*T300-V300</f>
        <v>402300</v>
      </c>
      <c r="X300" s="82">
        <f>M300+W300</f>
        <v>405700</v>
      </c>
      <c r="Y300" s="83">
        <f>M300</f>
        <v>3400</v>
      </c>
      <c r="Z300" s="84"/>
      <c r="AA300" s="87">
        <f>AB300*M300/100</f>
        <v>0.68</v>
      </c>
      <c r="AB300" s="86">
        <v>0.02</v>
      </c>
    </row>
    <row r="301" spans="2:28" ht="16.5" customHeight="1" x14ac:dyDescent="0.25">
      <c r="B301" s="97"/>
      <c r="C301" s="97"/>
      <c r="D301" s="98"/>
      <c r="E301" s="99"/>
      <c r="F301" s="97"/>
      <c r="G301" s="97"/>
      <c r="H301" s="105">
        <v>9</v>
      </c>
      <c r="I301" s="105">
        <v>0</v>
      </c>
      <c r="J301" s="105">
        <v>84</v>
      </c>
      <c r="K301" s="95">
        <v>3684</v>
      </c>
      <c r="L301" s="106"/>
      <c r="M301" s="106"/>
      <c r="N301" s="77"/>
      <c r="O301" s="78"/>
      <c r="P301" s="78"/>
      <c r="Q301" s="78"/>
      <c r="R301" s="79"/>
      <c r="S301" s="80"/>
      <c r="T301" s="81"/>
      <c r="U301" s="77"/>
      <c r="V301" s="79"/>
      <c r="W301" s="79"/>
      <c r="X301" s="82"/>
      <c r="Y301" s="83"/>
      <c r="Z301" s="84"/>
      <c r="AA301" s="87">
        <f>SUM(AA299:AA300)</f>
        <v>37.18</v>
      </c>
      <c r="AB301" s="82"/>
    </row>
    <row r="302" spans="2:28" ht="16.5" customHeight="1" x14ac:dyDescent="0.25">
      <c r="B302" s="99"/>
      <c r="C302" s="99"/>
      <c r="D302" s="99"/>
      <c r="E302" s="99"/>
      <c r="F302" s="99"/>
      <c r="G302" s="99"/>
      <c r="H302" s="107"/>
      <c r="I302" s="107"/>
      <c r="J302" s="107"/>
      <c r="K302" s="106"/>
      <c r="L302" s="106"/>
      <c r="M302" s="106"/>
      <c r="N302" s="77"/>
      <c r="O302" s="78"/>
      <c r="P302" s="78"/>
      <c r="Q302" s="78"/>
      <c r="R302" s="79"/>
      <c r="S302" s="80"/>
      <c r="T302" s="81"/>
      <c r="U302" s="77"/>
      <c r="V302" s="79"/>
      <c r="W302" s="79"/>
      <c r="X302" s="86"/>
      <c r="Y302" s="83"/>
      <c r="Z302" s="84"/>
      <c r="AA302" s="85"/>
      <c r="AB302" s="86"/>
    </row>
    <row r="303" spans="2:28" ht="16.5" customHeight="1" x14ac:dyDescent="0.25">
      <c r="B303" s="100" t="s">
        <v>205</v>
      </c>
      <c r="C303" s="101"/>
      <c r="D303" s="101"/>
      <c r="E303" s="101"/>
      <c r="F303" s="101"/>
      <c r="G303" s="102"/>
      <c r="H303" s="102" t="s">
        <v>210</v>
      </c>
      <c r="I303" s="102" t="s">
        <v>266</v>
      </c>
      <c r="J303" s="102" t="s">
        <v>628</v>
      </c>
      <c r="K303" s="102">
        <v>4</v>
      </c>
      <c r="L303" s="102">
        <v>7</v>
      </c>
      <c r="M303" s="102"/>
      <c r="N303" s="102"/>
      <c r="O303" s="102" t="s">
        <v>208</v>
      </c>
      <c r="P303" s="102" t="s">
        <v>209</v>
      </c>
      <c r="Q303" s="102" t="s">
        <v>139</v>
      </c>
      <c r="R303" s="102">
        <v>34160</v>
      </c>
      <c r="S303" s="102" t="s">
        <v>236</v>
      </c>
      <c r="T303" s="102">
        <v>100</v>
      </c>
      <c r="U303" s="102" t="s">
        <v>1101</v>
      </c>
      <c r="V303" s="103"/>
      <c r="W303" s="101"/>
      <c r="X303" s="102"/>
      <c r="Y303" s="101"/>
      <c r="Z303" s="101"/>
      <c r="AA303" s="101"/>
      <c r="AB303" s="104"/>
    </row>
    <row r="304" spans="2:28" ht="16.5" customHeight="1" x14ac:dyDescent="0.25">
      <c r="B304" s="97">
        <v>384</v>
      </c>
      <c r="C304" s="97" t="s">
        <v>55</v>
      </c>
      <c r="D304" s="98">
        <v>6142</v>
      </c>
      <c r="E304" s="99">
        <v>225</v>
      </c>
      <c r="F304" s="97">
        <v>7</v>
      </c>
      <c r="G304" s="97">
        <v>1</v>
      </c>
      <c r="H304" s="105">
        <v>10</v>
      </c>
      <c r="I304" s="105">
        <v>1</v>
      </c>
      <c r="J304" s="105">
        <v>86</v>
      </c>
      <c r="K304" s="95">
        <v>4186</v>
      </c>
      <c r="L304" s="106">
        <f>T303</f>
        <v>100</v>
      </c>
      <c r="M304" s="106">
        <f>K304*L304</f>
        <v>418600</v>
      </c>
      <c r="N304" s="77"/>
      <c r="O304" s="78"/>
      <c r="P304" s="78"/>
      <c r="Q304" s="78"/>
      <c r="R304" s="79"/>
      <c r="S304" s="80"/>
      <c r="T304" s="81"/>
      <c r="U304" s="77"/>
      <c r="V304" s="79"/>
      <c r="W304" s="79"/>
      <c r="X304" s="82"/>
      <c r="Y304" s="83">
        <f>M304</f>
        <v>418600</v>
      </c>
      <c r="Z304" s="84"/>
      <c r="AA304" s="87">
        <f>AB304*M304/100</f>
        <v>41.86</v>
      </c>
      <c r="AB304" s="110">
        <v>0.01</v>
      </c>
    </row>
    <row r="305" spans="2:28" ht="16.5" customHeight="1" x14ac:dyDescent="0.25">
      <c r="B305" s="99"/>
      <c r="C305" s="99"/>
      <c r="D305" s="99"/>
      <c r="E305" s="99"/>
      <c r="F305" s="99"/>
      <c r="G305" s="99"/>
      <c r="H305" s="107"/>
      <c r="I305" s="107"/>
      <c r="J305" s="107"/>
      <c r="K305" s="106"/>
      <c r="L305" s="106"/>
      <c r="M305" s="106"/>
      <c r="N305" s="77"/>
      <c r="O305" s="78"/>
      <c r="P305" s="78"/>
      <c r="Q305" s="78"/>
      <c r="R305" s="79"/>
      <c r="S305" s="80"/>
      <c r="T305" s="81"/>
      <c r="U305" s="77"/>
      <c r="V305" s="79"/>
      <c r="W305" s="79"/>
      <c r="X305" s="86"/>
      <c r="Y305" s="83"/>
      <c r="Z305" s="84"/>
      <c r="AA305" s="85"/>
      <c r="AB305" s="86"/>
    </row>
    <row r="306" spans="2:28" ht="16.5" customHeight="1" x14ac:dyDescent="0.25">
      <c r="B306" s="100" t="s">
        <v>205</v>
      </c>
      <c r="C306" s="101"/>
      <c r="D306" s="101"/>
      <c r="E306" s="101"/>
      <c r="F306" s="101"/>
      <c r="G306" s="102"/>
      <c r="H306" s="102" t="s">
        <v>210</v>
      </c>
      <c r="I306" s="102" t="s">
        <v>1102</v>
      </c>
      <c r="J306" s="102" t="s">
        <v>1103</v>
      </c>
      <c r="K306" s="102">
        <v>5</v>
      </c>
      <c r="L306" s="102">
        <v>7</v>
      </c>
      <c r="M306" s="102"/>
      <c r="N306" s="102"/>
      <c r="O306" s="102" t="s">
        <v>208</v>
      </c>
      <c r="P306" s="102" t="s">
        <v>209</v>
      </c>
      <c r="Q306" s="102" t="s">
        <v>139</v>
      </c>
      <c r="R306" s="102">
        <v>34160</v>
      </c>
      <c r="S306" s="102" t="s">
        <v>236</v>
      </c>
      <c r="T306" s="102">
        <v>100</v>
      </c>
      <c r="U306" s="102" t="s">
        <v>1104</v>
      </c>
      <c r="V306" s="103"/>
      <c r="W306" s="101"/>
      <c r="X306" s="102"/>
      <c r="Y306" s="101"/>
      <c r="Z306" s="101"/>
      <c r="AA306" s="101"/>
      <c r="AB306" s="104"/>
    </row>
    <row r="307" spans="2:28" ht="16.5" customHeight="1" x14ac:dyDescent="0.25">
      <c r="B307" s="97">
        <v>385</v>
      </c>
      <c r="C307" s="97" t="s">
        <v>55</v>
      </c>
      <c r="D307" s="98">
        <v>6143</v>
      </c>
      <c r="E307" s="99">
        <v>226</v>
      </c>
      <c r="F307" s="97">
        <v>7</v>
      </c>
      <c r="G307" s="97">
        <v>1</v>
      </c>
      <c r="H307" s="105">
        <v>5</v>
      </c>
      <c r="I307" s="105">
        <v>2</v>
      </c>
      <c r="J307" s="105">
        <v>29</v>
      </c>
      <c r="K307" s="95">
        <v>2229</v>
      </c>
      <c r="L307" s="106">
        <f>T306</f>
        <v>100</v>
      </c>
      <c r="M307" s="106">
        <f>K307*L307</f>
        <v>222900</v>
      </c>
      <c r="N307" s="77"/>
      <c r="O307" s="78"/>
      <c r="P307" s="78"/>
      <c r="Q307" s="78"/>
      <c r="R307" s="79"/>
      <c r="S307" s="80"/>
      <c r="T307" s="81"/>
      <c r="U307" s="77"/>
      <c r="V307" s="79"/>
      <c r="W307" s="79"/>
      <c r="X307" s="82"/>
      <c r="Y307" s="83">
        <f>M307</f>
        <v>222900</v>
      </c>
      <c r="Z307" s="84"/>
      <c r="AA307" s="87">
        <f>AB307*M307/100</f>
        <v>22.29</v>
      </c>
      <c r="AB307" s="110">
        <v>0.01</v>
      </c>
    </row>
    <row r="308" spans="2:28" ht="16.5" customHeight="1" x14ac:dyDescent="0.25">
      <c r="B308" s="99"/>
      <c r="C308" s="99"/>
      <c r="D308" s="99"/>
      <c r="E308" s="99"/>
      <c r="F308" s="99"/>
      <c r="G308" s="99"/>
      <c r="H308" s="107"/>
      <c r="I308" s="107"/>
      <c r="J308" s="107"/>
      <c r="K308" s="106"/>
      <c r="L308" s="106"/>
      <c r="M308" s="106"/>
      <c r="N308" s="77"/>
      <c r="O308" s="78"/>
      <c r="P308" s="78"/>
      <c r="Q308" s="78"/>
      <c r="R308" s="79"/>
      <c r="S308" s="80"/>
      <c r="T308" s="81"/>
      <c r="U308" s="77"/>
      <c r="V308" s="79"/>
      <c r="W308" s="79"/>
      <c r="X308" s="86"/>
      <c r="Y308" s="83"/>
      <c r="Z308" s="84"/>
      <c r="AA308" s="85"/>
      <c r="AB308" s="86"/>
    </row>
    <row r="309" spans="2:28" ht="16.5" customHeight="1" x14ac:dyDescent="0.25">
      <c r="B309" s="100" t="s">
        <v>205</v>
      </c>
      <c r="C309" s="101"/>
      <c r="D309" s="101"/>
      <c r="E309" s="101"/>
      <c r="F309" s="101"/>
      <c r="G309" s="102"/>
      <c r="H309" s="102" t="s">
        <v>207</v>
      </c>
      <c r="I309" s="102" t="s">
        <v>667</v>
      </c>
      <c r="J309" s="102" t="s">
        <v>823</v>
      </c>
      <c r="K309" s="102">
        <v>5</v>
      </c>
      <c r="L309" s="102">
        <v>7</v>
      </c>
      <c r="M309" s="102"/>
      <c r="N309" s="102"/>
      <c r="O309" s="102" t="s">
        <v>208</v>
      </c>
      <c r="P309" s="102" t="s">
        <v>209</v>
      </c>
      <c r="Q309" s="102" t="s">
        <v>139</v>
      </c>
      <c r="R309" s="102">
        <v>34160</v>
      </c>
      <c r="S309" s="102" t="s">
        <v>236</v>
      </c>
      <c r="T309" s="102">
        <v>75</v>
      </c>
      <c r="U309" s="102" t="s">
        <v>1105</v>
      </c>
      <c r="V309" s="103"/>
      <c r="W309" s="101"/>
      <c r="X309" s="102"/>
      <c r="Y309" s="101"/>
      <c r="Z309" s="101"/>
      <c r="AA309" s="101"/>
      <c r="AB309" s="104"/>
    </row>
    <row r="310" spans="2:28" ht="16.5" customHeight="1" x14ac:dyDescent="0.25">
      <c r="B310" s="97">
        <v>386</v>
      </c>
      <c r="C310" s="97" t="s">
        <v>55</v>
      </c>
      <c r="D310" s="98">
        <v>6144</v>
      </c>
      <c r="E310" s="99">
        <v>227</v>
      </c>
      <c r="F310" s="97">
        <v>7</v>
      </c>
      <c r="G310" s="97">
        <v>1</v>
      </c>
      <c r="H310" s="105">
        <v>0</v>
      </c>
      <c r="I310" s="105">
        <v>0</v>
      </c>
      <c r="J310" s="105">
        <v>86</v>
      </c>
      <c r="K310" s="95">
        <v>86</v>
      </c>
      <c r="L310" s="106">
        <f>T309</f>
        <v>75</v>
      </c>
      <c r="M310" s="106">
        <f>K310*L310</f>
        <v>6450</v>
      </c>
      <c r="N310" s="77"/>
      <c r="O310" s="78"/>
      <c r="P310" s="78"/>
      <c r="Q310" s="78"/>
      <c r="R310" s="79"/>
      <c r="S310" s="80"/>
      <c r="T310" s="81"/>
      <c r="U310" s="77"/>
      <c r="V310" s="79"/>
      <c r="W310" s="79"/>
      <c r="X310" s="82"/>
      <c r="Y310" s="83">
        <f>M310</f>
        <v>6450</v>
      </c>
      <c r="Z310" s="84"/>
      <c r="AA310" s="87">
        <f>AB310*M310/100</f>
        <v>0.64500000000000002</v>
      </c>
      <c r="AB310" s="110">
        <v>0.01</v>
      </c>
    </row>
    <row r="311" spans="2:28" ht="16.5" customHeight="1" x14ac:dyDescent="0.25">
      <c r="B311" s="99"/>
      <c r="C311" s="99"/>
      <c r="D311" s="99"/>
      <c r="E311" s="99"/>
      <c r="F311" s="99"/>
      <c r="G311" s="99"/>
      <c r="H311" s="107"/>
      <c r="I311" s="107"/>
      <c r="J311" s="107"/>
      <c r="K311" s="106"/>
      <c r="L311" s="106"/>
      <c r="M311" s="106"/>
      <c r="N311" s="77"/>
      <c r="O311" s="78"/>
      <c r="P311" s="78"/>
      <c r="Q311" s="78"/>
      <c r="R311" s="79"/>
      <c r="S311" s="80"/>
      <c r="T311" s="81"/>
      <c r="U311" s="77"/>
      <c r="V311" s="79"/>
      <c r="W311" s="79"/>
      <c r="X311" s="86"/>
      <c r="Y311" s="83"/>
      <c r="Z311" s="84"/>
      <c r="AA311" s="85"/>
      <c r="AB311" s="86"/>
    </row>
    <row r="312" spans="2:28" ht="16.5" customHeight="1" x14ac:dyDescent="0.25">
      <c r="B312" s="100" t="s">
        <v>205</v>
      </c>
      <c r="C312" s="101"/>
      <c r="D312" s="101"/>
      <c r="E312" s="101"/>
      <c r="F312" s="101"/>
      <c r="G312" s="102"/>
      <c r="H312" s="102" t="s">
        <v>301</v>
      </c>
      <c r="I312" s="102" t="s">
        <v>1106</v>
      </c>
      <c r="J312" s="102" t="s">
        <v>1107</v>
      </c>
      <c r="K312" s="102">
        <v>24</v>
      </c>
      <c r="L312" s="102">
        <v>7</v>
      </c>
      <c r="M312" s="102"/>
      <c r="N312" s="102"/>
      <c r="O312" s="102" t="s">
        <v>208</v>
      </c>
      <c r="P312" s="102" t="s">
        <v>209</v>
      </c>
      <c r="Q312" s="102" t="s">
        <v>139</v>
      </c>
      <c r="R312" s="102">
        <v>34160</v>
      </c>
      <c r="S312" s="102" t="s">
        <v>236</v>
      </c>
      <c r="T312" s="102">
        <v>200</v>
      </c>
      <c r="U312" s="102" t="s">
        <v>1108</v>
      </c>
      <c r="V312" s="103"/>
      <c r="W312" s="101"/>
      <c r="X312" s="102"/>
      <c r="Y312" s="101"/>
      <c r="Z312" s="101"/>
      <c r="AA312" s="101"/>
      <c r="AB312" s="104"/>
    </row>
    <row r="313" spans="2:28" ht="16.5" customHeight="1" x14ac:dyDescent="0.25">
      <c r="B313" s="97">
        <v>387</v>
      </c>
      <c r="C313" s="97" t="s">
        <v>55</v>
      </c>
      <c r="D313" s="98">
        <v>6024</v>
      </c>
      <c r="E313" s="99">
        <v>228</v>
      </c>
      <c r="F313" s="97">
        <v>7</v>
      </c>
      <c r="G313" s="97">
        <v>1</v>
      </c>
      <c r="H313" s="105">
        <v>0</v>
      </c>
      <c r="I313" s="105">
        <v>0</v>
      </c>
      <c r="J313" s="105">
        <v>87</v>
      </c>
      <c r="K313" s="95">
        <v>87</v>
      </c>
      <c r="L313" s="106">
        <f>T312</f>
        <v>200</v>
      </c>
      <c r="M313" s="106">
        <f>K313*L313</f>
        <v>17400</v>
      </c>
      <c r="N313" s="77"/>
      <c r="O313" s="78"/>
      <c r="P313" s="78"/>
      <c r="Q313" s="78"/>
      <c r="R313" s="79"/>
      <c r="S313" s="80"/>
      <c r="T313" s="81"/>
      <c r="U313" s="77"/>
      <c r="V313" s="79"/>
      <c r="W313" s="79"/>
      <c r="X313" s="82"/>
      <c r="Y313" s="83">
        <f>M313</f>
        <v>17400</v>
      </c>
      <c r="Z313" s="84"/>
      <c r="AA313" s="87">
        <f>AB313*M313/100</f>
        <v>1.74</v>
      </c>
      <c r="AB313" s="110">
        <v>0.01</v>
      </c>
    </row>
    <row r="314" spans="2:28" ht="16.5" customHeight="1" x14ac:dyDescent="0.25">
      <c r="B314" s="99"/>
      <c r="C314" s="99"/>
      <c r="D314" s="99"/>
      <c r="E314" s="99"/>
      <c r="F314" s="99"/>
      <c r="G314" s="99"/>
      <c r="H314" s="107"/>
      <c r="I314" s="107"/>
      <c r="J314" s="107"/>
      <c r="K314" s="106"/>
      <c r="L314" s="106"/>
      <c r="M314" s="106"/>
      <c r="N314" s="77"/>
      <c r="O314" s="78"/>
      <c r="P314" s="78"/>
      <c r="Q314" s="78"/>
      <c r="R314" s="79"/>
      <c r="S314" s="80"/>
      <c r="T314" s="81"/>
      <c r="U314" s="77"/>
      <c r="V314" s="79"/>
      <c r="W314" s="79"/>
      <c r="X314" s="86"/>
      <c r="Y314" s="83"/>
      <c r="Z314" s="84"/>
      <c r="AA314" s="85"/>
      <c r="AB314" s="86"/>
    </row>
    <row r="315" spans="2:28" ht="16.5" customHeight="1" x14ac:dyDescent="0.25">
      <c r="B315" s="100" t="s">
        <v>205</v>
      </c>
      <c r="C315" s="101"/>
      <c r="D315" s="101"/>
      <c r="E315" s="101"/>
      <c r="F315" s="101"/>
      <c r="G315" s="102"/>
      <c r="H315" s="102" t="s">
        <v>210</v>
      </c>
      <c r="I315" s="102" t="s">
        <v>1109</v>
      </c>
      <c r="J315" s="102" t="s">
        <v>1107</v>
      </c>
      <c r="K315" s="102">
        <v>24</v>
      </c>
      <c r="L315" s="102">
        <v>7</v>
      </c>
      <c r="M315" s="102"/>
      <c r="N315" s="102"/>
      <c r="O315" s="102" t="s">
        <v>208</v>
      </c>
      <c r="P315" s="102" t="s">
        <v>209</v>
      </c>
      <c r="Q315" s="102" t="s">
        <v>139</v>
      </c>
      <c r="R315" s="102">
        <v>34160</v>
      </c>
      <c r="S315" s="102" t="s">
        <v>236</v>
      </c>
      <c r="T315" s="102">
        <v>200</v>
      </c>
      <c r="U315" s="102" t="s">
        <v>1110</v>
      </c>
      <c r="V315" s="103"/>
      <c r="W315" s="101"/>
      <c r="X315" s="102"/>
      <c r="Y315" s="101"/>
      <c r="Z315" s="101"/>
      <c r="AA315" s="101"/>
      <c r="AB315" s="104"/>
    </row>
    <row r="316" spans="2:28" ht="16.5" customHeight="1" x14ac:dyDescent="0.25">
      <c r="B316" s="97">
        <v>388</v>
      </c>
      <c r="C316" s="97" t="s">
        <v>55</v>
      </c>
      <c r="D316" s="98">
        <v>6025</v>
      </c>
      <c r="E316" s="99">
        <v>229</v>
      </c>
      <c r="F316" s="97">
        <v>7</v>
      </c>
      <c r="G316" s="97">
        <v>1</v>
      </c>
      <c r="H316" s="105">
        <v>0</v>
      </c>
      <c r="I316" s="105">
        <v>0</v>
      </c>
      <c r="J316" s="105">
        <v>83</v>
      </c>
      <c r="K316" s="95">
        <v>83</v>
      </c>
      <c r="L316" s="106">
        <f>T315</f>
        <v>200</v>
      </c>
      <c r="M316" s="106">
        <f>K316*L316</f>
        <v>16600</v>
      </c>
      <c r="N316" s="77"/>
      <c r="O316" s="78"/>
      <c r="P316" s="78"/>
      <c r="Q316" s="78"/>
      <c r="R316" s="79"/>
      <c r="S316" s="80"/>
      <c r="T316" s="81"/>
      <c r="U316" s="77"/>
      <c r="V316" s="79"/>
      <c r="W316" s="79"/>
      <c r="X316" s="82"/>
      <c r="Y316" s="83">
        <f>M316</f>
        <v>16600</v>
      </c>
      <c r="Z316" s="84"/>
      <c r="AA316" s="87">
        <f>AB316*M316/100</f>
        <v>1.66</v>
      </c>
      <c r="AB316" s="110">
        <v>0.01</v>
      </c>
    </row>
    <row r="317" spans="2:28" ht="16.5" customHeight="1" x14ac:dyDescent="0.25">
      <c r="B317" s="99"/>
      <c r="C317" s="99"/>
      <c r="D317" s="99"/>
      <c r="E317" s="99"/>
      <c r="F317" s="99"/>
      <c r="G317" s="99"/>
      <c r="H317" s="107"/>
      <c r="I317" s="107"/>
      <c r="J317" s="107"/>
      <c r="K317" s="106"/>
      <c r="L317" s="106"/>
      <c r="M317" s="106"/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6"/>
      <c r="Y317" s="83"/>
      <c r="Z317" s="84"/>
      <c r="AA317" s="85"/>
      <c r="AB317" s="86"/>
    </row>
    <row r="318" spans="2:28" ht="16.5" customHeight="1" x14ac:dyDescent="0.25">
      <c r="B318" s="100" t="s">
        <v>205</v>
      </c>
      <c r="C318" s="101"/>
      <c r="D318" s="101"/>
      <c r="E318" s="101"/>
      <c r="F318" s="101"/>
      <c r="G318" s="102"/>
      <c r="H318" s="102" t="s">
        <v>207</v>
      </c>
      <c r="I318" s="102" t="s">
        <v>469</v>
      </c>
      <c r="J318" s="102" t="s">
        <v>247</v>
      </c>
      <c r="K318" s="102">
        <v>13</v>
      </c>
      <c r="L318" s="102">
        <v>7</v>
      </c>
      <c r="M318" s="102"/>
      <c r="N318" s="102"/>
      <c r="O318" s="102" t="s">
        <v>208</v>
      </c>
      <c r="P318" s="102" t="s">
        <v>209</v>
      </c>
      <c r="Q318" s="102" t="s">
        <v>139</v>
      </c>
      <c r="R318" s="102">
        <v>34160</v>
      </c>
      <c r="S318" s="102" t="s">
        <v>236</v>
      </c>
      <c r="T318" s="102">
        <v>200</v>
      </c>
      <c r="U318" s="102" t="s">
        <v>1111</v>
      </c>
      <c r="V318" s="103"/>
      <c r="W318" s="101"/>
      <c r="X318" s="102" t="s">
        <v>212</v>
      </c>
      <c r="Y318" s="101" t="s">
        <v>1112</v>
      </c>
      <c r="Z318" s="101"/>
      <c r="AA318" s="101"/>
      <c r="AB318" s="104"/>
    </row>
    <row r="319" spans="2:28" ht="16.5" customHeight="1" x14ac:dyDescent="0.25">
      <c r="B319" s="97">
        <v>389</v>
      </c>
      <c r="C319" s="97" t="s">
        <v>55</v>
      </c>
      <c r="D319" s="98">
        <v>6026</v>
      </c>
      <c r="E319" s="99">
        <v>230</v>
      </c>
      <c r="F319" s="97">
        <v>7</v>
      </c>
      <c r="G319" s="97">
        <v>2</v>
      </c>
      <c r="H319" s="105">
        <v>0</v>
      </c>
      <c r="I319" s="105">
        <v>1</v>
      </c>
      <c r="J319" s="105">
        <v>14</v>
      </c>
      <c r="K319" s="95">
        <v>114</v>
      </c>
      <c r="L319" s="106">
        <f>T318</f>
        <v>200</v>
      </c>
      <c r="M319" s="106">
        <f>K319*L319</f>
        <v>22800</v>
      </c>
      <c r="N319" s="77"/>
      <c r="O319" s="78" t="s">
        <v>203</v>
      </c>
      <c r="P319" s="78" t="s">
        <v>211</v>
      </c>
      <c r="Q319" s="78" t="s">
        <v>143</v>
      </c>
      <c r="R319" s="79">
        <v>90</v>
      </c>
      <c r="S319" s="80"/>
      <c r="T319" s="81">
        <v>7450</v>
      </c>
      <c r="U319" s="96" t="s">
        <v>911</v>
      </c>
      <c r="V319" s="79">
        <f>R319*T319*18/100</f>
        <v>120690</v>
      </c>
      <c r="W319" s="79">
        <f>R319*T319-V319</f>
        <v>549810</v>
      </c>
      <c r="X319" s="82">
        <f>M319+W319</f>
        <v>572610</v>
      </c>
      <c r="Y319" s="83">
        <f>M319</f>
        <v>22800</v>
      </c>
      <c r="Z319" s="84"/>
      <c r="AA319" s="87">
        <f>AB319*M319/100</f>
        <v>4.5599999999999996</v>
      </c>
      <c r="AB319" s="86">
        <v>0.02</v>
      </c>
    </row>
    <row r="320" spans="2:28" ht="16.5" customHeight="1" x14ac:dyDescent="0.25">
      <c r="B320" s="99"/>
      <c r="C320" s="99"/>
      <c r="D320" s="99"/>
      <c r="E320" s="99"/>
      <c r="F320" s="99"/>
      <c r="G320" s="99"/>
      <c r="H320" s="107"/>
      <c r="I320" s="107"/>
      <c r="J320" s="107"/>
      <c r="K320" s="106"/>
      <c r="L320" s="106"/>
      <c r="M320" s="106"/>
      <c r="N320" s="77"/>
      <c r="O320" s="78"/>
      <c r="P320" s="78"/>
      <c r="Q320" s="78"/>
      <c r="R320" s="79"/>
      <c r="S320" s="80"/>
      <c r="T320" s="81"/>
      <c r="U320" s="77"/>
      <c r="V320" s="79"/>
      <c r="W320" s="79"/>
      <c r="X320" s="86"/>
      <c r="Y320" s="83"/>
      <c r="Z320" s="84"/>
      <c r="AA320" s="85"/>
      <c r="AB320" s="86"/>
    </row>
    <row r="321" spans="2:28" ht="16.5" customHeight="1" x14ac:dyDescent="0.25">
      <c r="B321" s="100" t="s">
        <v>205</v>
      </c>
      <c r="C321" s="101"/>
      <c r="D321" s="101"/>
      <c r="E321" s="101"/>
      <c r="F321" s="101"/>
      <c r="G321" s="102"/>
      <c r="H321" s="102" t="s">
        <v>210</v>
      </c>
      <c r="I321" s="102" t="s">
        <v>1116</v>
      </c>
      <c r="J321" s="102" t="s">
        <v>1117</v>
      </c>
      <c r="K321" s="102">
        <v>107</v>
      </c>
      <c r="L321" s="102">
        <v>7</v>
      </c>
      <c r="M321" s="102"/>
      <c r="N321" s="102"/>
      <c r="O321" s="102" t="s">
        <v>208</v>
      </c>
      <c r="P321" s="102" t="s">
        <v>209</v>
      </c>
      <c r="Q321" s="102" t="s">
        <v>139</v>
      </c>
      <c r="R321" s="102">
        <v>34160</v>
      </c>
      <c r="S321" s="102" t="s">
        <v>236</v>
      </c>
      <c r="T321" s="102">
        <v>200</v>
      </c>
      <c r="U321" s="102" t="s">
        <v>1118</v>
      </c>
      <c r="V321" s="103"/>
      <c r="W321" s="101"/>
      <c r="X321" s="102" t="s">
        <v>212</v>
      </c>
      <c r="Y321" s="101" t="s">
        <v>1119</v>
      </c>
      <c r="Z321" s="101"/>
      <c r="AA321" s="101"/>
      <c r="AB321" s="104"/>
    </row>
    <row r="322" spans="2:28" ht="16.5" customHeight="1" x14ac:dyDescent="0.25">
      <c r="B322" s="97">
        <v>390</v>
      </c>
      <c r="C322" s="97" t="s">
        <v>55</v>
      </c>
      <c r="D322" s="98">
        <v>6027</v>
      </c>
      <c r="E322" s="99">
        <v>231</v>
      </c>
      <c r="F322" s="97">
        <v>7</v>
      </c>
      <c r="G322" s="97"/>
      <c r="H322" s="105">
        <v>0</v>
      </c>
      <c r="I322" s="105">
        <v>0</v>
      </c>
      <c r="J322" s="105">
        <v>71</v>
      </c>
      <c r="K322" s="95">
        <v>71</v>
      </c>
      <c r="L322" s="106">
        <f>T321</f>
        <v>200</v>
      </c>
      <c r="M322" s="106">
        <f>K322*L322</f>
        <v>14200</v>
      </c>
      <c r="N322" s="77"/>
      <c r="O322" s="78" t="s">
        <v>203</v>
      </c>
      <c r="P322" s="78" t="s">
        <v>5</v>
      </c>
      <c r="Q322" s="78" t="s">
        <v>143</v>
      </c>
      <c r="R322" s="79">
        <v>135</v>
      </c>
      <c r="S322" s="80"/>
      <c r="T322" s="81">
        <v>8050</v>
      </c>
      <c r="U322" s="96" t="s">
        <v>1114</v>
      </c>
      <c r="V322" s="79">
        <f>R322*T322*5/100</f>
        <v>54337.5</v>
      </c>
      <c r="W322" s="79">
        <f>R322*T322-V322</f>
        <v>1032412.5</v>
      </c>
      <c r="X322" s="82">
        <f>M322+W322</f>
        <v>1046612.5</v>
      </c>
      <c r="Y322" s="83">
        <f>M322</f>
        <v>14200</v>
      </c>
      <c r="Z322" s="84"/>
      <c r="AA322" s="87">
        <f>AB322*M322/100</f>
        <v>2.84</v>
      </c>
      <c r="AB322" s="86">
        <v>0.02</v>
      </c>
    </row>
    <row r="323" spans="2:28" ht="16.5" customHeight="1" x14ac:dyDescent="0.25">
      <c r="B323" s="97"/>
      <c r="C323" s="97"/>
      <c r="D323" s="98" t="s">
        <v>1120</v>
      </c>
      <c r="E323" s="99"/>
      <c r="F323" s="97"/>
      <c r="G323" s="97"/>
      <c r="H323" s="105"/>
      <c r="I323" s="105"/>
      <c r="J323" s="105"/>
      <c r="K323" s="95">
        <v>71</v>
      </c>
      <c r="L323" s="106">
        <f>T321</f>
        <v>200</v>
      </c>
      <c r="M323" s="106">
        <f>K323*L323</f>
        <v>14200</v>
      </c>
      <c r="N323" s="77"/>
      <c r="O323" s="78" t="s">
        <v>203</v>
      </c>
      <c r="P323" s="78" t="s">
        <v>1113</v>
      </c>
      <c r="Q323" s="78" t="s">
        <v>143</v>
      </c>
      <c r="R323" s="79">
        <v>72</v>
      </c>
      <c r="S323" s="80"/>
      <c r="T323" s="81">
        <v>7650</v>
      </c>
      <c r="U323" s="96" t="s">
        <v>1115</v>
      </c>
      <c r="V323" s="79">
        <f>R323*T323*12/100</f>
        <v>66096</v>
      </c>
      <c r="W323" s="79">
        <f>R323*T323-V323</f>
        <v>484704</v>
      </c>
      <c r="X323" s="82">
        <f>M323+W323</f>
        <v>498904</v>
      </c>
      <c r="Y323" s="83">
        <f>M323</f>
        <v>14200</v>
      </c>
      <c r="Z323" s="84"/>
      <c r="AA323" s="87">
        <f>AB323*M323/100</f>
        <v>2.84</v>
      </c>
      <c r="AB323" s="86">
        <v>0.02</v>
      </c>
    </row>
    <row r="324" spans="2:28" ht="16.5" customHeight="1" x14ac:dyDescent="0.25">
      <c r="B324" s="97"/>
      <c r="C324" s="97"/>
      <c r="D324" s="98"/>
      <c r="E324" s="99"/>
      <c r="F324" s="97"/>
      <c r="G324" s="97"/>
      <c r="H324" s="105">
        <v>0</v>
      </c>
      <c r="I324" s="105">
        <v>1</v>
      </c>
      <c r="J324" s="105">
        <v>42</v>
      </c>
      <c r="K324" s="95">
        <v>142</v>
      </c>
      <c r="L324" s="106"/>
      <c r="M324" s="106"/>
      <c r="N324" s="77"/>
      <c r="O324" s="78"/>
      <c r="P324" s="78"/>
      <c r="Q324" s="78"/>
      <c r="R324" s="79"/>
      <c r="S324" s="80"/>
      <c r="T324" s="81"/>
      <c r="U324" s="77"/>
      <c r="V324" s="79"/>
      <c r="W324" s="79"/>
      <c r="X324" s="82"/>
      <c r="Y324" s="83"/>
      <c r="Z324" s="84"/>
      <c r="AA324" s="87"/>
      <c r="AB324" s="82"/>
    </row>
    <row r="325" spans="2:28" ht="16.5" customHeight="1" x14ac:dyDescent="0.25">
      <c r="B325" s="100" t="s">
        <v>205</v>
      </c>
      <c r="C325" s="101"/>
      <c r="D325" s="101"/>
      <c r="E325" s="101"/>
      <c r="F325" s="101"/>
      <c r="G325" s="102"/>
      <c r="H325" s="102" t="s">
        <v>210</v>
      </c>
      <c r="I325" s="102" t="s">
        <v>1116</v>
      </c>
      <c r="J325" s="102" t="s">
        <v>1117</v>
      </c>
      <c r="K325" s="102">
        <v>70</v>
      </c>
      <c r="L325" s="102">
        <v>7</v>
      </c>
      <c r="M325" s="102"/>
      <c r="N325" s="102"/>
      <c r="O325" s="102" t="s">
        <v>208</v>
      </c>
      <c r="P325" s="102" t="s">
        <v>209</v>
      </c>
      <c r="Q325" s="102" t="s">
        <v>139</v>
      </c>
      <c r="R325" s="102">
        <v>34160</v>
      </c>
      <c r="S325" s="102" t="s">
        <v>236</v>
      </c>
      <c r="T325" s="102">
        <v>200</v>
      </c>
      <c r="U325" s="102" t="s">
        <v>1122</v>
      </c>
      <c r="V325" s="103"/>
      <c r="W325" s="101"/>
      <c r="X325" s="102" t="s">
        <v>212</v>
      </c>
      <c r="Y325" s="101" t="s">
        <v>1124</v>
      </c>
      <c r="Z325" s="101"/>
      <c r="AA325" s="101"/>
      <c r="AB325" s="104"/>
    </row>
    <row r="326" spans="2:28" ht="16.5" customHeight="1" x14ac:dyDescent="0.25">
      <c r="B326" s="97">
        <v>392</v>
      </c>
      <c r="C326" s="97" t="s">
        <v>55</v>
      </c>
      <c r="D326" s="98">
        <v>6029</v>
      </c>
      <c r="E326" s="99">
        <v>233</v>
      </c>
      <c r="F326" s="97">
        <v>7</v>
      </c>
      <c r="G326" s="97">
        <v>2</v>
      </c>
      <c r="H326" s="105">
        <v>0</v>
      </c>
      <c r="I326" s="105">
        <v>0</v>
      </c>
      <c r="J326" s="105">
        <v>91</v>
      </c>
      <c r="K326" s="95">
        <v>91</v>
      </c>
      <c r="L326" s="106">
        <f>T325</f>
        <v>200</v>
      </c>
      <c r="M326" s="106">
        <f>K326*L326</f>
        <v>18200</v>
      </c>
      <c r="N326" s="77"/>
      <c r="O326" s="78" t="s">
        <v>203</v>
      </c>
      <c r="P326" s="78" t="s">
        <v>211</v>
      </c>
      <c r="Q326" s="78" t="s">
        <v>143</v>
      </c>
      <c r="R326" s="79">
        <v>90</v>
      </c>
      <c r="S326" s="80"/>
      <c r="T326" s="81">
        <v>7450</v>
      </c>
      <c r="U326" s="96" t="s">
        <v>1123</v>
      </c>
      <c r="V326" s="79">
        <f>R326*T326*50/100</f>
        <v>335250</v>
      </c>
      <c r="W326" s="79">
        <f>R326*T326-V326</f>
        <v>335250</v>
      </c>
      <c r="X326" s="82">
        <f>M326+W326</f>
        <v>353450</v>
      </c>
      <c r="Y326" s="83">
        <f>M326</f>
        <v>18200</v>
      </c>
      <c r="Z326" s="84"/>
      <c r="AA326" s="87">
        <f>AB326*M326/100</f>
        <v>3.64</v>
      </c>
      <c r="AB326" s="86">
        <v>0.02</v>
      </c>
    </row>
    <row r="327" spans="2:28" ht="16.5" customHeight="1" x14ac:dyDescent="0.25">
      <c r="B327" s="99"/>
      <c r="C327" s="99"/>
      <c r="D327" s="99"/>
      <c r="E327" s="99"/>
      <c r="F327" s="99"/>
      <c r="G327" s="99"/>
      <c r="H327" s="107"/>
      <c r="I327" s="107"/>
      <c r="J327" s="107"/>
      <c r="K327" s="106"/>
      <c r="L327" s="106"/>
      <c r="M327" s="106"/>
      <c r="N327" s="77"/>
      <c r="O327" s="78"/>
      <c r="P327" s="78"/>
      <c r="Q327" s="78"/>
      <c r="R327" s="79"/>
      <c r="S327" s="80"/>
      <c r="T327" s="81"/>
      <c r="U327" s="77"/>
      <c r="V327" s="79"/>
      <c r="W327" s="79"/>
      <c r="X327" s="86"/>
      <c r="Y327" s="83"/>
      <c r="Z327" s="84"/>
      <c r="AA327" s="85"/>
      <c r="AB327" s="86"/>
    </row>
    <row r="328" spans="2:28" ht="16.5" customHeight="1" x14ac:dyDescent="0.25">
      <c r="B328" s="100" t="s">
        <v>205</v>
      </c>
      <c r="C328" s="101"/>
      <c r="D328" s="101"/>
      <c r="E328" s="101"/>
      <c r="F328" s="101"/>
      <c r="G328" s="102"/>
      <c r="H328" s="102" t="s">
        <v>210</v>
      </c>
      <c r="I328" s="102" t="s">
        <v>1102</v>
      </c>
      <c r="J328" s="102" t="s">
        <v>1103</v>
      </c>
      <c r="K328" s="102">
        <v>5</v>
      </c>
      <c r="L328" s="102">
        <v>7</v>
      </c>
      <c r="M328" s="102"/>
      <c r="N328" s="102"/>
      <c r="O328" s="102" t="s">
        <v>208</v>
      </c>
      <c r="P328" s="102" t="s">
        <v>209</v>
      </c>
      <c r="Q328" s="102" t="s">
        <v>139</v>
      </c>
      <c r="R328" s="102">
        <v>34160</v>
      </c>
      <c r="S328" s="102" t="s">
        <v>236</v>
      </c>
      <c r="T328" s="102">
        <v>150</v>
      </c>
      <c r="U328" s="102" t="s">
        <v>1126</v>
      </c>
      <c r="V328" s="103"/>
      <c r="W328" s="101"/>
      <c r="X328" s="102"/>
      <c r="Y328" s="101"/>
      <c r="Z328" s="101"/>
      <c r="AA328" s="101"/>
      <c r="AB328" s="104"/>
    </row>
    <row r="329" spans="2:28" ht="16.5" customHeight="1" x14ac:dyDescent="0.25">
      <c r="B329" s="97">
        <v>394</v>
      </c>
      <c r="C329" s="97" t="s">
        <v>55</v>
      </c>
      <c r="D329" s="98">
        <v>5996</v>
      </c>
      <c r="E329" s="99">
        <v>235</v>
      </c>
      <c r="F329" s="97">
        <v>7</v>
      </c>
      <c r="G329" s="97">
        <v>1</v>
      </c>
      <c r="H329" s="105">
        <v>4</v>
      </c>
      <c r="I329" s="105">
        <v>3</v>
      </c>
      <c r="J329" s="105">
        <v>29</v>
      </c>
      <c r="K329" s="95">
        <v>1929</v>
      </c>
      <c r="L329" s="106">
        <f>T328</f>
        <v>150</v>
      </c>
      <c r="M329" s="106">
        <f>K329*L329</f>
        <v>289350</v>
      </c>
      <c r="N329" s="77"/>
      <c r="O329" s="78"/>
      <c r="P329" s="78"/>
      <c r="Q329" s="78"/>
      <c r="R329" s="79"/>
      <c r="S329" s="80"/>
      <c r="T329" s="81"/>
      <c r="U329" s="77"/>
      <c r="V329" s="79"/>
      <c r="W329" s="79"/>
      <c r="X329" s="82"/>
      <c r="Y329" s="83">
        <f>M329</f>
        <v>289350</v>
      </c>
      <c r="Z329" s="84"/>
      <c r="AA329" s="87">
        <f>AB329*M329/100</f>
        <v>28.934999999999999</v>
      </c>
      <c r="AB329" s="110">
        <v>0.01</v>
      </c>
    </row>
    <row r="330" spans="2:28" ht="16.5" customHeight="1" x14ac:dyDescent="0.25">
      <c r="B330" s="99"/>
      <c r="C330" s="99"/>
      <c r="D330" s="99"/>
      <c r="E330" s="99"/>
      <c r="F330" s="99"/>
      <c r="G330" s="99"/>
      <c r="H330" s="107"/>
      <c r="I330" s="107"/>
      <c r="J330" s="107"/>
      <c r="K330" s="106"/>
      <c r="L330" s="106"/>
      <c r="M330" s="106"/>
      <c r="N330" s="77"/>
      <c r="O330" s="78"/>
      <c r="P330" s="78"/>
      <c r="Q330" s="78"/>
      <c r="R330" s="79"/>
      <c r="S330" s="80"/>
      <c r="T330" s="81"/>
      <c r="U330" s="77"/>
      <c r="V330" s="79"/>
      <c r="W330" s="79"/>
      <c r="X330" s="86"/>
      <c r="Y330" s="83"/>
      <c r="Z330" s="84"/>
      <c r="AA330" s="85"/>
      <c r="AB330" s="86"/>
    </row>
    <row r="331" spans="2:28" ht="16.5" customHeight="1" x14ac:dyDescent="0.25">
      <c r="B331" s="100" t="s">
        <v>205</v>
      </c>
      <c r="C331" s="101"/>
      <c r="D331" s="101"/>
      <c r="E331" s="101"/>
      <c r="F331" s="101"/>
      <c r="G331" s="102"/>
      <c r="H331" s="102" t="s">
        <v>207</v>
      </c>
      <c r="I331" s="102" t="s">
        <v>922</v>
      </c>
      <c r="J331" s="102" t="s">
        <v>1010</v>
      </c>
      <c r="K331" s="102">
        <v>60</v>
      </c>
      <c r="L331" s="102">
        <v>7</v>
      </c>
      <c r="M331" s="102"/>
      <c r="N331" s="102"/>
      <c r="O331" s="102" t="s">
        <v>208</v>
      </c>
      <c r="P331" s="102" t="s">
        <v>209</v>
      </c>
      <c r="Q331" s="102" t="s">
        <v>139</v>
      </c>
      <c r="R331" s="102">
        <v>34160</v>
      </c>
      <c r="S331" s="102" t="s">
        <v>236</v>
      </c>
      <c r="T331" s="102">
        <v>130</v>
      </c>
      <c r="U331" s="102" t="s">
        <v>1128</v>
      </c>
      <c r="V331" s="103"/>
      <c r="W331" s="101"/>
      <c r="X331" s="102" t="s">
        <v>1129</v>
      </c>
      <c r="Y331" s="101" t="s">
        <v>1130</v>
      </c>
      <c r="Z331" s="101"/>
      <c r="AA331" s="101"/>
      <c r="AB331" s="104"/>
    </row>
    <row r="332" spans="2:28" ht="16.5" customHeight="1" x14ac:dyDescent="0.25">
      <c r="B332" s="97">
        <v>396</v>
      </c>
      <c r="C332" s="97" t="s">
        <v>55</v>
      </c>
      <c r="D332" s="98">
        <v>5986</v>
      </c>
      <c r="E332" s="99">
        <v>238</v>
      </c>
      <c r="F332" s="97">
        <v>7</v>
      </c>
      <c r="G332" s="97">
        <v>1</v>
      </c>
      <c r="H332" s="105">
        <v>18</v>
      </c>
      <c r="I332" s="105">
        <v>0</v>
      </c>
      <c r="J332" s="105">
        <v>73</v>
      </c>
      <c r="K332" s="95">
        <v>7273</v>
      </c>
      <c r="L332" s="106">
        <f>T331</f>
        <v>130</v>
      </c>
      <c r="M332" s="106">
        <f>K332*L332</f>
        <v>945490</v>
      </c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2"/>
      <c r="Y332" s="83">
        <f>M332</f>
        <v>945490</v>
      </c>
      <c r="Z332" s="84"/>
      <c r="AA332" s="87">
        <f>AB332*M332/100</f>
        <v>94.548999999999992</v>
      </c>
      <c r="AB332" s="110">
        <v>0.01</v>
      </c>
    </row>
    <row r="333" spans="2:28" ht="16.5" customHeight="1" x14ac:dyDescent="0.25">
      <c r="B333" s="99"/>
      <c r="C333" s="99"/>
      <c r="D333" s="99"/>
      <c r="E333" s="99"/>
      <c r="F333" s="99"/>
      <c r="G333" s="99"/>
      <c r="H333" s="107"/>
      <c r="I333" s="107"/>
      <c r="J333" s="107"/>
      <c r="K333" s="106"/>
      <c r="L333" s="106"/>
      <c r="M333" s="106"/>
      <c r="N333" s="77"/>
      <c r="O333" s="78"/>
      <c r="P333" s="78"/>
      <c r="Q333" s="78"/>
      <c r="R333" s="79"/>
      <c r="S333" s="80"/>
      <c r="T333" s="81"/>
      <c r="U333" s="77"/>
      <c r="V333" s="79"/>
      <c r="W333" s="79"/>
      <c r="X333" s="86"/>
      <c r="Y333" s="83"/>
      <c r="Z333" s="84"/>
      <c r="AA333" s="85"/>
      <c r="AB333" s="86"/>
    </row>
    <row r="334" spans="2:28" ht="16.5" customHeight="1" x14ac:dyDescent="0.25">
      <c r="B334" s="100" t="s">
        <v>205</v>
      </c>
      <c r="C334" s="101"/>
      <c r="D334" s="101"/>
      <c r="E334" s="101"/>
      <c r="F334" s="101"/>
      <c r="G334" s="102"/>
      <c r="H334" s="102" t="s">
        <v>210</v>
      </c>
      <c r="I334" s="102" t="s">
        <v>1102</v>
      </c>
      <c r="J334" s="102" t="s">
        <v>1103</v>
      </c>
      <c r="K334" s="102">
        <v>5</v>
      </c>
      <c r="L334" s="102">
        <v>7</v>
      </c>
      <c r="M334" s="102"/>
      <c r="N334" s="102"/>
      <c r="O334" s="102" t="s">
        <v>208</v>
      </c>
      <c r="P334" s="102" t="s">
        <v>209</v>
      </c>
      <c r="Q334" s="102" t="s">
        <v>139</v>
      </c>
      <c r="R334" s="102">
        <v>34160</v>
      </c>
      <c r="S334" s="102" t="s">
        <v>236</v>
      </c>
      <c r="T334" s="102">
        <v>75</v>
      </c>
      <c r="U334" s="102" t="s">
        <v>1131</v>
      </c>
      <c r="V334" s="103"/>
      <c r="W334" s="101"/>
      <c r="X334" s="102"/>
      <c r="Y334" s="101"/>
      <c r="Z334" s="101"/>
      <c r="AA334" s="101"/>
      <c r="AB334" s="104"/>
    </row>
    <row r="335" spans="2:28" ht="16.5" customHeight="1" x14ac:dyDescent="0.25">
      <c r="B335" s="97">
        <v>397</v>
      </c>
      <c r="C335" s="97" t="s">
        <v>55</v>
      </c>
      <c r="D335" s="98">
        <v>6145</v>
      </c>
      <c r="E335" s="99">
        <v>239</v>
      </c>
      <c r="F335" s="97">
        <v>7</v>
      </c>
      <c r="G335" s="97">
        <v>1</v>
      </c>
      <c r="H335" s="105">
        <v>10</v>
      </c>
      <c r="I335" s="105">
        <v>3</v>
      </c>
      <c r="J335" s="105">
        <v>50</v>
      </c>
      <c r="K335" s="95">
        <v>4350</v>
      </c>
      <c r="L335" s="106">
        <f>T334</f>
        <v>75</v>
      </c>
      <c r="M335" s="106">
        <f>K335*L335</f>
        <v>326250</v>
      </c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2"/>
      <c r="Y335" s="83">
        <f>M335</f>
        <v>326250</v>
      </c>
      <c r="Z335" s="84"/>
      <c r="AA335" s="87">
        <f>AB335*M335/100</f>
        <v>32.625</v>
      </c>
      <c r="AB335" s="110">
        <v>0.01</v>
      </c>
    </row>
    <row r="336" spans="2:28" ht="16.5" customHeight="1" x14ac:dyDescent="0.25">
      <c r="B336" s="99"/>
      <c r="C336" s="99"/>
      <c r="D336" s="99"/>
      <c r="E336" s="99"/>
      <c r="F336" s="99"/>
      <c r="G336" s="99"/>
      <c r="H336" s="107"/>
      <c r="I336" s="107"/>
      <c r="J336" s="107"/>
      <c r="K336" s="106"/>
      <c r="L336" s="106"/>
      <c r="M336" s="106"/>
      <c r="N336" s="77"/>
      <c r="O336" s="78"/>
      <c r="P336" s="78"/>
      <c r="Q336" s="78"/>
      <c r="R336" s="79"/>
      <c r="S336" s="80"/>
      <c r="T336" s="81"/>
      <c r="U336" s="77"/>
      <c r="V336" s="79"/>
      <c r="W336" s="79"/>
      <c r="X336" s="86"/>
      <c r="Y336" s="83"/>
      <c r="Z336" s="84"/>
      <c r="AA336" s="85"/>
      <c r="AB336" s="86"/>
    </row>
    <row r="337" spans="2:28" ht="16.5" customHeight="1" x14ac:dyDescent="0.25">
      <c r="B337" s="100" t="s">
        <v>205</v>
      </c>
      <c r="C337" s="101"/>
      <c r="D337" s="101"/>
      <c r="E337" s="101"/>
      <c r="F337" s="101"/>
      <c r="G337" s="102"/>
      <c r="H337" s="102" t="s">
        <v>210</v>
      </c>
      <c r="I337" s="102" t="s">
        <v>802</v>
      </c>
      <c r="J337" s="102" t="s">
        <v>803</v>
      </c>
      <c r="K337" s="102">
        <v>8</v>
      </c>
      <c r="L337" s="102">
        <v>7</v>
      </c>
      <c r="M337" s="102"/>
      <c r="N337" s="102"/>
      <c r="O337" s="102" t="s">
        <v>208</v>
      </c>
      <c r="P337" s="102" t="s">
        <v>209</v>
      </c>
      <c r="Q337" s="102" t="s">
        <v>139</v>
      </c>
      <c r="R337" s="102">
        <v>34160</v>
      </c>
      <c r="S337" s="102" t="s">
        <v>236</v>
      </c>
      <c r="T337" s="102">
        <v>200</v>
      </c>
      <c r="U337" s="102" t="s">
        <v>1139</v>
      </c>
      <c r="V337" s="103"/>
      <c r="W337" s="101"/>
      <c r="X337" s="102"/>
      <c r="Y337" s="101"/>
      <c r="Z337" s="101"/>
      <c r="AA337" s="101"/>
      <c r="AB337" s="104"/>
    </row>
    <row r="338" spans="2:28" ht="16.5" customHeight="1" x14ac:dyDescent="0.25">
      <c r="B338" s="97">
        <v>400</v>
      </c>
      <c r="C338" s="97" t="s">
        <v>55</v>
      </c>
      <c r="D338" s="98">
        <v>1239</v>
      </c>
      <c r="E338" s="99">
        <v>1</v>
      </c>
      <c r="F338" s="97">
        <v>7</v>
      </c>
      <c r="G338" s="97">
        <v>1</v>
      </c>
      <c r="H338" s="105">
        <v>0</v>
      </c>
      <c r="I338" s="105">
        <v>1</v>
      </c>
      <c r="J338" s="105">
        <v>62</v>
      </c>
      <c r="K338" s="95">
        <v>162</v>
      </c>
      <c r="L338" s="106">
        <f>T337</f>
        <v>200</v>
      </c>
      <c r="M338" s="106">
        <f>K338*L338</f>
        <v>32400</v>
      </c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2"/>
      <c r="Y338" s="83">
        <f>M338</f>
        <v>32400</v>
      </c>
      <c r="Z338" s="84"/>
      <c r="AA338" s="87">
        <f>AB338*M338/100</f>
        <v>3.24</v>
      </c>
      <c r="AB338" s="110">
        <v>0.01</v>
      </c>
    </row>
    <row r="339" spans="2:28" ht="16.5" customHeight="1" x14ac:dyDescent="0.25">
      <c r="B339" s="99"/>
      <c r="C339" s="99"/>
      <c r="D339" s="99"/>
      <c r="E339" s="99"/>
      <c r="F339" s="99"/>
      <c r="G339" s="99"/>
      <c r="H339" s="107"/>
      <c r="I339" s="107"/>
      <c r="J339" s="107"/>
      <c r="K339" s="106"/>
      <c r="L339" s="106"/>
      <c r="M339" s="106"/>
      <c r="N339" s="77"/>
      <c r="O339" s="78"/>
      <c r="P339" s="78"/>
      <c r="Q339" s="78"/>
      <c r="R339" s="79"/>
      <c r="S339" s="80"/>
      <c r="T339" s="81"/>
      <c r="U339" s="77"/>
      <c r="V339" s="79"/>
      <c r="W339" s="79"/>
      <c r="X339" s="86"/>
      <c r="Y339" s="83"/>
      <c r="Z339" s="84"/>
      <c r="AA339" s="85"/>
      <c r="AB339" s="86"/>
    </row>
    <row r="340" spans="2:28" ht="16.5" customHeight="1" x14ac:dyDescent="0.25">
      <c r="B340" s="100" t="s">
        <v>205</v>
      </c>
      <c r="C340" s="101"/>
      <c r="D340" s="101"/>
      <c r="E340" s="101"/>
      <c r="F340" s="101"/>
      <c r="G340" s="102"/>
      <c r="H340" s="102" t="s">
        <v>210</v>
      </c>
      <c r="I340" s="102" t="s">
        <v>1140</v>
      </c>
      <c r="J340" s="102" t="s">
        <v>807</v>
      </c>
      <c r="K340" s="102">
        <v>94</v>
      </c>
      <c r="L340" s="102">
        <v>7</v>
      </c>
      <c r="M340" s="102"/>
      <c r="N340" s="102"/>
      <c r="O340" s="102" t="s">
        <v>208</v>
      </c>
      <c r="P340" s="102" t="s">
        <v>209</v>
      </c>
      <c r="Q340" s="102" t="s">
        <v>139</v>
      </c>
      <c r="R340" s="102">
        <v>34160</v>
      </c>
      <c r="S340" s="102" t="s">
        <v>236</v>
      </c>
      <c r="T340" s="102">
        <v>200</v>
      </c>
      <c r="U340" s="102" t="s">
        <v>1141</v>
      </c>
      <c r="V340" s="103"/>
      <c r="W340" s="101"/>
      <c r="X340" s="102"/>
      <c r="Y340" s="101"/>
      <c r="Z340" s="101"/>
      <c r="AA340" s="101"/>
      <c r="AB340" s="104"/>
    </row>
    <row r="341" spans="2:28" ht="16.5" customHeight="1" x14ac:dyDescent="0.25">
      <c r="B341" s="97">
        <v>401</v>
      </c>
      <c r="C341" s="97" t="s">
        <v>55</v>
      </c>
      <c r="D341" s="98">
        <v>1243</v>
      </c>
      <c r="E341" s="99">
        <v>2</v>
      </c>
      <c r="F341" s="97">
        <v>7</v>
      </c>
      <c r="G341" s="97">
        <v>2</v>
      </c>
      <c r="H341" s="105">
        <v>0</v>
      </c>
      <c r="I341" s="105">
        <v>0</v>
      </c>
      <c r="J341" s="105">
        <v>55</v>
      </c>
      <c r="K341" s="95">
        <v>55</v>
      </c>
      <c r="L341" s="106">
        <f>T340</f>
        <v>200</v>
      </c>
      <c r="M341" s="106">
        <f>K341*L341</f>
        <v>11000</v>
      </c>
      <c r="N341" s="77"/>
      <c r="O341" s="78" t="s">
        <v>1142</v>
      </c>
      <c r="P341" s="78" t="s">
        <v>1143</v>
      </c>
      <c r="Q341" s="78" t="s">
        <v>143</v>
      </c>
      <c r="R341" s="79">
        <v>72</v>
      </c>
      <c r="S341" s="80"/>
      <c r="T341" s="81">
        <v>7450</v>
      </c>
      <c r="U341" s="96" t="s">
        <v>1144</v>
      </c>
      <c r="V341" s="79">
        <f>R341*T341*38/100</f>
        <v>203832</v>
      </c>
      <c r="W341" s="79">
        <f>R341*T341-V341</f>
        <v>332568</v>
      </c>
      <c r="X341" s="82">
        <f>M341+W341</f>
        <v>343568</v>
      </c>
      <c r="Y341" s="83">
        <f>M341</f>
        <v>11000</v>
      </c>
      <c r="Z341" s="84"/>
      <c r="AA341" s="87">
        <f>AB341*M341/100</f>
        <v>2.2000000000000002</v>
      </c>
      <c r="AB341" s="86">
        <v>0.02</v>
      </c>
    </row>
    <row r="342" spans="2:28" ht="16.5" customHeight="1" x14ac:dyDescent="0.25">
      <c r="B342" s="99"/>
      <c r="C342" s="99"/>
      <c r="D342" s="99"/>
      <c r="E342" s="99"/>
      <c r="F342" s="99"/>
      <c r="G342" s="99"/>
      <c r="H342" s="107"/>
      <c r="I342" s="107"/>
      <c r="J342" s="107"/>
      <c r="K342" s="106"/>
      <c r="L342" s="106"/>
      <c r="M342" s="106"/>
      <c r="N342" s="77"/>
      <c r="O342" s="78"/>
      <c r="P342" s="78"/>
      <c r="Q342" s="78"/>
      <c r="R342" s="79"/>
      <c r="S342" s="80"/>
      <c r="T342" s="81"/>
      <c r="U342" s="77"/>
      <c r="V342" s="79"/>
      <c r="W342" s="79"/>
      <c r="X342" s="86"/>
      <c r="Y342" s="83"/>
      <c r="Z342" s="84"/>
      <c r="AA342" s="85"/>
      <c r="AB342" s="86"/>
    </row>
    <row r="343" spans="2:28" ht="16.5" customHeight="1" x14ac:dyDescent="0.25">
      <c r="B343" s="100" t="s">
        <v>205</v>
      </c>
      <c r="C343" s="101"/>
      <c r="D343" s="101"/>
      <c r="E343" s="101"/>
      <c r="F343" s="101"/>
      <c r="G343" s="102"/>
      <c r="H343" s="102" t="s">
        <v>210</v>
      </c>
      <c r="I343" s="102" t="s">
        <v>797</v>
      </c>
      <c r="J343" s="102" t="s">
        <v>785</v>
      </c>
      <c r="K343" s="102">
        <v>1</v>
      </c>
      <c r="L343" s="102">
        <v>7</v>
      </c>
      <c r="M343" s="102"/>
      <c r="N343" s="102"/>
      <c r="O343" s="102" t="s">
        <v>208</v>
      </c>
      <c r="P343" s="102" t="s">
        <v>209</v>
      </c>
      <c r="Q343" s="102" t="s">
        <v>139</v>
      </c>
      <c r="R343" s="102">
        <v>34160</v>
      </c>
      <c r="S343" s="102" t="s">
        <v>236</v>
      </c>
      <c r="T343" s="102">
        <v>200</v>
      </c>
      <c r="U343" s="102" t="s">
        <v>1145</v>
      </c>
      <c r="V343" s="103"/>
      <c r="W343" s="101"/>
      <c r="X343" s="102"/>
      <c r="Y343" s="101"/>
      <c r="Z343" s="101"/>
      <c r="AA343" s="101"/>
      <c r="AB343" s="104"/>
    </row>
    <row r="344" spans="2:28" ht="16.5" customHeight="1" x14ac:dyDescent="0.25">
      <c r="B344" s="97">
        <v>402</v>
      </c>
      <c r="C344" s="97" t="s">
        <v>55</v>
      </c>
      <c r="D344" s="98">
        <v>1244</v>
      </c>
      <c r="E344" s="99">
        <v>3</v>
      </c>
      <c r="F344" s="97">
        <v>7</v>
      </c>
      <c r="G344" s="97">
        <v>2</v>
      </c>
      <c r="H344" s="105">
        <v>0</v>
      </c>
      <c r="I344" s="105">
        <v>0</v>
      </c>
      <c r="J344" s="105">
        <v>83</v>
      </c>
      <c r="K344" s="95">
        <v>83</v>
      </c>
      <c r="L344" s="106">
        <f>T343</f>
        <v>200</v>
      </c>
      <c r="M344" s="106">
        <f>K344*L344</f>
        <v>16600</v>
      </c>
      <c r="N344" s="77"/>
      <c r="O344" s="78" t="s">
        <v>203</v>
      </c>
      <c r="P344" s="78" t="s">
        <v>1113</v>
      </c>
      <c r="Q344" s="78" t="s">
        <v>143</v>
      </c>
      <c r="R344" s="79">
        <v>90</v>
      </c>
      <c r="S344" s="80"/>
      <c r="T344" s="81">
        <v>7650</v>
      </c>
      <c r="U344" s="96" t="s">
        <v>805</v>
      </c>
      <c r="V344" s="79">
        <f>R344*T344*60/100</f>
        <v>413100</v>
      </c>
      <c r="W344" s="79">
        <f>R344*T344-V344</f>
        <v>275400</v>
      </c>
      <c r="X344" s="82">
        <f>M344+W344</f>
        <v>292000</v>
      </c>
      <c r="Y344" s="83">
        <f>M344</f>
        <v>16600</v>
      </c>
      <c r="Z344" s="84"/>
      <c r="AA344" s="87">
        <f>AB344*M344/100</f>
        <v>3.32</v>
      </c>
      <c r="AB344" s="86">
        <v>0.02</v>
      </c>
    </row>
    <row r="345" spans="2:28" ht="16.5" customHeight="1" x14ac:dyDescent="0.25">
      <c r="B345" s="99"/>
      <c r="C345" s="99"/>
      <c r="D345" s="99"/>
      <c r="E345" s="99"/>
      <c r="F345" s="99"/>
      <c r="G345" s="99"/>
      <c r="H345" s="107"/>
      <c r="I345" s="107"/>
      <c r="J345" s="107"/>
      <c r="K345" s="106"/>
      <c r="L345" s="106"/>
      <c r="M345" s="106"/>
      <c r="N345" s="77"/>
      <c r="O345" s="78"/>
      <c r="P345" s="78"/>
      <c r="Q345" s="78"/>
      <c r="R345" s="79"/>
      <c r="S345" s="80"/>
      <c r="T345" s="81"/>
      <c r="U345" s="77"/>
      <c r="V345" s="79"/>
      <c r="W345" s="79"/>
      <c r="X345" s="86"/>
      <c r="Y345" s="83"/>
      <c r="Z345" s="84"/>
      <c r="AA345" s="85"/>
      <c r="AB345" s="86"/>
    </row>
    <row r="346" spans="2:28" ht="16.5" customHeight="1" x14ac:dyDescent="0.25">
      <c r="B346" s="100" t="s">
        <v>205</v>
      </c>
      <c r="C346" s="101"/>
      <c r="D346" s="101"/>
      <c r="E346" s="101"/>
      <c r="F346" s="101"/>
      <c r="G346" s="102"/>
      <c r="H346" s="102" t="s">
        <v>210</v>
      </c>
      <c r="I346" s="102" t="s">
        <v>1146</v>
      </c>
      <c r="J346" s="102" t="s">
        <v>1147</v>
      </c>
      <c r="K346" s="102">
        <v>85</v>
      </c>
      <c r="L346" s="102">
        <v>7</v>
      </c>
      <c r="M346" s="102"/>
      <c r="N346" s="102"/>
      <c r="O346" s="102" t="s">
        <v>208</v>
      </c>
      <c r="P346" s="102" t="s">
        <v>209</v>
      </c>
      <c r="Q346" s="102" t="s">
        <v>139</v>
      </c>
      <c r="R346" s="102">
        <v>34160</v>
      </c>
      <c r="S346" s="102" t="s">
        <v>236</v>
      </c>
      <c r="T346" s="102">
        <v>80</v>
      </c>
      <c r="U346" s="102" t="s">
        <v>1148</v>
      </c>
      <c r="V346" s="103"/>
      <c r="W346" s="101"/>
      <c r="X346" s="102" t="s">
        <v>1129</v>
      </c>
      <c r="Y346" s="101" t="s">
        <v>1149</v>
      </c>
      <c r="Z346" s="101"/>
      <c r="AA346" s="101"/>
      <c r="AB346" s="104"/>
    </row>
    <row r="347" spans="2:28" ht="16.5" customHeight="1" x14ac:dyDescent="0.25">
      <c r="B347" s="97">
        <v>403</v>
      </c>
      <c r="C347" s="97" t="s">
        <v>55</v>
      </c>
      <c r="D347" s="98">
        <v>1245</v>
      </c>
      <c r="E347" s="99">
        <v>4</v>
      </c>
      <c r="F347" s="97">
        <v>7</v>
      </c>
      <c r="G347" s="97">
        <v>2</v>
      </c>
      <c r="H347" s="105">
        <v>0</v>
      </c>
      <c r="I347" s="105">
        <v>0</v>
      </c>
      <c r="J347" s="105">
        <v>25</v>
      </c>
      <c r="K347" s="95">
        <v>25</v>
      </c>
      <c r="L347" s="106">
        <f>T346</f>
        <v>80</v>
      </c>
      <c r="M347" s="106">
        <f>K347*L347</f>
        <v>2000</v>
      </c>
      <c r="N347" s="77"/>
      <c r="O347" s="78" t="s">
        <v>203</v>
      </c>
      <c r="P347" s="78" t="s">
        <v>1113</v>
      </c>
      <c r="Q347" s="78" t="s">
        <v>143</v>
      </c>
      <c r="R347" s="79">
        <v>36</v>
      </c>
      <c r="S347" s="80"/>
      <c r="T347" s="81">
        <v>7650</v>
      </c>
      <c r="U347" s="96" t="s">
        <v>723</v>
      </c>
      <c r="V347" s="79">
        <f>R347*T347*50/100</f>
        <v>137700</v>
      </c>
      <c r="W347" s="79">
        <f>R347*T347-V347</f>
        <v>137700</v>
      </c>
      <c r="X347" s="82">
        <f>M347+W347</f>
        <v>139700</v>
      </c>
      <c r="Y347" s="83">
        <f>M347</f>
        <v>2000</v>
      </c>
      <c r="Z347" s="84"/>
      <c r="AA347" s="87">
        <f>AB347*M347/100</f>
        <v>0.4</v>
      </c>
      <c r="AB347" s="86">
        <v>0.02</v>
      </c>
    </row>
    <row r="348" spans="2:28" ht="16.5" customHeight="1" x14ac:dyDescent="0.25">
      <c r="B348" s="99"/>
      <c r="C348" s="99"/>
      <c r="D348" s="99"/>
      <c r="E348" s="99"/>
      <c r="F348" s="99"/>
      <c r="G348" s="99"/>
      <c r="H348" s="107"/>
      <c r="I348" s="107"/>
      <c r="J348" s="107"/>
      <c r="K348" s="106"/>
      <c r="L348" s="106"/>
      <c r="M348" s="106"/>
      <c r="N348" s="77"/>
      <c r="O348" s="78"/>
      <c r="P348" s="78"/>
      <c r="Q348" s="78"/>
      <c r="R348" s="79"/>
      <c r="S348" s="80"/>
      <c r="T348" s="81"/>
      <c r="U348" s="77"/>
      <c r="V348" s="79"/>
      <c r="W348" s="79"/>
      <c r="X348" s="86"/>
      <c r="Y348" s="83"/>
      <c r="Z348" s="84"/>
      <c r="AA348" s="85"/>
      <c r="AB348" s="86"/>
    </row>
    <row r="349" spans="2:28" ht="16.5" customHeight="1" x14ac:dyDescent="0.25">
      <c r="B349" s="100" t="s">
        <v>205</v>
      </c>
      <c r="C349" s="101"/>
      <c r="D349" s="101"/>
      <c r="E349" s="101"/>
      <c r="F349" s="101"/>
      <c r="G349" s="102"/>
      <c r="H349" s="102" t="s">
        <v>210</v>
      </c>
      <c r="I349" s="102" t="s">
        <v>1150</v>
      </c>
      <c r="J349" s="102" t="s">
        <v>408</v>
      </c>
      <c r="K349" s="102">
        <v>85</v>
      </c>
      <c r="L349" s="102">
        <v>7</v>
      </c>
      <c r="M349" s="102"/>
      <c r="N349" s="102"/>
      <c r="O349" s="102" t="s">
        <v>208</v>
      </c>
      <c r="P349" s="102" t="s">
        <v>209</v>
      </c>
      <c r="Q349" s="102" t="s">
        <v>139</v>
      </c>
      <c r="R349" s="102">
        <v>34160</v>
      </c>
      <c r="S349" s="102" t="s">
        <v>236</v>
      </c>
      <c r="T349" s="102">
        <v>200</v>
      </c>
      <c r="U349" s="102" t="s">
        <v>1151</v>
      </c>
      <c r="V349" s="103"/>
      <c r="W349" s="101"/>
      <c r="X349" s="102" t="s">
        <v>1129</v>
      </c>
      <c r="Y349" s="101" t="s">
        <v>1149</v>
      </c>
      <c r="Z349" s="101"/>
      <c r="AA349" s="101"/>
      <c r="AB349" s="104"/>
    </row>
    <row r="350" spans="2:28" ht="16.5" customHeight="1" x14ac:dyDescent="0.25">
      <c r="B350" s="97">
        <v>404</v>
      </c>
      <c r="C350" s="97" t="s">
        <v>55</v>
      </c>
      <c r="D350" s="98">
        <v>1246</v>
      </c>
      <c r="E350" s="99">
        <v>5</v>
      </c>
      <c r="F350" s="97">
        <v>7</v>
      </c>
      <c r="G350" s="97">
        <v>2</v>
      </c>
      <c r="H350" s="105">
        <v>0</v>
      </c>
      <c r="I350" s="105">
        <v>0</v>
      </c>
      <c r="J350" s="105">
        <v>32</v>
      </c>
      <c r="K350" s="95">
        <v>32</v>
      </c>
      <c r="L350" s="106">
        <f>T349</f>
        <v>200</v>
      </c>
      <c r="M350" s="106">
        <f>K350*L350</f>
        <v>6400</v>
      </c>
      <c r="N350" s="77"/>
      <c r="O350" s="78" t="s">
        <v>203</v>
      </c>
      <c r="P350" s="78" t="s">
        <v>5</v>
      </c>
      <c r="Q350" s="78" t="s">
        <v>143</v>
      </c>
      <c r="R350" s="79">
        <v>72</v>
      </c>
      <c r="S350" s="80"/>
      <c r="T350" s="81">
        <v>8050</v>
      </c>
      <c r="U350" s="96" t="s">
        <v>1152</v>
      </c>
      <c r="V350" s="79">
        <f>R350*T350*4/100</f>
        <v>23184</v>
      </c>
      <c r="W350" s="79">
        <f>R350*T350-V350</f>
        <v>556416</v>
      </c>
      <c r="X350" s="82">
        <f>M350+W350</f>
        <v>562816</v>
      </c>
      <c r="Y350" s="83">
        <f>M350</f>
        <v>6400</v>
      </c>
      <c r="Z350" s="84"/>
      <c r="AA350" s="87">
        <f>AB350*M350/100</f>
        <v>1.28</v>
      </c>
      <c r="AB350" s="86">
        <v>0.02</v>
      </c>
    </row>
    <row r="351" spans="2:28" ht="16.5" customHeight="1" x14ac:dyDescent="0.25">
      <c r="B351" s="99"/>
      <c r="C351" s="99"/>
      <c r="D351" s="99"/>
      <c r="E351" s="99"/>
      <c r="F351" s="99"/>
      <c r="G351" s="99"/>
      <c r="H351" s="107"/>
      <c r="I351" s="107"/>
      <c r="J351" s="107"/>
      <c r="K351" s="106"/>
      <c r="L351" s="106"/>
      <c r="M351" s="106"/>
      <c r="N351" s="77"/>
      <c r="O351" s="78"/>
      <c r="P351" s="78"/>
      <c r="Q351" s="78"/>
      <c r="R351" s="79"/>
      <c r="S351" s="80"/>
      <c r="T351" s="81"/>
      <c r="U351" s="77"/>
      <c r="V351" s="79"/>
      <c r="W351" s="79"/>
      <c r="X351" s="86"/>
      <c r="Y351" s="83"/>
      <c r="Z351" s="84"/>
      <c r="AA351" s="85"/>
      <c r="AB351" s="86"/>
    </row>
    <row r="352" spans="2:28" ht="16.5" customHeight="1" x14ac:dyDescent="0.25">
      <c r="B352" s="100" t="s">
        <v>205</v>
      </c>
      <c r="C352" s="101"/>
      <c r="D352" s="101"/>
      <c r="E352" s="101"/>
      <c r="F352" s="101"/>
      <c r="G352" s="102"/>
      <c r="H352" s="102" t="s">
        <v>210</v>
      </c>
      <c r="I352" s="102" t="s">
        <v>655</v>
      </c>
      <c r="J352" s="102" t="s">
        <v>823</v>
      </c>
      <c r="K352" s="102">
        <v>29</v>
      </c>
      <c r="L352" s="102">
        <v>7</v>
      </c>
      <c r="M352" s="102"/>
      <c r="N352" s="102"/>
      <c r="O352" s="102" t="s">
        <v>208</v>
      </c>
      <c r="P352" s="102" t="s">
        <v>209</v>
      </c>
      <c r="Q352" s="102" t="s">
        <v>139</v>
      </c>
      <c r="R352" s="102">
        <v>34160</v>
      </c>
      <c r="S352" s="102" t="s">
        <v>236</v>
      </c>
      <c r="T352" s="102">
        <v>200</v>
      </c>
      <c r="U352" s="102" t="s">
        <v>1153</v>
      </c>
      <c r="V352" s="103"/>
      <c r="W352" s="101"/>
      <c r="X352" s="102" t="s">
        <v>1129</v>
      </c>
      <c r="Y352" s="101" t="s">
        <v>843</v>
      </c>
      <c r="Z352" s="101"/>
      <c r="AA352" s="101"/>
      <c r="AB352" s="104"/>
    </row>
    <row r="353" spans="2:28" ht="16.5" customHeight="1" x14ac:dyDescent="0.25">
      <c r="B353" s="97">
        <v>405</v>
      </c>
      <c r="C353" s="97" t="s">
        <v>55</v>
      </c>
      <c r="D353" s="98">
        <v>1247</v>
      </c>
      <c r="E353" s="99">
        <v>6</v>
      </c>
      <c r="F353" s="97">
        <v>7</v>
      </c>
      <c r="G353" s="97">
        <v>2</v>
      </c>
      <c r="H353" s="105">
        <v>0</v>
      </c>
      <c r="I353" s="105">
        <v>0</v>
      </c>
      <c r="J353" s="105">
        <v>59</v>
      </c>
      <c r="K353" s="95">
        <v>59</v>
      </c>
      <c r="L353" s="106">
        <f>T352</f>
        <v>200</v>
      </c>
      <c r="M353" s="106">
        <f>K353*L353</f>
        <v>11800</v>
      </c>
      <c r="N353" s="77"/>
      <c r="O353" s="78" t="s">
        <v>203</v>
      </c>
      <c r="P353" s="78" t="s">
        <v>211</v>
      </c>
      <c r="Q353" s="78" t="s">
        <v>143</v>
      </c>
      <c r="R353" s="79">
        <v>156</v>
      </c>
      <c r="S353" s="80"/>
      <c r="T353" s="81">
        <v>7450</v>
      </c>
      <c r="U353" s="96" t="s">
        <v>996</v>
      </c>
      <c r="V353" s="79">
        <f>R353*T353*85/100</f>
        <v>987870</v>
      </c>
      <c r="W353" s="79">
        <f>R353*T353-V353</f>
        <v>174330</v>
      </c>
      <c r="X353" s="82">
        <f>M353+W353</f>
        <v>186130</v>
      </c>
      <c r="Y353" s="83">
        <f>M353</f>
        <v>11800</v>
      </c>
      <c r="Z353" s="84"/>
      <c r="AA353" s="87">
        <f>AB353*M353/100</f>
        <v>2.36</v>
      </c>
      <c r="AB353" s="86">
        <v>0.02</v>
      </c>
    </row>
    <row r="354" spans="2:28" ht="16.5" customHeight="1" x14ac:dyDescent="0.25">
      <c r="B354" s="99"/>
      <c r="C354" s="99"/>
      <c r="D354" s="99"/>
      <c r="E354" s="99"/>
      <c r="F354" s="99"/>
      <c r="G354" s="99"/>
      <c r="H354" s="107"/>
      <c r="I354" s="107"/>
      <c r="J354" s="107"/>
      <c r="K354" s="106"/>
      <c r="L354" s="106"/>
      <c r="M354" s="106"/>
      <c r="N354" s="77"/>
      <c r="O354" s="78"/>
      <c r="P354" s="78"/>
      <c r="Q354" s="78"/>
      <c r="R354" s="79"/>
      <c r="S354" s="80"/>
      <c r="T354" s="81"/>
      <c r="U354" s="77"/>
      <c r="V354" s="79"/>
      <c r="W354" s="79"/>
      <c r="X354" s="86"/>
      <c r="Y354" s="83"/>
      <c r="Z354" s="84"/>
      <c r="AA354" s="85"/>
      <c r="AB354" s="86"/>
    </row>
    <row r="355" spans="2:28" ht="16.5" customHeight="1" x14ac:dyDescent="0.25">
      <c r="B355" s="100" t="s">
        <v>205</v>
      </c>
      <c r="C355" s="101"/>
      <c r="D355" s="101"/>
      <c r="E355" s="101"/>
      <c r="F355" s="101"/>
      <c r="G355" s="102"/>
      <c r="H355" s="102" t="s">
        <v>301</v>
      </c>
      <c r="I355" s="102" t="s">
        <v>864</v>
      </c>
      <c r="J355" s="102" t="s">
        <v>785</v>
      </c>
      <c r="K355" s="102">
        <v>93</v>
      </c>
      <c r="L355" s="102">
        <v>7</v>
      </c>
      <c r="M355" s="102"/>
      <c r="N355" s="102"/>
      <c r="O355" s="102" t="s">
        <v>208</v>
      </c>
      <c r="P355" s="102" t="s">
        <v>209</v>
      </c>
      <c r="Q355" s="102" t="s">
        <v>139</v>
      </c>
      <c r="R355" s="102">
        <v>34160</v>
      </c>
      <c r="S355" s="102" t="s">
        <v>236</v>
      </c>
      <c r="T355" s="102">
        <v>200</v>
      </c>
      <c r="U355" s="102" t="s">
        <v>1154</v>
      </c>
      <c r="V355" s="103"/>
      <c r="W355" s="101"/>
      <c r="X355" s="102"/>
      <c r="Y355" s="101"/>
      <c r="Z355" s="101"/>
      <c r="AA355" s="101"/>
      <c r="AB355" s="104"/>
    </row>
    <row r="356" spans="2:28" ht="16.5" customHeight="1" x14ac:dyDescent="0.25">
      <c r="B356" s="97">
        <v>406</v>
      </c>
      <c r="C356" s="97" t="s">
        <v>55</v>
      </c>
      <c r="D356" s="98">
        <v>1248</v>
      </c>
      <c r="E356" s="99">
        <v>7</v>
      </c>
      <c r="F356" s="97">
        <v>7</v>
      </c>
      <c r="G356" s="97">
        <v>2</v>
      </c>
      <c r="H356" s="105">
        <v>0</v>
      </c>
      <c r="I356" s="105">
        <v>0</v>
      </c>
      <c r="J356" s="105">
        <v>39</v>
      </c>
      <c r="K356" s="95">
        <v>39</v>
      </c>
      <c r="L356" s="106">
        <f>T355</f>
        <v>200</v>
      </c>
      <c r="M356" s="106">
        <f>K356*L356</f>
        <v>7800</v>
      </c>
      <c r="N356" s="77"/>
      <c r="O356" s="78" t="s">
        <v>203</v>
      </c>
      <c r="P356" s="78" t="s">
        <v>5</v>
      </c>
      <c r="Q356" s="78" t="s">
        <v>143</v>
      </c>
      <c r="R356" s="79">
        <v>90</v>
      </c>
      <c r="S356" s="80"/>
      <c r="T356" s="81">
        <v>8050</v>
      </c>
      <c r="U356" s="96" t="s">
        <v>1155</v>
      </c>
      <c r="V356" s="79">
        <f>R356*T356*40/100</f>
        <v>289800</v>
      </c>
      <c r="W356" s="79">
        <f>R356*T356-V356</f>
        <v>434700</v>
      </c>
      <c r="X356" s="82">
        <f>M356+W356</f>
        <v>442500</v>
      </c>
      <c r="Y356" s="83">
        <f>M356</f>
        <v>7800</v>
      </c>
      <c r="Z356" s="84"/>
      <c r="AA356" s="87">
        <f>AB356*M356/100</f>
        <v>1.56</v>
      </c>
      <c r="AB356" s="86">
        <v>0.02</v>
      </c>
    </row>
    <row r="357" spans="2:28" ht="16.5" customHeight="1" x14ac:dyDescent="0.25">
      <c r="B357" s="99"/>
      <c r="C357" s="99"/>
      <c r="D357" s="99"/>
      <c r="E357" s="99"/>
      <c r="F357" s="99"/>
      <c r="G357" s="99"/>
      <c r="H357" s="107"/>
      <c r="I357" s="107"/>
      <c r="J357" s="107"/>
      <c r="K357" s="106"/>
      <c r="L357" s="106"/>
      <c r="M357" s="106"/>
      <c r="N357" s="77"/>
      <c r="O357" s="78"/>
      <c r="P357" s="78"/>
      <c r="Q357" s="78"/>
      <c r="R357" s="79"/>
      <c r="S357" s="80"/>
      <c r="T357" s="81"/>
      <c r="U357" s="77"/>
      <c r="V357" s="79"/>
      <c r="W357" s="79"/>
      <c r="X357" s="86"/>
      <c r="Y357" s="83"/>
      <c r="Z357" s="84"/>
      <c r="AA357" s="85"/>
      <c r="AB357" s="86"/>
    </row>
    <row r="358" spans="2:28" ht="16.5" customHeight="1" x14ac:dyDescent="0.25">
      <c r="B358" s="100" t="s">
        <v>205</v>
      </c>
      <c r="C358" s="101"/>
      <c r="D358" s="101"/>
      <c r="E358" s="101"/>
      <c r="F358" s="101"/>
      <c r="G358" s="102"/>
      <c r="H358" s="102" t="s">
        <v>207</v>
      </c>
      <c r="I358" s="102" t="s">
        <v>1156</v>
      </c>
      <c r="J358" s="102" t="s">
        <v>823</v>
      </c>
      <c r="K358" s="102">
        <v>68</v>
      </c>
      <c r="L358" s="102">
        <v>7</v>
      </c>
      <c r="M358" s="102"/>
      <c r="N358" s="102"/>
      <c r="O358" s="102" t="s">
        <v>208</v>
      </c>
      <c r="P358" s="102" t="s">
        <v>209</v>
      </c>
      <c r="Q358" s="102" t="s">
        <v>139</v>
      </c>
      <c r="R358" s="102">
        <v>34160</v>
      </c>
      <c r="S358" s="102" t="s">
        <v>236</v>
      </c>
      <c r="T358" s="102">
        <v>200</v>
      </c>
      <c r="U358" s="102" t="s">
        <v>1157</v>
      </c>
      <c r="V358" s="103"/>
      <c r="W358" s="101"/>
      <c r="X358" s="102" t="s">
        <v>1129</v>
      </c>
      <c r="Y358" s="101" t="s">
        <v>1159</v>
      </c>
      <c r="Z358" s="101"/>
      <c r="AA358" s="101"/>
      <c r="AB358" s="104"/>
    </row>
    <row r="359" spans="2:28" ht="16.5" customHeight="1" x14ac:dyDescent="0.25">
      <c r="B359" s="97">
        <v>407</v>
      </c>
      <c r="C359" s="97" t="s">
        <v>55</v>
      </c>
      <c r="D359" s="98">
        <v>1242</v>
      </c>
      <c r="E359" s="99">
        <v>8</v>
      </c>
      <c r="F359" s="97">
        <v>7</v>
      </c>
      <c r="G359" s="97">
        <v>2</v>
      </c>
      <c r="H359" s="105">
        <v>0</v>
      </c>
      <c r="I359" s="105">
        <v>0</v>
      </c>
      <c r="J359" s="105">
        <v>76</v>
      </c>
      <c r="K359" s="95">
        <v>76</v>
      </c>
      <c r="L359" s="106">
        <f>T358</f>
        <v>200</v>
      </c>
      <c r="M359" s="106">
        <f>K359*L359</f>
        <v>15200</v>
      </c>
      <c r="N359" s="77"/>
      <c r="O359" s="78" t="s">
        <v>203</v>
      </c>
      <c r="P359" s="78" t="s">
        <v>211</v>
      </c>
      <c r="Q359" s="78" t="s">
        <v>143</v>
      </c>
      <c r="R359" s="79">
        <v>126</v>
      </c>
      <c r="S359" s="80"/>
      <c r="T359" s="81">
        <v>7450</v>
      </c>
      <c r="U359" s="96" t="s">
        <v>1158</v>
      </c>
      <c r="V359" s="79">
        <f>R359*T359*85/100</f>
        <v>797895</v>
      </c>
      <c r="W359" s="79">
        <f>R359*T359-V359</f>
        <v>140805</v>
      </c>
      <c r="X359" s="82">
        <f>M359+W359</f>
        <v>156005</v>
      </c>
      <c r="Y359" s="83">
        <f>M359</f>
        <v>15200</v>
      </c>
      <c r="Z359" s="84"/>
      <c r="AA359" s="87">
        <f>AB359*M359/100</f>
        <v>3.04</v>
      </c>
      <c r="AB359" s="86">
        <v>0.02</v>
      </c>
    </row>
    <row r="360" spans="2:28" ht="16.5" customHeight="1" x14ac:dyDescent="0.25">
      <c r="B360" s="99"/>
      <c r="C360" s="99"/>
      <c r="D360" s="99"/>
      <c r="E360" s="99"/>
      <c r="F360" s="99"/>
      <c r="G360" s="99"/>
      <c r="H360" s="107"/>
      <c r="I360" s="107"/>
      <c r="J360" s="107"/>
      <c r="K360" s="106"/>
      <c r="L360" s="106"/>
      <c r="M360" s="106"/>
      <c r="N360" s="77"/>
      <c r="O360" s="78"/>
      <c r="P360" s="78"/>
      <c r="Q360" s="78"/>
      <c r="R360" s="79"/>
      <c r="S360" s="80"/>
      <c r="T360" s="81"/>
      <c r="U360" s="77"/>
      <c r="V360" s="79"/>
      <c r="W360" s="79"/>
      <c r="X360" s="86"/>
      <c r="Y360" s="83"/>
      <c r="Z360" s="84"/>
      <c r="AA360" s="85"/>
      <c r="AB360" s="86"/>
    </row>
    <row r="361" spans="2:28" ht="16.5" customHeight="1" x14ac:dyDescent="0.25">
      <c r="B361" s="100" t="s">
        <v>205</v>
      </c>
      <c r="C361" s="101"/>
      <c r="D361" s="101"/>
      <c r="E361" s="101"/>
      <c r="F361" s="101"/>
      <c r="G361" s="102"/>
      <c r="H361" s="102" t="s">
        <v>210</v>
      </c>
      <c r="I361" s="102" t="s">
        <v>1140</v>
      </c>
      <c r="J361" s="102" t="s">
        <v>807</v>
      </c>
      <c r="K361" s="102">
        <v>94</v>
      </c>
      <c r="L361" s="102">
        <v>7</v>
      </c>
      <c r="M361" s="102"/>
      <c r="N361" s="102"/>
      <c r="O361" s="102" t="s">
        <v>208</v>
      </c>
      <c r="P361" s="102" t="s">
        <v>209</v>
      </c>
      <c r="Q361" s="102" t="s">
        <v>139</v>
      </c>
      <c r="R361" s="102">
        <v>34160</v>
      </c>
      <c r="S361" s="102" t="s">
        <v>236</v>
      </c>
      <c r="T361" s="102">
        <v>200</v>
      </c>
      <c r="U361" s="102" t="s">
        <v>1160</v>
      </c>
      <c r="V361" s="103"/>
      <c r="W361" s="101"/>
      <c r="X361" s="102"/>
      <c r="Y361" s="101"/>
      <c r="Z361" s="101"/>
      <c r="AA361" s="101"/>
      <c r="AB361" s="104"/>
    </row>
    <row r="362" spans="2:28" ht="16.5" customHeight="1" x14ac:dyDescent="0.25">
      <c r="B362" s="97">
        <v>408</v>
      </c>
      <c r="C362" s="97" t="s">
        <v>55</v>
      </c>
      <c r="D362" s="98">
        <v>1240</v>
      </c>
      <c r="E362" s="99">
        <v>9</v>
      </c>
      <c r="F362" s="97">
        <v>7</v>
      </c>
      <c r="G362" s="97">
        <v>1</v>
      </c>
      <c r="H362" s="105">
        <v>0</v>
      </c>
      <c r="I362" s="105">
        <v>1</v>
      </c>
      <c r="J362" s="105">
        <v>23</v>
      </c>
      <c r="K362" s="95">
        <v>123</v>
      </c>
      <c r="L362" s="106">
        <f>T361</f>
        <v>200</v>
      </c>
      <c r="M362" s="106">
        <f>K362*L362</f>
        <v>24600</v>
      </c>
      <c r="N362" s="77"/>
      <c r="O362" s="78"/>
      <c r="P362" s="78"/>
      <c r="Q362" s="78"/>
      <c r="R362" s="79"/>
      <c r="S362" s="80"/>
      <c r="T362" s="81"/>
      <c r="U362" s="77"/>
      <c r="V362" s="79"/>
      <c r="W362" s="79"/>
      <c r="X362" s="82"/>
      <c r="Y362" s="83">
        <f>M362</f>
        <v>24600</v>
      </c>
      <c r="Z362" s="84"/>
      <c r="AA362" s="87">
        <f>AB362*M362/100</f>
        <v>2.46</v>
      </c>
      <c r="AB362" s="110">
        <v>0.01</v>
      </c>
    </row>
    <row r="363" spans="2:28" ht="16.5" customHeight="1" x14ac:dyDescent="0.25">
      <c r="B363" s="97"/>
      <c r="C363" s="97"/>
      <c r="D363" s="98"/>
      <c r="E363" s="99"/>
      <c r="F363" s="97"/>
      <c r="G363" s="97"/>
      <c r="H363" s="105"/>
      <c r="I363" s="105"/>
      <c r="J363" s="105"/>
      <c r="K363" s="95"/>
      <c r="L363" s="106"/>
      <c r="M363" s="106"/>
      <c r="N363" s="77"/>
      <c r="O363" s="78"/>
      <c r="P363" s="78"/>
      <c r="Q363" s="78"/>
      <c r="R363" s="79"/>
      <c r="S363" s="80"/>
      <c r="T363" s="81"/>
      <c r="U363" s="77"/>
      <c r="V363" s="79"/>
      <c r="W363" s="79"/>
      <c r="X363" s="82"/>
      <c r="Y363" s="83"/>
      <c r="Z363" s="84"/>
      <c r="AA363" s="87"/>
      <c r="AB363" s="110"/>
    </row>
    <row r="364" spans="2:28" ht="16.5" customHeight="1" x14ac:dyDescent="0.25">
      <c r="B364" s="99"/>
      <c r="C364" s="99"/>
      <c r="D364" s="99"/>
      <c r="E364" s="99"/>
      <c r="F364" s="99"/>
      <c r="G364" s="99"/>
      <c r="H364" s="107"/>
      <c r="I364" s="107"/>
      <c r="J364" s="107"/>
      <c r="K364" s="106"/>
      <c r="L364" s="106"/>
      <c r="M364" s="106"/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6"/>
      <c r="Y364" s="83"/>
      <c r="Z364" s="84"/>
      <c r="AA364" s="85"/>
      <c r="AB364" s="86"/>
    </row>
    <row r="365" spans="2:28" ht="16.5" customHeight="1" x14ac:dyDescent="0.25">
      <c r="B365" s="100" t="s">
        <v>205</v>
      </c>
      <c r="C365" s="101"/>
      <c r="D365" s="101"/>
      <c r="E365" s="101"/>
      <c r="F365" s="101"/>
      <c r="G365" s="102"/>
      <c r="H365" s="102" t="s">
        <v>210</v>
      </c>
      <c r="I365" s="102" t="s">
        <v>792</v>
      </c>
      <c r="J365" s="102" t="s">
        <v>601</v>
      </c>
      <c r="K365" s="102" t="s">
        <v>1162</v>
      </c>
      <c r="L365" s="102">
        <v>7</v>
      </c>
      <c r="M365" s="102"/>
      <c r="N365" s="102"/>
      <c r="O365" s="102" t="s">
        <v>208</v>
      </c>
      <c r="P365" s="102" t="s">
        <v>209</v>
      </c>
      <c r="Q365" s="102" t="s">
        <v>139</v>
      </c>
      <c r="R365" s="102">
        <v>34160</v>
      </c>
      <c r="S365" s="102" t="s">
        <v>236</v>
      </c>
      <c r="T365" s="102">
        <v>200</v>
      </c>
      <c r="U365" s="102" t="s">
        <v>1163</v>
      </c>
      <c r="V365" s="103"/>
      <c r="W365" s="101"/>
      <c r="X365" s="102" t="s">
        <v>212</v>
      </c>
      <c r="Y365" s="101" t="s">
        <v>1164</v>
      </c>
      <c r="Z365" s="101"/>
      <c r="AA365" s="101"/>
      <c r="AB365" s="104"/>
    </row>
    <row r="366" spans="2:28" ht="16.5" customHeight="1" x14ac:dyDescent="0.25">
      <c r="B366" s="97">
        <v>409</v>
      </c>
      <c r="C366" s="97" t="s">
        <v>55</v>
      </c>
      <c r="D366" s="98">
        <v>1241</v>
      </c>
      <c r="E366" s="99">
        <v>10</v>
      </c>
      <c r="F366" s="97">
        <v>7</v>
      </c>
      <c r="G366" s="97">
        <v>2</v>
      </c>
      <c r="H366" s="105">
        <v>0</v>
      </c>
      <c r="I366" s="105">
        <v>1</v>
      </c>
      <c r="J366" s="105">
        <v>0</v>
      </c>
      <c r="K366" s="95">
        <v>100</v>
      </c>
      <c r="L366" s="106">
        <f>T365</f>
        <v>200</v>
      </c>
      <c r="M366" s="106">
        <f>K366*L366</f>
        <v>20000</v>
      </c>
      <c r="N366" s="77"/>
      <c r="O366" s="78" t="s">
        <v>203</v>
      </c>
      <c r="P366" s="78" t="s">
        <v>211</v>
      </c>
      <c r="Q366" s="78" t="s">
        <v>143</v>
      </c>
      <c r="R366" s="79">
        <v>108</v>
      </c>
      <c r="S366" s="80"/>
      <c r="T366" s="81">
        <v>7450</v>
      </c>
      <c r="U366" s="96" t="s">
        <v>978</v>
      </c>
      <c r="V366" s="79">
        <f>R366*T366*85/100</f>
        <v>683910</v>
      </c>
      <c r="W366" s="79">
        <f>R366*T366-V366</f>
        <v>120690</v>
      </c>
      <c r="X366" s="82">
        <f>M366+W366</f>
        <v>140690</v>
      </c>
      <c r="Y366" s="83">
        <f>M366</f>
        <v>20000</v>
      </c>
      <c r="Z366" s="84"/>
      <c r="AA366" s="87">
        <f>AB366*M366/100</f>
        <v>4</v>
      </c>
      <c r="AB366" s="86">
        <v>0.02</v>
      </c>
    </row>
    <row r="367" spans="2:28" ht="16.5" customHeight="1" x14ac:dyDescent="0.25">
      <c r="B367" s="97"/>
      <c r="C367" s="108" t="s">
        <v>1165</v>
      </c>
      <c r="D367" s="98"/>
      <c r="E367" s="99"/>
      <c r="F367" s="97"/>
      <c r="G367" s="97">
        <v>2</v>
      </c>
      <c r="H367" s="105"/>
      <c r="I367" s="105"/>
      <c r="J367" s="105"/>
      <c r="K367" s="95">
        <v>95</v>
      </c>
      <c r="L367" s="106">
        <f>T365</f>
        <v>200</v>
      </c>
      <c r="M367" s="106">
        <f>K367*L367</f>
        <v>19000</v>
      </c>
      <c r="N367" s="77"/>
      <c r="O367" s="78" t="s">
        <v>203</v>
      </c>
      <c r="P367" s="78" t="s">
        <v>211</v>
      </c>
      <c r="Q367" s="78" t="s">
        <v>143</v>
      </c>
      <c r="R367" s="79">
        <v>108</v>
      </c>
      <c r="S367" s="80"/>
      <c r="T367" s="81">
        <v>7450</v>
      </c>
      <c r="U367" s="96" t="s">
        <v>1161</v>
      </c>
      <c r="V367" s="79">
        <f>R367*T367*8/100</f>
        <v>64368</v>
      </c>
      <c r="W367" s="79">
        <f>R367*T367-V367</f>
        <v>740232</v>
      </c>
      <c r="X367" s="82">
        <f>M367+W367</f>
        <v>759232</v>
      </c>
      <c r="Y367" s="83">
        <f>M367</f>
        <v>19000</v>
      </c>
      <c r="Z367" s="84"/>
      <c r="AA367" s="87">
        <f>AB367*M367/100</f>
        <v>3.8</v>
      </c>
      <c r="AB367" s="86">
        <v>0.02</v>
      </c>
    </row>
    <row r="368" spans="2:28" ht="16.5" customHeight="1" x14ac:dyDescent="0.25">
      <c r="B368" s="97"/>
      <c r="C368" s="97"/>
      <c r="D368" s="98"/>
      <c r="E368" s="99"/>
      <c r="F368" s="97"/>
      <c r="G368" s="97"/>
      <c r="H368" s="105">
        <v>0</v>
      </c>
      <c r="I368" s="105">
        <v>1</v>
      </c>
      <c r="J368" s="105">
        <v>95</v>
      </c>
      <c r="K368" s="95">
        <v>195</v>
      </c>
      <c r="L368" s="106"/>
      <c r="M368" s="106"/>
      <c r="N368" s="77"/>
      <c r="O368" s="78"/>
      <c r="P368" s="78"/>
      <c r="Q368" s="78"/>
      <c r="R368" s="79"/>
      <c r="S368" s="80"/>
      <c r="T368" s="81"/>
      <c r="U368" s="77"/>
      <c r="V368" s="79"/>
      <c r="W368" s="79"/>
      <c r="X368" s="82"/>
      <c r="Y368" s="83"/>
      <c r="Z368" s="84"/>
      <c r="AA368" s="87">
        <f>SUM(AA366:AA367)</f>
        <v>7.8</v>
      </c>
      <c r="AB368" s="82"/>
    </row>
    <row r="369" spans="2:28" ht="16.5" customHeight="1" x14ac:dyDescent="0.25">
      <c r="B369" s="99"/>
      <c r="C369" s="99"/>
      <c r="D369" s="99"/>
      <c r="E369" s="99"/>
      <c r="F369" s="99"/>
      <c r="G369" s="99"/>
      <c r="H369" s="107"/>
      <c r="I369" s="107"/>
      <c r="J369" s="107"/>
      <c r="K369" s="106"/>
      <c r="L369" s="106"/>
      <c r="M369" s="106"/>
      <c r="N369" s="77"/>
      <c r="O369" s="78"/>
      <c r="P369" s="78"/>
      <c r="Q369" s="78"/>
      <c r="R369" s="79"/>
      <c r="S369" s="80"/>
      <c r="T369" s="81"/>
      <c r="U369" s="77"/>
      <c r="V369" s="79"/>
      <c r="W369" s="79"/>
      <c r="X369" s="86"/>
      <c r="Y369" s="83"/>
      <c r="Z369" s="84"/>
      <c r="AA369" s="85"/>
      <c r="AB369" s="86"/>
    </row>
    <row r="370" spans="2:28" ht="16.5" customHeight="1" x14ac:dyDescent="0.25">
      <c r="B370" s="100" t="s">
        <v>205</v>
      </c>
      <c r="C370" s="101"/>
      <c r="D370" s="101"/>
      <c r="E370" s="101"/>
      <c r="F370" s="101"/>
      <c r="G370" s="102"/>
      <c r="H370" s="102" t="s">
        <v>210</v>
      </c>
      <c r="I370" s="102" t="s">
        <v>915</v>
      </c>
      <c r="J370" s="102" t="s">
        <v>473</v>
      </c>
      <c r="K370" s="102">
        <v>67</v>
      </c>
      <c r="L370" s="102">
        <v>7</v>
      </c>
      <c r="M370" s="102"/>
      <c r="N370" s="102"/>
      <c r="O370" s="102" t="s">
        <v>208</v>
      </c>
      <c r="P370" s="102" t="s">
        <v>209</v>
      </c>
      <c r="Q370" s="102" t="s">
        <v>139</v>
      </c>
      <c r="R370" s="102">
        <v>34160</v>
      </c>
      <c r="S370" s="102" t="s">
        <v>236</v>
      </c>
      <c r="T370" s="102">
        <v>200</v>
      </c>
      <c r="U370" s="102" t="s">
        <v>1166</v>
      </c>
      <c r="V370" s="103"/>
      <c r="W370" s="101"/>
      <c r="X370" s="102"/>
      <c r="Y370" s="101"/>
      <c r="Z370" s="101"/>
      <c r="AA370" s="101"/>
      <c r="AB370" s="104"/>
    </row>
    <row r="371" spans="2:28" ht="16.5" customHeight="1" x14ac:dyDescent="0.25">
      <c r="B371" s="97">
        <v>410</v>
      </c>
      <c r="C371" s="97" t="s">
        <v>55</v>
      </c>
      <c r="D371" s="98">
        <v>1279</v>
      </c>
      <c r="E371" s="99">
        <v>11</v>
      </c>
      <c r="F371" s="97">
        <v>7</v>
      </c>
      <c r="G371" s="97">
        <v>2</v>
      </c>
      <c r="H371" s="105">
        <v>0</v>
      </c>
      <c r="I371" s="105">
        <v>2</v>
      </c>
      <c r="J371" s="105">
        <v>20</v>
      </c>
      <c r="K371" s="95">
        <v>220</v>
      </c>
      <c r="L371" s="106">
        <f>T370</f>
        <v>200</v>
      </c>
      <c r="M371" s="106">
        <f>K371*L371</f>
        <v>44000</v>
      </c>
      <c r="N371" s="77"/>
      <c r="O371" s="78" t="s">
        <v>203</v>
      </c>
      <c r="P371" s="78" t="s">
        <v>211</v>
      </c>
      <c r="Q371" s="78" t="s">
        <v>143</v>
      </c>
      <c r="R371" s="79">
        <v>189</v>
      </c>
      <c r="S371" s="80"/>
      <c r="T371" s="81">
        <v>7450</v>
      </c>
      <c r="U371" s="96" t="s">
        <v>1167</v>
      </c>
      <c r="V371" s="79">
        <f>R371*T371*85/100</f>
        <v>1196842.5</v>
      </c>
      <c r="W371" s="79">
        <f>R371*T371-V371</f>
        <v>211207.5</v>
      </c>
      <c r="X371" s="82">
        <f>M371+W371</f>
        <v>255207.5</v>
      </c>
      <c r="Y371" s="83">
        <f>M371</f>
        <v>44000</v>
      </c>
      <c r="Z371" s="84"/>
      <c r="AA371" s="87">
        <f>AB371*M371/100</f>
        <v>8.8000000000000007</v>
      </c>
      <c r="AB371" s="86">
        <v>0.02</v>
      </c>
    </row>
    <row r="372" spans="2:28" ht="16.5" customHeight="1" x14ac:dyDescent="0.25">
      <c r="B372" s="99"/>
      <c r="C372" s="99"/>
      <c r="D372" s="99"/>
      <c r="E372" s="99"/>
      <c r="F372" s="99"/>
      <c r="G372" s="99"/>
      <c r="H372" s="107"/>
      <c r="I372" s="107"/>
      <c r="J372" s="107"/>
      <c r="K372" s="106"/>
      <c r="L372" s="106"/>
      <c r="M372" s="106"/>
      <c r="N372" s="77"/>
      <c r="O372" s="78"/>
      <c r="P372" s="78"/>
      <c r="Q372" s="78"/>
      <c r="R372" s="79"/>
      <c r="S372" s="80"/>
      <c r="T372" s="81"/>
      <c r="U372" s="77"/>
      <c r="V372" s="79"/>
      <c r="W372" s="79"/>
      <c r="X372" s="86"/>
      <c r="Y372" s="83"/>
      <c r="Z372" s="84"/>
      <c r="AA372" s="85"/>
      <c r="AB372" s="86"/>
    </row>
    <row r="373" spans="2:28" ht="16.5" customHeight="1" x14ac:dyDescent="0.25">
      <c r="B373" s="100" t="s">
        <v>205</v>
      </c>
      <c r="C373" s="101"/>
      <c r="D373" s="101"/>
      <c r="E373" s="101"/>
      <c r="F373" s="101"/>
      <c r="G373" s="102"/>
      <c r="H373" s="102" t="s">
        <v>210</v>
      </c>
      <c r="I373" s="102" t="s">
        <v>234</v>
      </c>
      <c r="J373" s="102" t="s">
        <v>1168</v>
      </c>
      <c r="K373" s="102">
        <v>26</v>
      </c>
      <c r="L373" s="102">
        <v>7</v>
      </c>
      <c r="M373" s="102"/>
      <c r="N373" s="102"/>
      <c r="O373" s="102" t="s">
        <v>208</v>
      </c>
      <c r="P373" s="102" t="s">
        <v>209</v>
      </c>
      <c r="Q373" s="102" t="s">
        <v>139</v>
      </c>
      <c r="R373" s="102">
        <v>34160</v>
      </c>
      <c r="S373" s="102" t="s">
        <v>236</v>
      </c>
      <c r="T373" s="102">
        <v>200</v>
      </c>
      <c r="U373" s="102" t="s">
        <v>1169</v>
      </c>
      <c r="V373" s="103"/>
      <c r="W373" s="101"/>
      <c r="X373" s="102" t="s">
        <v>212</v>
      </c>
      <c r="Y373" s="101" t="s">
        <v>1170</v>
      </c>
      <c r="Z373" s="101"/>
      <c r="AA373" s="101"/>
      <c r="AB373" s="104"/>
    </row>
    <row r="374" spans="2:28" ht="16.5" customHeight="1" x14ac:dyDescent="0.25">
      <c r="B374" s="97">
        <v>411</v>
      </c>
      <c r="C374" s="97" t="s">
        <v>55</v>
      </c>
      <c r="D374" s="98">
        <v>1280</v>
      </c>
      <c r="E374" s="99">
        <v>12</v>
      </c>
      <c r="F374" s="97">
        <v>7</v>
      </c>
      <c r="G374" s="97">
        <v>1</v>
      </c>
      <c r="H374" s="105">
        <v>0</v>
      </c>
      <c r="I374" s="105">
        <v>1</v>
      </c>
      <c r="J374" s="105">
        <v>12</v>
      </c>
      <c r="K374" s="95">
        <v>112</v>
      </c>
      <c r="L374" s="106">
        <f>T373</f>
        <v>200</v>
      </c>
      <c r="M374" s="106">
        <f>K374*L374</f>
        <v>22400</v>
      </c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2"/>
      <c r="Y374" s="83">
        <f>M374</f>
        <v>22400</v>
      </c>
      <c r="Z374" s="84"/>
      <c r="AA374" s="87">
        <f>AB374*M374/100</f>
        <v>2.2400000000000002</v>
      </c>
      <c r="AB374" s="110">
        <v>0.01</v>
      </c>
    </row>
    <row r="375" spans="2:28" ht="16.5" customHeight="1" x14ac:dyDescent="0.25">
      <c r="B375" s="99"/>
      <c r="C375" s="99"/>
      <c r="D375" s="99"/>
      <c r="E375" s="99"/>
      <c r="F375" s="99"/>
      <c r="G375" s="99"/>
      <c r="H375" s="107"/>
      <c r="I375" s="107"/>
      <c r="J375" s="107"/>
      <c r="K375" s="106"/>
      <c r="L375" s="106"/>
      <c r="M375" s="106"/>
      <c r="N375" s="77"/>
      <c r="O375" s="78"/>
      <c r="P375" s="78"/>
      <c r="Q375" s="78"/>
      <c r="R375" s="79"/>
      <c r="S375" s="80"/>
      <c r="T375" s="81"/>
      <c r="U375" s="77"/>
      <c r="V375" s="79"/>
      <c r="W375" s="79"/>
      <c r="X375" s="86"/>
      <c r="Y375" s="83"/>
      <c r="Z375" s="84"/>
      <c r="AA375" s="85"/>
      <c r="AB375" s="86"/>
    </row>
    <row r="376" spans="2:28" ht="16.5" customHeight="1" x14ac:dyDescent="0.25">
      <c r="B376" s="100" t="s">
        <v>205</v>
      </c>
      <c r="C376" s="101"/>
      <c r="D376" s="101"/>
      <c r="E376" s="101"/>
      <c r="F376" s="101"/>
      <c r="G376" s="102"/>
      <c r="H376" s="102" t="s">
        <v>210</v>
      </c>
      <c r="I376" s="102" t="s">
        <v>1171</v>
      </c>
      <c r="J376" s="102" t="s">
        <v>395</v>
      </c>
      <c r="K376" s="102">
        <v>43</v>
      </c>
      <c r="L376" s="102">
        <v>7</v>
      </c>
      <c r="M376" s="102"/>
      <c r="N376" s="102"/>
      <c r="O376" s="102" t="s">
        <v>208</v>
      </c>
      <c r="P376" s="102" t="s">
        <v>209</v>
      </c>
      <c r="Q376" s="102" t="s">
        <v>139</v>
      </c>
      <c r="R376" s="102">
        <v>34160</v>
      </c>
      <c r="S376" s="102" t="s">
        <v>236</v>
      </c>
      <c r="T376" s="102">
        <v>200</v>
      </c>
      <c r="U376" s="102" t="s">
        <v>1172</v>
      </c>
      <c r="V376" s="103"/>
      <c r="W376" s="101"/>
      <c r="X376" s="102"/>
      <c r="Y376" s="101"/>
      <c r="Z376" s="101"/>
      <c r="AA376" s="101"/>
      <c r="AB376" s="104"/>
    </row>
    <row r="377" spans="2:28" ht="16.5" customHeight="1" x14ac:dyDescent="0.25">
      <c r="B377" s="97">
        <v>412</v>
      </c>
      <c r="C377" s="97" t="s">
        <v>55</v>
      </c>
      <c r="D377" s="98">
        <v>1281</v>
      </c>
      <c r="E377" s="99">
        <v>13</v>
      </c>
      <c r="F377" s="97">
        <v>7</v>
      </c>
      <c r="G377" s="97">
        <v>2</v>
      </c>
      <c r="H377" s="105">
        <v>0</v>
      </c>
      <c r="I377" s="105">
        <v>1</v>
      </c>
      <c r="J377" s="105">
        <v>68</v>
      </c>
      <c r="K377" s="95">
        <v>168</v>
      </c>
      <c r="L377" s="106">
        <f>T376</f>
        <v>200</v>
      </c>
      <c r="M377" s="106">
        <f>K377*L377</f>
        <v>33600</v>
      </c>
      <c r="N377" s="77"/>
      <c r="O377" s="78" t="s">
        <v>203</v>
      </c>
      <c r="P377" s="78" t="s">
        <v>211</v>
      </c>
      <c r="Q377" s="78" t="s">
        <v>143</v>
      </c>
      <c r="R377" s="79">
        <v>162</v>
      </c>
      <c r="S377" s="80"/>
      <c r="T377" s="81">
        <v>7450</v>
      </c>
      <c r="U377" s="96" t="s">
        <v>1173</v>
      </c>
      <c r="V377" s="79">
        <f>R377*T377*85/100</f>
        <v>1025865</v>
      </c>
      <c r="W377" s="79">
        <f>R377*T377-V377</f>
        <v>181035</v>
      </c>
      <c r="X377" s="82">
        <f>M377+W377</f>
        <v>214635</v>
      </c>
      <c r="Y377" s="83">
        <f>M377</f>
        <v>33600</v>
      </c>
      <c r="Z377" s="84"/>
      <c r="AA377" s="87">
        <f>AB377*M377/100</f>
        <v>6.72</v>
      </c>
      <c r="AB377" s="86">
        <v>0.02</v>
      </c>
    </row>
    <row r="378" spans="2:28" ht="16.5" customHeight="1" x14ac:dyDescent="0.25">
      <c r="B378" s="99"/>
      <c r="C378" s="99"/>
      <c r="D378" s="99"/>
      <c r="E378" s="99"/>
      <c r="F378" s="99"/>
      <c r="G378" s="99"/>
      <c r="H378" s="107"/>
      <c r="I378" s="107"/>
      <c r="J378" s="107"/>
      <c r="K378" s="106"/>
      <c r="L378" s="106"/>
      <c r="M378" s="106"/>
      <c r="N378" s="77"/>
      <c r="O378" s="78"/>
      <c r="P378" s="78"/>
      <c r="Q378" s="78"/>
      <c r="R378" s="79"/>
      <c r="S378" s="80"/>
      <c r="T378" s="81"/>
      <c r="U378" s="77"/>
      <c r="V378" s="79"/>
      <c r="W378" s="79"/>
      <c r="X378" s="86"/>
      <c r="Y378" s="83"/>
      <c r="Z378" s="84"/>
      <c r="AA378" s="85"/>
      <c r="AB378" s="86"/>
    </row>
    <row r="379" spans="2:28" ht="16.5" customHeight="1" x14ac:dyDescent="0.25">
      <c r="B379" s="100" t="s">
        <v>205</v>
      </c>
      <c r="C379" s="101"/>
      <c r="D379" s="101"/>
      <c r="E379" s="101"/>
      <c r="F379" s="101"/>
      <c r="G379" s="102"/>
      <c r="H379" s="102" t="s">
        <v>210</v>
      </c>
      <c r="I379" s="102" t="s">
        <v>1180</v>
      </c>
      <c r="J379" s="102" t="s">
        <v>1181</v>
      </c>
      <c r="K379" s="102">
        <v>78</v>
      </c>
      <c r="L379" s="102">
        <v>7</v>
      </c>
      <c r="M379" s="102"/>
      <c r="N379" s="102"/>
      <c r="O379" s="102" t="s">
        <v>208</v>
      </c>
      <c r="P379" s="102" t="s">
        <v>209</v>
      </c>
      <c r="Q379" s="102" t="s">
        <v>139</v>
      </c>
      <c r="R379" s="102">
        <v>34160</v>
      </c>
      <c r="S379" s="102" t="s">
        <v>236</v>
      </c>
      <c r="T379" s="102">
        <v>200</v>
      </c>
      <c r="U379" s="102" t="s">
        <v>1182</v>
      </c>
      <c r="V379" s="103"/>
      <c r="W379" s="101"/>
      <c r="X379" s="102" t="s">
        <v>212</v>
      </c>
      <c r="Y379" s="101" t="s">
        <v>1183</v>
      </c>
      <c r="Z379" s="101"/>
      <c r="AA379" s="101"/>
      <c r="AB379" s="104"/>
    </row>
    <row r="380" spans="2:28" ht="16.5" customHeight="1" x14ac:dyDescent="0.25">
      <c r="B380" s="97">
        <v>414</v>
      </c>
      <c r="C380" s="97" t="s">
        <v>55</v>
      </c>
      <c r="D380" s="98">
        <v>1283</v>
      </c>
      <c r="E380" s="99">
        <v>15</v>
      </c>
      <c r="F380" s="97">
        <v>7</v>
      </c>
      <c r="G380" s="97">
        <v>2</v>
      </c>
      <c r="H380" s="105">
        <v>0</v>
      </c>
      <c r="I380" s="105">
        <v>1</v>
      </c>
      <c r="J380" s="105">
        <v>11</v>
      </c>
      <c r="K380" s="95">
        <v>111</v>
      </c>
      <c r="L380" s="106">
        <f>T379</f>
        <v>200</v>
      </c>
      <c r="M380" s="106">
        <f>K380*L380</f>
        <v>22200</v>
      </c>
      <c r="N380" s="77"/>
      <c r="O380" s="78" t="s">
        <v>203</v>
      </c>
      <c r="P380" s="78" t="s">
        <v>211</v>
      </c>
      <c r="Q380" s="78" t="s">
        <v>143</v>
      </c>
      <c r="R380" s="79">
        <v>72</v>
      </c>
      <c r="S380" s="80"/>
      <c r="T380" s="81">
        <v>7450</v>
      </c>
      <c r="U380" s="96" t="s">
        <v>1179</v>
      </c>
      <c r="V380" s="79">
        <f>R380*T380*85/100</f>
        <v>455940</v>
      </c>
      <c r="W380" s="79">
        <f>R380*T380-V380</f>
        <v>80460</v>
      </c>
      <c r="X380" s="82">
        <f>M380+W380</f>
        <v>102660</v>
      </c>
      <c r="Y380" s="83">
        <f>M380</f>
        <v>22200</v>
      </c>
      <c r="Z380" s="84"/>
      <c r="AA380" s="87">
        <f>AB380*M380/100</f>
        <v>4.4400000000000004</v>
      </c>
      <c r="AB380" s="86">
        <v>0.02</v>
      </c>
    </row>
    <row r="381" spans="2:28" ht="16.5" customHeight="1" x14ac:dyDescent="0.25">
      <c r="B381" s="99"/>
      <c r="C381" s="99"/>
      <c r="D381" s="99"/>
      <c r="E381" s="99"/>
      <c r="F381" s="99"/>
      <c r="G381" s="99"/>
      <c r="H381" s="107"/>
      <c r="I381" s="107"/>
      <c r="J381" s="107"/>
      <c r="K381" s="106"/>
      <c r="L381" s="106"/>
      <c r="M381" s="106"/>
      <c r="N381" s="77"/>
      <c r="O381" s="78"/>
      <c r="P381" s="78"/>
      <c r="Q381" s="78"/>
      <c r="R381" s="79"/>
      <c r="S381" s="80"/>
      <c r="T381" s="81"/>
      <c r="U381" s="77"/>
      <c r="V381" s="79"/>
      <c r="W381" s="79"/>
      <c r="X381" s="86"/>
      <c r="Y381" s="83"/>
      <c r="Z381" s="84"/>
      <c r="AA381" s="85"/>
      <c r="AB381" s="86"/>
    </row>
    <row r="382" spans="2:28" ht="16.5" customHeight="1" x14ac:dyDescent="0.25">
      <c r="B382" s="100" t="s">
        <v>205</v>
      </c>
      <c r="C382" s="101"/>
      <c r="D382" s="101"/>
      <c r="E382" s="101"/>
      <c r="F382" s="101"/>
      <c r="G382" s="102"/>
      <c r="H382" s="102" t="s">
        <v>210</v>
      </c>
      <c r="I382" s="102" t="s">
        <v>1185</v>
      </c>
      <c r="J382" s="102" t="s">
        <v>1048</v>
      </c>
      <c r="K382" s="102">
        <v>31</v>
      </c>
      <c r="L382" s="102">
        <v>7</v>
      </c>
      <c r="M382" s="102"/>
      <c r="N382" s="102"/>
      <c r="O382" s="102" t="s">
        <v>208</v>
      </c>
      <c r="P382" s="102" t="s">
        <v>209</v>
      </c>
      <c r="Q382" s="102" t="s">
        <v>139</v>
      </c>
      <c r="R382" s="102">
        <v>34160</v>
      </c>
      <c r="S382" s="102" t="s">
        <v>236</v>
      </c>
      <c r="T382" s="102">
        <v>200</v>
      </c>
      <c r="U382" s="102" t="s">
        <v>1186</v>
      </c>
      <c r="V382" s="103"/>
      <c r="W382" s="101"/>
      <c r="X382" s="102"/>
      <c r="Y382" s="101"/>
      <c r="Z382" s="101"/>
      <c r="AA382" s="101"/>
      <c r="AB382" s="104"/>
    </row>
    <row r="383" spans="2:28" ht="16.5" customHeight="1" x14ac:dyDescent="0.25">
      <c r="B383" s="97">
        <v>415</v>
      </c>
      <c r="C383" s="97" t="s">
        <v>55</v>
      </c>
      <c r="D383" s="98">
        <v>1278</v>
      </c>
      <c r="E383" s="99">
        <v>16</v>
      </c>
      <c r="F383" s="97">
        <v>7</v>
      </c>
      <c r="G383" s="97">
        <v>2</v>
      </c>
      <c r="H383" s="105">
        <v>0</v>
      </c>
      <c r="I383" s="105">
        <v>1</v>
      </c>
      <c r="J383" s="105">
        <v>55</v>
      </c>
      <c r="K383" s="95">
        <v>155</v>
      </c>
      <c r="L383" s="106">
        <f>T382</f>
        <v>200</v>
      </c>
      <c r="M383" s="106">
        <f>K383*L383</f>
        <v>31000</v>
      </c>
      <c r="N383" s="77"/>
      <c r="O383" s="78" t="s">
        <v>203</v>
      </c>
      <c r="P383" s="78" t="s">
        <v>5</v>
      </c>
      <c r="Q383" s="78" t="s">
        <v>143</v>
      </c>
      <c r="R383" s="79">
        <v>90</v>
      </c>
      <c r="S383" s="80"/>
      <c r="T383" s="81">
        <v>8050</v>
      </c>
      <c r="U383" s="96" t="s">
        <v>1184</v>
      </c>
      <c r="V383" s="79">
        <f>R383*T383*44/100</f>
        <v>318780</v>
      </c>
      <c r="W383" s="79">
        <f>R383*T383-V383</f>
        <v>405720</v>
      </c>
      <c r="X383" s="82">
        <f>M383+W383</f>
        <v>436720</v>
      </c>
      <c r="Y383" s="83">
        <f>M383</f>
        <v>31000</v>
      </c>
      <c r="Z383" s="84"/>
      <c r="AA383" s="87">
        <f>AB383*M383/100</f>
        <v>6.2</v>
      </c>
      <c r="AB383" s="86">
        <v>0.02</v>
      </c>
    </row>
    <row r="384" spans="2:28" ht="16.5" customHeight="1" x14ac:dyDescent="0.25">
      <c r="B384" s="99"/>
      <c r="C384" s="99"/>
      <c r="D384" s="99"/>
      <c r="E384" s="99"/>
      <c r="F384" s="99"/>
      <c r="G384" s="99"/>
      <c r="H384" s="107"/>
      <c r="I384" s="107"/>
      <c r="J384" s="107"/>
      <c r="K384" s="106"/>
      <c r="L384" s="106"/>
      <c r="M384" s="106"/>
      <c r="N384" s="77"/>
      <c r="O384" s="78"/>
      <c r="P384" s="78"/>
      <c r="Q384" s="78"/>
      <c r="R384" s="79"/>
      <c r="S384" s="80"/>
      <c r="T384" s="81"/>
      <c r="U384" s="77"/>
      <c r="V384" s="79"/>
      <c r="W384" s="79"/>
      <c r="X384" s="86"/>
      <c r="Y384" s="83"/>
      <c r="Z384" s="84"/>
      <c r="AA384" s="85"/>
      <c r="AB384" s="86"/>
    </row>
    <row r="385" spans="2:28" ht="16.5" customHeight="1" x14ac:dyDescent="0.25">
      <c r="B385" s="100" t="s">
        <v>205</v>
      </c>
      <c r="C385" s="101"/>
      <c r="D385" s="101"/>
      <c r="E385" s="101"/>
      <c r="F385" s="101"/>
      <c r="G385" s="102"/>
      <c r="H385" s="102" t="s">
        <v>210</v>
      </c>
      <c r="I385" s="102" t="s">
        <v>1188</v>
      </c>
      <c r="J385" s="102" t="s">
        <v>247</v>
      </c>
      <c r="K385" s="102">
        <v>19</v>
      </c>
      <c r="L385" s="102">
        <v>7</v>
      </c>
      <c r="M385" s="102"/>
      <c r="N385" s="102"/>
      <c r="O385" s="102" t="s">
        <v>208</v>
      </c>
      <c r="P385" s="102" t="s">
        <v>209</v>
      </c>
      <c r="Q385" s="102" t="s">
        <v>139</v>
      </c>
      <c r="R385" s="102">
        <v>34160</v>
      </c>
      <c r="S385" s="102" t="s">
        <v>236</v>
      </c>
      <c r="T385" s="102">
        <v>200</v>
      </c>
      <c r="U385" s="102" t="s">
        <v>1189</v>
      </c>
      <c r="V385" s="103"/>
      <c r="W385" s="101"/>
      <c r="X385" s="102"/>
      <c r="Y385" s="101"/>
      <c r="Z385" s="101"/>
      <c r="AA385" s="101"/>
      <c r="AB385" s="104"/>
    </row>
    <row r="386" spans="2:28" ht="16.5" customHeight="1" x14ac:dyDescent="0.25">
      <c r="B386" s="97">
        <v>416</v>
      </c>
      <c r="C386" s="97" t="s">
        <v>55</v>
      </c>
      <c r="D386" s="98">
        <v>1277</v>
      </c>
      <c r="E386" s="99">
        <v>17</v>
      </c>
      <c r="F386" s="97">
        <v>7</v>
      </c>
      <c r="G386" s="97">
        <v>2</v>
      </c>
      <c r="H386" s="105">
        <v>0</v>
      </c>
      <c r="I386" s="105">
        <v>0</v>
      </c>
      <c r="J386" s="105">
        <v>37</v>
      </c>
      <c r="K386" s="95">
        <v>37</v>
      </c>
      <c r="L386" s="106">
        <f>T385</f>
        <v>200</v>
      </c>
      <c r="M386" s="106">
        <f>K386*L386</f>
        <v>7400</v>
      </c>
      <c r="N386" s="77"/>
      <c r="O386" s="78" t="s">
        <v>203</v>
      </c>
      <c r="P386" s="78" t="s">
        <v>5</v>
      </c>
      <c r="Q386" s="78" t="s">
        <v>143</v>
      </c>
      <c r="R386" s="79">
        <v>54</v>
      </c>
      <c r="S386" s="80"/>
      <c r="T386" s="81">
        <v>8050</v>
      </c>
      <c r="U386" s="96" t="s">
        <v>1187</v>
      </c>
      <c r="V386" s="79">
        <f>R386*T386*54/100</f>
        <v>234738</v>
      </c>
      <c r="W386" s="79">
        <f>R386*T386-V386</f>
        <v>199962</v>
      </c>
      <c r="X386" s="82">
        <f>M386+W386</f>
        <v>207362</v>
      </c>
      <c r="Y386" s="83">
        <f>M386</f>
        <v>7400</v>
      </c>
      <c r="Z386" s="84"/>
      <c r="AA386" s="87">
        <f>AB386*M386/100</f>
        <v>1.48</v>
      </c>
      <c r="AB386" s="86">
        <v>0.02</v>
      </c>
    </row>
    <row r="387" spans="2:28" ht="16.5" customHeight="1" x14ac:dyDescent="0.25">
      <c r="B387" s="97"/>
      <c r="C387" s="97"/>
      <c r="D387" s="98"/>
      <c r="E387" s="99"/>
      <c r="F387" s="97"/>
      <c r="G387" s="97"/>
      <c r="H387" s="105"/>
      <c r="I387" s="105"/>
      <c r="J387" s="105"/>
      <c r="K387" s="95">
        <v>30</v>
      </c>
      <c r="L387" s="106">
        <f>T385</f>
        <v>200</v>
      </c>
      <c r="M387" s="106">
        <f>K387*L387</f>
        <v>6000</v>
      </c>
      <c r="N387" s="77"/>
      <c r="O387" s="78" t="s">
        <v>203</v>
      </c>
      <c r="P387" s="78" t="s">
        <v>5</v>
      </c>
      <c r="Q387" s="78" t="s">
        <v>143</v>
      </c>
      <c r="R387" s="79">
        <v>108</v>
      </c>
      <c r="S387" s="80"/>
      <c r="T387" s="81">
        <v>8050</v>
      </c>
      <c r="U387" s="96" t="s">
        <v>231</v>
      </c>
      <c r="V387" s="79">
        <f>R387*T387*34/100</f>
        <v>295596</v>
      </c>
      <c r="W387" s="79">
        <f>R387*T387-V387</f>
        <v>573804</v>
      </c>
      <c r="X387" s="82">
        <f>M387+W387</f>
        <v>579804</v>
      </c>
      <c r="Y387" s="83">
        <f>M387</f>
        <v>6000</v>
      </c>
      <c r="Z387" s="84"/>
      <c r="AA387" s="87">
        <f>AB387*M387/100</f>
        <v>1.2</v>
      </c>
      <c r="AB387" s="86">
        <v>0.02</v>
      </c>
    </row>
    <row r="388" spans="2:28" ht="16.5" customHeight="1" x14ac:dyDescent="0.25">
      <c r="B388" s="97"/>
      <c r="C388" s="97"/>
      <c r="D388" s="98"/>
      <c r="E388" s="99"/>
      <c r="F388" s="97"/>
      <c r="G388" s="97"/>
      <c r="H388" s="105">
        <v>0</v>
      </c>
      <c r="I388" s="105">
        <v>0</v>
      </c>
      <c r="J388" s="105">
        <v>67</v>
      </c>
      <c r="K388" s="95">
        <v>67</v>
      </c>
      <c r="L388" s="106"/>
      <c r="M388" s="106"/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2"/>
      <c r="Y388" s="83"/>
      <c r="Z388" s="84"/>
      <c r="AA388" s="87">
        <f>SUM(AA386:AA387)</f>
        <v>2.6799999999999997</v>
      </c>
      <c r="AB388" s="82"/>
    </row>
    <row r="389" spans="2:28" ht="16.5" customHeight="1" x14ac:dyDescent="0.25">
      <c r="B389" s="97"/>
      <c r="C389" s="97"/>
      <c r="D389" s="98"/>
      <c r="E389" s="99"/>
      <c r="F389" s="97"/>
      <c r="G389" s="97"/>
      <c r="H389" s="105"/>
      <c r="I389" s="105"/>
      <c r="J389" s="105"/>
      <c r="K389" s="95"/>
      <c r="L389" s="106"/>
      <c r="M389" s="106"/>
      <c r="N389" s="77"/>
      <c r="O389" s="78"/>
      <c r="P389" s="78"/>
      <c r="Q389" s="78"/>
      <c r="R389" s="79"/>
      <c r="S389" s="80"/>
      <c r="T389" s="81"/>
      <c r="U389" s="77"/>
      <c r="V389" s="79"/>
      <c r="W389" s="79"/>
      <c r="X389" s="82"/>
      <c r="Y389" s="83"/>
      <c r="Z389" s="84"/>
      <c r="AA389" s="87"/>
      <c r="AB389" s="82"/>
    </row>
    <row r="390" spans="2:28" ht="16.5" customHeight="1" x14ac:dyDescent="0.25">
      <c r="B390" s="99"/>
      <c r="C390" s="99"/>
      <c r="D390" s="99"/>
      <c r="E390" s="99"/>
      <c r="F390" s="99"/>
      <c r="G390" s="99"/>
      <c r="H390" s="107"/>
      <c r="I390" s="107"/>
      <c r="J390" s="107"/>
      <c r="K390" s="106"/>
      <c r="L390" s="106"/>
      <c r="M390" s="106"/>
      <c r="N390" s="77"/>
      <c r="O390" s="78"/>
      <c r="P390" s="78"/>
      <c r="Q390" s="78"/>
      <c r="R390" s="79"/>
      <c r="S390" s="80"/>
      <c r="T390" s="81"/>
      <c r="U390" s="77"/>
      <c r="V390" s="79"/>
      <c r="W390" s="79"/>
      <c r="X390" s="86"/>
      <c r="Y390" s="83"/>
      <c r="Z390" s="84"/>
      <c r="AA390" s="85"/>
      <c r="AB390" s="86"/>
    </row>
    <row r="391" spans="2:28" ht="16.5" customHeight="1" x14ac:dyDescent="0.25">
      <c r="B391" s="100" t="s">
        <v>205</v>
      </c>
      <c r="C391" s="101"/>
      <c r="D391" s="101"/>
      <c r="E391" s="101"/>
      <c r="F391" s="101"/>
      <c r="G391" s="102"/>
      <c r="H391" s="102" t="s">
        <v>207</v>
      </c>
      <c r="I391" s="102" t="s">
        <v>862</v>
      </c>
      <c r="J391" s="102" t="s">
        <v>823</v>
      </c>
      <c r="K391" s="102">
        <v>35</v>
      </c>
      <c r="L391" s="102">
        <v>7</v>
      </c>
      <c r="M391" s="102"/>
      <c r="N391" s="102"/>
      <c r="O391" s="102" t="s">
        <v>208</v>
      </c>
      <c r="P391" s="102" t="s">
        <v>209</v>
      </c>
      <c r="Q391" s="102" t="s">
        <v>139</v>
      </c>
      <c r="R391" s="102">
        <v>34160</v>
      </c>
      <c r="S391" s="102" t="s">
        <v>236</v>
      </c>
      <c r="T391" s="102">
        <v>200</v>
      </c>
      <c r="U391" s="102" t="s">
        <v>1190</v>
      </c>
      <c r="V391" s="103"/>
      <c r="W391" s="101"/>
      <c r="X391" s="102" t="s">
        <v>212</v>
      </c>
      <c r="Y391" s="101" t="s">
        <v>1192</v>
      </c>
      <c r="Z391" s="101"/>
      <c r="AA391" s="101"/>
      <c r="AB391" s="104"/>
    </row>
    <row r="392" spans="2:28" ht="16.5" customHeight="1" x14ac:dyDescent="0.25">
      <c r="B392" s="97">
        <v>417</v>
      </c>
      <c r="C392" s="97" t="s">
        <v>55</v>
      </c>
      <c r="D392" s="98">
        <v>1276</v>
      </c>
      <c r="E392" s="99">
        <v>18</v>
      </c>
      <c r="F392" s="97">
        <v>7</v>
      </c>
      <c r="G392" s="97">
        <v>2</v>
      </c>
      <c r="H392" s="105">
        <v>0</v>
      </c>
      <c r="I392" s="105">
        <v>1</v>
      </c>
      <c r="J392" s="105">
        <v>35</v>
      </c>
      <c r="K392" s="95">
        <v>135</v>
      </c>
      <c r="L392" s="106">
        <f>T391</f>
        <v>200</v>
      </c>
      <c r="M392" s="106">
        <f>K392*L392</f>
        <v>27000</v>
      </c>
      <c r="N392" s="77"/>
      <c r="O392" s="78" t="s">
        <v>203</v>
      </c>
      <c r="P392" s="78" t="s">
        <v>211</v>
      </c>
      <c r="Q392" s="78" t="s">
        <v>143</v>
      </c>
      <c r="R392" s="79">
        <v>135</v>
      </c>
      <c r="S392" s="80"/>
      <c r="T392" s="81">
        <v>7450</v>
      </c>
      <c r="U392" s="96" t="s">
        <v>1191</v>
      </c>
      <c r="V392" s="79">
        <f>R392*T392*85/100</f>
        <v>854887.5</v>
      </c>
      <c r="W392" s="79">
        <f>R392*T392-V392</f>
        <v>150862.5</v>
      </c>
      <c r="X392" s="82">
        <f>M392+W392</f>
        <v>177862.5</v>
      </c>
      <c r="Y392" s="83">
        <f>M392</f>
        <v>27000</v>
      </c>
      <c r="Z392" s="84"/>
      <c r="AA392" s="87">
        <f>AB392*M392/100</f>
        <v>5.4</v>
      </c>
      <c r="AB392" s="86">
        <v>0.02</v>
      </c>
    </row>
    <row r="393" spans="2:28" ht="16.5" customHeight="1" x14ac:dyDescent="0.25">
      <c r="B393" s="97"/>
      <c r="C393" s="108" t="s">
        <v>212</v>
      </c>
      <c r="D393" s="98"/>
      <c r="E393" s="111" t="s">
        <v>1193</v>
      </c>
      <c r="F393" s="97"/>
      <c r="G393" s="97"/>
      <c r="H393" s="105"/>
      <c r="I393" s="105"/>
      <c r="J393" s="105"/>
      <c r="K393" s="95">
        <v>100</v>
      </c>
      <c r="L393" s="106">
        <f>T391</f>
        <v>200</v>
      </c>
      <c r="M393" s="106">
        <f>K393*L393</f>
        <v>20000</v>
      </c>
      <c r="N393" s="77"/>
      <c r="O393" s="78" t="s">
        <v>203</v>
      </c>
      <c r="P393" s="78" t="s">
        <v>5</v>
      </c>
      <c r="Q393" s="78" t="s">
        <v>143</v>
      </c>
      <c r="R393" s="79">
        <v>90</v>
      </c>
      <c r="S393" s="80"/>
      <c r="T393" s="81">
        <v>8050</v>
      </c>
      <c r="U393" s="96" t="s">
        <v>716</v>
      </c>
      <c r="V393" s="79">
        <f>R393*T393*24/100</f>
        <v>173880</v>
      </c>
      <c r="W393" s="79">
        <f>R393*T393-V393</f>
        <v>550620</v>
      </c>
      <c r="X393" s="82">
        <f>M393+W393</f>
        <v>570620</v>
      </c>
      <c r="Y393" s="83">
        <f>M393</f>
        <v>20000</v>
      </c>
      <c r="Z393" s="84"/>
      <c r="AA393" s="87">
        <f>AB393*M393/100</f>
        <v>4</v>
      </c>
      <c r="AB393" s="86">
        <v>0.02</v>
      </c>
    </row>
    <row r="394" spans="2:28" ht="16.5" customHeight="1" x14ac:dyDescent="0.25">
      <c r="B394" s="97"/>
      <c r="C394" s="97"/>
      <c r="D394" s="98"/>
      <c r="E394" s="99"/>
      <c r="F394" s="97"/>
      <c r="G394" s="97"/>
      <c r="H394" s="105">
        <v>0</v>
      </c>
      <c r="I394" s="105">
        <v>2</v>
      </c>
      <c r="J394" s="105">
        <v>35</v>
      </c>
      <c r="K394" s="95">
        <v>235</v>
      </c>
      <c r="L394" s="106"/>
      <c r="M394" s="106"/>
      <c r="N394" s="77"/>
      <c r="O394" s="78"/>
      <c r="P394" s="78"/>
      <c r="Q394" s="78"/>
      <c r="R394" s="79"/>
      <c r="S394" s="80"/>
      <c r="T394" s="81"/>
      <c r="U394" s="77"/>
      <c r="V394" s="79"/>
      <c r="W394" s="79"/>
      <c r="X394" s="82"/>
      <c r="Y394" s="83"/>
      <c r="Z394" s="84"/>
      <c r="AA394" s="87">
        <f>SUM(AA392:AA393)</f>
        <v>9.4</v>
      </c>
      <c r="AB394" s="82"/>
    </row>
    <row r="395" spans="2:28" ht="16.5" customHeight="1" x14ac:dyDescent="0.25">
      <c r="B395" s="97"/>
      <c r="C395" s="97"/>
      <c r="D395" s="98"/>
      <c r="E395" s="99"/>
      <c r="F395" s="97"/>
      <c r="G395" s="97"/>
      <c r="H395" s="105"/>
      <c r="I395" s="105"/>
      <c r="J395" s="105"/>
      <c r="K395" s="95"/>
      <c r="L395" s="106"/>
      <c r="M395" s="106"/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2"/>
      <c r="Y395" s="83"/>
      <c r="Z395" s="84"/>
      <c r="AA395" s="87"/>
      <c r="AB395" s="82"/>
    </row>
    <row r="396" spans="2:28" ht="16.5" customHeight="1" x14ac:dyDescent="0.25">
      <c r="B396" s="99"/>
      <c r="C396" s="99"/>
      <c r="D396" s="99"/>
      <c r="E396" s="99"/>
      <c r="F396" s="99"/>
      <c r="G396" s="99"/>
      <c r="H396" s="107"/>
      <c r="I396" s="107"/>
      <c r="J396" s="107"/>
      <c r="K396" s="106"/>
      <c r="L396" s="106"/>
      <c r="M396" s="106"/>
      <c r="N396" s="77"/>
      <c r="O396" s="78"/>
      <c r="P396" s="78"/>
      <c r="Q396" s="78"/>
      <c r="R396" s="79"/>
      <c r="S396" s="80"/>
      <c r="T396" s="81"/>
      <c r="U396" s="77"/>
      <c r="V396" s="79"/>
      <c r="W396" s="79"/>
      <c r="X396" s="86"/>
      <c r="Y396" s="83"/>
      <c r="Z396" s="84"/>
      <c r="AA396" s="85"/>
      <c r="AB396" s="86"/>
    </row>
    <row r="397" spans="2:28" ht="16.5" customHeight="1" x14ac:dyDescent="0.25">
      <c r="B397" s="100" t="s">
        <v>205</v>
      </c>
      <c r="C397" s="101"/>
      <c r="D397" s="101"/>
      <c r="E397" s="101"/>
      <c r="F397" s="101"/>
      <c r="G397" s="102"/>
      <c r="H397" s="102" t="s">
        <v>210</v>
      </c>
      <c r="I397" s="102" t="s">
        <v>461</v>
      </c>
      <c r="J397" s="102" t="s">
        <v>247</v>
      </c>
      <c r="K397" s="102">
        <v>35</v>
      </c>
      <c r="L397" s="102">
        <v>7</v>
      </c>
      <c r="M397" s="102"/>
      <c r="N397" s="102"/>
      <c r="O397" s="102" t="s">
        <v>208</v>
      </c>
      <c r="P397" s="102" t="s">
        <v>209</v>
      </c>
      <c r="Q397" s="102" t="s">
        <v>139</v>
      </c>
      <c r="R397" s="102">
        <v>34160</v>
      </c>
      <c r="S397" s="102" t="s">
        <v>236</v>
      </c>
      <c r="T397" s="102">
        <v>200</v>
      </c>
      <c r="U397" s="102" t="s">
        <v>1194</v>
      </c>
      <c r="V397" s="103"/>
      <c r="W397" s="101"/>
      <c r="X397" s="102"/>
      <c r="Y397" s="101"/>
      <c r="Z397" s="101"/>
      <c r="AA397" s="101"/>
      <c r="AB397" s="104"/>
    </row>
    <row r="398" spans="2:28" ht="16.5" customHeight="1" x14ac:dyDescent="0.25">
      <c r="B398" s="97">
        <v>418</v>
      </c>
      <c r="C398" s="97" t="s">
        <v>55</v>
      </c>
      <c r="D398" s="98">
        <v>1274</v>
      </c>
      <c r="E398" s="99">
        <v>19</v>
      </c>
      <c r="F398" s="97">
        <v>7</v>
      </c>
      <c r="G398" s="97">
        <v>1</v>
      </c>
      <c r="H398" s="105">
        <v>0</v>
      </c>
      <c r="I398" s="105">
        <v>1</v>
      </c>
      <c r="J398" s="105">
        <v>20</v>
      </c>
      <c r="K398" s="95">
        <v>120</v>
      </c>
      <c r="L398" s="106">
        <f>T397</f>
        <v>200</v>
      </c>
      <c r="M398" s="106">
        <f>K398*L398</f>
        <v>24000</v>
      </c>
      <c r="N398" s="77"/>
      <c r="O398" s="78"/>
      <c r="P398" s="78"/>
      <c r="Q398" s="78"/>
      <c r="R398" s="79"/>
      <c r="S398" s="80"/>
      <c r="T398" s="81"/>
      <c r="U398" s="77"/>
      <c r="V398" s="79"/>
      <c r="W398" s="79"/>
      <c r="X398" s="82"/>
      <c r="Y398" s="83">
        <f>M398</f>
        <v>24000</v>
      </c>
      <c r="Z398" s="84"/>
      <c r="AA398" s="87">
        <f>AB398*M398/100</f>
        <v>2.4</v>
      </c>
      <c r="AB398" s="110">
        <v>0.01</v>
      </c>
    </row>
    <row r="399" spans="2:28" ht="16.5" customHeight="1" x14ac:dyDescent="0.25">
      <c r="B399" s="97"/>
      <c r="C399" s="97"/>
      <c r="D399" s="98"/>
      <c r="E399" s="99"/>
      <c r="F399" s="97"/>
      <c r="G399" s="97"/>
      <c r="H399" s="105"/>
      <c r="I399" s="105"/>
      <c r="J399" s="105"/>
      <c r="K399" s="95"/>
      <c r="L399" s="106"/>
      <c r="M399" s="106"/>
      <c r="N399" s="77"/>
      <c r="O399" s="78"/>
      <c r="P399" s="78"/>
      <c r="Q399" s="78"/>
      <c r="R399" s="79"/>
      <c r="S399" s="80"/>
      <c r="T399" s="81"/>
      <c r="U399" s="77"/>
      <c r="V399" s="79"/>
      <c r="W399" s="79"/>
      <c r="X399" s="82"/>
      <c r="Y399" s="83"/>
      <c r="Z399" s="84"/>
      <c r="AA399" s="87"/>
      <c r="AB399" s="110"/>
    </row>
    <row r="400" spans="2:28" ht="16.5" customHeight="1" x14ac:dyDescent="0.25">
      <c r="B400" s="99"/>
      <c r="C400" s="99"/>
      <c r="D400" s="99"/>
      <c r="E400" s="99"/>
      <c r="F400" s="99"/>
      <c r="G400" s="99"/>
      <c r="H400" s="107"/>
      <c r="I400" s="107"/>
      <c r="J400" s="107"/>
      <c r="K400" s="106"/>
      <c r="L400" s="106"/>
      <c r="M400" s="106"/>
      <c r="N400" s="77"/>
      <c r="O400" s="78"/>
      <c r="P400" s="78"/>
      <c r="Q400" s="78"/>
      <c r="R400" s="79"/>
      <c r="S400" s="80"/>
      <c r="T400" s="81"/>
      <c r="U400" s="77"/>
      <c r="V400" s="79"/>
      <c r="W400" s="79"/>
      <c r="X400" s="86"/>
      <c r="Y400" s="83"/>
      <c r="Z400" s="84"/>
      <c r="AA400" s="85"/>
      <c r="AB400" s="86"/>
    </row>
    <row r="401" spans="2:28" ht="16.5" customHeight="1" x14ac:dyDescent="0.25">
      <c r="B401" s="100" t="s">
        <v>205</v>
      </c>
      <c r="C401" s="101"/>
      <c r="D401" s="101"/>
      <c r="E401" s="101"/>
      <c r="F401" s="101"/>
      <c r="G401" s="102"/>
      <c r="H401" s="102" t="s">
        <v>210</v>
      </c>
      <c r="I401" s="102" t="s">
        <v>898</v>
      </c>
      <c r="J401" s="102" t="s">
        <v>899</v>
      </c>
      <c r="K401" s="102">
        <v>3</v>
      </c>
      <c r="L401" s="102">
        <v>7</v>
      </c>
      <c r="M401" s="102"/>
      <c r="N401" s="102"/>
      <c r="O401" s="102" t="s">
        <v>208</v>
      </c>
      <c r="P401" s="102" t="s">
        <v>209</v>
      </c>
      <c r="Q401" s="102" t="s">
        <v>139</v>
      </c>
      <c r="R401" s="102">
        <v>34160</v>
      </c>
      <c r="S401" s="102" t="s">
        <v>236</v>
      </c>
      <c r="T401" s="102">
        <v>200</v>
      </c>
      <c r="U401" s="102" t="s">
        <v>1196</v>
      </c>
      <c r="V401" s="103"/>
      <c r="W401" s="101"/>
      <c r="X401" s="102"/>
      <c r="Y401" s="101"/>
      <c r="Z401" s="101"/>
      <c r="AA401" s="101"/>
      <c r="AB401" s="104"/>
    </row>
    <row r="402" spans="2:28" ht="16.5" customHeight="1" x14ac:dyDescent="0.25">
      <c r="B402" s="97">
        <v>419</v>
      </c>
      <c r="C402" s="97" t="s">
        <v>55</v>
      </c>
      <c r="D402" s="98">
        <v>1273</v>
      </c>
      <c r="E402" s="99">
        <v>20</v>
      </c>
      <c r="F402" s="97">
        <v>7</v>
      </c>
      <c r="G402" s="97">
        <v>2</v>
      </c>
      <c r="H402" s="105">
        <v>0</v>
      </c>
      <c r="I402" s="105">
        <v>0</v>
      </c>
      <c r="J402" s="105">
        <v>79</v>
      </c>
      <c r="K402" s="95">
        <v>79</v>
      </c>
      <c r="L402" s="106">
        <f>T401</f>
        <v>200</v>
      </c>
      <c r="M402" s="106">
        <f>K402*L402</f>
        <v>15800</v>
      </c>
      <c r="N402" s="77"/>
      <c r="O402" s="78" t="s">
        <v>203</v>
      </c>
      <c r="P402" s="78" t="s">
        <v>1113</v>
      </c>
      <c r="Q402" s="78" t="s">
        <v>143</v>
      </c>
      <c r="R402" s="79">
        <v>90</v>
      </c>
      <c r="S402" s="80"/>
      <c r="T402" s="81">
        <v>7650</v>
      </c>
      <c r="U402" s="96" t="s">
        <v>1195</v>
      </c>
      <c r="V402" s="79">
        <f>R402*T402*93/100</f>
        <v>640305</v>
      </c>
      <c r="W402" s="79">
        <f>R402*T402-V402</f>
        <v>48195</v>
      </c>
      <c r="X402" s="82">
        <f>M402+W402</f>
        <v>63995</v>
      </c>
      <c r="Y402" s="83">
        <f>M402</f>
        <v>15800</v>
      </c>
      <c r="Z402" s="84"/>
      <c r="AA402" s="87">
        <f>AB402*M402/100</f>
        <v>3.16</v>
      </c>
      <c r="AB402" s="86">
        <v>0.02</v>
      </c>
    </row>
    <row r="403" spans="2:28" ht="16.5" customHeight="1" x14ac:dyDescent="0.25">
      <c r="B403" s="97"/>
      <c r="C403" s="97"/>
      <c r="D403" s="98"/>
      <c r="E403" s="99"/>
      <c r="F403" s="97"/>
      <c r="G403" s="97"/>
      <c r="H403" s="105"/>
      <c r="I403" s="105"/>
      <c r="J403" s="105"/>
      <c r="K403" s="95"/>
      <c r="L403" s="106"/>
      <c r="M403" s="106"/>
      <c r="N403" s="77"/>
      <c r="O403" s="78"/>
      <c r="P403" s="78"/>
      <c r="Q403" s="78"/>
      <c r="R403" s="79"/>
      <c r="S403" s="80"/>
      <c r="T403" s="81"/>
      <c r="U403" s="96"/>
      <c r="V403" s="79"/>
      <c r="W403" s="79"/>
      <c r="X403" s="82"/>
      <c r="Y403" s="83"/>
      <c r="Z403" s="84"/>
      <c r="AA403" s="87"/>
      <c r="AB403" s="86"/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>
      <c r="B405" s="100" t="s">
        <v>205</v>
      </c>
      <c r="C405" s="101"/>
      <c r="D405" s="101"/>
      <c r="E405" s="101"/>
      <c r="F405" s="101"/>
      <c r="G405" s="102"/>
      <c r="H405" s="102" t="s">
        <v>210</v>
      </c>
      <c r="I405" s="102" t="s">
        <v>1019</v>
      </c>
      <c r="J405" s="102" t="s">
        <v>1107</v>
      </c>
      <c r="K405" s="102">
        <v>24</v>
      </c>
      <c r="L405" s="102">
        <v>7</v>
      </c>
      <c r="M405" s="102"/>
      <c r="N405" s="102"/>
      <c r="O405" s="102" t="s">
        <v>208</v>
      </c>
      <c r="P405" s="102" t="s">
        <v>209</v>
      </c>
      <c r="Q405" s="102" t="s">
        <v>139</v>
      </c>
      <c r="R405" s="102">
        <v>34160</v>
      </c>
      <c r="S405" s="102" t="s">
        <v>236</v>
      </c>
      <c r="T405" s="102">
        <v>200</v>
      </c>
      <c r="U405" s="102" t="s">
        <v>1199</v>
      </c>
      <c r="V405" s="103"/>
      <c r="W405" s="101"/>
      <c r="X405" s="102" t="s">
        <v>212</v>
      </c>
      <c r="Y405" s="101" t="s">
        <v>1200</v>
      </c>
      <c r="Z405" s="101"/>
      <c r="AA405" s="101"/>
      <c r="AB405" s="104"/>
    </row>
    <row r="406" spans="2:28" ht="16.5" customHeight="1" x14ac:dyDescent="0.25">
      <c r="B406" s="97">
        <v>420</v>
      </c>
      <c r="C406" s="97" t="s">
        <v>55</v>
      </c>
      <c r="D406" s="98">
        <v>1272</v>
      </c>
      <c r="E406" s="99">
        <v>21</v>
      </c>
      <c r="F406" s="97">
        <v>7</v>
      </c>
      <c r="G406" s="97">
        <v>2</v>
      </c>
      <c r="H406" s="105">
        <v>0</v>
      </c>
      <c r="I406" s="105">
        <v>2</v>
      </c>
      <c r="J406" s="105">
        <v>64</v>
      </c>
      <c r="K406" s="95">
        <v>100</v>
      </c>
      <c r="L406" s="106">
        <f>T405</f>
        <v>200</v>
      </c>
      <c r="M406" s="106">
        <f>K406*L406</f>
        <v>20000</v>
      </c>
      <c r="N406" s="77"/>
      <c r="O406" s="78" t="s">
        <v>203</v>
      </c>
      <c r="P406" s="78" t="s">
        <v>5</v>
      </c>
      <c r="Q406" s="78" t="s">
        <v>143</v>
      </c>
      <c r="R406" s="79">
        <v>180</v>
      </c>
      <c r="S406" s="80"/>
      <c r="T406" s="81">
        <v>8050</v>
      </c>
      <c r="U406" s="96" t="s">
        <v>1187</v>
      </c>
      <c r="V406" s="79">
        <f>R406*T406*54/100</f>
        <v>782460</v>
      </c>
      <c r="W406" s="79">
        <f>R406*T406-V406</f>
        <v>666540</v>
      </c>
      <c r="X406" s="82">
        <f>M406+W406</f>
        <v>686540</v>
      </c>
      <c r="Y406" s="83">
        <f>M406</f>
        <v>20000</v>
      </c>
      <c r="Z406" s="84"/>
      <c r="AA406" s="87">
        <f>AB406*M406/100</f>
        <v>4</v>
      </c>
      <c r="AB406" s="86">
        <v>0.02</v>
      </c>
    </row>
    <row r="407" spans="2:28" ht="16.5" customHeight="1" x14ac:dyDescent="0.25">
      <c r="B407" s="97"/>
      <c r="C407" s="108" t="s">
        <v>212</v>
      </c>
      <c r="D407" s="98"/>
      <c r="E407" s="111" t="s">
        <v>1201</v>
      </c>
      <c r="F407" s="97"/>
      <c r="G407" s="97"/>
      <c r="H407" s="105"/>
      <c r="I407" s="105"/>
      <c r="J407" s="105"/>
      <c r="K407" s="95">
        <v>64</v>
      </c>
      <c r="L407" s="106">
        <f>T405</f>
        <v>200</v>
      </c>
      <c r="M407" s="106">
        <f>K407*L407</f>
        <v>12800</v>
      </c>
      <c r="N407" s="77"/>
      <c r="O407" s="78" t="s">
        <v>203</v>
      </c>
      <c r="P407" s="78" t="s">
        <v>5</v>
      </c>
      <c r="Q407" s="78" t="s">
        <v>143</v>
      </c>
      <c r="R407" s="79">
        <v>90</v>
      </c>
      <c r="S407" s="80"/>
      <c r="T407" s="81">
        <v>8050</v>
      </c>
      <c r="U407" s="96" t="s">
        <v>1152</v>
      </c>
      <c r="V407" s="79">
        <f>R407*T407*4/100</f>
        <v>28980</v>
      </c>
      <c r="W407" s="79">
        <f>R407*T407-V407</f>
        <v>695520</v>
      </c>
      <c r="X407" s="82">
        <f>M407+W407</f>
        <v>708320</v>
      </c>
      <c r="Y407" s="83">
        <f>M407</f>
        <v>12800</v>
      </c>
      <c r="Z407" s="84"/>
      <c r="AA407" s="87">
        <f>AB407*M407/100</f>
        <v>2.56</v>
      </c>
      <c r="AB407" s="86">
        <v>0.02</v>
      </c>
    </row>
    <row r="408" spans="2:28" ht="16.5" customHeight="1" x14ac:dyDescent="0.25">
      <c r="B408" s="97"/>
      <c r="C408" s="108" t="s">
        <v>212</v>
      </c>
      <c r="D408" s="98"/>
      <c r="E408" s="111" t="s">
        <v>1202</v>
      </c>
      <c r="F408" s="97"/>
      <c r="G408" s="97"/>
      <c r="H408" s="105"/>
      <c r="I408" s="105"/>
      <c r="J408" s="105"/>
      <c r="K408" s="95">
        <v>100</v>
      </c>
      <c r="L408" s="106">
        <f>T405</f>
        <v>200</v>
      </c>
      <c r="M408" s="106">
        <f>K408*L408</f>
        <v>20000</v>
      </c>
      <c r="N408" s="77"/>
      <c r="O408" s="78" t="s">
        <v>203</v>
      </c>
      <c r="P408" s="78" t="s">
        <v>211</v>
      </c>
      <c r="Q408" s="78" t="s">
        <v>143</v>
      </c>
      <c r="R408" s="79">
        <v>162</v>
      </c>
      <c r="S408" s="80"/>
      <c r="T408" s="81">
        <v>7450</v>
      </c>
      <c r="U408" s="96" t="s">
        <v>1198</v>
      </c>
      <c r="V408" s="79">
        <f>R408*T408*7/100</f>
        <v>84483</v>
      </c>
      <c r="W408" s="79">
        <f>R408*T408-V408</f>
        <v>1122417</v>
      </c>
      <c r="X408" s="82">
        <f>M408+W408</f>
        <v>1142417</v>
      </c>
      <c r="Y408" s="83">
        <f>M408</f>
        <v>20000</v>
      </c>
      <c r="Z408" s="84"/>
      <c r="AA408" s="87">
        <f>AB408*M408/100</f>
        <v>4</v>
      </c>
      <c r="AB408" s="86">
        <v>0.02</v>
      </c>
    </row>
    <row r="409" spans="2:28" ht="16.5" customHeight="1" x14ac:dyDescent="0.25">
      <c r="B409" s="97"/>
      <c r="C409" s="97"/>
      <c r="D409" s="98"/>
      <c r="E409" s="99"/>
      <c r="F409" s="97"/>
      <c r="G409" s="97"/>
      <c r="H409" s="105">
        <v>0</v>
      </c>
      <c r="I409" s="105">
        <v>2</v>
      </c>
      <c r="J409" s="105">
        <v>64</v>
      </c>
      <c r="K409" s="95">
        <v>264</v>
      </c>
      <c r="L409" s="106"/>
      <c r="M409" s="106"/>
      <c r="N409" s="77"/>
      <c r="O409" s="78"/>
      <c r="P409" s="78"/>
      <c r="Q409" s="78"/>
      <c r="R409" s="79"/>
      <c r="S409" s="80"/>
      <c r="T409" s="81"/>
      <c r="U409" s="77"/>
      <c r="V409" s="79"/>
      <c r="W409" s="79"/>
      <c r="X409" s="82"/>
      <c r="Y409" s="83"/>
      <c r="Z409" s="84"/>
      <c r="AA409" s="87">
        <f>SUM(AA406:AA408)</f>
        <v>10.56</v>
      </c>
      <c r="AB409" s="82"/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207</v>
      </c>
      <c r="I411" s="102" t="s">
        <v>747</v>
      </c>
      <c r="J411" s="102" t="s">
        <v>823</v>
      </c>
      <c r="K411" s="102">
        <v>47</v>
      </c>
      <c r="L411" s="102">
        <v>7</v>
      </c>
      <c r="M411" s="102"/>
      <c r="N411" s="102"/>
      <c r="O411" s="102" t="s">
        <v>208</v>
      </c>
      <c r="P411" s="102" t="s">
        <v>209</v>
      </c>
      <c r="Q411" s="102" t="s">
        <v>139</v>
      </c>
      <c r="R411" s="102">
        <v>34160</v>
      </c>
      <c r="S411" s="102" t="s">
        <v>236</v>
      </c>
      <c r="T411" s="102">
        <v>200</v>
      </c>
      <c r="U411" s="102" t="s">
        <v>1203</v>
      </c>
      <c r="V411" s="103"/>
      <c r="W411" s="101"/>
      <c r="X411" s="102" t="s">
        <v>212</v>
      </c>
      <c r="Y411" s="101" t="s">
        <v>1204</v>
      </c>
      <c r="Z411" s="101"/>
      <c r="AA411" s="101"/>
      <c r="AB411" s="104"/>
    </row>
    <row r="412" spans="2:28" ht="16.5" customHeight="1" x14ac:dyDescent="0.25">
      <c r="B412" s="97">
        <v>421</v>
      </c>
      <c r="C412" s="97" t="s">
        <v>55</v>
      </c>
      <c r="D412" s="98">
        <v>1271</v>
      </c>
      <c r="E412" s="99">
        <v>22</v>
      </c>
      <c r="F412" s="97">
        <v>7</v>
      </c>
      <c r="G412" s="97">
        <v>2</v>
      </c>
      <c r="H412" s="105">
        <v>0</v>
      </c>
      <c r="I412" s="105">
        <v>0</v>
      </c>
      <c r="J412" s="105">
        <v>44</v>
      </c>
      <c r="K412" s="95">
        <v>44</v>
      </c>
      <c r="L412" s="106">
        <f>T411</f>
        <v>200</v>
      </c>
      <c r="M412" s="106">
        <f>K412*L412</f>
        <v>8800</v>
      </c>
      <c r="N412" s="77"/>
      <c r="O412" s="78" t="s">
        <v>203</v>
      </c>
      <c r="P412" s="78" t="s">
        <v>211</v>
      </c>
      <c r="Q412" s="78" t="s">
        <v>143</v>
      </c>
      <c r="R412" s="79">
        <v>72</v>
      </c>
      <c r="S412" s="80"/>
      <c r="T412" s="81">
        <v>7450</v>
      </c>
      <c r="U412" s="96" t="s">
        <v>231</v>
      </c>
      <c r="V412" s="79">
        <f>R412*T412*34/100</f>
        <v>182376</v>
      </c>
      <c r="W412" s="79">
        <f>R412*T412-V412</f>
        <v>354024</v>
      </c>
      <c r="X412" s="82">
        <f>M412+W412</f>
        <v>362824</v>
      </c>
      <c r="Y412" s="83">
        <f>M412</f>
        <v>8800</v>
      </c>
      <c r="Z412" s="84"/>
      <c r="AA412" s="87">
        <f>AB412*M412/100</f>
        <v>1.76</v>
      </c>
      <c r="AB412" s="86">
        <v>0.02</v>
      </c>
    </row>
    <row r="413" spans="2:28" ht="16.5" customHeight="1" x14ac:dyDescent="0.25">
      <c r="B413" s="99"/>
      <c r="C413" s="99"/>
      <c r="D413" s="99"/>
      <c r="E413" s="99"/>
      <c r="F413" s="99"/>
      <c r="G413" s="99"/>
      <c r="H413" s="107"/>
      <c r="I413" s="107"/>
      <c r="J413" s="107"/>
      <c r="K413" s="106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6"/>
      <c r="Y413" s="83"/>
      <c r="Z413" s="84"/>
      <c r="AA413" s="85"/>
      <c r="AB413" s="86"/>
    </row>
    <row r="414" spans="2:28" ht="16.5" customHeight="1" x14ac:dyDescent="0.25">
      <c r="B414" s="100" t="s">
        <v>205</v>
      </c>
      <c r="C414" s="101"/>
      <c r="D414" s="101"/>
      <c r="E414" s="101"/>
      <c r="F414" s="101"/>
      <c r="G414" s="102"/>
      <c r="H414" s="102" t="s">
        <v>210</v>
      </c>
      <c r="I414" s="102" t="s">
        <v>1205</v>
      </c>
      <c r="J414" s="102" t="s">
        <v>264</v>
      </c>
      <c r="K414" s="102">
        <v>12</v>
      </c>
      <c r="L414" s="102">
        <v>7</v>
      </c>
      <c r="M414" s="102"/>
      <c r="N414" s="102"/>
      <c r="O414" s="102" t="s">
        <v>208</v>
      </c>
      <c r="P414" s="102" t="s">
        <v>209</v>
      </c>
      <c r="Q414" s="102" t="s">
        <v>139</v>
      </c>
      <c r="R414" s="102">
        <v>34160</v>
      </c>
      <c r="S414" s="102"/>
      <c r="T414" s="102">
        <v>180</v>
      </c>
      <c r="U414" s="102" t="s">
        <v>1206</v>
      </c>
      <c r="V414" s="103"/>
      <c r="W414" s="101"/>
      <c r="X414" s="102"/>
      <c r="Y414" s="101"/>
      <c r="Z414" s="101"/>
      <c r="AA414" s="101"/>
      <c r="AB414" s="104"/>
    </row>
    <row r="415" spans="2:28" ht="16.5" customHeight="1" x14ac:dyDescent="0.25">
      <c r="B415" s="97">
        <v>422</v>
      </c>
      <c r="C415" s="97" t="s">
        <v>55</v>
      </c>
      <c r="D415" s="98">
        <v>1275</v>
      </c>
      <c r="E415" s="99">
        <v>23</v>
      </c>
      <c r="F415" s="97">
        <v>7</v>
      </c>
      <c r="G415" s="97">
        <v>2</v>
      </c>
      <c r="H415" s="105">
        <v>0</v>
      </c>
      <c r="I415" s="105">
        <v>0</v>
      </c>
      <c r="J415" s="105">
        <v>50</v>
      </c>
      <c r="K415" s="95">
        <v>50</v>
      </c>
      <c r="L415" s="106">
        <f>T414</f>
        <v>180</v>
      </c>
      <c r="M415" s="106">
        <f>K415*L415</f>
        <v>9000</v>
      </c>
      <c r="N415" s="77"/>
      <c r="O415" s="78" t="s">
        <v>203</v>
      </c>
      <c r="P415" s="78" t="s">
        <v>211</v>
      </c>
      <c r="Q415" s="78" t="s">
        <v>143</v>
      </c>
      <c r="R415" s="79">
        <v>135</v>
      </c>
      <c r="S415" s="80"/>
      <c r="T415" s="81">
        <v>7450</v>
      </c>
      <c r="U415" s="96" t="s">
        <v>1207</v>
      </c>
      <c r="V415" s="79">
        <f>R415*T415*85/100</f>
        <v>854887.5</v>
      </c>
      <c r="W415" s="79">
        <f>R415*T415-V415</f>
        <v>150862.5</v>
      </c>
      <c r="X415" s="82">
        <f>M415+W415</f>
        <v>159862.5</v>
      </c>
      <c r="Y415" s="83">
        <f>M415</f>
        <v>9000</v>
      </c>
      <c r="Z415" s="84"/>
      <c r="AA415" s="87">
        <f>AB415*M415/100</f>
        <v>1.8</v>
      </c>
      <c r="AB415" s="86">
        <v>0.02</v>
      </c>
    </row>
    <row r="416" spans="2:28" ht="16.5" customHeight="1" x14ac:dyDescent="0.25">
      <c r="B416" s="97"/>
      <c r="C416" s="97"/>
      <c r="D416" s="98"/>
      <c r="E416" s="99"/>
      <c r="F416" s="97"/>
      <c r="G416" s="97"/>
      <c r="H416" s="105"/>
      <c r="I416" s="105"/>
      <c r="J416" s="105"/>
      <c r="K416" s="95">
        <v>48</v>
      </c>
      <c r="L416" s="106">
        <f>T414</f>
        <v>180</v>
      </c>
      <c r="M416" s="106">
        <f>K416*L416</f>
        <v>8640</v>
      </c>
      <c r="N416" s="77"/>
      <c r="O416" s="78" t="s">
        <v>203</v>
      </c>
      <c r="P416" s="78" t="s">
        <v>5</v>
      </c>
      <c r="Q416" s="78" t="s">
        <v>143</v>
      </c>
      <c r="R416" s="79">
        <v>135</v>
      </c>
      <c r="S416" s="80"/>
      <c r="T416" s="81">
        <v>8050</v>
      </c>
      <c r="U416" s="96" t="s">
        <v>221</v>
      </c>
      <c r="V416" s="79">
        <f>R416*T416*3/100</f>
        <v>32602.5</v>
      </c>
      <c r="W416" s="79">
        <f>R416*T416-V416</f>
        <v>1054147.5</v>
      </c>
      <c r="X416" s="82">
        <f>M416+W416</f>
        <v>1062787.5</v>
      </c>
      <c r="Y416" s="83">
        <f>M416</f>
        <v>8640</v>
      </c>
      <c r="Z416" s="84"/>
      <c r="AA416" s="87">
        <f>AB416*M416/100</f>
        <v>1.7280000000000002</v>
      </c>
      <c r="AB416" s="86">
        <v>0.02</v>
      </c>
    </row>
    <row r="417" spans="2:28" ht="16.5" customHeight="1" x14ac:dyDescent="0.25">
      <c r="B417" s="97"/>
      <c r="C417" s="97"/>
      <c r="D417" s="98"/>
      <c r="E417" s="99"/>
      <c r="F417" s="97"/>
      <c r="G417" s="97"/>
      <c r="H417" s="105"/>
      <c r="I417" s="105"/>
      <c r="J417" s="105"/>
      <c r="K417" s="95">
        <v>48</v>
      </c>
      <c r="L417" s="106">
        <f>T414</f>
        <v>180</v>
      </c>
      <c r="M417" s="106">
        <f>K417*L417</f>
        <v>8640</v>
      </c>
      <c r="N417" s="77"/>
      <c r="O417" s="78" t="s">
        <v>203</v>
      </c>
      <c r="P417" s="78" t="s">
        <v>5</v>
      </c>
      <c r="Q417" s="78" t="s">
        <v>143</v>
      </c>
      <c r="R417" s="79">
        <v>108</v>
      </c>
      <c r="S417" s="80"/>
      <c r="T417" s="81">
        <v>8050</v>
      </c>
      <c r="U417" s="96" t="s">
        <v>216</v>
      </c>
      <c r="V417" s="79">
        <f>R417*T417*12/100</f>
        <v>104328</v>
      </c>
      <c r="W417" s="79">
        <f>R417*T417-V417</f>
        <v>765072</v>
      </c>
      <c r="X417" s="82">
        <f>M417+W417</f>
        <v>773712</v>
      </c>
      <c r="Y417" s="83">
        <f>M417</f>
        <v>8640</v>
      </c>
      <c r="Z417" s="84"/>
      <c r="AA417" s="87">
        <f>AB417*M417/100</f>
        <v>1.7280000000000002</v>
      </c>
      <c r="AB417" s="86">
        <v>0.02</v>
      </c>
    </row>
    <row r="418" spans="2:28" ht="16.5" customHeight="1" x14ac:dyDescent="0.25">
      <c r="B418" s="97"/>
      <c r="C418" s="97"/>
      <c r="D418" s="98"/>
      <c r="E418" s="99"/>
      <c r="F418" s="97"/>
      <c r="G418" s="97"/>
      <c r="H418" s="105"/>
      <c r="I418" s="105"/>
      <c r="J418" s="105"/>
      <c r="K418" s="95">
        <v>48</v>
      </c>
      <c r="L418" s="106">
        <f>T414</f>
        <v>180</v>
      </c>
      <c r="M418" s="106">
        <f>K418*L418</f>
        <v>8640</v>
      </c>
      <c r="N418" s="77"/>
      <c r="O418" s="78" t="s">
        <v>203</v>
      </c>
      <c r="P418" s="78" t="s">
        <v>211</v>
      </c>
      <c r="Q418" s="78" t="s">
        <v>143</v>
      </c>
      <c r="R418" s="79">
        <v>108</v>
      </c>
      <c r="S418" s="80"/>
      <c r="T418" s="81">
        <v>7450</v>
      </c>
      <c r="U418" s="96" t="s">
        <v>996</v>
      </c>
      <c r="V418" s="79">
        <f>R418*T418*85/100</f>
        <v>683910</v>
      </c>
      <c r="W418" s="79">
        <f>R418*T418-V418</f>
        <v>120690</v>
      </c>
      <c r="X418" s="82">
        <f>M418+W418</f>
        <v>129330</v>
      </c>
      <c r="Y418" s="83">
        <f>M418</f>
        <v>8640</v>
      </c>
      <c r="Z418" s="84"/>
      <c r="AA418" s="87">
        <f>AB418*M418/100</f>
        <v>1.7280000000000002</v>
      </c>
      <c r="AB418" s="86">
        <v>0.02</v>
      </c>
    </row>
    <row r="419" spans="2:28" ht="16.5" customHeight="1" x14ac:dyDescent="0.25">
      <c r="B419" s="99"/>
      <c r="C419" s="99"/>
      <c r="D419" s="99"/>
      <c r="E419" s="99"/>
      <c r="F419" s="99"/>
      <c r="G419" s="99"/>
      <c r="H419" s="107">
        <v>0</v>
      </c>
      <c r="I419" s="107">
        <v>1</v>
      </c>
      <c r="J419" s="107">
        <v>94</v>
      </c>
      <c r="K419" s="106">
        <v>194</v>
      </c>
      <c r="L419" s="106"/>
      <c r="M419" s="106"/>
      <c r="N419" s="77"/>
      <c r="O419" s="78"/>
      <c r="P419" s="78"/>
      <c r="Q419" s="78"/>
      <c r="R419" s="79"/>
      <c r="S419" s="80"/>
      <c r="T419" s="81"/>
      <c r="U419" s="77"/>
      <c r="V419" s="79"/>
      <c r="W419" s="79"/>
      <c r="X419" s="86"/>
      <c r="Y419" s="83"/>
      <c r="Z419" s="84"/>
      <c r="AA419" s="87">
        <f>SUM(AA415:AA418)</f>
        <v>6.984</v>
      </c>
      <c r="AB419" s="86"/>
    </row>
    <row r="420" spans="2:28" ht="16.5" customHeight="1" x14ac:dyDescent="0.25">
      <c r="B420" s="100" t="s">
        <v>205</v>
      </c>
      <c r="C420" s="101"/>
      <c r="D420" s="101"/>
      <c r="E420" s="101"/>
      <c r="F420" s="101"/>
      <c r="G420" s="102"/>
      <c r="H420" s="102" t="s">
        <v>210</v>
      </c>
      <c r="I420" s="102" t="s">
        <v>802</v>
      </c>
      <c r="J420" s="102" t="s">
        <v>803</v>
      </c>
      <c r="K420" s="102">
        <v>8</v>
      </c>
      <c r="L420" s="102">
        <v>7</v>
      </c>
      <c r="M420" s="102"/>
      <c r="N420" s="102"/>
      <c r="O420" s="102" t="s">
        <v>208</v>
      </c>
      <c r="P420" s="102" t="s">
        <v>209</v>
      </c>
      <c r="Q420" s="102" t="s">
        <v>139</v>
      </c>
      <c r="R420" s="102">
        <v>34160</v>
      </c>
      <c r="S420" s="102" t="s">
        <v>236</v>
      </c>
      <c r="T420" s="102">
        <v>200</v>
      </c>
      <c r="U420" s="102" t="s">
        <v>1208</v>
      </c>
      <c r="V420" s="103"/>
      <c r="W420" s="101"/>
      <c r="X420" s="102"/>
      <c r="Y420" s="101"/>
      <c r="Z420" s="101"/>
      <c r="AA420" s="101"/>
      <c r="AB420" s="104"/>
    </row>
    <row r="421" spans="2:28" ht="16.5" customHeight="1" x14ac:dyDescent="0.25">
      <c r="B421" s="97">
        <v>423</v>
      </c>
      <c r="C421" s="97" t="s">
        <v>55</v>
      </c>
      <c r="D421" s="98">
        <v>1249</v>
      </c>
      <c r="E421" s="99">
        <v>24</v>
      </c>
      <c r="F421" s="97">
        <v>7</v>
      </c>
      <c r="G421" s="97">
        <v>2</v>
      </c>
      <c r="H421" s="105">
        <v>0</v>
      </c>
      <c r="I421" s="105">
        <v>0</v>
      </c>
      <c r="J421" s="105">
        <v>99</v>
      </c>
      <c r="K421" s="95">
        <v>99</v>
      </c>
      <c r="L421" s="106">
        <f>T420</f>
        <v>200</v>
      </c>
      <c r="M421" s="106">
        <f>K421*L421</f>
        <v>19800</v>
      </c>
      <c r="N421" s="77"/>
      <c r="O421" s="78" t="s">
        <v>203</v>
      </c>
      <c r="P421" s="78" t="s">
        <v>5</v>
      </c>
      <c r="Q421" s="78" t="s">
        <v>143</v>
      </c>
      <c r="R421" s="79">
        <v>90</v>
      </c>
      <c r="S421" s="80"/>
      <c r="T421" s="81">
        <v>8050</v>
      </c>
      <c r="U421" s="96" t="s">
        <v>1209</v>
      </c>
      <c r="V421" s="79">
        <f>R421*T421*9/100</f>
        <v>65205</v>
      </c>
      <c r="W421" s="79">
        <f>R421*T421-V421</f>
        <v>659295</v>
      </c>
      <c r="X421" s="82">
        <f>M421+W421</f>
        <v>679095</v>
      </c>
      <c r="Y421" s="83">
        <f>M421</f>
        <v>19800</v>
      </c>
      <c r="Z421" s="84"/>
      <c r="AA421" s="87">
        <f>AB421*M421/100</f>
        <v>3.96</v>
      </c>
      <c r="AB421" s="86">
        <v>0.02</v>
      </c>
    </row>
    <row r="422" spans="2:28" ht="16.5" customHeight="1" x14ac:dyDescent="0.25">
      <c r="B422" s="99"/>
      <c r="C422" s="99"/>
      <c r="D422" s="99"/>
      <c r="E422" s="99"/>
      <c r="F422" s="99"/>
      <c r="G422" s="99"/>
      <c r="H422" s="107"/>
      <c r="I422" s="107"/>
      <c r="J422" s="107"/>
      <c r="K422" s="106"/>
      <c r="L422" s="106"/>
      <c r="M422" s="106"/>
      <c r="N422" s="77"/>
      <c r="O422" s="78"/>
      <c r="P422" s="78"/>
      <c r="Q422" s="78"/>
      <c r="R422" s="79"/>
      <c r="S422" s="80"/>
      <c r="T422" s="81"/>
      <c r="U422" s="77"/>
      <c r="V422" s="79"/>
      <c r="W422" s="79"/>
      <c r="X422" s="86"/>
      <c r="Y422" s="83"/>
      <c r="Z422" s="84"/>
      <c r="AA422" s="85"/>
      <c r="AB422" s="86"/>
    </row>
    <row r="423" spans="2:28" ht="16.5" customHeight="1" x14ac:dyDescent="0.25">
      <c r="B423" s="100" t="s">
        <v>205</v>
      </c>
      <c r="C423" s="101"/>
      <c r="D423" s="101"/>
      <c r="E423" s="101"/>
      <c r="F423" s="101"/>
      <c r="G423" s="102"/>
      <c r="H423" s="102" t="s">
        <v>207</v>
      </c>
      <c r="I423" s="102" t="s">
        <v>862</v>
      </c>
      <c r="J423" s="102" t="s">
        <v>823</v>
      </c>
      <c r="K423" s="102">
        <v>35</v>
      </c>
      <c r="L423" s="102">
        <v>7</v>
      </c>
      <c r="M423" s="102"/>
      <c r="N423" s="102"/>
      <c r="O423" s="102" t="s">
        <v>208</v>
      </c>
      <c r="P423" s="102" t="s">
        <v>209</v>
      </c>
      <c r="Q423" s="102" t="s">
        <v>139</v>
      </c>
      <c r="R423" s="102">
        <v>34160</v>
      </c>
      <c r="S423" s="102" t="s">
        <v>236</v>
      </c>
      <c r="T423" s="102">
        <v>200</v>
      </c>
      <c r="U423" s="102" t="s">
        <v>1210</v>
      </c>
      <c r="V423" s="103"/>
      <c r="W423" s="101"/>
      <c r="X423" s="102" t="s">
        <v>212</v>
      </c>
      <c r="Y423" s="101" t="s">
        <v>1211</v>
      </c>
      <c r="Z423" s="101"/>
      <c r="AA423" s="101"/>
      <c r="AB423" s="104"/>
    </row>
    <row r="424" spans="2:28" ht="16.5" customHeight="1" x14ac:dyDescent="0.25">
      <c r="B424" s="97">
        <v>424</v>
      </c>
      <c r="C424" s="97" t="s">
        <v>55</v>
      </c>
      <c r="D424" s="98">
        <v>1250</v>
      </c>
      <c r="E424" s="99">
        <v>25</v>
      </c>
      <c r="F424" s="97">
        <v>7</v>
      </c>
      <c r="G424" s="97"/>
      <c r="H424" s="105">
        <v>0</v>
      </c>
      <c r="I424" s="105">
        <v>0</v>
      </c>
      <c r="J424" s="105">
        <v>56</v>
      </c>
      <c r="K424" s="95">
        <v>56</v>
      </c>
      <c r="L424" s="106">
        <f>T423</f>
        <v>200</v>
      </c>
      <c r="M424" s="106">
        <f>K424*L424</f>
        <v>11200</v>
      </c>
      <c r="N424" s="77"/>
      <c r="O424" s="78" t="s">
        <v>203</v>
      </c>
      <c r="P424" s="78" t="s">
        <v>1113</v>
      </c>
      <c r="Q424" s="78" t="s">
        <v>143</v>
      </c>
      <c r="R424" s="79">
        <v>72</v>
      </c>
      <c r="S424" s="80"/>
      <c r="T424" s="81">
        <v>7650</v>
      </c>
      <c r="U424" s="96" t="s">
        <v>1197</v>
      </c>
      <c r="V424" s="79">
        <f>R424*T424*93/100</f>
        <v>512244</v>
      </c>
      <c r="W424" s="79">
        <f>R424*T424-V424</f>
        <v>38556</v>
      </c>
      <c r="X424" s="82">
        <f>M424+W424</f>
        <v>49756</v>
      </c>
      <c r="Y424" s="83">
        <f>M424</f>
        <v>11200</v>
      </c>
      <c r="Z424" s="84"/>
      <c r="AA424" s="87">
        <f>AB424*M424/100</f>
        <v>2.2400000000000002</v>
      </c>
      <c r="AB424" s="86">
        <v>0.02</v>
      </c>
    </row>
    <row r="425" spans="2:28" ht="16.5" customHeight="1" x14ac:dyDescent="0.25">
      <c r="B425" s="97"/>
      <c r="C425" s="97"/>
      <c r="D425" s="98"/>
      <c r="E425" s="99"/>
      <c r="F425" s="97"/>
      <c r="G425" s="97"/>
      <c r="H425" s="105"/>
      <c r="I425" s="105"/>
      <c r="J425" s="105"/>
      <c r="K425" s="95">
        <v>56</v>
      </c>
      <c r="L425" s="106">
        <f>T423</f>
        <v>200</v>
      </c>
      <c r="M425" s="106">
        <f>K425*L425</f>
        <v>11200</v>
      </c>
      <c r="N425" s="77"/>
      <c r="O425" s="78" t="s">
        <v>203</v>
      </c>
      <c r="P425" s="78" t="s">
        <v>211</v>
      </c>
      <c r="Q425" s="78" t="s">
        <v>143</v>
      </c>
      <c r="R425" s="79">
        <v>108</v>
      </c>
      <c r="S425" s="80"/>
      <c r="T425" s="81">
        <v>7450</v>
      </c>
      <c r="U425" s="96" t="s">
        <v>1078</v>
      </c>
      <c r="V425" s="79">
        <f>R425*T425*85/100</f>
        <v>683910</v>
      </c>
      <c r="W425" s="79">
        <f>R425*T425-V425</f>
        <v>120690</v>
      </c>
      <c r="X425" s="82">
        <f>M425+W425</f>
        <v>131890</v>
      </c>
      <c r="Y425" s="83">
        <f>M425</f>
        <v>11200</v>
      </c>
      <c r="Z425" s="84"/>
      <c r="AA425" s="87">
        <f>AB425*M425/100</f>
        <v>2.2400000000000002</v>
      </c>
      <c r="AB425" s="86">
        <v>0.02</v>
      </c>
    </row>
    <row r="426" spans="2:28" ht="16.5" customHeight="1" x14ac:dyDescent="0.25">
      <c r="B426" s="97"/>
      <c r="C426" s="97"/>
      <c r="D426" s="98"/>
      <c r="E426" s="99"/>
      <c r="F426" s="97"/>
      <c r="G426" s="97"/>
      <c r="H426" s="105">
        <v>0</v>
      </c>
      <c r="I426" s="105">
        <v>1</v>
      </c>
      <c r="J426" s="105">
        <v>12</v>
      </c>
      <c r="K426" s="95">
        <v>112</v>
      </c>
      <c r="L426" s="106"/>
      <c r="M426" s="106"/>
      <c r="N426" s="77"/>
      <c r="O426" s="78"/>
      <c r="P426" s="78"/>
      <c r="Q426" s="78"/>
      <c r="R426" s="79"/>
      <c r="S426" s="80"/>
      <c r="T426" s="81"/>
      <c r="U426" s="77"/>
      <c r="V426" s="79"/>
      <c r="W426" s="79"/>
      <c r="X426" s="82"/>
      <c r="Y426" s="83"/>
      <c r="Z426" s="84"/>
      <c r="AA426" s="87">
        <f>SUM(AA424:AA425)</f>
        <v>4.4800000000000004</v>
      </c>
      <c r="AB426" s="82"/>
    </row>
    <row r="427" spans="2:28" ht="16.5" customHeight="1" x14ac:dyDescent="0.25">
      <c r="B427" s="99"/>
      <c r="C427" s="99"/>
      <c r="D427" s="99"/>
      <c r="E427" s="99"/>
      <c r="F427" s="99"/>
      <c r="G427" s="99"/>
      <c r="H427" s="107"/>
      <c r="I427" s="107"/>
      <c r="J427" s="107"/>
      <c r="K427" s="106"/>
      <c r="L427" s="106"/>
      <c r="M427" s="106"/>
      <c r="N427" s="77"/>
      <c r="O427" s="78"/>
      <c r="P427" s="78"/>
      <c r="Q427" s="78"/>
      <c r="R427" s="79"/>
      <c r="S427" s="80"/>
      <c r="T427" s="81"/>
      <c r="U427" s="77"/>
      <c r="V427" s="79"/>
      <c r="W427" s="79"/>
      <c r="X427" s="86"/>
      <c r="Y427" s="83"/>
      <c r="Z427" s="84"/>
      <c r="AA427" s="85"/>
      <c r="AB427" s="86"/>
    </row>
    <row r="428" spans="2:28" ht="16.5" customHeight="1" x14ac:dyDescent="0.25">
      <c r="B428" s="100" t="s">
        <v>205</v>
      </c>
      <c r="C428" s="101"/>
      <c r="D428" s="101"/>
      <c r="E428" s="101"/>
      <c r="F428" s="101"/>
      <c r="G428" s="102"/>
      <c r="H428" s="102" t="s">
        <v>210</v>
      </c>
      <c r="I428" s="102" t="s">
        <v>1213</v>
      </c>
      <c r="J428" s="102" t="s">
        <v>795</v>
      </c>
      <c r="K428" s="102">
        <v>22</v>
      </c>
      <c r="L428" s="102">
        <v>7</v>
      </c>
      <c r="M428" s="102"/>
      <c r="N428" s="102"/>
      <c r="O428" s="102" t="s">
        <v>208</v>
      </c>
      <c r="P428" s="102" t="s">
        <v>209</v>
      </c>
      <c r="Q428" s="102" t="s">
        <v>139</v>
      </c>
      <c r="R428" s="102">
        <v>34160</v>
      </c>
      <c r="S428" s="102" t="s">
        <v>236</v>
      </c>
      <c r="T428" s="102">
        <v>200</v>
      </c>
      <c r="U428" s="102" t="s">
        <v>1214</v>
      </c>
      <c r="V428" s="103"/>
      <c r="W428" s="101"/>
      <c r="X428" s="102" t="s">
        <v>212</v>
      </c>
      <c r="Y428" s="101" t="s">
        <v>1212</v>
      </c>
      <c r="Z428" s="101"/>
      <c r="AA428" s="101"/>
      <c r="AB428" s="104"/>
    </row>
    <row r="429" spans="2:28" ht="16.5" customHeight="1" x14ac:dyDescent="0.25">
      <c r="B429" s="97">
        <v>425</v>
      </c>
      <c r="C429" s="97" t="s">
        <v>55</v>
      </c>
      <c r="D429" s="98">
        <v>1252</v>
      </c>
      <c r="E429" s="99">
        <v>26</v>
      </c>
      <c r="F429" s="97">
        <v>7</v>
      </c>
      <c r="G429" s="97">
        <v>2</v>
      </c>
      <c r="H429" s="105">
        <v>0</v>
      </c>
      <c r="I429" s="105">
        <v>0</v>
      </c>
      <c r="J429" s="105">
        <v>23</v>
      </c>
      <c r="K429" s="95">
        <v>26</v>
      </c>
      <c r="L429" s="106">
        <f>T428</f>
        <v>200</v>
      </c>
      <c r="M429" s="106">
        <f>K429*L429</f>
        <v>5200</v>
      </c>
      <c r="N429" s="77"/>
      <c r="O429" s="78" t="s">
        <v>203</v>
      </c>
      <c r="P429" s="78" t="s">
        <v>1113</v>
      </c>
      <c r="Q429" s="78" t="s">
        <v>143</v>
      </c>
      <c r="R429" s="79">
        <v>90</v>
      </c>
      <c r="S429" s="80"/>
      <c r="T429" s="81">
        <v>7650</v>
      </c>
      <c r="U429" s="96" t="s">
        <v>1215</v>
      </c>
      <c r="V429" s="79">
        <f>R429*T429*93/100</f>
        <v>640305</v>
      </c>
      <c r="W429" s="79">
        <f>R429*T429-V429</f>
        <v>48195</v>
      </c>
      <c r="X429" s="82">
        <f>M429+W429</f>
        <v>53395</v>
      </c>
      <c r="Y429" s="83">
        <f>M429</f>
        <v>5200</v>
      </c>
      <c r="Z429" s="84"/>
      <c r="AA429" s="87">
        <f>AB429*M429/100</f>
        <v>1.04</v>
      </c>
      <c r="AB429" s="86">
        <v>0.02</v>
      </c>
    </row>
    <row r="430" spans="2:28" ht="16.5" customHeight="1" x14ac:dyDescent="0.25">
      <c r="B430" s="97"/>
      <c r="C430" s="97"/>
      <c r="D430" s="98"/>
      <c r="E430" s="99"/>
      <c r="F430" s="97"/>
      <c r="G430" s="97">
        <v>2</v>
      </c>
      <c r="H430" s="105"/>
      <c r="I430" s="105"/>
      <c r="J430" s="105"/>
      <c r="K430" s="95">
        <v>18</v>
      </c>
      <c r="L430" s="106">
        <f>T428</f>
        <v>200</v>
      </c>
      <c r="M430" s="106">
        <f>K430*L430</f>
        <v>3600</v>
      </c>
      <c r="N430" s="77"/>
      <c r="O430" s="78" t="s">
        <v>203</v>
      </c>
      <c r="P430" s="78" t="s">
        <v>5</v>
      </c>
      <c r="Q430" s="78" t="s">
        <v>143</v>
      </c>
      <c r="R430" s="79">
        <v>72</v>
      </c>
      <c r="S430" s="80"/>
      <c r="T430" s="81">
        <v>8050</v>
      </c>
      <c r="U430" s="96" t="s">
        <v>231</v>
      </c>
      <c r="V430" s="79">
        <f>R430*T430*34/100</f>
        <v>197064</v>
      </c>
      <c r="W430" s="79">
        <f>R430*T430-V430</f>
        <v>382536</v>
      </c>
      <c r="X430" s="82">
        <f>M430+W430</f>
        <v>386136</v>
      </c>
      <c r="Y430" s="83">
        <f>M430</f>
        <v>3600</v>
      </c>
      <c r="Z430" s="84"/>
      <c r="AA430" s="87">
        <f>AB430*M430/100</f>
        <v>0.72</v>
      </c>
      <c r="AB430" s="86">
        <v>0.02</v>
      </c>
    </row>
    <row r="431" spans="2:28" ht="16.5" customHeight="1" x14ac:dyDescent="0.25">
      <c r="B431" s="97"/>
      <c r="C431" s="97"/>
      <c r="D431" s="98"/>
      <c r="E431" s="99"/>
      <c r="F431" s="97"/>
      <c r="G431" s="97">
        <v>3</v>
      </c>
      <c r="H431" s="105"/>
      <c r="I431" s="105"/>
      <c r="J431" s="105"/>
      <c r="K431" s="95">
        <v>9</v>
      </c>
      <c r="L431" s="106">
        <f>T428</f>
        <v>200</v>
      </c>
      <c r="M431" s="106">
        <f>K431*L431</f>
        <v>1800</v>
      </c>
      <c r="N431" s="77"/>
      <c r="O431" s="78" t="s">
        <v>215</v>
      </c>
      <c r="P431" s="78" t="s">
        <v>5</v>
      </c>
      <c r="Q431" s="78" t="s">
        <v>143</v>
      </c>
      <c r="R431" s="79">
        <v>36</v>
      </c>
      <c r="S431" s="80"/>
      <c r="T431" s="81">
        <v>7350</v>
      </c>
      <c r="U431" s="96" t="s">
        <v>375</v>
      </c>
      <c r="V431" s="79">
        <f>R431*T431*36/100</f>
        <v>95256</v>
      </c>
      <c r="W431" s="79">
        <f>R431*T431-V431</f>
        <v>169344</v>
      </c>
      <c r="X431" s="82">
        <f>M431+W431</f>
        <v>171144</v>
      </c>
      <c r="Y431" s="83">
        <f>M430</f>
        <v>3600</v>
      </c>
      <c r="Z431" s="84"/>
      <c r="AA431" s="87">
        <f>X431*AB431/100</f>
        <v>513.43200000000002</v>
      </c>
      <c r="AB431" s="86">
        <v>0.3</v>
      </c>
    </row>
    <row r="432" spans="2:28" ht="16.5" customHeight="1" x14ac:dyDescent="0.25">
      <c r="B432" s="97"/>
      <c r="C432" s="97"/>
      <c r="D432" s="98"/>
      <c r="E432" s="99"/>
      <c r="F432" s="97"/>
      <c r="G432" s="97"/>
      <c r="H432" s="105">
        <v>0</v>
      </c>
      <c r="I432" s="105">
        <v>0</v>
      </c>
      <c r="J432" s="105">
        <v>53</v>
      </c>
      <c r="K432" s="95">
        <v>53</v>
      </c>
      <c r="L432" s="106"/>
      <c r="M432" s="106"/>
      <c r="N432" s="77"/>
      <c r="O432" s="78"/>
      <c r="P432" s="78"/>
      <c r="Q432" s="78"/>
      <c r="R432" s="79"/>
      <c r="S432" s="80"/>
      <c r="T432" s="81"/>
      <c r="U432" s="77"/>
      <c r="V432" s="79"/>
      <c r="W432" s="79"/>
      <c r="X432" s="82"/>
      <c r="Y432" s="83"/>
      <c r="Z432" s="84"/>
      <c r="AA432" s="87">
        <f>SUM(AA429:AA431)</f>
        <v>515.19200000000001</v>
      </c>
      <c r="AB432" s="82"/>
    </row>
    <row r="433" spans="2:28" ht="16.5" customHeight="1" x14ac:dyDescent="0.25">
      <c r="B433" s="99"/>
      <c r="C433" s="99"/>
      <c r="D433" s="99"/>
      <c r="E433" s="99"/>
      <c r="F433" s="99"/>
      <c r="G433" s="99"/>
      <c r="H433" s="107"/>
      <c r="I433" s="107"/>
      <c r="J433" s="107"/>
      <c r="K433" s="106"/>
      <c r="L433" s="106"/>
      <c r="M433" s="106"/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6"/>
      <c r="Y433" s="83"/>
      <c r="Z433" s="84"/>
      <c r="AA433" s="85"/>
      <c r="AB433" s="86"/>
    </row>
    <row r="434" spans="2:28" ht="16.5" customHeight="1" x14ac:dyDescent="0.25">
      <c r="B434" s="100" t="s">
        <v>205</v>
      </c>
      <c r="C434" s="101"/>
      <c r="D434" s="101"/>
      <c r="E434" s="101"/>
      <c r="F434" s="101"/>
      <c r="G434" s="102"/>
      <c r="H434" s="102" t="s">
        <v>207</v>
      </c>
      <c r="I434" s="102" t="s">
        <v>922</v>
      </c>
      <c r="J434" s="102" t="s">
        <v>823</v>
      </c>
      <c r="K434" s="102">
        <v>34</v>
      </c>
      <c r="L434" s="102">
        <v>7</v>
      </c>
      <c r="M434" s="102"/>
      <c r="N434" s="102"/>
      <c r="O434" s="102" t="s">
        <v>208</v>
      </c>
      <c r="P434" s="102" t="s">
        <v>209</v>
      </c>
      <c r="Q434" s="102" t="s">
        <v>139</v>
      </c>
      <c r="R434" s="102">
        <v>34160</v>
      </c>
      <c r="S434" s="102" t="s">
        <v>236</v>
      </c>
      <c r="T434" s="102">
        <v>200</v>
      </c>
      <c r="U434" s="102" t="s">
        <v>1216</v>
      </c>
      <c r="V434" s="103"/>
      <c r="W434" s="101"/>
      <c r="X434" s="102"/>
      <c r="Y434" s="101"/>
      <c r="Z434" s="101"/>
      <c r="AA434" s="101"/>
      <c r="AB434" s="104"/>
    </row>
    <row r="435" spans="2:28" ht="16.5" customHeight="1" x14ac:dyDescent="0.25">
      <c r="B435" s="97">
        <v>426</v>
      </c>
      <c r="C435" s="97" t="s">
        <v>55</v>
      </c>
      <c r="D435" s="98">
        <v>1251</v>
      </c>
      <c r="E435" s="99">
        <v>27</v>
      </c>
      <c r="F435" s="97">
        <v>7</v>
      </c>
      <c r="G435" s="97">
        <v>2</v>
      </c>
      <c r="H435" s="105">
        <v>0</v>
      </c>
      <c r="I435" s="105">
        <v>1</v>
      </c>
      <c r="J435" s="105">
        <v>42</v>
      </c>
      <c r="K435" s="95">
        <v>142</v>
      </c>
      <c r="L435" s="106">
        <f>T434</f>
        <v>200</v>
      </c>
      <c r="M435" s="106">
        <f>K435*L435</f>
        <v>28400</v>
      </c>
      <c r="N435" s="77"/>
      <c r="O435" s="78" t="s">
        <v>203</v>
      </c>
      <c r="P435" s="78" t="s">
        <v>211</v>
      </c>
      <c r="Q435" s="78" t="s">
        <v>143</v>
      </c>
      <c r="R435" s="79">
        <v>108</v>
      </c>
      <c r="S435" s="80"/>
      <c r="T435" s="81">
        <v>7450</v>
      </c>
      <c r="U435" s="96" t="s">
        <v>1217</v>
      </c>
      <c r="V435" s="79">
        <f>R435*T435*85/100</f>
        <v>683910</v>
      </c>
      <c r="W435" s="79">
        <f>R435*T435-V435</f>
        <v>120690</v>
      </c>
      <c r="X435" s="82">
        <f>M435+W435</f>
        <v>149090</v>
      </c>
      <c r="Y435" s="83">
        <f>M435</f>
        <v>28400</v>
      </c>
      <c r="Z435" s="84"/>
      <c r="AA435" s="87">
        <f>AB435*M435/100</f>
        <v>5.68</v>
      </c>
      <c r="AB435" s="86">
        <v>0.02</v>
      </c>
    </row>
    <row r="436" spans="2:28" ht="16.5" customHeight="1" x14ac:dyDescent="0.25">
      <c r="B436" s="99"/>
      <c r="C436" s="99"/>
      <c r="D436" s="99"/>
      <c r="E436" s="99"/>
      <c r="F436" s="99"/>
      <c r="G436" s="99"/>
      <c r="H436" s="107"/>
      <c r="I436" s="107"/>
      <c r="J436" s="107"/>
      <c r="K436" s="106"/>
      <c r="L436" s="106"/>
      <c r="M436" s="106"/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6"/>
      <c r="Y436" s="83"/>
      <c r="Z436" s="84"/>
      <c r="AA436" s="85"/>
      <c r="AB436" s="86"/>
    </row>
    <row r="437" spans="2:28" ht="16.5" customHeight="1" x14ac:dyDescent="0.25">
      <c r="B437" s="100" t="s">
        <v>205</v>
      </c>
      <c r="C437" s="101"/>
      <c r="D437" s="101"/>
      <c r="E437" s="101"/>
      <c r="F437" s="101"/>
      <c r="G437" s="102"/>
      <c r="H437" s="102" t="s">
        <v>210</v>
      </c>
      <c r="I437" s="102" t="s">
        <v>1218</v>
      </c>
      <c r="J437" s="102" t="s">
        <v>395</v>
      </c>
      <c r="K437" s="102">
        <v>82</v>
      </c>
      <c r="L437" s="102">
        <v>7</v>
      </c>
      <c r="M437" s="102"/>
      <c r="N437" s="102"/>
      <c r="O437" s="102" t="s">
        <v>208</v>
      </c>
      <c r="P437" s="102" t="s">
        <v>209</v>
      </c>
      <c r="Q437" s="102" t="s">
        <v>139</v>
      </c>
      <c r="R437" s="102">
        <v>34160</v>
      </c>
      <c r="S437" s="102" t="s">
        <v>236</v>
      </c>
      <c r="T437" s="102">
        <v>200</v>
      </c>
      <c r="U437" s="102" t="s">
        <v>1219</v>
      </c>
      <c r="V437" s="103"/>
      <c r="W437" s="101"/>
      <c r="X437" s="102" t="s">
        <v>212</v>
      </c>
      <c r="Y437" s="101" t="s">
        <v>1112</v>
      </c>
      <c r="Z437" s="101"/>
      <c r="AA437" s="101"/>
      <c r="AB437" s="104"/>
    </row>
    <row r="438" spans="2:28" ht="16.5" customHeight="1" x14ac:dyDescent="0.25">
      <c r="B438" s="97">
        <v>427</v>
      </c>
      <c r="C438" s="97" t="s">
        <v>55</v>
      </c>
      <c r="D438" s="98">
        <v>1237</v>
      </c>
      <c r="E438" s="99">
        <v>28</v>
      </c>
      <c r="F438" s="97">
        <v>7</v>
      </c>
      <c r="G438" s="97">
        <v>2</v>
      </c>
      <c r="H438" s="105">
        <v>0</v>
      </c>
      <c r="I438" s="105">
        <v>0</v>
      </c>
      <c r="J438" s="105">
        <v>46</v>
      </c>
      <c r="K438" s="95">
        <v>46</v>
      </c>
      <c r="L438" s="106">
        <f>T437</f>
        <v>200</v>
      </c>
      <c r="M438" s="106">
        <f>K438*L438</f>
        <v>9200</v>
      </c>
      <c r="N438" s="77"/>
      <c r="O438" s="78" t="s">
        <v>203</v>
      </c>
      <c r="P438" s="78" t="s">
        <v>1113</v>
      </c>
      <c r="Q438" s="78" t="s">
        <v>143</v>
      </c>
      <c r="R438" s="79">
        <v>72</v>
      </c>
      <c r="S438" s="80"/>
      <c r="T438" s="81">
        <v>7650</v>
      </c>
      <c r="U438" s="96" t="s">
        <v>1197</v>
      </c>
      <c r="V438" s="79">
        <f>R438*T438*93/100</f>
        <v>512244</v>
      </c>
      <c r="W438" s="79">
        <f>R438*T438-V438</f>
        <v>38556</v>
      </c>
      <c r="X438" s="82">
        <f>M438+W438</f>
        <v>47756</v>
      </c>
      <c r="Y438" s="83">
        <f>M438</f>
        <v>9200</v>
      </c>
      <c r="Z438" s="84"/>
      <c r="AA438" s="87">
        <f>AB438*M438/100</f>
        <v>1.84</v>
      </c>
      <c r="AB438" s="86">
        <v>0.02</v>
      </c>
    </row>
    <row r="439" spans="2:28" ht="16.5" customHeight="1" x14ac:dyDescent="0.25">
      <c r="B439" s="97"/>
      <c r="C439" s="97"/>
      <c r="D439" s="98"/>
      <c r="E439" s="99"/>
      <c r="F439" s="97"/>
      <c r="G439" s="97"/>
      <c r="H439" s="105"/>
      <c r="I439" s="105"/>
      <c r="J439" s="105"/>
      <c r="K439" s="95"/>
      <c r="L439" s="106"/>
      <c r="M439" s="106"/>
      <c r="N439" s="77"/>
      <c r="O439" s="78"/>
      <c r="P439" s="78"/>
      <c r="Q439" s="78"/>
      <c r="R439" s="79"/>
      <c r="S439" s="80"/>
      <c r="T439" s="81"/>
      <c r="U439" s="96"/>
      <c r="V439" s="79"/>
      <c r="W439" s="79"/>
      <c r="X439" s="82"/>
      <c r="Y439" s="83"/>
      <c r="Z439" s="84"/>
      <c r="AA439" s="87"/>
      <c r="AB439" s="86"/>
    </row>
    <row r="440" spans="2:28" ht="16.5" customHeight="1" x14ac:dyDescent="0.25">
      <c r="B440" s="99"/>
      <c r="C440" s="99"/>
      <c r="D440" s="99"/>
      <c r="E440" s="99"/>
      <c r="F440" s="99"/>
      <c r="G440" s="99"/>
      <c r="H440" s="107"/>
      <c r="I440" s="107"/>
      <c r="J440" s="107"/>
      <c r="K440" s="106"/>
      <c r="L440" s="106"/>
      <c r="M440" s="106"/>
      <c r="N440" s="77"/>
      <c r="O440" s="78"/>
      <c r="P440" s="78"/>
      <c r="Q440" s="78"/>
      <c r="R440" s="79"/>
      <c r="S440" s="80"/>
      <c r="T440" s="81"/>
      <c r="U440" s="77"/>
      <c r="V440" s="79"/>
      <c r="W440" s="79"/>
      <c r="X440" s="86"/>
      <c r="Y440" s="83"/>
      <c r="Z440" s="84"/>
      <c r="AA440" s="85"/>
      <c r="AB440" s="86"/>
    </row>
    <row r="441" spans="2:28" ht="16.5" customHeight="1" x14ac:dyDescent="0.25">
      <c r="B441" s="100" t="s">
        <v>205</v>
      </c>
      <c r="C441" s="101"/>
      <c r="D441" s="101"/>
      <c r="E441" s="101"/>
      <c r="F441" s="101"/>
      <c r="G441" s="102"/>
      <c r="H441" s="102" t="s">
        <v>210</v>
      </c>
      <c r="I441" s="102" t="s">
        <v>234</v>
      </c>
      <c r="J441" s="102" t="s">
        <v>1168</v>
      </c>
      <c r="K441" s="102">
        <v>26</v>
      </c>
      <c r="L441" s="102">
        <v>7</v>
      </c>
      <c r="M441" s="102"/>
      <c r="N441" s="102"/>
      <c r="O441" s="102" t="s">
        <v>208</v>
      </c>
      <c r="P441" s="102" t="s">
        <v>209</v>
      </c>
      <c r="Q441" s="102" t="s">
        <v>139</v>
      </c>
      <c r="R441" s="102">
        <v>34160</v>
      </c>
      <c r="S441" s="102" t="s">
        <v>236</v>
      </c>
      <c r="T441" s="102">
        <v>200</v>
      </c>
      <c r="U441" s="102" t="s">
        <v>1220</v>
      </c>
      <c r="V441" s="103"/>
      <c r="W441" s="101"/>
      <c r="X441" s="102" t="s">
        <v>212</v>
      </c>
      <c r="Y441" s="101" t="s">
        <v>1170</v>
      </c>
      <c r="Z441" s="101"/>
      <c r="AA441" s="101"/>
      <c r="AB441" s="104"/>
    </row>
    <row r="442" spans="2:28" ht="16.5" customHeight="1" x14ac:dyDescent="0.25">
      <c r="B442" s="97">
        <v>428</v>
      </c>
      <c r="C442" s="97" t="s">
        <v>55</v>
      </c>
      <c r="D442" s="98">
        <v>1303</v>
      </c>
      <c r="E442" s="99">
        <v>29</v>
      </c>
      <c r="F442" s="97">
        <v>7</v>
      </c>
      <c r="G442" s="97">
        <v>2</v>
      </c>
      <c r="H442" s="105">
        <v>0</v>
      </c>
      <c r="I442" s="105">
        <v>0</v>
      </c>
      <c r="J442" s="105">
        <v>65</v>
      </c>
      <c r="K442" s="95">
        <v>65</v>
      </c>
      <c r="L442" s="106">
        <f>T441</f>
        <v>200</v>
      </c>
      <c r="M442" s="106">
        <f>K442*L442</f>
        <v>13000</v>
      </c>
      <c r="N442" s="77"/>
      <c r="O442" s="78" t="s">
        <v>203</v>
      </c>
      <c r="P442" s="78" t="s">
        <v>211</v>
      </c>
      <c r="Q442" s="78" t="s">
        <v>143</v>
      </c>
      <c r="R442" s="79">
        <v>216</v>
      </c>
      <c r="S442" s="80"/>
      <c r="T442" s="81">
        <v>7450</v>
      </c>
      <c r="U442" s="96" t="s">
        <v>996</v>
      </c>
      <c r="V442" s="79">
        <f>R442*T442*85/100</f>
        <v>1367820</v>
      </c>
      <c r="W442" s="79">
        <f>R442*T442-V442</f>
        <v>241380</v>
      </c>
      <c r="X442" s="82">
        <f>M442+W442</f>
        <v>254380</v>
      </c>
      <c r="Y442" s="83">
        <f>M442</f>
        <v>13000</v>
      </c>
      <c r="Z442" s="84"/>
      <c r="AA442" s="87">
        <f>AB442*M442/100</f>
        <v>2.6</v>
      </c>
      <c r="AB442" s="86">
        <v>0.02</v>
      </c>
    </row>
    <row r="443" spans="2:28" ht="16.5" customHeight="1" x14ac:dyDescent="0.25">
      <c r="B443" s="97"/>
      <c r="C443" s="97"/>
      <c r="D443" s="98"/>
      <c r="E443" s="99"/>
      <c r="F443" s="97"/>
      <c r="G443" s="97"/>
      <c r="H443" s="105"/>
      <c r="I443" s="105"/>
      <c r="J443" s="105"/>
      <c r="K443" s="95"/>
      <c r="L443" s="106"/>
      <c r="M443" s="106"/>
      <c r="N443" s="77"/>
      <c r="O443" s="78"/>
      <c r="P443" s="78"/>
      <c r="Q443" s="78"/>
      <c r="R443" s="79"/>
      <c r="S443" s="80"/>
      <c r="T443" s="81"/>
      <c r="U443" s="96"/>
      <c r="V443" s="79"/>
      <c r="W443" s="79"/>
      <c r="X443" s="82"/>
      <c r="Y443" s="83"/>
      <c r="Z443" s="84"/>
      <c r="AA443" s="87"/>
      <c r="AB443" s="86"/>
    </row>
    <row r="444" spans="2:28" ht="16.5" customHeight="1" x14ac:dyDescent="0.25">
      <c r="B444" s="99"/>
      <c r="C444" s="99"/>
      <c r="D444" s="99"/>
      <c r="E444" s="99"/>
      <c r="F444" s="99"/>
      <c r="G444" s="99"/>
      <c r="H444" s="107"/>
      <c r="I444" s="107"/>
      <c r="J444" s="107"/>
      <c r="K444" s="106"/>
      <c r="L444" s="106"/>
      <c r="M444" s="106"/>
      <c r="N444" s="77"/>
      <c r="O444" s="78"/>
      <c r="P444" s="78"/>
      <c r="Q444" s="78"/>
      <c r="R444" s="79"/>
      <c r="S444" s="80"/>
      <c r="T444" s="81"/>
      <c r="U444" s="77"/>
      <c r="V444" s="79"/>
      <c r="W444" s="79"/>
      <c r="X444" s="86"/>
      <c r="Y444" s="83"/>
      <c r="Z444" s="84"/>
      <c r="AA444" s="85"/>
      <c r="AB444" s="86"/>
    </row>
    <row r="445" spans="2:28" ht="16.5" customHeight="1" x14ac:dyDescent="0.25">
      <c r="B445" s="100" t="s">
        <v>205</v>
      </c>
      <c r="C445" s="101"/>
      <c r="D445" s="101"/>
      <c r="E445" s="101"/>
      <c r="F445" s="101"/>
      <c r="G445" s="102"/>
      <c r="H445" s="102" t="s">
        <v>210</v>
      </c>
      <c r="I445" s="102" t="s">
        <v>1221</v>
      </c>
      <c r="J445" s="102" t="s">
        <v>1222</v>
      </c>
      <c r="K445" s="102">
        <v>22</v>
      </c>
      <c r="L445" s="102">
        <v>7</v>
      </c>
      <c r="M445" s="102"/>
      <c r="N445" s="102"/>
      <c r="O445" s="102" t="s">
        <v>208</v>
      </c>
      <c r="P445" s="102" t="s">
        <v>209</v>
      </c>
      <c r="Q445" s="102" t="s">
        <v>139</v>
      </c>
      <c r="R445" s="102">
        <v>34160</v>
      </c>
      <c r="S445" s="102" t="s">
        <v>236</v>
      </c>
      <c r="T445" s="102">
        <v>200</v>
      </c>
      <c r="U445" s="102" t="s">
        <v>1223</v>
      </c>
      <c r="V445" s="103"/>
      <c r="W445" s="101"/>
      <c r="X445" s="102" t="s">
        <v>212</v>
      </c>
      <c r="Y445" s="101" t="s">
        <v>1212</v>
      </c>
      <c r="Z445" s="101"/>
      <c r="AA445" s="101"/>
      <c r="AB445" s="104"/>
    </row>
    <row r="446" spans="2:28" ht="16.5" customHeight="1" x14ac:dyDescent="0.25">
      <c r="B446" s="97">
        <v>429</v>
      </c>
      <c r="C446" s="97" t="s">
        <v>55</v>
      </c>
      <c r="D446" s="98">
        <v>1253</v>
      </c>
      <c r="E446" s="99">
        <v>30</v>
      </c>
      <c r="F446" s="97">
        <v>7</v>
      </c>
      <c r="G446" s="97">
        <v>2</v>
      </c>
      <c r="H446" s="105">
        <v>0</v>
      </c>
      <c r="I446" s="105">
        <v>0</v>
      </c>
      <c r="J446" s="105">
        <v>30</v>
      </c>
      <c r="K446" s="95">
        <v>30</v>
      </c>
      <c r="L446" s="106">
        <f>T445</f>
        <v>200</v>
      </c>
      <c r="M446" s="106">
        <f>K446*L446</f>
        <v>6000</v>
      </c>
      <c r="N446" s="77"/>
      <c r="O446" s="78" t="s">
        <v>120</v>
      </c>
      <c r="P446" s="78" t="s">
        <v>5</v>
      </c>
      <c r="Q446" s="78"/>
      <c r="R446" s="79">
        <v>18</v>
      </c>
      <c r="S446" s="80"/>
      <c r="T446" s="81">
        <v>2600</v>
      </c>
      <c r="U446" s="96" t="s">
        <v>716</v>
      </c>
      <c r="V446" s="79">
        <f>R446*T446*24/100</f>
        <v>11232</v>
      </c>
      <c r="W446" s="79">
        <f>R446*T446-V446</f>
        <v>35568</v>
      </c>
      <c r="X446" s="82">
        <f>M446+W446</f>
        <v>41568</v>
      </c>
      <c r="Y446" s="83">
        <f>M446</f>
        <v>6000</v>
      </c>
      <c r="Z446" s="84"/>
      <c r="AA446" s="87">
        <f>AB446*M446/100</f>
        <v>1.2</v>
      </c>
      <c r="AB446" s="86">
        <v>0.02</v>
      </c>
    </row>
    <row r="447" spans="2:28" ht="16.5" customHeight="1" x14ac:dyDescent="0.25">
      <c r="B447" s="99"/>
      <c r="C447" s="99"/>
      <c r="D447" s="99"/>
      <c r="E447" s="99"/>
      <c r="F447" s="99"/>
      <c r="G447" s="99"/>
      <c r="H447" s="107"/>
      <c r="I447" s="107"/>
      <c r="J447" s="107"/>
      <c r="K447" s="106"/>
      <c r="L447" s="106"/>
      <c r="M447" s="106"/>
      <c r="N447" s="77"/>
      <c r="O447" s="78"/>
      <c r="P447" s="78"/>
      <c r="Q447" s="78"/>
      <c r="R447" s="79"/>
      <c r="S447" s="80"/>
      <c r="T447" s="81"/>
      <c r="U447" s="77"/>
      <c r="V447" s="79"/>
      <c r="W447" s="79"/>
      <c r="X447" s="86"/>
      <c r="Y447" s="83"/>
      <c r="Z447" s="84"/>
      <c r="AA447" s="85"/>
      <c r="AB447" s="86"/>
    </row>
    <row r="448" spans="2:28" ht="16.5" customHeight="1" x14ac:dyDescent="0.25">
      <c r="B448" s="100" t="s">
        <v>205</v>
      </c>
      <c r="C448" s="101"/>
      <c r="D448" s="101"/>
      <c r="E448" s="101"/>
      <c r="F448" s="101"/>
      <c r="G448" s="102"/>
      <c r="H448" s="102" t="s">
        <v>210</v>
      </c>
      <c r="I448" s="102" t="s">
        <v>1213</v>
      </c>
      <c r="J448" s="102" t="s">
        <v>795</v>
      </c>
      <c r="K448" s="102">
        <v>22</v>
      </c>
      <c r="L448" s="102">
        <v>7</v>
      </c>
      <c r="M448" s="102"/>
      <c r="N448" s="102"/>
      <c r="O448" s="102" t="s">
        <v>208</v>
      </c>
      <c r="P448" s="102" t="s">
        <v>209</v>
      </c>
      <c r="Q448" s="102" t="s">
        <v>139</v>
      </c>
      <c r="R448" s="102">
        <v>34160</v>
      </c>
      <c r="S448" s="102"/>
      <c r="T448" s="102">
        <v>200</v>
      </c>
      <c r="U448" s="102" t="s">
        <v>1224</v>
      </c>
      <c r="V448" s="103"/>
      <c r="W448" s="101"/>
      <c r="X448" s="102"/>
      <c r="Y448" s="101"/>
      <c r="Z448" s="101"/>
      <c r="AA448" s="101"/>
      <c r="AB448" s="104"/>
    </row>
    <row r="449" spans="2:28" ht="16.5" customHeight="1" x14ac:dyDescent="0.25">
      <c r="B449" s="97">
        <v>430</v>
      </c>
      <c r="C449" s="97" t="s">
        <v>55</v>
      </c>
      <c r="D449" s="98">
        <v>1254</v>
      </c>
      <c r="E449" s="99">
        <v>31</v>
      </c>
      <c r="F449" s="97">
        <v>7</v>
      </c>
      <c r="G449" s="97">
        <v>2</v>
      </c>
      <c r="H449" s="105">
        <v>0</v>
      </c>
      <c r="I449" s="105">
        <v>0</v>
      </c>
      <c r="J449" s="105">
        <v>30</v>
      </c>
      <c r="K449" s="95">
        <v>30</v>
      </c>
      <c r="L449" s="106">
        <f>T448</f>
        <v>200</v>
      </c>
      <c r="M449" s="106">
        <f>K449*L449</f>
        <v>6000</v>
      </c>
      <c r="N449" s="77"/>
      <c r="O449" s="78" t="s">
        <v>120</v>
      </c>
      <c r="P449" s="78" t="s">
        <v>5</v>
      </c>
      <c r="Q449" s="78"/>
      <c r="R449" s="79">
        <v>18</v>
      </c>
      <c r="S449" s="80"/>
      <c r="T449" s="81">
        <v>2600</v>
      </c>
      <c r="U449" s="96" t="s">
        <v>716</v>
      </c>
      <c r="V449" s="79">
        <f>R449*T449*24/100</f>
        <v>11232</v>
      </c>
      <c r="W449" s="79">
        <f>R449*T449-V449</f>
        <v>35568</v>
      </c>
      <c r="X449" s="82">
        <f>M449+W449</f>
        <v>41568</v>
      </c>
      <c r="Y449" s="83">
        <f>M449</f>
        <v>6000</v>
      </c>
      <c r="Z449" s="84"/>
      <c r="AA449" s="87">
        <f>AB449*M449/100</f>
        <v>1.2</v>
      </c>
      <c r="AB449" s="86">
        <v>0.02</v>
      </c>
    </row>
    <row r="450" spans="2:28" ht="16.5" customHeight="1" x14ac:dyDescent="0.25">
      <c r="B450" s="99"/>
      <c r="C450" s="99"/>
      <c r="D450" s="99"/>
      <c r="E450" s="99"/>
      <c r="F450" s="99"/>
      <c r="G450" s="99"/>
      <c r="H450" s="107"/>
      <c r="I450" s="107"/>
      <c r="J450" s="107"/>
      <c r="K450" s="106"/>
      <c r="L450" s="106"/>
      <c r="M450" s="106"/>
      <c r="N450" s="77"/>
      <c r="O450" s="78"/>
      <c r="P450" s="78"/>
      <c r="Q450" s="78"/>
      <c r="R450" s="79"/>
      <c r="S450" s="80"/>
      <c r="T450" s="81"/>
      <c r="U450" s="77"/>
      <c r="V450" s="79"/>
      <c r="W450" s="79"/>
      <c r="X450" s="86"/>
      <c r="Y450" s="83"/>
      <c r="Z450" s="84"/>
      <c r="AA450" s="85"/>
      <c r="AB450" s="86"/>
    </row>
    <row r="451" spans="2:28" ht="16.5" customHeight="1" x14ac:dyDescent="0.25">
      <c r="B451" s="100" t="s">
        <v>205</v>
      </c>
      <c r="C451" s="101"/>
      <c r="D451" s="101"/>
      <c r="E451" s="101"/>
      <c r="F451" s="101"/>
      <c r="G451" s="102"/>
      <c r="H451" s="102" t="s">
        <v>207</v>
      </c>
      <c r="I451" s="102" t="s">
        <v>1009</v>
      </c>
      <c r="J451" s="102" t="s">
        <v>1010</v>
      </c>
      <c r="K451" s="102">
        <v>42</v>
      </c>
      <c r="L451" s="102">
        <v>7</v>
      </c>
      <c r="M451" s="102"/>
      <c r="N451" s="102"/>
      <c r="O451" s="102" t="s">
        <v>208</v>
      </c>
      <c r="P451" s="102" t="s">
        <v>209</v>
      </c>
      <c r="Q451" s="102" t="s">
        <v>139</v>
      </c>
      <c r="R451" s="102">
        <v>34160</v>
      </c>
      <c r="S451" s="102" t="s">
        <v>236</v>
      </c>
      <c r="T451" s="102">
        <v>200</v>
      </c>
      <c r="U451" s="102" t="s">
        <v>1225</v>
      </c>
      <c r="V451" s="103"/>
      <c r="W451" s="101"/>
      <c r="X451" s="102"/>
      <c r="Y451" s="101"/>
      <c r="Z451" s="101"/>
      <c r="AA451" s="101"/>
      <c r="AB451" s="104"/>
    </row>
    <row r="452" spans="2:28" ht="16.5" customHeight="1" x14ac:dyDescent="0.25">
      <c r="B452" s="97">
        <v>431</v>
      </c>
      <c r="C452" s="97" t="s">
        <v>55</v>
      </c>
      <c r="D452" s="98">
        <v>1255</v>
      </c>
      <c r="E452" s="99">
        <v>32</v>
      </c>
      <c r="F452" s="97">
        <v>7</v>
      </c>
      <c r="G452" s="97">
        <v>1</v>
      </c>
      <c r="H452" s="105">
        <v>0</v>
      </c>
      <c r="I452" s="105">
        <v>0</v>
      </c>
      <c r="J452" s="105">
        <v>57</v>
      </c>
      <c r="K452" s="95">
        <v>57</v>
      </c>
      <c r="L452" s="106">
        <f>T451</f>
        <v>200</v>
      </c>
      <c r="M452" s="106">
        <f>K452*L452</f>
        <v>11400</v>
      </c>
      <c r="N452" s="77"/>
      <c r="O452" s="78"/>
      <c r="P452" s="78"/>
      <c r="Q452" s="78"/>
      <c r="R452" s="79"/>
      <c r="S452" s="80"/>
      <c r="T452" s="81"/>
      <c r="U452" s="77"/>
      <c r="V452" s="79"/>
      <c r="W452" s="79"/>
      <c r="X452" s="82"/>
      <c r="Y452" s="83">
        <f>M452</f>
        <v>11400</v>
      </c>
      <c r="Z452" s="84"/>
      <c r="AA452" s="87">
        <f>AB452*M452/100</f>
        <v>1.1399999999999999</v>
      </c>
      <c r="AB452" s="110">
        <v>0.01</v>
      </c>
    </row>
    <row r="453" spans="2:28" ht="16.5" customHeight="1" x14ac:dyDescent="0.25">
      <c r="B453" s="99"/>
      <c r="C453" s="99"/>
      <c r="D453" s="99"/>
      <c r="E453" s="99"/>
      <c r="F453" s="99"/>
      <c r="G453" s="99"/>
      <c r="H453" s="107"/>
      <c r="I453" s="107"/>
      <c r="J453" s="107"/>
      <c r="K453" s="106"/>
      <c r="L453" s="106"/>
      <c r="M453" s="106"/>
      <c r="N453" s="77"/>
      <c r="O453" s="78"/>
      <c r="P453" s="78"/>
      <c r="Q453" s="78"/>
      <c r="R453" s="79"/>
      <c r="S453" s="80"/>
      <c r="T453" s="81"/>
      <c r="U453" s="77"/>
      <c r="V453" s="79"/>
      <c r="W453" s="79"/>
      <c r="X453" s="86"/>
      <c r="Y453" s="83"/>
      <c r="Z453" s="84"/>
      <c r="AA453" s="85"/>
      <c r="AB453" s="86"/>
    </row>
    <row r="454" spans="2:28" ht="16.5" customHeight="1" x14ac:dyDescent="0.25">
      <c r="B454" s="100" t="s">
        <v>205</v>
      </c>
      <c r="C454" s="101"/>
      <c r="D454" s="101"/>
      <c r="E454" s="101"/>
      <c r="F454" s="101"/>
      <c r="G454" s="102"/>
      <c r="H454" s="102" t="s">
        <v>210</v>
      </c>
      <c r="I454" s="102" t="s">
        <v>799</v>
      </c>
      <c r="J454" s="102" t="s">
        <v>1226</v>
      </c>
      <c r="K454" s="102">
        <v>102</v>
      </c>
      <c r="L454" s="102">
        <v>7</v>
      </c>
      <c r="M454" s="102"/>
      <c r="N454" s="102"/>
      <c r="O454" s="102" t="s">
        <v>208</v>
      </c>
      <c r="P454" s="102" t="s">
        <v>209</v>
      </c>
      <c r="Q454" s="102" t="s">
        <v>139</v>
      </c>
      <c r="R454" s="102">
        <v>34160</v>
      </c>
      <c r="S454" s="102"/>
      <c r="T454" s="102">
        <v>200</v>
      </c>
      <c r="U454" s="102" t="s">
        <v>1227</v>
      </c>
      <c r="V454" s="103"/>
      <c r="W454" s="101"/>
      <c r="X454" s="102" t="s">
        <v>212</v>
      </c>
      <c r="Y454" s="101" t="s">
        <v>1228</v>
      </c>
      <c r="Z454" s="101"/>
      <c r="AA454" s="101"/>
      <c r="AB454" s="104"/>
    </row>
    <row r="455" spans="2:28" ht="16.5" customHeight="1" x14ac:dyDescent="0.25">
      <c r="B455" s="97">
        <v>432</v>
      </c>
      <c r="C455" s="97" t="s">
        <v>55</v>
      </c>
      <c r="D455" s="98">
        <v>1256</v>
      </c>
      <c r="E455" s="99">
        <v>33</v>
      </c>
      <c r="F455" s="97">
        <v>7</v>
      </c>
      <c r="G455" s="97">
        <v>2</v>
      </c>
      <c r="H455" s="105">
        <v>0</v>
      </c>
      <c r="I455" s="105">
        <v>0</v>
      </c>
      <c r="J455" s="105">
        <v>59</v>
      </c>
      <c r="K455" s="95">
        <v>59</v>
      </c>
      <c r="L455" s="106">
        <f>T454</f>
        <v>200</v>
      </c>
      <c r="M455" s="106">
        <f>K455*L455</f>
        <v>11800</v>
      </c>
      <c r="N455" s="77"/>
      <c r="O455" s="78" t="s">
        <v>203</v>
      </c>
      <c r="P455" s="78" t="s">
        <v>5</v>
      </c>
      <c r="Q455" s="78" t="s">
        <v>143</v>
      </c>
      <c r="R455" s="79">
        <v>72</v>
      </c>
      <c r="S455" s="80"/>
      <c r="T455" s="81">
        <v>8050</v>
      </c>
      <c r="U455" s="96" t="s">
        <v>228</v>
      </c>
      <c r="V455" s="79">
        <f>R455*T455*14/100</f>
        <v>81144</v>
      </c>
      <c r="W455" s="79">
        <f>R455*T455-V455</f>
        <v>498456</v>
      </c>
      <c r="X455" s="82">
        <f>M455+W455</f>
        <v>510256</v>
      </c>
      <c r="Y455" s="83">
        <f>M455</f>
        <v>11800</v>
      </c>
      <c r="Z455" s="84"/>
      <c r="AA455" s="87">
        <f>AB455*M455/100</f>
        <v>2.36</v>
      </c>
      <c r="AB455" s="86">
        <v>0.02</v>
      </c>
    </row>
    <row r="456" spans="2:28" ht="16.5" customHeight="1" x14ac:dyDescent="0.25">
      <c r="B456" s="99"/>
      <c r="C456" s="99"/>
      <c r="D456" s="99"/>
      <c r="E456" s="99"/>
      <c r="F456" s="99"/>
      <c r="G456" s="99"/>
      <c r="H456" s="107"/>
      <c r="I456" s="107"/>
      <c r="J456" s="107"/>
      <c r="K456" s="106"/>
      <c r="L456" s="106"/>
      <c r="M456" s="106"/>
      <c r="N456" s="77"/>
      <c r="O456" s="78"/>
      <c r="P456" s="78"/>
      <c r="Q456" s="78"/>
      <c r="R456" s="79"/>
      <c r="S456" s="80"/>
      <c r="T456" s="81"/>
      <c r="U456" s="77"/>
      <c r="V456" s="79"/>
      <c r="W456" s="79"/>
      <c r="X456" s="86"/>
      <c r="Y456" s="83"/>
      <c r="Z456" s="84"/>
      <c r="AA456" s="85"/>
      <c r="AB456" s="86"/>
    </row>
    <row r="457" spans="2:28" ht="16.5" customHeight="1" x14ac:dyDescent="0.25">
      <c r="B457" s="100" t="s">
        <v>205</v>
      </c>
      <c r="C457" s="101"/>
      <c r="D457" s="101"/>
      <c r="E457" s="101"/>
      <c r="F457" s="101"/>
      <c r="G457" s="102"/>
      <c r="H457" s="102" t="s">
        <v>207</v>
      </c>
      <c r="I457" s="102" t="s">
        <v>234</v>
      </c>
      <c r="J457" s="102" t="s">
        <v>800</v>
      </c>
      <c r="K457" s="102">
        <v>51</v>
      </c>
      <c r="L457" s="102">
        <v>7</v>
      </c>
      <c r="M457" s="102"/>
      <c r="N457" s="102"/>
      <c r="O457" s="102" t="s">
        <v>208</v>
      </c>
      <c r="P457" s="102" t="s">
        <v>209</v>
      </c>
      <c r="Q457" s="102" t="s">
        <v>139</v>
      </c>
      <c r="R457" s="102">
        <v>34160</v>
      </c>
      <c r="S457" s="102" t="s">
        <v>236</v>
      </c>
      <c r="T457" s="102">
        <v>200</v>
      </c>
      <c r="U457" s="102" t="s">
        <v>1229</v>
      </c>
      <c r="V457" s="103"/>
      <c r="W457" s="101"/>
      <c r="X457" s="102" t="s">
        <v>212</v>
      </c>
      <c r="Y457" s="101" t="s">
        <v>969</v>
      </c>
      <c r="Z457" s="101"/>
      <c r="AA457" s="101"/>
      <c r="AB457" s="104"/>
    </row>
    <row r="458" spans="2:28" ht="16.5" customHeight="1" x14ac:dyDescent="0.25">
      <c r="B458" s="97">
        <v>433</v>
      </c>
      <c r="C458" s="97" t="s">
        <v>55</v>
      </c>
      <c r="D458" s="98">
        <v>1236</v>
      </c>
      <c r="E458" s="99">
        <v>34</v>
      </c>
      <c r="F458" s="97">
        <v>7</v>
      </c>
      <c r="G458" s="97">
        <v>1</v>
      </c>
      <c r="H458" s="105">
        <v>0</v>
      </c>
      <c r="I458" s="105">
        <v>1</v>
      </c>
      <c r="J458" s="105">
        <v>64</v>
      </c>
      <c r="K458" s="95">
        <v>164</v>
      </c>
      <c r="L458" s="106">
        <f>T457</f>
        <v>200</v>
      </c>
      <c r="M458" s="106">
        <f>K458*L458</f>
        <v>32800</v>
      </c>
      <c r="N458" s="77"/>
      <c r="O458" s="78"/>
      <c r="P458" s="78"/>
      <c r="Q458" s="78"/>
      <c r="R458" s="79"/>
      <c r="S458" s="80"/>
      <c r="T458" s="81"/>
      <c r="U458" s="77"/>
      <c r="V458" s="79"/>
      <c r="W458" s="79"/>
      <c r="X458" s="82"/>
      <c r="Y458" s="83">
        <f>M458</f>
        <v>32800</v>
      </c>
      <c r="Z458" s="84"/>
      <c r="AA458" s="87">
        <f>AB458*M458/100</f>
        <v>3.28</v>
      </c>
      <c r="AB458" s="110">
        <v>0.01</v>
      </c>
    </row>
    <row r="459" spans="2:28" ht="16.5" customHeight="1" x14ac:dyDescent="0.25">
      <c r="B459" s="99"/>
      <c r="C459" s="99"/>
      <c r="D459" s="99"/>
      <c r="E459" s="99"/>
      <c r="F459" s="99"/>
      <c r="G459" s="99"/>
      <c r="H459" s="107"/>
      <c r="I459" s="107"/>
      <c r="J459" s="107"/>
      <c r="K459" s="106"/>
      <c r="L459" s="106"/>
      <c r="M459" s="106"/>
      <c r="N459" s="77"/>
      <c r="O459" s="78"/>
      <c r="P459" s="78"/>
      <c r="Q459" s="78"/>
      <c r="R459" s="79"/>
      <c r="S459" s="80"/>
      <c r="T459" s="81"/>
      <c r="U459" s="77"/>
      <c r="V459" s="79"/>
      <c r="W459" s="79"/>
      <c r="X459" s="86"/>
      <c r="Y459" s="83"/>
      <c r="Z459" s="84"/>
      <c r="AA459" s="85"/>
      <c r="AB459" s="86"/>
    </row>
    <row r="460" spans="2:28" ht="16.5" customHeight="1" x14ac:dyDescent="0.25">
      <c r="B460" s="100" t="s">
        <v>205</v>
      </c>
      <c r="C460" s="101"/>
      <c r="D460" s="101"/>
      <c r="E460" s="101"/>
      <c r="F460" s="101"/>
      <c r="G460" s="102"/>
      <c r="H460" s="102" t="s">
        <v>207</v>
      </c>
      <c r="I460" s="102" t="s">
        <v>234</v>
      </c>
      <c r="J460" s="102" t="s">
        <v>800</v>
      </c>
      <c r="K460" s="102">
        <v>81</v>
      </c>
      <c r="L460" s="102">
        <v>7</v>
      </c>
      <c r="M460" s="102"/>
      <c r="N460" s="102"/>
      <c r="O460" s="102" t="s">
        <v>208</v>
      </c>
      <c r="P460" s="102" t="s">
        <v>209</v>
      </c>
      <c r="Q460" s="102" t="s">
        <v>139</v>
      </c>
      <c r="R460" s="102">
        <v>34160</v>
      </c>
      <c r="S460" s="102" t="s">
        <v>236</v>
      </c>
      <c r="T460" s="102">
        <v>200</v>
      </c>
      <c r="U460" s="102" t="s">
        <v>1230</v>
      </c>
      <c r="V460" s="103"/>
      <c r="W460" s="101"/>
      <c r="X460" s="102" t="s">
        <v>212</v>
      </c>
      <c r="Y460" s="101" t="s">
        <v>969</v>
      </c>
      <c r="Z460" s="101"/>
      <c r="AA460" s="101"/>
      <c r="AB460" s="104"/>
    </row>
    <row r="461" spans="2:28" ht="16.5" customHeight="1" x14ac:dyDescent="0.25">
      <c r="B461" s="97">
        <v>434</v>
      </c>
      <c r="C461" s="97" t="s">
        <v>55</v>
      </c>
      <c r="D461" s="98">
        <v>1257</v>
      </c>
      <c r="E461" s="99">
        <v>35</v>
      </c>
      <c r="F461" s="97">
        <v>7</v>
      </c>
      <c r="G461" s="97">
        <v>2</v>
      </c>
      <c r="H461" s="105">
        <v>0</v>
      </c>
      <c r="I461" s="105">
        <v>0</v>
      </c>
      <c r="J461" s="105">
        <v>77</v>
      </c>
      <c r="K461" s="95">
        <v>77</v>
      </c>
      <c r="L461" s="106">
        <f>T460</f>
        <v>200</v>
      </c>
      <c r="M461" s="106">
        <f>K461*L461</f>
        <v>15400</v>
      </c>
      <c r="N461" s="77"/>
      <c r="O461" s="78" t="s">
        <v>203</v>
      </c>
      <c r="P461" s="78" t="s">
        <v>5</v>
      </c>
      <c r="Q461" s="78" t="s">
        <v>143</v>
      </c>
      <c r="R461" s="79">
        <v>81</v>
      </c>
      <c r="S461" s="80"/>
      <c r="T461" s="81">
        <v>8050</v>
      </c>
      <c r="U461" s="96" t="s">
        <v>1187</v>
      </c>
      <c r="V461" s="79">
        <f>R461*T461*54/100</f>
        <v>352107</v>
      </c>
      <c r="W461" s="79">
        <f>R461*T461-V461</f>
        <v>299943</v>
      </c>
      <c r="X461" s="82">
        <f>M461+W461</f>
        <v>315343</v>
      </c>
      <c r="Y461" s="83">
        <f>M461</f>
        <v>15400</v>
      </c>
      <c r="Z461" s="84"/>
      <c r="AA461" s="87">
        <f>AB461*M461/100</f>
        <v>3.08</v>
      </c>
      <c r="AB461" s="86">
        <v>0.02</v>
      </c>
    </row>
    <row r="462" spans="2:28" ht="16.5" customHeight="1" x14ac:dyDescent="0.25">
      <c r="B462" s="99"/>
      <c r="C462" s="99"/>
      <c r="D462" s="99"/>
      <c r="E462" s="99"/>
      <c r="F462" s="99"/>
      <c r="G462" s="99"/>
      <c r="H462" s="107"/>
      <c r="I462" s="107"/>
      <c r="J462" s="107"/>
      <c r="K462" s="106"/>
      <c r="L462" s="106"/>
      <c r="M462" s="106"/>
      <c r="N462" s="77"/>
      <c r="O462" s="78"/>
      <c r="P462" s="78"/>
      <c r="Q462" s="78"/>
      <c r="R462" s="79"/>
      <c r="S462" s="80"/>
      <c r="T462" s="81"/>
      <c r="U462" s="77"/>
      <c r="V462" s="79"/>
      <c r="W462" s="79"/>
      <c r="X462" s="86"/>
      <c r="Y462" s="83"/>
      <c r="Z462" s="84"/>
      <c r="AA462" s="85"/>
      <c r="AB462" s="86"/>
    </row>
    <row r="463" spans="2:28" ht="16.5" customHeight="1" x14ac:dyDescent="0.25">
      <c r="B463" s="100" t="s">
        <v>205</v>
      </c>
      <c r="C463" s="101"/>
      <c r="D463" s="101"/>
      <c r="E463" s="101"/>
      <c r="F463" s="101"/>
      <c r="G463" s="102"/>
      <c r="H463" s="102" t="s">
        <v>210</v>
      </c>
      <c r="I463" s="102" t="s">
        <v>1231</v>
      </c>
      <c r="J463" s="102" t="s">
        <v>305</v>
      </c>
      <c r="K463" s="102">
        <v>40</v>
      </c>
      <c r="L463" s="102">
        <v>7</v>
      </c>
      <c r="M463" s="102"/>
      <c r="N463" s="102"/>
      <c r="O463" s="102" t="s">
        <v>208</v>
      </c>
      <c r="P463" s="102" t="s">
        <v>209</v>
      </c>
      <c r="Q463" s="102" t="s">
        <v>139</v>
      </c>
      <c r="R463" s="102">
        <v>34160</v>
      </c>
      <c r="S463" s="102" t="s">
        <v>236</v>
      </c>
      <c r="T463" s="102">
        <v>80</v>
      </c>
      <c r="U463" s="102" t="s">
        <v>1232</v>
      </c>
      <c r="V463" s="103"/>
      <c r="W463" s="101"/>
      <c r="X463" s="102" t="s">
        <v>212</v>
      </c>
      <c r="Y463" s="101" t="s">
        <v>1233</v>
      </c>
      <c r="Z463" s="101"/>
      <c r="AA463" s="101"/>
      <c r="AB463" s="104"/>
    </row>
    <row r="464" spans="2:28" ht="16.5" customHeight="1" x14ac:dyDescent="0.25">
      <c r="B464" s="97">
        <v>435</v>
      </c>
      <c r="C464" s="97" t="s">
        <v>55</v>
      </c>
      <c r="D464" s="98">
        <v>1258</v>
      </c>
      <c r="E464" s="99">
        <v>36</v>
      </c>
      <c r="F464" s="97">
        <v>7</v>
      </c>
      <c r="G464" s="97">
        <v>2</v>
      </c>
      <c r="H464" s="105">
        <v>0</v>
      </c>
      <c r="I464" s="105">
        <v>0</v>
      </c>
      <c r="J464" s="105">
        <v>55</v>
      </c>
      <c r="K464" s="95">
        <v>55</v>
      </c>
      <c r="L464" s="106">
        <f>T463</f>
        <v>80</v>
      </c>
      <c r="M464" s="106">
        <f>K464*L464</f>
        <v>4400</v>
      </c>
      <c r="N464" s="77"/>
      <c r="O464" s="78" t="s">
        <v>203</v>
      </c>
      <c r="P464" s="78" t="s">
        <v>5</v>
      </c>
      <c r="Q464" s="78" t="s">
        <v>143</v>
      </c>
      <c r="R464" s="79">
        <v>72</v>
      </c>
      <c r="S464" s="80"/>
      <c r="T464" s="81">
        <v>8050</v>
      </c>
      <c r="U464" s="96" t="s">
        <v>1234</v>
      </c>
      <c r="V464" s="79">
        <f>R464*T464*85/100</f>
        <v>492660</v>
      </c>
      <c r="W464" s="79">
        <f>R464*T464-V464</f>
        <v>86940</v>
      </c>
      <c r="X464" s="82">
        <f>M464+W464</f>
        <v>91340</v>
      </c>
      <c r="Y464" s="83">
        <f>M464</f>
        <v>4400</v>
      </c>
      <c r="Z464" s="84"/>
      <c r="AA464" s="87">
        <f>AB464*M464/100</f>
        <v>0.88</v>
      </c>
      <c r="AB464" s="86">
        <v>0.02</v>
      </c>
    </row>
    <row r="465" spans="2:28" ht="16.5" customHeight="1" x14ac:dyDescent="0.25">
      <c r="B465" s="99"/>
      <c r="C465" s="99"/>
      <c r="D465" s="99"/>
      <c r="E465" s="99"/>
      <c r="F465" s="99"/>
      <c r="G465" s="99"/>
      <c r="H465" s="107"/>
      <c r="I465" s="107"/>
      <c r="J465" s="107"/>
      <c r="K465" s="106"/>
      <c r="L465" s="106"/>
      <c r="M465" s="106"/>
      <c r="N465" s="77"/>
      <c r="O465" s="78"/>
      <c r="P465" s="78"/>
      <c r="Q465" s="78"/>
      <c r="R465" s="79"/>
      <c r="S465" s="80"/>
      <c r="T465" s="81"/>
      <c r="U465" s="77"/>
      <c r="V465" s="79"/>
      <c r="W465" s="79"/>
      <c r="X465" s="86"/>
      <c r="Y465" s="83"/>
      <c r="Z465" s="84"/>
      <c r="AA465" s="85"/>
      <c r="AB465" s="86"/>
    </row>
    <row r="466" spans="2:28" ht="16.5" customHeight="1" x14ac:dyDescent="0.25">
      <c r="B466" s="100" t="s">
        <v>205</v>
      </c>
      <c r="C466" s="101"/>
      <c r="D466" s="101"/>
      <c r="E466" s="101"/>
      <c r="F466" s="101"/>
      <c r="G466" s="102"/>
      <c r="H466" s="102" t="s">
        <v>210</v>
      </c>
      <c r="I466" s="102" t="s">
        <v>1235</v>
      </c>
      <c r="J466" s="102" t="s">
        <v>1010</v>
      </c>
      <c r="K466" s="102">
        <v>25</v>
      </c>
      <c r="L466" s="102">
        <v>7</v>
      </c>
      <c r="M466" s="102"/>
      <c r="N466" s="102"/>
      <c r="O466" s="102" t="s">
        <v>208</v>
      </c>
      <c r="P466" s="102" t="s">
        <v>209</v>
      </c>
      <c r="Q466" s="102" t="s">
        <v>139</v>
      </c>
      <c r="R466" s="102">
        <v>34160</v>
      </c>
      <c r="S466" s="102" t="s">
        <v>236</v>
      </c>
      <c r="T466" s="102">
        <v>200</v>
      </c>
      <c r="U466" s="102" t="s">
        <v>1236</v>
      </c>
      <c r="V466" s="103"/>
      <c r="W466" s="101"/>
      <c r="X466" s="102" t="s">
        <v>212</v>
      </c>
      <c r="Y466" s="101" t="s">
        <v>1237</v>
      </c>
      <c r="Z466" s="101"/>
      <c r="AA466" s="101"/>
      <c r="AB466" s="104"/>
    </row>
    <row r="467" spans="2:28" ht="16.5" customHeight="1" x14ac:dyDescent="0.25">
      <c r="B467" s="97">
        <v>437</v>
      </c>
      <c r="C467" s="97" t="s">
        <v>55</v>
      </c>
      <c r="D467" s="98">
        <v>1269</v>
      </c>
      <c r="E467" s="99">
        <v>38</v>
      </c>
      <c r="F467" s="97">
        <v>7</v>
      </c>
      <c r="G467" s="97">
        <v>2</v>
      </c>
      <c r="H467" s="105">
        <v>0</v>
      </c>
      <c r="I467" s="105">
        <v>0</v>
      </c>
      <c r="J467" s="105">
        <v>96</v>
      </c>
      <c r="K467" s="95">
        <v>96</v>
      </c>
      <c r="L467" s="106">
        <f>T466</f>
        <v>200</v>
      </c>
      <c r="M467" s="106">
        <f>K467*L467</f>
        <v>19200</v>
      </c>
      <c r="N467" s="77"/>
      <c r="O467" s="78" t="s">
        <v>203</v>
      </c>
      <c r="P467" s="78" t="s">
        <v>211</v>
      </c>
      <c r="Q467" s="78" t="s">
        <v>143</v>
      </c>
      <c r="R467" s="79">
        <v>135</v>
      </c>
      <c r="S467" s="80"/>
      <c r="T467" s="81">
        <v>7450</v>
      </c>
      <c r="U467" s="96" t="s">
        <v>1238</v>
      </c>
      <c r="V467" s="79">
        <f>R467*T467*70/100</f>
        <v>704025</v>
      </c>
      <c r="W467" s="79">
        <f>R467*T467-V467</f>
        <v>301725</v>
      </c>
      <c r="X467" s="82">
        <f>M467+W467</f>
        <v>320925</v>
      </c>
      <c r="Y467" s="83">
        <f>M467</f>
        <v>19200</v>
      </c>
      <c r="Z467" s="84"/>
      <c r="AA467" s="87">
        <f>AB467*M467/100</f>
        <v>3.84</v>
      </c>
      <c r="AB467" s="86">
        <v>0.02</v>
      </c>
    </row>
    <row r="468" spans="2:28" ht="16.5" customHeight="1" x14ac:dyDescent="0.25">
      <c r="B468" s="99"/>
      <c r="C468" s="99"/>
      <c r="D468" s="99"/>
      <c r="E468" s="99"/>
      <c r="F468" s="99"/>
      <c r="G468" s="99"/>
      <c r="H468" s="107"/>
      <c r="I468" s="107"/>
      <c r="J468" s="107"/>
      <c r="K468" s="106"/>
      <c r="L468" s="106"/>
      <c r="M468" s="106"/>
      <c r="N468" s="77"/>
      <c r="O468" s="78"/>
      <c r="P468" s="78"/>
      <c r="Q468" s="78"/>
      <c r="R468" s="79"/>
      <c r="S468" s="80"/>
      <c r="T468" s="81"/>
      <c r="U468" s="77"/>
      <c r="V468" s="79"/>
      <c r="W468" s="79"/>
      <c r="X468" s="86"/>
      <c r="Y468" s="83"/>
      <c r="Z468" s="84"/>
      <c r="AA468" s="85"/>
      <c r="AB468" s="86"/>
    </row>
    <row r="469" spans="2:28" ht="16.5" customHeight="1" x14ac:dyDescent="0.25">
      <c r="B469" s="100" t="s">
        <v>205</v>
      </c>
      <c r="C469" s="101"/>
      <c r="D469" s="101"/>
      <c r="E469" s="101"/>
      <c r="F469" s="101"/>
      <c r="G469" s="102"/>
      <c r="H469" s="102" t="s">
        <v>207</v>
      </c>
      <c r="I469" s="102" t="s">
        <v>922</v>
      </c>
      <c r="J469" s="102" t="s">
        <v>1010</v>
      </c>
      <c r="K469" s="102">
        <v>60</v>
      </c>
      <c r="L469" s="102">
        <v>7</v>
      </c>
      <c r="M469" s="102"/>
      <c r="N469" s="102"/>
      <c r="O469" s="102" t="s">
        <v>208</v>
      </c>
      <c r="P469" s="102" t="s">
        <v>209</v>
      </c>
      <c r="Q469" s="102" t="s">
        <v>139</v>
      </c>
      <c r="R469" s="102">
        <v>34160</v>
      </c>
      <c r="S469" s="102" t="s">
        <v>236</v>
      </c>
      <c r="T469" s="102">
        <v>200</v>
      </c>
      <c r="U469" s="102" t="s">
        <v>1239</v>
      </c>
      <c r="V469" s="103"/>
      <c r="W469" s="101"/>
      <c r="X469" s="102" t="s">
        <v>212</v>
      </c>
      <c r="Y469" s="101" t="s">
        <v>1130</v>
      </c>
      <c r="Z469" s="101"/>
      <c r="AA469" s="101"/>
      <c r="AB469" s="104"/>
    </row>
    <row r="470" spans="2:28" ht="16.5" customHeight="1" x14ac:dyDescent="0.25">
      <c r="B470" s="97">
        <v>438</v>
      </c>
      <c r="C470" s="97" t="s">
        <v>55</v>
      </c>
      <c r="D470" s="98">
        <v>1268</v>
      </c>
      <c r="E470" s="99">
        <v>39</v>
      </c>
      <c r="F470" s="97">
        <v>7</v>
      </c>
      <c r="G470" s="97">
        <v>2</v>
      </c>
      <c r="H470" s="105">
        <v>0</v>
      </c>
      <c r="I470" s="105">
        <v>0</v>
      </c>
      <c r="J470" s="105">
        <v>85</v>
      </c>
      <c r="K470" s="95">
        <v>85</v>
      </c>
      <c r="L470" s="106">
        <f>T469</f>
        <v>200</v>
      </c>
      <c r="M470" s="106">
        <f>K470*L470</f>
        <v>17000</v>
      </c>
      <c r="N470" s="77"/>
      <c r="O470" s="78" t="s">
        <v>203</v>
      </c>
      <c r="P470" s="78" t="s">
        <v>211</v>
      </c>
      <c r="Q470" s="78" t="s">
        <v>143</v>
      </c>
      <c r="R470" s="79">
        <v>216</v>
      </c>
      <c r="S470" s="80"/>
      <c r="T470" s="81">
        <v>7450</v>
      </c>
      <c r="U470" s="96" t="s">
        <v>805</v>
      </c>
      <c r="V470" s="79">
        <f>R470*T470*60/100</f>
        <v>965520</v>
      </c>
      <c r="W470" s="79">
        <f>R470*T470-V470</f>
        <v>643680</v>
      </c>
      <c r="X470" s="82">
        <f>M470+W470</f>
        <v>660680</v>
      </c>
      <c r="Y470" s="83">
        <f>M470</f>
        <v>17000</v>
      </c>
      <c r="Z470" s="84"/>
      <c r="AA470" s="87">
        <f>AB470*M470/100</f>
        <v>3.4</v>
      </c>
      <c r="AB470" s="86">
        <v>0.02</v>
      </c>
    </row>
    <row r="471" spans="2:28" ht="16.5" customHeight="1" x14ac:dyDescent="0.25">
      <c r="B471" s="99"/>
      <c r="C471" s="99"/>
      <c r="D471" s="99"/>
      <c r="E471" s="99"/>
      <c r="F471" s="99"/>
      <c r="G471" s="99"/>
      <c r="H471" s="107"/>
      <c r="I471" s="107"/>
      <c r="J471" s="107"/>
      <c r="K471" s="106"/>
      <c r="L471" s="106"/>
      <c r="M471" s="106"/>
      <c r="N471" s="77"/>
      <c r="O471" s="78"/>
      <c r="P471" s="78"/>
      <c r="Q471" s="78"/>
      <c r="R471" s="79"/>
      <c r="S471" s="80"/>
      <c r="T471" s="81"/>
      <c r="U471" s="77"/>
      <c r="V471" s="79"/>
      <c r="W471" s="79"/>
      <c r="X471" s="86"/>
      <c r="Y471" s="83"/>
      <c r="Z471" s="84"/>
      <c r="AA471" s="85"/>
      <c r="AB471" s="86"/>
    </row>
    <row r="472" spans="2:28" ht="16.5" customHeight="1" x14ac:dyDescent="0.25">
      <c r="B472" s="100" t="s">
        <v>205</v>
      </c>
      <c r="C472" s="101"/>
      <c r="D472" s="101"/>
      <c r="E472" s="101"/>
      <c r="F472" s="101"/>
      <c r="G472" s="102"/>
      <c r="H472" s="102" t="s">
        <v>210</v>
      </c>
      <c r="I472" s="102" t="s">
        <v>323</v>
      </c>
      <c r="J472" s="102" t="s">
        <v>855</v>
      </c>
      <c r="K472" s="102">
        <v>36</v>
      </c>
      <c r="L472" s="102">
        <v>7</v>
      </c>
      <c r="M472" s="102"/>
      <c r="N472" s="102"/>
      <c r="O472" s="102" t="s">
        <v>208</v>
      </c>
      <c r="P472" s="102" t="s">
        <v>209</v>
      </c>
      <c r="Q472" s="102" t="s">
        <v>139</v>
      </c>
      <c r="R472" s="102">
        <v>34160</v>
      </c>
      <c r="S472" s="102" t="s">
        <v>236</v>
      </c>
      <c r="T472" s="102">
        <v>200</v>
      </c>
      <c r="U472" s="102" t="s">
        <v>1241</v>
      </c>
      <c r="V472" s="103"/>
      <c r="W472" s="101"/>
      <c r="X472" s="102"/>
      <c r="Y472" s="101"/>
      <c r="Z472" s="101"/>
      <c r="AA472" s="101"/>
      <c r="AB472" s="104"/>
    </row>
    <row r="473" spans="2:28" ht="16.5" customHeight="1" x14ac:dyDescent="0.25">
      <c r="B473" s="97">
        <v>439</v>
      </c>
      <c r="C473" s="97" t="s">
        <v>55</v>
      </c>
      <c r="D473" s="98">
        <v>1270</v>
      </c>
      <c r="E473" s="99">
        <v>40</v>
      </c>
      <c r="F473" s="97">
        <v>7</v>
      </c>
      <c r="G473" s="97">
        <v>2</v>
      </c>
      <c r="H473" s="105">
        <v>0</v>
      </c>
      <c r="I473" s="105">
        <v>1</v>
      </c>
      <c r="J473" s="105">
        <v>0</v>
      </c>
      <c r="K473" s="95">
        <v>100</v>
      </c>
      <c r="L473" s="106">
        <f>T472</f>
        <v>200</v>
      </c>
      <c r="M473" s="106">
        <f>K473*L473</f>
        <v>20000</v>
      </c>
      <c r="N473" s="77"/>
      <c r="O473" s="78" t="s">
        <v>203</v>
      </c>
      <c r="P473" s="78" t="s">
        <v>5</v>
      </c>
      <c r="Q473" s="78" t="s">
        <v>143</v>
      </c>
      <c r="R473" s="79">
        <v>72</v>
      </c>
      <c r="S473" s="80"/>
      <c r="T473" s="81">
        <v>8050</v>
      </c>
      <c r="U473" s="96" t="s">
        <v>1209</v>
      </c>
      <c r="V473" s="79">
        <f>R473*T473*9/100</f>
        <v>52164</v>
      </c>
      <c r="W473" s="79">
        <f>R473*T473-V473</f>
        <v>527436</v>
      </c>
      <c r="X473" s="82">
        <f>M473+W473</f>
        <v>547436</v>
      </c>
      <c r="Y473" s="83">
        <f>M473</f>
        <v>20000</v>
      </c>
      <c r="Z473" s="84"/>
      <c r="AA473" s="87">
        <f>AB473*M473/100</f>
        <v>4</v>
      </c>
      <c r="AB473" s="86">
        <v>0.02</v>
      </c>
    </row>
    <row r="474" spans="2:28" ht="16.5" customHeight="1" x14ac:dyDescent="0.25">
      <c r="B474" s="97"/>
      <c r="C474" s="97"/>
      <c r="D474" s="98"/>
      <c r="E474" s="99"/>
      <c r="F474" s="97"/>
      <c r="G474" s="97"/>
      <c r="H474" s="105"/>
      <c r="I474" s="105"/>
      <c r="J474" s="105"/>
      <c r="K474" s="95">
        <v>49</v>
      </c>
      <c r="L474" s="106">
        <f>T472</f>
        <v>200</v>
      </c>
      <c r="M474" s="106">
        <f>K474*L474</f>
        <v>9800</v>
      </c>
      <c r="N474" s="77"/>
      <c r="O474" s="78" t="s">
        <v>203</v>
      </c>
      <c r="P474" s="78" t="s">
        <v>211</v>
      </c>
      <c r="Q474" s="78" t="s">
        <v>143</v>
      </c>
      <c r="R474" s="79">
        <v>90</v>
      </c>
      <c r="S474" s="80"/>
      <c r="T474" s="81">
        <v>7450</v>
      </c>
      <c r="U474" s="96" t="s">
        <v>1240</v>
      </c>
      <c r="V474" s="79">
        <f>R474*T474*85/100</f>
        <v>569925</v>
      </c>
      <c r="W474" s="79">
        <f>R474*T474-V474</f>
        <v>100575</v>
      </c>
      <c r="X474" s="82">
        <f>M474+W474</f>
        <v>110375</v>
      </c>
      <c r="Y474" s="83">
        <f>M474</f>
        <v>9800</v>
      </c>
      <c r="Z474" s="84"/>
      <c r="AA474" s="87">
        <f>AB474*M474/100</f>
        <v>1.96</v>
      </c>
      <c r="AB474" s="86">
        <v>0.02</v>
      </c>
    </row>
    <row r="475" spans="2:28" ht="16.5" customHeight="1" x14ac:dyDescent="0.25">
      <c r="B475" s="97"/>
      <c r="C475" s="97"/>
      <c r="D475" s="98"/>
      <c r="E475" s="99"/>
      <c r="F475" s="97"/>
      <c r="G475" s="97"/>
      <c r="H475" s="105">
        <v>0</v>
      </c>
      <c r="I475" s="105">
        <v>1</v>
      </c>
      <c r="J475" s="105">
        <v>49</v>
      </c>
      <c r="K475" s="95">
        <v>149</v>
      </c>
      <c r="L475" s="106"/>
      <c r="M475" s="106"/>
      <c r="N475" s="77"/>
      <c r="O475" s="78"/>
      <c r="P475" s="78"/>
      <c r="Q475" s="78"/>
      <c r="R475" s="79"/>
      <c r="S475" s="80"/>
      <c r="T475" s="81"/>
      <c r="U475" s="96"/>
      <c r="V475" s="79"/>
      <c r="W475" s="79"/>
      <c r="X475" s="82"/>
      <c r="Y475" s="83"/>
      <c r="Z475" s="84"/>
      <c r="AA475" s="87">
        <f>SUM(AA473:AA474)</f>
        <v>5.96</v>
      </c>
      <c r="AB475" s="86"/>
    </row>
    <row r="476" spans="2:28" ht="16.5" customHeight="1" x14ac:dyDescent="0.25">
      <c r="B476" s="99"/>
      <c r="C476" s="99"/>
      <c r="D476" s="99"/>
      <c r="E476" s="99"/>
      <c r="F476" s="99"/>
      <c r="G476" s="99"/>
      <c r="H476" s="107"/>
      <c r="I476" s="107"/>
      <c r="J476" s="107"/>
      <c r="K476" s="106"/>
      <c r="L476" s="106"/>
      <c r="M476" s="106"/>
      <c r="N476" s="77"/>
      <c r="O476" s="78"/>
      <c r="P476" s="78"/>
      <c r="Q476" s="78"/>
      <c r="R476" s="79"/>
      <c r="S476" s="80"/>
      <c r="T476" s="81"/>
      <c r="U476" s="77"/>
      <c r="V476" s="79"/>
      <c r="W476" s="79"/>
      <c r="X476" s="86"/>
      <c r="Y476" s="83"/>
      <c r="Z476" s="84"/>
      <c r="AA476" s="85"/>
      <c r="AB476" s="86"/>
    </row>
    <row r="477" spans="2:28" ht="16.5" customHeight="1" x14ac:dyDescent="0.25">
      <c r="B477" s="100" t="s">
        <v>205</v>
      </c>
      <c r="C477" s="101"/>
      <c r="D477" s="101"/>
      <c r="E477" s="101"/>
      <c r="F477" s="101"/>
      <c r="G477" s="102"/>
      <c r="H477" s="102" t="s">
        <v>210</v>
      </c>
      <c r="I477" s="102" t="s">
        <v>1242</v>
      </c>
      <c r="J477" s="102" t="s">
        <v>668</v>
      </c>
      <c r="K477" s="102">
        <v>30</v>
      </c>
      <c r="L477" s="102">
        <v>7</v>
      </c>
      <c r="M477" s="102"/>
      <c r="N477" s="102"/>
      <c r="O477" s="102" t="s">
        <v>208</v>
      </c>
      <c r="P477" s="102" t="s">
        <v>209</v>
      </c>
      <c r="Q477" s="102" t="s">
        <v>139</v>
      </c>
      <c r="R477" s="102">
        <v>34160</v>
      </c>
      <c r="S477" s="102" t="s">
        <v>236</v>
      </c>
      <c r="T477" s="102">
        <v>200</v>
      </c>
      <c r="U477" s="102" t="s">
        <v>1243</v>
      </c>
      <c r="V477" s="103"/>
      <c r="W477" s="101"/>
      <c r="X477" s="102" t="s">
        <v>212</v>
      </c>
      <c r="Y477" s="101" t="s">
        <v>1244</v>
      </c>
      <c r="Z477" s="101"/>
      <c r="AA477" s="101"/>
      <c r="AB477" s="104"/>
    </row>
    <row r="478" spans="2:28" ht="16.5" customHeight="1" x14ac:dyDescent="0.25">
      <c r="B478" s="97">
        <v>440</v>
      </c>
      <c r="C478" s="97" t="s">
        <v>55</v>
      </c>
      <c r="D478" s="98">
        <v>1266</v>
      </c>
      <c r="E478" s="99">
        <v>41</v>
      </c>
      <c r="F478" s="97">
        <v>7</v>
      </c>
      <c r="G478" s="97">
        <v>2</v>
      </c>
      <c r="H478" s="105">
        <v>0</v>
      </c>
      <c r="I478" s="105">
        <v>0</v>
      </c>
      <c r="J478" s="105">
        <v>92</v>
      </c>
      <c r="K478" s="95">
        <v>92</v>
      </c>
      <c r="L478" s="106">
        <f>T477</f>
        <v>200</v>
      </c>
      <c r="M478" s="106">
        <f>K478*L478</f>
        <v>18400</v>
      </c>
      <c r="N478" s="77"/>
      <c r="O478" s="78" t="s">
        <v>203</v>
      </c>
      <c r="P478" s="78" t="s">
        <v>211</v>
      </c>
      <c r="Q478" s="78" t="s">
        <v>143</v>
      </c>
      <c r="R478" s="79">
        <v>180</v>
      </c>
      <c r="S478" s="80"/>
      <c r="T478" s="81">
        <v>7450</v>
      </c>
      <c r="U478" s="96" t="s">
        <v>1245</v>
      </c>
      <c r="V478" s="79">
        <f>R478*T478*85/100</f>
        <v>1139850</v>
      </c>
      <c r="W478" s="79">
        <f>R478*T478-V478</f>
        <v>201150</v>
      </c>
      <c r="X478" s="82">
        <f>M478+W478</f>
        <v>219550</v>
      </c>
      <c r="Y478" s="83">
        <f>M478</f>
        <v>18400</v>
      </c>
      <c r="Z478" s="84"/>
      <c r="AA478" s="87">
        <f>AB478*M478/100</f>
        <v>3.68</v>
      </c>
      <c r="AB478" s="86">
        <v>0.02</v>
      </c>
    </row>
    <row r="479" spans="2:28" ht="16.5" customHeight="1" x14ac:dyDescent="0.25">
      <c r="B479" s="97"/>
      <c r="C479" s="97"/>
      <c r="D479" s="98"/>
      <c r="E479" s="99"/>
      <c r="F479" s="97"/>
      <c r="G479" s="97"/>
      <c r="H479" s="105"/>
      <c r="I479" s="105"/>
      <c r="J479" s="105"/>
      <c r="K479" s="95"/>
      <c r="L479" s="106"/>
      <c r="M479" s="106"/>
      <c r="N479" s="77"/>
      <c r="O479" s="78"/>
      <c r="P479" s="78"/>
      <c r="Q479" s="78"/>
      <c r="R479" s="79"/>
      <c r="S479" s="80"/>
      <c r="T479" s="81"/>
      <c r="U479" s="96"/>
      <c r="V479" s="79"/>
      <c r="W479" s="79"/>
      <c r="X479" s="82"/>
      <c r="Y479" s="83"/>
      <c r="Z479" s="84"/>
      <c r="AA479" s="87"/>
      <c r="AB479" s="86"/>
    </row>
    <row r="480" spans="2:28" ht="16.5" customHeight="1" x14ac:dyDescent="0.25">
      <c r="B480" s="97"/>
      <c r="C480" s="97"/>
      <c r="D480" s="98"/>
      <c r="E480" s="99"/>
      <c r="F480" s="97"/>
      <c r="G480" s="97"/>
      <c r="H480" s="105"/>
      <c r="I480" s="105"/>
      <c r="J480" s="105"/>
      <c r="K480" s="95"/>
      <c r="L480" s="106"/>
      <c r="M480" s="106"/>
      <c r="N480" s="77"/>
      <c r="O480" s="78"/>
      <c r="P480" s="78"/>
      <c r="Q480" s="78"/>
      <c r="R480" s="79"/>
      <c r="S480" s="80"/>
      <c r="T480" s="81"/>
      <c r="U480" s="77"/>
      <c r="V480" s="79"/>
      <c r="W480" s="79"/>
      <c r="X480" s="82"/>
      <c r="Y480" s="83"/>
      <c r="Z480" s="84"/>
      <c r="AA480" s="87"/>
      <c r="AB480" s="82"/>
    </row>
    <row r="481" spans="2:28" ht="16.5" customHeight="1" x14ac:dyDescent="0.25">
      <c r="B481" s="100" t="s">
        <v>205</v>
      </c>
      <c r="C481" s="101"/>
      <c r="D481" s="101"/>
      <c r="E481" s="101"/>
      <c r="F481" s="101"/>
      <c r="G481" s="102"/>
      <c r="H481" s="102" t="s">
        <v>210</v>
      </c>
      <c r="I481" s="102" t="s">
        <v>1246</v>
      </c>
      <c r="J481" s="102" t="s">
        <v>1247</v>
      </c>
      <c r="K481" s="102">
        <v>48</v>
      </c>
      <c r="L481" s="102">
        <v>7</v>
      </c>
      <c r="M481" s="102"/>
      <c r="N481" s="102"/>
      <c r="O481" s="102" t="s">
        <v>208</v>
      </c>
      <c r="P481" s="102" t="s">
        <v>209</v>
      </c>
      <c r="Q481" s="102" t="s">
        <v>139</v>
      </c>
      <c r="R481" s="102">
        <v>34160</v>
      </c>
      <c r="S481" s="102" t="s">
        <v>236</v>
      </c>
      <c r="T481" s="102">
        <v>200</v>
      </c>
      <c r="U481" s="102" t="s">
        <v>1248</v>
      </c>
      <c r="V481" s="103"/>
      <c r="W481" s="101"/>
      <c r="X481" s="102"/>
      <c r="Y481" s="101"/>
      <c r="Z481" s="101"/>
      <c r="AA481" s="101"/>
      <c r="AB481" s="104"/>
    </row>
    <row r="482" spans="2:28" ht="16.5" customHeight="1" x14ac:dyDescent="0.25">
      <c r="B482" s="97">
        <v>441</v>
      </c>
      <c r="C482" s="97" t="s">
        <v>55</v>
      </c>
      <c r="D482" s="98">
        <v>1265</v>
      </c>
      <c r="E482" s="99">
        <v>42</v>
      </c>
      <c r="F482" s="97">
        <v>7</v>
      </c>
      <c r="G482" s="97">
        <v>2</v>
      </c>
      <c r="H482" s="105">
        <v>0</v>
      </c>
      <c r="I482" s="105">
        <v>1</v>
      </c>
      <c r="J482" s="105">
        <v>20</v>
      </c>
      <c r="K482" s="95">
        <v>120</v>
      </c>
      <c r="L482" s="106">
        <f>T481</f>
        <v>200</v>
      </c>
      <c r="M482" s="106">
        <f>K482*L482</f>
        <v>24000</v>
      </c>
      <c r="N482" s="77"/>
      <c r="O482" s="78" t="s">
        <v>203</v>
      </c>
      <c r="P482" s="78" t="s">
        <v>211</v>
      </c>
      <c r="Q482" s="78" t="s">
        <v>143</v>
      </c>
      <c r="R482" s="79">
        <v>90</v>
      </c>
      <c r="S482" s="80"/>
      <c r="T482" s="81">
        <v>7450</v>
      </c>
      <c r="U482" s="96" t="s">
        <v>1249</v>
      </c>
      <c r="V482" s="79">
        <f>R482*T482*85/100</f>
        <v>569925</v>
      </c>
      <c r="W482" s="79">
        <f>R482*T482-V482</f>
        <v>100575</v>
      </c>
      <c r="X482" s="82">
        <f>M482+W482</f>
        <v>124575</v>
      </c>
      <c r="Y482" s="83">
        <f>M482</f>
        <v>24000</v>
      </c>
      <c r="Z482" s="84"/>
      <c r="AA482" s="87">
        <f>AB482*M482/100</f>
        <v>4.8</v>
      </c>
      <c r="AB482" s="86">
        <v>0.02</v>
      </c>
    </row>
    <row r="483" spans="2:28" ht="16.5" customHeight="1" x14ac:dyDescent="0.25">
      <c r="B483" s="97"/>
      <c r="C483" s="97"/>
      <c r="D483" s="98"/>
      <c r="E483" s="99"/>
      <c r="F483" s="97"/>
      <c r="G483" s="97"/>
      <c r="H483" s="105"/>
      <c r="I483" s="105"/>
      <c r="J483" s="105"/>
      <c r="K483" s="95"/>
      <c r="L483" s="106"/>
      <c r="M483" s="106"/>
      <c r="N483" s="77"/>
      <c r="O483" s="78"/>
      <c r="P483" s="78"/>
      <c r="Q483" s="78"/>
      <c r="R483" s="79"/>
      <c r="S483" s="80"/>
      <c r="T483" s="81"/>
      <c r="U483" s="96"/>
      <c r="V483" s="79"/>
      <c r="W483" s="79"/>
      <c r="X483" s="82"/>
      <c r="Y483" s="83"/>
      <c r="Z483" s="84"/>
      <c r="AA483" s="87"/>
      <c r="AB483" s="86"/>
    </row>
    <row r="484" spans="2:28" ht="16.5" customHeight="1" x14ac:dyDescent="0.25">
      <c r="B484" s="99"/>
      <c r="C484" s="99"/>
      <c r="D484" s="99"/>
      <c r="E484" s="99"/>
      <c r="F484" s="99"/>
      <c r="G484" s="99"/>
      <c r="H484" s="107"/>
      <c r="I484" s="107"/>
      <c r="J484" s="107"/>
      <c r="K484" s="106"/>
      <c r="L484" s="106"/>
      <c r="M484" s="106"/>
      <c r="N484" s="77"/>
      <c r="O484" s="78"/>
      <c r="P484" s="78"/>
      <c r="Q484" s="78"/>
      <c r="R484" s="79"/>
      <c r="S484" s="80"/>
      <c r="T484" s="81"/>
      <c r="U484" s="77"/>
      <c r="V484" s="79"/>
      <c r="W484" s="79"/>
      <c r="X484" s="82"/>
      <c r="Y484" s="83"/>
      <c r="Z484" s="84"/>
      <c r="AA484" s="87"/>
      <c r="AB484" s="82"/>
    </row>
    <row r="485" spans="2:28" ht="16.5" customHeight="1" x14ac:dyDescent="0.25">
      <c r="B485" s="100" t="s">
        <v>205</v>
      </c>
      <c r="C485" s="101"/>
      <c r="D485" s="101"/>
      <c r="E485" s="101"/>
      <c r="F485" s="101"/>
      <c r="G485" s="102"/>
      <c r="H485" s="102" t="s">
        <v>210</v>
      </c>
      <c r="I485" s="102" t="s">
        <v>1024</v>
      </c>
      <c r="J485" s="102" t="s">
        <v>1025</v>
      </c>
      <c r="K485" s="102">
        <v>46</v>
      </c>
      <c r="L485" s="102">
        <v>7</v>
      </c>
      <c r="M485" s="102"/>
      <c r="N485" s="102"/>
      <c r="O485" s="102" t="s">
        <v>208</v>
      </c>
      <c r="P485" s="102" t="s">
        <v>209</v>
      </c>
      <c r="Q485" s="102" t="s">
        <v>139</v>
      </c>
      <c r="R485" s="102">
        <v>34160</v>
      </c>
      <c r="S485" s="102" t="s">
        <v>236</v>
      </c>
      <c r="T485" s="102">
        <v>200</v>
      </c>
      <c r="U485" s="102" t="s">
        <v>1250</v>
      </c>
      <c r="V485" s="103"/>
      <c r="W485" s="101"/>
      <c r="X485" s="102"/>
      <c r="Y485" s="101"/>
      <c r="Z485" s="101"/>
      <c r="AA485" s="101"/>
      <c r="AB485" s="104"/>
    </row>
    <row r="486" spans="2:28" ht="16.5" customHeight="1" x14ac:dyDescent="0.25">
      <c r="B486" s="97">
        <v>442</v>
      </c>
      <c r="C486" s="97" t="s">
        <v>55</v>
      </c>
      <c r="D486" s="98">
        <v>1284</v>
      </c>
      <c r="E486" s="99">
        <v>43</v>
      </c>
      <c r="F486" s="97">
        <v>7</v>
      </c>
      <c r="G486" s="97">
        <v>1</v>
      </c>
      <c r="H486" s="105">
        <v>0</v>
      </c>
      <c r="I486" s="105">
        <v>0</v>
      </c>
      <c r="J486" s="105">
        <v>66</v>
      </c>
      <c r="K486" s="95">
        <v>66</v>
      </c>
      <c r="L486" s="106">
        <f>T485</f>
        <v>200</v>
      </c>
      <c r="M486" s="106">
        <f>K486*L486</f>
        <v>13200</v>
      </c>
      <c r="N486" s="77"/>
      <c r="O486" s="78"/>
      <c r="P486" s="78"/>
      <c r="Q486" s="78"/>
      <c r="R486" s="79"/>
      <c r="S486" s="80"/>
      <c r="T486" s="81"/>
      <c r="U486" s="77"/>
      <c r="V486" s="79"/>
      <c r="W486" s="79"/>
      <c r="X486" s="82"/>
      <c r="Y486" s="83">
        <f>M486</f>
        <v>13200</v>
      </c>
      <c r="Z486" s="84"/>
      <c r="AA486" s="87">
        <f>AB486*M486/100</f>
        <v>1.32</v>
      </c>
      <c r="AB486" s="110">
        <v>0.01</v>
      </c>
    </row>
    <row r="487" spans="2:28" ht="16.5" customHeight="1" x14ac:dyDescent="0.25">
      <c r="B487" s="99"/>
      <c r="C487" s="99"/>
      <c r="D487" s="99"/>
      <c r="E487" s="99"/>
      <c r="F487" s="99"/>
      <c r="G487" s="99"/>
      <c r="H487" s="107"/>
      <c r="I487" s="107"/>
      <c r="J487" s="107"/>
      <c r="K487" s="106"/>
      <c r="L487" s="106"/>
      <c r="M487" s="106"/>
      <c r="N487" s="77"/>
      <c r="O487" s="78"/>
      <c r="P487" s="78"/>
      <c r="Q487" s="78"/>
      <c r="R487" s="79"/>
      <c r="S487" s="80"/>
      <c r="T487" s="81"/>
      <c r="U487" s="77"/>
      <c r="V487" s="79"/>
      <c r="W487" s="79"/>
      <c r="X487" s="86"/>
      <c r="Y487" s="83"/>
      <c r="Z487" s="84"/>
      <c r="AA487" s="85"/>
      <c r="AB487" s="86"/>
    </row>
    <row r="488" spans="2:28" ht="16.5" customHeight="1" x14ac:dyDescent="0.25">
      <c r="B488" s="100" t="s">
        <v>205</v>
      </c>
      <c r="C488" s="101"/>
      <c r="D488" s="101"/>
      <c r="E488" s="101"/>
      <c r="F488" s="101"/>
      <c r="G488" s="102"/>
      <c r="H488" s="102" t="s">
        <v>210</v>
      </c>
      <c r="I488" s="102" t="s">
        <v>1252</v>
      </c>
      <c r="J488" s="102" t="s">
        <v>539</v>
      </c>
      <c r="K488" s="102">
        <v>46</v>
      </c>
      <c r="L488" s="102">
        <v>7</v>
      </c>
      <c r="M488" s="102"/>
      <c r="N488" s="102"/>
      <c r="O488" s="102" t="s">
        <v>208</v>
      </c>
      <c r="P488" s="102" t="s">
        <v>209</v>
      </c>
      <c r="Q488" s="102" t="s">
        <v>139</v>
      </c>
      <c r="R488" s="102">
        <v>34160</v>
      </c>
      <c r="S488" s="102" t="s">
        <v>236</v>
      </c>
      <c r="T488" s="102">
        <v>200</v>
      </c>
      <c r="U488" s="102" t="s">
        <v>1253</v>
      </c>
      <c r="V488" s="103"/>
      <c r="W488" s="101"/>
      <c r="X488" s="102"/>
      <c r="Y488" s="101"/>
      <c r="Z488" s="101"/>
      <c r="AA488" s="101"/>
      <c r="AB488" s="104"/>
    </row>
    <row r="489" spans="2:28" ht="16.5" customHeight="1" x14ac:dyDescent="0.25">
      <c r="B489" s="97">
        <v>443</v>
      </c>
      <c r="C489" s="97" t="s">
        <v>55</v>
      </c>
      <c r="D489" s="98">
        <v>1285</v>
      </c>
      <c r="E489" s="99">
        <v>44</v>
      </c>
      <c r="F489" s="97">
        <v>7</v>
      </c>
      <c r="G489" s="97">
        <v>2</v>
      </c>
      <c r="H489" s="105">
        <v>0</v>
      </c>
      <c r="I489" s="105">
        <v>0</v>
      </c>
      <c r="J489" s="105">
        <v>85</v>
      </c>
      <c r="K489" s="95">
        <v>43</v>
      </c>
      <c r="L489" s="106">
        <f>T488</f>
        <v>200</v>
      </c>
      <c r="M489" s="106">
        <f>K489*L489</f>
        <v>8600</v>
      </c>
      <c r="N489" s="77"/>
      <c r="O489" s="78" t="s">
        <v>203</v>
      </c>
      <c r="P489" s="78" t="s">
        <v>5</v>
      </c>
      <c r="Q489" s="78" t="s">
        <v>143</v>
      </c>
      <c r="R489" s="79">
        <v>54</v>
      </c>
      <c r="S489" s="80"/>
      <c r="T489" s="81">
        <v>8050</v>
      </c>
      <c r="U489" s="96" t="s">
        <v>716</v>
      </c>
      <c r="V489" s="79">
        <f>R489*T489*24/100</f>
        <v>104328</v>
      </c>
      <c r="W489" s="79">
        <f>R489*T489-V489</f>
        <v>330372</v>
      </c>
      <c r="X489" s="82">
        <f>M489+W489</f>
        <v>338972</v>
      </c>
      <c r="Y489" s="83">
        <f>M489</f>
        <v>8600</v>
      </c>
      <c r="Z489" s="84"/>
      <c r="AA489" s="87">
        <f>AB489*M489/100</f>
        <v>1.72</v>
      </c>
      <c r="AB489" s="86">
        <v>0.02</v>
      </c>
    </row>
    <row r="490" spans="2:28" ht="16.5" customHeight="1" x14ac:dyDescent="0.25">
      <c r="B490" s="97"/>
      <c r="C490" s="97"/>
      <c r="D490" s="98"/>
      <c r="E490" s="99"/>
      <c r="F490" s="97"/>
      <c r="G490" s="97"/>
      <c r="H490" s="105"/>
      <c r="I490" s="105"/>
      <c r="J490" s="105"/>
      <c r="K490" s="95">
        <v>42</v>
      </c>
      <c r="L490" s="106">
        <f>T488</f>
        <v>200</v>
      </c>
      <c r="M490" s="106">
        <f>K490*L490</f>
        <v>8400</v>
      </c>
      <c r="N490" s="77"/>
      <c r="O490" s="78" t="s">
        <v>203</v>
      </c>
      <c r="P490" s="78" t="s">
        <v>25</v>
      </c>
      <c r="Q490" s="78" t="s">
        <v>143</v>
      </c>
      <c r="R490" s="79">
        <v>108</v>
      </c>
      <c r="S490" s="80"/>
      <c r="T490" s="81">
        <v>7650</v>
      </c>
      <c r="U490" s="96" t="s">
        <v>1251</v>
      </c>
      <c r="V490" s="79">
        <f>R490*T490*93/100</f>
        <v>768366</v>
      </c>
      <c r="W490" s="79">
        <f>R490*T490-V490</f>
        <v>57834</v>
      </c>
      <c r="X490" s="82">
        <f>M490+W490</f>
        <v>66234</v>
      </c>
      <c r="Y490" s="83">
        <f>M490</f>
        <v>8400</v>
      </c>
      <c r="Z490" s="84"/>
      <c r="AA490" s="87">
        <f>AB490*M490/100</f>
        <v>1.68</v>
      </c>
      <c r="AB490" s="86">
        <v>0.02</v>
      </c>
    </row>
    <row r="491" spans="2:28" ht="16.5" customHeight="1" x14ac:dyDescent="0.25">
      <c r="B491" s="97"/>
      <c r="C491" s="97"/>
      <c r="D491" s="98"/>
      <c r="E491" s="99"/>
      <c r="F491" s="97"/>
      <c r="G491" s="97"/>
      <c r="H491" s="105">
        <v>0</v>
      </c>
      <c r="I491" s="105">
        <v>0</v>
      </c>
      <c r="J491" s="105">
        <v>85</v>
      </c>
      <c r="K491" s="95">
        <v>85</v>
      </c>
      <c r="L491" s="106"/>
      <c r="M491" s="106"/>
      <c r="N491" s="77"/>
      <c r="O491" s="78"/>
      <c r="P491" s="78"/>
      <c r="Q491" s="78"/>
      <c r="R491" s="79"/>
      <c r="S491" s="80"/>
      <c r="T491" s="81"/>
      <c r="U491" s="77"/>
      <c r="V491" s="79"/>
      <c r="W491" s="79"/>
      <c r="X491" s="82"/>
      <c r="Y491" s="83"/>
      <c r="Z491" s="84"/>
      <c r="AA491" s="87"/>
      <c r="AB491" s="82"/>
    </row>
    <row r="492" spans="2:28" ht="16.5" customHeight="1" x14ac:dyDescent="0.25">
      <c r="B492" s="99"/>
      <c r="C492" s="99"/>
      <c r="D492" s="99"/>
      <c r="E492" s="99"/>
      <c r="F492" s="99"/>
      <c r="G492" s="99"/>
      <c r="H492" s="107"/>
      <c r="I492" s="107"/>
      <c r="J492" s="107"/>
      <c r="K492" s="106"/>
      <c r="L492" s="106"/>
      <c r="M492" s="106"/>
      <c r="N492" s="77"/>
      <c r="O492" s="78"/>
      <c r="P492" s="78"/>
      <c r="Q492" s="78"/>
      <c r="R492" s="79"/>
      <c r="S492" s="80"/>
      <c r="T492" s="81"/>
      <c r="U492" s="77"/>
      <c r="V492" s="79"/>
      <c r="W492" s="79"/>
      <c r="X492" s="86"/>
      <c r="Y492" s="83"/>
      <c r="Z492" s="84"/>
      <c r="AA492" s="85"/>
      <c r="AB492" s="86"/>
    </row>
    <row r="493" spans="2:28" ht="16.5" customHeight="1" x14ac:dyDescent="0.25">
      <c r="B493" s="100" t="s">
        <v>205</v>
      </c>
      <c r="C493" s="101"/>
      <c r="D493" s="101"/>
      <c r="E493" s="101"/>
      <c r="F493" s="101"/>
      <c r="G493" s="102"/>
      <c r="H493" s="102" t="s">
        <v>210</v>
      </c>
      <c r="I493" s="102" t="s">
        <v>928</v>
      </c>
      <c r="J493" s="102" t="s">
        <v>247</v>
      </c>
      <c r="K493" s="102">
        <v>17</v>
      </c>
      <c r="L493" s="102">
        <v>7</v>
      </c>
      <c r="M493" s="102"/>
      <c r="N493" s="102"/>
      <c r="O493" s="102" t="s">
        <v>208</v>
      </c>
      <c r="P493" s="102" t="s">
        <v>209</v>
      </c>
      <c r="Q493" s="102" t="s">
        <v>139</v>
      </c>
      <c r="R493" s="102">
        <v>34160</v>
      </c>
      <c r="S493" s="102" t="s">
        <v>236</v>
      </c>
      <c r="T493" s="102">
        <v>200</v>
      </c>
      <c r="U493" s="102" t="s">
        <v>1254</v>
      </c>
      <c r="V493" s="103"/>
      <c r="W493" s="101"/>
      <c r="X493" s="102"/>
      <c r="Y493" s="101"/>
      <c r="Z493" s="101"/>
      <c r="AA493" s="101"/>
      <c r="AB493" s="104"/>
    </row>
    <row r="494" spans="2:28" ht="16.5" customHeight="1" x14ac:dyDescent="0.25">
      <c r="B494" s="97">
        <v>444</v>
      </c>
      <c r="C494" s="97" t="s">
        <v>55</v>
      </c>
      <c r="D494" s="98">
        <v>1286</v>
      </c>
      <c r="E494" s="99">
        <v>45</v>
      </c>
      <c r="F494" s="97">
        <v>7</v>
      </c>
      <c r="G494" s="97">
        <v>2</v>
      </c>
      <c r="H494" s="105">
        <v>0</v>
      </c>
      <c r="I494" s="105">
        <v>3</v>
      </c>
      <c r="J494" s="105">
        <v>89</v>
      </c>
      <c r="K494" s="95">
        <v>389</v>
      </c>
      <c r="L494" s="106">
        <f>T493</f>
        <v>200</v>
      </c>
      <c r="M494" s="106">
        <f>K494*L494</f>
        <v>77800</v>
      </c>
      <c r="N494" s="77"/>
      <c r="O494" s="78" t="s">
        <v>203</v>
      </c>
      <c r="P494" s="78" t="s">
        <v>211</v>
      </c>
      <c r="Q494" s="78" t="s">
        <v>143</v>
      </c>
      <c r="R494" s="79">
        <v>144</v>
      </c>
      <c r="S494" s="80"/>
      <c r="T494" s="81">
        <v>7450</v>
      </c>
      <c r="U494" s="96" t="s">
        <v>1249</v>
      </c>
      <c r="V494" s="79">
        <f>R494*T494*85/100</f>
        <v>911880</v>
      </c>
      <c r="W494" s="79">
        <f>R494*T494-V494</f>
        <v>160920</v>
      </c>
      <c r="X494" s="82">
        <f>M494+W494</f>
        <v>238720</v>
      </c>
      <c r="Y494" s="83">
        <f>M494</f>
        <v>77800</v>
      </c>
      <c r="Z494" s="84"/>
      <c r="AA494" s="87">
        <f>AB494*M494/100</f>
        <v>15.56</v>
      </c>
      <c r="AB494" s="86">
        <v>0.02</v>
      </c>
    </row>
    <row r="495" spans="2:28" ht="16.5" customHeight="1" x14ac:dyDescent="0.25">
      <c r="B495" s="99"/>
      <c r="C495" s="99"/>
      <c r="D495" s="99"/>
      <c r="E495" s="99"/>
      <c r="F495" s="99"/>
      <c r="G495" s="99"/>
      <c r="H495" s="107"/>
      <c r="I495" s="107"/>
      <c r="J495" s="107"/>
      <c r="K495" s="106"/>
      <c r="L495" s="106"/>
      <c r="M495" s="106"/>
      <c r="N495" s="77"/>
      <c r="O495" s="78"/>
      <c r="P495" s="78"/>
      <c r="Q495" s="78"/>
      <c r="R495" s="79"/>
      <c r="S495" s="80"/>
      <c r="T495" s="81"/>
      <c r="U495" s="77"/>
      <c r="V495" s="79"/>
      <c r="W495" s="79"/>
      <c r="X495" s="86"/>
      <c r="Y495" s="83"/>
      <c r="Z495" s="84"/>
      <c r="AA495" s="85"/>
      <c r="AB495" s="86"/>
    </row>
    <row r="496" spans="2:28" ht="16.5" customHeight="1" x14ac:dyDescent="0.25">
      <c r="B496" s="100" t="s">
        <v>205</v>
      </c>
      <c r="C496" s="101"/>
      <c r="D496" s="101"/>
      <c r="E496" s="101"/>
      <c r="F496" s="101"/>
      <c r="G496" s="102"/>
      <c r="H496" s="102" t="s">
        <v>210</v>
      </c>
      <c r="I496" s="102" t="s">
        <v>797</v>
      </c>
      <c r="J496" s="102" t="s">
        <v>785</v>
      </c>
      <c r="K496" s="102">
        <v>1</v>
      </c>
      <c r="L496" s="102">
        <v>7</v>
      </c>
      <c r="M496" s="102"/>
      <c r="N496" s="102"/>
      <c r="O496" s="102" t="s">
        <v>208</v>
      </c>
      <c r="P496" s="102" t="s">
        <v>209</v>
      </c>
      <c r="Q496" s="102" t="s">
        <v>139</v>
      </c>
      <c r="R496" s="102">
        <v>34160</v>
      </c>
      <c r="S496" s="102" t="s">
        <v>236</v>
      </c>
      <c r="T496" s="102">
        <v>200</v>
      </c>
      <c r="U496" s="102" t="s">
        <v>1255</v>
      </c>
      <c r="V496" s="103"/>
      <c r="W496" s="101"/>
      <c r="X496" s="102"/>
      <c r="Y496" s="101"/>
      <c r="Z496" s="101"/>
      <c r="AA496" s="101"/>
      <c r="AB496" s="104"/>
    </row>
    <row r="497" spans="2:28" ht="16.5" customHeight="1" x14ac:dyDescent="0.25">
      <c r="B497" s="97">
        <v>445</v>
      </c>
      <c r="C497" s="97" t="s">
        <v>55</v>
      </c>
      <c r="D497" s="98">
        <v>1238</v>
      </c>
      <c r="E497" s="99">
        <v>46</v>
      </c>
      <c r="F497" s="97">
        <v>7</v>
      </c>
      <c r="G497" s="97">
        <v>1</v>
      </c>
      <c r="H497" s="105">
        <v>0</v>
      </c>
      <c r="I497" s="105">
        <v>0</v>
      </c>
      <c r="J497" s="105">
        <v>11</v>
      </c>
      <c r="K497" s="95">
        <v>11</v>
      </c>
      <c r="L497" s="106">
        <f>T496</f>
        <v>200</v>
      </c>
      <c r="M497" s="106">
        <f>K497*L497</f>
        <v>2200</v>
      </c>
      <c r="N497" s="77"/>
      <c r="O497" s="78"/>
      <c r="P497" s="78"/>
      <c r="Q497" s="78"/>
      <c r="R497" s="79"/>
      <c r="S497" s="80"/>
      <c r="T497" s="81"/>
      <c r="U497" s="77"/>
      <c r="V497" s="79"/>
      <c r="W497" s="79"/>
      <c r="X497" s="82"/>
      <c r="Y497" s="83">
        <f>M497</f>
        <v>2200</v>
      </c>
      <c r="Z497" s="84"/>
      <c r="AA497" s="87">
        <f>AB497*M497/100</f>
        <v>0.22</v>
      </c>
      <c r="AB497" s="110">
        <v>0.01</v>
      </c>
    </row>
    <row r="498" spans="2:28" ht="16.5" customHeight="1" x14ac:dyDescent="0.25">
      <c r="B498" s="99"/>
      <c r="C498" s="99"/>
      <c r="D498" s="99"/>
      <c r="E498" s="99"/>
      <c r="F498" s="99"/>
      <c r="G498" s="99"/>
      <c r="H498" s="107"/>
      <c r="I498" s="107"/>
      <c r="J498" s="107"/>
      <c r="K498" s="106"/>
      <c r="L498" s="106"/>
      <c r="M498" s="106"/>
      <c r="N498" s="77"/>
      <c r="O498" s="78"/>
      <c r="P498" s="78"/>
      <c r="Q498" s="78"/>
      <c r="R498" s="79"/>
      <c r="S498" s="80"/>
      <c r="T498" s="81"/>
      <c r="U498" s="77"/>
      <c r="V498" s="79"/>
      <c r="W498" s="79"/>
      <c r="X498" s="86"/>
      <c r="Y498" s="83"/>
      <c r="Z498" s="84"/>
      <c r="AA498" s="85"/>
      <c r="AB498" s="86"/>
    </row>
    <row r="499" spans="2:28" ht="16.5" customHeight="1" x14ac:dyDescent="0.25">
      <c r="B499" s="100" t="s">
        <v>205</v>
      </c>
      <c r="C499" s="101"/>
      <c r="D499" s="101"/>
      <c r="E499" s="101"/>
      <c r="F499" s="101"/>
      <c r="G499" s="102"/>
      <c r="H499" s="102" t="s">
        <v>207</v>
      </c>
      <c r="I499" s="102" t="s">
        <v>759</v>
      </c>
      <c r="J499" s="102" t="s">
        <v>247</v>
      </c>
      <c r="K499" s="102">
        <v>113</v>
      </c>
      <c r="L499" s="102">
        <v>7</v>
      </c>
      <c r="M499" s="102"/>
      <c r="N499" s="102"/>
      <c r="O499" s="102" t="s">
        <v>208</v>
      </c>
      <c r="P499" s="102" t="s">
        <v>209</v>
      </c>
      <c r="Q499" s="102" t="s">
        <v>139</v>
      </c>
      <c r="R499" s="102">
        <v>34160</v>
      </c>
      <c r="S499" s="102" t="s">
        <v>236</v>
      </c>
      <c r="T499" s="102">
        <v>200</v>
      </c>
      <c r="U499" s="102" t="s">
        <v>1256</v>
      </c>
      <c r="V499" s="103"/>
      <c r="W499" s="101"/>
      <c r="X499" s="102"/>
      <c r="Y499" s="101"/>
      <c r="Z499" s="101"/>
      <c r="AA499" s="101"/>
      <c r="AB499" s="104"/>
    </row>
    <row r="500" spans="2:28" ht="16.5" customHeight="1" x14ac:dyDescent="0.25">
      <c r="B500" s="97">
        <v>446</v>
      </c>
      <c r="C500" s="97" t="s">
        <v>55</v>
      </c>
      <c r="D500" s="98">
        <v>6549</v>
      </c>
      <c r="E500" s="99">
        <v>47</v>
      </c>
      <c r="F500" s="97">
        <v>7</v>
      </c>
      <c r="G500" s="97">
        <v>2</v>
      </c>
      <c r="H500" s="105">
        <v>0</v>
      </c>
      <c r="I500" s="105">
        <v>1</v>
      </c>
      <c r="J500" s="105">
        <v>27</v>
      </c>
      <c r="K500" s="95">
        <v>127</v>
      </c>
      <c r="L500" s="106">
        <f>T499</f>
        <v>200</v>
      </c>
      <c r="M500" s="106">
        <f>K500*L500</f>
        <v>25400</v>
      </c>
      <c r="N500" s="77"/>
      <c r="O500" s="78" t="s">
        <v>203</v>
      </c>
      <c r="P500" s="78" t="s">
        <v>211</v>
      </c>
      <c r="Q500" s="78" t="s">
        <v>143</v>
      </c>
      <c r="R500" s="79">
        <v>135</v>
      </c>
      <c r="S500" s="80"/>
      <c r="T500" s="81">
        <v>7450</v>
      </c>
      <c r="U500" s="96" t="s">
        <v>1257</v>
      </c>
      <c r="V500" s="79">
        <f>R500*T500*80/100</f>
        <v>804600</v>
      </c>
      <c r="W500" s="79">
        <f>R500*T500-V500</f>
        <v>201150</v>
      </c>
      <c r="X500" s="82">
        <f>M500+W500</f>
        <v>226550</v>
      </c>
      <c r="Y500" s="83">
        <f>M500</f>
        <v>25400</v>
      </c>
      <c r="Z500" s="84"/>
      <c r="AA500" s="87">
        <f>AB500*M500/100</f>
        <v>5.08</v>
      </c>
      <c r="AB500" s="86">
        <v>0.02</v>
      </c>
    </row>
    <row r="501" spans="2:28" ht="16.5" customHeight="1" x14ac:dyDescent="0.25">
      <c r="B501" s="99"/>
      <c r="C501" s="99"/>
      <c r="D501" s="99"/>
      <c r="E501" s="99"/>
      <c r="F501" s="99"/>
      <c r="G501" s="99"/>
      <c r="H501" s="107"/>
      <c r="I501" s="107"/>
      <c r="J501" s="107"/>
      <c r="K501" s="106"/>
      <c r="L501" s="106"/>
      <c r="M501" s="106"/>
      <c r="N501" s="77"/>
      <c r="O501" s="78"/>
      <c r="P501" s="78"/>
      <c r="Q501" s="78"/>
      <c r="R501" s="79"/>
      <c r="S501" s="80"/>
      <c r="T501" s="81"/>
      <c r="U501" s="77"/>
      <c r="V501" s="79"/>
      <c r="W501" s="79"/>
      <c r="X501" s="86"/>
      <c r="Y501" s="83"/>
      <c r="Z501" s="84"/>
      <c r="AA501" s="85"/>
      <c r="AB501" s="86"/>
    </row>
    <row r="502" spans="2:28" ht="16.5" customHeight="1" x14ac:dyDescent="0.25">
      <c r="B502" s="100" t="s">
        <v>205</v>
      </c>
      <c r="C502" s="101"/>
      <c r="D502" s="101"/>
      <c r="E502" s="101"/>
      <c r="F502" s="101"/>
      <c r="G502" s="102"/>
      <c r="H502" s="102" t="s">
        <v>210</v>
      </c>
      <c r="I502" s="102" t="s">
        <v>1047</v>
      </c>
      <c r="J502" s="102" t="s">
        <v>1107</v>
      </c>
      <c r="K502" s="102">
        <v>80</v>
      </c>
      <c r="L502" s="102">
        <v>7</v>
      </c>
      <c r="M502" s="102"/>
      <c r="N502" s="102"/>
      <c r="O502" s="102" t="s">
        <v>208</v>
      </c>
      <c r="P502" s="102" t="s">
        <v>209</v>
      </c>
      <c r="Q502" s="102" t="s">
        <v>139</v>
      </c>
      <c r="R502" s="102">
        <v>34160</v>
      </c>
      <c r="S502" s="102" t="s">
        <v>236</v>
      </c>
      <c r="T502" s="102">
        <v>200</v>
      </c>
      <c r="U502" s="102" t="s">
        <v>1258</v>
      </c>
      <c r="V502" s="103"/>
      <c r="W502" s="101"/>
      <c r="X502" s="102"/>
      <c r="Y502" s="101"/>
      <c r="Z502" s="101"/>
      <c r="AA502" s="101"/>
      <c r="AB502" s="104"/>
    </row>
    <row r="503" spans="2:28" ht="16.5" customHeight="1" x14ac:dyDescent="0.25">
      <c r="B503" s="97">
        <v>447</v>
      </c>
      <c r="C503" s="97" t="s">
        <v>55</v>
      </c>
      <c r="D503" s="98">
        <v>1260</v>
      </c>
      <c r="E503" s="99">
        <v>1</v>
      </c>
      <c r="F503" s="97">
        <v>7</v>
      </c>
      <c r="G503" s="97">
        <v>2</v>
      </c>
      <c r="H503" s="105">
        <v>0</v>
      </c>
      <c r="I503" s="105">
        <v>0</v>
      </c>
      <c r="J503" s="105">
        <v>60</v>
      </c>
      <c r="K503" s="95">
        <v>60</v>
      </c>
      <c r="L503" s="106">
        <f>T502</f>
        <v>200</v>
      </c>
      <c r="M503" s="106">
        <f>K503*L503</f>
        <v>12000</v>
      </c>
      <c r="N503" s="77"/>
      <c r="O503" s="78" t="s">
        <v>203</v>
      </c>
      <c r="P503" s="78" t="s">
        <v>211</v>
      </c>
      <c r="Q503" s="78" t="s">
        <v>143</v>
      </c>
      <c r="R503" s="79">
        <v>135</v>
      </c>
      <c r="S503" s="80"/>
      <c r="T503" s="81">
        <v>7450</v>
      </c>
      <c r="U503" s="96" t="s">
        <v>1078</v>
      </c>
      <c r="V503" s="79">
        <f>R503*T503*85/100</f>
        <v>854887.5</v>
      </c>
      <c r="W503" s="79">
        <f>R503*T503-V503</f>
        <v>150862.5</v>
      </c>
      <c r="X503" s="82">
        <f>M503+W503</f>
        <v>162862.5</v>
      </c>
      <c r="Y503" s="83">
        <f>M503</f>
        <v>12000</v>
      </c>
      <c r="Z503" s="84"/>
      <c r="AA503" s="87">
        <f>AB503*M503/100</f>
        <v>2.4</v>
      </c>
      <c r="AB503" s="86">
        <v>0.02</v>
      </c>
    </row>
    <row r="504" spans="2:28" ht="16.5" customHeight="1" x14ac:dyDescent="0.25">
      <c r="B504" s="99"/>
      <c r="C504" s="99"/>
      <c r="D504" s="99"/>
      <c r="E504" s="99"/>
      <c r="F504" s="99"/>
      <c r="G504" s="99"/>
      <c r="H504" s="107"/>
      <c r="I504" s="107"/>
      <c r="J504" s="107"/>
      <c r="K504" s="106"/>
      <c r="L504" s="106"/>
      <c r="M504" s="106"/>
      <c r="N504" s="77"/>
      <c r="O504" s="78"/>
      <c r="P504" s="78"/>
      <c r="Q504" s="78"/>
      <c r="R504" s="79"/>
      <c r="S504" s="80"/>
      <c r="T504" s="81"/>
      <c r="U504" s="77"/>
      <c r="V504" s="79"/>
      <c r="W504" s="79"/>
      <c r="X504" s="86"/>
      <c r="Y504" s="83"/>
      <c r="Z504" s="84"/>
      <c r="AA504" s="85"/>
      <c r="AB504" s="86"/>
    </row>
    <row r="505" spans="2:28" ht="16.5" customHeight="1" x14ac:dyDescent="0.25">
      <c r="B505" s="100" t="s">
        <v>205</v>
      </c>
      <c r="C505" s="101"/>
      <c r="D505" s="101"/>
      <c r="E505" s="101"/>
      <c r="F505" s="101"/>
      <c r="G505" s="102"/>
      <c r="H505" s="102" t="s">
        <v>210</v>
      </c>
      <c r="I505" s="102" t="s">
        <v>280</v>
      </c>
      <c r="J505" s="102" t="s">
        <v>247</v>
      </c>
      <c r="K505" s="102">
        <v>50</v>
      </c>
      <c r="L505" s="102">
        <v>7</v>
      </c>
      <c r="M505" s="102"/>
      <c r="N505" s="102"/>
      <c r="O505" s="102" t="s">
        <v>208</v>
      </c>
      <c r="P505" s="102" t="s">
        <v>209</v>
      </c>
      <c r="Q505" s="102" t="s">
        <v>139</v>
      </c>
      <c r="R505" s="102">
        <v>34160</v>
      </c>
      <c r="S505" s="102" t="s">
        <v>236</v>
      </c>
      <c r="T505" s="102">
        <v>200</v>
      </c>
      <c r="U505" s="102" t="s">
        <v>1259</v>
      </c>
      <c r="V505" s="103"/>
      <c r="W505" s="101"/>
      <c r="X505" s="102"/>
      <c r="Y505" s="101"/>
      <c r="Z505" s="101"/>
      <c r="AA505" s="101"/>
      <c r="AB505" s="104"/>
    </row>
    <row r="506" spans="2:28" ht="16.5" customHeight="1" x14ac:dyDescent="0.25">
      <c r="B506" s="97">
        <v>448</v>
      </c>
      <c r="C506" s="97" t="s">
        <v>55</v>
      </c>
      <c r="D506" s="98">
        <v>1261</v>
      </c>
      <c r="E506" s="99">
        <v>2</v>
      </c>
      <c r="F506" s="97">
        <v>7</v>
      </c>
      <c r="G506" s="97">
        <v>2</v>
      </c>
      <c r="H506" s="105">
        <v>0</v>
      </c>
      <c r="I506" s="105">
        <v>1</v>
      </c>
      <c r="J506" s="105">
        <v>65</v>
      </c>
      <c r="K506" s="95">
        <v>165</v>
      </c>
      <c r="L506" s="106">
        <f>T505</f>
        <v>200</v>
      </c>
      <c r="M506" s="106">
        <f>K506*L506</f>
        <v>33000</v>
      </c>
      <c r="N506" s="77"/>
      <c r="O506" s="78" t="s">
        <v>203</v>
      </c>
      <c r="P506" s="78" t="s">
        <v>211</v>
      </c>
      <c r="Q506" s="78" t="s">
        <v>143</v>
      </c>
      <c r="R506" s="79">
        <v>135</v>
      </c>
      <c r="S506" s="80"/>
      <c r="T506" s="81">
        <v>7450</v>
      </c>
      <c r="U506" s="96" t="s">
        <v>1173</v>
      </c>
      <c r="V506" s="79">
        <f>R506*T506*85/100</f>
        <v>854887.5</v>
      </c>
      <c r="W506" s="79">
        <f>R506*T506-V506</f>
        <v>150862.5</v>
      </c>
      <c r="X506" s="82">
        <f>M506+W506</f>
        <v>183862.5</v>
      </c>
      <c r="Y506" s="83">
        <f>M506</f>
        <v>33000</v>
      </c>
      <c r="Z506" s="84"/>
      <c r="AA506" s="87">
        <f>AB506*M506/100</f>
        <v>6.6</v>
      </c>
      <c r="AB506" s="86">
        <v>0.02</v>
      </c>
    </row>
    <row r="507" spans="2:28" ht="16.5" customHeight="1" x14ac:dyDescent="0.25">
      <c r="B507" s="99"/>
      <c r="C507" s="99"/>
      <c r="D507" s="99"/>
      <c r="E507" s="99"/>
      <c r="F507" s="99"/>
      <c r="G507" s="99"/>
      <c r="H507" s="107"/>
      <c r="I507" s="107"/>
      <c r="J507" s="107"/>
      <c r="K507" s="106"/>
      <c r="L507" s="106"/>
      <c r="M507" s="106"/>
      <c r="N507" s="77"/>
      <c r="O507" s="78"/>
      <c r="P507" s="78"/>
      <c r="Q507" s="78"/>
      <c r="R507" s="79"/>
      <c r="S507" s="80"/>
      <c r="T507" s="81"/>
      <c r="U507" s="77"/>
      <c r="V507" s="79"/>
      <c r="W507" s="79"/>
      <c r="X507" s="86"/>
      <c r="Y507" s="83"/>
      <c r="Z507" s="84"/>
      <c r="AA507" s="85"/>
      <c r="AB507" s="86"/>
    </row>
    <row r="508" spans="2:28" ht="16.5" customHeight="1" x14ac:dyDescent="0.25">
      <c r="B508" s="100" t="s">
        <v>205</v>
      </c>
      <c r="C508" s="101"/>
      <c r="D508" s="101"/>
      <c r="E508" s="101"/>
      <c r="F508" s="101"/>
      <c r="G508" s="102"/>
      <c r="H508" s="102" t="s">
        <v>210</v>
      </c>
      <c r="I508" s="102" t="s">
        <v>1260</v>
      </c>
      <c r="J508" s="102" t="s">
        <v>1261</v>
      </c>
      <c r="K508" s="102">
        <v>114</v>
      </c>
      <c r="L508" s="102">
        <v>7</v>
      </c>
      <c r="M508" s="102"/>
      <c r="N508" s="102"/>
      <c r="O508" s="102" t="s">
        <v>208</v>
      </c>
      <c r="P508" s="102" t="s">
        <v>209</v>
      </c>
      <c r="Q508" s="102" t="s">
        <v>139</v>
      </c>
      <c r="R508" s="102">
        <v>34160</v>
      </c>
      <c r="S508" s="102" t="s">
        <v>236</v>
      </c>
      <c r="T508" s="102">
        <v>200</v>
      </c>
      <c r="U508" s="102" t="s">
        <v>1262</v>
      </c>
      <c r="V508" s="103"/>
      <c r="W508" s="101"/>
      <c r="X508" s="102" t="s">
        <v>212</v>
      </c>
      <c r="Y508" s="101" t="s">
        <v>1263</v>
      </c>
      <c r="Z508" s="101"/>
      <c r="AA508" s="101"/>
      <c r="AB508" s="104"/>
    </row>
    <row r="509" spans="2:28" ht="16.5" customHeight="1" x14ac:dyDescent="0.25">
      <c r="B509" s="97">
        <v>449</v>
      </c>
      <c r="C509" s="97" t="s">
        <v>55</v>
      </c>
      <c r="D509" s="98">
        <v>1262</v>
      </c>
      <c r="E509" s="99">
        <v>3</v>
      </c>
      <c r="F509" s="97">
        <v>7</v>
      </c>
      <c r="G509" s="97">
        <v>2</v>
      </c>
      <c r="H509" s="105">
        <v>0</v>
      </c>
      <c r="I509" s="105">
        <v>1</v>
      </c>
      <c r="J509" s="105">
        <v>0</v>
      </c>
      <c r="K509" s="95">
        <v>100</v>
      </c>
      <c r="L509" s="106">
        <f>T508</f>
        <v>200</v>
      </c>
      <c r="M509" s="106">
        <f>K509*L509</f>
        <v>20000</v>
      </c>
      <c r="N509" s="77"/>
      <c r="O509" s="78" t="s">
        <v>203</v>
      </c>
      <c r="P509" s="78" t="s">
        <v>211</v>
      </c>
      <c r="Q509" s="78" t="s">
        <v>143</v>
      </c>
      <c r="R509" s="79">
        <v>126</v>
      </c>
      <c r="S509" s="80"/>
      <c r="T509" s="81">
        <v>7450</v>
      </c>
      <c r="U509" s="96" t="s">
        <v>1173</v>
      </c>
      <c r="V509" s="79">
        <f>R509*T509*85/100</f>
        <v>797895</v>
      </c>
      <c r="W509" s="79">
        <f>R509*T509-V509</f>
        <v>140805</v>
      </c>
      <c r="X509" s="82">
        <f>M509+W509</f>
        <v>160805</v>
      </c>
      <c r="Y509" s="83">
        <f>M509</f>
        <v>20000</v>
      </c>
      <c r="Z509" s="84"/>
      <c r="AA509" s="87">
        <f>AB509*M509/100</f>
        <v>4</v>
      </c>
      <c r="AB509" s="86">
        <v>0.02</v>
      </c>
    </row>
    <row r="510" spans="2:28" ht="16.5" customHeight="1" x14ac:dyDescent="0.25">
      <c r="B510" s="97"/>
      <c r="C510" s="108" t="s">
        <v>212</v>
      </c>
      <c r="D510" s="98"/>
      <c r="E510" s="111" t="s">
        <v>1264</v>
      </c>
      <c r="F510" s="97"/>
      <c r="G510" s="97"/>
      <c r="H510" s="105"/>
      <c r="I510" s="105"/>
      <c r="J510" s="105"/>
      <c r="K510" s="95">
        <v>100</v>
      </c>
      <c r="L510" s="106">
        <f>T508</f>
        <v>200</v>
      </c>
      <c r="M510" s="106">
        <f>K510*L510</f>
        <v>20000</v>
      </c>
      <c r="N510" s="77"/>
      <c r="O510" s="78" t="s">
        <v>203</v>
      </c>
      <c r="P510" s="78" t="s">
        <v>211</v>
      </c>
      <c r="Q510" s="78" t="s">
        <v>143</v>
      </c>
      <c r="R510" s="79">
        <v>162</v>
      </c>
      <c r="S510" s="80"/>
      <c r="T510" s="81">
        <v>7450</v>
      </c>
      <c r="U510" s="96" t="s">
        <v>1249</v>
      </c>
      <c r="V510" s="79">
        <f>R510*T510*85/100</f>
        <v>1025865</v>
      </c>
      <c r="W510" s="79">
        <f>R510*T510-V510</f>
        <v>181035</v>
      </c>
      <c r="X510" s="82">
        <f>M510+W510</f>
        <v>201035</v>
      </c>
      <c r="Y510" s="83">
        <f>M510</f>
        <v>20000</v>
      </c>
      <c r="Z510" s="84"/>
      <c r="AA510" s="87">
        <f>AB510*M510/100</f>
        <v>4</v>
      </c>
      <c r="AB510" s="86">
        <v>0.02</v>
      </c>
    </row>
    <row r="511" spans="2:28" ht="16.5" customHeight="1" x14ac:dyDescent="0.25">
      <c r="B511" s="97"/>
      <c r="C511" s="108" t="s">
        <v>212</v>
      </c>
      <c r="D511" s="98"/>
      <c r="E511" s="111" t="s">
        <v>1265</v>
      </c>
      <c r="F511" s="97"/>
      <c r="G511" s="97"/>
      <c r="H511" s="105"/>
      <c r="I511" s="105"/>
      <c r="J511" s="105"/>
      <c r="K511" s="95">
        <v>181</v>
      </c>
      <c r="L511" s="106">
        <f>T508</f>
        <v>200</v>
      </c>
      <c r="M511" s="106">
        <f>K511*L511</f>
        <v>36200</v>
      </c>
      <c r="N511" s="77"/>
      <c r="O511" s="78" t="s">
        <v>203</v>
      </c>
      <c r="P511" s="78" t="s">
        <v>211</v>
      </c>
      <c r="Q511" s="78" t="s">
        <v>143</v>
      </c>
      <c r="R511" s="79">
        <v>162</v>
      </c>
      <c r="S511" s="80"/>
      <c r="T511" s="81">
        <v>7450</v>
      </c>
      <c r="U511" s="96" t="s">
        <v>1067</v>
      </c>
      <c r="V511" s="79">
        <f>R511*T511*85/100</f>
        <v>1025865</v>
      </c>
      <c r="W511" s="79">
        <f>R511*T511-V511</f>
        <v>181035</v>
      </c>
      <c r="X511" s="82">
        <f>M511+W511</f>
        <v>217235</v>
      </c>
      <c r="Y511" s="83">
        <f>M511</f>
        <v>36200</v>
      </c>
      <c r="Z511" s="84"/>
      <c r="AA511" s="87">
        <f>AB511*M511/100</f>
        <v>7.24</v>
      </c>
      <c r="AB511" s="86">
        <v>0.02</v>
      </c>
    </row>
    <row r="512" spans="2:28" ht="16.5" customHeight="1" x14ac:dyDescent="0.25">
      <c r="B512" s="97"/>
      <c r="C512" s="97"/>
      <c r="D512" s="98"/>
      <c r="E512" s="99"/>
      <c r="F512" s="97"/>
      <c r="G512" s="97"/>
      <c r="H512" s="105">
        <v>0</v>
      </c>
      <c r="I512" s="105">
        <v>3</v>
      </c>
      <c r="J512" s="105">
        <v>81</v>
      </c>
      <c r="K512" s="95">
        <v>381</v>
      </c>
      <c r="L512" s="106"/>
      <c r="M512" s="106"/>
      <c r="N512" s="77"/>
      <c r="O512" s="78"/>
      <c r="P512" s="78"/>
      <c r="Q512" s="78"/>
      <c r="R512" s="79"/>
      <c r="S512" s="80"/>
      <c r="T512" s="81"/>
      <c r="U512" s="77"/>
      <c r="V512" s="79"/>
      <c r="W512" s="79"/>
      <c r="X512" s="82"/>
      <c r="Y512" s="83"/>
      <c r="Z512" s="84"/>
      <c r="AA512" s="87"/>
      <c r="AB512" s="82"/>
    </row>
    <row r="513" spans="2:28" ht="16.5" customHeight="1" x14ac:dyDescent="0.25">
      <c r="B513" s="99"/>
      <c r="C513" s="99"/>
      <c r="D513" s="99"/>
      <c r="E513" s="99"/>
      <c r="F513" s="99"/>
      <c r="G513" s="99"/>
      <c r="H513" s="107"/>
      <c r="I513" s="107"/>
      <c r="J513" s="107"/>
      <c r="K513" s="106"/>
      <c r="L513" s="106"/>
      <c r="M513" s="106"/>
      <c r="N513" s="77"/>
      <c r="O513" s="78"/>
      <c r="P513" s="78"/>
      <c r="Q513" s="78"/>
      <c r="R513" s="79"/>
      <c r="S513" s="80"/>
      <c r="T513" s="81"/>
      <c r="U513" s="77"/>
      <c r="V513" s="79"/>
      <c r="W513" s="79"/>
      <c r="X513" s="86"/>
      <c r="Y513" s="83"/>
      <c r="Z513" s="84"/>
      <c r="AA513" s="85"/>
      <c r="AB513" s="86"/>
    </row>
    <row r="514" spans="2:28" ht="16.5" customHeight="1" x14ac:dyDescent="0.25">
      <c r="B514" s="100" t="s">
        <v>205</v>
      </c>
      <c r="C514" s="101"/>
      <c r="D514" s="101"/>
      <c r="E514" s="101"/>
      <c r="F514" s="101"/>
      <c r="G514" s="102"/>
      <c r="H514" s="102" t="s">
        <v>207</v>
      </c>
      <c r="I514" s="102" t="s">
        <v>667</v>
      </c>
      <c r="J514" s="102" t="s">
        <v>823</v>
      </c>
      <c r="K514" s="102">
        <v>5</v>
      </c>
      <c r="L514" s="102">
        <v>7</v>
      </c>
      <c r="M514" s="102"/>
      <c r="N514" s="102"/>
      <c r="O514" s="102" t="s">
        <v>208</v>
      </c>
      <c r="P514" s="102" t="s">
        <v>209</v>
      </c>
      <c r="Q514" s="102" t="s">
        <v>139</v>
      </c>
      <c r="R514" s="102">
        <v>34160</v>
      </c>
      <c r="S514" s="102" t="s">
        <v>236</v>
      </c>
      <c r="T514" s="102">
        <v>200</v>
      </c>
      <c r="U514" s="102" t="s">
        <v>1266</v>
      </c>
      <c r="V514" s="103"/>
      <c r="W514" s="101"/>
      <c r="X514" s="102" t="s">
        <v>212</v>
      </c>
      <c r="Y514" s="101" t="s">
        <v>1267</v>
      </c>
      <c r="Z514" s="101"/>
      <c r="AA514" s="101"/>
      <c r="AB514" s="104"/>
    </row>
    <row r="515" spans="2:28" ht="16.5" customHeight="1" x14ac:dyDescent="0.25">
      <c r="B515" s="97">
        <v>450</v>
      </c>
      <c r="C515" s="97" t="s">
        <v>55</v>
      </c>
      <c r="D515" s="98">
        <v>1263</v>
      </c>
      <c r="E515" s="99">
        <v>4</v>
      </c>
      <c r="F515" s="97">
        <v>7</v>
      </c>
      <c r="G515" s="97">
        <v>2</v>
      </c>
      <c r="H515" s="105">
        <v>1</v>
      </c>
      <c r="I515" s="105">
        <v>0</v>
      </c>
      <c r="J515" s="105">
        <v>47</v>
      </c>
      <c r="K515" s="95">
        <v>447</v>
      </c>
      <c r="L515" s="106">
        <f>T514</f>
        <v>200</v>
      </c>
      <c r="M515" s="106">
        <f>K515*L515</f>
        <v>89400</v>
      </c>
      <c r="N515" s="77"/>
      <c r="O515" s="78" t="s">
        <v>203</v>
      </c>
      <c r="P515" s="78" t="s">
        <v>211</v>
      </c>
      <c r="Q515" s="78" t="s">
        <v>143</v>
      </c>
      <c r="R515" s="79">
        <v>189</v>
      </c>
      <c r="S515" s="80"/>
      <c r="T515" s="81">
        <v>7450</v>
      </c>
      <c r="U515" s="96" t="s">
        <v>1249</v>
      </c>
      <c r="V515" s="79">
        <f>R515*T515*85/100</f>
        <v>1196842.5</v>
      </c>
      <c r="W515" s="79">
        <f>R515*T515-V515</f>
        <v>211207.5</v>
      </c>
      <c r="X515" s="82">
        <f>M515+W515</f>
        <v>300607.5</v>
      </c>
      <c r="Y515" s="83">
        <f>M515</f>
        <v>89400</v>
      </c>
      <c r="Z515" s="84"/>
      <c r="AA515" s="87">
        <f>AB515*M515/100</f>
        <v>17.88</v>
      </c>
      <c r="AB515" s="86">
        <v>0.02</v>
      </c>
    </row>
    <row r="516" spans="2:28" ht="16.5" customHeight="1" x14ac:dyDescent="0.25">
      <c r="B516" s="99"/>
      <c r="C516" s="99"/>
      <c r="D516" s="99"/>
      <c r="E516" s="99"/>
      <c r="F516" s="99"/>
      <c r="G516" s="99"/>
      <c r="H516" s="107"/>
      <c r="I516" s="107"/>
      <c r="J516" s="107"/>
      <c r="K516" s="106"/>
      <c r="L516" s="106"/>
      <c r="M516" s="106"/>
      <c r="N516" s="77"/>
      <c r="O516" s="78"/>
      <c r="P516" s="78"/>
      <c r="Q516" s="78"/>
      <c r="R516" s="79"/>
      <c r="S516" s="80"/>
      <c r="T516" s="81"/>
      <c r="U516" s="77"/>
      <c r="V516" s="79"/>
      <c r="W516" s="79"/>
      <c r="X516" s="86"/>
      <c r="Y516" s="83"/>
      <c r="Z516" s="84"/>
      <c r="AA516" s="85"/>
      <c r="AB516" s="86"/>
    </row>
    <row r="517" spans="2:28" ht="16.5" customHeight="1" x14ac:dyDescent="0.25">
      <c r="B517" s="100" t="s">
        <v>205</v>
      </c>
      <c r="C517" s="101"/>
      <c r="D517" s="101"/>
      <c r="E517" s="101"/>
      <c r="F517" s="101"/>
      <c r="G517" s="102"/>
      <c r="H517" s="102" t="s">
        <v>207</v>
      </c>
      <c r="I517" s="102" t="s">
        <v>710</v>
      </c>
      <c r="J517" s="102" t="s">
        <v>711</v>
      </c>
      <c r="K517" s="102">
        <v>6</v>
      </c>
      <c r="L517" s="102">
        <v>7</v>
      </c>
      <c r="M517" s="102"/>
      <c r="N517" s="102"/>
      <c r="O517" s="102" t="s">
        <v>208</v>
      </c>
      <c r="P517" s="102" t="s">
        <v>209</v>
      </c>
      <c r="Q517" s="102" t="s">
        <v>139</v>
      </c>
      <c r="R517" s="102">
        <v>34160</v>
      </c>
      <c r="S517" s="102" t="s">
        <v>236</v>
      </c>
      <c r="T517" s="102">
        <v>200</v>
      </c>
      <c r="U517" s="102" t="s">
        <v>1268</v>
      </c>
      <c r="V517" s="103"/>
      <c r="W517" s="101"/>
      <c r="X517" s="102"/>
      <c r="Y517" s="101"/>
      <c r="Z517" s="101"/>
      <c r="AA517" s="101"/>
      <c r="AB517" s="104"/>
    </row>
    <row r="518" spans="2:28" ht="16.5" customHeight="1" x14ac:dyDescent="0.25">
      <c r="B518" s="97">
        <v>451</v>
      </c>
      <c r="C518" s="97" t="s">
        <v>55</v>
      </c>
      <c r="D518" s="98">
        <v>1291</v>
      </c>
      <c r="E518" s="99">
        <v>5</v>
      </c>
      <c r="F518" s="97">
        <v>7</v>
      </c>
      <c r="G518" s="97">
        <v>2</v>
      </c>
      <c r="H518" s="105">
        <v>0</v>
      </c>
      <c r="I518" s="105">
        <v>1</v>
      </c>
      <c r="J518" s="105">
        <v>93</v>
      </c>
      <c r="K518" s="95">
        <v>193</v>
      </c>
      <c r="L518" s="106">
        <f>T517</f>
        <v>200</v>
      </c>
      <c r="M518" s="106">
        <f>K518*L518</f>
        <v>38600</v>
      </c>
      <c r="N518" s="77"/>
      <c r="O518" s="78" t="s">
        <v>203</v>
      </c>
      <c r="P518" s="78" t="s">
        <v>211</v>
      </c>
      <c r="Q518" s="78" t="s">
        <v>143</v>
      </c>
      <c r="R518" s="79">
        <v>108</v>
      </c>
      <c r="S518" s="80"/>
      <c r="T518" s="81">
        <v>7450</v>
      </c>
      <c r="U518" s="96" t="s">
        <v>978</v>
      </c>
      <c r="V518" s="79">
        <f>R518*T518*85/100</f>
        <v>683910</v>
      </c>
      <c r="W518" s="79">
        <f>R518*T518-V518</f>
        <v>120690</v>
      </c>
      <c r="X518" s="82">
        <f>M518+W518</f>
        <v>159290</v>
      </c>
      <c r="Y518" s="83">
        <f>M518</f>
        <v>38600</v>
      </c>
      <c r="Z518" s="84"/>
      <c r="AA518" s="87">
        <f>AB518*M518/100</f>
        <v>7.72</v>
      </c>
      <c r="AB518" s="86">
        <v>0.02</v>
      </c>
    </row>
    <row r="519" spans="2:28" ht="16.5" customHeight="1" x14ac:dyDescent="0.25">
      <c r="B519" s="99"/>
      <c r="C519" s="99"/>
      <c r="D519" s="99"/>
      <c r="E519" s="99"/>
      <c r="F519" s="99"/>
      <c r="G519" s="99"/>
      <c r="H519" s="107"/>
      <c r="I519" s="107"/>
      <c r="J519" s="107"/>
      <c r="K519" s="106"/>
      <c r="L519" s="106"/>
      <c r="M519" s="106"/>
      <c r="N519" s="77"/>
      <c r="O519" s="78"/>
      <c r="P519" s="78"/>
      <c r="Q519" s="78"/>
      <c r="R519" s="79"/>
      <c r="S519" s="80"/>
      <c r="T519" s="81"/>
      <c r="U519" s="77"/>
      <c r="V519" s="79"/>
      <c r="W519" s="79"/>
      <c r="X519" s="86"/>
      <c r="Y519" s="83"/>
      <c r="Z519" s="84"/>
      <c r="AA519" s="85"/>
      <c r="AB519" s="86"/>
    </row>
    <row r="520" spans="2:28" ht="16.5" customHeight="1" x14ac:dyDescent="0.25">
      <c r="B520" s="100" t="s">
        <v>205</v>
      </c>
      <c r="C520" s="101"/>
      <c r="D520" s="101"/>
      <c r="E520" s="101"/>
      <c r="F520" s="101"/>
      <c r="G520" s="102"/>
      <c r="H520" s="102" t="s">
        <v>207</v>
      </c>
      <c r="I520" s="102" t="s">
        <v>931</v>
      </c>
      <c r="J520" s="102" t="s">
        <v>1271</v>
      </c>
      <c r="K520" s="102">
        <v>77</v>
      </c>
      <c r="L520" s="102">
        <v>7</v>
      </c>
      <c r="M520" s="102"/>
      <c r="N520" s="102"/>
      <c r="O520" s="102" t="s">
        <v>208</v>
      </c>
      <c r="P520" s="102" t="s">
        <v>209</v>
      </c>
      <c r="Q520" s="102" t="s">
        <v>139</v>
      </c>
      <c r="R520" s="102">
        <v>34160</v>
      </c>
      <c r="S520" s="102" t="s">
        <v>236</v>
      </c>
      <c r="T520" s="102">
        <v>200</v>
      </c>
      <c r="U520" s="102" t="s">
        <v>1272</v>
      </c>
      <c r="V520" s="103"/>
      <c r="W520" s="101"/>
      <c r="X520" s="102"/>
      <c r="Y520" s="101"/>
      <c r="Z520" s="101"/>
      <c r="AA520" s="101"/>
      <c r="AB520" s="104"/>
    </row>
    <row r="521" spans="2:28" ht="16.5" customHeight="1" x14ac:dyDescent="0.25">
      <c r="B521" s="97">
        <v>452</v>
      </c>
      <c r="C521" s="97" t="s">
        <v>55</v>
      </c>
      <c r="D521" s="98">
        <v>1267</v>
      </c>
      <c r="E521" s="99">
        <v>7</v>
      </c>
      <c r="F521" s="97">
        <v>7</v>
      </c>
      <c r="G521" s="97">
        <v>2</v>
      </c>
      <c r="H521" s="105">
        <v>0</v>
      </c>
      <c r="I521" s="105">
        <v>0</v>
      </c>
      <c r="J521" s="105">
        <v>74</v>
      </c>
      <c r="K521" s="95">
        <v>74</v>
      </c>
      <c r="L521" s="106">
        <f>T520</f>
        <v>200</v>
      </c>
      <c r="M521" s="106">
        <f>K521*L521</f>
        <v>14800</v>
      </c>
      <c r="N521" s="77"/>
      <c r="O521" s="78" t="s">
        <v>203</v>
      </c>
      <c r="P521" s="78" t="s">
        <v>211</v>
      </c>
      <c r="Q521" s="78" t="s">
        <v>143</v>
      </c>
      <c r="R521" s="79">
        <v>144</v>
      </c>
      <c r="S521" s="80"/>
      <c r="T521" s="81">
        <v>7450</v>
      </c>
      <c r="U521" s="96" t="s">
        <v>1269</v>
      </c>
      <c r="V521" s="79">
        <f>R521*T521*65/100</f>
        <v>697320</v>
      </c>
      <c r="W521" s="79">
        <f>R521*T521-V521</f>
        <v>375480</v>
      </c>
      <c r="X521" s="82">
        <f>M521+W521</f>
        <v>390280</v>
      </c>
      <c r="Y521" s="83">
        <f>M521</f>
        <v>14800</v>
      </c>
      <c r="Z521" s="84"/>
      <c r="AA521" s="87">
        <f>AB521*M521/100</f>
        <v>2.96</v>
      </c>
      <c r="AB521" s="86">
        <v>0.02</v>
      </c>
    </row>
    <row r="522" spans="2:28" ht="16.5" customHeight="1" x14ac:dyDescent="0.25">
      <c r="B522" s="97"/>
      <c r="C522" s="97"/>
      <c r="D522" s="98"/>
      <c r="E522" s="99"/>
      <c r="F522" s="97"/>
      <c r="G522" s="97">
        <v>3</v>
      </c>
      <c r="H522" s="105"/>
      <c r="I522" s="105"/>
      <c r="J522" s="105"/>
      <c r="K522" s="95">
        <v>9</v>
      </c>
      <c r="L522" s="106">
        <f>T520</f>
        <v>200</v>
      </c>
      <c r="M522" s="106">
        <f>K522*L522</f>
        <v>1800</v>
      </c>
      <c r="N522" s="77"/>
      <c r="O522" s="78" t="s">
        <v>215</v>
      </c>
      <c r="P522" s="78" t="s">
        <v>5</v>
      </c>
      <c r="Q522" s="78"/>
      <c r="R522" s="79">
        <v>36</v>
      </c>
      <c r="S522" s="80"/>
      <c r="T522" s="81">
        <v>7350</v>
      </c>
      <c r="U522" s="96" t="s">
        <v>1270</v>
      </c>
      <c r="V522" s="79">
        <f>R522*T522*8/100</f>
        <v>21168</v>
      </c>
      <c r="W522" s="79">
        <f>R522*T522-V522</f>
        <v>243432</v>
      </c>
      <c r="X522" s="82">
        <f>M522+W522</f>
        <v>245232</v>
      </c>
      <c r="Y522" s="83">
        <f>M522</f>
        <v>1800</v>
      </c>
      <c r="Z522" s="84"/>
      <c r="AA522" s="87">
        <f>X522*AB522/100</f>
        <v>735.69599999999991</v>
      </c>
      <c r="AB522" s="86">
        <v>0.3</v>
      </c>
    </row>
    <row r="523" spans="2:28" ht="16.5" customHeight="1" x14ac:dyDescent="0.25">
      <c r="B523" s="97"/>
      <c r="C523" s="97"/>
      <c r="D523" s="98"/>
      <c r="E523" s="99"/>
      <c r="F523" s="97"/>
      <c r="G523" s="97"/>
      <c r="H523" s="105">
        <v>0</v>
      </c>
      <c r="I523" s="105">
        <v>0</v>
      </c>
      <c r="J523" s="105">
        <v>83</v>
      </c>
      <c r="K523" s="95">
        <v>83</v>
      </c>
      <c r="L523" s="106"/>
      <c r="M523" s="106"/>
      <c r="N523" s="77"/>
      <c r="O523" s="78"/>
      <c r="P523" s="78"/>
      <c r="Q523" s="78"/>
      <c r="R523" s="79"/>
      <c r="S523" s="80"/>
      <c r="T523" s="81"/>
      <c r="U523" s="77"/>
      <c r="V523" s="79"/>
      <c r="W523" s="79"/>
      <c r="X523" s="82"/>
      <c r="Y523" s="83"/>
      <c r="Z523" s="84"/>
      <c r="AA523" s="87"/>
      <c r="AB523" s="82"/>
    </row>
    <row r="524" spans="2:28" ht="16.5" customHeight="1" x14ac:dyDescent="0.25">
      <c r="B524" s="99"/>
      <c r="C524" s="99"/>
      <c r="D524" s="99"/>
      <c r="E524" s="99"/>
      <c r="F524" s="99"/>
      <c r="G524" s="99"/>
      <c r="H524" s="107"/>
      <c r="I524" s="107"/>
      <c r="J524" s="107"/>
      <c r="K524" s="106"/>
      <c r="L524" s="106"/>
      <c r="M524" s="106"/>
      <c r="N524" s="77"/>
      <c r="O524" s="78"/>
      <c r="P524" s="78"/>
      <c r="Q524" s="78"/>
      <c r="R524" s="79"/>
      <c r="S524" s="80"/>
      <c r="T524" s="81"/>
      <c r="U524" s="77"/>
      <c r="V524" s="79"/>
      <c r="W524" s="79"/>
      <c r="X524" s="86"/>
      <c r="Y524" s="83"/>
      <c r="Z524" s="84"/>
      <c r="AA524" s="85"/>
      <c r="AB524" s="86"/>
    </row>
    <row r="525" spans="2:28" ht="16.5" customHeight="1" x14ac:dyDescent="0.25">
      <c r="B525" s="100" t="s">
        <v>205</v>
      </c>
      <c r="C525" s="101"/>
      <c r="D525" s="101"/>
      <c r="E525" s="101"/>
      <c r="F525" s="101"/>
      <c r="G525" s="102"/>
      <c r="H525" s="102" t="s">
        <v>210</v>
      </c>
      <c r="I525" s="102" t="s">
        <v>928</v>
      </c>
      <c r="J525" s="102" t="s">
        <v>1273</v>
      </c>
      <c r="K525" s="102">
        <v>7</v>
      </c>
      <c r="L525" s="102">
        <v>7</v>
      </c>
      <c r="M525" s="102"/>
      <c r="N525" s="102"/>
      <c r="O525" s="102" t="s">
        <v>208</v>
      </c>
      <c r="P525" s="102" t="s">
        <v>209</v>
      </c>
      <c r="Q525" s="102" t="s">
        <v>139</v>
      </c>
      <c r="R525" s="102">
        <v>34160</v>
      </c>
      <c r="S525" s="102" t="s">
        <v>236</v>
      </c>
      <c r="T525" s="102">
        <v>200</v>
      </c>
      <c r="U525" s="102" t="s">
        <v>1274</v>
      </c>
      <c r="V525" s="103"/>
      <c r="W525" s="101"/>
      <c r="X525" s="102"/>
      <c r="Y525" s="101"/>
      <c r="Z525" s="101"/>
      <c r="AA525" s="101"/>
      <c r="AB525" s="104"/>
    </row>
    <row r="526" spans="2:28" ht="16.5" customHeight="1" x14ac:dyDescent="0.25">
      <c r="B526" s="97">
        <v>453</v>
      </c>
      <c r="C526" s="97" t="s">
        <v>55</v>
      </c>
      <c r="D526" s="98">
        <v>1264</v>
      </c>
      <c r="E526" s="99">
        <v>8</v>
      </c>
      <c r="F526" s="97">
        <v>7</v>
      </c>
      <c r="G526" s="97">
        <v>2</v>
      </c>
      <c r="H526" s="105">
        <v>0</v>
      </c>
      <c r="I526" s="105">
        <v>0</v>
      </c>
      <c r="J526" s="105">
        <v>69</v>
      </c>
      <c r="K526" s="95">
        <v>69</v>
      </c>
      <c r="L526" s="106">
        <f>T525</f>
        <v>200</v>
      </c>
      <c r="M526" s="106">
        <f>K526*L526</f>
        <v>13800</v>
      </c>
      <c r="N526" s="77"/>
      <c r="O526" s="78" t="s">
        <v>203</v>
      </c>
      <c r="P526" s="78" t="s">
        <v>5</v>
      </c>
      <c r="Q526" s="78" t="s">
        <v>143</v>
      </c>
      <c r="R526" s="79">
        <v>81</v>
      </c>
      <c r="S526" s="80"/>
      <c r="T526" s="81">
        <v>8050</v>
      </c>
      <c r="U526" s="96" t="s">
        <v>1198</v>
      </c>
      <c r="V526" s="79">
        <f>R526*T526*7/100</f>
        <v>45643.5</v>
      </c>
      <c r="W526" s="79">
        <f>R526*T526-V526</f>
        <v>606406.5</v>
      </c>
      <c r="X526" s="82">
        <f>M526+W526</f>
        <v>620206.5</v>
      </c>
      <c r="Y526" s="83">
        <f>M526</f>
        <v>13800</v>
      </c>
      <c r="Z526" s="84"/>
      <c r="AA526" s="87">
        <f>AB526*M526/100</f>
        <v>2.76</v>
      </c>
      <c r="AB526" s="86">
        <v>0.02</v>
      </c>
    </row>
    <row r="527" spans="2:28" ht="16.5" customHeight="1" x14ac:dyDescent="0.25">
      <c r="B527" s="99"/>
      <c r="C527" s="99"/>
      <c r="D527" s="99"/>
      <c r="E527" s="99"/>
      <c r="F527" s="99"/>
      <c r="G527" s="99"/>
      <c r="H527" s="107"/>
      <c r="I527" s="107"/>
      <c r="J527" s="107"/>
      <c r="K527" s="106"/>
      <c r="L527" s="106"/>
      <c r="M527" s="106"/>
      <c r="N527" s="77"/>
      <c r="O527" s="78"/>
      <c r="P527" s="78"/>
      <c r="Q527" s="78"/>
      <c r="R527" s="79"/>
      <c r="S527" s="80"/>
      <c r="T527" s="81"/>
      <c r="U527" s="77"/>
      <c r="V527" s="79"/>
      <c r="W527" s="79"/>
      <c r="X527" s="86"/>
      <c r="Y527" s="83"/>
      <c r="Z527" s="84"/>
      <c r="AA527" s="85"/>
      <c r="AB527" s="86"/>
    </row>
    <row r="528" spans="2:28" ht="16.5" customHeight="1" x14ac:dyDescent="0.25">
      <c r="B528" s="100" t="s">
        <v>205</v>
      </c>
      <c r="C528" s="101"/>
      <c r="D528" s="101"/>
      <c r="E528" s="101"/>
      <c r="F528" s="101"/>
      <c r="G528" s="102"/>
      <c r="H528" s="102" t="s">
        <v>207</v>
      </c>
      <c r="I528" s="102" t="s">
        <v>1003</v>
      </c>
      <c r="J528" s="102" t="s">
        <v>823</v>
      </c>
      <c r="K528" s="102">
        <v>47</v>
      </c>
      <c r="L528" s="102">
        <v>7</v>
      </c>
      <c r="M528" s="102"/>
      <c r="N528" s="102"/>
      <c r="O528" s="102" t="s">
        <v>208</v>
      </c>
      <c r="P528" s="102" t="s">
        <v>209</v>
      </c>
      <c r="Q528" s="102" t="s">
        <v>139</v>
      </c>
      <c r="R528" s="102">
        <v>34160</v>
      </c>
      <c r="S528" s="102" t="s">
        <v>236</v>
      </c>
      <c r="T528" s="102">
        <v>200</v>
      </c>
      <c r="U528" s="102" t="s">
        <v>1275</v>
      </c>
      <c r="V528" s="103"/>
      <c r="W528" s="101"/>
      <c r="X528" s="102"/>
      <c r="Y528" s="101"/>
      <c r="Z528" s="101"/>
      <c r="AA528" s="101"/>
      <c r="AB528" s="104"/>
    </row>
    <row r="529" spans="2:28" ht="16.5" customHeight="1" x14ac:dyDescent="0.25">
      <c r="B529" s="97">
        <v>454</v>
      </c>
      <c r="C529" s="97" t="s">
        <v>55</v>
      </c>
      <c r="D529" s="98">
        <v>1290</v>
      </c>
      <c r="E529" s="99">
        <v>9</v>
      </c>
      <c r="F529" s="97">
        <v>7</v>
      </c>
      <c r="G529" s="97">
        <v>2</v>
      </c>
      <c r="H529" s="105">
        <v>0</v>
      </c>
      <c r="I529" s="105">
        <v>1</v>
      </c>
      <c r="J529" s="105">
        <v>48</v>
      </c>
      <c r="K529" s="95">
        <v>148</v>
      </c>
      <c r="L529" s="106">
        <f>T528</f>
        <v>200</v>
      </c>
      <c r="M529" s="106">
        <f>K529*L529</f>
        <v>29600</v>
      </c>
      <c r="N529" s="77"/>
      <c r="O529" s="78" t="s">
        <v>203</v>
      </c>
      <c r="P529" s="78" t="s">
        <v>211</v>
      </c>
      <c r="Q529" s="78" t="s">
        <v>143</v>
      </c>
      <c r="R529" s="79">
        <v>96</v>
      </c>
      <c r="S529" s="80"/>
      <c r="T529" s="81">
        <v>7450</v>
      </c>
      <c r="U529" s="96" t="s">
        <v>1078</v>
      </c>
      <c r="V529" s="79">
        <f>R529*T529*85/100</f>
        <v>607920</v>
      </c>
      <c r="W529" s="79">
        <f>R529*T529-V529</f>
        <v>107280</v>
      </c>
      <c r="X529" s="82">
        <f>M529+W529</f>
        <v>136880</v>
      </c>
      <c r="Y529" s="83">
        <f>M529</f>
        <v>29600</v>
      </c>
      <c r="Z529" s="84"/>
      <c r="AA529" s="87">
        <f>AB529*M529/100</f>
        <v>5.92</v>
      </c>
      <c r="AB529" s="86">
        <v>0.02</v>
      </c>
    </row>
    <row r="530" spans="2:28" ht="16.5" customHeight="1" x14ac:dyDescent="0.25">
      <c r="B530" s="99"/>
      <c r="C530" s="99"/>
      <c r="D530" s="99"/>
      <c r="E530" s="99"/>
      <c r="F530" s="99"/>
      <c r="G530" s="99"/>
      <c r="H530" s="107"/>
      <c r="I530" s="107"/>
      <c r="J530" s="107"/>
      <c r="K530" s="106"/>
      <c r="L530" s="106"/>
      <c r="M530" s="106"/>
      <c r="N530" s="77"/>
      <c r="O530" s="78"/>
      <c r="P530" s="78"/>
      <c r="Q530" s="78"/>
      <c r="R530" s="79"/>
      <c r="S530" s="80"/>
      <c r="T530" s="81"/>
      <c r="U530" s="77"/>
      <c r="V530" s="79"/>
      <c r="W530" s="79"/>
      <c r="X530" s="86"/>
      <c r="Y530" s="83"/>
      <c r="Z530" s="84"/>
      <c r="AA530" s="85"/>
      <c r="AB530" s="86"/>
    </row>
    <row r="531" spans="2:28" ht="16.5" customHeight="1" x14ac:dyDescent="0.25">
      <c r="B531" s="100" t="s">
        <v>205</v>
      </c>
      <c r="C531" s="101"/>
      <c r="D531" s="101"/>
      <c r="E531" s="101"/>
      <c r="F531" s="101"/>
      <c r="G531" s="102"/>
      <c r="H531" s="102" t="s">
        <v>210</v>
      </c>
      <c r="I531" s="102" t="s">
        <v>1276</v>
      </c>
      <c r="J531" s="102" t="s">
        <v>873</v>
      </c>
      <c r="K531" s="102" t="s">
        <v>420</v>
      </c>
      <c r="L531" s="102">
        <v>7</v>
      </c>
      <c r="M531" s="102"/>
      <c r="N531" s="102"/>
      <c r="O531" s="102" t="s">
        <v>208</v>
      </c>
      <c r="P531" s="102" t="s">
        <v>209</v>
      </c>
      <c r="Q531" s="102" t="s">
        <v>139</v>
      </c>
      <c r="R531" s="102">
        <v>34160</v>
      </c>
      <c r="S531" s="102" t="s">
        <v>236</v>
      </c>
      <c r="T531" s="102">
        <v>200</v>
      </c>
      <c r="U531" s="102" t="s">
        <v>1277</v>
      </c>
      <c r="V531" s="103"/>
      <c r="W531" s="101"/>
      <c r="X531" s="102"/>
      <c r="Y531" s="101"/>
      <c r="Z531" s="101"/>
      <c r="AA531" s="101"/>
      <c r="AB531" s="104"/>
    </row>
    <row r="532" spans="2:28" ht="16.5" customHeight="1" x14ac:dyDescent="0.25">
      <c r="B532" s="97">
        <v>455</v>
      </c>
      <c r="C532" s="97" t="s">
        <v>55</v>
      </c>
      <c r="D532" s="98">
        <v>1289</v>
      </c>
      <c r="E532" s="99">
        <v>10</v>
      </c>
      <c r="F532" s="97">
        <v>7</v>
      </c>
      <c r="G532" s="97">
        <v>2</v>
      </c>
      <c r="H532" s="105">
        <v>0</v>
      </c>
      <c r="I532" s="105">
        <v>1</v>
      </c>
      <c r="J532" s="105">
        <v>13</v>
      </c>
      <c r="K532" s="95">
        <v>113</v>
      </c>
      <c r="L532" s="106">
        <f>T531</f>
        <v>200</v>
      </c>
      <c r="M532" s="106">
        <f>K532*L532</f>
        <v>22600</v>
      </c>
      <c r="N532" s="77"/>
      <c r="O532" s="78" t="s">
        <v>203</v>
      </c>
      <c r="P532" s="78" t="s">
        <v>211</v>
      </c>
      <c r="Q532" s="78" t="s">
        <v>143</v>
      </c>
      <c r="R532" s="79">
        <v>90</v>
      </c>
      <c r="S532" s="80"/>
      <c r="T532" s="81">
        <v>7450</v>
      </c>
      <c r="U532" s="96" t="s">
        <v>978</v>
      </c>
      <c r="V532" s="79">
        <f>R532*T532*85/100</f>
        <v>569925</v>
      </c>
      <c r="W532" s="79">
        <f>R532*T532-V532</f>
        <v>100575</v>
      </c>
      <c r="X532" s="82">
        <f>M532+W532</f>
        <v>123175</v>
      </c>
      <c r="Y532" s="83">
        <f>M532</f>
        <v>22600</v>
      </c>
      <c r="Z532" s="84"/>
      <c r="AA532" s="87">
        <f>AB532*M532/100</f>
        <v>4.5199999999999996</v>
      </c>
      <c r="AB532" s="86">
        <v>0.02</v>
      </c>
    </row>
    <row r="533" spans="2:28" ht="16.5" customHeight="1" x14ac:dyDescent="0.25">
      <c r="B533" s="99"/>
      <c r="C533" s="99"/>
      <c r="D533" s="99"/>
      <c r="E533" s="99"/>
      <c r="F533" s="99"/>
      <c r="G533" s="99"/>
      <c r="H533" s="107"/>
      <c r="I533" s="107"/>
      <c r="J533" s="107"/>
      <c r="K533" s="106"/>
      <c r="L533" s="106"/>
      <c r="M533" s="106"/>
      <c r="N533" s="77"/>
      <c r="O533" s="78"/>
      <c r="P533" s="78"/>
      <c r="Q533" s="78"/>
      <c r="R533" s="79"/>
      <c r="S533" s="80"/>
      <c r="T533" s="81"/>
      <c r="U533" s="77"/>
      <c r="V533" s="79"/>
      <c r="W533" s="79"/>
      <c r="X533" s="86"/>
      <c r="Y533" s="83"/>
      <c r="Z533" s="84"/>
      <c r="AA533" s="85"/>
      <c r="AB533" s="86"/>
    </row>
    <row r="534" spans="2:28" ht="16.5" customHeight="1" x14ac:dyDescent="0.25">
      <c r="B534" s="100" t="s">
        <v>205</v>
      </c>
      <c r="C534" s="101"/>
      <c r="D534" s="101"/>
      <c r="E534" s="101"/>
      <c r="F534" s="101"/>
      <c r="G534" s="102"/>
      <c r="H534" s="102" t="s">
        <v>207</v>
      </c>
      <c r="I534" s="102" t="s">
        <v>1235</v>
      </c>
      <c r="J534" s="102" t="s">
        <v>1010</v>
      </c>
      <c r="K534" s="102">
        <v>84</v>
      </c>
      <c r="L534" s="102">
        <v>7</v>
      </c>
      <c r="M534" s="102"/>
      <c r="N534" s="102"/>
      <c r="O534" s="102" t="s">
        <v>208</v>
      </c>
      <c r="P534" s="102" t="s">
        <v>209</v>
      </c>
      <c r="Q534" s="102" t="s">
        <v>139</v>
      </c>
      <c r="R534" s="102">
        <v>34160</v>
      </c>
      <c r="S534" s="102" t="s">
        <v>236</v>
      </c>
      <c r="T534" s="102">
        <v>200</v>
      </c>
      <c r="U534" s="102" t="s">
        <v>1278</v>
      </c>
      <c r="V534" s="103"/>
      <c r="W534" s="101"/>
      <c r="X534" s="102" t="s">
        <v>212</v>
      </c>
      <c r="Y534" s="101" t="s">
        <v>1279</v>
      </c>
      <c r="Z534" s="101"/>
      <c r="AA534" s="101"/>
      <c r="AB534" s="104"/>
    </row>
    <row r="535" spans="2:28" ht="16.5" customHeight="1" x14ac:dyDescent="0.25">
      <c r="B535" s="97">
        <v>456</v>
      </c>
      <c r="C535" s="97" t="s">
        <v>55</v>
      </c>
      <c r="D535" s="98">
        <v>1288</v>
      </c>
      <c r="E535" s="99">
        <v>11</v>
      </c>
      <c r="F535" s="97">
        <v>7</v>
      </c>
      <c r="G535" s="97">
        <v>2</v>
      </c>
      <c r="H535" s="105">
        <v>0</v>
      </c>
      <c r="I535" s="105">
        <v>1</v>
      </c>
      <c r="J535" s="105">
        <v>39</v>
      </c>
      <c r="K535" s="95">
        <v>139</v>
      </c>
      <c r="L535" s="106">
        <f>T534</f>
        <v>200</v>
      </c>
      <c r="M535" s="106">
        <f>K535*L535</f>
        <v>27800</v>
      </c>
      <c r="N535" s="77"/>
      <c r="O535" s="78" t="s">
        <v>203</v>
      </c>
      <c r="P535" s="78" t="s">
        <v>211</v>
      </c>
      <c r="Q535" s="78" t="s">
        <v>143</v>
      </c>
      <c r="R535" s="79">
        <v>90</v>
      </c>
      <c r="S535" s="80"/>
      <c r="T535" s="81">
        <v>7450</v>
      </c>
      <c r="U535" s="96" t="s">
        <v>1280</v>
      </c>
      <c r="V535" s="79">
        <f>R535*T535*75/100</f>
        <v>502875</v>
      </c>
      <c r="W535" s="79">
        <f>R535*T535-V535</f>
        <v>167625</v>
      </c>
      <c r="X535" s="82">
        <f>M535+W535</f>
        <v>195425</v>
      </c>
      <c r="Y535" s="83">
        <f>M535</f>
        <v>27800</v>
      </c>
      <c r="Z535" s="84"/>
      <c r="AA535" s="87">
        <f>AB535*M535/100</f>
        <v>5.56</v>
      </c>
      <c r="AB535" s="86">
        <v>0.02</v>
      </c>
    </row>
    <row r="536" spans="2:28" ht="16.5" customHeight="1" x14ac:dyDescent="0.25">
      <c r="B536" s="99"/>
      <c r="C536" s="99"/>
      <c r="D536" s="99"/>
      <c r="E536" s="99"/>
      <c r="F536" s="99"/>
      <c r="G536" s="99"/>
      <c r="H536" s="107"/>
      <c r="I536" s="107"/>
      <c r="J536" s="107"/>
      <c r="K536" s="106"/>
      <c r="L536" s="106"/>
      <c r="M536" s="106"/>
      <c r="N536" s="77"/>
      <c r="O536" s="78"/>
      <c r="P536" s="78"/>
      <c r="Q536" s="78"/>
      <c r="R536" s="79"/>
      <c r="S536" s="80"/>
      <c r="T536" s="81"/>
      <c r="U536" s="77"/>
      <c r="V536" s="79"/>
      <c r="W536" s="79"/>
      <c r="X536" s="86"/>
      <c r="Y536" s="83"/>
      <c r="Z536" s="84"/>
      <c r="AA536" s="85"/>
      <c r="AB536" s="86"/>
    </row>
    <row r="537" spans="2:28" ht="16.5" customHeight="1" x14ac:dyDescent="0.25">
      <c r="B537" s="100" t="s">
        <v>205</v>
      </c>
      <c r="C537" s="101"/>
      <c r="D537" s="101"/>
      <c r="E537" s="101"/>
      <c r="F537" s="101"/>
      <c r="G537" s="102"/>
      <c r="H537" s="102" t="s">
        <v>207</v>
      </c>
      <c r="I537" s="102" t="s">
        <v>922</v>
      </c>
      <c r="J537" s="102" t="s">
        <v>1010</v>
      </c>
      <c r="K537" s="102">
        <v>60</v>
      </c>
      <c r="L537" s="102">
        <v>7</v>
      </c>
      <c r="M537" s="102"/>
      <c r="N537" s="102"/>
      <c r="O537" s="102" t="s">
        <v>208</v>
      </c>
      <c r="P537" s="102" t="s">
        <v>209</v>
      </c>
      <c r="Q537" s="102" t="s">
        <v>139</v>
      </c>
      <c r="R537" s="102">
        <v>34160</v>
      </c>
      <c r="S537" s="102" t="s">
        <v>236</v>
      </c>
      <c r="T537" s="102">
        <v>80</v>
      </c>
      <c r="U537" s="102" t="s">
        <v>1281</v>
      </c>
      <c r="V537" s="103"/>
      <c r="W537" s="101"/>
      <c r="X537" s="102"/>
      <c r="Y537" s="101"/>
      <c r="Z537" s="101"/>
      <c r="AA537" s="101"/>
      <c r="AB537" s="104"/>
    </row>
    <row r="538" spans="2:28" ht="16.5" customHeight="1" x14ac:dyDescent="0.25">
      <c r="B538" s="97">
        <v>457</v>
      </c>
      <c r="C538" s="97" t="s">
        <v>55</v>
      </c>
      <c r="D538" s="98">
        <v>1287</v>
      </c>
      <c r="E538" s="99">
        <v>12</v>
      </c>
      <c r="F538" s="97">
        <v>7</v>
      </c>
      <c r="G538" s="97">
        <v>1</v>
      </c>
      <c r="H538" s="105">
        <v>0</v>
      </c>
      <c r="I538" s="105">
        <v>1</v>
      </c>
      <c r="J538" s="105">
        <v>87</v>
      </c>
      <c r="K538" s="95">
        <v>187</v>
      </c>
      <c r="L538" s="106">
        <f>T537</f>
        <v>80</v>
      </c>
      <c r="M538" s="106">
        <f>K538*L538</f>
        <v>14960</v>
      </c>
      <c r="N538" s="77"/>
      <c r="O538" s="78"/>
      <c r="P538" s="78"/>
      <c r="Q538" s="78"/>
      <c r="R538" s="79"/>
      <c r="S538" s="80"/>
      <c r="T538" s="81"/>
      <c r="U538" s="77"/>
      <c r="V538" s="79"/>
      <c r="W538" s="79"/>
      <c r="X538" s="82"/>
      <c r="Y538" s="83">
        <f>M538</f>
        <v>14960</v>
      </c>
      <c r="Z538" s="84"/>
      <c r="AA538" s="87">
        <f>AB538*M538/100</f>
        <v>1.496</v>
      </c>
      <c r="AB538" s="110">
        <v>0.01</v>
      </c>
    </row>
    <row r="539" spans="2:28" ht="16.5" customHeight="1" x14ac:dyDescent="0.25">
      <c r="B539" s="99"/>
      <c r="C539" s="99"/>
      <c r="D539" s="99"/>
      <c r="E539" s="99"/>
      <c r="F539" s="99"/>
      <c r="G539" s="99"/>
      <c r="H539" s="107"/>
      <c r="I539" s="107"/>
      <c r="J539" s="107"/>
      <c r="K539" s="106"/>
      <c r="L539" s="106"/>
      <c r="M539" s="106"/>
      <c r="N539" s="77"/>
      <c r="O539" s="78"/>
      <c r="P539" s="78"/>
      <c r="Q539" s="78"/>
      <c r="R539" s="79"/>
      <c r="S539" s="80"/>
      <c r="T539" s="81"/>
      <c r="U539" s="77"/>
      <c r="V539" s="79"/>
      <c r="W539" s="79"/>
      <c r="X539" s="86"/>
      <c r="Y539" s="83"/>
      <c r="Z539" s="84"/>
      <c r="AA539" s="85"/>
      <c r="AB539" s="86"/>
    </row>
    <row r="540" spans="2:28" ht="16.5" customHeight="1" x14ac:dyDescent="0.25">
      <c r="B540" s="100" t="s">
        <v>205</v>
      </c>
      <c r="C540" s="101"/>
      <c r="D540" s="101"/>
      <c r="E540" s="101"/>
      <c r="F540" s="101"/>
      <c r="G540" s="102"/>
      <c r="H540" s="102" t="s">
        <v>210</v>
      </c>
      <c r="I540" s="102" t="s">
        <v>266</v>
      </c>
      <c r="J540" s="102" t="s">
        <v>628</v>
      </c>
      <c r="K540" s="102">
        <v>4</v>
      </c>
      <c r="L540" s="102">
        <v>7</v>
      </c>
      <c r="M540" s="102"/>
      <c r="N540" s="102"/>
      <c r="O540" s="102" t="s">
        <v>208</v>
      </c>
      <c r="P540" s="102" t="s">
        <v>209</v>
      </c>
      <c r="Q540" s="102" t="s">
        <v>139</v>
      </c>
      <c r="R540" s="102">
        <v>34160</v>
      </c>
      <c r="S540" s="102" t="s">
        <v>236</v>
      </c>
      <c r="T540" s="102">
        <v>200</v>
      </c>
      <c r="U540" s="102" t="s">
        <v>1282</v>
      </c>
      <c r="V540" s="103"/>
      <c r="W540" s="101"/>
      <c r="X540" s="102"/>
      <c r="Y540" s="101"/>
      <c r="Z540" s="101"/>
      <c r="AA540" s="101"/>
      <c r="AB540" s="104"/>
    </row>
    <row r="541" spans="2:28" ht="16.5" customHeight="1" x14ac:dyDescent="0.25">
      <c r="B541" s="97">
        <v>458</v>
      </c>
      <c r="C541" s="97" t="s">
        <v>55</v>
      </c>
      <c r="D541" s="98">
        <v>6528</v>
      </c>
      <c r="E541" s="99">
        <v>13</v>
      </c>
      <c r="F541" s="97">
        <v>7</v>
      </c>
      <c r="G541" s="97">
        <v>2</v>
      </c>
      <c r="H541" s="105">
        <v>0</v>
      </c>
      <c r="I541" s="105">
        <v>1</v>
      </c>
      <c r="J541" s="105">
        <v>73</v>
      </c>
      <c r="K541" s="95">
        <v>173</v>
      </c>
      <c r="L541" s="106">
        <f>T540</f>
        <v>200</v>
      </c>
      <c r="M541" s="106">
        <f>K541*L541</f>
        <v>34600</v>
      </c>
      <c r="N541" s="77"/>
      <c r="O541" s="78" t="s">
        <v>203</v>
      </c>
      <c r="P541" s="78" t="s">
        <v>211</v>
      </c>
      <c r="Q541" s="78" t="s">
        <v>143</v>
      </c>
      <c r="R541" s="79">
        <v>162</v>
      </c>
      <c r="S541" s="80"/>
      <c r="T541" s="81">
        <v>7450</v>
      </c>
      <c r="U541" s="96" t="s">
        <v>996</v>
      </c>
      <c r="V541" s="79">
        <f>R541*T541*85/100</f>
        <v>1025865</v>
      </c>
      <c r="W541" s="79">
        <f>R541*T541-V541</f>
        <v>181035</v>
      </c>
      <c r="X541" s="82">
        <f>M541+W541</f>
        <v>215635</v>
      </c>
      <c r="Y541" s="83">
        <f>M541</f>
        <v>34600</v>
      </c>
      <c r="Z541" s="84"/>
      <c r="AA541" s="87">
        <f>AB541*M541/100</f>
        <v>6.92</v>
      </c>
      <c r="AB541" s="86">
        <v>0.02</v>
      </c>
    </row>
    <row r="542" spans="2:28" ht="16.5" customHeight="1" x14ac:dyDescent="0.25">
      <c r="B542" s="99"/>
      <c r="C542" s="99"/>
      <c r="D542" s="99"/>
      <c r="E542" s="99"/>
      <c r="F542" s="99"/>
      <c r="G542" s="99"/>
      <c r="H542" s="107"/>
      <c r="I542" s="107"/>
      <c r="J542" s="107"/>
      <c r="K542" s="106"/>
      <c r="L542" s="106"/>
      <c r="M542" s="106"/>
      <c r="N542" s="77"/>
      <c r="O542" s="78"/>
      <c r="P542" s="78"/>
      <c r="Q542" s="78"/>
      <c r="R542" s="79"/>
      <c r="S542" s="80"/>
      <c r="T542" s="81"/>
      <c r="U542" s="77"/>
      <c r="V542" s="79"/>
      <c r="W542" s="79"/>
      <c r="X542" s="86"/>
      <c r="Y542" s="83"/>
      <c r="Z542" s="84"/>
      <c r="AA542" s="85"/>
      <c r="AB542" s="86"/>
    </row>
    <row r="543" spans="2:28" ht="16.5" customHeight="1" x14ac:dyDescent="0.25">
      <c r="B543" s="100" t="s">
        <v>205</v>
      </c>
      <c r="C543" s="101"/>
      <c r="D543" s="101"/>
      <c r="E543" s="101"/>
      <c r="F543" s="101"/>
      <c r="G543" s="102"/>
      <c r="H543" s="102" t="s">
        <v>207</v>
      </c>
      <c r="I543" s="102" t="s">
        <v>2224</v>
      </c>
      <c r="J543" s="102" t="s">
        <v>247</v>
      </c>
      <c r="K543" s="102">
        <v>12</v>
      </c>
      <c r="L543" s="102">
        <v>7</v>
      </c>
      <c r="M543" s="102"/>
      <c r="N543" s="102"/>
      <c r="O543" s="102" t="s">
        <v>208</v>
      </c>
      <c r="P543" s="102" t="s">
        <v>209</v>
      </c>
      <c r="Q543" s="102" t="s">
        <v>139</v>
      </c>
      <c r="R543" s="102">
        <v>34160</v>
      </c>
      <c r="S543" s="102" t="s">
        <v>236</v>
      </c>
      <c r="T543" s="102">
        <v>130</v>
      </c>
      <c r="U543" s="102" t="s">
        <v>2225</v>
      </c>
      <c r="V543" s="103"/>
      <c r="W543" s="101"/>
      <c r="X543" s="102"/>
      <c r="Y543" s="101"/>
      <c r="Z543" s="101"/>
      <c r="AA543" s="101"/>
      <c r="AB543" s="104"/>
    </row>
    <row r="544" spans="2:28" ht="16.5" customHeight="1" x14ac:dyDescent="0.25">
      <c r="B544" s="97">
        <v>881</v>
      </c>
      <c r="C544" s="97" t="s">
        <v>55</v>
      </c>
      <c r="D544" s="98">
        <v>6126</v>
      </c>
      <c r="E544" s="99">
        <v>162</v>
      </c>
      <c r="F544" s="97">
        <v>7</v>
      </c>
      <c r="G544" s="97">
        <v>1</v>
      </c>
      <c r="H544" s="105">
        <v>2</v>
      </c>
      <c r="I544" s="105">
        <v>0</v>
      </c>
      <c r="J544" s="105">
        <v>14</v>
      </c>
      <c r="K544" s="95">
        <v>814</v>
      </c>
      <c r="L544" s="106">
        <f>T543</f>
        <v>130</v>
      </c>
      <c r="M544" s="106">
        <f>K544*L544</f>
        <v>105820</v>
      </c>
      <c r="N544" s="77"/>
      <c r="O544" s="78"/>
      <c r="P544" s="78"/>
      <c r="Q544" s="78"/>
      <c r="R544" s="79"/>
      <c r="S544" s="80"/>
      <c r="T544" s="81"/>
      <c r="U544" s="77"/>
      <c r="V544" s="79"/>
      <c r="W544" s="79"/>
      <c r="X544" s="82"/>
      <c r="Y544" s="83">
        <f>M544</f>
        <v>105820</v>
      </c>
      <c r="Z544" s="84"/>
      <c r="AA544" s="87">
        <f>AB544*M544/100</f>
        <v>10.582000000000001</v>
      </c>
      <c r="AB544" s="110">
        <v>0.01</v>
      </c>
    </row>
    <row r="545" spans="2:28" ht="16.5" customHeight="1" x14ac:dyDescent="0.25">
      <c r="B545" s="99"/>
      <c r="C545" s="99"/>
      <c r="D545" s="99"/>
      <c r="E545" s="99"/>
      <c r="F545" s="99"/>
      <c r="G545" s="99"/>
      <c r="H545" s="107"/>
      <c r="I545" s="107"/>
      <c r="J545" s="107"/>
      <c r="K545" s="106"/>
      <c r="L545" s="106"/>
      <c r="M545" s="106"/>
      <c r="N545" s="77"/>
      <c r="O545" s="78"/>
      <c r="P545" s="78"/>
      <c r="Q545" s="78"/>
      <c r="R545" s="79"/>
      <c r="S545" s="80"/>
      <c r="T545" s="81"/>
      <c r="U545" s="77"/>
      <c r="V545" s="79"/>
      <c r="W545" s="79"/>
      <c r="X545" s="86"/>
      <c r="Y545" s="83"/>
      <c r="Z545" s="84"/>
      <c r="AA545" s="85"/>
      <c r="AB545" s="86"/>
    </row>
    <row r="546" spans="2:28" ht="16.5" customHeight="1" x14ac:dyDescent="0.25">
      <c r="B546" s="100" t="s">
        <v>205</v>
      </c>
      <c r="C546" s="101"/>
      <c r="D546" s="101"/>
      <c r="E546" s="101"/>
      <c r="F546" s="101"/>
      <c r="G546" s="102"/>
      <c r="H546" s="102" t="s">
        <v>210</v>
      </c>
      <c r="I546" s="102" t="s">
        <v>2226</v>
      </c>
      <c r="J546" s="102" t="s">
        <v>1226</v>
      </c>
      <c r="K546" s="102">
        <v>9</v>
      </c>
      <c r="L546" s="102">
        <v>7</v>
      </c>
      <c r="M546" s="102"/>
      <c r="N546" s="102"/>
      <c r="O546" s="102" t="s">
        <v>208</v>
      </c>
      <c r="P546" s="102" t="s">
        <v>209</v>
      </c>
      <c r="Q546" s="102" t="s">
        <v>139</v>
      </c>
      <c r="R546" s="102">
        <v>34160</v>
      </c>
      <c r="S546" s="102" t="s">
        <v>236</v>
      </c>
      <c r="T546" s="102">
        <v>100</v>
      </c>
      <c r="U546" s="102" t="s">
        <v>2227</v>
      </c>
      <c r="V546" s="103"/>
      <c r="W546" s="101"/>
      <c r="X546" s="102"/>
      <c r="Y546" s="101"/>
      <c r="Z546" s="101"/>
      <c r="AA546" s="101"/>
      <c r="AB546" s="104"/>
    </row>
    <row r="547" spans="2:28" ht="16.5" customHeight="1" x14ac:dyDescent="0.25">
      <c r="B547" s="97">
        <v>882</v>
      </c>
      <c r="C547" s="97" t="s">
        <v>55</v>
      </c>
      <c r="D547" s="98">
        <v>6131</v>
      </c>
      <c r="E547" s="99">
        <v>55</v>
      </c>
      <c r="F547" s="97">
        <v>7</v>
      </c>
      <c r="G547" s="97">
        <v>1</v>
      </c>
      <c r="H547" s="105">
        <v>12</v>
      </c>
      <c r="I547" s="105">
        <v>2</v>
      </c>
      <c r="J547" s="105">
        <v>46</v>
      </c>
      <c r="K547" s="95">
        <v>5046</v>
      </c>
      <c r="L547" s="106">
        <f>T546</f>
        <v>100</v>
      </c>
      <c r="M547" s="106">
        <f>K547*L547</f>
        <v>504600</v>
      </c>
      <c r="N547" s="77"/>
      <c r="O547" s="78"/>
      <c r="P547" s="78"/>
      <c r="Q547" s="78"/>
      <c r="R547" s="79"/>
      <c r="S547" s="80"/>
      <c r="T547" s="81"/>
      <c r="U547" s="77"/>
      <c r="V547" s="79"/>
      <c r="W547" s="79"/>
      <c r="X547" s="82"/>
      <c r="Y547" s="83">
        <f>M547</f>
        <v>504600</v>
      </c>
      <c r="Z547" s="84"/>
      <c r="AA547" s="87">
        <f>AB547*M547/100</f>
        <v>50.46</v>
      </c>
      <c r="AB547" s="110">
        <v>0.01</v>
      </c>
    </row>
    <row r="548" spans="2:28" ht="16.5" customHeight="1" x14ac:dyDescent="0.25">
      <c r="B548" s="99"/>
      <c r="C548" s="99"/>
      <c r="D548" s="99"/>
      <c r="E548" s="99"/>
      <c r="F548" s="99"/>
      <c r="G548" s="99"/>
      <c r="H548" s="107"/>
      <c r="I548" s="107"/>
      <c r="J548" s="107"/>
      <c r="K548" s="106"/>
      <c r="L548" s="106"/>
      <c r="M548" s="106"/>
      <c r="N548" s="77"/>
      <c r="O548" s="78"/>
      <c r="P548" s="78"/>
      <c r="Q548" s="78"/>
      <c r="R548" s="79"/>
      <c r="S548" s="80"/>
      <c r="T548" s="81"/>
      <c r="U548" s="77"/>
      <c r="V548" s="79"/>
      <c r="W548" s="79"/>
      <c r="X548" s="86"/>
      <c r="Y548" s="83"/>
      <c r="Z548" s="84"/>
      <c r="AA548" s="85"/>
      <c r="AB548" s="86"/>
    </row>
    <row r="549" spans="2:28" ht="16.5" customHeight="1" x14ac:dyDescent="0.25">
      <c r="B549" s="100" t="s">
        <v>205</v>
      </c>
      <c r="C549" s="101"/>
      <c r="D549" s="101"/>
      <c r="E549" s="101"/>
      <c r="F549" s="101"/>
      <c r="G549" s="102"/>
      <c r="H549" s="102" t="s">
        <v>210</v>
      </c>
      <c r="I549" s="102" t="s">
        <v>2226</v>
      </c>
      <c r="J549" s="102" t="s">
        <v>1226</v>
      </c>
      <c r="K549" s="102">
        <v>9</v>
      </c>
      <c r="L549" s="102">
        <v>7</v>
      </c>
      <c r="M549" s="102"/>
      <c r="N549" s="102"/>
      <c r="O549" s="102" t="s">
        <v>208</v>
      </c>
      <c r="P549" s="102" t="s">
        <v>209</v>
      </c>
      <c r="Q549" s="102" t="s">
        <v>139</v>
      </c>
      <c r="R549" s="102">
        <v>34160</v>
      </c>
      <c r="S549" s="102" t="s">
        <v>236</v>
      </c>
      <c r="T549" s="102">
        <v>100</v>
      </c>
      <c r="U549" s="102" t="s">
        <v>2228</v>
      </c>
      <c r="V549" s="103"/>
      <c r="W549" s="101"/>
      <c r="X549" s="102"/>
      <c r="Y549" s="101"/>
      <c r="Z549" s="101"/>
      <c r="AA549" s="101"/>
      <c r="AB549" s="104"/>
    </row>
    <row r="550" spans="2:28" ht="16.5" customHeight="1" x14ac:dyDescent="0.25">
      <c r="B550" s="97">
        <v>883</v>
      </c>
      <c r="C550" s="97" t="s">
        <v>55</v>
      </c>
      <c r="D550" s="98">
        <v>6129</v>
      </c>
      <c r="E550" s="99">
        <v>53</v>
      </c>
      <c r="F550" s="97">
        <v>7</v>
      </c>
      <c r="G550" s="97">
        <v>1</v>
      </c>
      <c r="H550" s="105">
        <v>7</v>
      </c>
      <c r="I550" s="105">
        <v>1</v>
      </c>
      <c r="J550" s="105">
        <v>8</v>
      </c>
      <c r="K550" s="95">
        <v>2908</v>
      </c>
      <c r="L550" s="106">
        <f>T549</f>
        <v>100</v>
      </c>
      <c r="M550" s="106">
        <f>K550*L550</f>
        <v>290800</v>
      </c>
      <c r="N550" s="77"/>
      <c r="O550" s="78"/>
      <c r="P550" s="78"/>
      <c r="Q550" s="78"/>
      <c r="R550" s="79"/>
      <c r="S550" s="80"/>
      <c r="T550" s="81"/>
      <c r="U550" s="77"/>
      <c r="V550" s="79"/>
      <c r="W550" s="79"/>
      <c r="X550" s="82"/>
      <c r="Y550" s="83">
        <f>M550</f>
        <v>290800</v>
      </c>
      <c r="Z550" s="84"/>
      <c r="AA550" s="87">
        <f>AB550*M550/100</f>
        <v>29.08</v>
      </c>
      <c r="AB550" s="110">
        <v>0.01</v>
      </c>
    </row>
    <row r="551" spans="2:28" ht="16.5" customHeight="1" x14ac:dyDescent="0.25">
      <c r="B551" s="99"/>
      <c r="C551" s="99"/>
      <c r="D551" s="99"/>
      <c r="E551" s="99"/>
      <c r="F551" s="99"/>
      <c r="G551" s="99"/>
      <c r="H551" s="107"/>
      <c r="I551" s="107"/>
      <c r="J551" s="107"/>
      <c r="K551" s="106"/>
      <c r="L551" s="106"/>
      <c r="M551" s="106"/>
      <c r="N551" s="77"/>
      <c r="O551" s="78"/>
      <c r="P551" s="78"/>
      <c r="Q551" s="78"/>
      <c r="R551" s="79"/>
      <c r="S551" s="80"/>
      <c r="T551" s="81"/>
      <c r="U551" s="77"/>
      <c r="V551" s="79"/>
      <c r="W551" s="79"/>
      <c r="X551" s="86"/>
      <c r="Y551" s="83"/>
      <c r="Z551" s="84"/>
      <c r="AA551" s="85"/>
      <c r="AB551" s="86"/>
    </row>
    <row r="552" spans="2:28" ht="16.5" customHeight="1" x14ac:dyDescent="0.25">
      <c r="B552" s="100" t="s">
        <v>205</v>
      </c>
      <c r="C552" s="101"/>
      <c r="D552" s="101"/>
      <c r="E552" s="101"/>
      <c r="F552" s="101"/>
      <c r="G552" s="102"/>
      <c r="H552" s="102" t="s">
        <v>210</v>
      </c>
      <c r="I552" s="102" t="s">
        <v>2226</v>
      </c>
      <c r="J552" s="102" t="s">
        <v>1226</v>
      </c>
      <c r="K552" s="102">
        <v>9</v>
      </c>
      <c r="L552" s="102">
        <v>7</v>
      </c>
      <c r="M552" s="102"/>
      <c r="N552" s="102"/>
      <c r="O552" s="102" t="s">
        <v>208</v>
      </c>
      <c r="P552" s="102" t="s">
        <v>209</v>
      </c>
      <c r="Q552" s="102" t="s">
        <v>139</v>
      </c>
      <c r="R552" s="102">
        <v>34160</v>
      </c>
      <c r="S552" s="102" t="s">
        <v>236</v>
      </c>
      <c r="T552" s="102">
        <v>100</v>
      </c>
      <c r="U552" s="102" t="s">
        <v>2229</v>
      </c>
      <c r="V552" s="103"/>
      <c r="W552" s="101"/>
      <c r="X552" s="102"/>
      <c r="Y552" s="101"/>
      <c r="Z552" s="101"/>
      <c r="AA552" s="101"/>
      <c r="AB552" s="104"/>
    </row>
    <row r="553" spans="2:28" ht="16.5" customHeight="1" x14ac:dyDescent="0.25">
      <c r="B553" s="97">
        <v>884</v>
      </c>
      <c r="C553" s="97" t="s">
        <v>55</v>
      </c>
      <c r="D553" s="98">
        <v>6130</v>
      </c>
      <c r="E553" s="99">
        <v>54</v>
      </c>
      <c r="F553" s="97">
        <v>7</v>
      </c>
      <c r="G553" s="97">
        <v>1</v>
      </c>
      <c r="H553" s="105">
        <v>7</v>
      </c>
      <c r="I553" s="105">
        <v>1</v>
      </c>
      <c r="J553" s="105">
        <v>83</v>
      </c>
      <c r="K553" s="95">
        <v>2983</v>
      </c>
      <c r="L553" s="106">
        <f>T552</f>
        <v>100</v>
      </c>
      <c r="M553" s="106">
        <f>K553*L553</f>
        <v>298300</v>
      </c>
      <c r="N553" s="77"/>
      <c r="O553" s="78"/>
      <c r="P553" s="78"/>
      <c r="Q553" s="78"/>
      <c r="R553" s="79"/>
      <c r="S553" s="80"/>
      <c r="T553" s="81"/>
      <c r="U553" s="77"/>
      <c r="V553" s="79"/>
      <c r="W553" s="79"/>
      <c r="X553" s="82"/>
      <c r="Y553" s="83">
        <f>M553</f>
        <v>298300</v>
      </c>
      <c r="Z553" s="84"/>
      <c r="AA553" s="87">
        <f>AB553*M553/100</f>
        <v>29.83</v>
      </c>
      <c r="AB553" s="110">
        <v>0.01</v>
      </c>
    </row>
    <row r="554" spans="2:28" ht="16.5" customHeight="1" x14ac:dyDescent="0.25">
      <c r="B554" s="99"/>
      <c r="C554" s="99"/>
      <c r="D554" s="99"/>
      <c r="E554" s="99"/>
      <c r="F554" s="99"/>
      <c r="G554" s="99"/>
      <c r="H554" s="107"/>
      <c r="I554" s="107"/>
      <c r="J554" s="107"/>
      <c r="K554" s="106"/>
      <c r="L554" s="106"/>
      <c r="M554" s="106"/>
      <c r="N554" s="77"/>
      <c r="O554" s="78"/>
      <c r="P554" s="78"/>
      <c r="Q554" s="78"/>
      <c r="R554" s="79"/>
      <c r="S554" s="80"/>
      <c r="T554" s="81"/>
      <c r="U554" s="77"/>
      <c r="V554" s="79"/>
      <c r="W554" s="79"/>
      <c r="X554" s="86"/>
      <c r="Y554" s="83"/>
      <c r="Z554" s="84"/>
      <c r="AA554" s="85"/>
      <c r="AB554" s="86"/>
    </row>
    <row r="555" spans="2:28" ht="16.5" customHeight="1" x14ac:dyDescent="0.25">
      <c r="B555" s="100" t="s">
        <v>205</v>
      </c>
      <c r="C555" s="101"/>
      <c r="D555" s="101"/>
      <c r="E555" s="101"/>
      <c r="F555" s="101"/>
      <c r="G555" s="102"/>
      <c r="H555" s="102" t="s">
        <v>207</v>
      </c>
      <c r="I555" s="102" t="s">
        <v>997</v>
      </c>
      <c r="J555" s="102" t="s">
        <v>711</v>
      </c>
      <c r="K555" s="102">
        <v>70</v>
      </c>
      <c r="L555" s="102">
        <v>7</v>
      </c>
      <c r="M555" s="102"/>
      <c r="N555" s="102"/>
      <c r="O555" s="102" t="s">
        <v>208</v>
      </c>
      <c r="P555" s="102" t="s">
        <v>209</v>
      </c>
      <c r="Q555" s="102" t="s">
        <v>139</v>
      </c>
      <c r="R555" s="102">
        <v>34160</v>
      </c>
      <c r="S555" s="102" t="s">
        <v>236</v>
      </c>
      <c r="T555" s="102">
        <v>100</v>
      </c>
      <c r="U555" s="102" t="s">
        <v>2230</v>
      </c>
      <c r="V555" s="103"/>
      <c r="W555" s="101"/>
      <c r="X555" s="102"/>
      <c r="Y555" s="101"/>
      <c r="Z555" s="101"/>
      <c r="AA555" s="101"/>
      <c r="AB555" s="104"/>
    </row>
    <row r="556" spans="2:28" ht="16.5" customHeight="1" x14ac:dyDescent="0.25">
      <c r="B556" s="97">
        <v>885</v>
      </c>
      <c r="C556" s="97" t="s">
        <v>55</v>
      </c>
      <c r="D556" s="98">
        <v>5985</v>
      </c>
      <c r="E556" s="99">
        <v>158</v>
      </c>
      <c r="F556" s="97">
        <v>7</v>
      </c>
      <c r="G556" s="97">
        <v>1</v>
      </c>
      <c r="H556" s="105">
        <v>27</v>
      </c>
      <c r="I556" s="105">
        <v>3</v>
      </c>
      <c r="J556" s="105">
        <v>71</v>
      </c>
      <c r="K556" s="95">
        <v>11171</v>
      </c>
      <c r="L556" s="106">
        <f>T555</f>
        <v>100</v>
      </c>
      <c r="M556" s="106">
        <f>K556*L556</f>
        <v>1117100</v>
      </c>
      <c r="N556" s="77"/>
      <c r="O556" s="78"/>
      <c r="P556" s="78"/>
      <c r="Q556" s="78"/>
      <c r="R556" s="79"/>
      <c r="S556" s="80"/>
      <c r="T556" s="81"/>
      <c r="U556" s="77"/>
      <c r="V556" s="79"/>
      <c r="W556" s="79"/>
      <c r="X556" s="82"/>
      <c r="Y556" s="83">
        <f>M556</f>
        <v>1117100</v>
      </c>
      <c r="Z556" s="84"/>
      <c r="AA556" s="87">
        <f>AB556*M556/100</f>
        <v>111.71</v>
      </c>
      <c r="AB556" s="110">
        <v>0.01</v>
      </c>
    </row>
    <row r="557" spans="2:28" ht="16.5" customHeight="1" x14ac:dyDescent="0.25">
      <c r="B557" s="99"/>
      <c r="C557" s="99"/>
      <c r="D557" s="99"/>
      <c r="E557" s="99"/>
      <c r="F557" s="99"/>
      <c r="G557" s="99"/>
      <c r="H557" s="107"/>
      <c r="I557" s="107"/>
      <c r="J557" s="107"/>
      <c r="K557" s="106"/>
      <c r="L557" s="106"/>
      <c r="M557" s="106"/>
      <c r="N557" s="77"/>
      <c r="O557" s="78"/>
      <c r="P557" s="78"/>
      <c r="Q557" s="78"/>
      <c r="R557" s="79"/>
      <c r="S557" s="80"/>
      <c r="T557" s="81"/>
      <c r="U557" s="77"/>
      <c r="V557" s="79"/>
      <c r="W557" s="79"/>
      <c r="X557" s="86"/>
      <c r="Y557" s="83"/>
      <c r="Z557" s="84"/>
      <c r="AA557" s="85"/>
      <c r="AB557" s="86"/>
    </row>
    <row r="558" spans="2:28" ht="16.5" customHeight="1" x14ac:dyDescent="0.25">
      <c r="B558" s="100" t="s">
        <v>205</v>
      </c>
      <c r="C558" s="101"/>
      <c r="D558" s="101"/>
      <c r="E558" s="101"/>
      <c r="F558" s="101"/>
      <c r="G558" s="102"/>
      <c r="H558" s="102" t="s">
        <v>207</v>
      </c>
      <c r="I558" s="102" t="s">
        <v>2231</v>
      </c>
      <c r="J558" s="102" t="s">
        <v>971</v>
      </c>
      <c r="K558" s="102">
        <v>25</v>
      </c>
      <c r="L558" s="102">
        <v>7</v>
      </c>
      <c r="M558" s="102"/>
      <c r="N558" s="102"/>
      <c r="O558" s="102" t="s">
        <v>208</v>
      </c>
      <c r="P558" s="102" t="s">
        <v>209</v>
      </c>
      <c r="Q558" s="102" t="s">
        <v>139</v>
      </c>
      <c r="R558" s="102">
        <v>34160</v>
      </c>
      <c r="S558" s="102" t="s">
        <v>236</v>
      </c>
      <c r="T558" s="102">
        <v>100</v>
      </c>
      <c r="U558" s="102" t="s">
        <v>972</v>
      </c>
      <c r="V558" s="103"/>
      <c r="W558" s="101"/>
      <c r="X558" s="102"/>
      <c r="Y558" s="101"/>
      <c r="Z558" s="101"/>
      <c r="AA558" s="101"/>
      <c r="AB558" s="104"/>
    </row>
    <row r="559" spans="2:28" ht="16.5" customHeight="1" x14ac:dyDescent="0.25">
      <c r="B559" s="97">
        <v>886</v>
      </c>
      <c r="C559" s="97" t="s">
        <v>55</v>
      </c>
      <c r="D559" s="98">
        <v>7371</v>
      </c>
      <c r="E559" s="99">
        <v>242</v>
      </c>
      <c r="F559" s="97">
        <v>7</v>
      </c>
      <c r="G559" s="97">
        <v>1</v>
      </c>
      <c r="H559" s="105">
        <v>6</v>
      </c>
      <c r="I559" s="105">
        <v>0</v>
      </c>
      <c r="J559" s="105">
        <v>0</v>
      </c>
      <c r="K559" s="95">
        <v>2400</v>
      </c>
      <c r="L559" s="106">
        <f>T558</f>
        <v>100</v>
      </c>
      <c r="M559" s="106">
        <f>K559*L559</f>
        <v>240000</v>
      </c>
      <c r="N559" s="77"/>
      <c r="O559" s="78"/>
      <c r="P559" s="78"/>
      <c r="Q559" s="78"/>
      <c r="R559" s="79"/>
      <c r="S559" s="80"/>
      <c r="T559" s="81"/>
      <c r="U559" s="77"/>
      <c r="V559" s="79"/>
      <c r="W559" s="79"/>
      <c r="X559" s="82"/>
      <c r="Y559" s="83">
        <f>M559</f>
        <v>240000</v>
      </c>
      <c r="Z559" s="84"/>
      <c r="AA559" s="87">
        <f>AB559*M559/100</f>
        <v>24</v>
      </c>
      <c r="AB559" s="110">
        <v>0.01</v>
      </c>
    </row>
    <row r="560" spans="2:28" ht="16.5" customHeight="1" x14ac:dyDescent="0.25">
      <c r="B560" s="99"/>
      <c r="C560" s="99"/>
      <c r="D560" s="99"/>
      <c r="E560" s="99"/>
      <c r="F560" s="99"/>
      <c r="G560" s="99"/>
      <c r="H560" s="107"/>
      <c r="I560" s="107"/>
      <c r="J560" s="107"/>
      <c r="K560" s="106"/>
      <c r="L560" s="106"/>
      <c r="M560" s="106"/>
      <c r="N560" s="77"/>
      <c r="O560" s="78"/>
      <c r="P560" s="78"/>
      <c r="Q560" s="78"/>
      <c r="R560" s="79"/>
      <c r="S560" s="80"/>
      <c r="T560" s="81"/>
      <c r="U560" s="77"/>
      <c r="V560" s="79"/>
      <c r="W560" s="79"/>
      <c r="X560" s="86"/>
      <c r="Y560" s="83"/>
      <c r="Z560" s="84"/>
      <c r="AA560" s="85"/>
      <c r="AB560" s="86"/>
    </row>
    <row r="561" spans="2:28" ht="16.5" customHeight="1" x14ac:dyDescent="0.25">
      <c r="B561" s="100" t="s">
        <v>205</v>
      </c>
      <c r="C561" s="101"/>
      <c r="D561" s="101"/>
      <c r="E561" s="101"/>
      <c r="F561" s="101"/>
      <c r="G561" s="102"/>
      <c r="H561" s="102" t="s">
        <v>207</v>
      </c>
      <c r="I561" s="102" t="s">
        <v>2232</v>
      </c>
      <c r="J561" s="102" t="s">
        <v>823</v>
      </c>
      <c r="K561" s="102">
        <v>85</v>
      </c>
      <c r="L561" s="102">
        <v>7</v>
      </c>
      <c r="M561" s="102"/>
      <c r="N561" s="102"/>
      <c r="O561" s="102" t="s">
        <v>208</v>
      </c>
      <c r="P561" s="102" t="s">
        <v>209</v>
      </c>
      <c r="Q561" s="102" t="s">
        <v>139</v>
      </c>
      <c r="R561" s="102">
        <v>34160</v>
      </c>
      <c r="S561" s="102" t="s">
        <v>236</v>
      </c>
      <c r="T561" s="102">
        <v>100</v>
      </c>
      <c r="U561" s="102" t="s">
        <v>2233</v>
      </c>
      <c r="V561" s="103"/>
      <c r="W561" s="101"/>
      <c r="X561" s="102"/>
      <c r="Y561" s="101"/>
      <c r="Z561" s="101"/>
      <c r="AA561" s="101"/>
      <c r="AB561" s="104"/>
    </row>
    <row r="562" spans="2:28" ht="16.5" customHeight="1" x14ac:dyDescent="0.25">
      <c r="B562" s="97">
        <v>887</v>
      </c>
      <c r="C562" s="97" t="s">
        <v>55</v>
      </c>
      <c r="D562" s="98">
        <v>6896</v>
      </c>
      <c r="E562" s="99">
        <v>214</v>
      </c>
      <c r="F562" s="97">
        <v>7</v>
      </c>
      <c r="G562" s="97">
        <v>1</v>
      </c>
      <c r="H562" s="105">
        <v>5</v>
      </c>
      <c r="I562" s="105">
        <v>1</v>
      </c>
      <c r="J562" s="105">
        <v>4</v>
      </c>
      <c r="K562" s="95">
        <v>2104</v>
      </c>
      <c r="L562" s="106">
        <f>T561</f>
        <v>100</v>
      </c>
      <c r="M562" s="106">
        <f>K562*L562</f>
        <v>210400</v>
      </c>
      <c r="N562" s="77"/>
      <c r="O562" s="78"/>
      <c r="P562" s="78"/>
      <c r="Q562" s="78"/>
      <c r="R562" s="79"/>
      <c r="S562" s="80"/>
      <c r="T562" s="81"/>
      <c r="U562" s="77"/>
      <c r="V562" s="79"/>
      <c r="W562" s="79"/>
      <c r="X562" s="82"/>
      <c r="Y562" s="83">
        <f>M562</f>
        <v>210400</v>
      </c>
      <c r="Z562" s="84"/>
      <c r="AA562" s="87">
        <f>AB562*M562/100</f>
        <v>21.04</v>
      </c>
      <c r="AB562" s="110">
        <v>0.01</v>
      </c>
    </row>
    <row r="563" spans="2:28" ht="16.5" customHeight="1" x14ac:dyDescent="0.25">
      <c r="B563" s="97"/>
      <c r="C563" s="97"/>
      <c r="D563" s="98"/>
      <c r="E563" s="99"/>
      <c r="F563" s="97"/>
      <c r="G563" s="97"/>
      <c r="H563" s="105"/>
      <c r="I563" s="105"/>
      <c r="J563" s="105"/>
      <c r="K563" s="95"/>
      <c r="L563" s="106"/>
      <c r="M563" s="106"/>
      <c r="N563" s="77"/>
      <c r="O563" s="78"/>
      <c r="P563" s="78"/>
      <c r="Q563" s="78"/>
      <c r="R563" s="79"/>
      <c r="S563" s="80"/>
      <c r="T563" s="81"/>
      <c r="U563" s="77"/>
      <c r="V563" s="79"/>
      <c r="W563" s="79"/>
      <c r="X563" s="82"/>
      <c r="Y563" s="83"/>
      <c r="Z563" s="84"/>
      <c r="AA563" s="87"/>
      <c r="AB563" s="110"/>
    </row>
    <row r="564" spans="2:28" ht="16.5" customHeight="1" x14ac:dyDescent="0.25">
      <c r="B564" s="99"/>
      <c r="C564" s="99"/>
      <c r="D564" s="99"/>
      <c r="E564" s="99"/>
      <c r="F564" s="99"/>
      <c r="G564" s="99"/>
      <c r="H564" s="107"/>
      <c r="I564" s="107"/>
      <c r="J564" s="107"/>
      <c r="K564" s="106"/>
      <c r="L564" s="106"/>
      <c r="M564" s="106"/>
      <c r="N564" s="77"/>
      <c r="O564" s="78"/>
      <c r="P564" s="78"/>
      <c r="Q564" s="78"/>
      <c r="R564" s="79"/>
      <c r="S564" s="80"/>
      <c r="T564" s="81"/>
      <c r="U564" s="77"/>
      <c r="V564" s="79"/>
      <c r="W564" s="79"/>
      <c r="X564" s="86"/>
      <c r="Y564" s="83"/>
      <c r="Z564" s="84"/>
      <c r="AA564" s="85"/>
      <c r="AB564" s="86"/>
    </row>
    <row r="565" spans="2:28" ht="16.5" customHeight="1" x14ac:dyDescent="0.25">
      <c r="B565" s="100" t="s">
        <v>205</v>
      </c>
      <c r="C565" s="101"/>
      <c r="D565" s="101"/>
      <c r="E565" s="101"/>
      <c r="F565" s="101"/>
      <c r="G565" s="102"/>
      <c r="H565" s="102" t="s">
        <v>207</v>
      </c>
      <c r="I565" s="102" t="s">
        <v>407</v>
      </c>
      <c r="J565" s="102" t="s">
        <v>823</v>
      </c>
      <c r="K565" s="102">
        <v>85</v>
      </c>
      <c r="L565" s="102">
        <v>7</v>
      </c>
      <c r="M565" s="102"/>
      <c r="N565" s="102"/>
      <c r="O565" s="102" t="s">
        <v>208</v>
      </c>
      <c r="P565" s="102" t="s">
        <v>209</v>
      </c>
      <c r="Q565" s="102" t="s">
        <v>139</v>
      </c>
      <c r="R565" s="102">
        <v>34160</v>
      </c>
      <c r="S565" s="102" t="s">
        <v>236</v>
      </c>
      <c r="T565" s="102">
        <v>100</v>
      </c>
      <c r="U565" s="102" t="s">
        <v>2234</v>
      </c>
      <c r="V565" s="103"/>
      <c r="W565" s="101"/>
      <c r="X565" s="102"/>
      <c r="Y565" s="101"/>
      <c r="Z565" s="101"/>
      <c r="AA565" s="101"/>
      <c r="AB565" s="104"/>
    </row>
    <row r="566" spans="2:28" ht="16.5" customHeight="1" x14ac:dyDescent="0.25">
      <c r="B566" s="97">
        <v>888</v>
      </c>
      <c r="C566" s="97" t="s">
        <v>55</v>
      </c>
      <c r="D566" s="98">
        <v>6898</v>
      </c>
      <c r="E566" s="99">
        <v>216</v>
      </c>
      <c r="F566" s="97">
        <v>7</v>
      </c>
      <c r="G566" s="97">
        <v>1</v>
      </c>
      <c r="H566" s="105">
        <v>5</v>
      </c>
      <c r="I566" s="105">
        <v>0</v>
      </c>
      <c r="J566" s="105">
        <v>37</v>
      </c>
      <c r="K566" s="95">
        <v>2037</v>
      </c>
      <c r="L566" s="106">
        <f>T565</f>
        <v>100</v>
      </c>
      <c r="M566" s="106">
        <f>K566*L566</f>
        <v>203700</v>
      </c>
      <c r="N566" s="77"/>
      <c r="O566" s="78"/>
      <c r="P566" s="78"/>
      <c r="Q566" s="78"/>
      <c r="R566" s="79"/>
      <c r="S566" s="80"/>
      <c r="T566" s="81"/>
      <c r="U566" s="77"/>
      <c r="V566" s="79"/>
      <c r="W566" s="79"/>
      <c r="X566" s="82"/>
      <c r="Y566" s="83">
        <f>M566</f>
        <v>203700</v>
      </c>
      <c r="Z566" s="84"/>
      <c r="AA566" s="87">
        <f>AB566*M566/100</f>
        <v>20.37</v>
      </c>
      <c r="AB566" s="110">
        <v>0.01</v>
      </c>
    </row>
    <row r="567" spans="2:28" ht="16.5" customHeight="1" x14ac:dyDescent="0.25">
      <c r="B567" s="99"/>
      <c r="C567" s="99"/>
      <c r="D567" s="99"/>
      <c r="E567" s="99"/>
      <c r="F567" s="99"/>
      <c r="G567" s="99"/>
      <c r="H567" s="107"/>
      <c r="I567" s="107"/>
      <c r="J567" s="107"/>
      <c r="K567" s="106"/>
      <c r="L567" s="106"/>
      <c r="M567" s="106"/>
      <c r="N567" s="77"/>
      <c r="O567" s="78"/>
      <c r="P567" s="78"/>
      <c r="Q567" s="78"/>
      <c r="R567" s="79"/>
      <c r="S567" s="80"/>
      <c r="T567" s="81"/>
      <c r="U567" s="77"/>
      <c r="V567" s="79"/>
      <c r="W567" s="79"/>
      <c r="X567" s="86"/>
      <c r="Y567" s="83"/>
      <c r="Z567" s="84"/>
      <c r="AA567" s="85"/>
      <c r="AB567" s="86"/>
    </row>
    <row r="568" spans="2:28" ht="16.5" customHeight="1" x14ac:dyDescent="0.25">
      <c r="B568" s="100" t="s">
        <v>205</v>
      </c>
      <c r="C568" s="101"/>
      <c r="D568" s="101"/>
      <c r="E568" s="101"/>
      <c r="F568" s="101"/>
      <c r="G568" s="102"/>
      <c r="H568" s="102" t="s">
        <v>210</v>
      </c>
      <c r="I568" s="102" t="s">
        <v>1246</v>
      </c>
      <c r="J568" s="102" t="s">
        <v>1247</v>
      </c>
      <c r="K568" s="102">
        <v>48</v>
      </c>
      <c r="L568" s="102">
        <v>7</v>
      </c>
      <c r="M568" s="102"/>
      <c r="N568" s="102"/>
      <c r="O568" s="102" t="s">
        <v>208</v>
      </c>
      <c r="P568" s="102" t="s">
        <v>209</v>
      </c>
      <c r="Q568" s="102" t="s">
        <v>139</v>
      </c>
      <c r="R568" s="102">
        <v>34160</v>
      </c>
      <c r="S568" s="102" t="s">
        <v>236</v>
      </c>
      <c r="T568" s="102">
        <v>110</v>
      </c>
      <c r="U568" s="102" t="s">
        <v>2235</v>
      </c>
      <c r="V568" s="103"/>
      <c r="W568" s="101"/>
      <c r="X568" s="102"/>
      <c r="Y568" s="101"/>
      <c r="Z568" s="101"/>
      <c r="AA568" s="101"/>
      <c r="AB568" s="104"/>
    </row>
    <row r="569" spans="2:28" ht="16.5" customHeight="1" x14ac:dyDescent="0.25">
      <c r="B569" s="97">
        <v>889</v>
      </c>
      <c r="C569" s="97" t="s">
        <v>55</v>
      </c>
      <c r="D569" s="98">
        <v>6096</v>
      </c>
      <c r="E569" s="99">
        <v>23</v>
      </c>
      <c r="F569" s="97">
        <v>7</v>
      </c>
      <c r="G569" s="97">
        <v>1</v>
      </c>
      <c r="H569" s="105">
        <v>5</v>
      </c>
      <c r="I569" s="105">
        <v>0</v>
      </c>
      <c r="J569" s="105">
        <v>45</v>
      </c>
      <c r="K569" s="95">
        <v>2045</v>
      </c>
      <c r="L569" s="106">
        <f>T568</f>
        <v>110</v>
      </c>
      <c r="M569" s="106">
        <f>K569*L569</f>
        <v>224950</v>
      </c>
      <c r="N569" s="77"/>
      <c r="O569" s="78"/>
      <c r="P569" s="78"/>
      <c r="Q569" s="78"/>
      <c r="R569" s="79"/>
      <c r="S569" s="80"/>
      <c r="T569" s="81"/>
      <c r="U569" s="77"/>
      <c r="V569" s="79"/>
      <c r="W569" s="79"/>
      <c r="X569" s="82"/>
      <c r="Y569" s="83">
        <f>M569</f>
        <v>224950</v>
      </c>
      <c r="Z569" s="84"/>
      <c r="AA569" s="87">
        <f>AB569*M569/100</f>
        <v>22.495000000000001</v>
      </c>
      <c r="AB569" s="110">
        <v>0.01</v>
      </c>
    </row>
    <row r="570" spans="2:28" ht="16.5" customHeight="1" x14ac:dyDescent="0.25">
      <c r="B570" s="99"/>
      <c r="C570" s="99"/>
      <c r="D570" s="99"/>
      <c r="E570" s="99"/>
      <c r="F570" s="99"/>
      <c r="G570" s="99"/>
      <c r="H570" s="107"/>
      <c r="I570" s="107"/>
      <c r="J570" s="107"/>
      <c r="K570" s="106"/>
      <c r="L570" s="106"/>
      <c r="M570" s="106"/>
      <c r="N570" s="77"/>
      <c r="O570" s="78"/>
      <c r="P570" s="78"/>
      <c r="Q570" s="78"/>
      <c r="R570" s="79"/>
      <c r="S570" s="80"/>
      <c r="T570" s="81"/>
      <c r="U570" s="77"/>
      <c r="V570" s="79"/>
      <c r="W570" s="79"/>
      <c r="X570" s="86"/>
      <c r="Y570" s="83"/>
      <c r="Z570" s="84"/>
      <c r="AA570" s="85"/>
      <c r="AB570" s="86"/>
    </row>
    <row r="571" spans="2:28" ht="16.5" customHeight="1" x14ac:dyDescent="0.25">
      <c r="B571" s="100" t="s">
        <v>205</v>
      </c>
      <c r="C571" s="101"/>
      <c r="D571" s="101"/>
      <c r="E571" s="101"/>
      <c r="F571" s="101"/>
      <c r="G571" s="102"/>
      <c r="H571" s="102" t="s">
        <v>207</v>
      </c>
      <c r="I571" s="102" t="s">
        <v>1509</v>
      </c>
      <c r="J571" s="102" t="s">
        <v>247</v>
      </c>
      <c r="K571" s="102">
        <v>72</v>
      </c>
      <c r="L571" s="102">
        <v>7</v>
      </c>
      <c r="M571" s="102"/>
      <c r="N571" s="102"/>
      <c r="O571" s="102" t="s">
        <v>208</v>
      </c>
      <c r="P571" s="102" t="s">
        <v>209</v>
      </c>
      <c r="Q571" s="102" t="s">
        <v>139</v>
      </c>
      <c r="R571" s="102">
        <v>34160</v>
      </c>
      <c r="S571" s="102" t="s">
        <v>236</v>
      </c>
      <c r="T571" s="102">
        <v>110</v>
      </c>
      <c r="U571" s="102" t="s">
        <v>2236</v>
      </c>
      <c r="V571" s="103"/>
      <c r="W571" s="101"/>
      <c r="X571" s="102"/>
      <c r="Y571" s="101"/>
      <c r="Z571" s="101"/>
      <c r="AA571" s="101"/>
      <c r="AB571" s="104"/>
    </row>
    <row r="572" spans="2:28" ht="16.5" customHeight="1" x14ac:dyDescent="0.25">
      <c r="B572" s="97">
        <v>890</v>
      </c>
      <c r="C572" s="97" t="s">
        <v>55</v>
      </c>
      <c r="D572" s="98">
        <v>6124</v>
      </c>
      <c r="E572" s="99">
        <v>51</v>
      </c>
      <c r="F572" s="97">
        <v>7</v>
      </c>
      <c r="G572" s="97">
        <v>1</v>
      </c>
      <c r="H572" s="105">
        <v>4</v>
      </c>
      <c r="I572" s="105">
        <v>3</v>
      </c>
      <c r="J572" s="105">
        <v>70</v>
      </c>
      <c r="K572" s="95">
        <v>1970</v>
      </c>
      <c r="L572" s="106">
        <f>T571</f>
        <v>110</v>
      </c>
      <c r="M572" s="106">
        <f>K572*L572</f>
        <v>216700</v>
      </c>
      <c r="N572" s="77"/>
      <c r="O572" s="78"/>
      <c r="P572" s="78"/>
      <c r="Q572" s="78"/>
      <c r="R572" s="79"/>
      <c r="S572" s="80"/>
      <c r="T572" s="81"/>
      <c r="U572" s="77"/>
      <c r="V572" s="79"/>
      <c r="W572" s="79"/>
      <c r="X572" s="82"/>
      <c r="Y572" s="83">
        <f>M572</f>
        <v>216700</v>
      </c>
      <c r="Z572" s="84"/>
      <c r="AA572" s="87">
        <f>AB572*M572/100</f>
        <v>21.67</v>
      </c>
      <c r="AB572" s="110">
        <v>0.01</v>
      </c>
    </row>
    <row r="573" spans="2:28" ht="16.5" customHeight="1" x14ac:dyDescent="0.25">
      <c r="B573" s="99"/>
      <c r="C573" s="99"/>
      <c r="D573" s="99"/>
      <c r="E573" s="99"/>
      <c r="F573" s="99"/>
      <c r="G573" s="99"/>
      <c r="H573" s="107"/>
      <c r="I573" s="107"/>
      <c r="J573" s="107"/>
      <c r="K573" s="106"/>
      <c r="L573" s="106"/>
      <c r="M573" s="106"/>
      <c r="N573" s="77"/>
      <c r="O573" s="78"/>
      <c r="P573" s="78"/>
      <c r="Q573" s="78"/>
      <c r="R573" s="79"/>
      <c r="S573" s="80"/>
      <c r="T573" s="81"/>
      <c r="U573" s="77"/>
      <c r="V573" s="79"/>
      <c r="W573" s="79"/>
      <c r="X573" s="86"/>
      <c r="Y573" s="83"/>
      <c r="Z573" s="84"/>
      <c r="AA573" s="85"/>
      <c r="AB573" s="86"/>
    </row>
    <row r="574" spans="2:28" ht="16.5" customHeight="1" x14ac:dyDescent="0.25">
      <c r="B574" s="100" t="s">
        <v>205</v>
      </c>
      <c r="C574" s="101"/>
      <c r="D574" s="101"/>
      <c r="E574" s="101"/>
      <c r="F574" s="101"/>
      <c r="G574" s="102"/>
      <c r="H574" s="102" t="s">
        <v>207</v>
      </c>
      <c r="I574" s="102" t="s">
        <v>627</v>
      </c>
      <c r="J574" s="102" t="s">
        <v>247</v>
      </c>
      <c r="K574" s="102">
        <v>35</v>
      </c>
      <c r="L574" s="102">
        <v>7</v>
      </c>
      <c r="M574" s="102"/>
      <c r="N574" s="102"/>
      <c r="O574" s="102" t="s">
        <v>208</v>
      </c>
      <c r="P574" s="102" t="s">
        <v>209</v>
      </c>
      <c r="Q574" s="102" t="s">
        <v>139</v>
      </c>
      <c r="R574" s="102">
        <v>34160</v>
      </c>
      <c r="S574" s="102" t="s">
        <v>236</v>
      </c>
      <c r="T574" s="102">
        <v>180</v>
      </c>
      <c r="U574" s="102" t="s">
        <v>2237</v>
      </c>
      <c r="V574" s="103"/>
      <c r="W574" s="101"/>
      <c r="X574" s="102"/>
      <c r="Y574" s="101"/>
      <c r="Z574" s="101"/>
      <c r="AA574" s="101"/>
      <c r="AB574" s="104"/>
    </row>
    <row r="575" spans="2:28" ht="16.5" customHeight="1" x14ac:dyDescent="0.25">
      <c r="B575" s="97">
        <v>891</v>
      </c>
      <c r="C575" s="97" t="s">
        <v>55</v>
      </c>
      <c r="D575" s="98">
        <v>6125</v>
      </c>
      <c r="E575" s="99">
        <v>161</v>
      </c>
      <c r="F575" s="97">
        <v>7</v>
      </c>
      <c r="G575" s="97">
        <v>1</v>
      </c>
      <c r="H575" s="105">
        <v>4</v>
      </c>
      <c r="I575" s="105">
        <v>3</v>
      </c>
      <c r="J575" s="105">
        <v>40</v>
      </c>
      <c r="K575" s="95">
        <v>1940</v>
      </c>
      <c r="L575" s="106">
        <f>T574</f>
        <v>180</v>
      </c>
      <c r="M575" s="106">
        <f>K575*L575</f>
        <v>349200</v>
      </c>
      <c r="N575" s="77"/>
      <c r="O575" s="78"/>
      <c r="P575" s="78"/>
      <c r="Q575" s="78"/>
      <c r="R575" s="79"/>
      <c r="S575" s="80"/>
      <c r="T575" s="81"/>
      <c r="U575" s="77"/>
      <c r="V575" s="79"/>
      <c r="W575" s="79"/>
      <c r="X575" s="82"/>
      <c r="Y575" s="83">
        <f>M575</f>
        <v>349200</v>
      </c>
      <c r="Z575" s="84"/>
      <c r="AA575" s="87">
        <f>AB575*M575/100</f>
        <v>34.92</v>
      </c>
      <c r="AB575" s="110">
        <v>0.01</v>
      </c>
    </row>
    <row r="576" spans="2:28" ht="16.5" customHeight="1" x14ac:dyDescent="0.25">
      <c r="B576" s="99"/>
      <c r="C576" s="99"/>
      <c r="D576" s="99"/>
      <c r="E576" s="99"/>
      <c r="F576" s="99"/>
      <c r="G576" s="99"/>
      <c r="H576" s="107"/>
      <c r="I576" s="107"/>
      <c r="J576" s="107"/>
      <c r="K576" s="106"/>
      <c r="L576" s="106"/>
      <c r="M576" s="106"/>
      <c r="N576" s="77"/>
      <c r="O576" s="78"/>
      <c r="P576" s="78"/>
      <c r="Q576" s="78"/>
      <c r="R576" s="79"/>
      <c r="S576" s="80"/>
      <c r="T576" s="81"/>
      <c r="U576" s="77"/>
      <c r="V576" s="79"/>
      <c r="W576" s="79"/>
      <c r="X576" s="86"/>
      <c r="Y576" s="83"/>
      <c r="Z576" s="84"/>
      <c r="AA576" s="85"/>
      <c r="AB576" s="86"/>
    </row>
    <row r="577" spans="2:28" ht="16.5" customHeight="1" x14ac:dyDescent="0.25">
      <c r="B577" s="100" t="s">
        <v>205</v>
      </c>
      <c r="C577" s="101"/>
      <c r="D577" s="101"/>
      <c r="E577" s="101"/>
      <c r="F577" s="101"/>
      <c r="G577" s="102"/>
      <c r="H577" s="102" t="s">
        <v>207</v>
      </c>
      <c r="I577" s="102" t="s">
        <v>1009</v>
      </c>
      <c r="J577" s="102" t="s">
        <v>1010</v>
      </c>
      <c r="K577" s="102">
        <v>42</v>
      </c>
      <c r="L577" s="102">
        <v>7</v>
      </c>
      <c r="M577" s="102"/>
      <c r="N577" s="102"/>
      <c r="O577" s="102" t="s">
        <v>208</v>
      </c>
      <c r="P577" s="102" t="s">
        <v>209</v>
      </c>
      <c r="Q577" s="102" t="s">
        <v>139</v>
      </c>
      <c r="R577" s="102">
        <v>34160</v>
      </c>
      <c r="S577" s="102" t="s">
        <v>236</v>
      </c>
      <c r="T577" s="102">
        <v>100</v>
      </c>
      <c r="U577" s="102" t="s">
        <v>972</v>
      </c>
      <c r="V577" s="103"/>
      <c r="W577" s="101"/>
      <c r="X577" s="102"/>
      <c r="Y577" s="101"/>
      <c r="Z577" s="101"/>
      <c r="AA577" s="101"/>
      <c r="AB577" s="104"/>
    </row>
    <row r="578" spans="2:28" ht="16.5" customHeight="1" x14ac:dyDescent="0.25">
      <c r="B578" s="97">
        <v>892</v>
      </c>
      <c r="C578" s="97" t="s">
        <v>55</v>
      </c>
      <c r="D578" s="98">
        <v>7368</v>
      </c>
      <c r="E578" s="99">
        <v>237</v>
      </c>
      <c r="F578" s="97">
        <v>7</v>
      </c>
      <c r="G578" s="97">
        <v>1</v>
      </c>
      <c r="H578" s="105">
        <v>2</v>
      </c>
      <c r="I578" s="105">
        <v>0</v>
      </c>
      <c r="J578" s="105">
        <v>0</v>
      </c>
      <c r="K578" s="95">
        <v>800</v>
      </c>
      <c r="L578" s="106">
        <f>T577</f>
        <v>100</v>
      </c>
      <c r="M578" s="106">
        <f>K578*L578</f>
        <v>80000</v>
      </c>
      <c r="N578" s="77"/>
      <c r="O578" s="78"/>
      <c r="P578" s="78"/>
      <c r="Q578" s="78"/>
      <c r="R578" s="79"/>
      <c r="S578" s="80"/>
      <c r="T578" s="81"/>
      <c r="U578" s="77"/>
      <c r="V578" s="79"/>
      <c r="W578" s="79"/>
      <c r="X578" s="82"/>
      <c r="Y578" s="83">
        <f>M578</f>
        <v>80000</v>
      </c>
      <c r="Z578" s="84"/>
      <c r="AA578" s="87">
        <f>AB578*M578/100</f>
        <v>8</v>
      </c>
      <c r="AB578" s="110">
        <v>0.01</v>
      </c>
    </row>
    <row r="579" spans="2:28" ht="16.5" customHeight="1" x14ac:dyDescent="0.25">
      <c r="B579" s="99"/>
      <c r="C579" s="99"/>
      <c r="D579" s="99"/>
      <c r="E579" s="99"/>
      <c r="F579" s="99"/>
      <c r="G579" s="99"/>
      <c r="H579" s="107"/>
      <c r="I579" s="107"/>
      <c r="J579" s="107"/>
      <c r="K579" s="106"/>
      <c r="L579" s="106"/>
      <c r="M579" s="106"/>
      <c r="N579" s="77"/>
      <c r="O579" s="78"/>
      <c r="P579" s="78"/>
      <c r="Q579" s="78"/>
      <c r="R579" s="79"/>
      <c r="S579" s="80"/>
      <c r="T579" s="81"/>
      <c r="U579" s="77"/>
      <c r="V579" s="79"/>
      <c r="W579" s="79"/>
      <c r="X579" s="86"/>
      <c r="Y579" s="83"/>
      <c r="Z579" s="84"/>
      <c r="AA579" s="85"/>
      <c r="AB579" s="86"/>
    </row>
    <row r="580" spans="2:28" ht="16.5" customHeight="1" x14ac:dyDescent="0.25">
      <c r="B580" s="100" t="s">
        <v>205</v>
      </c>
      <c r="C580" s="101"/>
      <c r="D580" s="101"/>
      <c r="E580" s="101"/>
      <c r="F580" s="101"/>
      <c r="G580" s="102"/>
      <c r="H580" s="102" t="s">
        <v>207</v>
      </c>
      <c r="I580" s="102" t="s">
        <v>784</v>
      </c>
      <c r="J580" s="102" t="s">
        <v>1168</v>
      </c>
      <c r="K580" s="102">
        <v>48</v>
      </c>
      <c r="L580" s="102">
        <v>7</v>
      </c>
      <c r="M580" s="102"/>
      <c r="N580" s="102"/>
      <c r="O580" s="102" t="s">
        <v>208</v>
      </c>
      <c r="P580" s="102" t="s">
        <v>209</v>
      </c>
      <c r="Q580" s="102" t="s">
        <v>139</v>
      </c>
      <c r="R580" s="102">
        <v>34160</v>
      </c>
      <c r="S580" s="102" t="s">
        <v>236</v>
      </c>
      <c r="T580" s="102">
        <v>200</v>
      </c>
      <c r="U580" s="102" t="s">
        <v>2238</v>
      </c>
      <c r="V580" s="103"/>
      <c r="W580" s="101"/>
      <c r="X580" s="102"/>
      <c r="Y580" s="101"/>
      <c r="Z580" s="101"/>
      <c r="AA580" s="101"/>
      <c r="AB580" s="104"/>
    </row>
    <row r="581" spans="2:28" ht="16.5" customHeight="1" x14ac:dyDescent="0.25">
      <c r="B581" s="97">
        <v>893</v>
      </c>
      <c r="C581" s="97" t="s">
        <v>55</v>
      </c>
      <c r="D581" s="98">
        <v>6095</v>
      </c>
      <c r="E581" s="99">
        <v>22</v>
      </c>
      <c r="F581" s="97">
        <v>7</v>
      </c>
      <c r="G581" s="97">
        <v>1</v>
      </c>
      <c r="H581" s="105">
        <v>4</v>
      </c>
      <c r="I581" s="105">
        <v>1</v>
      </c>
      <c r="J581" s="105">
        <v>47</v>
      </c>
      <c r="K581" s="95">
        <v>1747</v>
      </c>
      <c r="L581" s="106">
        <f>T580</f>
        <v>200</v>
      </c>
      <c r="M581" s="106">
        <f>K581*L581</f>
        <v>349400</v>
      </c>
      <c r="N581" s="77"/>
      <c r="O581" s="78"/>
      <c r="P581" s="78"/>
      <c r="Q581" s="78"/>
      <c r="R581" s="79"/>
      <c r="S581" s="80"/>
      <c r="T581" s="81"/>
      <c r="U581" s="77"/>
      <c r="V581" s="79"/>
      <c r="W581" s="79"/>
      <c r="X581" s="82"/>
      <c r="Y581" s="83">
        <f>M581</f>
        <v>349400</v>
      </c>
      <c r="Z581" s="84"/>
      <c r="AA581" s="87">
        <f>AB581*M581/100</f>
        <v>34.94</v>
      </c>
      <c r="AB581" s="110">
        <v>0.01</v>
      </c>
    </row>
    <row r="582" spans="2:28" ht="16.5" customHeight="1" x14ac:dyDescent="0.25">
      <c r="B582" s="99"/>
      <c r="C582" s="99"/>
      <c r="D582" s="99"/>
      <c r="E582" s="99"/>
      <c r="F582" s="99"/>
      <c r="G582" s="99"/>
      <c r="H582" s="107"/>
      <c r="I582" s="107"/>
      <c r="J582" s="107"/>
      <c r="K582" s="106"/>
      <c r="L582" s="106"/>
      <c r="M582" s="106"/>
      <c r="N582" s="77"/>
      <c r="O582" s="78"/>
      <c r="P582" s="78"/>
      <c r="Q582" s="78"/>
      <c r="R582" s="79"/>
      <c r="S582" s="80"/>
      <c r="T582" s="81"/>
      <c r="U582" s="77"/>
      <c r="V582" s="79"/>
      <c r="W582" s="79"/>
      <c r="X582" s="86"/>
      <c r="Y582" s="83"/>
      <c r="Z582" s="84"/>
      <c r="AA582" s="85"/>
      <c r="AB582" s="86"/>
    </row>
    <row r="583" spans="2:28" ht="16.5" customHeight="1" x14ac:dyDescent="0.25">
      <c r="B583" s="100" t="s">
        <v>205</v>
      </c>
      <c r="C583" s="101"/>
      <c r="D583" s="101"/>
      <c r="E583" s="101"/>
      <c r="F583" s="101"/>
      <c r="G583" s="102"/>
      <c r="H583" s="102" t="s">
        <v>207</v>
      </c>
      <c r="I583" s="102" t="s">
        <v>2239</v>
      </c>
      <c r="J583" s="102" t="s">
        <v>1028</v>
      </c>
      <c r="K583" s="102">
        <v>106</v>
      </c>
      <c r="L583" s="102">
        <v>7</v>
      </c>
      <c r="M583" s="102"/>
      <c r="N583" s="102"/>
      <c r="O583" s="102" t="s">
        <v>208</v>
      </c>
      <c r="P583" s="102" t="s">
        <v>209</v>
      </c>
      <c r="Q583" s="102" t="s">
        <v>139</v>
      </c>
      <c r="R583" s="102">
        <v>34160</v>
      </c>
      <c r="S583" s="102" t="s">
        <v>236</v>
      </c>
      <c r="T583" s="102">
        <v>100</v>
      </c>
      <c r="U583" s="102" t="s">
        <v>2240</v>
      </c>
      <c r="V583" s="103"/>
      <c r="W583" s="101"/>
      <c r="X583" s="102"/>
      <c r="Y583" s="101"/>
      <c r="Z583" s="101"/>
      <c r="AA583" s="101"/>
      <c r="AB583" s="104"/>
    </row>
    <row r="584" spans="2:28" ht="16.5" customHeight="1" x14ac:dyDescent="0.25">
      <c r="B584" s="97">
        <v>894</v>
      </c>
      <c r="C584" s="97" t="s">
        <v>55</v>
      </c>
      <c r="D584" s="98">
        <v>7287</v>
      </c>
      <c r="E584" s="99">
        <v>228</v>
      </c>
      <c r="F584" s="97">
        <v>7</v>
      </c>
      <c r="G584" s="97">
        <v>1</v>
      </c>
      <c r="H584" s="105">
        <v>3</v>
      </c>
      <c r="I584" s="105">
        <v>0</v>
      </c>
      <c r="J584" s="105">
        <v>0</v>
      </c>
      <c r="K584" s="95">
        <v>1200</v>
      </c>
      <c r="L584" s="106">
        <f>T583</f>
        <v>100</v>
      </c>
      <c r="M584" s="106">
        <f>K584*L584</f>
        <v>120000</v>
      </c>
      <c r="N584" s="77"/>
      <c r="O584" s="78"/>
      <c r="P584" s="78"/>
      <c r="Q584" s="78"/>
      <c r="R584" s="79"/>
      <c r="S584" s="80"/>
      <c r="T584" s="81"/>
      <c r="U584" s="77"/>
      <c r="V584" s="79"/>
      <c r="W584" s="79"/>
      <c r="X584" s="82"/>
      <c r="Y584" s="83">
        <f>M584</f>
        <v>120000</v>
      </c>
      <c r="Z584" s="84"/>
      <c r="AA584" s="87">
        <f>AB584*M584/100</f>
        <v>12</v>
      </c>
      <c r="AB584" s="110">
        <v>0.01</v>
      </c>
    </row>
    <row r="585" spans="2:28" ht="16.5" customHeight="1" x14ac:dyDescent="0.25">
      <c r="B585" s="99"/>
      <c r="C585" s="99"/>
      <c r="D585" s="99"/>
      <c r="E585" s="99"/>
      <c r="F585" s="99"/>
      <c r="G585" s="99"/>
      <c r="H585" s="107"/>
      <c r="I585" s="107"/>
      <c r="J585" s="107"/>
      <c r="K585" s="106"/>
      <c r="L585" s="106"/>
      <c r="M585" s="106"/>
      <c r="N585" s="77"/>
      <c r="O585" s="78"/>
      <c r="P585" s="78"/>
      <c r="Q585" s="78"/>
      <c r="R585" s="79"/>
      <c r="S585" s="80"/>
      <c r="T585" s="81"/>
      <c r="U585" s="77"/>
      <c r="V585" s="79"/>
      <c r="W585" s="79"/>
      <c r="X585" s="86"/>
      <c r="Y585" s="83"/>
      <c r="Z585" s="84"/>
      <c r="AA585" s="85"/>
      <c r="AB585" s="86"/>
    </row>
    <row r="586" spans="2:28" ht="16.5" customHeight="1" x14ac:dyDescent="0.25">
      <c r="B586" s="100" t="s">
        <v>205</v>
      </c>
      <c r="C586" s="101"/>
      <c r="D586" s="101"/>
      <c r="E586" s="101"/>
      <c r="F586" s="101"/>
      <c r="G586" s="102"/>
      <c r="H586" s="102" t="s">
        <v>207</v>
      </c>
      <c r="I586" s="102" t="s">
        <v>1003</v>
      </c>
      <c r="J586" s="102" t="s">
        <v>823</v>
      </c>
      <c r="K586" s="102">
        <v>47</v>
      </c>
      <c r="L586" s="102">
        <v>7</v>
      </c>
      <c r="M586" s="102"/>
      <c r="N586" s="102"/>
      <c r="O586" s="102" t="s">
        <v>208</v>
      </c>
      <c r="P586" s="102" t="s">
        <v>209</v>
      </c>
      <c r="Q586" s="102" t="s">
        <v>139</v>
      </c>
      <c r="R586" s="102">
        <v>34160</v>
      </c>
      <c r="S586" s="102" t="s">
        <v>236</v>
      </c>
      <c r="T586" s="102">
        <v>130</v>
      </c>
      <c r="U586" s="102" t="s">
        <v>1007</v>
      </c>
      <c r="V586" s="103"/>
      <c r="W586" s="101"/>
      <c r="X586" s="102"/>
      <c r="Y586" s="101"/>
      <c r="Z586" s="101"/>
      <c r="AA586" s="101"/>
      <c r="AB586" s="104"/>
    </row>
    <row r="587" spans="2:28" ht="16.5" customHeight="1" x14ac:dyDescent="0.25">
      <c r="B587" s="97">
        <v>895</v>
      </c>
      <c r="C587" s="97" t="s">
        <v>55</v>
      </c>
      <c r="D587" s="98">
        <v>5992</v>
      </c>
      <c r="E587" s="99">
        <v>161</v>
      </c>
      <c r="F587" s="97">
        <v>7</v>
      </c>
      <c r="G587" s="97">
        <v>1</v>
      </c>
      <c r="H587" s="105">
        <v>11</v>
      </c>
      <c r="I587" s="105">
        <v>1</v>
      </c>
      <c r="J587" s="105">
        <v>62</v>
      </c>
      <c r="K587" s="95">
        <v>4562</v>
      </c>
      <c r="L587" s="106">
        <f>T586</f>
        <v>130</v>
      </c>
      <c r="M587" s="106">
        <f>K587*L587</f>
        <v>593060</v>
      </c>
      <c r="N587" s="77"/>
      <c r="O587" s="78"/>
      <c r="P587" s="78"/>
      <c r="Q587" s="78"/>
      <c r="R587" s="79"/>
      <c r="S587" s="80"/>
      <c r="T587" s="81"/>
      <c r="U587" s="77"/>
      <c r="V587" s="79"/>
      <c r="W587" s="79"/>
      <c r="X587" s="82"/>
      <c r="Y587" s="83">
        <f>M587</f>
        <v>593060</v>
      </c>
      <c r="Z587" s="84"/>
      <c r="AA587" s="87">
        <f>AB587*M587/100</f>
        <v>59.306000000000004</v>
      </c>
      <c r="AB587" s="110">
        <v>0.01</v>
      </c>
    </row>
    <row r="588" spans="2:28" ht="16.5" customHeight="1" x14ac:dyDescent="0.25">
      <c r="B588" s="99"/>
      <c r="C588" s="99"/>
      <c r="D588" s="99"/>
      <c r="E588" s="99"/>
      <c r="F588" s="99"/>
      <c r="G588" s="99"/>
      <c r="H588" s="107"/>
      <c r="I588" s="107"/>
      <c r="J588" s="107"/>
      <c r="K588" s="106"/>
      <c r="L588" s="106"/>
      <c r="M588" s="106"/>
      <c r="N588" s="77"/>
      <c r="O588" s="78"/>
      <c r="P588" s="78"/>
      <c r="Q588" s="78"/>
      <c r="R588" s="79"/>
      <c r="S588" s="80"/>
      <c r="T588" s="81"/>
      <c r="U588" s="77"/>
      <c r="V588" s="79"/>
      <c r="W588" s="79"/>
      <c r="X588" s="86"/>
      <c r="Y588" s="83"/>
      <c r="Z588" s="84"/>
      <c r="AA588" s="85"/>
      <c r="AB588" s="86"/>
    </row>
    <row r="589" spans="2:28" ht="16.5" customHeight="1" x14ac:dyDescent="0.25">
      <c r="B589" s="100" t="s">
        <v>205</v>
      </c>
      <c r="C589" s="101"/>
      <c r="D589" s="101"/>
      <c r="E589" s="101"/>
      <c r="F589" s="101"/>
      <c r="G589" s="102"/>
      <c r="H589" s="102" t="s">
        <v>207</v>
      </c>
      <c r="I589" s="102" t="s">
        <v>1003</v>
      </c>
      <c r="J589" s="102" t="s">
        <v>823</v>
      </c>
      <c r="K589" s="102">
        <v>47</v>
      </c>
      <c r="L589" s="102">
        <v>7</v>
      </c>
      <c r="M589" s="102"/>
      <c r="N589" s="102"/>
      <c r="O589" s="102" t="s">
        <v>208</v>
      </c>
      <c r="P589" s="102" t="s">
        <v>209</v>
      </c>
      <c r="Q589" s="102" t="s">
        <v>139</v>
      </c>
      <c r="R589" s="102">
        <v>34160</v>
      </c>
      <c r="S589" s="102" t="s">
        <v>236</v>
      </c>
      <c r="T589" s="102">
        <v>130</v>
      </c>
      <c r="U589" s="102" t="s">
        <v>1001</v>
      </c>
      <c r="V589" s="103"/>
      <c r="W589" s="101"/>
      <c r="X589" s="102"/>
      <c r="Y589" s="101"/>
      <c r="Z589" s="101"/>
      <c r="AA589" s="101"/>
      <c r="AB589" s="104"/>
    </row>
    <row r="590" spans="2:28" ht="16.5" customHeight="1" x14ac:dyDescent="0.25">
      <c r="B590" s="97">
        <v>896</v>
      </c>
      <c r="C590" s="97" t="s">
        <v>55</v>
      </c>
      <c r="D590" s="98">
        <v>5990</v>
      </c>
      <c r="E590" s="99">
        <v>159</v>
      </c>
      <c r="F590" s="97">
        <v>7</v>
      </c>
      <c r="G590" s="97">
        <v>1</v>
      </c>
      <c r="H590" s="105">
        <v>4</v>
      </c>
      <c r="I590" s="105">
        <v>3</v>
      </c>
      <c r="J590" s="105">
        <v>83</v>
      </c>
      <c r="K590" s="95">
        <v>1983</v>
      </c>
      <c r="L590" s="106">
        <f>T589</f>
        <v>130</v>
      </c>
      <c r="M590" s="106">
        <f>K590*L590</f>
        <v>257790</v>
      </c>
      <c r="N590" s="77"/>
      <c r="O590" s="78"/>
      <c r="P590" s="78"/>
      <c r="Q590" s="78"/>
      <c r="R590" s="79"/>
      <c r="S590" s="80"/>
      <c r="T590" s="81"/>
      <c r="U590" s="77"/>
      <c r="V590" s="79"/>
      <c r="W590" s="79"/>
      <c r="X590" s="82"/>
      <c r="Y590" s="83">
        <f>M590</f>
        <v>257790</v>
      </c>
      <c r="Z590" s="84"/>
      <c r="AA590" s="87">
        <f>AB590*M590/100</f>
        <v>25.779</v>
      </c>
      <c r="AB590" s="110">
        <v>0.01</v>
      </c>
    </row>
    <row r="591" spans="2:28" ht="16.5" customHeight="1" x14ac:dyDescent="0.25">
      <c r="B591" s="99"/>
      <c r="C591" s="99"/>
      <c r="D591" s="99"/>
      <c r="E591" s="99"/>
      <c r="F591" s="99"/>
      <c r="G591" s="99"/>
      <c r="H591" s="107"/>
      <c r="I591" s="107"/>
      <c r="J591" s="107"/>
      <c r="K591" s="106"/>
      <c r="L591" s="106"/>
      <c r="M591" s="106"/>
      <c r="N591" s="77"/>
      <c r="O591" s="78"/>
      <c r="P591" s="78"/>
      <c r="Q591" s="78"/>
      <c r="R591" s="79"/>
      <c r="S591" s="80"/>
      <c r="T591" s="81"/>
      <c r="U591" s="77"/>
      <c r="V591" s="79"/>
      <c r="W591" s="79"/>
      <c r="X591" s="86"/>
      <c r="Y591" s="83"/>
      <c r="Z591" s="84"/>
      <c r="AA591" s="85"/>
      <c r="AB591" s="86"/>
    </row>
    <row r="592" spans="2:28" ht="16.5" customHeight="1" x14ac:dyDescent="0.25">
      <c r="B592" s="100" t="s">
        <v>205</v>
      </c>
      <c r="C592" s="101"/>
      <c r="D592" s="101"/>
      <c r="E592" s="101"/>
      <c r="F592" s="101"/>
      <c r="G592" s="102"/>
      <c r="H592" s="102" t="s">
        <v>210</v>
      </c>
      <c r="I592" s="102" t="s">
        <v>2255</v>
      </c>
      <c r="J592" s="102" t="s">
        <v>848</v>
      </c>
      <c r="K592" s="102">
        <v>21</v>
      </c>
      <c r="L592" s="102">
        <v>7</v>
      </c>
      <c r="M592" s="102"/>
      <c r="N592" s="102"/>
      <c r="O592" s="102" t="s">
        <v>208</v>
      </c>
      <c r="P592" s="102" t="s">
        <v>209</v>
      </c>
      <c r="Q592" s="102" t="s">
        <v>139</v>
      </c>
      <c r="R592" s="102">
        <v>34160</v>
      </c>
      <c r="S592" s="102" t="s">
        <v>236</v>
      </c>
      <c r="T592" s="102">
        <v>100</v>
      </c>
      <c r="U592" s="102"/>
      <c r="V592" s="103"/>
      <c r="W592" s="101"/>
      <c r="X592" s="102"/>
      <c r="Y592" s="101"/>
      <c r="Z592" s="101"/>
      <c r="AA592" s="101"/>
      <c r="AB592" s="104"/>
    </row>
    <row r="593" spans="2:28" ht="16.5" customHeight="1" x14ac:dyDescent="0.25">
      <c r="B593" s="97">
        <v>909</v>
      </c>
      <c r="C593" s="97" t="s">
        <v>55</v>
      </c>
      <c r="D593" s="98">
        <v>6082</v>
      </c>
      <c r="E593" s="99">
        <v>81</v>
      </c>
      <c r="F593" s="97">
        <v>7</v>
      </c>
      <c r="G593" s="97">
        <v>1</v>
      </c>
      <c r="H593" s="105">
        <v>44</v>
      </c>
      <c r="I593" s="105">
        <v>3</v>
      </c>
      <c r="J593" s="105">
        <v>89</v>
      </c>
      <c r="K593" s="95">
        <v>17989</v>
      </c>
      <c r="L593" s="106">
        <f>T592</f>
        <v>100</v>
      </c>
      <c r="M593" s="106">
        <f>K593*L593</f>
        <v>1798900</v>
      </c>
      <c r="N593" s="77"/>
      <c r="O593" s="78"/>
      <c r="P593" s="78"/>
      <c r="Q593" s="78"/>
      <c r="R593" s="79"/>
      <c r="S593" s="80"/>
      <c r="T593" s="81"/>
      <c r="U593" s="77"/>
      <c r="V593" s="79"/>
      <c r="W593" s="79"/>
      <c r="X593" s="82"/>
      <c r="Y593" s="83">
        <f>M593</f>
        <v>1798900</v>
      </c>
      <c r="Z593" s="84"/>
      <c r="AA593" s="87">
        <f>AB593*M593/100</f>
        <v>179.89</v>
      </c>
      <c r="AB593" s="110">
        <v>0.01</v>
      </c>
    </row>
    <row r="594" spans="2:28" ht="16.5" customHeight="1" x14ac:dyDescent="0.25">
      <c r="B594" s="99"/>
      <c r="C594" s="99"/>
      <c r="D594" s="99"/>
      <c r="E594" s="99"/>
      <c r="F594" s="99"/>
      <c r="G594" s="99"/>
      <c r="H594" s="107"/>
      <c r="I594" s="107"/>
      <c r="J594" s="107"/>
      <c r="K594" s="106"/>
      <c r="L594" s="106"/>
      <c r="M594" s="106"/>
      <c r="N594" s="77"/>
      <c r="O594" s="78"/>
      <c r="P594" s="78"/>
      <c r="Q594" s="78"/>
      <c r="R594" s="79"/>
      <c r="S594" s="80"/>
      <c r="T594" s="81"/>
      <c r="U594" s="77"/>
      <c r="V594" s="79"/>
      <c r="W594" s="79"/>
      <c r="X594" s="86"/>
      <c r="Y594" s="83"/>
      <c r="Z594" s="84"/>
      <c r="AA594" s="85"/>
      <c r="AB594" s="86"/>
    </row>
    <row r="595" spans="2:28" ht="16.5" customHeight="1" x14ac:dyDescent="0.25">
      <c r="B595" s="100" t="s">
        <v>205</v>
      </c>
      <c r="C595" s="101"/>
      <c r="D595" s="101"/>
      <c r="E595" s="101"/>
      <c r="F595" s="101"/>
      <c r="G595" s="102"/>
      <c r="H595" s="102" t="s">
        <v>210</v>
      </c>
      <c r="I595" s="102" t="s">
        <v>2272</v>
      </c>
      <c r="J595" s="102" t="s">
        <v>2273</v>
      </c>
      <c r="K595" s="102">
        <v>40</v>
      </c>
      <c r="L595" s="102">
        <v>7</v>
      </c>
      <c r="M595" s="102"/>
      <c r="N595" s="102"/>
      <c r="O595" s="102" t="s">
        <v>208</v>
      </c>
      <c r="P595" s="102" t="s">
        <v>209</v>
      </c>
      <c r="Q595" s="102" t="s">
        <v>139</v>
      </c>
      <c r="R595" s="102">
        <v>34160</v>
      </c>
      <c r="S595" s="102"/>
      <c r="T595" s="102">
        <v>100</v>
      </c>
      <c r="U595" s="102"/>
      <c r="V595" s="103"/>
      <c r="W595" s="101"/>
      <c r="X595" s="102"/>
      <c r="Y595" s="101"/>
      <c r="Z595" s="101"/>
      <c r="AA595" s="101"/>
      <c r="AB595" s="104"/>
    </row>
    <row r="596" spans="2:28" ht="16.5" customHeight="1" x14ac:dyDescent="0.25">
      <c r="B596" s="97">
        <v>927</v>
      </c>
      <c r="C596" s="97" t="s">
        <v>55</v>
      </c>
      <c r="D596" s="98">
        <v>6122</v>
      </c>
      <c r="E596" s="99">
        <v>48</v>
      </c>
      <c r="F596" s="97">
        <v>8</v>
      </c>
      <c r="G596" s="97">
        <v>1</v>
      </c>
      <c r="H596" s="105">
        <v>9</v>
      </c>
      <c r="I596" s="105">
        <v>3</v>
      </c>
      <c r="J596" s="105">
        <v>23</v>
      </c>
      <c r="K596" s="95">
        <v>3923</v>
      </c>
      <c r="L596" s="106">
        <f>T595</f>
        <v>100</v>
      </c>
      <c r="M596" s="106">
        <f>K596*L596</f>
        <v>392300</v>
      </c>
      <c r="N596" s="77"/>
      <c r="O596" s="78"/>
      <c r="P596" s="78"/>
      <c r="Q596" s="78"/>
      <c r="R596" s="79"/>
      <c r="S596" s="80"/>
      <c r="T596" s="81"/>
      <c r="U596" s="77"/>
      <c r="V596" s="79"/>
      <c r="W596" s="79"/>
      <c r="X596" s="82"/>
      <c r="Y596" s="83">
        <f>M596</f>
        <v>392300</v>
      </c>
      <c r="Z596" s="84"/>
      <c r="AA596" s="87">
        <f>AB596*M596/100</f>
        <v>39.229999999999997</v>
      </c>
      <c r="AB596" s="110">
        <v>0.01</v>
      </c>
    </row>
    <row r="597" spans="2:28" ht="16.5" customHeight="1" x14ac:dyDescent="0.25">
      <c r="B597" s="99"/>
      <c r="C597" s="99"/>
      <c r="D597" s="99"/>
      <c r="E597" s="99"/>
      <c r="F597" s="99"/>
      <c r="G597" s="99"/>
      <c r="H597" s="107"/>
      <c r="I597" s="107"/>
      <c r="J597" s="107"/>
      <c r="K597" s="106"/>
      <c r="L597" s="106"/>
      <c r="M597" s="106"/>
      <c r="N597" s="77"/>
      <c r="O597" s="78"/>
      <c r="P597" s="78"/>
      <c r="Q597" s="78"/>
      <c r="R597" s="79"/>
      <c r="S597" s="80"/>
      <c r="T597" s="81"/>
      <c r="U597" s="77"/>
      <c r="V597" s="79"/>
      <c r="W597" s="79"/>
      <c r="X597" s="86"/>
      <c r="Y597" s="83"/>
      <c r="Z597" s="84"/>
      <c r="AA597" s="85"/>
      <c r="AB597" s="86"/>
    </row>
    <row r="598" spans="2:28" ht="16.5" customHeight="1" x14ac:dyDescent="0.25">
      <c r="B598" s="100" t="s">
        <v>205</v>
      </c>
      <c r="C598" s="101"/>
      <c r="D598" s="101"/>
      <c r="E598" s="101"/>
      <c r="F598" s="101"/>
      <c r="G598" s="102"/>
      <c r="H598" s="102" t="s">
        <v>210</v>
      </c>
      <c r="I598" s="102" t="s">
        <v>1146</v>
      </c>
      <c r="J598" s="102" t="s">
        <v>1147</v>
      </c>
      <c r="K598" s="102">
        <v>87</v>
      </c>
      <c r="L598" s="102">
        <v>7</v>
      </c>
      <c r="M598" s="102"/>
      <c r="N598" s="102"/>
      <c r="O598" s="102" t="s">
        <v>208</v>
      </c>
      <c r="P598" s="102" t="s">
        <v>209</v>
      </c>
      <c r="Q598" s="102" t="s">
        <v>139</v>
      </c>
      <c r="R598" s="102">
        <v>34160</v>
      </c>
      <c r="S598" s="102"/>
      <c r="T598" s="102">
        <v>100</v>
      </c>
      <c r="U598" s="102"/>
      <c r="V598" s="103"/>
      <c r="W598" s="101"/>
      <c r="X598" s="102"/>
      <c r="Y598" s="101"/>
      <c r="Z598" s="101"/>
      <c r="AA598" s="101"/>
      <c r="AB598" s="104"/>
    </row>
    <row r="599" spans="2:28" ht="16.5" customHeight="1" x14ac:dyDescent="0.25">
      <c r="B599" s="97">
        <v>928</v>
      </c>
      <c r="C599" s="97" t="s">
        <v>55</v>
      </c>
      <c r="D599" s="98">
        <v>6897</v>
      </c>
      <c r="E599" s="99">
        <v>215</v>
      </c>
      <c r="F599" s="97">
        <v>7</v>
      </c>
      <c r="G599" s="97">
        <v>1</v>
      </c>
      <c r="H599" s="105">
        <v>10</v>
      </c>
      <c r="I599" s="105">
        <v>0</v>
      </c>
      <c r="J599" s="105">
        <v>93.2</v>
      </c>
      <c r="K599" s="95">
        <v>4093.2</v>
      </c>
      <c r="L599" s="106">
        <f>T598</f>
        <v>100</v>
      </c>
      <c r="M599" s="106">
        <f>K599*L599</f>
        <v>409320</v>
      </c>
      <c r="N599" s="77"/>
      <c r="O599" s="78"/>
      <c r="P599" s="78"/>
      <c r="Q599" s="78"/>
      <c r="R599" s="79"/>
      <c r="S599" s="80"/>
      <c r="T599" s="81"/>
      <c r="U599" s="77"/>
      <c r="V599" s="79"/>
      <c r="W599" s="79"/>
      <c r="X599" s="82"/>
      <c r="Y599" s="83">
        <f>M599</f>
        <v>409320</v>
      </c>
      <c r="Z599" s="84"/>
      <c r="AA599" s="87">
        <f>AB599*M599/100</f>
        <v>40.932000000000002</v>
      </c>
      <c r="AB599" s="110">
        <v>0.01</v>
      </c>
    </row>
    <row r="600" spans="2:28" ht="16.5" customHeight="1" x14ac:dyDescent="0.25">
      <c r="B600" s="99"/>
      <c r="C600" s="99"/>
      <c r="D600" s="99"/>
      <c r="E600" s="99"/>
      <c r="F600" s="99"/>
      <c r="G600" s="99"/>
      <c r="H600" s="107"/>
      <c r="I600" s="107"/>
      <c r="J600" s="107"/>
      <c r="K600" s="106"/>
      <c r="L600" s="106"/>
      <c r="M600" s="106"/>
      <c r="N600" s="77"/>
      <c r="O600" s="78"/>
      <c r="P600" s="78"/>
      <c r="Q600" s="78"/>
      <c r="R600" s="79"/>
      <c r="S600" s="80"/>
      <c r="T600" s="81"/>
      <c r="U600" s="77"/>
      <c r="V600" s="79"/>
      <c r="W600" s="79"/>
      <c r="X600" s="86"/>
      <c r="Y600" s="83"/>
      <c r="Z600" s="84"/>
      <c r="AA600" s="85"/>
      <c r="AB600" s="86"/>
    </row>
    <row r="601" spans="2:28" ht="16.5" customHeight="1" x14ac:dyDescent="0.25">
      <c r="B601" s="100" t="s">
        <v>205</v>
      </c>
      <c r="C601" s="101"/>
      <c r="D601" s="101"/>
      <c r="E601" s="101"/>
      <c r="F601" s="101"/>
      <c r="G601" s="102"/>
      <c r="H601" s="102" t="s">
        <v>207</v>
      </c>
      <c r="I601" s="102" t="s">
        <v>2279</v>
      </c>
      <c r="J601" s="102" t="s">
        <v>971</v>
      </c>
      <c r="K601" s="102">
        <v>25</v>
      </c>
      <c r="L601" s="102">
        <v>7</v>
      </c>
      <c r="M601" s="102"/>
      <c r="N601" s="102"/>
      <c r="O601" s="102" t="s">
        <v>208</v>
      </c>
      <c r="P601" s="102" t="s">
        <v>209</v>
      </c>
      <c r="Q601" s="102" t="s">
        <v>139</v>
      </c>
      <c r="R601" s="102">
        <v>34160</v>
      </c>
      <c r="S601" s="102"/>
      <c r="T601" s="102">
        <v>130</v>
      </c>
      <c r="U601" s="102"/>
      <c r="V601" s="103"/>
      <c r="W601" s="101"/>
      <c r="X601" s="102"/>
      <c r="Y601" s="101"/>
      <c r="Z601" s="101"/>
      <c r="AA601" s="101"/>
      <c r="AB601" s="104"/>
    </row>
    <row r="602" spans="2:28" ht="16.5" customHeight="1" x14ac:dyDescent="0.25">
      <c r="B602" s="97">
        <v>934</v>
      </c>
      <c r="C602" s="97" t="s">
        <v>55</v>
      </c>
      <c r="D602" s="98">
        <v>7369</v>
      </c>
      <c r="E602" s="99">
        <v>240</v>
      </c>
      <c r="F602" s="97">
        <v>7</v>
      </c>
      <c r="G602" s="97">
        <v>1</v>
      </c>
      <c r="H602" s="105">
        <v>2</v>
      </c>
      <c r="I602" s="105">
        <v>0</v>
      </c>
      <c r="J602" s="105">
        <v>0</v>
      </c>
      <c r="K602" s="95">
        <v>800</v>
      </c>
      <c r="L602" s="106">
        <f>T601</f>
        <v>130</v>
      </c>
      <c r="M602" s="106">
        <f>K602*L602</f>
        <v>104000</v>
      </c>
      <c r="N602" s="77"/>
      <c r="O602" s="78"/>
      <c r="P602" s="78"/>
      <c r="Q602" s="78"/>
      <c r="R602" s="79"/>
      <c r="S602" s="80"/>
      <c r="T602" s="81"/>
      <c r="U602" s="77"/>
      <c r="V602" s="79"/>
      <c r="W602" s="79"/>
      <c r="X602" s="82"/>
      <c r="Y602" s="83">
        <f>M602</f>
        <v>104000</v>
      </c>
      <c r="Z602" s="84"/>
      <c r="AA602" s="87">
        <f>AB602*M602/100</f>
        <v>10.4</v>
      </c>
      <c r="AB602" s="110">
        <v>0.01</v>
      </c>
    </row>
    <row r="603" spans="2:28" ht="16.5" customHeight="1" x14ac:dyDescent="0.25">
      <c r="B603" s="97"/>
      <c r="C603" s="97"/>
      <c r="D603" s="98"/>
      <c r="E603" s="99"/>
      <c r="F603" s="97"/>
      <c r="G603" s="97"/>
      <c r="H603" s="105"/>
      <c r="I603" s="105"/>
      <c r="J603" s="105"/>
      <c r="K603" s="95"/>
      <c r="L603" s="106"/>
      <c r="M603" s="106"/>
      <c r="N603" s="77"/>
      <c r="O603" s="78"/>
      <c r="P603" s="78"/>
      <c r="Q603" s="78"/>
      <c r="R603" s="79"/>
      <c r="S603" s="80"/>
      <c r="T603" s="81"/>
      <c r="U603" s="77"/>
      <c r="V603" s="79"/>
      <c r="W603" s="79"/>
      <c r="X603" s="82"/>
      <c r="Y603" s="83"/>
      <c r="Z603" s="84"/>
      <c r="AA603" s="87"/>
      <c r="AB603" s="110"/>
    </row>
    <row r="604" spans="2:28" ht="16.5" customHeight="1" x14ac:dyDescent="0.25">
      <c r="B604" s="99"/>
      <c r="C604" s="99"/>
      <c r="D604" s="99"/>
      <c r="E604" s="99"/>
      <c r="F604" s="99"/>
      <c r="G604" s="99"/>
      <c r="H604" s="107"/>
      <c r="I604" s="107"/>
      <c r="J604" s="107"/>
      <c r="K604" s="106"/>
      <c r="L604" s="106"/>
      <c r="M604" s="106"/>
      <c r="N604" s="77"/>
      <c r="O604" s="78"/>
      <c r="P604" s="78"/>
      <c r="Q604" s="78"/>
      <c r="R604" s="79"/>
      <c r="S604" s="80"/>
      <c r="T604" s="81"/>
      <c r="U604" s="77"/>
      <c r="V604" s="79"/>
      <c r="W604" s="79"/>
      <c r="X604" s="86"/>
      <c r="Y604" s="83"/>
      <c r="Z604" s="84"/>
      <c r="AA604" s="85"/>
      <c r="AB604" s="86"/>
    </row>
    <row r="605" spans="2:28" ht="16.5" customHeight="1" x14ac:dyDescent="0.25">
      <c r="B605" s="100" t="s">
        <v>205</v>
      </c>
      <c r="C605" s="101"/>
      <c r="D605" s="101"/>
      <c r="E605" s="101"/>
      <c r="F605" s="101"/>
      <c r="G605" s="102"/>
      <c r="H605" s="102" t="s">
        <v>207</v>
      </c>
      <c r="I605" s="102" t="s">
        <v>2279</v>
      </c>
      <c r="J605" s="102" t="s">
        <v>971</v>
      </c>
      <c r="K605" s="102">
        <v>25</v>
      </c>
      <c r="L605" s="102">
        <v>7</v>
      </c>
      <c r="M605" s="102"/>
      <c r="N605" s="102"/>
      <c r="O605" s="102" t="s">
        <v>208</v>
      </c>
      <c r="P605" s="102" t="s">
        <v>209</v>
      </c>
      <c r="Q605" s="102" t="s">
        <v>139</v>
      </c>
      <c r="R605" s="102">
        <v>34160</v>
      </c>
      <c r="S605" s="102"/>
      <c r="T605" s="102">
        <v>130</v>
      </c>
      <c r="U605" s="102"/>
      <c r="V605" s="103"/>
      <c r="W605" s="101"/>
      <c r="X605" s="102"/>
      <c r="Y605" s="101"/>
      <c r="Z605" s="101"/>
      <c r="AA605" s="101"/>
      <c r="AB605" s="104"/>
    </row>
    <row r="606" spans="2:28" ht="16.5" customHeight="1" x14ac:dyDescent="0.25">
      <c r="B606" s="97">
        <v>935</v>
      </c>
      <c r="C606" s="97" t="s">
        <v>55</v>
      </c>
      <c r="D606" s="98">
        <v>7370</v>
      </c>
      <c r="E606" s="99">
        <v>241</v>
      </c>
      <c r="F606" s="97">
        <v>7</v>
      </c>
      <c r="G606" s="97">
        <v>1</v>
      </c>
      <c r="H606" s="105">
        <v>2</v>
      </c>
      <c r="I606" s="105">
        <v>0</v>
      </c>
      <c r="J606" s="105">
        <v>0</v>
      </c>
      <c r="K606" s="95">
        <v>800</v>
      </c>
      <c r="L606" s="106">
        <f>T605</f>
        <v>130</v>
      </c>
      <c r="M606" s="106">
        <f>K606*L606</f>
        <v>104000</v>
      </c>
      <c r="N606" s="77"/>
      <c r="O606" s="78"/>
      <c r="P606" s="78"/>
      <c r="Q606" s="78"/>
      <c r="R606" s="79"/>
      <c r="S606" s="80"/>
      <c r="T606" s="81"/>
      <c r="U606" s="77"/>
      <c r="V606" s="79"/>
      <c r="W606" s="79"/>
      <c r="X606" s="82"/>
      <c r="Y606" s="83">
        <f>M606</f>
        <v>104000</v>
      </c>
      <c r="Z606" s="84"/>
      <c r="AA606" s="87">
        <f>AB606*M606/100</f>
        <v>10.4</v>
      </c>
      <c r="AB606" s="110">
        <v>0.01</v>
      </c>
    </row>
    <row r="607" spans="2:28" ht="16.5" customHeight="1" x14ac:dyDescent="0.25">
      <c r="B607" s="99"/>
      <c r="C607" s="99"/>
      <c r="D607" s="99"/>
      <c r="E607" s="99"/>
      <c r="F607" s="99"/>
      <c r="G607" s="99"/>
      <c r="H607" s="107"/>
      <c r="I607" s="107"/>
      <c r="J607" s="107"/>
      <c r="K607" s="106"/>
      <c r="L607" s="106"/>
      <c r="M607" s="106"/>
      <c r="N607" s="77"/>
      <c r="O607" s="78"/>
      <c r="P607" s="78"/>
      <c r="Q607" s="78"/>
      <c r="R607" s="79"/>
      <c r="S607" s="80"/>
      <c r="T607" s="81"/>
      <c r="U607" s="77"/>
      <c r="V607" s="79"/>
      <c r="W607" s="79"/>
      <c r="X607" s="86"/>
      <c r="Y607" s="83"/>
      <c r="Z607" s="84"/>
      <c r="AA607" s="85"/>
      <c r="AB607" s="86"/>
    </row>
    <row r="608" spans="2:28" ht="16.5" customHeight="1" x14ac:dyDescent="0.25">
      <c r="B608" s="100" t="s">
        <v>205</v>
      </c>
      <c r="C608" s="101"/>
      <c r="D608" s="101"/>
      <c r="E608" s="101"/>
      <c r="F608" s="101"/>
      <c r="G608" s="102"/>
      <c r="H608" s="102" t="s">
        <v>207</v>
      </c>
      <c r="I608" s="102" t="s">
        <v>799</v>
      </c>
      <c r="J608" s="102" t="s">
        <v>800</v>
      </c>
      <c r="K608" s="102">
        <v>18</v>
      </c>
      <c r="L608" s="102">
        <v>7</v>
      </c>
      <c r="M608" s="102"/>
      <c r="N608" s="102"/>
      <c r="O608" s="102" t="s">
        <v>208</v>
      </c>
      <c r="P608" s="102" t="s">
        <v>209</v>
      </c>
      <c r="Q608" s="102" t="s">
        <v>139</v>
      </c>
      <c r="R608" s="102">
        <v>34160</v>
      </c>
      <c r="S608" s="102"/>
      <c r="T608" s="102">
        <v>100</v>
      </c>
      <c r="U608" s="102"/>
      <c r="V608" s="103"/>
      <c r="W608" s="101"/>
      <c r="X608" s="102"/>
      <c r="Y608" s="101"/>
      <c r="Z608" s="101"/>
      <c r="AA608" s="101"/>
      <c r="AB608" s="104"/>
    </row>
    <row r="609" spans="2:28" ht="16.5" customHeight="1" x14ac:dyDescent="0.25">
      <c r="B609" s="97">
        <v>937</v>
      </c>
      <c r="C609" s="97" t="s">
        <v>55</v>
      </c>
      <c r="D609" s="98">
        <v>6101</v>
      </c>
      <c r="E609" s="99">
        <v>28</v>
      </c>
      <c r="F609" s="97">
        <v>7</v>
      </c>
      <c r="G609" s="97">
        <v>1</v>
      </c>
      <c r="H609" s="105">
        <v>7</v>
      </c>
      <c r="I609" s="105">
        <v>1</v>
      </c>
      <c r="J609" s="105">
        <v>41</v>
      </c>
      <c r="K609" s="95">
        <v>2941</v>
      </c>
      <c r="L609" s="106">
        <f>T608</f>
        <v>100</v>
      </c>
      <c r="M609" s="106">
        <f>K609*L609</f>
        <v>294100</v>
      </c>
      <c r="N609" s="77"/>
      <c r="O609" s="78"/>
      <c r="P609" s="78"/>
      <c r="Q609" s="78"/>
      <c r="R609" s="79"/>
      <c r="S609" s="80"/>
      <c r="T609" s="81"/>
      <c r="U609" s="77"/>
      <c r="V609" s="79"/>
      <c r="W609" s="79"/>
      <c r="X609" s="82"/>
      <c r="Y609" s="83">
        <f>M609</f>
        <v>294100</v>
      </c>
      <c r="Z609" s="84"/>
      <c r="AA609" s="87">
        <f>AB609*M609/100</f>
        <v>29.41</v>
      </c>
      <c r="AB609" s="110">
        <v>0.01</v>
      </c>
    </row>
    <row r="610" spans="2:28" ht="16.5" customHeight="1" x14ac:dyDescent="0.25">
      <c r="B610" s="99"/>
      <c r="C610" s="99"/>
      <c r="D610" s="99"/>
      <c r="E610" s="99"/>
      <c r="F610" s="99"/>
      <c r="G610" s="99"/>
      <c r="H610" s="107"/>
      <c r="I610" s="107"/>
      <c r="J610" s="107"/>
      <c r="K610" s="106"/>
      <c r="L610" s="106"/>
      <c r="M610" s="106"/>
      <c r="N610" s="77"/>
      <c r="O610" s="78"/>
      <c r="P610" s="78"/>
      <c r="Q610" s="78"/>
      <c r="R610" s="79"/>
      <c r="S610" s="80"/>
      <c r="T610" s="81"/>
      <c r="U610" s="77"/>
      <c r="V610" s="79"/>
      <c r="W610" s="79"/>
      <c r="X610" s="86"/>
      <c r="Y610" s="83"/>
      <c r="Z610" s="84"/>
      <c r="AA610" s="85"/>
      <c r="AB610" s="86"/>
    </row>
    <row r="611" spans="2:28" ht="16.5" customHeight="1" x14ac:dyDescent="0.25">
      <c r="B611" s="100" t="s">
        <v>205</v>
      </c>
      <c r="C611" s="101"/>
      <c r="D611" s="101"/>
      <c r="E611" s="101"/>
      <c r="F611" s="101"/>
      <c r="G611" s="102"/>
      <c r="H611" s="102" t="s">
        <v>301</v>
      </c>
      <c r="I611" s="102" t="s">
        <v>402</v>
      </c>
      <c r="J611" s="102" t="s">
        <v>2280</v>
      </c>
      <c r="K611" s="102">
        <v>109</v>
      </c>
      <c r="L611" s="102">
        <v>7</v>
      </c>
      <c r="M611" s="102"/>
      <c r="N611" s="102"/>
      <c r="O611" s="102" t="s">
        <v>208</v>
      </c>
      <c r="P611" s="102" t="s">
        <v>209</v>
      </c>
      <c r="Q611" s="102" t="s">
        <v>139</v>
      </c>
      <c r="R611" s="102">
        <v>34160</v>
      </c>
      <c r="S611" s="102"/>
      <c r="T611" s="102">
        <v>100</v>
      </c>
      <c r="U611" s="102"/>
      <c r="V611" s="103"/>
      <c r="W611" s="101"/>
      <c r="X611" s="102"/>
      <c r="Y611" s="101"/>
      <c r="Z611" s="101"/>
      <c r="AA611" s="101"/>
      <c r="AB611" s="104"/>
    </row>
    <row r="612" spans="2:28" ht="16.5" customHeight="1" x14ac:dyDescent="0.25">
      <c r="B612" s="97">
        <v>938</v>
      </c>
      <c r="C612" s="97" t="s">
        <v>55</v>
      </c>
      <c r="D612" s="98">
        <v>7502</v>
      </c>
      <c r="E612" s="99">
        <v>253</v>
      </c>
      <c r="F612" s="97">
        <v>7</v>
      </c>
      <c r="G612" s="97">
        <v>1</v>
      </c>
      <c r="H612" s="105">
        <v>9</v>
      </c>
      <c r="I612" s="105">
        <v>0</v>
      </c>
      <c r="J612" s="105">
        <v>37.799999999999997</v>
      </c>
      <c r="K612" s="95">
        <v>3637</v>
      </c>
      <c r="L612" s="106">
        <f>T611</f>
        <v>100</v>
      </c>
      <c r="M612" s="106">
        <f>K612*L612</f>
        <v>363700</v>
      </c>
      <c r="N612" s="77"/>
      <c r="O612" s="78"/>
      <c r="P612" s="78"/>
      <c r="Q612" s="78"/>
      <c r="R612" s="79"/>
      <c r="S612" s="80"/>
      <c r="T612" s="81"/>
      <c r="U612" s="77"/>
      <c r="V612" s="79"/>
      <c r="W612" s="79"/>
      <c r="X612" s="82"/>
      <c r="Y612" s="83">
        <f>M612</f>
        <v>363700</v>
      </c>
      <c r="Z612" s="84"/>
      <c r="AA612" s="87">
        <f>AB612*M612/100</f>
        <v>36.369999999999997</v>
      </c>
      <c r="AB612" s="110">
        <v>0.01</v>
      </c>
    </row>
    <row r="613" spans="2:28" ht="16.5" customHeight="1" x14ac:dyDescent="0.25">
      <c r="B613" s="99"/>
      <c r="C613" s="99"/>
      <c r="D613" s="99"/>
      <c r="E613" s="99"/>
      <c r="F613" s="99"/>
      <c r="G613" s="99"/>
      <c r="H613" s="107"/>
      <c r="I613" s="107"/>
      <c r="J613" s="107"/>
      <c r="K613" s="106"/>
      <c r="L613" s="106"/>
      <c r="M613" s="106"/>
      <c r="N613" s="77"/>
      <c r="O613" s="78"/>
      <c r="P613" s="78"/>
      <c r="Q613" s="78"/>
      <c r="R613" s="79"/>
      <c r="S613" s="80"/>
      <c r="T613" s="81"/>
      <c r="U613" s="77"/>
      <c r="V613" s="79"/>
      <c r="W613" s="79"/>
      <c r="X613" s="86"/>
      <c r="Y613" s="83"/>
      <c r="Z613" s="84"/>
      <c r="AA613" s="85"/>
      <c r="AB613" s="86"/>
    </row>
    <row r="614" spans="2:28" ht="16.5" customHeight="1" x14ac:dyDescent="0.25">
      <c r="B614" s="100" t="s">
        <v>205</v>
      </c>
      <c r="C614" s="101"/>
      <c r="D614" s="101"/>
      <c r="E614" s="101"/>
      <c r="F614" s="101"/>
      <c r="G614" s="102"/>
      <c r="H614" s="102" t="s">
        <v>207</v>
      </c>
      <c r="I614" s="102" t="s">
        <v>2283</v>
      </c>
      <c r="J614" s="102" t="s">
        <v>539</v>
      </c>
      <c r="K614" s="102">
        <v>74</v>
      </c>
      <c r="L614" s="102">
        <v>7</v>
      </c>
      <c r="M614" s="102"/>
      <c r="N614" s="102"/>
      <c r="O614" s="102" t="s">
        <v>208</v>
      </c>
      <c r="P614" s="102" t="s">
        <v>209</v>
      </c>
      <c r="Q614" s="102" t="s">
        <v>139</v>
      </c>
      <c r="R614" s="102">
        <v>34160</v>
      </c>
      <c r="S614" s="102"/>
      <c r="T614" s="102">
        <v>100</v>
      </c>
      <c r="U614" s="102"/>
      <c r="V614" s="103"/>
      <c r="W614" s="101"/>
      <c r="X614" s="102"/>
      <c r="Y614" s="101"/>
      <c r="Z614" s="101"/>
      <c r="AA614" s="101"/>
      <c r="AB614" s="104"/>
    </row>
    <row r="615" spans="2:28" ht="16.5" customHeight="1" x14ac:dyDescent="0.25">
      <c r="B615" s="97">
        <v>941</v>
      </c>
      <c r="C615" s="97" t="s">
        <v>55</v>
      </c>
      <c r="D615" s="98">
        <v>6118</v>
      </c>
      <c r="E615" s="99">
        <v>45</v>
      </c>
      <c r="F615" s="97">
        <v>7</v>
      </c>
      <c r="G615" s="97">
        <v>1</v>
      </c>
      <c r="H615" s="105">
        <v>9</v>
      </c>
      <c r="I615" s="105">
        <v>1</v>
      </c>
      <c r="J615" s="105">
        <v>70</v>
      </c>
      <c r="K615" s="95">
        <v>3770</v>
      </c>
      <c r="L615" s="106">
        <f>T614</f>
        <v>100</v>
      </c>
      <c r="M615" s="106">
        <f>K615*L615</f>
        <v>377000</v>
      </c>
      <c r="N615" s="77"/>
      <c r="O615" s="78"/>
      <c r="P615" s="78"/>
      <c r="Q615" s="78"/>
      <c r="R615" s="79"/>
      <c r="S615" s="80"/>
      <c r="T615" s="81"/>
      <c r="U615" s="77"/>
      <c r="V615" s="79"/>
      <c r="W615" s="79"/>
      <c r="X615" s="82"/>
      <c r="Y615" s="83">
        <f>M615</f>
        <v>377000</v>
      </c>
      <c r="Z615" s="84"/>
      <c r="AA615" s="87">
        <f>AB615*M615/100</f>
        <v>37.700000000000003</v>
      </c>
      <c r="AB615" s="110">
        <v>0.01</v>
      </c>
    </row>
    <row r="616" spans="2:28" ht="16.5" customHeight="1" x14ac:dyDescent="0.25">
      <c r="B616" s="99"/>
      <c r="C616" s="99"/>
      <c r="D616" s="99"/>
      <c r="E616" s="99"/>
      <c r="F616" s="99"/>
      <c r="G616" s="99"/>
      <c r="H616" s="107"/>
      <c r="I616" s="107"/>
      <c r="J616" s="107"/>
      <c r="K616" s="106"/>
      <c r="L616" s="106"/>
      <c r="M616" s="106"/>
      <c r="N616" s="77"/>
      <c r="O616" s="78"/>
      <c r="P616" s="78"/>
      <c r="Q616" s="78"/>
      <c r="R616" s="79"/>
      <c r="S616" s="80"/>
      <c r="T616" s="81"/>
      <c r="U616" s="77"/>
      <c r="V616" s="79"/>
      <c r="W616" s="79"/>
      <c r="X616" s="86"/>
      <c r="Y616" s="83"/>
      <c r="Z616" s="84"/>
      <c r="AA616" s="85"/>
      <c r="AB616" s="86"/>
    </row>
    <row r="617" spans="2:28" ht="16.5" customHeight="1" x14ac:dyDescent="0.25">
      <c r="B617" s="100" t="s">
        <v>205</v>
      </c>
      <c r="C617" s="101"/>
      <c r="D617" s="101"/>
      <c r="E617" s="101"/>
      <c r="F617" s="101"/>
      <c r="G617" s="102"/>
      <c r="H617" s="102" t="s">
        <v>210</v>
      </c>
      <c r="I617" s="102" t="s">
        <v>2289</v>
      </c>
      <c r="J617" s="102" t="s">
        <v>2290</v>
      </c>
      <c r="K617" s="102">
        <v>71</v>
      </c>
      <c r="L617" s="102">
        <v>7</v>
      </c>
      <c r="M617" s="102"/>
      <c r="N617" s="102"/>
      <c r="O617" s="102" t="s">
        <v>208</v>
      </c>
      <c r="P617" s="102" t="s">
        <v>209</v>
      </c>
      <c r="Q617" s="102" t="s">
        <v>139</v>
      </c>
      <c r="R617" s="102">
        <v>34160</v>
      </c>
      <c r="S617" s="102"/>
      <c r="T617" s="102">
        <v>130</v>
      </c>
      <c r="U617" s="102" t="s">
        <v>2291</v>
      </c>
      <c r="V617" s="103"/>
      <c r="W617" s="101"/>
      <c r="X617" s="102"/>
      <c r="Y617" s="101"/>
      <c r="Z617" s="101"/>
      <c r="AA617" s="101"/>
      <c r="AB617" s="104"/>
    </row>
    <row r="618" spans="2:28" ht="16.5" customHeight="1" x14ac:dyDescent="0.25">
      <c r="B618" s="97">
        <v>950</v>
      </c>
      <c r="C618" s="97" t="s">
        <v>55</v>
      </c>
      <c r="D618" s="98">
        <v>6127</v>
      </c>
      <c r="E618" s="99">
        <v>163</v>
      </c>
      <c r="F618" s="97">
        <v>7</v>
      </c>
      <c r="G618" s="97">
        <v>1</v>
      </c>
      <c r="H618" s="105">
        <v>5</v>
      </c>
      <c r="I618" s="105">
        <v>1</v>
      </c>
      <c r="J618" s="105">
        <v>75</v>
      </c>
      <c r="K618" s="95">
        <v>2175</v>
      </c>
      <c r="L618" s="106">
        <f>T617</f>
        <v>130</v>
      </c>
      <c r="M618" s="106">
        <f>K618*L618</f>
        <v>282750</v>
      </c>
      <c r="N618" s="77"/>
      <c r="O618" s="78"/>
      <c r="P618" s="78"/>
      <c r="Q618" s="78"/>
      <c r="R618" s="79"/>
      <c r="S618" s="80"/>
      <c r="T618" s="81"/>
      <c r="U618" s="77"/>
      <c r="V618" s="79"/>
      <c r="W618" s="79"/>
      <c r="X618" s="82"/>
      <c r="Y618" s="83">
        <f>M618</f>
        <v>282750</v>
      </c>
      <c r="Z618" s="84"/>
      <c r="AA618" s="87">
        <f>AB618*M618/100</f>
        <v>28.274999999999999</v>
      </c>
      <c r="AB618" s="110">
        <v>0.01</v>
      </c>
    </row>
    <row r="619" spans="2:28" ht="16.5" customHeight="1" x14ac:dyDescent="0.25">
      <c r="B619" s="99"/>
      <c r="C619" s="99"/>
      <c r="D619" s="99"/>
      <c r="E619" s="99"/>
      <c r="F619" s="99"/>
      <c r="G619" s="99"/>
      <c r="H619" s="107"/>
      <c r="I619" s="107"/>
      <c r="J619" s="107"/>
      <c r="K619" s="106"/>
      <c r="L619" s="106"/>
      <c r="M619" s="106"/>
      <c r="N619" s="77"/>
      <c r="O619" s="78"/>
      <c r="P619" s="78"/>
      <c r="Q619" s="78"/>
      <c r="R619" s="79"/>
      <c r="S619" s="80"/>
      <c r="T619" s="81"/>
      <c r="U619" s="77"/>
      <c r="V619" s="79"/>
      <c r="W619" s="79"/>
      <c r="X619" s="86"/>
      <c r="Y619" s="83"/>
      <c r="Z619" s="84"/>
      <c r="AA619" s="85"/>
      <c r="AB619" s="86"/>
    </row>
    <row r="620" spans="2:28" ht="16.5" customHeight="1" x14ac:dyDescent="0.25">
      <c r="B620" s="100" t="s">
        <v>205</v>
      </c>
      <c r="C620" s="101"/>
      <c r="D620" s="101"/>
      <c r="E620" s="101"/>
      <c r="F620" s="101"/>
      <c r="G620" s="102"/>
      <c r="H620" s="102" t="s">
        <v>207</v>
      </c>
      <c r="I620" s="102" t="s">
        <v>2293</v>
      </c>
      <c r="J620" s="102" t="s">
        <v>539</v>
      </c>
      <c r="K620" s="102">
        <v>46</v>
      </c>
      <c r="L620" s="102">
        <v>7</v>
      </c>
      <c r="M620" s="102"/>
      <c r="N620" s="102"/>
      <c r="O620" s="102" t="s">
        <v>208</v>
      </c>
      <c r="P620" s="102" t="s">
        <v>209</v>
      </c>
      <c r="Q620" s="102" t="s">
        <v>139</v>
      </c>
      <c r="R620" s="102">
        <v>34160</v>
      </c>
      <c r="S620" s="102"/>
      <c r="T620" s="102">
        <v>100</v>
      </c>
      <c r="U620" s="102" t="s">
        <v>2294</v>
      </c>
      <c r="V620" s="103"/>
      <c r="W620" s="101"/>
      <c r="X620" s="102"/>
      <c r="Y620" s="101"/>
      <c r="Z620" s="101"/>
      <c r="AA620" s="101"/>
      <c r="AB620" s="104"/>
    </row>
    <row r="621" spans="2:28" ht="16.5" customHeight="1" x14ac:dyDescent="0.25">
      <c r="B621" s="97">
        <v>952</v>
      </c>
      <c r="C621" s="97" t="s">
        <v>55</v>
      </c>
      <c r="D621" s="98">
        <v>7288</v>
      </c>
      <c r="E621" s="99">
        <v>229</v>
      </c>
      <c r="F621" s="97">
        <v>9</v>
      </c>
      <c r="G621" s="97">
        <v>1</v>
      </c>
      <c r="H621" s="105">
        <v>9</v>
      </c>
      <c r="I621" s="105">
        <v>0</v>
      </c>
      <c r="J621" s="105">
        <v>0</v>
      </c>
      <c r="K621" s="95">
        <v>3600</v>
      </c>
      <c r="L621" s="106">
        <f>T620</f>
        <v>100</v>
      </c>
      <c r="M621" s="106">
        <f>K621*L621</f>
        <v>360000</v>
      </c>
      <c r="N621" s="77"/>
      <c r="O621" s="78"/>
      <c r="P621" s="78"/>
      <c r="Q621" s="78"/>
      <c r="R621" s="79"/>
      <c r="S621" s="80"/>
      <c r="T621" s="81"/>
      <c r="U621" s="77"/>
      <c r="V621" s="79"/>
      <c r="W621" s="79"/>
      <c r="X621" s="82"/>
      <c r="Y621" s="83">
        <f>M621</f>
        <v>360000</v>
      </c>
      <c r="Z621" s="84"/>
      <c r="AA621" s="87">
        <f>AB621*M621/100</f>
        <v>36</v>
      </c>
      <c r="AB621" s="110">
        <v>0.01</v>
      </c>
    </row>
    <row r="622" spans="2:28" ht="16.5" customHeight="1" x14ac:dyDescent="0.25">
      <c r="B622" s="99"/>
      <c r="C622" s="99"/>
      <c r="D622" s="99"/>
      <c r="E622" s="99"/>
      <c r="F622" s="99"/>
      <c r="G622" s="99"/>
      <c r="H622" s="107"/>
      <c r="I622" s="107"/>
      <c r="J622" s="107"/>
      <c r="K622" s="106"/>
      <c r="L622" s="106"/>
      <c r="M622" s="106"/>
      <c r="N622" s="77"/>
      <c r="O622" s="78"/>
      <c r="P622" s="78"/>
      <c r="Q622" s="78"/>
      <c r="R622" s="79"/>
      <c r="S622" s="80"/>
      <c r="T622" s="81"/>
      <c r="U622" s="77"/>
      <c r="V622" s="79"/>
      <c r="W622" s="79"/>
      <c r="X622" s="86"/>
      <c r="Y622" s="83"/>
      <c r="Z622" s="84"/>
      <c r="AA622" s="85"/>
      <c r="AB622" s="86"/>
    </row>
    <row r="623" spans="2:28" ht="16.5" customHeight="1" x14ac:dyDescent="0.25">
      <c r="B623" s="100" t="s">
        <v>205</v>
      </c>
      <c r="C623" s="101"/>
      <c r="D623" s="101"/>
      <c r="E623" s="101"/>
      <c r="F623" s="101"/>
      <c r="G623" s="102"/>
      <c r="H623" s="102" t="s">
        <v>210</v>
      </c>
      <c r="I623" s="102" t="s">
        <v>2289</v>
      </c>
      <c r="J623" s="102" t="s">
        <v>2290</v>
      </c>
      <c r="K623" s="102">
        <v>71</v>
      </c>
      <c r="L623" s="102">
        <v>7</v>
      </c>
      <c r="M623" s="102"/>
      <c r="N623" s="102"/>
      <c r="O623" s="102" t="s">
        <v>208</v>
      </c>
      <c r="P623" s="102" t="s">
        <v>209</v>
      </c>
      <c r="Q623" s="102" t="s">
        <v>139</v>
      </c>
      <c r="R623" s="102">
        <v>34160</v>
      </c>
      <c r="S623" s="102"/>
      <c r="T623" s="102">
        <v>200</v>
      </c>
      <c r="U623" s="102" t="s">
        <v>1206</v>
      </c>
      <c r="V623" s="103"/>
      <c r="W623" s="101"/>
      <c r="X623" s="102"/>
      <c r="Y623" s="101"/>
      <c r="Z623" s="101"/>
      <c r="AA623" s="101"/>
      <c r="AB623" s="104"/>
    </row>
    <row r="624" spans="2:28" ht="16.5" customHeight="1" x14ac:dyDescent="0.25">
      <c r="B624" s="97">
        <v>953</v>
      </c>
      <c r="C624" s="97" t="s">
        <v>55</v>
      </c>
      <c r="D624" s="98">
        <v>7409</v>
      </c>
      <c r="E624" s="99">
        <v>48</v>
      </c>
      <c r="F624" s="97">
        <v>7</v>
      </c>
      <c r="G624" s="97">
        <v>2</v>
      </c>
      <c r="H624" s="105">
        <v>0</v>
      </c>
      <c r="I624" s="105">
        <v>0</v>
      </c>
      <c r="J624" s="105">
        <v>64</v>
      </c>
      <c r="K624" s="95">
        <v>64</v>
      </c>
      <c r="L624" s="106">
        <f>T623</f>
        <v>200</v>
      </c>
      <c r="M624" s="106">
        <f>K624*L624</f>
        <v>12800</v>
      </c>
      <c r="N624" s="77"/>
      <c r="O624" s="78" t="s">
        <v>203</v>
      </c>
      <c r="P624" s="78" t="s">
        <v>5</v>
      </c>
      <c r="Q624" s="78" t="s">
        <v>143</v>
      </c>
      <c r="R624" s="79">
        <v>90</v>
      </c>
      <c r="S624" s="80"/>
      <c r="T624" s="81">
        <v>8050</v>
      </c>
      <c r="U624" s="96" t="s">
        <v>375</v>
      </c>
      <c r="V624" s="79">
        <f>R624*T624*36/100</f>
        <v>260820</v>
      </c>
      <c r="W624" s="79">
        <f>R624*T624-V624</f>
        <v>463680</v>
      </c>
      <c r="X624" s="82">
        <f>M624+W624</f>
        <v>476480</v>
      </c>
      <c r="Y624" s="83">
        <f>M624</f>
        <v>12800</v>
      </c>
      <c r="Z624" s="84"/>
      <c r="AA624" s="87">
        <f>AB624*M624/100</f>
        <v>2.56</v>
      </c>
      <c r="AB624" s="86">
        <v>0.02</v>
      </c>
    </row>
    <row r="625" spans="2:28" ht="16.5" customHeight="1" x14ac:dyDescent="0.25">
      <c r="B625" s="99"/>
      <c r="C625" s="99"/>
      <c r="D625" s="99"/>
      <c r="E625" s="99"/>
      <c r="F625" s="99"/>
      <c r="G625" s="99"/>
      <c r="H625" s="107"/>
      <c r="I625" s="107"/>
      <c r="J625" s="107"/>
      <c r="K625" s="106"/>
      <c r="L625" s="106"/>
      <c r="M625" s="106"/>
      <c r="N625" s="77"/>
      <c r="O625" s="78"/>
      <c r="P625" s="78"/>
      <c r="Q625" s="78"/>
      <c r="R625" s="79"/>
      <c r="S625" s="80"/>
      <c r="T625" s="81"/>
      <c r="U625" s="77"/>
      <c r="V625" s="79"/>
      <c r="W625" s="79"/>
      <c r="X625" s="86"/>
      <c r="Y625" s="83"/>
      <c r="Z625" s="84"/>
      <c r="AA625" s="85"/>
      <c r="AB625" s="86"/>
    </row>
    <row r="626" spans="2:28" ht="16.5" customHeight="1" x14ac:dyDescent="0.25">
      <c r="B626" s="100" t="s">
        <v>205</v>
      </c>
      <c r="C626" s="101"/>
      <c r="D626" s="101"/>
      <c r="E626" s="101"/>
      <c r="F626" s="101"/>
      <c r="G626" s="102"/>
      <c r="H626" s="102" t="s">
        <v>210</v>
      </c>
      <c r="I626" s="102" t="s">
        <v>2289</v>
      </c>
      <c r="J626" s="102" t="s">
        <v>2290</v>
      </c>
      <c r="K626" s="102">
        <v>12</v>
      </c>
      <c r="L626" s="102">
        <v>7</v>
      </c>
      <c r="M626" s="102"/>
      <c r="N626" s="102"/>
      <c r="O626" s="102" t="s">
        <v>208</v>
      </c>
      <c r="P626" s="102" t="s">
        <v>209</v>
      </c>
      <c r="Q626" s="102" t="s">
        <v>139</v>
      </c>
      <c r="R626" s="102">
        <v>34160</v>
      </c>
      <c r="S626" s="102"/>
      <c r="T626" s="102">
        <v>200</v>
      </c>
      <c r="U626" s="102" t="s">
        <v>1206</v>
      </c>
      <c r="V626" s="103"/>
      <c r="W626" s="101"/>
      <c r="X626" s="102" t="s">
        <v>212</v>
      </c>
      <c r="Y626" s="101" t="s">
        <v>2295</v>
      </c>
      <c r="Z626" s="101"/>
      <c r="AA626" s="101"/>
      <c r="AB626" s="104"/>
    </row>
    <row r="627" spans="2:28" ht="16.5" customHeight="1" x14ac:dyDescent="0.25">
      <c r="B627" s="97">
        <v>954</v>
      </c>
      <c r="C627" s="97" t="s">
        <v>55</v>
      </c>
      <c r="D627" s="98">
        <v>7410</v>
      </c>
      <c r="E627" s="99">
        <v>49</v>
      </c>
      <c r="F627" s="97">
        <v>7</v>
      </c>
      <c r="G627" s="97">
        <v>2</v>
      </c>
      <c r="H627" s="105">
        <v>0</v>
      </c>
      <c r="I627" s="105">
        <v>0</v>
      </c>
      <c r="J627" s="105">
        <v>69</v>
      </c>
      <c r="K627" s="95">
        <v>69</v>
      </c>
      <c r="L627" s="106">
        <f>T626</f>
        <v>200</v>
      </c>
      <c r="M627" s="106">
        <f>K627*L627</f>
        <v>13800</v>
      </c>
      <c r="N627" s="77"/>
      <c r="O627" s="78" t="s">
        <v>203</v>
      </c>
      <c r="P627" s="78" t="s">
        <v>211</v>
      </c>
      <c r="Q627" s="78" t="s">
        <v>143</v>
      </c>
      <c r="R627" s="79">
        <v>90</v>
      </c>
      <c r="S627" s="80"/>
      <c r="T627" s="81">
        <v>7450</v>
      </c>
      <c r="U627" s="96" t="s">
        <v>1158</v>
      </c>
      <c r="V627" s="79">
        <f>R627*T627*85/100</f>
        <v>569925</v>
      </c>
      <c r="W627" s="79">
        <f>R627*T627-V627</f>
        <v>100575</v>
      </c>
      <c r="X627" s="82">
        <f>M627+W627</f>
        <v>114375</v>
      </c>
      <c r="Y627" s="83">
        <f>M627</f>
        <v>13800</v>
      </c>
      <c r="Z627" s="84"/>
      <c r="AA627" s="87">
        <f>AB627*M627/100</f>
        <v>2.76</v>
      </c>
      <c r="AB627" s="86">
        <v>0.02</v>
      </c>
    </row>
    <row r="628" spans="2:28" ht="16.5" customHeight="1" x14ac:dyDescent="0.25">
      <c r="B628" s="99"/>
      <c r="C628" s="99"/>
      <c r="D628" s="99"/>
      <c r="E628" s="99"/>
      <c r="F628" s="99"/>
      <c r="G628" s="99"/>
      <c r="H628" s="107"/>
      <c r="I628" s="107"/>
      <c r="J628" s="107"/>
      <c r="K628" s="106"/>
      <c r="L628" s="106"/>
      <c r="M628" s="106"/>
      <c r="N628" s="77"/>
      <c r="O628" s="78"/>
      <c r="P628" s="78"/>
      <c r="Q628" s="78"/>
      <c r="R628" s="79"/>
      <c r="S628" s="80"/>
      <c r="T628" s="81"/>
      <c r="U628" s="77"/>
      <c r="V628" s="79"/>
      <c r="W628" s="79"/>
      <c r="X628" s="86"/>
      <c r="Y628" s="83"/>
      <c r="Z628" s="84"/>
      <c r="AA628" s="85"/>
      <c r="AB628" s="86"/>
    </row>
    <row r="629" spans="2:28" ht="16.5" customHeight="1" x14ac:dyDescent="0.25">
      <c r="B629" s="100" t="s">
        <v>205</v>
      </c>
      <c r="C629" s="101"/>
      <c r="D629" s="101"/>
      <c r="E629" s="101"/>
      <c r="F629" s="101"/>
      <c r="G629" s="102"/>
      <c r="H629" s="102" t="s">
        <v>210</v>
      </c>
      <c r="I629" s="102" t="s">
        <v>1205</v>
      </c>
      <c r="J629" s="102" t="s">
        <v>264</v>
      </c>
      <c r="K629" s="102">
        <v>59</v>
      </c>
      <c r="L629" s="102">
        <v>7</v>
      </c>
      <c r="M629" s="102"/>
      <c r="N629" s="102"/>
      <c r="O629" s="102" t="s">
        <v>208</v>
      </c>
      <c r="P629" s="102" t="s">
        <v>209</v>
      </c>
      <c r="Q629" s="102" t="s">
        <v>139</v>
      </c>
      <c r="R629" s="102">
        <v>34160</v>
      </c>
      <c r="S629" s="102"/>
      <c r="T629" s="102">
        <v>110</v>
      </c>
      <c r="U629" s="102" t="s">
        <v>2296</v>
      </c>
      <c r="V629" s="103"/>
      <c r="W629" s="101"/>
      <c r="X629" s="102"/>
      <c r="Y629" s="101"/>
      <c r="Z629" s="101"/>
      <c r="AA629" s="101"/>
      <c r="AB629" s="104"/>
    </row>
    <row r="630" spans="2:28" ht="16.5" customHeight="1" x14ac:dyDescent="0.25">
      <c r="B630" s="97">
        <v>955</v>
      </c>
      <c r="C630" s="97" t="s">
        <v>55</v>
      </c>
      <c r="D630" s="98">
        <v>6123</v>
      </c>
      <c r="E630" s="99">
        <v>50</v>
      </c>
      <c r="F630" s="97">
        <v>7</v>
      </c>
      <c r="G630" s="97">
        <v>1</v>
      </c>
      <c r="H630" s="105">
        <v>5</v>
      </c>
      <c r="I630" s="105">
        <v>3</v>
      </c>
      <c r="J630" s="105">
        <v>19</v>
      </c>
      <c r="K630" s="95">
        <v>2319</v>
      </c>
      <c r="L630" s="106">
        <f>T629</f>
        <v>110</v>
      </c>
      <c r="M630" s="106">
        <f>K630*L630</f>
        <v>255090</v>
      </c>
      <c r="N630" s="77"/>
      <c r="O630" s="78"/>
      <c r="P630" s="78"/>
      <c r="Q630" s="78"/>
      <c r="R630" s="79"/>
      <c r="S630" s="80"/>
      <c r="T630" s="81"/>
      <c r="U630" s="77"/>
      <c r="V630" s="79"/>
      <c r="W630" s="79"/>
      <c r="X630" s="82"/>
      <c r="Y630" s="83">
        <f>M630</f>
        <v>255090</v>
      </c>
      <c r="Z630" s="84"/>
      <c r="AA630" s="87">
        <f>AB630*M630/100</f>
        <v>25.509</v>
      </c>
      <c r="AB630" s="110">
        <v>0.01</v>
      </c>
    </row>
    <row r="631" spans="2:28" ht="16.5" customHeight="1" x14ac:dyDescent="0.25">
      <c r="B631" s="99"/>
      <c r="C631" s="99"/>
      <c r="D631" s="99"/>
      <c r="E631" s="99"/>
      <c r="F631" s="99"/>
      <c r="G631" s="99"/>
      <c r="H631" s="107"/>
      <c r="I631" s="107"/>
      <c r="J631" s="107"/>
      <c r="K631" s="106"/>
      <c r="L631" s="106"/>
      <c r="M631" s="106"/>
      <c r="N631" s="77"/>
      <c r="O631" s="78"/>
      <c r="P631" s="78"/>
      <c r="Q631" s="78"/>
      <c r="R631" s="79"/>
      <c r="S631" s="80"/>
      <c r="T631" s="81"/>
      <c r="U631" s="77"/>
      <c r="V631" s="79"/>
      <c r="W631" s="79"/>
      <c r="X631" s="86"/>
      <c r="Y631" s="83"/>
      <c r="Z631" s="84"/>
      <c r="AA631" s="85"/>
      <c r="AB631" s="86"/>
    </row>
    <row r="632" spans="2:28" ht="16.5" customHeight="1" x14ac:dyDescent="0.25">
      <c r="B632" s="100" t="s">
        <v>205</v>
      </c>
      <c r="C632" s="101"/>
      <c r="D632" s="101"/>
      <c r="E632" s="101"/>
      <c r="F632" s="101"/>
      <c r="G632" s="102"/>
      <c r="H632" s="102" t="s">
        <v>207</v>
      </c>
      <c r="I632" s="102" t="s">
        <v>2297</v>
      </c>
      <c r="J632" s="102" t="s">
        <v>2280</v>
      </c>
      <c r="K632" s="102">
        <v>14</v>
      </c>
      <c r="L632" s="102">
        <v>7</v>
      </c>
      <c r="M632" s="102"/>
      <c r="N632" s="102"/>
      <c r="O632" s="102" t="s">
        <v>208</v>
      </c>
      <c r="P632" s="102" t="s">
        <v>209</v>
      </c>
      <c r="Q632" s="102" t="s">
        <v>139</v>
      </c>
      <c r="R632" s="102">
        <v>34160</v>
      </c>
      <c r="S632" s="102"/>
      <c r="T632" s="102">
        <v>100</v>
      </c>
      <c r="U632" s="102" t="s">
        <v>1606</v>
      </c>
      <c r="V632" s="103"/>
      <c r="W632" s="101"/>
      <c r="X632" s="102"/>
      <c r="Y632" s="101"/>
      <c r="Z632" s="101"/>
      <c r="AA632" s="101"/>
      <c r="AB632" s="104"/>
    </row>
    <row r="633" spans="2:28" ht="16.5" customHeight="1" x14ac:dyDescent="0.25">
      <c r="B633" s="97">
        <v>956</v>
      </c>
      <c r="C633" s="97" t="s">
        <v>55</v>
      </c>
      <c r="D633" s="98">
        <v>7503</v>
      </c>
      <c r="E633" s="99">
        <v>254</v>
      </c>
      <c r="F633" s="97">
        <v>7</v>
      </c>
      <c r="G633" s="97">
        <v>1</v>
      </c>
      <c r="H633" s="105">
        <v>20</v>
      </c>
      <c r="I633" s="105">
        <v>2</v>
      </c>
      <c r="J633" s="105">
        <v>4</v>
      </c>
      <c r="K633" s="95">
        <v>8204</v>
      </c>
      <c r="L633" s="106">
        <f>T632</f>
        <v>100</v>
      </c>
      <c r="M633" s="106">
        <f>K633*L633</f>
        <v>820400</v>
      </c>
      <c r="N633" s="77"/>
      <c r="O633" s="78"/>
      <c r="P633" s="78"/>
      <c r="Q633" s="78"/>
      <c r="R633" s="79"/>
      <c r="S633" s="80"/>
      <c r="T633" s="81"/>
      <c r="U633" s="77"/>
      <c r="V633" s="79"/>
      <c r="W633" s="79"/>
      <c r="X633" s="82"/>
      <c r="Y633" s="83">
        <f>M633</f>
        <v>820400</v>
      </c>
      <c r="Z633" s="84"/>
      <c r="AA633" s="87">
        <f>AB633*M633/100</f>
        <v>82.04</v>
      </c>
      <c r="AB633" s="110">
        <v>0.01</v>
      </c>
    </row>
    <row r="634" spans="2:28" ht="16.5" customHeight="1" x14ac:dyDescent="0.25">
      <c r="B634" s="99"/>
      <c r="C634" s="99"/>
      <c r="D634" s="99"/>
      <c r="E634" s="99"/>
      <c r="F634" s="99"/>
      <c r="G634" s="99"/>
      <c r="H634" s="107"/>
      <c r="I634" s="107"/>
      <c r="J634" s="107"/>
      <c r="K634" s="106"/>
      <c r="L634" s="106"/>
      <c r="M634" s="106"/>
      <c r="N634" s="77"/>
      <c r="O634" s="78"/>
      <c r="P634" s="78"/>
      <c r="Q634" s="78"/>
      <c r="R634" s="79"/>
      <c r="S634" s="80"/>
      <c r="T634" s="81"/>
      <c r="U634" s="77"/>
      <c r="V634" s="79"/>
      <c r="W634" s="79"/>
      <c r="X634" s="86"/>
      <c r="Y634" s="83"/>
      <c r="Z634" s="84"/>
      <c r="AA634" s="85"/>
      <c r="AB634" s="86"/>
    </row>
    <row r="635" spans="2:28" ht="16.5" customHeight="1" x14ac:dyDescent="0.25">
      <c r="B635" s="100" t="s">
        <v>205</v>
      </c>
      <c r="C635" s="101"/>
      <c r="D635" s="101"/>
      <c r="E635" s="101"/>
      <c r="F635" s="101"/>
      <c r="G635" s="102"/>
      <c r="H635" s="102" t="s">
        <v>207</v>
      </c>
      <c r="I635" s="102" t="s">
        <v>2297</v>
      </c>
      <c r="J635" s="102" t="s">
        <v>2280</v>
      </c>
      <c r="K635" s="102">
        <v>14</v>
      </c>
      <c r="L635" s="102">
        <v>7</v>
      </c>
      <c r="M635" s="102"/>
      <c r="N635" s="102"/>
      <c r="O635" s="102" t="s">
        <v>208</v>
      </c>
      <c r="P635" s="102" t="s">
        <v>209</v>
      </c>
      <c r="Q635" s="102" t="s">
        <v>139</v>
      </c>
      <c r="R635" s="102">
        <v>34160</v>
      </c>
      <c r="S635" s="102"/>
      <c r="T635" s="102">
        <v>100</v>
      </c>
      <c r="U635" s="102" t="s">
        <v>849</v>
      </c>
      <c r="V635" s="103"/>
      <c r="W635" s="101"/>
      <c r="X635" s="102"/>
      <c r="Y635" s="101"/>
      <c r="Z635" s="101"/>
      <c r="AA635" s="101"/>
      <c r="AB635" s="104"/>
    </row>
    <row r="636" spans="2:28" ht="16.5" customHeight="1" x14ac:dyDescent="0.25">
      <c r="B636" s="97">
        <v>957</v>
      </c>
      <c r="C636" s="97" t="s">
        <v>55</v>
      </c>
      <c r="D636" s="98">
        <v>7502</v>
      </c>
      <c r="E636" s="99">
        <v>253</v>
      </c>
      <c r="F636" s="97">
        <v>7</v>
      </c>
      <c r="G636" s="97">
        <v>1</v>
      </c>
      <c r="H636" s="105">
        <v>9</v>
      </c>
      <c r="I636" s="105">
        <v>0</v>
      </c>
      <c r="J636" s="105">
        <v>37</v>
      </c>
      <c r="K636" s="95">
        <v>3637</v>
      </c>
      <c r="L636" s="106">
        <f>T635</f>
        <v>100</v>
      </c>
      <c r="M636" s="106">
        <f>K636*L636</f>
        <v>363700</v>
      </c>
      <c r="N636" s="77"/>
      <c r="O636" s="78"/>
      <c r="P636" s="78"/>
      <c r="Q636" s="78"/>
      <c r="R636" s="79"/>
      <c r="S636" s="80"/>
      <c r="T636" s="81"/>
      <c r="U636" s="77"/>
      <c r="V636" s="79"/>
      <c r="W636" s="79"/>
      <c r="X636" s="82"/>
      <c r="Y636" s="83">
        <f>M636</f>
        <v>363700</v>
      </c>
      <c r="Z636" s="84"/>
      <c r="AA636" s="87">
        <f>AB636*M636/100</f>
        <v>36.369999999999997</v>
      </c>
      <c r="AB636" s="110">
        <v>0.01</v>
      </c>
    </row>
    <row r="637" spans="2:28" ht="16.5" customHeight="1" x14ac:dyDescent="0.25">
      <c r="B637" s="99"/>
      <c r="C637" s="99"/>
      <c r="D637" s="99"/>
      <c r="E637" s="99"/>
      <c r="F637" s="99"/>
      <c r="G637" s="99"/>
      <c r="H637" s="107"/>
      <c r="I637" s="107"/>
      <c r="J637" s="107"/>
      <c r="K637" s="106"/>
      <c r="L637" s="106"/>
      <c r="M637" s="106"/>
      <c r="N637" s="77"/>
      <c r="O637" s="78"/>
      <c r="P637" s="78"/>
      <c r="Q637" s="78"/>
      <c r="R637" s="79"/>
      <c r="S637" s="80"/>
      <c r="T637" s="81"/>
      <c r="U637" s="77"/>
      <c r="V637" s="79"/>
      <c r="W637" s="79"/>
      <c r="X637" s="86"/>
      <c r="Y637" s="83"/>
      <c r="Z637" s="84"/>
      <c r="AA637" s="85"/>
      <c r="AB637" s="86"/>
    </row>
    <row r="638" spans="2:28" ht="16.5" customHeight="1" x14ac:dyDescent="0.25">
      <c r="B638" s="100" t="s">
        <v>205</v>
      </c>
      <c r="C638" s="101"/>
      <c r="D638" s="101"/>
      <c r="E638" s="101"/>
      <c r="F638" s="101"/>
      <c r="G638" s="102"/>
      <c r="H638" s="102" t="s">
        <v>207</v>
      </c>
      <c r="I638" s="102" t="s">
        <v>1837</v>
      </c>
      <c r="J638" s="102" t="s">
        <v>2302</v>
      </c>
      <c r="K638" s="102">
        <v>55</v>
      </c>
      <c r="L638" s="102">
        <v>7</v>
      </c>
      <c r="M638" s="102"/>
      <c r="N638" s="102"/>
      <c r="O638" s="102" t="s">
        <v>208</v>
      </c>
      <c r="P638" s="102" t="s">
        <v>209</v>
      </c>
      <c r="Q638" s="102" t="s">
        <v>139</v>
      </c>
      <c r="R638" s="102">
        <v>34160</v>
      </c>
      <c r="S638" s="102"/>
      <c r="T638" s="102">
        <v>100</v>
      </c>
      <c r="U638" s="102" t="s">
        <v>2303</v>
      </c>
      <c r="V638" s="103"/>
      <c r="W638" s="101"/>
      <c r="X638" s="102"/>
      <c r="Y638" s="101"/>
      <c r="Z638" s="101"/>
      <c r="AA638" s="101"/>
      <c r="AB638" s="104"/>
    </row>
    <row r="639" spans="2:28" ht="16.5" customHeight="1" x14ac:dyDescent="0.25">
      <c r="B639" s="97">
        <v>958</v>
      </c>
      <c r="C639" s="97" t="s">
        <v>55</v>
      </c>
      <c r="D639" s="98">
        <v>6099</v>
      </c>
      <c r="E639" s="99">
        <v>26</v>
      </c>
      <c r="F639" s="97">
        <v>7</v>
      </c>
      <c r="G639" s="97"/>
      <c r="H639" s="105">
        <v>36</v>
      </c>
      <c r="I639" s="105">
        <v>1</v>
      </c>
      <c r="J639" s="105">
        <v>79</v>
      </c>
      <c r="K639" s="95">
        <v>14579</v>
      </c>
      <c r="L639" s="106">
        <f>T638</f>
        <v>100</v>
      </c>
      <c r="M639" s="106">
        <f>K639*L639</f>
        <v>1457900</v>
      </c>
      <c r="N639" s="77"/>
      <c r="O639" s="78"/>
      <c r="P639" s="78"/>
      <c r="Q639" s="78"/>
      <c r="R639" s="79"/>
      <c r="S639" s="80"/>
      <c r="T639" s="81"/>
      <c r="U639" s="77"/>
      <c r="V639" s="79"/>
      <c r="W639" s="79"/>
      <c r="X639" s="82"/>
      <c r="Y639" s="83">
        <f>M639</f>
        <v>1457900</v>
      </c>
      <c r="Z639" s="84"/>
      <c r="AA639" s="87">
        <f>AB639*M639/100</f>
        <v>145.79</v>
      </c>
      <c r="AB639" s="110">
        <v>0.01</v>
      </c>
    </row>
    <row r="640" spans="2:28" ht="16.5" customHeight="1" x14ac:dyDescent="0.25">
      <c r="B640" s="97"/>
      <c r="C640" s="108" t="s">
        <v>2298</v>
      </c>
      <c r="D640" s="98"/>
      <c r="E640" s="99"/>
      <c r="F640" s="97"/>
      <c r="G640" s="97"/>
      <c r="H640" s="105"/>
      <c r="I640" s="105">
        <v>1</v>
      </c>
      <c r="J640" s="105"/>
      <c r="K640" s="95">
        <v>100</v>
      </c>
      <c r="L640" s="106">
        <f>T638</f>
        <v>100</v>
      </c>
      <c r="M640" s="106">
        <f>K640*L640</f>
        <v>10000</v>
      </c>
      <c r="N640" s="77"/>
      <c r="O640" s="78" t="s">
        <v>203</v>
      </c>
      <c r="P640" s="78" t="s">
        <v>211</v>
      </c>
      <c r="Q640" s="78" t="s">
        <v>143</v>
      </c>
      <c r="R640" s="79">
        <v>108</v>
      </c>
      <c r="S640" s="80"/>
      <c r="T640" s="81">
        <v>7450</v>
      </c>
      <c r="U640" s="96" t="s">
        <v>1158</v>
      </c>
      <c r="V640" s="79">
        <f>R640*T640*85/100</f>
        <v>683910</v>
      </c>
      <c r="W640" s="79">
        <f>R640*T640-V640</f>
        <v>120690</v>
      </c>
      <c r="X640" s="82">
        <f>M640+W640</f>
        <v>130690</v>
      </c>
      <c r="Y640" s="83">
        <f>M640</f>
        <v>10000</v>
      </c>
      <c r="Z640" s="84"/>
      <c r="AA640" s="87">
        <f>AB640*M640/100</f>
        <v>2</v>
      </c>
      <c r="AB640" s="86">
        <v>0.02</v>
      </c>
    </row>
    <row r="641" spans="2:28" ht="16.5" customHeight="1" x14ac:dyDescent="0.25">
      <c r="B641" s="97"/>
      <c r="C641" s="108" t="s">
        <v>2299</v>
      </c>
      <c r="D641" s="98"/>
      <c r="E641" s="99"/>
      <c r="F641" s="97"/>
      <c r="G641" s="97"/>
      <c r="H641" s="105"/>
      <c r="I641" s="105">
        <v>1</v>
      </c>
      <c r="J641" s="105"/>
      <c r="K641" s="95">
        <v>100</v>
      </c>
      <c r="L641" s="106">
        <f>T638</f>
        <v>100</v>
      </c>
      <c r="M641" s="106">
        <f>K641*L641</f>
        <v>10000</v>
      </c>
      <c r="N641" s="77"/>
      <c r="O641" s="78" t="s">
        <v>203</v>
      </c>
      <c r="P641" s="78" t="s">
        <v>5</v>
      </c>
      <c r="Q641" s="78" t="s">
        <v>143</v>
      </c>
      <c r="R641" s="79">
        <v>108</v>
      </c>
      <c r="S641" s="80"/>
      <c r="T641" s="81">
        <v>8050</v>
      </c>
      <c r="U641" s="96" t="s">
        <v>1270</v>
      </c>
      <c r="V641" s="79">
        <f>R641*T641*8/100</f>
        <v>69552</v>
      </c>
      <c r="W641" s="79">
        <f>R641*T641-V641</f>
        <v>799848</v>
      </c>
      <c r="X641" s="82">
        <f>M641+W641</f>
        <v>809848</v>
      </c>
      <c r="Y641" s="83">
        <f>M641</f>
        <v>10000</v>
      </c>
      <c r="Z641" s="84"/>
      <c r="AA641" s="87">
        <f>AB641*M641/100</f>
        <v>2</v>
      </c>
      <c r="AB641" s="86">
        <v>0.02</v>
      </c>
    </row>
    <row r="642" spans="2:28" ht="16.5" customHeight="1" x14ac:dyDescent="0.25">
      <c r="B642" s="97"/>
      <c r="C642" s="108" t="s">
        <v>2300</v>
      </c>
      <c r="D642" s="98"/>
      <c r="E642" s="99"/>
      <c r="F642" s="97"/>
      <c r="G642" s="97"/>
      <c r="H642" s="105"/>
      <c r="I642" s="105">
        <v>1</v>
      </c>
      <c r="J642" s="105"/>
      <c r="K642" s="95">
        <v>100</v>
      </c>
      <c r="L642" s="106">
        <f>T638</f>
        <v>100</v>
      </c>
      <c r="M642" s="106">
        <f>K642*L642</f>
        <v>10000</v>
      </c>
      <c r="N642" s="77"/>
      <c r="O642" s="78" t="s">
        <v>203</v>
      </c>
      <c r="P642" s="78" t="s">
        <v>211</v>
      </c>
      <c r="Q642" s="78" t="s">
        <v>143</v>
      </c>
      <c r="R642" s="79">
        <v>135</v>
      </c>
      <c r="S642" s="80"/>
      <c r="T642" s="81">
        <v>7450</v>
      </c>
      <c r="U642" s="96" t="s">
        <v>1158</v>
      </c>
      <c r="V642" s="79">
        <f>R642*T642*85/100</f>
        <v>854887.5</v>
      </c>
      <c r="W642" s="79">
        <f>R642*T642-V642</f>
        <v>150862.5</v>
      </c>
      <c r="X642" s="82">
        <f>M642+W642</f>
        <v>160862.5</v>
      </c>
      <c r="Y642" s="83">
        <f>M642</f>
        <v>10000</v>
      </c>
      <c r="Z642" s="84"/>
      <c r="AA642" s="87">
        <f>AB642*M642/100</f>
        <v>2</v>
      </c>
      <c r="AB642" s="86">
        <v>0.02</v>
      </c>
    </row>
    <row r="643" spans="2:28" ht="16.5" customHeight="1" x14ac:dyDescent="0.25">
      <c r="B643" s="97"/>
      <c r="C643" s="108" t="s">
        <v>2301</v>
      </c>
      <c r="D643" s="98"/>
      <c r="E643" s="99"/>
      <c r="F643" s="97"/>
      <c r="G643" s="97"/>
      <c r="H643" s="105"/>
      <c r="I643" s="105">
        <v>1</v>
      </c>
      <c r="J643" s="105"/>
      <c r="K643" s="95">
        <v>100</v>
      </c>
      <c r="L643" s="106">
        <f>T638</f>
        <v>100</v>
      </c>
      <c r="M643" s="106">
        <f>K643*L643</f>
        <v>10000</v>
      </c>
      <c r="N643" s="77"/>
      <c r="O643" s="78" t="s">
        <v>203</v>
      </c>
      <c r="P643" s="78" t="s">
        <v>5</v>
      </c>
      <c r="Q643" s="78" t="s">
        <v>143</v>
      </c>
      <c r="R643" s="79">
        <v>54</v>
      </c>
      <c r="S643" s="80"/>
      <c r="T643" s="81">
        <v>8050</v>
      </c>
      <c r="U643" s="96" t="s">
        <v>1334</v>
      </c>
      <c r="V643" s="79">
        <f>R643*T643*16/100</f>
        <v>69552</v>
      </c>
      <c r="W643" s="79">
        <f>R643*T643-V643</f>
        <v>365148</v>
      </c>
      <c r="X643" s="82">
        <f>M643+W643</f>
        <v>375148</v>
      </c>
      <c r="Y643" s="83">
        <f>M643</f>
        <v>10000</v>
      </c>
      <c r="Z643" s="84"/>
      <c r="AA643" s="87">
        <f>AB643*M643/100</f>
        <v>2</v>
      </c>
      <c r="AB643" s="86">
        <v>0.02</v>
      </c>
    </row>
    <row r="644" spans="2:28" ht="16.5" customHeight="1" x14ac:dyDescent="0.25">
      <c r="B644" s="97"/>
      <c r="C644" s="97"/>
      <c r="D644" s="98"/>
      <c r="E644" s="99"/>
      <c r="F644" s="97"/>
      <c r="G644" s="97"/>
      <c r="H644" s="105">
        <v>37</v>
      </c>
      <c r="I644" s="105">
        <v>1</v>
      </c>
      <c r="J644" s="105">
        <v>79</v>
      </c>
      <c r="K644" s="95">
        <v>14979</v>
      </c>
      <c r="L644" s="106"/>
      <c r="M644" s="106"/>
      <c r="N644" s="77"/>
      <c r="O644" s="78"/>
      <c r="P644" s="78"/>
      <c r="Q644" s="78"/>
      <c r="R644" s="79"/>
      <c r="S644" s="80"/>
      <c r="T644" s="81"/>
      <c r="U644" s="77"/>
      <c r="V644" s="79"/>
      <c r="W644" s="79"/>
      <c r="X644" s="82"/>
      <c r="Y644" s="83"/>
      <c r="Z644" s="84"/>
      <c r="AA644" s="87">
        <f>SUM(AA639:AA643)</f>
        <v>153.79</v>
      </c>
      <c r="AB644" s="82"/>
    </row>
    <row r="645" spans="2:28" ht="16.5" customHeight="1" x14ac:dyDescent="0.25">
      <c r="B645" s="100" t="s">
        <v>205</v>
      </c>
      <c r="C645" s="101"/>
      <c r="D645" s="101"/>
      <c r="E645" s="101"/>
      <c r="F645" s="101"/>
      <c r="G645" s="102"/>
      <c r="H645" s="102" t="s">
        <v>301</v>
      </c>
      <c r="I645" s="102" t="s">
        <v>2304</v>
      </c>
      <c r="J645" s="102" t="s">
        <v>2305</v>
      </c>
      <c r="K645" s="102">
        <v>56</v>
      </c>
      <c r="L645" s="102">
        <v>7</v>
      </c>
      <c r="M645" s="102"/>
      <c r="N645" s="102"/>
      <c r="O645" s="102" t="s">
        <v>208</v>
      </c>
      <c r="P645" s="102" t="s">
        <v>209</v>
      </c>
      <c r="Q645" s="102" t="s">
        <v>139</v>
      </c>
      <c r="R645" s="102">
        <v>34160</v>
      </c>
      <c r="S645" s="102"/>
      <c r="T645" s="102">
        <v>100</v>
      </c>
      <c r="U645" s="102" t="s">
        <v>849</v>
      </c>
      <c r="V645" s="103"/>
      <c r="W645" s="101"/>
      <c r="X645" s="102"/>
      <c r="Y645" s="101"/>
      <c r="Z645" s="101"/>
      <c r="AA645" s="101"/>
      <c r="AB645" s="104"/>
    </row>
    <row r="646" spans="2:28" ht="16.5" customHeight="1" x14ac:dyDescent="0.25">
      <c r="B646" s="97">
        <v>959</v>
      </c>
      <c r="C646" s="97" t="s">
        <v>55</v>
      </c>
      <c r="D646" s="98">
        <v>7504</v>
      </c>
      <c r="E646" s="99">
        <v>255</v>
      </c>
      <c r="F646" s="97">
        <v>7</v>
      </c>
      <c r="G646" s="97">
        <v>1</v>
      </c>
      <c r="H646" s="105">
        <v>5</v>
      </c>
      <c r="I646" s="105">
        <v>1</v>
      </c>
      <c r="J646" s="105">
        <v>85</v>
      </c>
      <c r="K646" s="95">
        <v>2185</v>
      </c>
      <c r="L646" s="106">
        <f>T645</f>
        <v>100</v>
      </c>
      <c r="M646" s="106">
        <f>K646*L646</f>
        <v>218500</v>
      </c>
      <c r="N646" s="77"/>
      <c r="O646" s="78"/>
      <c r="P646" s="78"/>
      <c r="Q646" s="78"/>
      <c r="R646" s="79"/>
      <c r="S646" s="80"/>
      <c r="T646" s="81"/>
      <c r="U646" s="77"/>
      <c r="V646" s="79"/>
      <c r="W646" s="79"/>
      <c r="X646" s="82"/>
      <c r="Y646" s="83">
        <f>M646</f>
        <v>218500</v>
      </c>
      <c r="Z646" s="84"/>
      <c r="AA646" s="87">
        <f>AB646*M646/100</f>
        <v>21.85</v>
      </c>
      <c r="AB646" s="110">
        <v>0.01</v>
      </c>
    </row>
    <row r="647" spans="2:28" ht="16.5" customHeight="1" x14ac:dyDescent="0.25">
      <c r="B647" s="99"/>
      <c r="C647" s="99"/>
      <c r="D647" s="99"/>
      <c r="E647" s="99"/>
      <c r="F647" s="99"/>
      <c r="G647" s="99"/>
      <c r="H647" s="107"/>
      <c r="I647" s="107"/>
      <c r="J647" s="107"/>
      <c r="K647" s="106"/>
      <c r="L647" s="106"/>
      <c r="M647" s="106"/>
      <c r="N647" s="77"/>
      <c r="O647" s="78"/>
      <c r="P647" s="78"/>
      <c r="Q647" s="78"/>
      <c r="R647" s="79"/>
      <c r="S647" s="80"/>
      <c r="T647" s="81"/>
      <c r="U647" s="77"/>
      <c r="V647" s="79"/>
      <c r="W647" s="79"/>
      <c r="X647" s="86"/>
      <c r="Y647" s="83"/>
      <c r="Z647" s="84"/>
      <c r="AA647" s="85"/>
      <c r="AB647" s="86"/>
    </row>
    <row r="648" spans="2:28" ht="16.5" customHeight="1" x14ac:dyDescent="0.25">
      <c r="B648" s="100" t="s">
        <v>205</v>
      </c>
      <c r="C648" s="101"/>
      <c r="D648" s="101"/>
      <c r="E648" s="101"/>
      <c r="F648" s="101"/>
      <c r="G648" s="102"/>
      <c r="H648" s="102" t="s">
        <v>210</v>
      </c>
      <c r="I648" s="102" t="s">
        <v>2306</v>
      </c>
      <c r="J648" s="102" t="s">
        <v>971</v>
      </c>
      <c r="K648" s="102">
        <v>25</v>
      </c>
      <c r="L648" s="102">
        <v>7</v>
      </c>
      <c r="M648" s="102"/>
      <c r="N648" s="102"/>
      <c r="O648" s="102" t="s">
        <v>208</v>
      </c>
      <c r="P648" s="102" t="s">
        <v>209</v>
      </c>
      <c r="Q648" s="102" t="s">
        <v>139</v>
      </c>
      <c r="R648" s="102">
        <v>34160</v>
      </c>
      <c r="S648" s="102"/>
      <c r="T648" s="102">
        <v>100</v>
      </c>
      <c r="U648" s="102" t="s">
        <v>972</v>
      </c>
      <c r="V648" s="103"/>
      <c r="W648" s="101"/>
      <c r="X648" s="102"/>
      <c r="Y648" s="101"/>
      <c r="Z648" s="101"/>
      <c r="AA648" s="101"/>
      <c r="AB648" s="104"/>
    </row>
    <row r="649" spans="2:28" ht="16.5" customHeight="1" x14ac:dyDescent="0.25">
      <c r="B649" s="97">
        <v>960</v>
      </c>
      <c r="C649" s="97" t="s">
        <v>55</v>
      </c>
      <c r="D649" s="98">
        <v>7369</v>
      </c>
      <c r="E649" s="99">
        <v>240</v>
      </c>
      <c r="F649" s="97">
        <v>7</v>
      </c>
      <c r="G649" s="97">
        <v>1</v>
      </c>
      <c r="H649" s="105">
        <v>2</v>
      </c>
      <c r="I649" s="105">
        <v>0</v>
      </c>
      <c r="J649" s="105">
        <v>0</v>
      </c>
      <c r="K649" s="95">
        <v>800</v>
      </c>
      <c r="L649" s="106">
        <f>T648</f>
        <v>100</v>
      </c>
      <c r="M649" s="106">
        <f>K649*L649</f>
        <v>80000</v>
      </c>
      <c r="N649" s="77"/>
      <c r="O649" s="78"/>
      <c r="P649" s="78"/>
      <c r="Q649" s="78"/>
      <c r="R649" s="79"/>
      <c r="S649" s="80"/>
      <c r="T649" s="81"/>
      <c r="U649" s="77"/>
      <c r="V649" s="79"/>
      <c r="W649" s="79"/>
      <c r="X649" s="82"/>
      <c r="Y649" s="83">
        <f>M649</f>
        <v>80000</v>
      </c>
      <c r="Z649" s="84"/>
      <c r="AA649" s="87">
        <f>AB649*M649/100</f>
        <v>8</v>
      </c>
      <c r="AB649" s="110">
        <v>0.01</v>
      </c>
    </row>
    <row r="650" spans="2:28" ht="16.5" customHeight="1" x14ac:dyDescent="0.25">
      <c r="B650" s="99"/>
      <c r="C650" s="99"/>
      <c r="D650" s="99"/>
      <c r="E650" s="99"/>
      <c r="F650" s="99"/>
      <c r="G650" s="99"/>
      <c r="H650" s="107"/>
      <c r="I650" s="107"/>
      <c r="J650" s="107"/>
      <c r="K650" s="106"/>
      <c r="L650" s="106"/>
      <c r="M650" s="106"/>
      <c r="N650" s="77"/>
      <c r="O650" s="78"/>
      <c r="P650" s="78"/>
      <c r="Q650" s="78"/>
      <c r="R650" s="79"/>
      <c r="S650" s="80"/>
      <c r="T650" s="81"/>
      <c r="U650" s="77"/>
      <c r="V650" s="79"/>
      <c r="W650" s="79"/>
      <c r="X650" s="86"/>
      <c r="Y650" s="83"/>
      <c r="Z650" s="84"/>
      <c r="AA650" s="85"/>
      <c r="AB650" s="86"/>
    </row>
    <row r="651" spans="2:28" ht="16.5" customHeight="1" x14ac:dyDescent="0.25">
      <c r="B651" s="100" t="s">
        <v>205</v>
      </c>
      <c r="C651" s="101"/>
      <c r="D651" s="101"/>
      <c r="E651" s="101"/>
      <c r="F651" s="101"/>
      <c r="G651" s="102"/>
      <c r="H651" s="102" t="s">
        <v>207</v>
      </c>
      <c r="I651" s="102" t="s">
        <v>2279</v>
      </c>
      <c r="J651" s="102" t="s">
        <v>971</v>
      </c>
      <c r="K651" s="102">
        <v>25</v>
      </c>
      <c r="L651" s="102">
        <v>7</v>
      </c>
      <c r="M651" s="102"/>
      <c r="N651" s="102"/>
      <c r="O651" s="102" t="s">
        <v>208</v>
      </c>
      <c r="P651" s="102" t="s">
        <v>209</v>
      </c>
      <c r="Q651" s="102" t="s">
        <v>139</v>
      </c>
      <c r="R651" s="102">
        <v>34160</v>
      </c>
      <c r="S651" s="102"/>
      <c r="T651" s="102">
        <v>100</v>
      </c>
      <c r="U651" s="102" t="s">
        <v>972</v>
      </c>
      <c r="V651" s="103"/>
      <c r="W651" s="101"/>
      <c r="X651" s="102"/>
      <c r="Y651" s="101"/>
      <c r="Z651" s="101"/>
      <c r="AA651" s="101"/>
      <c r="AB651" s="104"/>
    </row>
    <row r="652" spans="2:28" ht="16.5" customHeight="1" x14ac:dyDescent="0.25">
      <c r="B652" s="97">
        <v>961</v>
      </c>
      <c r="C652" s="97" t="s">
        <v>55</v>
      </c>
      <c r="D652" s="98">
        <v>7369</v>
      </c>
      <c r="E652" s="99">
        <v>241</v>
      </c>
      <c r="F652" s="97">
        <v>7</v>
      </c>
      <c r="G652" s="97">
        <v>1</v>
      </c>
      <c r="H652" s="105">
        <v>2</v>
      </c>
      <c r="I652" s="105">
        <v>0</v>
      </c>
      <c r="J652" s="105">
        <v>0</v>
      </c>
      <c r="K652" s="95">
        <v>800</v>
      </c>
      <c r="L652" s="106">
        <f>T651</f>
        <v>100</v>
      </c>
      <c r="M652" s="106">
        <f>K652*L652</f>
        <v>80000</v>
      </c>
      <c r="N652" s="77"/>
      <c r="O652" s="78"/>
      <c r="P652" s="78"/>
      <c r="Q652" s="78"/>
      <c r="R652" s="79"/>
      <c r="S652" s="80"/>
      <c r="T652" s="81"/>
      <c r="U652" s="77"/>
      <c r="V652" s="79"/>
      <c r="W652" s="79"/>
      <c r="X652" s="82"/>
      <c r="Y652" s="83">
        <f>M652</f>
        <v>80000</v>
      </c>
      <c r="Z652" s="84"/>
      <c r="AA652" s="87">
        <f>AB652*M652/100</f>
        <v>8</v>
      </c>
      <c r="AB652" s="110">
        <v>0.01</v>
      </c>
    </row>
    <row r="653" spans="2:28" ht="16.5" customHeight="1" x14ac:dyDescent="0.25">
      <c r="B653" s="99"/>
      <c r="C653" s="99"/>
      <c r="D653" s="99"/>
      <c r="E653" s="99"/>
      <c r="F653" s="99"/>
      <c r="G653" s="99"/>
      <c r="H653" s="107"/>
      <c r="I653" s="107"/>
      <c r="J653" s="107"/>
      <c r="K653" s="106"/>
      <c r="L653" s="106"/>
      <c r="M653" s="106"/>
      <c r="N653" s="77"/>
      <c r="O653" s="78"/>
      <c r="P653" s="78"/>
      <c r="Q653" s="78"/>
      <c r="R653" s="79"/>
      <c r="S653" s="80"/>
      <c r="T653" s="81"/>
      <c r="U653" s="77"/>
      <c r="V653" s="79"/>
      <c r="W653" s="79"/>
      <c r="X653" s="86"/>
      <c r="Y653" s="83"/>
      <c r="Z653" s="84"/>
      <c r="AA653" s="85"/>
      <c r="AB653" s="86"/>
    </row>
    <row r="654" spans="2:28" ht="16.5" customHeight="1" x14ac:dyDescent="0.25">
      <c r="B654" s="100" t="s">
        <v>205</v>
      </c>
      <c r="C654" s="101"/>
      <c r="D654" s="101"/>
      <c r="E654" s="101"/>
      <c r="F654" s="101"/>
      <c r="G654" s="102"/>
      <c r="H654" s="102" t="s">
        <v>210</v>
      </c>
      <c r="I654" s="102" t="s">
        <v>2307</v>
      </c>
      <c r="J654" s="102" t="s">
        <v>247</v>
      </c>
      <c r="K654" s="102">
        <v>63</v>
      </c>
      <c r="L654" s="102">
        <v>7</v>
      </c>
      <c r="M654" s="102"/>
      <c r="N654" s="102"/>
      <c r="O654" s="102" t="s">
        <v>208</v>
      </c>
      <c r="P654" s="102" t="s">
        <v>209</v>
      </c>
      <c r="Q654" s="102" t="s">
        <v>139</v>
      </c>
      <c r="R654" s="102">
        <v>34160</v>
      </c>
      <c r="S654" s="102"/>
      <c r="T654" s="102">
        <v>100</v>
      </c>
      <c r="U654" s="102" t="s">
        <v>2308</v>
      </c>
      <c r="V654" s="103"/>
      <c r="W654" s="101"/>
      <c r="X654" s="102" t="s">
        <v>212</v>
      </c>
      <c r="Y654" s="101" t="s">
        <v>2310</v>
      </c>
      <c r="Z654" s="101"/>
      <c r="AA654" s="101"/>
      <c r="AB654" s="104"/>
    </row>
    <row r="655" spans="2:28" ht="16.5" customHeight="1" x14ac:dyDescent="0.25">
      <c r="B655" s="97">
        <v>962</v>
      </c>
      <c r="C655" s="97" t="s">
        <v>55</v>
      </c>
      <c r="D655" s="98">
        <v>6098</v>
      </c>
      <c r="E655" s="99">
        <v>25</v>
      </c>
      <c r="F655" s="97">
        <v>7</v>
      </c>
      <c r="G655" s="97">
        <v>1</v>
      </c>
      <c r="H655" s="105">
        <v>14</v>
      </c>
      <c r="I655" s="105">
        <v>1</v>
      </c>
      <c r="J655" s="105">
        <v>14</v>
      </c>
      <c r="K655" s="95">
        <v>5714</v>
      </c>
      <c r="L655" s="106">
        <f>T654</f>
        <v>100</v>
      </c>
      <c r="M655" s="106">
        <f>K655*L655</f>
        <v>571400</v>
      </c>
      <c r="N655" s="77"/>
      <c r="O655" s="78"/>
      <c r="P655" s="78"/>
      <c r="Q655" s="78"/>
      <c r="R655" s="79"/>
      <c r="S655" s="80"/>
      <c r="T655" s="81"/>
      <c r="U655" s="77"/>
      <c r="V655" s="79"/>
      <c r="W655" s="79"/>
      <c r="X655" s="82"/>
      <c r="Y655" s="83">
        <f>M655</f>
        <v>571400</v>
      </c>
      <c r="Z655" s="84"/>
      <c r="AA655" s="87">
        <f>AB655*M655/100</f>
        <v>57.14</v>
      </c>
      <c r="AB655" s="110">
        <v>0.01</v>
      </c>
    </row>
    <row r="656" spans="2:28" ht="16.5" customHeight="1" x14ac:dyDescent="0.25">
      <c r="B656" s="99"/>
      <c r="C656" s="99"/>
      <c r="D656" s="99"/>
      <c r="E656" s="99"/>
      <c r="F656" s="99"/>
      <c r="G656" s="99"/>
      <c r="H656" s="107"/>
      <c r="I656" s="107"/>
      <c r="J656" s="107"/>
      <c r="K656" s="106"/>
      <c r="L656" s="106"/>
      <c r="M656" s="106"/>
      <c r="N656" s="77"/>
      <c r="O656" s="78"/>
      <c r="P656" s="78"/>
      <c r="Q656" s="78"/>
      <c r="R656" s="79"/>
      <c r="S656" s="80"/>
      <c r="T656" s="81"/>
      <c r="U656" s="77"/>
      <c r="V656" s="79"/>
      <c r="W656" s="79"/>
      <c r="X656" s="86"/>
      <c r="Y656" s="83"/>
      <c r="Z656" s="84"/>
      <c r="AA656" s="85"/>
      <c r="AB656" s="86"/>
    </row>
    <row r="657" spans="2:28" ht="16.5" customHeight="1" x14ac:dyDescent="0.25">
      <c r="B657" s="100" t="s">
        <v>205</v>
      </c>
      <c r="C657" s="101"/>
      <c r="D657" s="101"/>
      <c r="E657" s="101"/>
      <c r="F657" s="101"/>
      <c r="G657" s="102"/>
      <c r="H657" s="102" t="s">
        <v>210</v>
      </c>
      <c r="I657" s="102" t="s">
        <v>1146</v>
      </c>
      <c r="J657" s="102" t="s">
        <v>1147</v>
      </c>
      <c r="K657" s="102">
        <v>87</v>
      </c>
      <c r="L657" s="102">
        <v>7</v>
      </c>
      <c r="M657" s="102"/>
      <c r="N657" s="102"/>
      <c r="O657" s="102" t="s">
        <v>208</v>
      </c>
      <c r="P657" s="102" t="s">
        <v>209</v>
      </c>
      <c r="Q657" s="102" t="s">
        <v>139</v>
      </c>
      <c r="R657" s="102">
        <v>34160</v>
      </c>
      <c r="S657" s="102"/>
      <c r="T657" s="102">
        <v>100</v>
      </c>
      <c r="U657" s="102" t="s">
        <v>2309</v>
      </c>
      <c r="V657" s="103"/>
      <c r="W657" s="101"/>
      <c r="X657" s="102"/>
      <c r="Y657" s="101"/>
      <c r="Z657" s="101"/>
      <c r="AA657" s="101"/>
      <c r="AB657" s="104"/>
    </row>
    <row r="658" spans="2:28" ht="16.5" customHeight="1" x14ac:dyDescent="0.25">
      <c r="B658" s="97">
        <v>963</v>
      </c>
      <c r="C658" s="97" t="s">
        <v>55</v>
      </c>
      <c r="D658" s="98">
        <v>6897</v>
      </c>
      <c r="E658" s="99">
        <v>215</v>
      </c>
      <c r="F658" s="97">
        <v>7</v>
      </c>
      <c r="G658" s="97"/>
      <c r="H658" s="105">
        <v>14</v>
      </c>
      <c r="I658" s="105">
        <v>0</v>
      </c>
      <c r="J658" s="105">
        <v>14</v>
      </c>
      <c r="K658" s="95">
        <v>5614</v>
      </c>
      <c r="L658" s="106">
        <f>T657</f>
        <v>100</v>
      </c>
      <c r="M658" s="106">
        <f>K658*L658</f>
        <v>561400</v>
      </c>
      <c r="N658" s="77"/>
      <c r="O658" s="78"/>
      <c r="P658" s="78"/>
      <c r="Q658" s="78"/>
      <c r="R658" s="79"/>
      <c r="S658" s="80"/>
      <c r="T658" s="81"/>
      <c r="U658" s="77"/>
      <c r="V658" s="79"/>
      <c r="W658" s="79"/>
      <c r="X658" s="82"/>
      <c r="Y658" s="83">
        <f>M658</f>
        <v>561400</v>
      </c>
      <c r="Z658" s="84"/>
      <c r="AA658" s="87">
        <f>AB658*M658/100</f>
        <v>56.14</v>
      </c>
      <c r="AB658" s="110">
        <v>0.01</v>
      </c>
    </row>
    <row r="659" spans="2:28" ht="16.5" customHeight="1" x14ac:dyDescent="0.25">
      <c r="B659" s="97"/>
      <c r="C659" s="97"/>
      <c r="D659" s="98"/>
      <c r="E659" s="99"/>
      <c r="F659" s="97"/>
      <c r="G659" s="97"/>
      <c r="H659" s="105"/>
      <c r="I659" s="105">
        <v>1</v>
      </c>
      <c r="J659" s="105"/>
      <c r="K659" s="95">
        <v>100</v>
      </c>
      <c r="L659" s="106">
        <f>T657</f>
        <v>100</v>
      </c>
      <c r="M659" s="106">
        <f>K659*L659</f>
        <v>10000</v>
      </c>
      <c r="N659" s="77"/>
      <c r="O659" s="78" t="s">
        <v>203</v>
      </c>
      <c r="P659" s="78" t="s">
        <v>5</v>
      </c>
      <c r="Q659" s="78" t="s">
        <v>143</v>
      </c>
      <c r="R659" s="79">
        <v>108</v>
      </c>
      <c r="S659" s="80"/>
      <c r="T659" s="81">
        <v>8050</v>
      </c>
      <c r="U659" s="96" t="s">
        <v>1334</v>
      </c>
      <c r="V659" s="79">
        <f>R659*T659*16/100</f>
        <v>139104</v>
      </c>
      <c r="W659" s="79">
        <f>R659*T659-V659</f>
        <v>730296</v>
      </c>
      <c r="X659" s="82">
        <f>M659+W659</f>
        <v>740296</v>
      </c>
      <c r="Y659" s="83">
        <f>M659</f>
        <v>10000</v>
      </c>
      <c r="Z659" s="84"/>
      <c r="AA659" s="87">
        <f>AB659*M659/100</f>
        <v>2</v>
      </c>
      <c r="AB659" s="86">
        <v>0.02</v>
      </c>
    </row>
    <row r="660" spans="2:28" ht="16.5" customHeight="1" x14ac:dyDescent="0.25">
      <c r="B660" s="97"/>
      <c r="C660" s="97"/>
      <c r="D660" s="98"/>
      <c r="E660" s="99"/>
      <c r="F660" s="97"/>
      <c r="G660" s="97"/>
      <c r="H660" s="105">
        <v>14</v>
      </c>
      <c r="I660" s="105">
        <v>1</v>
      </c>
      <c r="J660" s="105">
        <v>14</v>
      </c>
      <c r="K660" s="95">
        <v>5714</v>
      </c>
      <c r="L660" s="106"/>
      <c r="M660" s="106"/>
      <c r="N660" s="77"/>
      <c r="O660" s="78"/>
      <c r="P660" s="78"/>
      <c r="Q660" s="78"/>
      <c r="R660" s="79"/>
      <c r="S660" s="80"/>
      <c r="T660" s="81"/>
      <c r="U660" s="77"/>
      <c r="V660" s="79"/>
      <c r="W660" s="79"/>
      <c r="X660" s="82"/>
      <c r="Y660" s="83"/>
      <c r="Z660" s="84"/>
      <c r="AA660" s="87">
        <f>SUM(AA658:AA659)</f>
        <v>58.14</v>
      </c>
      <c r="AB660" s="82"/>
    </row>
    <row r="661" spans="2:28" ht="16.5" customHeight="1" x14ac:dyDescent="0.25">
      <c r="B661" s="99"/>
      <c r="C661" s="99"/>
      <c r="D661" s="99"/>
      <c r="E661" s="99"/>
      <c r="F661" s="99"/>
      <c r="G661" s="99"/>
      <c r="H661" s="107"/>
      <c r="I661" s="107"/>
      <c r="J661" s="107"/>
      <c r="K661" s="106"/>
      <c r="L661" s="106"/>
      <c r="M661" s="106"/>
      <c r="N661" s="77"/>
      <c r="O661" s="78"/>
      <c r="P661" s="78"/>
      <c r="Q661" s="78"/>
      <c r="R661" s="79"/>
      <c r="S661" s="80"/>
      <c r="T661" s="81"/>
      <c r="U661" s="77"/>
      <c r="V661" s="79"/>
      <c r="W661" s="79"/>
      <c r="X661" s="86"/>
      <c r="Y661" s="83"/>
      <c r="Z661" s="84"/>
      <c r="AA661" s="85"/>
      <c r="AB661" s="86"/>
    </row>
    <row r="662" spans="2:28" ht="16.5" customHeight="1" x14ac:dyDescent="0.25">
      <c r="B662" s="100" t="s">
        <v>205</v>
      </c>
      <c r="C662" s="101"/>
      <c r="D662" s="101"/>
      <c r="E662" s="101"/>
      <c r="F662" s="101"/>
      <c r="G662" s="102"/>
      <c r="H662" s="102" t="s">
        <v>210</v>
      </c>
      <c r="I662" s="102" t="s">
        <v>1005</v>
      </c>
      <c r="J662" s="102" t="s">
        <v>2311</v>
      </c>
      <c r="K662" s="102">
        <v>47</v>
      </c>
      <c r="L662" s="102">
        <v>7</v>
      </c>
      <c r="M662" s="102"/>
      <c r="N662" s="102"/>
      <c r="O662" s="102" t="s">
        <v>208</v>
      </c>
      <c r="P662" s="102" t="s">
        <v>209</v>
      </c>
      <c r="Q662" s="102" t="s">
        <v>139</v>
      </c>
      <c r="R662" s="102">
        <v>34160</v>
      </c>
      <c r="S662" s="102"/>
      <c r="T662" s="102">
        <v>100</v>
      </c>
      <c r="U662" s="102" t="s">
        <v>2230</v>
      </c>
      <c r="V662" s="103"/>
      <c r="W662" s="101"/>
      <c r="X662" s="102"/>
      <c r="Y662" s="101"/>
      <c r="Z662" s="101"/>
      <c r="AA662" s="101"/>
      <c r="AB662" s="104"/>
    </row>
    <row r="663" spans="2:28" ht="16.5" customHeight="1" x14ac:dyDescent="0.25">
      <c r="B663" s="97">
        <v>964</v>
      </c>
      <c r="C663" s="97" t="s">
        <v>55</v>
      </c>
      <c r="D663" s="98">
        <v>7471</v>
      </c>
      <c r="E663" s="99">
        <v>244</v>
      </c>
      <c r="F663" s="97">
        <v>6</v>
      </c>
      <c r="G663" s="97">
        <v>1</v>
      </c>
      <c r="H663" s="105">
        <v>9</v>
      </c>
      <c r="I663" s="105">
        <v>0</v>
      </c>
      <c r="J663" s="105">
        <v>0</v>
      </c>
      <c r="K663" s="95">
        <v>3600</v>
      </c>
      <c r="L663" s="106">
        <f>T662</f>
        <v>100</v>
      </c>
      <c r="M663" s="106">
        <f>K663*L663</f>
        <v>360000</v>
      </c>
      <c r="N663" s="77"/>
      <c r="O663" s="78"/>
      <c r="P663" s="78"/>
      <c r="Q663" s="78"/>
      <c r="R663" s="79"/>
      <c r="S663" s="80"/>
      <c r="T663" s="81"/>
      <c r="U663" s="77"/>
      <c r="V663" s="79"/>
      <c r="W663" s="79"/>
      <c r="X663" s="82"/>
      <c r="Y663" s="83">
        <f>M663</f>
        <v>360000</v>
      </c>
      <c r="Z663" s="84"/>
      <c r="AA663" s="87">
        <f>AB663*M663/100</f>
        <v>36</v>
      </c>
      <c r="AB663" s="110">
        <v>0.01</v>
      </c>
    </row>
    <row r="664" spans="2:28" ht="16.5" customHeight="1" x14ac:dyDescent="0.25">
      <c r="B664" s="99"/>
      <c r="C664" s="99"/>
      <c r="D664" s="99"/>
      <c r="E664" s="99"/>
      <c r="F664" s="99"/>
      <c r="G664" s="99"/>
      <c r="H664" s="107"/>
      <c r="I664" s="107"/>
      <c r="J664" s="107"/>
      <c r="K664" s="106"/>
      <c r="L664" s="106"/>
      <c r="M664" s="106"/>
      <c r="N664" s="77"/>
      <c r="O664" s="78"/>
      <c r="P664" s="78"/>
      <c r="Q664" s="78"/>
      <c r="R664" s="79"/>
      <c r="S664" s="80"/>
      <c r="T664" s="81"/>
      <c r="U664" s="77"/>
      <c r="V664" s="79"/>
      <c r="W664" s="79"/>
      <c r="X664" s="86"/>
      <c r="Y664" s="83"/>
      <c r="Z664" s="84"/>
      <c r="AA664" s="85"/>
      <c r="AB664" s="86"/>
    </row>
    <row r="665" spans="2:28" ht="16.5" customHeight="1" x14ac:dyDescent="0.25">
      <c r="B665" s="100" t="s">
        <v>205</v>
      </c>
      <c r="C665" s="101"/>
      <c r="D665" s="101"/>
      <c r="E665" s="101"/>
      <c r="F665" s="101"/>
      <c r="G665" s="102"/>
      <c r="H665" s="102" t="s">
        <v>210</v>
      </c>
      <c r="I665" s="102" t="s">
        <v>2312</v>
      </c>
      <c r="J665" s="102" t="s">
        <v>2312</v>
      </c>
      <c r="K665" s="102">
        <v>47</v>
      </c>
      <c r="L665" s="102">
        <v>7</v>
      </c>
      <c r="M665" s="102"/>
      <c r="N665" s="102"/>
      <c r="O665" s="102" t="s">
        <v>208</v>
      </c>
      <c r="P665" s="102" t="s">
        <v>209</v>
      </c>
      <c r="Q665" s="102" t="s">
        <v>139</v>
      </c>
      <c r="R665" s="102">
        <v>34160</v>
      </c>
      <c r="S665" s="102"/>
      <c r="T665" s="102">
        <v>100</v>
      </c>
      <c r="U665" s="102" t="s">
        <v>2230</v>
      </c>
      <c r="V665" s="103"/>
      <c r="W665" s="101"/>
      <c r="X665" s="102" t="s">
        <v>212</v>
      </c>
      <c r="Y665" s="101" t="s">
        <v>2313</v>
      </c>
      <c r="Z665" s="101"/>
      <c r="AA665" s="101"/>
      <c r="AB665" s="104"/>
    </row>
    <row r="666" spans="2:28" ht="16.5" customHeight="1" x14ac:dyDescent="0.25">
      <c r="B666" s="97">
        <v>965</v>
      </c>
      <c r="C666" s="97" t="s">
        <v>55</v>
      </c>
      <c r="D666" s="98">
        <v>7472</v>
      </c>
      <c r="E666" s="99">
        <v>245</v>
      </c>
      <c r="F666" s="97">
        <v>6</v>
      </c>
      <c r="G666" s="97">
        <v>1</v>
      </c>
      <c r="H666" s="105">
        <v>9</v>
      </c>
      <c r="I666" s="105">
        <v>0</v>
      </c>
      <c r="J666" s="105">
        <v>0</v>
      </c>
      <c r="K666" s="95">
        <v>3600</v>
      </c>
      <c r="L666" s="106">
        <f>T665</f>
        <v>100</v>
      </c>
      <c r="M666" s="106">
        <f>K666*L666</f>
        <v>360000</v>
      </c>
      <c r="N666" s="77"/>
      <c r="O666" s="78"/>
      <c r="P666" s="78"/>
      <c r="Q666" s="78"/>
      <c r="R666" s="79"/>
      <c r="S666" s="80"/>
      <c r="T666" s="81"/>
      <c r="U666" s="77"/>
      <c r="V666" s="79"/>
      <c r="W666" s="79"/>
      <c r="X666" s="82"/>
      <c r="Y666" s="83">
        <f>M666</f>
        <v>360000</v>
      </c>
      <c r="Z666" s="84"/>
      <c r="AA666" s="87">
        <f>AB666*M666/100</f>
        <v>36</v>
      </c>
      <c r="AB666" s="110">
        <v>0.01</v>
      </c>
    </row>
    <row r="667" spans="2:28" ht="16.5" customHeight="1" x14ac:dyDescent="0.25">
      <c r="B667" s="99"/>
      <c r="C667" s="99"/>
      <c r="D667" s="99"/>
      <c r="E667" s="99"/>
      <c r="F667" s="99"/>
      <c r="G667" s="99"/>
      <c r="H667" s="107"/>
      <c r="I667" s="107"/>
      <c r="J667" s="107"/>
      <c r="K667" s="106"/>
      <c r="L667" s="106"/>
      <c r="M667" s="106"/>
      <c r="N667" s="77"/>
      <c r="O667" s="78"/>
      <c r="P667" s="78"/>
      <c r="Q667" s="78"/>
      <c r="R667" s="79"/>
      <c r="S667" s="80"/>
      <c r="T667" s="81"/>
      <c r="U667" s="77"/>
      <c r="V667" s="79"/>
      <c r="W667" s="79"/>
      <c r="X667" s="86"/>
      <c r="Y667" s="83"/>
      <c r="Z667" s="84"/>
      <c r="AA667" s="85"/>
      <c r="AB667" s="86"/>
    </row>
    <row r="668" spans="2:28" ht="16.5" customHeight="1" x14ac:dyDescent="0.25">
      <c r="B668" s="100" t="s">
        <v>205</v>
      </c>
      <c r="C668" s="101"/>
      <c r="D668" s="101"/>
      <c r="E668" s="101"/>
      <c r="F668" s="101"/>
      <c r="G668" s="102"/>
      <c r="H668" s="102" t="s">
        <v>210</v>
      </c>
      <c r="I668" s="102" t="s">
        <v>2289</v>
      </c>
      <c r="J668" s="102" t="s">
        <v>2290</v>
      </c>
      <c r="K668" s="102">
        <v>71</v>
      </c>
      <c r="L668" s="102">
        <v>7</v>
      </c>
      <c r="M668" s="102"/>
      <c r="N668" s="102"/>
      <c r="O668" s="102" t="s">
        <v>208</v>
      </c>
      <c r="P668" s="102" t="s">
        <v>209</v>
      </c>
      <c r="Q668" s="102" t="s">
        <v>139</v>
      </c>
      <c r="R668" s="102">
        <v>34160</v>
      </c>
      <c r="S668" s="102"/>
      <c r="T668" s="102">
        <v>130</v>
      </c>
      <c r="U668" s="102" t="s">
        <v>2291</v>
      </c>
      <c r="V668" s="103"/>
      <c r="W668" s="101"/>
      <c r="X668" s="102"/>
      <c r="Y668" s="101"/>
      <c r="Z668" s="101"/>
      <c r="AA668" s="101"/>
      <c r="AB668" s="104"/>
    </row>
    <row r="669" spans="2:28" ht="16.5" customHeight="1" x14ac:dyDescent="0.25">
      <c r="B669" s="97">
        <v>975</v>
      </c>
      <c r="C669" s="97" t="s">
        <v>55</v>
      </c>
      <c r="D669" s="98">
        <v>6127</v>
      </c>
      <c r="E669" s="99">
        <v>163</v>
      </c>
      <c r="F669" s="97"/>
      <c r="G669" s="97">
        <v>1</v>
      </c>
      <c r="H669" s="105">
        <v>5</v>
      </c>
      <c r="I669" s="105">
        <v>1</v>
      </c>
      <c r="J669" s="105">
        <v>75</v>
      </c>
      <c r="K669" s="95">
        <v>2175</v>
      </c>
      <c r="L669" s="106">
        <f>T668</f>
        <v>130</v>
      </c>
      <c r="M669" s="106">
        <f>K669*L669</f>
        <v>282750</v>
      </c>
      <c r="N669" s="77"/>
      <c r="O669" s="78"/>
      <c r="P669" s="78"/>
      <c r="Q669" s="78"/>
      <c r="R669" s="79"/>
      <c r="S669" s="80"/>
      <c r="T669" s="81"/>
      <c r="U669" s="77"/>
      <c r="V669" s="79"/>
      <c r="W669" s="79"/>
      <c r="X669" s="82"/>
      <c r="Y669" s="83">
        <f>M669</f>
        <v>282750</v>
      </c>
      <c r="Z669" s="84"/>
      <c r="AA669" s="87">
        <f>AB669*M669/100</f>
        <v>28.274999999999999</v>
      </c>
      <c r="AB669" s="110">
        <v>0.01</v>
      </c>
    </row>
    <row r="670" spans="2:28" ht="16.5" customHeight="1" x14ac:dyDescent="0.25">
      <c r="B670" s="99"/>
      <c r="C670" s="99"/>
      <c r="D670" s="99"/>
      <c r="E670" s="99"/>
      <c r="F670" s="99"/>
      <c r="G670" s="99"/>
      <c r="H670" s="107"/>
      <c r="I670" s="107"/>
      <c r="J670" s="107"/>
      <c r="K670" s="106"/>
      <c r="L670" s="106"/>
      <c r="M670" s="106"/>
      <c r="N670" s="77"/>
      <c r="O670" s="78"/>
      <c r="P670" s="78"/>
      <c r="Q670" s="78"/>
      <c r="R670" s="79"/>
      <c r="S670" s="80"/>
      <c r="T670" s="81"/>
      <c r="U670" s="77"/>
      <c r="V670" s="79"/>
      <c r="W670" s="79"/>
      <c r="X670" s="86"/>
      <c r="Y670" s="83"/>
      <c r="Z670" s="84"/>
      <c r="AA670" s="85"/>
      <c r="AB670" s="86"/>
    </row>
    <row r="671" spans="2:28" ht="16.5" customHeight="1" x14ac:dyDescent="0.25">
      <c r="B671" s="100" t="s">
        <v>205</v>
      </c>
      <c r="C671" s="101"/>
      <c r="D671" s="101"/>
      <c r="E671" s="101"/>
      <c r="F671" s="101"/>
      <c r="G671" s="102"/>
      <c r="H671" s="102" t="s">
        <v>210</v>
      </c>
      <c r="I671" s="102" t="s">
        <v>1019</v>
      </c>
      <c r="J671" s="102" t="s">
        <v>2332</v>
      </c>
      <c r="K671" s="102">
        <v>61</v>
      </c>
      <c r="L671" s="102">
        <v>7</v>
      </c>
      <c r="M671" s="102"/>
      <c r="N671" s="102"/>
      <c r="O671" s="102" t="s">
        <v>208</v>
      </c>
      <c r="P671" s="102" t="s">
        <v>209</v>
      </c>
      <c r="Q671" s="102" t="s">
        <v>139</v>
      </c>
      <c r="R671" s="102">
        <v>34160</v>
      </c>
      <c r="S671" s="102"/>
      <c r="T671" s="102">
        <v>80</v>
      </c>
      <c r="U671" s="102" t="s">
        <v>2333</v>
      </c>
      <c r="V671" s="103"/>
      <c r="W671" s="101"/>
      <c r="X671" s="102" t="s">
        <v>212</v>
      </c>
      <c r="Y671" s="101" t="s">
        <v>2334</v>
      </c>
      <c r="Z671" s="101"/>
      <c r="AA671" s="101"/>
      <c r="AB671" s="104"/>
    </row>
    <row r="672" spans="2:28" ht="16.5" customHeight="1" x14ac:dyDescent="0.25">
      <c r="B672" s="97">
        <v>983</v>
      </c>
      <c r="C672" s="97" t="s">
        <v>206</v>
      </c>
      <c r="D672" s="98">
        <v>3888</v>
      </c>
      <c r="E672" s="99">
        <v>10</v>
      </c>
      <c r="F672" s="97">
        <v>6</v>
      </c>
      <c r="G672" s="97">
        <v>1</v>
      </c>
      <c r="H672" s="105">
        <v>10</v>
      </c>
      <c r="I672" s="105">
        <v>0</v>
      </c>
      <c r="J672" s="105">
        <v>21</v>
      </c>
      <c r="K672" s="95">
        <v>4021</v>
      </c>
      <c r="L672" s="106">
        <f>T671</f>
        <v>80</v>
      </c>
      <c r="M672" s="106">
        <f>K672*L672</f>
        <v>321680</v>
      </c>
      <c r="N672" s="77"/>
      <c r="O672" s="78"/>
      <c r="P672" s="78"/>
      <c r="Q672" s="78"/>
      <c r="R672" s="79"/>
      <c r="S672" s="80"/>
      <c r="T672" s="81"/>
      <c r="U672" s="77"/>
      <c r="V672" s="79"/>
      <c r="W672" s="79"/>
      <c r="X672" s="82"/>
      <c r="Y672" s="83">
        <f>M672</f>
        <v>321680</v>
      </c>
      <c r="Z672" s="84"/>
      <c r="AA672" s="87">
        <f>AB672*M672/100</f>
        <v>32.167999999999999</v>
      </c>
      <c r="AB672" s="110">
        <v>0.01</v>
      </c>
    </row>
    <row r="673" spans="2:28" ht="16.5" customHeight="1" x14ac:dyDescent="0.25">
      <c r="B673" s="99"/>
      <c r="C673" s="99"/>
      <c r="D673" s="99"/>
      <c r="E673" s="99"/>
      <c r="F673" s="99"/>
      <c r="G673" s="99"/>
      <c r="H673" s="107"/>
      <c r="I673" s="107"/>
      <c r="J673" s="107"/>
      <c r="K673" s="106"/>
      <c r="L673" s="106"/>
      <c r="M673" s="106"/>
      <c r="N673" s="77"/>
      <c r="O673" s="78"/>
      <c r="P673" s="78"/>
      <c r="Q673" s="78"/>
      <c r="R673" s="79"/>
      <c r="S673" s="80"/>
      <c r="T673" s="81"/>
      <c r="U673" s="77"/>
      <c r="V673" s="79"/>
      <c r="W673" s="79"/>
      <c r="X673" s="86"/>
      <c r="Y673" s="83"/>
      <c r="Z673" s="84"/>
      <c r="AA673" s="85"/>
      <c r="AB673" s="86"/>
    </row>
    <row r="674" spans="2:28" ht="16.5" customHeight="1" x14ac:dyDescent="0.25">
      <c r="B674" s="100" t="s">
        <v>205</v>
      </c>
      <c r="C674" s="101"/>
      <c r="D674" s="101"/>
      <c r="E674" s="101"/>
      <c r="F674" s="101"/>
      <c r="G674" s="102"/>
      <c r="H674" s="102" t="s">
        <v>210</v>
      </c>
      <c r="I674" s="102" t="s">
        <v>987</v>
      </c>
      <c r="J674" s="102" t="s">
        <v>247</v>
      </c>
      <c r="K674" s="102">
        <v>35</v>
      </c>
      <c r="L674" s="102">
        <v>7</v>
      </c>
      <c r="M674" s="102"/>
      <c r="N674" s="102"/>
      <c r="O674" s="102" t="s">
        <v>208</v>
      </c>
      <c r="P674" s="102" t="s">
        <v>209</v>
      </c>
      <c r="Q674" s="102" t="s">
        <v>139</v>
      </c>
      <c r="R674" s="102">
        <v>34160</v>
      </c>
      <c r="S674" s="102"/>
      <c r="T674" s="102">
        <v>80</v>
      </c>
      <c r="U674" s="102"/>
      <c r="V674" s="103"/>
      <c r="W674" s="101"/>
      <c r="X674" s="102"/>
      <c r="Y674" s="101"/>
      <c r="Z674" s="101"/>
      <c r="AA674" s="101"/>
      <c r="AB674" s="104"/>
    </row>
    <row r="675" spans="2:28" ht="16.5" customHeight="1" x14ac:dyDescent="0.25">
      <c r="B675" s="97">
        <v>1036</v>
      </c>
      <c r="C675" s="97" t="s">
        <v>206</v>
      </c>
      <c r="D675" s="98">
        <v>3876</v>
      </c>
      <c r="E675" s="99">
        <v>12</v>
      </c>
      <c r="F675" s="97">
        <v>6</v>
      </c>
      <c r="G675" s="97">
        <v>1</v>
      </c>
      <c r="H675" s="105">
        <v>14</v>
      </c>
      <c r="I675" s="105">
        <v>2</v>
      </c>
      <c r="J675" s="105">
        <v>92</v>
      </c>
      <c r="K675" s="95">
        <v>5892</v>
      </c>
      <c r="L675" s="106">
        <f>T674</f>
        <v>80</v>
      </c>
      <c r="M675" s="106">
        <f>K675*L675</f>
        <v>471360</v>
      </c>
      <c r="N675" s="77"/>
      <c r="O675" s="78"/>
      <c r="P675" s="78"/>
      <c r="Q675" s="78"/>
      <c r="R675" s="79"/>
      <c r="S675" s="80"/>
      <c r="T675" s="81"/>
      <c r="U675" s="77"/>
      <c r="V675" s="79"/>
      <c r="W675" s="79"/>
      <c r="X675" s="82"/>
      <c r="Y675" s="83">
        <f>M675</f>
        <v>471360</v>
      </c>
      <c r="Z675" s="84"/>
      <c r="AA675" s="87">
        <f>AB675*M675/100</f>
        <v>47.136000000000003</v>
      </c>
      <c r="AB675" s="110">
        <v>0.01</v>
      </c>
    </row>
    <row r="676" spans="2:28" ht="16.5" customHeight="1" x14ac:dyDescent="0.25">
      <c r="B676" s="99"/>
      <c r="C676" s="99"/>
      <c r="D676" s="99"/>
      <c r="E676" s="99"/>
      <c r="F676" s="99"/>
      <c r="G676" s="99"/>
      <c r="H676" s="107"/>
      <c r="I676" s="107"/>
      <c r="J676" s="107"/>
      <c r="K676" s="106"/>
      <c r="L676" s="106"/>
      <c r="M676" s="106"/>
      <c r="N676" s="77"/>
      <c r="O676" s="78"/>
      <c r="P676" s="78"/>
      <c r="Q676" s="78"/>
      <c r="R676" s="79"/>
      <c r="S676" s="80"/>
      <c r="T676" s="81"/>
      <c r="U676" s="77"/>
      <c r="V676" s="79"/>
      <c r="W676" s="79"/>
      <c r="X676" s="86"/>
      <c r="Y676" s="83"/>
      <c r="Z676" s="84"/>
      <c r="AA676" s="85"/>
      <c r="AB676" s="86"/>
    </row>
    <row r="677" spans="2:28" ht="16.5" customHeight="1" x14ac:dyDescent="0.25">
      <c r="B677" s="100" t="s">
        <v>205</v>
      </c>
      <c r="C677" s="101"/>
      <c r="D677" s="101"/>
      <c r="E677" s="101"/>
      <c r="F677" s="101"/>
      <c r="G677" s="102"/>
      <c r="H677" s="102" t="s">
        <v>207</v>
      </c>
      <c r="I677" s="102" t="s">
        <v>2567</v>
      </c>
      <c r="J677" s="102" t="s">
        <v>855</v>
      </c>
      <c r="K677" s="102">
        <v>36</v>
      </c>
      <c r="L677" s="102">
        <v>7</v>
      </c>
      <c r="M677" s="102"/>
      <c r="N677" s="102"/>
      <c r="O677" s="102" t="s">
        <v>208</v>
      </c>
      <c r="P677" s="102" t="s">
        <v>209</v>
      </c>
      <c r="Q677" s="102" t="s">
        <v>139</v>
      </c>
      <c r="R677" s="102">
        <v>34160</v>
      </c>
      <c r="S677" s="102"/>
      <c r="T677" s="102">
        <v>80</v>
      </c>
      <c r="U677" s="102"/>
      <c r="V677" s="103"/>
      <c r="W677" s="101"/>
      <c r="X677" s="102"/>
      <c r="Y677" s="101"/>
      <c r="Z677" s="101"/>
      <c r="AA677" s="101"/>
      <c r="AB677" s="104"/>
    </row>
    <row r="678" spans="2:28" ht="16.5" customHeight="1" x14ac:dyDescent="0.25">
      <c r="B678" s="97">
        <v>1099</v>
      </c>
      <c r="C678" s="97" t="s">
        <v>206</v>
      </c>
      <c r="D678" s="98">
        <v>3893</v>
      </c>
      <c r="E678" s="99">
        <v>15</v>
      </c>
      <c r="F678" s="97">
        <v>6</v>
      </c>
      <c r="G678" s="97">
        <v>1</v>
      </c>
      <c r="H678" s="105">
        <v>5</v>
      </c>
      <c r="I678" s="105">
        <v>2</v>
      </c>
      <c r="J678" s="105">
        <v>36</v>
      </c>
      <c r="K678" s="95">
        <v>2236</v>
      </c>
      <c r="L678" s="106">
        <f>T677</f>
        <v>80</v>
      </c>
      <c r="M678" s="106">
        <f>K678*L678</f>
        <v>178880</v>
      </c>
      <c r="N678" s="77"/>
      <c r="O678" s="78"/>
      <c r="P678" s="78"/>
      <c r="Q678" s="78"/>
      <c r="R678" s="79"/>
      <c r="S678" s="80"/>
      <c r="T678" s="81"/>
      <c r="U678" s="77"/>
      <c r="V678" s="79"/>
      <c r="W678" s="79"/>
      <c r="X678" s="82"/>
      <c r="Y678" s="83">
        <f>M678</f>
        <v>178880</v>
      </c>
      <c r="Z678" s="84"/>
      <c r="AA678" s="87">
        <f>AB678*M678/100</f>
        <v>17.887999999999998</v>
      </c>
      <c r="AB678" s="110">
        <v>0.01</v>
      </c>
    </row>
    <row r="679" spans="2:28" ht="16.5" customHeight="1" x14ac:dyDescent="0.25">
      <c r="B679" s="97"/>
      <c r="C679" s="97"/>
      <c r="D679" s="98"/>
      <c r="E679" s="99"/>
      <c r="F679" s="97"/>
      <c r="G679" s="97"/>
      <c r="H679" s="105"/>
      <c r="I679" s="105"/>
      <c r="J679" s="105"/>
      <c r="K679" s="95"/>
      <c r="L679" s="106"/>
      <c r="M679" s="106"/>
      <c r="N679" s="77"/>
      <c r="O679" s="78"/>
      <c r="P679" s="78"/>
      <c r="Q679" s="78"/>
      <c r="R679" s="79"/>
      <c r="S679" s="80"/>
      <c r="T679" s="81"/>
      <c r="U679" s="77"/>
      <c r="V679" s="79"/>
      <c r="W679" s="79"/>
      <c r="X679" s="82"/>
      <c r="Y679" s="83"/>
      <c r="Z679" s="84"/>
      <c r="AA679" s="87"/>
      <c r="AB679" s="110"/>
    </row>
    <row r="680" spans="2:28" ht="16.5" customHeight="1" x14ac:dyDescent="0.25">
      <c r="B680" s="99"/>
      <c r="C680" s="99"/>
      <c r="D680" s="99"/>
      <c r="E680" s="99"/>
      <c r="F680" s="99"/>
      <c r="G680" s="99"/>
      <c r="H680" s="107"/>
      <c r="I680" s="107"/>
      <c r="J680" s="107"/>
      <c r="K680" s="106"/>
      <c r="L680" s="106"/>
      <c r="M680" s="106"/>
      <c r="N680" s="77"/>
      <c r="O680" s="78"/>
      <c r="P680" s="78"/>
      <c r="Q680" s="78"/>
      <c r="R680" s="79"/>
      <c r="S680" s="80"/>
      <c r="T680" s="81"/>
      <c r="U680" s="77"/>
      <c r="V680" s="79"/>
      <c r="W680" s="79"/>
      <c r="X680" s="86"/>
      <c r="Y680" s="83"/>
      <c r="Z680" s="84"/>
      <c r="AA680" s="85"/>
      <c r="AB680" s="86"/>
    </row>
    <row r="681" spans="2:28" ht="16.5" customHeight="1" x14ac:dyDescent="0.25">
      <c r="B681" s="100" t="s">
        <v>205</v>
      </c>
      <c r="C681" s="101"/>
      <c r="D681" s="101"/>
      <c r="E681" s="101"/>
      <c r="F681" s="101"/>
      <c r="G681" s="102"/>
      <c r="H681" s="102" t="s">
        <v>207</v>
      </c>
      <c r="I681" s="102" t="s">
        <v>2987</v>
      </c>
      <c r="J681" s="102" t="s">
        <v>2988</v>
      </c>
      <c r="K681" s="102">
        <v>74</v>
      </c>
      <c r="L681" s="102">
        <v>7</v>
      </c>
      <c r="M681" s="102"/>
      <c r="N681" s="102"/>
      <c r="O681" s="102" t="s">
        <v>208</v>
      </c>
      <c r="P681" s="102" t="s">
        <v>209</v>
      </c>
      <c r="Q681" s="102" t="s">
        <v>139</v>
      </c>
      <c r="R681" s="102">
        <v>34160</v>
      </c>
      <c r="S681" s="102"/>
      <c r="T681" s="102">
        <v>80</v>
      </c>
      <c r="U681" s="102"/>
      <c r="V681" s="103"/>
      <c r="W681" s="101"/>
      <c r="X681" s="102"/>
      <c r="Y681" s="101"/>
      <c r="Z681" s="101"/>
      <c r="AA681" s="101"/>
      <c r="AB681" s="104"/>
    </row>
    <row r="682" spans="2:28" ht="16.5" customHeight="1" x14ac:dyDescent="0.25">
      <c r="B682" s="97">
        <v>1415</v>
      </c>
      <c r="C682" s="97" t="s">
        <v>206</v>
      </c>
      <c r="D682" s="98">
        <v>2026</v>
      </c>
      <c r="E682" s="99">
        <v>9</v>
      </c>
      <c r="F682" s="97">
        <v>6</v>
      </c>
      <c r="G682" s="97">
        <v>1</v>
      </c>
      <c r="H682" s="105">
        <v>25</v>
      </c>
      <c r="I682" s="105">
        <v>0</v>
      </c>
      <c r="J682" s="105">
        <v>92</v>
      </c>
      <c r="K682" s="95">
        <v>10092</v>
      </c>
      <c r="L682" s="106">
        <f>T681</f>
        <v>80</v>
      </c>
      <c r="M682" s="106">
        <f>K682*L682</f>
        <v>807360</v>
      </c>
      <c r="N682" s="77"/>
      <c r="O682" s="78"/>
      <c r="P682" s="78"/>
      <c r="Q682" s="78"/>
      <c r="R682" s="79"/>
      <c r="S682" s="80"/>
      <c r="T682" s="81"/>
      <c r="U682" s="77"/>
      <c r="V682" s="79"/>
      <c r="W682" s="79"/>
      <c r="X682" s="82"/>
      <c r="Y682" s="83">
        <f>M682</f>
        <v>807360</v>
      </c>
      <c r="Z682" s="84"/>
      <c r="AA682" s="87">
        <f>AB682*M682/100</f>
        <v>80.736000000000004</v>
      </c>
      <c r="AB682" s="110">
        <v>0.01</v>
      </c>
    </row>
    <row r="683" spans="2:28" ht="16.5" customHeight="1" x14ac:dyDescent="0.25">
      <c r="B683" s="97"/>
      <c r="C683" s="97"/>
      <c r="D683" s="98"/>
      <c r="E683" s="99"/>
      <c r="F683" s="97"/>
      <c r="G683" s="97"/>
      <c r="H683" s="105"/>
      <c r="I683" s="105"/>
      <c r="J683" s="105"/>
      <c r="K683" s="95"/>
      <c r="L683" s="106"/>
      <c r="M683" s="106"/>
      <c r="N683" s="77"/>
      <c r="O683" s="78"/>
      <c r="P683" s="78"/>
      <c r="Q683" s="78"/>
      <c r="R683" s="79"/>
      <c r="S683" s="80"/>
      <c r="T683" s="81"/>
      <c r="U683" s="77"/>
      <c r="V683" s="79"/>
      <c r="W683" s="79"/>
      <c r="X683" s="82"/>
      <c r="Y683" s="83"/>
      <c r="Z683" s="84"/>
      <c r="AA683" s="87"/>
      <c r="AB683" s="110"/>
    </row>
    <row r="684" spans="2:28" ht="16.5" customHeight="1" x14ac:dyDescent="0.25">
      <c r="B684" s="99"/>
      <c r="C684" s="99"/>
      <c r="D684" s="99"/>
      <c r="E684" s="99"/>
      <c r="F684" s="99"/>
      <c r="G684" s="99"/>
      <c r="H684" s="107"/>
      <c r="I684" s="107"/>
      <c r="J684" s="107"/>
      <c r="K684" s="106"/>
      <c r="L684" s="106"/>
      <c r="M684" s="106"/>
      <c r="N684" s="77"/>
      <c r="O684" s="78"/>
      <c r="P684" s="78"/>
      <c r="Q684" s="78"/>
      <c r="R684" s="79"/>
      <c r="S684" s="80"/>
      <c r="T684" s="81"/>
      <c r="U684" s="77"/>
      <c r="V684" s="79"/>
      <c r="W684" s="79"/>
      <c r="X684" s="86"/>
      <c r="Y684" s="83"/>
      <c r="Z684" s="84"/>
      <c r="AA684" s="85"/>
      <c r="AB684" s="86"/>
    </row>
    <row r="685" spans="2:28" ht="16.5" customHeight="1" x14ac:dyDescent="0.25">
      <c r="B685" s="100" t="s">
        <v>205</v>
      </c>
      <c r="C685" s="101"/>
      <c r="D685" s="101"/>
      <c r="E685" s="101"/>
      <c r="F685" s="101"/>
      <c r="G685" s="102"/>
      <c r="H685" s="102" t="s">
        <v>210</v>
      </c>
      <c r="I685" s="102" t="s">
        <v>1213</v>
      </c>
      <c r="J685" s="102" t="s">
        <v>795</v>
      </c>
      <c r="K685" s="102">
        <v>22</v>
      </c>
      <c r="L685" s="102">
        <v>7</v>
      </c>
      <c r="M685" s="102"/>
      <c r="N685" s="102"/>
      <c r="O685" s="102" t="s">
        <v>208</v>
      </c>
      <c r="P685" s="102" t="s">
        <v>209</v>
      </c>
      <c r="Q685" s="102" t="s">
        <v>139</v>
      </c>
      <c r="R685" s="102">
        <v>34160</v>
      </c>
      <c r="S685" s="102"/>
      <c r="T685" s="102">
        <v>80</v>
      </c>
      <c r="U685" s="102"/>
      <c r="V685" s="103"/>
      <c r="W685" s="101"/>
      <c r="X685" s="102" t="s">
        <v>212</v>
      </c>
      <c r="Y685" s="101" t="s">
        <v>1212</v>
      </c>
      <c r="Z685" s="101"/>
      <c r="AA685" s="101"/>
      <c r="AB685" s="104"/>
    </row>
    <row r="686" spans="2:28" ht="16.5" customHeight="1" x14ac:dyDescent="0.25">
      <c r="B686" s="97">
        <v>1667</v>
      </c>
      <c r="C686" s="97" t="s">
        <v>206</v>
      </c>
      <c r="D686" s="98" t="s">
        <v>3657</v>
      </c>
      <c r="E686" s="99" t="s">
        <v>3038</v>
      </c>
      <c r="F686" s="97" t="s">
        <v>223</v>
      </c>
      <c r="G686" s="97">
        <v>1</v>
      </c>
      <c r="H686" s="105">
        <v>39</v>
      </c>
      <c r="I686" s="105">
        <v>0</v>
      </c>
      <c r="J686" s="105">
        <v>83</v>
      </c>
      <c r="K686" s="95">
        <v>15683</v>
      </c>
      <c r="L686" s="106">
        <f>T685</f>
        <v>80</v>
      </c>
      <c r="M686" s="106">
        <f>K686*L686</f>
        <v>1254640</v>
      </c>
      <c r="N686" s="77"/>
      <c r="O686" s="78"/>
      <c r="P686" s="78"/>
      <c r="Q686" s="78"/>
      <c r="R686" s="79"/>
      <c r="S686" s="80"/>
      <c r="T686" s="81"/>
      <c r="U686" s="77"/>
      <c r="V686" s="79"/>
      <c r="W686" s="79"/>
      <c r="X686" s="82"/>
      <c r="Y686" s="83">
        <f>M686</f>
        <v>1254640</v>
      </c>
      <c r="Z686" s="84"/>
      <c r="AA686" s="87">
        <f>AB686*M686/100</f>
        <v>125.464</v>
      </c>
      <c r="AB686" s="110">
        <v>0.01</v>
      </c>
    </row>
    <row r="687" spans="2:28" ht="16.5" customHeight="1" x14ac:dyDescent="0.25">
      <c r="B687" s="99"/>
      <c r="C687" s="99"/>
      <c r="D687" s="99"/>
      <c r="E687" s="99"/>
      <c r="F687" s="99"/>
      <c r="G687" s="99"/>
      <c r="H687" s="107"/>
      <c r="I687" s="107"/>
      <c r="J687" s="107"/>
      <c r="K687" s="106"/>
      <c r="L687" s="106"/>
      <c r="M687" s="106"/>
      <c r="N687" s="77"/>
      <c r="O687" s="78"/>
      <c r="P687" s="78"/>
      <c r="Q687" s="78"/>
      <c r="R687" s="79"/>
      <c r="S687" s="80"/>
      <c r="T687" s="81"/>
      <c r="U687" s="77"/>
      <c r="V687" s="79"/>
      <c r="W687" s="79"/>
      <c r="X687" s="86"/>
      <c r="Y687" s="83"/>
      <c r="Z687" s="84"/>
      <c r="AA687" s="85"/>
      <c r="AB687" s="86"/>
    </row>
    <row r="688" spans="2:28" ht="16.5" customHeight="1" x14ac:dyDescent="0.25">
      <c r="B688" s="100" t="s">
        <v>205</v>
      </c>
      <c r="C688" s="101"/>
      <c r="D688" s="101"/>
      <c r="E688" s="101"/>
      <c r="F688" s="101"/>
      <c r="G688" s="102"/>
      <c r="H688" s="102" t="s">
        <v>207</v>
      </c>
      <c r="I688" s="102" t="s">
        <v>931</v>
      </c>
      <c r="J688" s="102" t="s">
        <v>932</v>
      </c>
      <c r="K688" s="102" t="s">
        <v>4293</v>
      </c>
      <c r="L688" s="102">
        <v>7</v>
      </c>
      <c r="M688" s="102"/>
      <c r="N688" s="102"/>
      <c r="O688" s="102" t="s">
        <v>208</v>
      </c>
      <c r="P688" s="102" t="s">
        <v>209</v>
      </c>
      <c r="Q688" s="102" t="s">
        <v>139</v>
      </c>
      <c r="R688" s="102">
        <v>34160</v>
      </c>
      <c r="S688" s="102"/>
      <c r="T688" s="102">
        <v>80</v>
      </c>
      <c r="U688" s="102"/>
      <c r="V688" s="103"/>
      <c r="W688" s="101"/>
      <c r="X688" s="102"/>
      <c r="Y688" s="101"/>
      <c r="Z688" s="101"/>
      <c r="AA688" s="101"/>
      <c r="AB688" s="104"/>
    </row>
    <row r="689" spans="2:28" ht="16.5" customHeight="1" x14ac:dyDescent="0.25">
      <c r="B689" s="97">
        <v>1897</v>
      </c>
      <c r="C689" s="97" t="s">
        <v>206</v>
      </c>
      <c r="D689" s="98" t="s">
        <v>4292</v>
      </c>
      <c r="E689" s="99" t="s">
        <v>3079</v>
      </c>
      <c r="F689" s="97" t="s">
        <v>223</v>
      </c>
      <c r="G689" s="97">
        <v>1</v>
      </c>
      <c r="H689" s="105">
        <v>7</v>
      </c>
      <c r="I689" s="105">
        <v>2</v>
      </c>
      <c r="J689" s="105">
        <v>91</v>
      </c>
      <c r="K689" s="95">
        <v>3091</v>
      </c>
      <c r="L689" s="106">
        <f>T688</f>
        <v>80</v>
      </c>
      <c r="M689" s="106">
        <f>K689*L689</f>
        <v>247280</v>
      </c>
      <c r="N689" s="77"/>
      <c r="O689" s="78"/>
      <c r="P689" s="78"/>
      <c r="Q689" s="78"/>
      <c r="R689" s="79"/>
      <c r="S689" s="80"/>
      <c r="T689" s="81"/>
      <c r="U689" s="77"/>
      <c r="V689" s="79"/>
      <c r="W689" s="79"/>
      <c r="X689" s="82"/>
      <c r="Y689" s="83">
        <f>M689</f>
        <v>247280</v>
      </c>
      <c r="Z689" s="84"/>
      <c r="AA689" s="87">
        <f>AB689*M689/100</f>
        <v>24.728000000000002</v>
      </c>
      <c r="AB689" s="110">
        <v>0.01</v>
      </c>
    </row>
    <row r="690" spans="2:28" ht="16.5" customHeight="1" x14ac:dyDescent="0.25">
      <c r="B690" s="99"/>
      <c r="C690" s="99"/>
      <c r="D690" s="99"/>
      <c r="E690" s="99"/>
      <c r="F690" s="99"/>
      <c r="G690" s="99"/>
      <c r="H690" s="107"/>
      <c r="I690" s="107"/>
      <c r="J690" s="107"/>
      <c r="K690" s="106"/>
      <c r="L690" s="106"/>
      <c r="M690" s="106"/>
      <c r="N690" s="77"/>
      <c r="O690" s="78"/>
      <c r="P690" s="78"/>
      <c r="Q690" s="78"/>
      <c r="R690" s="79"/>
      <c r="S690" s="80"/>
      <c r="T690" s="81"/>
      <c r="U690" s="77"/>
      <c r="V690" s="79"/>
      <c r="W690" s="79"/>
      <c r="X690" s="86"/>
      <c r="Y690" s="83"/>
      <c r="Z690" s="84"/>
      <c r="AA690" s="85"/>
      <c r="AB690" s="86"/>
    </row>
    <row r="691" spans="2:28" ht="16.5" customHeight="1" x14ac:dyDescent="0.25">
      <c r="B691" s="100" t="s">
        <v>205</v>
      </c>
      <c r="C691" s="101"/>
      <c r="D691" s="101"/>
      <c r="E691" s="101"/>
      <c r="F691" s="101"/>
      <c r="G691" s="102"/>
      <c r="H691" s="102" t="s">
        <v>207</v>
      </c>
      <c r="I691" s="102" t="s">
        <v>4450</v>
      </c>
      <c r="J691" s="102" t="s">
        <v>936</v>
      </c>
      <c r="K691" s="102" t="s">
        <v>3266</v>
      </c>
      <c r="L691" s="102">
        <v>7</v>
      </c>
      <c r="M691" s="102"/>
      <c r="N691" s="102"/>
      <c r="O691" s="102" t="s">
        <v>208</v>
      </c>
      <c r="P691" s="102" t="s">
        <v>209</v>
      </c>
      <c r="Q691" s="102" t="s">
        <v>139</v>
      </c>
      <c r="R691" s="102">
        <v>34160</v>
      </c>
      <c r="S691" s="102"/>
      <c r="T691" s="102">
        <v>80</v>
      </c>
      <c r="U691" s="102" t="s">
        <v>4451</v>
      </c>
      <c r="V691" s="103"/>
      <c r="W691" s="101"/>
      <c r="X691" s="102"/>
      <c r="Y691" s="101"/>
      <c r="Z691" s="101"/>
      <c r="AA691" s="101"/>
      <c r="AB691" s="104"/>
    </row>
    <row r="692" spans="2:28" ht="16.5" customHeight="1" x14ac:dyDescent="0.25">
      <c r="B692" s="97">
        <v>1951</v>
      </c>
      <c r="C692" s="97" t="s">
        <v>206</v>
      </c>
      <c r="D692" s="98" t="s">
        <v>4449</v>
      </c>
      <c r="E692" s="99" t="s">
        <v>3089</v>
      </c>
      <c r="F692" s="97" t="s">
        <v>223</v>
      </c>
      <c r="G692" s="97">
        <v>1</v>
      </c>
      <c r="H692" s="105">
        <v>30</v>
      </c>
      <c r="I692" s="105">
        <v>0</v>
      </c>
      <c r="J692" s="105">
        <v>61</v>
      </c>
      <c r="K692" s="95">
        <v>12061</v>
      </c>
      <c r="L692" s="106">
        <f>T691</f>
        <v>80</v>
      </c>
      <c r="M692" s="106">
        <f>K692*L692</f>
        <v>964880</v>
      </c>
      <c r="N692" s="77"/>
      <c r="O692" s="78"/>
      <c r="P692" s="78"/>
      <c r="Q692" s="78"/>
      <c r="R692" s="79"/>
      <c r="S692" s="80"/>
      <c r="T692" s="81"/>
      <c r="U692" s="77"/>
      <c r="V692" s="79"/>
      <c r="W692" s="79"/>
      <c r="X692" s="82"/>
      <c r="Y692" s="83">
        <f>M692</f>
        <v>964880</v>
      </c>
      <c r="Z692" s="84"/>
      <c r="AA692" s="87">
        <f>AB692*M692/100</f>
        <v>96.488000000000014</v>
      </c>
      <c r="AB692" s="110">
        <v>0.01</v>
      </c>
    </row>
    <row r="693" spans="2:28" ht="16.5" customHeight="1" x14ac:dyDescent="0.25">
      <c r="B693" s="99"/>
      <c r="C693" s="99"/>
      <c r="D693" s="99"/>
      <c r="E693" s="99"/>
      <c r="F693" s="99"/>
      <c r="G693" s="99"/>
      <c r="H693" s="107"/>
      <c r="I693" s="107"/>
      <c r="J693" s="107"/>
      <c r="K693" s="106"/>
      <c r="L693" s="106"/>
      <c r="M693" s="106"/>
      <c r="N693" s="77"/>
      <c r="O693" s="78"/>
      <c r="P693" s="78"/>
      <c r="Q693" s="78"/>
      <c r="R693" s="79"/>
      <c r="S693" s="80"/>
      <c r="T693" s="81"/>
      <c r="U693" s="77"/>
      <c r="V693" s="79"/>
      <c r="W693" s="79"/>
      <c r="X693" s="86"/>
      <c r="Y693" s="83"/>
      <c r="Z693" s="84"/>
      <c r="AA693" s="85"/>
      <c r="AB693" s="86"/>
    </row>
    <row r="694" spans="2:28" ht="16.5" customHeight="1" x14ac:dyDescent="0.25">
      <c r="B694" s="100" t="s">
        <v>205</v>
      </c>
      <c r="C694" s="101"/>
      <c r="D694" s="101"/>
      <c r="E694" s="101"/>
      <c r="F694" s="101"/>
      <c r="G694" s="102"/>
      <c r="H694" s="102" t="s">
        <v>207</v>
      </c>
      <c r="I694" s="102" t="s">
        <v>4526</v>
      </c>
      <c r="J694" s="102" t="s">
        <v>1107</v>
      </c>
      <c r="K694" s="102" t="s">
        <v>3369</v>
      </c>
      <c r="L694" s="102">
        <v>7</v>
      </c>
      <c r="M694" s="102"/>
      <c r="N694" s="102"/>
      <c r="O694" s="102" t="s">
        <v>208</v>
      </c>
      <c r="P694" s="102" t="s">
        <v>209</v>
      </c>
      <c r="Q694" s="102" t="s">
        <v>139</v>
      </c>
      <c r="R694" s="102">
        <v>34160</v>
      </c>
      <c r="S694" s="102"/>
      <c r="T694" s="102">
        <v>80</v>
      </c>
      <c r="U694" s="102"/>
      <c r="V694" s="103"/>
      <c r="W694" s="101"/>
      <c r="X694" s="102"/>
      <c r="Y694" s="101"/>
      <c r="Z694" s="101"/>
      <c r="AA694" s="101"/>
      <c r="AB694" s="104"/>
    </row>
    <row r="695" spans="2:28" ht="16.5" customHeight="1" x14ac:dyDescent="0.25">
      <c r="B695" s="97">
        <v>1975</v>
      </c>
      <c r="C695" s="97" t="s">
        <v>206</v>
      </c>
      <c r="D695" s="98" t="s">
        <v>4525</v>
      </c>
      <c r="E695" s="99" t="s">
        <v>3461</v>
      </c>
      <c r="F695" s="97" t="s">
        <v>223</v>
      </c>
      <c r="G695" s="97">
        <v>1</v>
      </c>
      <c r="H695" s="105">
        <v>12</v>
      </c>
      <c r="I695" s="105">
        <v>3</v>
      </c>
      <c r="J695" s="105">
        <v>44</v>
      </c>
      <c r="K695" s="95">
        <v>5144</v>
      </c>
      <c r="L695" s="106">
        <f>T694</f>
        <v>80</v>
      </c>
      <c r="M695" s="106">
        <f>K695*L695</f>
        <v>411520</v>
      </c>
      <c r="N695" s="77"/>
      <c r="O695" s="78"/>
      <c r="P695" s="78"/>
      <c r="Q695" s="78"/>
      <c r="R695" s="79"/>
      <c r="S695" s="80"/>
      <c r="T695" s="81"/>
      <c r="U695" s="77"/>
      <c r="V695" s="79"/>
      <c r="W695" s="79"/>
      <c r="X695" s="82"/>
      <c r="Y695" s="83">
        <f>M695</f>
        <v>411520</v>
      </c>
      <c r="Z695" s="84"/>
      <c r="AA695" s="87">
        <f>AB695*M695/100</f>
        <v>41.152000000000001</v>
      </c>
      <c r="AB695" s="110">
        <v>0.01</v>
      </c>
    </row>
    <row r="696" spans="2:28" ht="16.5" customHeight="1" x14ac:dyDescent="0.25">
      <c r="B696" s="99"/>
      <c r="C696" s="99"/>
      <c r="D696" s="99"/>
      <c r="E696" s="99"/>
      <c r="F696" s="99"/>
      <c r="G696" s="99"/>
      <c r="H696" s="107"/>
      <c r="I696" s="107"/>
      <c r="J696" s="107"/>
      <c r="K696" s="106"/>
      <c r="L696" s="106"/>
      <c r="M696" s="106"/>
      <c r="N696" s="77"/>
      <c r="O696" s="78"/>
      <c r="P696" s="78"/>
      <c r="Q696" s="78"/>
      <c r="R696" s="79"/>
      <c r="S696" s="80"/>
      <c r="T696" s="81"/>
      <c r="U696" s="77"/>
      <c r="V696" s="79"/>
      <c r="W696" s="79"/>
      <c r="X696" s="86"/>
      <c r="Y696" s="83"/>
      <c r="Z696" s="84"/>
      <c r="AA696" s="85"/>
      <c r="AB696" s="86"/>
    </row>
    <row r="697" spans="2:28" ht="16.5" customHeight="1" x14ac:dyDescent="0.25">
      <c r="B697" s="100" t="s">
        <v>205</v>
      </c>
      <c r="C697" s="101"/>
      <c r="D697" s="101"/>
      <c r="E697" s="101"/>
      <c r="F697" s="101"/>
      <c r="G697" s="102"/>
      <c r="H697" s="102" t="s">
        <v>207</v>
      </c>
      <c r="I697" s="102" t="s">
        <v>469</v>
      </c>
      <c r="J697" s="102" t="s">
        <v>803</v>
      </c>
      <c r="K697" s="102" t="s">
        <v>3084</v>
      </c>
      <c r="L697" s="102">
        <v>7</v>
      </c>
      <c r="M697" s="102"/>
      <c r="N697" s="102"/>
      <c r="O697" s="102" t="s">
        <v>208</v>
      </c>
      <c r="P697" s="102" t="s">
        <v>209</v>
      </c>
      <c r="Q697" s="102" t="s">
        <v>139</v>
      </c>
      <c r="R697" s="102">
        <v>34160</v>
      </c>
      <c r="S697" s="102"/>
      <c r="T697" s="102">
        <v>80</v>
      </c>
      <c r="U697" s="102"/>
      <c r="V697" s="103"/>
      <c r="W697" s="101"/>
      <c r="X697" s="102"/>
      <c r="Y697" s="101"/>
      <c r="Z697" s="101"/>
      <c r="AA697" s="101"/>
      <c r="AB697" s="104"/>
    </row>
    <row r="698" spans="2:28" ht="16.5" customHeight="1" x14ac:dyDescent="0.25">
      <c r="B698" s="97">
        <v>2002</v>
      </c>
      <c r="C698" s="97" t="s">
        <v>206</v>
      </c>
      <c r="D698" s="98" t="s">
        <v>4605</v>
      </c>
      <c r="E698" s="99" t="s">
        <v>3058</v>
      </c>
      <c r="F698" s="97" t="s">
        <v>223</v>
      </c>
      <c r="G698" s="97">
        <v>1</v>
      </c>
      <c r="H698" s="105">
        <v>14</v>
      </c>
      <c r="I698" s="105">
        <v>3</v>
      </c>
      <c r="J698" s="105">
        <v>42</v>
      </c>
      <c r="K698" s="95">
        <v>5942</v>
      </c>
      <c r="L698" s="106">
        <f>T697</f>
        <v>80</v>
      </c>
      <c r="M698" s="106">
        <f>K698*L698</f>
        <v>475360</v>
      </c>
      <c r="N698" s="77"/>
      <c r="O698" s="78"/>
      <c r="P698" s="78"/>
      <c r="Q698" s="78"/>
      <c r="R698" s="79"/>
      <c r="S698" s="80"/>
      <c r="T698" s="81"/>
      <c r="U698" s="77"/>
      <c r="V698" s="79"/>
      <c r="W698" s="79"/>
      <c r="X698" s="82"/>
      <c r="Y698" s="83">
        <f>M698</f>
        <v>475360</v>
      </c>
      <c r="Z698" s="84"/>
      <c r="AA698" s="87">
        <f>AB698*M698/100</f>
        <v>47.536000000000001</v>
      </c>
      <c r="AB698" s="110">
        <v>0.01</v>
      </c>
    </row>
    <row r="699" spans="2:28" ht="16.5" customHeight="1" x14ac:dyDescent="0.25">
      <c r="B699" s="99"/>
      <c r="C699" s="99"/>
      <c r="D699" s="99"/>
      <c r="E699" s="99"/>
      <c r="F699" s="99"/>
      <c r="G699" s="99"/>
      <c r="H699" s="107"/>
      <c r="I699" s="107"/>
      <c r="J699" s="107"/>
      <c r="K699" s="106"/>
      <c r="L699" s="106"/>
      <c r="M699" s="106"/>
      <c r="N699" s="77"/>
      <c r="O699" s="78"/>
      <c r="P699" s="78"/>
      <c r="Q699" s="78"/>
      <c r="R699" s="79"/>
      <c r="S699" s="80"/>
      <c r="T699" s="81"/>
      <c r="U699" s="77"/>
      <c r="V699" s="79"/>
      <c r="W699" s="79"/>
      <c r="X699" s="86"/>
      <c r="Y699" s="83"/>
      <c r="Z699" s="84"/>
      <c r="AA699" s="85"/>
      <c r="AB699" s="86"/>
    </row>
    <row r="700" spans="2:28" ht="16.5" customHeight="1" x14ac:dyDescent="0.25">
      <c r="B700" s="100" t="s">
        <v>205</v>
      </c>
      <c r="C700" s="101"/>
      <c r="D700" s="101"/>
      <c r="E700" s="101"/>
      <c r="F700" s="101"/>
      <c r="G700" s="102"/>
      <c r="H700" s="102" t="s">
        <v>210</v>
      </c>
      <c r="I700" s="102" t="s">
        <v>928</v>
      </c>
      <c r="J700" s="102" t="s">
        <v>1273</v>
      </c>
      <c r="K700" s="102" t="s">
        <v>3181</v>
      </c>
      <c r="L700" s="102">
        <v>7</v>
      </c>
      <c r="M700" s="102"/>
      <c r="N700" s="102"/>
      <c r="O700" s="102" t="s">
        <v>208</v>
      </c>
      <c r="P700" s="102" t="s">
        <v>209</v>
      </c>
      <c r="Q700" s="102" t="s">
        <v>139</v>
      </c>
      <c r="R700" s="102">
        <v>34160</v>
      </c>
      <c r="S700" s="102"/>
      <c r="T700" s="102">
        <v>80</v>
      </c>
      <c r="U700" s="102"/>
      <c r="V700" s="103"/>
      <c r="W700" s="101"/>
      <c r="X700" s="102"/>
      <c r="Y700" s="101"/>
      <c r="Z700" s="101"/>
      <c r="AA700" s="101"/>
      <c r="AB700" s="104"/>
    </row>
    <row r="701" spans="2:28" ht="16.5" customHeight="1" x14ac:dyDescent="0.25">
      <c r="B701" s="97">
        <v>2007</v>
      </c>
      <c r="C701" s="97" t="s">
        <v>206</v>
      </c>
      <c r="D701" s="98" t="s">
        <v>4614</v>
      </c>
      <c r="E701" s="99" t="s">
        <v>3058</v>
      </c>
      <c r="F701" s="97" t="s">
        <v>223</v>
      </c>
      <c r="G701" s="97">
        <v>1</v>
      </c>
      <c r="H701" s="105">
        <v>27</v>
      </c>
      <c r="I701" s="105">
        <v>3</v>
      </c>
      <c r="J701" s="105">
        <v>19</v>
      </c>
      <c r="K701" s="95">
        <v>11119</v>
      </c>
      <c r="L701" s="106">
        <f>T700</f>
        <v>80</v>
      </c>
      <c r="M701" s="106">
        <f>K701*L701</f>
        <v>889520</v>
      </c>
      <c r="N701" s="77"/>
      <c r="O701" s="78"/>
      <c r="P701" s="78"/>
      <c r="Q701" s="78"/>
      <c r="R701" s="79"/>
      <c r="S701" s="80"/>
      <c r="T701" s="81"/>
      <c r="U701" s="77"/>
      <c r="V701" s="79"/>
      <c r="W701" s="79"/>
      <c r="X701" s="82"/>
      <c r="Y701" s="83">
        <f>M701</f>
        <v>889520</v>
      </c>
      <c r="Z701" s="84"/>
      <c r="AA701" s="87">
        <f>AB701*M701/100</f>
        <v>88.952000000000012</v>
      </c>
      <c r="AB701" s="110">
        <v>0.01</v>
      </c>
    </row>
    <row r="702" spans="2:28" ht="16.5" customHeight="1" x14ac:dyDescent="0.25">
      <c r="B702" s="99"/>
      <c r="C702" s="99"/>
      <c r="D702" s="99"/>
      <c r="E702" s="99"/>
      <c r="F702" s="99"/>
      <c r="G702" s="99"/>
      <c r="H702" s="107"/>
      <c r="I702" s="107"/>
      <c r="J702" s="107"/>
      <c r="K702" s="106"/>
      <c r="L702" s="106"/>
      <c r="M702" s="106"/>
      <c r="N702" s="77"/>
      <c r="O702" s="78"/>
      <c r="P702" s="78"/>
      <c r="Q702" s="78"/>
      <c r="R702" s="79"/>
      <c r="S702" s="80"/>
      <c r="T702" s="81"/>
      <c r="U702" s="77"/>
      <c r="V702" s="79"/>
      <c r="W702" s="79"/>
      <c r="X702" s="86"/>
      <c r="Y702" s="83"/>
      <c r="Z702" s="84"/>
      <c r="AA702" s="85"/>
      <c r="AB702" s="86"/>
    </row>
    <row r="703" spans="2:28" ht="16.5" customHeight="1" x14ac:dyDescent="0.25">
      <c r="B703" s="100" t="s">
        <v>205</v>
      </c>
      <c r="C703" s="101"/>
      <c r="D703" s="101"/>
      <c r="E703" s="101"/>
      <c r="F703" s="101"/>
      <c r="G703" s="102"/>
      <c r="H703" s="102" t="s">
        <v>210</v>
      </c>
      <c r="I703" s="102" t="s">
        <v>1276</v>
      </c>
      <c r="J703" s="102" t="s">
        <v>873</v>
      </c>
      <c r="K703" s="102" t="s">
        <v>3181</v>
      </c>
      <c r="L703" s="102">
        <v>7</v>
      </c>
      <c r="M703" s="102"/>
      <c r="N703" s="102"/>
      <c r="O703" s="102" t="s">
        <v>208</v>
      </c>
      <c r="P703" s="102" t="s">
        <v>209</v>
      </c>
      <c r="Q703" s="102" t="s">
        <v>139</v>
      </c>
      <c r="R703" s="102">
        <v>34160</v>
      </c>
      <c r="S703" s="102"/>
      <c r="T703" s="102">
        <v>80</v>
      </c>
      <c r="U703" s="102"/>
      <c r="V703" s="103"/>
      <c r="W703" s="101"/>
      <c r="X703" s="102"/>
      <c r="Y703" s="101"/>
      <c r="Z703" s="101"/>
      <c r="AA703" s="101"/>
      <c r="AB703" s="104"/>
    </row>
    <row r="704" spans="2:28" ht="16.5" customHeight="1" x14ac:dyDescent="0.25">
      <c r="B704" s="97">
        <v>2059</v>
      </c>
      <c r="C704" s="97" t="s">
        <v>206</v>
      </c>
      <c r="D704" s="98" t="s">
        <v>4779</v>
      </c>
      <c r="E704" s="99" t="s">
        <v>3074</v>
      </c>
      <c r="F704" s="97" t="s">
        <v>223</v>
      </c>
      <c r="G704" s="97">
        <v>1</v>
      </c>
      <c r="H704" s="105">
        <v>11</v>
      </c>
      <c r="I704" s="105">
        <v>3</v>
      </c>
      <c r="J704" s="105">
        <v>31</v>
      </c>
      <c r="K704" s="95">
        <v>4731</v>
      </c>
      <c r="L704" s="106">
        <f>T703</f>
        <v>80</v>
      </c>
      <c r="M704" s="106">
        <f>K704*L704</f>
        <v>378480</v>
      </c>
      <c r="N704" s="77"/>
      <c r="O704" s="78"/>
      <c r="P704" s="78"/>
      <c r="Q704" s="78"/>
      <c r="R704" s="79"/>
      <c r="S704" s="80"/>
      <c r="T704" s="81"/>
      <c r="U704" s="77"/>
      <c r="V704" s="79"/>
      <c r="W704" s="79"/>
      <c r="X704" s="82"/>
      <c r="Y704" s="83">
        <f>M704</f>
        <v>378480</v>
      </c>
      <c r="Z704" s="84"/>
      <c r="AA704" s="87">
        <f>AB704*M704/100</f>
        <v>37.847999999999999</v>
      </c>
      <c r="AB704" s="110">
        <v>0.01</v>
      </c>
    </row>
    <row r="705" spans="2:28" ht="16.5" customHeight="1" x14ac:dyDescent="0.25">
      <c r="B705" s="99"/>
      <c r="C705" s="99"/>
      <c r="D705" s="99"/>
      <c r="E705" s="99"/>
      <c r="F705" s="99"/>
      <c r="G705" s="99"/>
      <c r="H705" s="107"/>
      <c r="I705" s="107"/>
      <c r="J705" s="107"/>
      <c r="K705" s="106"/>
      <c r="L705" s="106"/>
      <c r="M705" s="106"/>
      <c r="N705" s="77"/>
      <c r="O705" s="78"/>
      <c r="P705" s="78"/>
      <c r="Q705" s="78"/>
      <c r="R705" s="79"/>
      <c r="S705" s="80"/>
      <c r="T705" s="81"/>
      <c r="U705" s="77"/>
      <c r="V705" s="79"/>
      <c r="W705" s="79"/>
      <c r="X705" s="86"/>
      <c r="Y705" s="83"/>
      <c r="Z705" s="84"/>
      <c r="AA705" s="85"/>
      <c r="AB705" s="86"/>
    </row>
    <row r="706" spans="2:28" ht="16.5" customHeight="1" x14ac:dyDescent="0.25">
      <c r="B706" s="100" t="s">
        <v>205</v>
      </c>
      <c r="C706" s="101"/>
      <c r="D706" s="101"/>
      <c r="E706" s="101"/>
      <c r="F706" s="101"/>
      <c r="G706" s="102"/>
      <c r="H706" s="102" t="s">
        <v>210</v>
      </c>
      <c r="I706" s="102" t="s">
        <v>461</v>
      </c>
      <c r="J706" s="102" t="s">
        <v>247</v>
      </c>
      <c r="K706" s="102" t="s">
        <v>4073</v>
      </c>
      <c r="L706" s="102">
        <v>7</v>
      </c>
      <c r="M706" s="102"/>
      <c r="N706" s="102"/>
      <c r="O706" s="102" t="s">
        <v>208</v>
      </c>
      <c r="P706" s="102" t="s">
        <v>209</v>
      </c>
      <c r="Q706" s="102" t="s">
        <v>139</v>
      </c>
      <c r="R706" s="102">
        <v>34160</v>
      </c>
      <c r="S706" s="102"/>
      <c r="T706" s="102">
        <v>80</v>
      </c>
      <c r="U706" s="102"/>
      <c r="V706" s="103"/>
      <c r="W706" s="101"/>
      <c r="X706" s="102"/>
      <c r="Y706" s="101"/>
      <c r="Z706" s="101"/>
      <c r="AA706" s="101"/>
      <c r="AB706" s="104"/>
    </row>
    <row r="707" spans="2:28" ht="16.5" customHeight="1" x14ac:dyDescent="0.25">
      <c r="B707" s="97">
        <v>2109</v>
      </c>
      <c r="C707" s="97" t="s">
        <v>206</v>
      </c>
      <c r="D707" s="98" t="s">
        <v>4939</v>
      </c>
      <c r="E707" s="99" t="s">
        <v>3138</v>
      </c>
      <c r="F707" s="97" t="s">
        <v>223</v>
      </c>
      <c r="G707" s="97">
        <v>1</v>
      </c>
      <c r="H707" s="105">
        <v>11</v>
      </c>
      <c r="I707" s="105">
        <v>2</v>
      </c>
      <c r="J707" s="105">
        <v>39</v>
      </c>
      <c r="K707" s="95">
        <v>4639</v>
      </c>
      <c r="L707" s="106">
        <f>T706</f>
        <v>80</v>
      </c>
      <c r="M707" s="106">
        <f>K707*L707</f>
        <v>371120</v>
      </c>
      <c r="N707" s="77"/>
      <c r="O707" s="78"/>
      <c r="P707" s="78"/>
      <c r="Q707" s="78"/>
      <c r="R707" s="79"/>
      <c r="S707" s="80"/>
      <c r="T707" s="81"/>
      <c r="U707" s="77"/>
      <c r="V707" s="79"/>
      <c r="W707" s="79"/>
      <c r="X707" s="82"/>
      <c r="Y707" s="83">
        <f>M707</f>
        <v>371120</v>
      </c>
      <c r="Z707" s="84"/>
      <c r="AA707" s="87">
        <f>AB707*M707/100</f>
        <v>37.112000000000002</v>
      </c>
      <c r="AB707" s="110">
        <v>0.01</v>
      </c>
    </row>
    <row r="708" spans="2:28" ht="16.5" customHeight="1" x14ac:dyDescent="0.25">
      <c r="B708" s="99"/>
      <c r="C708" s="99"/>
      <c r="D708" s="99"/>
      <c r="E708" s="99"/>
      <c r="F708" s="99"/>
      <c r="G708" s="99"/>
      <c r="H708" s="107"/>
      <c r="I708" s="107"/>
      <c r="J708" s="107"/>
      <c r="K708" s="106"/>
      <c r="L708" s="106"/>
      <c r="M708" s="106"/>
      <c r="N708" s="77"/>
      <c r="O708" s="78"/>
      <c r="P708" s="78"/>
      <c r="Q708" s="78"/>
      <c r="R708" s="79"/>
      <c r="S708" s="80"/>
      <c r="T708" s="81"/>
      <c r="U708" s="77"/>
      <c r="V708" s="79"/>
      <c r="W708" s="79"/>
      <c r="X708" s="86"/>
      <c r="Y708" s="83"/>
      <c r="Z708" s="84"/>
      <c r="AA708" s="85"/>
      <c r="AB708" s="86"/>
    </row>
    <row r="709" spans="2:28" ht="16.5" customHeight="1" x14ac:dyDescent="0.25">
      <c r="B709" s="100" t="s">
        <v>205</v>
      </c>
      <c r="C709" s="101"/>
      <c r="D709" s="101"/>
      <c r="E709" s="101"/>
      <c r="F709" s="101"/>
      <c r="G709" s="102"/>
      <c r="H709" s="102" t="s">
        <v>207</v>
      </c>
      <c r="I709" s="102" t="s">
        <v>4941</v>
      </c>
      <c r="J709" s="102" t="s">
        <v>807</v>
      </c>
      <c r="K709" s="102" t="s">
        <v>4259</v>
      </c>
      <c r="L709" s="102">
        <v>7</v>
      </c>
      <c r="M709" s="102"/>
      <c r="N709" s="102"/>
      <c r="O709" s="102" t="s">
        <v>208</v>
      </c>
      <c r="P709" s="102" t="s">
        <v>209</v>
      </c>
      <c r="Q709" s="102" t="s">
        <v>139</v>
      </c>
      <c r="R709" s="102">
        <v>34160</v>
      </c>
      <c r="S709" s="102"/>
      <c r="T709" s="102">
        <v>80</v>
      </c>
      <c r="U709" s="102"/>
      <c r="V709" s="103"/>
      <c r="W709" s="101"/>
      <c r="X709" s="102"/>
      <c r="Y709" s="101"/>
      <c r="Z709" s="101"/>
      <c r="AA709" s="101"/>
      <c r="AB709" s="104"/>
    </row>
    <row r="710" spans="2:28" ht="16.5" customHeight="1" x14ac:dyDescent="0.25">
      <c r="B710" s="97">
        <v>2110</v>
      </c>
      <c r="C710" s="97" t="s">
        <v>206</v>
      </c>
      <c r="D710" s="98" t="s">
        <v>4940</v>
      </c>
      <c r="E710" s="99" t="s">
        <v>3138</v>
      </c>
      <c r="F710" s="97" t="s">
        <v>223</v>
      </c>
      <c r="G710" s="97">
        <v>1</v>
      </c>
      <c r="H710" s="105">
        <v>7</v>
      </c>
      <c r="I710" s="105">
        <v>0</v>
      </c>
      <c r="J710" s="105">
        <v>66</v>
      </c>
      <c r="K710" s="95">
        <v>2866</v>
      </c>
      <c r="L710" s="106">
        <f>T709</f>
        <v>80</v>
      </c>
      <c r="M710" s="106">
        <f>K710*L710</f>
        <v>229280</v>
      </c>
      <c r="N710" s="77"/>
      <c r="O710" s="78"/>
      <c r="P710" s="78"/>
      <c r="Q710" s="78"/>
      <c r="R710" s="79"/>
      <c r="S710" s="80"/>
      <c r="T710" s="81"/>
      <c r="U710" s="77"/>
      <c r="V710" s="79"/>
      <c r="W710" s="79"/>
      <c r="X710" s="82"/>
      <c r="Y710" s="83">
        <f>M710</f>
        <v>229280</v>
      </c>
      <c r="Z710" s="84"/>
      <c r="AA710" s="87">
        <f>AB710*M710/100</f>
        <v>22.928000000000001</v>
      </c>
      <c r="AB710" s="110">
        <v>0.01</v>
      </c>
    </row>
    <row r="711" spans="2:28" ht="16.5" customHeight="1" x14ac:dyDescent="0.25">
      <c r="B711" s="99"/>
      <c r="C711" s="99"/>
      <c r="D711" s="99"/>
      <c r="E711" s="99"/>
      <c r="F711" s="99"/>
      <c r="G711" s="99"/>
      <c r="H711" s="107"/>
      <c r="I711" s="107"/>
      <c r="J711" s="107"/>
      <c r="K711" s="106"/>
      <c r="L711" s="106"/>
      <c r="M711" s="106"/>
      <c r="N711" s="77"/>
      <c r="O711" s="78"/>
      <c r="P711" s="78"/>
      <c r="Q711" s="78"/>
      <c r="R711" s="79"/>
      <c r="S711" s="80"/>
      <c r="T711" s="81"/>
      <c r="U711" s="77"/>
      <c r="V711" s="79"/>
      <c r="W711" s="79"/>
      <c r="X711" s="86"/>
      <c r="Y711" s="83"/>
      <c r="Z711" s="84"/>
      <c r="AA711" s="85"/>
      <c r="AB711" s="86"/>
    </row>
    <row r="712" spans="2:28" ht="16.5" customHeight="1" x14ac:dyDescent="0.25">
      <c r="B712" s="100" t="s">
        <v>205</v>
      </c>
      <c r="C712" s="101"/>
      <c r="D712" s="101"/>
      <c r="E712" s="101"/>
      <c r="F712" s="101"/>
      <c r="G712" s="102"/>
      <c r="H712" s="102" t="s">
        <v>207</v>
      </c>
      <c r="I712" s="102" t="s">
        <v>4450</v>
      </c>
      <c r="J712" s="102" t="s">
        <v>936</v>
      </c>
      <c r="K712" s="102" t="s">
        <v>3266</v>
      </c>
      <c r="L712" s="102">
        <v>7</v>
      </c>
      <c r="M712" s="102"/>
      <c r="N712" s="102"/>
      <c r="O712" s="102" t="s">
        <v>208</v>
      </c>
      <c r="P712" s="102" t="s">
        <v>209</v>
      </c>
      <c r="Q712" s="102" t="s">
        <v>139</v>
      </c>
      <c r="R712" s="102">
        <v>34160</v>
      </c>
      <c r="S712" s="102"/>
      <c r="T712" s="102">
        <v>80</v>
      </c>
      <c r="U712" s="102"/>
      <c r="V712" s="103"/>
      <c r="W712" s="101"/>
      <c r="X712" s="102"/>
      <c r="Y712" s="101"/>
      <c r="Z712" s="101"/>
      <c r="AA712" s="101"/>
      <c r="AB712" s="104"/>
    </row>
    <row r="713" spans="2:28" ht="16.5" customHeight="1" x14ac:dyDescent="0.25">
      <c r="B713" s="97">
        <v>2120</v>
      </c>
      <c r="C713" s="97" t="s">
        <v>206</v>
      </c>
      <c r="D713" s="98" t="s">
        <v>4966</v>
      </c>
      <c r="E713" s="99" t="s">
        <v>3036</v>
      </c>
      <c r="F713" s="97" t="s">
        <v>223</v>
      </c>
      <c r="G713" s="97">
        <v>1</v>
      </c>
      <c r="H713" s="105">
        <v>4</v>
      </c>
      <c r="I713" s="105">
        <v>3</v>
      </c>
      <c r="J713" s="105">
        <v>88</v>
      </c>
      <c r="K713" s="95">
        <v>1988</v>
      </c>
      <c r="L713" s="106">
        <f>T712</f>
        <v>80</v>
      </c>
      <c r="M713" s="106">
        <f>K713*L713</f>
        <v>159040</v>
      </c>
      <c r="N713" s="77"/>
      <c r="O713" s="78"/>
      <c r="P713" s="78"/>
      <c r="Q713" s="78"/>
      <c r="R713" s="79"/>
      <c r="S713" s="80"/>
      <c r="T713" s="81"/>
      <c r="U713" s="77"/>
      <c r="V713" s="79"/>
      <c r="W713" s="79"/>
      <c r="X713" s="82"/>
      <c r="Y713" s="83">
        <f>M713</f>
        <v>159040</v>
      </c>
      <c r="Z713" s="84"/>
      <c r="AA713" s="87">
        <f>AB713*M713/100</f>
        <v>15.904000000000002</v>
      </c>
      <c r="AB713" s="110">
        <v>0.01</v>
      </c>
    </row>
    <row r="714" spans="2:28" ht="16.5" customHeight="1" x14ac:dyDescent="0.25">
      <c r="B714" s="99"/>
      <c r="C714" s="99"/>
      <c r="D714" s="99"/>
      <c r="E714" s="99"/>
      <c r="F714" s="99"/>
      <c r="G714" s="99"/>
      <c r="H714" s="107"/>
      <c r="I714" s="107"/>
      <c r="J714" s="107"/>
      <c r="K714" s="106"/>
      <c r="L714" s="106"/>
      <c r="M714" s="106"/>
      <c r="N714" s="77"/>
      <c r="O714" s="78"/>
      <c r="P714" s="78"/>
      <c r="Q714" s="78"/>
      <c r="R714" s="79"/>
      <c r="S714" s="80"/>
      <c r="T714" s="81"/>
      <c r="U714" s="77"/>
      <c r="V714" s="79"/>
      <c r="W714" s="79"/>
      <c r="X714" s="86"/>
      <c r="Y714" s="83"/>
      <c r="Z714" s="84"/>
      <c r="AA714" s="85"/>
      <c r="AB714" s="86"/>
    </row>
    <row r="715" spans="2:28" ht="16.5" customHeight="1" x14ac:dyDescent="0.25">
      <c r="B715" s="100" t="s">
        <v>205</v>
      </c>
      <c r="C715" s="101"/>
      <c r="D715" s="101"/>
      <c r="E715" s="101"/>
      <c r="F715" s="101"/>
      <c r="G715" s="102"/>
      <c r="H715" s="102" t="s">
        <v>207</v>
      </c>
      <c r="I715" s="102" t="s">
        <v>4941</v>
      </c>
      <c r="J715" s="102" t="s">
        <v>807</v>
      </c>
      <c r="K715" s="102" t="s">
        <v>3084</v>
      </c>
      <c r="L715" s="102">
        <v>7</v>
      </c>
      <c r="M715" s="102"/>
      <c r="N715" s="102"/>
      <c r="O715" s="102" t="s">
        <v>208</v>
      </c>
      <c r="P715" s="102" t="s">
        <v>209</v>
      </c>
      <c r="Q715" s="102" t="s">
        <v>139</v>
      </c>
      <c r="R715" s="102">
        <v>34160</v>
      </c>
      <c r="S715" s="102"/>
      <c r="T715" s="102">
        <v>80</v>
      </c>
      <c r="U715" s="102"/>
      <c r="V715" s="103"/>
      <c r="W715" s="101"/>
      <c r="X715" s="102"/>
      <c r="Y715" s="101"/>
      <c r="Z715" s="101"/>
      <c r="AA715" s="101"/>
      <c r="AB715" s="104"/>
    </row>
    <row r="716" spans="2:28" ht="16.5" customHeight="1" x14ac:dyDescent="0.25">
      <c r="B716" s="97">
        <v>2121</v>
      </c>
      <c r="C716" s="97" t="s">
        <v>206</v>
      </c>
      <c r="D716" s="98" t="s">
        <v>4967</v>
      </c>
      <c r="E716" s="99" t="s">
        <v>3036</v>
      </c>
      <c r="F716" s="97" t="s">
        <v>223</v>
      </c>
      <c r="G716" s="97">
        <v>1</v>
      </c>
      <c r="H716" s="105">
        <v>7</v>
      </c>
      <c r="I716" s="105">
        <v>0</v>
      </c>
      <c r="J716" s="105">
        <v>58</v>
      </c>
      <c r="K716" s="95">
        <v>2858</v>
      </c>
      <c r="L716" s="106">
        <f>T715</f>
        <v>80</v>
      </c>
      <c r="M716" s="106">
        <f>K716*L716</f>
        <v>228640</v>
      </c>
      <c r="N716" s="77"/>
      <c r="O716" s="78"/>
      <c r="P716" s="78"/>
      <c r="Q716" s="78"/>
      <c r="R716" s="79"/>
      <c r="S716" s="80"/>
      <c r="T716" s="81"/>
      <c r="U716" s="77"/>
      <c r="V716" s="79"/>
      <c r="W716" s="79"/>
      <c r="X716" s="82"/>
      <c r="Y716" s="83">
        <f>M716</f>
        <v>228640</v>
      </c>
      <c r="Z716" s="84"/>
      <c r="AA716" s="87">
        <f>AB716*M716/100</f>
        <v>22.864000000000001</v>
      </c>
      <c r="AB716" s="110">
        <v>0.01</v>
      </c>
    </row>
    <row r="717" spans="2:28" ht="16.5" customHeight="1" x14ac:dyDescent="0.25">
      <c r="B717" s="99"/>
      <c r="C717" s="99"/>
      <c r="D717" s="99"/>
      <c r="E717" s="99"/>
      <c r="F717" s="99"/>
      <c r="G717" s="99"/>
      <c r="H717" s="107"/>
      <c r="I717" s="107"/>
      <c r="J717" s="107"/>
      <c r="K717" s="106"/>
      <c r="L717" s="106"/>
      <c r="M717" s="106"/>
      <c r="N717" s="77"/>
      <c r="O717" s="78"/>
      <c r="P717" s="78"/>
      <c r="Q717" s="78"/>
      <c r="R717" s="79"/>
      <c r="S717" s="80"/>
      <c r="T717" s="81"/>
      <c r="U717" s="77"/>
      <c r="V717" s="79"/>
      <c r="W717" s="79"/>
      <c r="X717" s="86"/>
      <c r="Y717" s="83"/>
      <c r="Z717" s="84"/>
      <c r="AA717" s="85"/>
      <c r="AB717" s="86"/>
    </row>
    <row r="718" spans="2:28" ht="16.5" customHeight="1" x14ac:dyDescent="0.25">
      <c r="B718" s="100" t="s">
        <v>205</v>
      </c>
      <c r="C718" s="101"/>
      <c r="D718" s="101"/>
      <c r="E718" s="101"/>
      <c r="F718" s="101"/>
      <c r="G718" s="102"/>
      <c r="H718" s="102" t="s">
        <v>207</v>
      </c>
      <c r="I718" s="102" t="s">
        <v>4978</v>
      </c>
      <c r="J718" s="102" t="s">
        <v>528</v>
      </c>
      <c r="K718" s="102">
        <v>47</v>
      </c>
      <c r="L718" s="102">
        <v>7</v>
      </c>
      <c r="M718" s="102"/>
      <c r="N718" s="102"/>
      <c r="O718" s="102" t="s">
        <v>208</v>
      </c>
      <c r="P718" s="102" t="s">
        <v>209</v>
      </c>
      <c r="Q718" s="102" t="s">
        <v>139</v>
      </c>
      <c r="R718" s="102">
        <v>34160</v>
      </c>
      <c r="S718" s="102"/>
      <c r="T718" s="102">
        <v>80</v>
      </c>
      <c r="U718" s="102"/>
      <c r="V718" s="103"/>
      <c r="W718" s="101"/>
      <c r="X718" s="102" t="s">
        <v>212</v>
      </c>
      <c r="Y718" s="101" t="s">
        <v>2313</v>
      </c>
      <c r="Z718" s="101"/>
      <c r="AA718" s="101"/>
      <c r="AB718" s="104"/>
    </row>
    <row r="719" spans="2:28" ht="16.5" customHeight="1" x14ac:dyDescent="0.25">
      <c r="B719" s="97">
        <v>2127</v>
      </c>
      <c r="C719" s="97" t="s">
        <v>206</v>
      </c>
      <c r="D719" s="98" t="s">
        <v>4977</v>
      </c>
      <c r="E719" s="99" t="s">
        <v>3038</v>
      </c>
      <c r="F719" s="97" t="s">
        <v>223</v>
      </c>
      <c r="G719" s="97">
        <v>1</v>
      </c>
      <c r="H719" s="105">
        <v>4</v>
      </c>
      <c r="I719" s="105">
        <v>3</v>
      </c>
      <c r="J719" s="105">
        <v>46</v>
      </c>
      <c r="K719" s="95">
        <v>1946</v>
      </c>
      <c r="L719" s="106">
        <f>T718</f>
        <v>80</v>
      </c>
      <c r="M719" s="106">
        <f>K719*L719</f>
        <v>155680</v>
      </c>
      <c r="N719" s="77"/>
      <c r="O719" s="78"/>
      <c r="P719" s="78"/>
      <c r="Q719" s="78"/>
      <c r="R719" s="79"/>
      <c r="S719" s="80"/>
      <c r="T719" s="81"/>
      <c r="U719" s="77"/>
      <c r="V719" s="79"/>
      <c r="W719" s="79"/>
      <c r="X719" s="82"/>
      <c r="Y719" s="83">
        <f>M719</f>
        <v>155680</v>
      </c>
      <c r="Z719" s="84"/>
      <c r="AA719" s="87">
        <f>AB719*M719/100</f>
        <v>15.568</v>
      </c>
      <c r="AB719" s="110">
        <v>0.01</v>
      </c>
    </row>
    <row r="720" spans="2:28" ht="16.5" customHeight="1" x14ac:dyDescent="0.25">
      <c r="B720" s="99"/>
      <c r="C720" s="99"/>
      <c r="D720" s="99"/>
      <c r="E720" s="99"/>
      <c r="F720" s="99"/>
      <c r="G720" s="99"/>
      <c r="H720" s="107"/>
      <c r="I720" s="107"/>
      <c r="J720" s="107"/>
      <c r="K720" s="106"/>
      <c r="L720" s="106"/>
      <c r="M720" s="106"/>
      <c r="N720" s="77"/>
      <c r="O720" s="78"/>
      <c r="P720" s="78"/>
      <c r="Q720" s="78"/>
      <c r="R720" s="79"/>
      <c r="S720" s="80"/>
      <c r="T720" s="81"/>
      <c r="U720" s="77"/>
      <c r="V720" s="79"/>
      <c r="W720" s="79"/>
      <c r="X720" s="86"/>
      <c r="Y720" s="83"/>
      <c r="Z720" s="84"/>
      <c r="AA720" s="85"/>
      <c r="AB720" s="86"/>
    </row>
    <row r="721" spans="2:28" ht="16.5" customHeight="1" x14ac:dyDescent="0.25">
      <c r="B721" s="100" t="s">
        <v>205</v>
      </c>
      <c r="C721" s="101"/>
      <c r="D721" s="101"/>
      <c r="E721" s="101"/>
      <c r="F721" s="101"/>
      <c r="G721" s="102"/>
      <c r="H721" s="102" t="s">
        <v>207</v>
      </c>
      <c r="I721" s="102" t="s">
        <v>2409</v>
      </c>
      <c r="J721" s="102" t="s">
        <v>4983</v>
      </c>
      <c r="K721" s="102" t="s">
        <v>3764</v>
      </c>
      <c r="L721" s="102">
        <v>7</v>
      </c>
      <c r="M721" s="102"/>
      <c r="N721" s="102"/>
      <c r="O721" s="102" t="s">
        <v>208</v>
      </c>
      <c r="P721" s="102" t="s">
        <v>209</v>
      </c>
      <c r="Q721" s="102" t="s">
        <v>139</v>
      </c>
      <c r="R721" s="102">
        <v>34160</v>
      </c>
      <c r="S721" s="102"/>
      <c r="T721" s="102">
        <v>80</v>
      </c>
      <c r="U721" s="102"/>
      <c r="V721" s="103"/>
      <c r="W721" s="101"/>
      <c r="X721" s="102"/>
      <c r="Y721" s="101"/>
      <c r="Z721" s="101"/>
      <c r="AA721" s="101"/>
      <c r="AB721" s="104"/>
    </row>
    <row r="722" spans="2:28" ht="16.5" customHeight="1" x14ac:dyDescent="0.25">
      <c r="B722" s="97">
        <v>2130</v>
      </c>
      <c r="C722" s="97" t="s">
        <v>206</v>
      </c>
      <c r="D722" s="98" t="s">
        <v>4982</v>
      </c>
      <c r="E722" s="99" t="s">
        <v>3038</v>
      </c>
      <c r="F722" s="97" t="s">
        <v>223</v>
      </c>
      <c r="G722" s="97">
        <v>1</v>
      </c>
      <c r="H722" s="105">
        <v>24</v>
      </c>
      <c r="I722" s="105">
        <v>3</v>
      </c>
      <c r="J722" s="105">
        <v>31</v>
      </c>
      <c r="K722" s="95">
        <v>9931</v>
      </c>
      <c r="L722" s="106">
        <f>T721</f>
        <v>80</v>
      </c>
      <c r="M722" s="106">
        <f>K722*L722</f>
        <v>794480</v>
      </c>
      <c r="N722" s="77"/>
      <c r="O722" s="78"/>
      <c r="P722" s="78"/>
      <c r="Q722" s="78"/>
      <c r="R722" s="79"/>
      <c r="S722" s="80"/>
      <c r="T722" s="81"/>
      <c r="U722" s="77"/>
      <c r="V722" s="79"/>
      <c r="W722" s="79"/>
      <c r="X722" s="82"/>
      <c r="Y722" s="83">
        <f>M722</f>
        <v>794480</v>
      </c>
      <c r="Z722" s="84"/>
      <c r="AA722" s="87">
        <f>AB722*M722/100</f>
        <v>79.448000000000008</v>
      </c>
      <c r="AB722" s="110">
        <v>0.01</v>
      </c>
    </row>
    <row r="723" spans="2:28" ht="16.5" customHeight="1" x14ac:dyDescent="0.25">
      <c r="B723" s="97"/>
      <c r="C723" s="97"/>
      <c r="D723" s="98"/>
      <c r="E723" s="99"/>
      <c r="F723" s="97"/>
      <c r="G723" s="97"/>
      <c r="H723" s="105"/>
      <c r="I723" s="105"/>
      <c r="J723" s="105"/>
      <c r="K723" s="95"/>
      <c r="L723" s="106"/>
      <c r="M723" s="106"/>
      <c r="N723" s="77"/>
      <c r="O723" s="78"/>
      <c r="P723" s="78"/>
      <c r="Q723" s="78"/>
      <c r="R723" s="79"/>
      <c r="S723" s="80"/>
      <c r="T723" s="81"/>
      <c r="U723" s="77"/>
      <c r="V723" s="79"/>
      <c r="W723" s="79"/>
      <c r="X723" s="82"/>
      <c r="Y723" s="83"/>
      <c r="Z723" s="84"/>
      <c r="AA723" s="87"/>
      <c r="AB723" s="110"/>
    </row>
    <row r="724" spans="2:28" ht="16.5" customHeight="1" x14ac:dyDescent="0.25">
      <c r="B724" s="99"/>
      <c r="C724" s="99"/>
      <c r="D724" s="99"/>
      <c r="E724" s="99"/>
      <c r="F724" s="99"/>
      <c r="G724" s="99"/>
      <c r="H724" s="107"/>
      <c r="I724" s="107"/>
      <c r="J724" s="107"/>
      <c r="K724" s="106"/>
      <c r="L724" s="106"/>
      <c r="M724" s="106"/>
      <c r="N724" s="77"/>
      <c r="O724" s="78"/>
      <c r="P724" s="78"/>
      <c r="Q724" s="78"/>
      <c r="R724" s="79"/>
      <c r="S724" s="80"/>
      <c r="T724" s="81"/>
      <c r="U724" s="77"/>
      <c r="V724" s="79"/>
      <c r="W724" s="79"/>
      <c r="X724" s="86"/>
      <c r="Y724" s="83"/>
      <c r="Z724" s="84"/>
      <c r="AA724" s="85"/>
      <c r="AB724" s="86"/>
    </row>
    <row r="725" spans="2:28" ht="16.5" customHeight="1" x14ac:dyDescent="0.25">
      <c r="B725" s="100" t="s">
        <v>205</v>
      </c>
      <c r="C725" s="101"/>
      <c r="D725" s="101"/>
      <c r="E725" s="101"/>
      <c r="F725" s="101"/>
      <c r="G725" s="102"/>
      <c r="H725" s="102" t="s">
        <v>210</v>
      </c>
      <c r="I725" s="102" t="s">
        <v>987</v>
      </c>
      <c r="J725" s="102" t="s">
        <v>247</v>
      </c>
      <c r="K725" s="102" t="s">
        <v>4073</v>
      </c>
      <c r="L725" s="102">
        <v>7</v>
      </c>
      <c r="M725" s="102"/>
      <c r="N725" s="102"/>
      <c r="O725" s="102" t="s">
        <v>208</v>
      </c>
      <c r="P725" s="102" t="s">
        <v>209</v>
      </c>
      <c r="Q725" s="102" t="s">
        <v>139</v>
      </c>
      <c r="R725" s="102">
        <v>34160</v>
      </c>
      <c r="S725" s="102"/>
      <c r="T725" s="102">
        <v>80</v>
      </c>
      <c r="U725" s="102"/>
      <c r="V725" s="103"/>
      <c r="W725" s="101"/>
      <c r="X725" s="102"/>
      <c r="Y725" s="101"/>
      <c r="Z725" s="101"/>
      <c r="AA725" s="101"/>
      <c r="AB725" s="104"/>
    </row>
    <row r="726" spans="2:28" ht="16.5" customHeight="1" x14ac:dyDescent="0.25">
      <c r="B726" s="97">
        <v>2142</v>
      </c>
      <c r="C726" s="97" t="s">
        <v>206</v>
      </c>
      <c r="D726" s="98" t="s">
        <v>5002</v>
      </c>
      <c r="E726" s="99" t="s">
        <v>3181</v>
      </c>
      <c r="F726" s="97" t="s">
        <v>223</v>
      </c>
      <c r="G726" s="97">
        <v>1</v>
      </c>
      <c r="H726" s="105">
        <v>5</v>
      </c>
      <c r="I726" s="105">
        <v>0</v>
      </c>
      <c r="J726" s="105">
        <v>35</v>
      </c>
      <c r="K726" s="95">
        <v>2035</v>
      </c>
      <c r="L726" s="106">
        <f>T725</f>
        <v>80</v>
      </c>
      <c r="M726" s="106">
        <f>K726*L726</f>
        <v>162800</v>
      </c>
      <c r="N726" s="77"/>
      <c r="O726" s="78"/>
      <c r="P726" s="78"/>
      <c r="Q726" s="78"/>
      <c r="R726" s="79"/>
      <c r="S726" s="80"/>
      <c r="T726" s="81"/>
      <c r="U726" s="77"/>
      <c r="V726" s="79"/>
      <c r="W726" s="79"/>
      <c r="X726" s="82"/>
      <c r="Y726" s="83">
        <f>M726</f>
        <v>162800</v>
      </c>
      <c r="Z726" s="84"/>
      <c r="AA726" s="87">
        <f>AB726*M726/100</f>
        <v>16.28</v>
      </c>
      <c r="AB726" s="110">
        <v>0.01</v>
      </c>
    </row>
    <row r="727" spans="2:28" ht="16.5" customHeight="1" x14ac:dyDescent="0.25">
      <c r="B727" s="99"/>
      <c r="C727" s="99"/>
      <c r="D727" s="99"/>
      <c r="E727" s="99"/>
      <c r="F727" s="99"/>
      <c r="G727" s="99"/>
      <c r="H727" s="107"/>
      <c r="I727" s="107"/>
      <c r="J727" s="107"/>
      <c r="K727" s="106"/>
      <c r="L727" s="106"/>
      <c r="M727" s="106"/>
      <c r="N727" s="77"/>
      <c r="O727" s="78"/>
      <c r="P727" s="78"/>
      <c r="Q727" s="78"/>
      <c r="R727" s="79"/>
      <c r="S727" s="80"/>
      <c r="T727" s="81"/>
      <c r="U727" s="77"/>
      <c r="V727" s="79"/>
      <c r="W727" s="79"/>
      <c r="X727" s="86"/>
      <c r="Y727" s="83"/>
      <c r="Z727" s="84"/>
      <c r="AA727" s="85"/>
      <c r="AB727" s="86"/>
    </row>
    <row r="728" spans="2:28" ht="16.5" customHeight="1" x14ac:dyDescent="0.25">
      <c r="B728" s="100" t="s">
        <v>205</v>
      </c>
      <c r="C728" s="101"/>
      <c r="D728" s="101"/>
      <c r="E728" s="101"/>
      <c r="F728" s="101"/>
      <c r="G728" s="102"/>
      <c r="H728" s="102" t="s">
        <v>210</v>
      </c>
      <c r="I728" s="102" t="s">
        <v>1218</v>
      </c>
      <c r="J728" s="102" t="s">
        <v>5026</v>
      </c>
      <c r="K728" s="102" t="s">
        <v>3143</v>
      </c>
      <c r="L728" s="102">
        <v>7</v>
      </c>
      <c r="M728" s="102"/>
      <c r="N728" s="102"/>
      <c r="O728" s="102" t="s">
        <v>208</v>
      </c>
      <c r="P728" s="102" t="s">
        <v>209</v>
      </c>
      <c r="Q728" s="102" t="s">
        <v>139</v>
      </c>
      <c r="R728" s="102">
        <v>34160</v>
      </c>
      <c r="S728" s="102"/>
      <c r="T728" s="102">
        <v>80</v>
      </c>
      <c r="U728" s="102"/>
      <c r="V728" s="103"/>
      <c r="W728" s="101"/>
      <c r="X728" s="102"/>
      <c r="Y728" s="101"/>
      <c r="Z728" s="101"/>
      <c r="AA728" s="101"/>
      <c r="AB728" s="104"/>
    </row>
    <row r="729" spans="2:28" ht="16.5" customHeight="1" x14ac:dyDescent="0.25">
      <c r="B729" s="97">
        <v>2155</v>
      </c>
      <c r="C729" s="97" t="s">
        <v>206</v>
      </c>
      <c r="D729" s="98" t="s">
        <v>5025</v>
      </c>
      <c r="E729" s="99" t="s">
        <v>3308</v>
      </c>
      <c r="F729" s="97" t="s">
        <v>223</v>
      </c>
      <c r="G729" s="97">
        <v>1</v>
      </c>
      <c r="H729" s="105">
        <v>17</v>
      </c>
      <c r="I729" s="105">
        <v>3</v>
      </c>
      <c r="J729" s="105">
        <v>97</v>
      </c>
      <c r="K729" s="95">
        <v>7197</v>
      </c>
      <c r="L729" s="106">
        <f>T728</f>
        <v>80</v>
      </c>
      <c r="M729" s="106">
        <f>K729*L729</f>
        <v>575760</v>
      </c>
      <c r="N729" s="77"/>
      <c r="O729" s="78"/>
      <c r="P729" s="78"/>
      <c r="Q729" s="78"/>
      <c r="R729" s="79"/>
      <c r="S729" s="80"/>
      <c r="T729" s="81"/>
      <c r="U729" s="77"/>
      <c r="V729" s="79"/>
      <c r="W729" s="79"/>
      <c r="X729" s="82"/>
      <c r="Y729" s="83">
        <f>M729</f>
        <v>575760</v>
      </c>
      <c r="Z729" s="84"/>
      <c r="AA729" s="87">
        <f>AB729*M729/100</f>
        <v>57.576000000000001</v>
      </c>
      <c r="AB729" s="110">
        <v>0.01</v>
      </c>
    </row>
    <row r="730" spans="2:28" ht="16.5" customHeight="1" x14ac:dyDescent="0.25">
      <c r="B730" s="99"/>
      <c r="C730" s="99"/>
      <c r="D730" s="99"/>
      <c r="E730" s="99"/>
      <c r="F730" s="99"/>
      <c r="G730" s="99"/>
      <c r="H730" s="107"/>
      <c r="I730" s="107"/>
      <c r="J730" s="107"/>
      <c r="K730" s="106"/>
      <c r="L730" s="106"/>
      <c r="M730" s="106"/>
      <c r="N730" s="77"/>
      <c r="O730" s="78"/>
      <c r="P730" s="78"/>
      <c r="Q730" s="78"/>
      <c r="R730" s="79"/>
      <c r="S730" s="80"/>
      <c r="T730" s="81"/>
      <c r="U730" s="77"/>
      <c r="V730" s="79"/>
      <c r="W730" s="79"/>
      <c r="X730" s="86"/>
      <c r="Y730" s="83"/>
      <c r="Z730" s="84"/>
      <c r="AA730" s="85"/>
      <c r="AB730" s="86"/>
    </row>
    <row r="731" spans="2:28" ht="16.5" customHeight="1" x14ac:dyDescent="0.25">
      <c r="B731" s="100" t="s">
        <v>205</v>
      </c>
      <c r="C731" s="101"/>
      <c r="D731" s="101"/>
      <c r="E731" s="101"/>
      <c r="F731" s="101"/>
      <c r="G731" s="102"/>
      <c r="H731" s="102" t="s">
        <v>210</v>
      </c>
      <c r="I731" s="102" t="s">
        <v>280</v>
      </c>
      <c r="J731" s="102" t="s">
        <v>247</v>
      </c>
      <c r="K731" s="102" t="s">
        <v>3863</v>
      </c>
      <c r="L731" s="102">
        <v>7</v>
      </c>
      <c r="M731" s="102"/>
      <c r="N731" s="102"/>
      <c r="O731" s="102" t="s">
        <v>208</v>
      </c>
      <c r="P731" s="102" t="s">
        <v>209</v>
      </c>
      <c r="Q731" s="102" t="s">
        <v>139</v>
      </c>
      <c r="R731" s="102">
        <v>34160</v>
      </c>
      <c r="S731" s="102"/>
      <c r="T731" s="102">
        <v>80</v>
      </c>
      <c r="U731" s="102"/>
      <c r="V731" s="103"/>
      <c r="W731" s="101"/>
      <c r="X731" s="102"/>
      <c r="Y731" s="101"/>
      <c r="Z731" s="101"/>
      <c r="AA731" s="101"/>
      <c r="AB731" s="104"/>
    </row>
    <row r="732" spans="2:28" ht="16.5" customHeight="1" x14ac:dyDescent="0.25">
      <c r="B732" s="97">
        <v>2156</v>
      </c>
      <c r="C732" s="97" t="s">
        <v>206</v>
      </c>
      <c r="D732" s="98" t="s">
        <v>5027</v>
      </c>
      <c r="E732" s="99" t="s">
        <v>3308</v>
      </c>
      <c r="F732" s="97" t="s">
        <v>223</v>
      </c>
      <c r="G732" s="97">
        <v>1</v>
      </c>
      <c r="H732" s="105">
        <v>21</v>
      </c>
      <c r="I732" s="105">
        <v>2</v>
      </c>
      <c r="J732" s="105">
        <v>76</v>
      </c>
      <c r="K732" s="95">
        <v>8676</v>
      </c>
      <c r="L732" s="106">
        <f>T731</f>
        <v>80</v>
      </c>
      <c r="M732" s="106">
        <f>K732*L732</f>
        <v>694080</v>
      </c>
      <c r="N732" s="77"/>
      <c r="O732" s="78"/>
      <c r="P732" s="78"/>
      <c r="Q732" s="78"/>
      <c r="R732" s="79"/>
      <c r="S732" s="80"/>
      <c r="T732" s="81"/>
      <c r="U732" s="77"/>
      <c r="V732" s="79"/>
      <c r="W732" s="79"/>
      <c r="X732" s="82"/>
      <c r="Y732" s="83">
        <f>M732</f>
        <v>694080</v>
      </c>
      <c r="Z732" s="84"/>
      <c r="AA732" s="87">
        <f>AB732*M732/100</f>
        <v>69.408000000000001</v>
      </c>
      <c r="AB732" s="110">
        <v>0.01</v>
      </c>
    </row>
    <row r="733" spans="2:28" ht="16.5" customHeight="1" x14ac:dyDescent="0.25">
      <c r="B733" s="99"/>
      <c r="C733" s="99"/>
      <c r="D733" s="99"/>
      <c r="E733" s="99"/>
      <c r="F733" s="99"/>
      <c r="G733" s="99"/>
      <c r="H733" s="107"/>
      <c r="I733" s="107"/>
      <c r="J733" s="107"/>
      <c r="K733" s="106"/>
      <c r="L733" s="106"/>
      <c r="M733" s="106"/>
      <c r="N733" s="77"/>
      <c r="O733" s="78"/>
      <c r="P733" s="78"/>
      <c r="Q733" s="78"/>
      <c r="R733" s="79"/>
      <c r="S733" s="80"/>
      <c r="T733" s="81"/>
      <c r="U733" s="77"/>
      <c r="V733" s="79"/>
      <c r="W733" s="79"/>
      <c r="X733" s="86"/>
      <c r="Y733" s="83"/>
      <c r="Z733" s="84"/>
      <c r="AA733" s="85"/>
      <c r="AB733" s="86"/>
    </row>
    <row r="734" spans="2:28" ht="16.5" customHeight="1" x14ac:dyDescent="0.25">
      <c r="B734" s="100" t="s">
        <v>205</v>
      </c>
      <c r="C734" s="101"/>
      <c r="D734" s="101"/>
      <c r="E734" s="101"/>
      <c r="F734" s="101"/>
      <c r="G734" s="102"/>
      <c r="H734" s="102" t="s">
        <v>210</v>
      </c>
      <c r="I734" s="102" t="s">
        <v>5063</v>
      </c>
      <c r="J734" s="102" t="s">
        <v>807</v>
      </c>
      <c r="K734" s="102">
        <v>94</v>
      </c>
      <c r="L734" s="102">
        <v>7</v>
      </c>
      <c r="M734" s="102"/>
      <c r="N734" s="102"/>
      <c r="O734" s="102" t="s">
        <v>208</v>
      </c>
      <c r="P734" s="102" t="s">
        <v>209</v>
      </c>
      <c r="Q734" s="102" t="s">
        <v>139</v>
      </c>
      <c r="R734" s="102">
        <v>34160</v>
      </c>
      <c r="S734" s="102"/>
      <c r="T734" s="102">
        <v>80</v>
      </c>
      <c r="U734" s="102"/>
      <c r="V734" s="103"/>
      <c r="W734" s="101"/>
      <c r="X734" s="102"/>
      <c r="Y734" s="101"/>
      <c r="Z734" s="101"/>
      <c r="AA734" s="101"/>
      <c r="AB734" s="104"/>
    </row>
    <row r="735" spans="2:28" ht="16.5" customHeight="1" x14ac:dyDescent="0.25">
      <c r="B735" s="97">
        <v>2173</v>
      </c>
      <c r="C735" s="97" t="s">
        <v>206</v>
      </c>
      <c r="D735" s="98" t="s">
        <v>5062</v>
      </c>
      <c r="E735" s="99" t="s">
        <v>3138</v>
      </c>
      <c r="F735" s="97" t="s">
        <v>223</v>
      </c>
      <c r="G735" s="97">
        <v>1</v>
      </c>
      <c r="H735" s="105">
        <v>28</v>
      </c>
      <c r="I735" s="105">
        <v>3</v>
      </c>
      <c r="J735" s="105">
        <v>20</v>
      </c>
      <c r="K735" s="95">
        <v>11520</v>
      </c>
      <c r="L735" s="106">
        <f>T734</f>
        <v>80</v>
      </c>
      <c r="M735" s="106">
        <f>K735*L735</f>
        <v>921600</v>
      </c>
      <c r="N735" s="77"/>
      <c r="O735" s="78"/>
      <c r="P735" s="78"/>
      <c r="Q735" s="78"/>
      <c r="R735" s="79"/>
      <c r="S735" s="80"/>
      <c r="T735" s="81"/>
      <c r="U735" s="77"/>
      <c r="V735" s="79"/>
      <c r="W735" s="79"/>
      <c r="X735" s="82"/>
      <c r="Y735" s="83">
        <f>M735</f>
        <v>921600</v>
      </c>
      <c r="Z735" s="84"/>
      <c r="AA735" s="87">
        <f>AB735*M735/100</f>
        <v>92.16</v>
      </c>
      <c r="AB735" s="110">
        <v>0.01</v>
      </c>
    </row>
    <row r="736" spans="2:28" ht="16.5" customHeight="1" x14ac:dyDescent="0.25">
      <c r="B736" s="99"/>
      <c r="C736" s="99"/>
      <c r="D736" s="99"/>
      <c r="E736" s="99"/>
      <c r="F736" s="99"/>
      <c r="G736" s="99"/>
      <c r="H736" s="107"/>
      <c r="I736" s="107"/>
      <c r="J736" s="107"/>
      <c r="K736" s="106"/>
      <c r="L736" s="106"/>
      <c r="M736" s="106"/>
      <c r="N736" s="77"/>
      <c r="O736" s="78"/>
      <c r="P736" s="78"/>
      <c r="Q736" s="78"/>
      <c r="R736" s="79"/>
      <c r="S736" s="80"/>
      <c r="T736" s="81"/>
      <c r="U736" s="77"/>
      <c r="V736" s="79"/>
      <c r="W736" s="79"/>
      <c r="X736" s="86"/>
      <c r="Y736" s="83"/>
      <c r="Z736" s="84"/>
      <c r="AA736" s="85"/>
      <c r="AB736" s="86"/>
    </row>
    <row r="737" spans="2:28" ht="16.5" customHeight="1" x14ac:dyDescent="0.25">
      <c r="B737" s="100" t="s">
        <v>205</v>
      </c>
      <c r="C737" s="101"/>
      <c r="D737" s="101"/>
      <c r="E737" s="101"/>
      <c r="F737" s="101"/>
      <c r="G737" s="102"/>
      <c r="H737" s="102" t="s">
        <v>210</v>
      </c>
      <c r="I737" s="102" t="s">
        <v>5070</v>
      </c>
      <c r="J737" s="102" t="s">
        <v>1261</v>
      </c>
      <c r="K737" s="102">
        <v>66</v>
      </c>
      <c r="L737" s="102">
        <v>7</v>
      </c>
      <c r="M737" s="102"/>
      <c r="N737" s="102"/>
      <c r="O737" s="102" t="s">
        <v>208</v>
      </c>
      <c r="P737" s="102" t="s">
        <v>209</v>
      </c>
      <c r="Q737" s="102" t="s">
        <v>139</v>
      </c>
      <c r="R737" s="102">
        <v>34160</v>
      </c>
      <c r="S737" s="102"/>
      <c r="T737" s="102">
        <v>80</v>
      </c>
      <c r="U737" s="102"/>
      <c r="V737" s="103"/>
      <c r="W737" s="101"/>
      <c r="X737" s="102"/>
      <c r="Y737" s="101"/>
      <c r="Z737" s="101"/>
      <c r="AA737" s="101"/>
      <c r="AB737" s="104"/>
    </row>
    <row r="738" spans="2:28" ht="16.5" customHeight="1" x14ac:dyDescent="0.25">
      <c r="B738" s="97">
        <v>2177</v>
      </c>
      <c r="C738" s="97" t="s">
        <v>206</v>
      </c>
      <c r="D738" s="98" t="s">
        <v>5069</v>
      </c>
      <c r="E738" s="99" t="s">
        <v>3138</v>
      </c>
      <c r="F738" s="97" t="s">
        <v>223</v>
      </c>
      <c r="G738" s="97">
        <v>1</v>
      </c>
      <c r="H738" s="105">
        <v>14</v>
      </c>
      <c r="I738" s="105">
        <v>1</v>
      </c>
      <c r="J738" s="105">
        <v>51</v>
      </c>
      <c r="K738" s="95">
        <v>5751</v>
      </c>
      <c r="L738" s="106">
        <f>T737</f>
        <v>80</v>
      </c>
      <c r="M738" s="106">
        <f>K738*L738</f>
        <v>460080</v>
      </c>
      <c r="N738" s="77"/>
      <c r="O738" s="78"/>
      <c r="P738" s="78"/>
      <c r="Q738" s="78"/>
      <c r="R738" s="79"/>
      <c r="S738" s="80"/>
      <c r="T738" s="81"/>
      <c r="U738" s="77"/>
      <c r="V738" s="79"/>
      <c r="W738" s="79"/>
      <c r="X738" s="82"/>
      <c r="Y738" s="83">
        <f>M738</f>
        <v>460080</v>
      </c>
      <c r="Z738" s="84"/>
      <c r="AA738" s="87">
        <f>AB738*M738/100</f>
        <v>46.008000000000003</v>
      </c>
      <c r="AB738" s="110">
        <v>0.01</v>
      </c>
    </row>
    <row r="739" spans="2:28" ht="16.5" customHeight="1" x14ac:dyDescent="0.25">
      <c r="B739" s="99"/>
      <c r="C739" s="99"/>
      <c r="D739" s="99"/>
      <c r="E739" s="99"/>
      <c r="F739" s="99"/>
      <c r="G739" s="99"/>
      <c r="H739" s="107"/>
      <c r="I739" s="107"/>
      <c r="J739" s="107"/>
      <c r="K739" s="106"/>
      <c r="L739" s="106"/>
      <c r="M739" s="106"/>
      <c r="N739" s="77"/>
      <c r="O739" s="78"/>
      <c r="P739" s="78"/>
      <c r="Q739" s="78"/>
      <c r="R739" s="79"/>
      <c r="S739" s="80"/>
      <c r="T739" s="81"/>
      <c r="U739" s="77"/>
      <c r="V739" s="79"/>
      <c r="W739" s="79"/>
      <c r="X739" s="86"/>
      <c r="Y739" s="83"/>
      <c r="Z739" s="84"/>
      <c r="AA739" s="85"/>
      <c r="AB739" s="86"/>
    </row>
    <row r="740" spans="2:28" ht="16.5" customHeight="1" x14ac:dyDescent="0.25">
      <c r="B740" s="100" t="s">
        <v>205</v>
      </c>
      <c r="C740" s="101"/>
      <c r="D740" s="101"/>
      <c r="E740" s="101"/>
      <c r="F740" s="101"/>
      <c r="G740" s="102"/>
      <c r="H740" s="102" t="s">
        <v>207</v>
      </c>
      <c r="I740" s="102" t="s">
        <v>5076</v>
      </c>
      <c r="J740" s="102" t="s">
        <v>1261</v>
      </c>
      <c r="K740" s="102">
        <v>114</v>
      </c>
      <c r="L740" s="102">
        <v>7</v>
      </c>
      <c r="M740" s="102"/>
      <c r="N740" s="102"/>
      <c r="O740" s="102" t="s">
        <v>208</v>
      </c>
      <c r="P740" s="102" t="s">
        <v>209</v>
      </c>
      <c r="Q740" s="102" t="s">
        <v>139</v>
      </c>
      <c r="R740" s="102">
        <v>34160</v>
      </c>
      <c r="S740" s="102"/>
      <c r="T740" s="102">
        <v>80</v>
      </c>
      <c r="U740" s="102"/>
      <c r="V740" s="103"/>
      <c r="W740" s="101"/>
      <c r="X740" s="102"/>
      <c r="Y740" s="101"/>
      <c r="Z740" s="101"/>
      <c r="AA740" s="101"/>
      <c r="AB740" s="104"/>
    </row>
    <row r="741" spans="2:28" ht="16.5" customHeight="1" x14ac:dyDescent="0.25">
      <c r="B741" s="97">
        <v>2179</v>
      </c>
      <c r="C741" s="97" t="s">
        <v>206</v>
      </c>
      <c r="D741" s="98" t="s">
        <v>5075</v>
      </c>
      <c r="E741" s="99" t="s">
        <v>3036</v>
      </c>
      <c r="F741" s="97" t="s">
        <v>223</v>
      </c>
      <c r="G741" s="97">
        <v>1</v>
      </c>
      <c r="H741" s="105">
        <v>8</v>
      </c>
      <c r="I741" s="105">
        <v>2</v>
      </c>
      <c r="J741" s="105">
        <v>24</v>
      </c>
      <c r="K741" s="95">
        <v>3424</v>
      </c>
      <c r="L741" s="106">
        <f>T740</f>
        <v>80</v>
      </c>
      <c r="M741" s="106">
        <f>K741*L741</f>
        <v>273920</v>
      </c>
      <c r="N741" s="77"/>
      <c r="O741" s="78"/>
      <c r="P741" s="78"/>
      <c r="Q741" s="78"/>
      <c r="R741" s="79"/>
      <c r="S741" s="80"/>
      <c r="T741" s="81"/>
      <c r="U741" s="77"/>
      <c r="V741" s="79"/>
      <c r="W741" s="79"/>
      <c r="X741" s="82"/>
      <c r="Y741" s="83">
        <f>M741</f>
        <v>273920</v>
      </c>
      <c r="Z741" s="84"/>
      <c r="AA741" s="87">
        <f>AB741*M741/100</f>
        <v>27.392000000000003</v>
      </c>
      <c r="AB741" s="110">
        <v>0.01</v>
      </c>
    </row>
    <row r="742" spans="2:28" ht="16.5" customHeight="1" x14ac:dyDescent="0.25">
      <c r="B742" s="99"/>
      <c r="C742" s="99"/>
      <c r="D742" s="99"/>
      <c r="E742" s="99"/>
      <c r="F742" s="99"/>
      <c r="G742" s="99"/>
      <c r="H742" s="107"/>
      <c r="I742" s="107"/>
      <c r="J742" s="107"/>
      <c r="K742" s="106"/>
      <c r="L742" s="106"/>
      <c r="M742" s="106"/>
      <c r="N742" s="77"/>
      <c r="O742" s="78"/>
      <c r="P742" s="78"/>
      <c r="Q742" s="78"/>
      <c r="R742" s="79"/>
      <c r="S742" s="80"/>
      <c r="T742" s="81"/>
      <c r="U742" s="77"/>
      <c r="V742" s="79"/>
      <c r="W742" s="79"/>
      <c r="X742" s="86"/>
      <c r="Y742" s="83"/>
      <c r="Z742" s="84"/>
      <c r="AA742" s="85"/>
      <c r="AB742" s="86"/>
    </row>
    <row r="743" spans="2:28" ht="16.5" customHeight="1" x14ac:dyDescent="0.25">
      <c r="B743" s="100" t="s">
        <v>205</v>
      </c>
      <c r="C743" s="101"/>
      <c r="D743" s="101"/>
      <c r="E743" s="101"/>
      <c r="F743" s="101"/>
      <c r="G743" s="102"/>
      <c r="H743" s="102" t="s">
        <v>210</v>
      </c>
      <c r="I743" s="102" t="s">
        <v>5091</v>
      </c>
      <c r="J743" s="102" t="s">
        <v>1261</v>
      </c>
      <c r="K743" s="102">
        <v>114</v>
      </c>
      <c r="L743" s="102">
        <v>7</v>
      </c>
      <c r="M743" s="102"/>
      <c r="N743" s="102"/>
      <c r="O743" s="102" t="s">
        <v>208</v>
      </c>
      <c r="P743" s="102" t="s">
        <v>209</v>
      </c>
      <c r="Q743" s="102" t="s">
        <v>139</v>
      </c>
      <c r="R743" s="102">
        <v>34160</v>
      </c>
      <c r="S743" s="102"/>
      <c r="T743" s="102">
        <v>80</v>
      </c>
      <c r="U743" s="102"/>
      <c r="V743" s="103"/>
      <c r="W743" s="101"/>
      <c r="X743" s="102"/>
      <c r="Y743" s="101"/>
      <c r="Z743" s="101"/>
      <c r="AA743" s="101"/>
      <c r="AB743" s="104"/>
    </row>
    <row r="744" spans="2:28" ht="16.5" customHeight="1" x14ac:dyDescent="0.25">
      <c r="B744" s="97">
        <v>2186</v>
      </c>
      <c r="C744" s="97" t="s">
        <v>206</v>
      </c>
      <c r="D744" s="98">
        <v>7977</v>
      </c>
      <c r="E744" s="99">
        <v>19</v>
      </c>
      <c r="F744" s="97"/>
      <c r="G744" s="97">
        <v>1</v>
      </c>
      <c r="H744" s="105">
        <v>8</v>
      </c>
      <c r="I744" s="105">
        <v>0</v>
      </c>
      <c r="J744" s="105">
        <v>0</v>
      </c>
      <c r="K744" s="95">
        <v>3200</v>
      </c>
      <c r="L744" s="106">
        <f>T743</f>
        <v>80</v>
      </c>
      <c r="M744" s="106">
        <f>K744*L744</f>
        <v>256000</v>
      </c>
      <c r="N744" s="77"/>
      <c r="O744" s="78"/>
      <c r="P744" s="78"/>
      <c r="Q744" s="78"/>
      <c r="R744" s="79"/>
      <c r="S744" s="80"/>
      <c r="T744" s="81"/>
      <c r="U744" s="77"/>
      <c r="V744" s="79"/>
      <c r="W744" s="79"/>
      <c r="X744" s="82"/>
      <c r="Y744" s="83">
        <f>M744</f>
        <v>256000</v>
      </c>
      <c r="Z744" s="84"/>
      <c r="AA744" s="87">
        <f>AB744*M744/100</f>
        <v>25.6</v>
      </c>
      <c r="AB744" s="110">
        <v>0.01</v>
      </c>
    </row>
    <row r="745" spans="2:28" ht="16.5" customHeight="1" x14ac:dyDescent="0.25">
      <c r="B745" s="99"/>
      <c r="C745" s="99"/>
      <c r="D745" s="99"/>
      <c r="E745" s="99"/>
      <c r="F745" s="99"/>
      <c r="G745" s="99"/>
      <c r="H745" s="107"/>
      <c r="I745" s="107"/>
      <c r="J745" s="107"/>
      <c r="K745" s="106"/>
      <c r="L745" s="106"/>
      <c r="M745" s="106"/>
      <c r="N745" s="77"/>
      <c r="O745" s="78"/>
      <c r="P745" s="78"/>
      <c r="Q745" s="78"/>
      <c r="R745" s="79"/>
      <c r="S745" s="80"/>
      <c r="T745" s="81"/>
      <c r="U745" s="77"/>
      <c r="V745" s="79"/>
      <c r="W745" s="79"/>
      <c r="X745" s="86"/>
      <c r="Y745" s="83"/>
      <c r="Z745" s="84"/>
      <c r="AA745" s="85"/>
      <c r="AB745" s="86"/>
    </row>
    <row r="746" spans="2:28" ht="16.5" customHeight="1" x14ac:dyDescent="0.25">
      <c r="B746" s="100" t="s">
        <v>205</v>
      </c>
      <c r="C746" s="101"/>
      <c r="D746" s="101"/>
      <c r="E746" s="101"/>
      <c r="F746" s="101"/>
      <c r="G746" s="102"/>
      <c r="H746" s="102" t="s">
        <v>207</v>
      </c>
      <c r="I746" s="102" t="s">
        <v>5264</v>
      </c>
      <c r="J746" s="102" t="s">
        <v>855</v>
      </c>
      <c r="K746" s="102">
        <v>36</v>
      </c>
      <c r="L746" s="102">
        <v>7</v>
      </c>
      <c r="M746" s="102"/>
      <c r="N746" s="102"/>
      <c r="O746" s="102" t="s">
        <v>208</v>
      </c>
      <c r="P746" s="102" t="s">
        <v>209</v>
      </c>
      <c r="Q746" s="102" t="s">
        <v>139</v>
      </c>
      <c r="R746" s="102">
        <v>34160</v>
      </c>
      <c r="S746" s="102"/>
      <c r="T746" s="102">
        <v>80</v>
      </c>
      <c r="U746" s="102"/>
      <c r="V746" s="103"/>
      <c r="W746" s="101"/>
      <c r="X746" s="102"/>
      <c r="Y746" s="101"/>
      <c r="Z746" s="101"/>
      <c r="AA746" s="101"/>
      <c r="AB746" s="104"/>
    </row>
    <row r="747" spans="2:28" ht="16.5" customHeight="1" x14ac:dyDescent="0.25">
      <c r="B747" s="97">
        <v>2344</v>
      </c>
      <c r="C747" s="97" t="s">
        <v>206</v>
      </c>
      <c r="D747" s="98">
        <v>646</v>
      </c>
      <c r="E747" s="99">
        <v>6</v>
      </c>
      <c r="F747" s="97">
        <v>6</v>
      </c>
      <c r="G747" s="97">
        <v>1</v>
      </c>
      <c r="H747" s="105">
        <v>3</v>
      </c>
      <c r="I747" s="105">
        <v>3</v>
      </c>
      <c r="J747" s="105">
        <v>21</v>
      </c>
      <c r="K747" s="95">
        <v>1521</v>
      </c>
      <c r="L747" s="106">
        <f>T746</f>
        <v>80</v>
      </c>
      <c r="M747" s="106">
        <f>K747*L747</f>
        <v>121680</v>
      </c>
      <c r="N747" s="77"/>
      <c r="O747" s="78"/>
      <c r="P747" s="78"/>
      <c r="Q747" s="78"/>
      <c r="R747" s="79"/>
      <c r="S747" s="80"/>
      <c r="T747" s="81"/>
      <c r="U747" s="77"/>
      <c r="V747" s="79"/>
      <c r="W747" s="79"/>
      <c r="X747" s="82"/>
      <c r="Y747" s="83">
        <f>M747</f>
        <v>121680</v>
      </c>
      <c r="Z747" s="84"/>
      <c r="AA747" s="87">
        <f>AB747*M747/100</f>
        <v>12.167999999999999</v>
      </c>
      <c r="AB747" s="110">
        <v>0.01</v>
      </c>
    </row>
    <row r="748" spans="2:28" ht="16.5" customHeight="1" x14ac:dyDescent="0.25">
      <c r="B748" s="99"/>
      <c r="C748" s="99"/>
      <c r="D748" s="99"/>
      <c r="E748" s="99"/>
      <c r="F748" s="99"/>
      <c r="G748" s="99"/>
      <c r="H748" s="107"/>
      <c r="I748" s="107"/>
      <c r="J748" s="107"/>
      <c r="K748" s="106"/>
      <c r="L748" s="106"/>
      <c r="M748" s="106"/>
      <c r="N748" s="77"/>
      <c r="O748" s="78"/>
      <c r="P748" s="78"/>
      <c r="Q748" s="78"/>
      <c r="R748" s="79"/>
      <c r="S748" s="80"/>
      <c r="T748" s="81"/>
      <c r="U748" s="77"/>
      <c r="V748" s="79"/>
      <c r="W748" s="79"/>
      <c r="X748" s="86"/>
      <c r="Y748" s="83"/>
      <c r="Z748" s="84"/>
      <c r="AA748" s="85"/>
      <c r="AB748" s="86"/>
    </row>
    <row r="749" spans="2:28" ht="16.5" customHeight="1" x14ac:dyDescent="0.25">
      <c r="B749" s="100" t="s">
        <v>205</v>
      </c>
      <c r="C749" s="101"/>
      <c r="D749" s="101"/>
      <c r="E749" s="101"/>
      <c r="F749" s="101"/>
      <c r="G749" s="102"/>
      <c r="H749" s="102" t="s">
        <v>210</v>
      </c>
      <c r="I749" s="102" t="s">
        <v>852</v>
      </c>
      <c r="J749" s="102" t="s">
        <v>539</v>
      </c>
      <c r="K749" s="102">
        <v>67</v>
      </c>
      <c r="L749" s="102">
        <v>7</v>
      </c>
      <c r="M749" s="102"/>
      <c r="N749" s="102"/>
      <c r="O749" s="102" t="s">
        <v>208</v>
      </c>
      <c r="P749" s="102" t="s">
        <v>209</v>
      </c>
      <c r="Q749" s="102" t="s">
        <v>139</v>
      </c>
      <c r="R749" s="102">
        <v>34160</v>
      </c>
      <c r="S749" s="102"/>
      <c r="T749" s="102">
        <v>80</v>
      </c>
      <c r="U749" s="102"/>
      <c r="V749" s="103"/>
      <c r="W749" s="101"/>
      <c r="X749" s="102" t="s">
        <v>212</v>
      </c>
      <c r="Y749" s="101" t="s">
        <v>924</v>
      </c>
      <c r="Z749" s="101"/>
      <c r="AA749" s="101"/>
      <c r="AB749" s="104"/>
    </row>
    <row r="750" spans="2:28" ht="16.5" customHeight="1" x14ac:dyDescent="0.25">
      <c r="B750" s="97">
        <v>2682</v>
      </c>
      <c r="C750" s="97" t="s">
        <v>206</v>
      </c>
      <c r="D750" s="98">
        <v>2022</v>
      </c>
      <c r="E750" s="99">
        <v>5</v>
      </c>
      <c r="F750" s="97">
        <v>6</v>
      </c>
      <c r="G750" s="97">
        <v>1</v>
      </c>
      <c r="H750" s="105">
        <v>12</v>
      </c>
      <c r="I750" s="105">
        <v>3</v>
      </c>
      <c r="J750" s="105">
        <v>94</v>
      </c>
      <c r="K750" s="95">
        <v>5194</v>
      </c>
      <c r="L750" s="106">
        <f>T749</f>
        <v>80</v>
      </c>
      <c r="M750" s="106">
        <f>K750*L750</f>
        <v>415520</v>
      </c>
      <c r="N750" s="77"/>
      <c r="O750" s="78"/>
      <c r="P750" s="78"/>
      <c r="Q750" s="78"/>
      <c r="R750" s="79"/>
      <c r="S750" s="80"/>
      <c r="T750" s="81"/>
      <c r="U750" s="77"/>
      <c r="V750" s="79"/>
      <c r="W750" s="79"/>
      <c r="X750" s="82"/>
      <c r="Y750" s="83">
        <f>M750</f>
        <v>415520</v>
      </c>
      <c r="Z750" s="84"/>
      <c r="AA750" s="87">
        <f>AB750*M750/100</f>
        <v>41.552</v>
      </c>
      <c r="AB750" s="110">
        <v>0.01</v>
      </c>
    </row>
    <row r="751" spans="2:28" ht="16.5" customHeight="1" x14ac:dyDescent="0.25">
      <c r="B751" s="99"/>
      <c r="C751" s="99"/>
      <c r="D751" s="99"/>
      <c r="E751" s="99"/>
      <c r="F751" s="99"/>
      <c r="G751" s="99"/>
      <c r="H751" s="107"/>
      <c r="I751" s="107"/>
      <c r="J751" s="107"/>
      <c r="K751" s="106"/>
      <c r="L751" s="106"/>
      <c r="M751" s="106"/>
      <c r="N751" s="77"/>
      <c r="O751" s="78"/>
      <c r="P751" s="78"/>
      <c r="Q751" s="78"/>
      <c r="R751" s="79"/>
      <c r="S751" s="80"/>
      <c r="T751" s="81"/>
      <c r="U751" s="77"/>
      <c r="V751" s="79"/>
      <c r="W751" s="79"/>
      <c r="X751" s="86"/>
      <c r="Y751" s="83"/>
      <c r="Z751" s="84"/>
      <c r="AA751" s="85"/>
      <c r="AB751" s="86"/>
    </row>
    <row r="752" spans="2:28" ht="16.5" customHeight="1" x14ac:dyDescent="0.25">
      <c r="B752" s="100" t="s">
        <v>205</v>
      </c>
      <c r="C752" s="101"/>
      <c r="D752" s="101"/>
      <c r="E752" s="101"/>
      <c r="F752" s="101"/>
      <c r="G752" s="102"/>
      <c r="H752" s="102" t="s">
        <v>210</v>
      </c>
      <c r="I752" s="102" t="s">
        <v>5591</v>
      </c>
      <c r="J752" s="102" t="s">
        <v>247</v>
      </c>
      <c r="K752" s="102">
        <v>74</v>
      </c>
      <c r="L752" s="102">
        <v>7</v>
      </c>
      <c r="M752" s="102"/>
      <c r="N752" s="102"/>
      <c r="O752" s="102" t="s">
        <v>208</v>
      </c>
      <c r="P752" s="102" t="s">
        <v>209</v>
      </c>
      <c r="Q752" s="102" t="s">
        <v>139</v>
      </c>
      <c r="R752" s="102">
        <v>34160</v>
      </c>
      <c r="S752" s="102"/>
      <c r="T752" s="102">
        <v>80</v>
      </c>
      <c r="U752" s="102"/>
      <c r="V752" s="103"/>
      <c r="W752" s="101"/>
      <c r="X752" s="102"/>
      <c r="Y752" s="101"/>
      <c r="Z752" s="101"/>
      <c r="AA752" s="102" t="s">
        <v>5592</v>
      </c>
      <c r="AB752" s="104"/>
    </row>
    <row r="753" spans="2:28" ht="16.5" customHeight="1" x14ac:dyDescent="0.25">
      <c r="B753" s="97">
        <v>2747</v>
      </c>
      <c r="C753" s="97" t="s">
        <v>5579</v>
      </c>
      <c r="D753" s="98">
        <v>1488</v>
      </c>
      <c r="E753" s="99">
        <v>83</v>
      </c>
      <c r="F753" s="97"/>
      <c r="G753" s="97">
        <v>1</v>
      </c>
      <c r="H753" s="105">
        <v>3</v>
      </c>
      <c r="I753" s="105">
        <v>2</v>
      </c>
      <c r="J753" s="105">
        <v>26</v>
      </c>
      <c r="K753" s="95">
        <v>1426</v>
      </c>
      <c r="L753" s="106">
        <f>T752</f>
        <v>80</v>
      </c>
      <c r="M753" s="106">
        <f>K753*L753</f>
        <v>114080</v>
      </c>
      <c r="N753" s="77"/>
      <c r="O753" s="78"/>
      <c r="P753" s="78"/>
      <c r="Q753" s="78"/>
      <c r="R753" s="79"/>
      <c r="S753" s="80"/>
      <c r="T753" s="81"/>
      <c r="U753" s="77"/>
      <c r="V753" s="79"/>
      <c r="W753" s="79"/>
      <c r="X753" s="82"/>
      <c r="Y753" s="83">
        <f>M753</f>
        <v>114080</v>
      </c>
      <c r="Z753" s="84"/>
      <c r="AA753" s="87">
        <f>AB753*M753/100</f>
        <v>11.407999999999999</v>
      </c>
      <c r="AB753" s="110">
        <v>0.01</v>
      </c>
    </row>
    <row r="754" spans="2:28" ht="16.5" customHeight="1" x14ac:dyDescent="0.25">
      <c r="B754" s="99"/>
      <c r="C754" s="99"/>
      <c r="D754" s="99"/>
      <c r="E754" s="99"/>
      <c r="F754" s="99"/>
      <c r="G754" s="99"/>
      <c r="H754" s="107"/>
      <c r="I754" s="107"/>
      <c r="J754" s="107"/>
      <c r="K754" s="106"/>
      <c r="L754" s="106"/>
      <c r="M754" s="106"/>
      <c r="N754" s="77"/>
      <c r="O754" s="78"/>
      <c r="P754" s="78"/>
      <c r="Q754" s="78"/>
      <c r="R754" s="79"/>
      <c r="S754" s="80"/>
      <c r="T754" s="81"/>
      <c r="U754" s="77"/>
      <c r="V754" s="79"/>
      <c r="W754" s="79"/>
      <c r="X754" s="86"/>
      <c r="Y754" s="83"/>
      <c r="Z754" s="84"/>
      <c r="AA754" s="85"/>
      <c r="AB754" s="86"/>
    </row>
    <row r="755" spans="2:28" ht="16.5" customHeight="1" x14ac:dyDescent="0.25">
      <c r="B755" s="100" t="s">
        <v>205</v>
      </c>
      <c r="C755" s="101"/>
      <c r="D755" s="101"/>
      <c r="E755" s="101"/>
      <c r="F755" s="101"/>
      <c r="G755" s="102"/>
      <c r="H755" s="102" t="s">
        <v>207</v>
      </c>
      <c r="I755" s="102" t="s">
        <v>5257</v>
      </c>
      <c r="J755" s="102" t="s">
        <v>247</v>
      </c>
      <c r="K755" s="102">
        <v>13</v>
      </c>
      <c r="L755" s="102">
        <v>7</v>
      </c>
      <c r="M755" s="102"/>
      <c r="N755" s="102"/>
      <c r="O755" s="102" t="s">
        <v>208</v>
      </c>
      <c r="P755" s="102" t="s">
        <v>209</v>
      </c>
      <c r="Q755" s="102" t="s">
        <v>139</v>
      </c>
      <c r="R755" s="102">
        <v>34160</v>
      </c>
      <c r="S755" s="102"/>
      <c r="T755" s="102">
        <v>80</v>
      </c>
      <c r="U755" s="102"/>
      <c r="V755" s="103"/>
      <c r="W755" s="101"/>
      <c r="X755" s="102" t="s">
        <v>212</v>
      </c>
      <c r="Y755" s="101" t="s">
        <v>5593</v>
      </c>
      <c r="Z755" s="101"/>
      <c r="AA755" s="101"/>
      <c r="AB755" s="104"/>
    </row>
    <row r="756" spans="2:28" ht="16.5" customHeight="1" x14ac:dyDescent="0.25">
      <c r="B756" s="97">
        <v>2748</v>
      </c>
      <c r="C756" s="97" t="s">
        <v>5579</v>
      </c>
      <c r="D756" s="98">
        <v>402</v>
      </c>
      <c r="E756" s="99">
        <v>233</v>
      </c>
      <c r="F756" s="97"/>
      <c r="G756" s="97"/>
      <c r="H756" s="105">
        <v>0</v>
      </c>
      <c r="I756" s="105">
        <v>1</v>
      </c>
      <c r="J756" s="105">
        <v>90</v>
      </c>
      <c r="K756" s="95">
        <v>190</v>
      </c>
      <c r="L756" s="106">
        <f>T755</f>
        <v>80</v>
      </c>
      <c r="M756" s="106">
        <f>K756*L756</f>
        <v>15200</v>
      </c>
      <c r="N756" s="77"/>
      <c r="O756" s="78" t="s">
        <v>203</v>
      </c>
      <c r="P756" s="78" t="s">
        <v>211</v>
      </c>
      <c r="Q756" s="78" t="s">
        <v>143</v>
      </c>
      <c r="R756" s="79">
        <v>108</v>
      </c>
      <c r="S756" s="80"/>
      <c r="T756" s="81">
        <v>7450</v>
      </c>
      <c r="U756" s="96" t="s">
        <v>1207</v>
      </c>
      <c r="V756" s="79">
        <f>R756*T756*85/100</f>
        <v>683910</v>
      </c>
      <c r="W756" s="79">
        <f>R756*T756-V756</f>
        <v>120690</v>
      </c>
      <c r="X756" s="82">
        <f>M756+W756</f>
        <v>135890</v>
      </c>
      <c r="Y756" s="83">
        <f>M756</f>
        <v>15200</v>
      </c>
      <c r="Z756" s="84"/>
      <c r="AA756" s="87">
        <f>AB756*M756/100</f>
        <v>3.04</v>
      </c>
      <c r="AB756" s="86">
        <v>0.02</v>
      </c>
    </row>
    <row r="757" spans="2:28" ht="16.5" customHeight="1" x14ac:dyDescent="0.25">
      <c r="B757" s="97"/>
      <c r="C757" s="108" t="s">
        <v>5594</v>
      </c>
      <c r="D757" s="98"/>
      <c r="E757" s="99"/>
      <c r="F757" s="97"/>
      <c r="G757" s="97"/>
      <c r="H757" s="105"/>
      <c r="I757" s="105">
        <v>2</v>
      </c>
      <c r="J757" s="105">
        <v>0</v>
      </c>
      <c r="K757" s="95">
        <v>200</v>
      </c>
      <c r="L757" s="106">
        <f>T755</f>
        <v>80</v>
      </c>
      <c r="M757" s="106">
        <f>K757*L757</f>
        <v>16000</v>
      </c>
      <c r="N757" s="77"/>
      <c r="O757" s="78" t="s">
        <v>203</v>
      </c>
      <c r="P757" s="78" t="s">
        <v>211</v>
      </c>
      <c r="Q757" s="78" t="s">
        <v>143</v>
      </c>
      <c r="R757" s="79">
        <v>126</v>
      </c>
      <c r="S757" s="80"/>
      <c r="T757" s="81">
        <v>7450</v>
      </c>
      <c r="U757" s="96" t="s">
        <v>411</v>
      </c>
      <c r="V757" s="79">
        <f>R757*T757*85/100</f>
        <v>797895</v>
      </c>
      <c r="W757" s="79">
        <f>R757*T757-V757</f>
        <v>140805</v>
      </c>
      <c r="X757" s="82">
        <f>M757+W757</f>
        <v>156805</v>
      </c>
      <c r="Y757" s="83">
        <f>M757</f>
        <v>16000</v>
      </c>
      <c r="Z757" s="84"/>
      <c r="AA757" s="87">
        <f>AB757*M757/100</f>
        <v>3.2</v>
      </c>
      <c r="AB757" s="86">
        <v>0.02</v>
      </c>
    </row>
    <row r="758" spans="2:28" ht="16.5" customHeight="1" x14ac:dyDescent="0.25">
      <c r="B758" s="97"/>
      <c r="C758" s="108" t="s">
        <v>5595</v>
      </c>
      <c r="D758" s="98"/>
      <c r="E758" s="99"/>
      <c r="F758" s="97"/>
      <c r="G758" s="97"/>
      <c r="H758" s="105"/>
      <c r="I758" s="105">
        <v>1</v>
      </c>
      <c r="J758" s="105">
        <v>79</v>
      </c>
      <c r="K758" s="95">
        <v>179</v>
      </c>
      <c r="L758" s="106">
        <f>T755</f>
        <v>80</v>
      </c>
      <c r="M758" s="106">
        <f>K758*L758</f>
        <v>14320</v>
      </c>
      <c r="N758" s="77"/>
      <c r="O758" s="78" t="s">
        <v>203</v>
      </c>
      <c r="P758" s="78" t="s">
        <v>5</v>
      </c>
      <c r="Q758" s="78" t="s">
        <v>143</v>
      </c>
      <c r="R758" s="79">
        <v>135</v>
      </c>
      <c r="S758" s="80"/>
      <c r="T758" s="81">
        <v>8050</v>
      </c>
      <c r="U758" s="96" t="s">
        <v>1334</v>
      </c>
      <c r="V758" s="79">
        <f>R758*T758*16/100</f>
        <v>173880</v>
      </c>
      <c r="W758" s="79">
        <f>R758*T758-V758</f>
        <v>912870</v>
      </c>
      <c r="X758" s="82">
        <f>M758+W758</f>
        <v>927190</v>
      </c>
      <c r="Y758" s="83">
        <f>M758</f>
        <v>14320</v>
      </c>
      <c r="Z758" s="84"/>
      <c r="AA758" s="87">
        <f>AB758*M758/100</f>
        <v>2.8640000000000003</v>
      </c>
      <c r="AB758" s="86">
        <v>0.02</v>
      </c>
    </row>
    <row r="759" spans="2:28" ht="16.5" customHeight="1" x14ac:dyDescent="0.25">
      <c r="B759" s="97"/>
      <c r="C759" s="97"/>
      <c r="D759" s="98"/>
      <c r="E759" s="99"/>
      <c r="F759" s="97"/>
      <c r="G759" s="97"/>
      <c r="H759" s="105">
        <v>1</v>
      </c>
      <c r="I759" s="105">
        <v>1</v>
      </c>
      <c r="J759" s="105">
        <v>69</v>
      </c>
      <c r="K759" s="95">
        <v>569</v>
      </c>
      <c r="L759" s="106"/>
      <c r="M759" s="106"/>
      <c r="N759" s="77"/>
      <c r="O759" s="78"/>
      <c r="P759" s="78"/>
      <c r="Q759" s="78"/>
      <c r="R759" s="79"/>
      <c r="S759" s="80"/>
      <c r="T759" s="81"/>
      <c r="U759" s="77"/>
      <c r="V759" s="79"/>
      <c r="W759" s="79"/>
      <c r="X759" s="82"/>
      <c r="Y759" s="83"/>
      <c r="Z759" s="84"/>
      <c r="AA759" s="87"/>
      <c r="AB759" s="82"/>
    </row>
    <row r="760" spans="2:28" ht="16.5" customHeight="1" x14ac:dyDescent="0.25">
      <c r="B760" s="99"/>
      <c r="C760" s="99"/>
      <c r="D760" s="99"/>
      <c r="E760" s="99"/>
      <c r="F760" s="99"/>
      <c r="G760" s="99"/>
      <c r="H760" s="107"/>
      <c r="I760" s="107"/>
      <c r="J760" s="107"/>
      <c r="K760" s="106"/>
      <c r="L760" s="106"/>
      <c r="M760" s="106"/>
      <c r="N760" s="77"/>
      <c r="O760" s="78"/>
      <c r="P760" s="78"/>
      <c r="Q760" s="78"/>
      <c r="R760" s="79"/>
      <c r="S760" s="80"/>
      <c r="T760" s="81"/>
      <c r="U760" s="77"/>
      <c r="V760" s="79"/>
      <c r="W760" s="79"/>
      <c r="X760" s="86"/>
      <c r="Y760" s="83"/>
      <c r="Z760" s="84"/>
      <c r="AA760" s="85"/>
      <c r="AB760" s="86"/>
    </row>
    <row r="761" spans="2:28" ht="16.5" customHeight="1" x14ac:dyDescent="0.25">
      <c r="B761" s="100" t="s">
        <v>205</v>
      </c>
      <c r="C761" s="101"/>
      <c r="D761" s="101"/>
      <c r="E761" s="101"/>
      <c r="F761" s="101"/>
      <c r="G761" s="102"/>
      <c r="H761" s="102" t="s">
        <v>210</v>
      </c>
      <c r="I761" s="102" t="s">
        <v>2289</v>
      </c>
      <c r="J761" s="102" t="s">
        <v>2290</v>
      </c>
      <c r="K761" s="102">
        <v>71</v>
      </c>
      <c r="L761" s="102">
        <v>7</v>
      </c>
      <c r="M761" s="102"/>
      <c r="N761" s="102"/>
      <c r="O761" s="102" t="s">
        <v>208</v>
      </c>
      <c r="P761" s="102" t="s">
        <v>209</v>
      </c>
      <c r="Q761" s="102" t="s">
        <v>139</v>
      </c>
      <c r="R761" s="102">
        <v>34160</v>
      </c>
      <c r="S761" s="102"/>
      <c r="T761" s="102">
        <v>80</v>
      </c>
      <c r="U761" s="102"/>
      <c r="V761" s="103"/>
      <c r="W761" s="101"/>
      <c r="X761" s="102"/>
      <c r="Y761" s="101"/>
      <c r="Z761" s="101"/>
      <c r="AA761" s="101"/>
      <c r="AB761" s="104"/>
    </row>
    <row r="762" spans="2:28" ht="16.5" customHeight="1" x14ac:dyDescent="0.25">
      <c r="B762" s="97">
        <v>2750</v>
      </c>
      <c r="C762" s="97" t="s">
        <v>5579</v>
      </c>
      <c r="D762" s="98">
        <v>1495</v>
      </c>
      <c r="E762" s="99">
        <v>90</v>
      </c>
      <c r="F762" s="97"/>
      <c r="G762" s="97">
        <v>1</v>
      </c>
      <c r="H762" s="105">
        <v>10</v>
      </c>
      <c r="I762" s="105">
        <v>0</v>
      </c>
      <c r="J762" s="105">
        <v>59</v>
      </c>
      <c r="K762" s="95">
        <v>4059</v>
      </c>
      <c r="L762" s="106">
        <f>T761</f>
        <v>80</v>
      </c>
      <c r="M762" s="106">
        <f>K762*L762</f>
        <v>324720</v>
      </c>
      <c r="N762" s="77"/>
      <c r="O762" s="78"/>
      <c r="P762" s="78"/>
      <c r="Q762" s="78"/>
      <c r="R762" s="79"/>
      <c r="S762" s="80"/>
      <c r="T762" s="81"/>
      <c r="U762" s="77"/>
      <c r="V762" s="79"/>
      <c r="W762" s="79"/>
      <c r="X762" s="82"/>
      <c r="Y762" s="83">
        <f>M762</f>
        <v>324720</v>
      </c>
      <c r="Z762" s="84"/>
      <c r="AA762" s="87">
        <f>AB762*M762/100</f>
        <v>32.472000000000001</v>
      </c>
      <c r="AB762" s="110">
        <v>0.01</v>
      </c>
    </row>
    <row r="763" spans="2:28" ht="16.5" customHeight="1" x14ac:dyDescent="0.25">
      <c r="B763" s="97"/>
      <c r="C763" s="97"/>
      <c r="D763" s="98"/>
      <c r="E763" s="99"/>
      <c r="F763" s="97"/>
      <c r="G763" s="97"/>
      <c r="H763" s="105"/>
      <c r="I763" s="105"/>
      <c r="J763" s="105"/>
      <c r="K763" s="95"/>
      <c r="L763" s="106"/>
      <c r="M763" s="106"/>
      <c r="N763" s="77"/>
      <c r="O763" s="78"/>
      <c r="P763" s="78"/>
      <c r="Q763" s="78"/>
      <c r="R763" s="79"/>
      <c r="S763" s="80"/>
      <c r="T763" s="81"/>
      <c r="U763" s="77"/>
      <c r="V763" s="79"/>
      <c r="W763" s="79"/>
      <c r="X763" s="82"/>
      <c r="Y763" s="83"/>
      <c r="Z763" s="84"/>
      <c r="AA763" s="87"/>
      <c r="AB763" s="110"/>
    </row>
    <row r="764" spans="2:28" ht="16.5" customHeight="1" x14ac:dyDescent="0.25">
      <c r="B764" s="99"/>
      <c r="C764" s="99"/>
      <c r="D764" s="99"/>
      <c r="E764" s="99"/>
      <c r="F764" s="99"/>
      <c r="G764" s="99"/>
      <c r="H764" s="107"/>
      <c r="I764" s="107"/>
      <c r="J764" s="107"/>
      <c r="K764" s="106"/>
      <c r="L764" s="106"/>
      <c r="M764" s="106"/>
      <c r="N764" s="77"/>
      <c r="O764" s="78"/>
      <c r="P764" s="78"/>
      <c r="Q764" s="78"/>
      <c r="R764" s="79"/>
      <c r="S764" s="80"/>
      <c r="T764" s="81"/>
      <c r="U764" s="77"/>
      <c r="V764" s="79"/>
      <c r="W764" s="79"/>
      <c r="X764" s="86"/>
      <c r="Y764" s="83"/>
      <c r="Z764" s="84"/>
      <c r="AA764" s="85"/>
      <c r="AB764" s="86"/>
    </row>
    <row r="765" spans="2:28" ht="16.5" customHeight="1" x14ac:dyDescent="0.25">
      <c r="B765" s="100" t="s">
        <v>205</v>
      </c>
      <c r="C765" s="101"/>
      <c r="D765" s="101"/>
      <c r="E765" s="101"/>
      <c r="F765" s="101"/>
      <c r="G765" s="102"/>
      <c r="H765" s="102" t="s">
        <v>210</v>
      </c>
      <c r="I765" s="102" t="s">
        <v>1150</v>
      </c>
      <c r="J765" s="102" t="s">
        <v>247</v>
      </c>
      <c r="K765" s="102">
        <v>9</v>
      </c>
      <c r="L765" s="102">
        <v>7</v>
      </c>
      <c r="M765" s="102"/>
      <c r="N765" s="102"/>
      <c r="O765" s="102" t="s">
        <v>208</v>
      </c>
      <c r="P765" s="102" t="s">
        <v>209</v>
      </c>
      <c r="Q765" s="102" t="s">
        <v>139</v>
      </c>
      <c r="R765" s="102">
        <v>34160</v>
      </c>
      <c r="S765" s="102"/>
      <c r="T765" s="102">
        <v>80</v>
      </c>
      <c r="U765" s="102"/>
      <c r="V765" s="103"/>
      <c r="W765" s="101"/>
      <c r="X765" s="102" t="s">
        <v>212</v>
      </c>
      <c r="Y765" s="101" t="s">
        <v>5596</v>
      </c>
      <c r="Z765" s="101"/>
      <c r="AA765" s="101"/>
      <c r="AB765" s="104"/>
    </row>
    <row r="766" spans="2:28" ht="16.5" customHeight="1" x14ac:dyDescent="0.25">
      <c r="B766" s="97">
        <v>2751</v>
      </c>
      <c r="C766" s="97" t="s">
        <v>5579</v>
      </c>
      <c r="D766" s="98">
        <v>391</v>
      </c>
      <c r="E766" s="99">
        <v>222</v>
      </c>
      <c r="F766" s="97"/>
      <c r="G766" s="97">
        <v>2</v>
      </c>
      <c r="H766" s="105">
        <v>0</v>
      </c>
      <c r="I766" s="105">
        <v>1</v>
      </c>
      <c r="J766" s="105">
        <v>69</v>
      </c>
      <c r="K766" s="95">
        <v>169</v>
      </c>
      <c r="L766" s="106">
        <f>T765</f>
        <v>80</v>
      </c>
      <c r="M766" s="106">
        <f>K766*L766</f>
        <v>13520</v>
      </c>
      <c r="N766" s="77"/>
      <c r="O766" s="78" t="s">
        <v>203</v>
      </c>
      <c r="P766" s="78" t="s">
        <v>5</v>
      </c>
      <c r="Q766" s="78" t="s">
        <v>143</v>
      </c>
      <c r="R766" s="79">
        <v>135</v>
      </c>
      <c r="S766" s="80"/>
      <c r="T766" s="81">
        <v>7450</v>
      </c>
      <c r="U766" s="96" t="s">
        <v>2038</v>
      </c>
      <c r="V766" s="79">
        <f>R766*T766*56/100</f>
        <v>563220</v>
      </c>
      <c r="W766" s="79">
        <f>R766*T766-V766</f>
        <v>442530</v>
      </c>
      <c r="X766" s="82">
        <f>M766+W766</f>
        <v>456050</v>
      </c>
      <c r="Y766" s="83">
        <f>M766</f>
        <v>13520</v>
      </c>
      <c r="Z766" s="84"/>
      <c r="AA766" s="87">
        <f>AB766*M766/100</f>
        <v>2.7039999999999997</v>
      </c>
      <c r="AB766" s="86">
        <v>0.02</v>
      </c>
    </row>
    <row r="767" spans="2:28" ht="16.5" customHeight="1" x14ac:dyDescent="0.25">
      <c r="B767" s="99"/>
      <c r="C767" s="99"/>
      <c r="D767" s="99"/>
      <c r="E767" s="99"/>
      <c r="F767" s="99"/>
      <c r="G767" s="99"/>
      <c r="H767" s="107"/>
      <c r="I767" s="107"/>
      <c r="J767" s="107"/>
      <c r="K767" s="106"/>
      <c r="L767" s="106"/>
      <c r="M767" s="106"/>
      <c r="N767" s="77"/>
      <c r="O767" s="78"/>
      <c r="P767" s="78"/>
      <c r="Q767" s="78"/>
      <c r="R767" s="79"/>
      <c r="S767" s="80"/>
      <c r="T767" s="81"/>
      <c r="U767" s="77"/>
      <c r="V767" s="79"/>
      <c r="W767" s="79"/>
      <c r="X767" s="86"/>
      <c r="Y767" s="83"/>
      <c r="Z767" s="84"/>
      <c r="AA767" s="85"/>
      <c r="AB767" s="86"/>
    </row>
    <row r="768" spans="2:28" ht="16.5" customHeight="1" x14ac:dyDescent="0.25">
      <c r="B768" s="100" t="s">
        <v>205</v>
      </c>
      <c r="C768" s="101"/>
      <c r="D768" s="101"/>
      <c r="E768" s="101"/>
      <c r="F768" s="101"/>
      <c r="G768" s="102"/>
      <c r="H768" s="102" t="s">
        <v>207</v>
      </c>
      <c r="I768" s="102" t="s">
        <v>5601</v>
      </c>
      <c r="J768" s="102" t="s">
        <v>641</v>
      </c>
      <c r="K768" s="102">
        <v>32</v>
      </c>
      <c r="L768" s="102">
        <v>7</v>
      </c>
      <c r="M768" s="102"/>
      <c r="N768" s="102"/>
      <c r="O768" s="102" t="s">
        <v>208</v>
      </c>
      <c r="P768" s="102" t="s">
        <v>209</v>
      </c>
      <c r="Q768" s="102" t="s">
        <v>139</v>
      </c>
      <c r="R768" s="102">
        <v>34160</v>
      </c>
      <c r="S768" s="102"/>
      <c r="T768" s="102">
        <v>80</v>
      </c>
      <c r="U768" s="102"/>
      <c r="V768" s="103"/>
      <c r="W768" s="101"/>
      <c r="X768" s="102" t="s">
        <v>212</v>
      </c>
      <c r="Y768" s="101" t="s">
        <v>5602</v>
      </c>
      <c r="Z768" s="101"/>
      <c r="AA768" s="101"/>
      <c r="AB768" s="104"/>
    </row>
    <row r="769" spans="2:28" ht="16.5" customHeight="1" x14ac:dyDescent="0.25">
      <c r="B769" s="97">
        <v>2755</v>
      </c>
      <c r="C769" s="97" t="s">
        <v>5599</v>
      </c>
      <c r="D769" s="98">
        <v>456</v>
      </c>
      <c r="E769" s="99">
        <v>287</v>
      </c>
      <c r="F769" s="97"/>
      <c r="G769" s="97">
        <v>2</v>
      </c>
      <c r="H769" s="105">
        <v>0</v>
      </c>
      <c r="I769" s="105">
        <v>0</v>
      </c>
      <c r="J769" s="105">
        <v>60</v>
      </c>
      <c r="K769" s="95">
        <v>60</v>
      </c>
      <c r="L769" s="106">
        <f>T768</f>
        <v>80</v>
      </c>
      <c r="M769" s="106">
        <f>K769*L769</f>
        <v>4800</v>
      </c>
      <c r="N769" s="77"/>
      <c r="O769" s="78" t="s">
        <v>203</v>
      </c>
      <c r="P769" s="78" t="s">
        <v>5</v>
      </c>
      <c r="Q769" s="78" t="s">
        <v>143</v>
      </c>
      <c r="R769" s="79">
        <v>108</v>
      </c>
      <c r="S769" s="80"/>
      <c r="T769" s="81">
        <v>7450</v>
      </c>
      <c r="U769" s="96" t="s">
        <v>1334</v>
      </c>
      <c r="V769" s="79">
        <f>R769*T769*16/100</f>
        <v>128736</v>
      </c>
      <c r="W769" s="79">
        <f>R769*T769-V769</f>
        <v>675864</v>
      </c>
      <c r="X769" s="82">
        <f>M769+W769</f>
        <v>680664</v>
      </c>
      <c r="Y769" s="83">
        <f>M769</f>
        <v>4800</v>
      </c>
      <c r="Z769" s="84"/>
      <c r="AA769" s="87">
        <f>AB769*M769/100</f>
        <v>0.96</v>
      </c>
      <c r="AB769" s="86">
        <v>0.02</v>
      </c>
    </row>
    <row r="770" spans="2:28" ht="16.5" customHeight="1" x14ac:dyDescent="0.25">
      <c r="B770" s="99"/>
      <c r="C770" s="99"/>
      <c r="D770" s="99"/>
      <c r="E770" s="99"/>
      <c r="F770" s="99"/>
      <c r="G770" s="99"/>
      <c r="H770" s="107"/>
      <c r="I770" s="107"/>
      <c r="J770" s="107"/>
      <c r="K770" s="106"/>
      <c r="L770" s="106"/>
      <c r="M770" s="106"/>
      <c r="N770" s="77"/>
      <c r="O770" s="78"/>
      <c r="P770" s="78"/>
      <c r="Q770" s="78"/>
      <c r="R770" s="79"/>
      <c r="S770" s="80"/>
      <c r="T770" s="81"/>
      <c r="U770" s="77"/>
      <c r="V770" s="79"/>
      <c r="W770" s="79"/>
      <c r="X770" s="86"/>
      <c r="Y770" s="83"/>
      <c r="Z770" s="84"/>
      <c r="AA770" s="85"/>
      <c r="AB770" s="86"/>
    </row>
    <row r="771" spans="2:28" ht="16.5" customHeight="1" x14ac:dyDescent="0.25">
      <c r="B771" s="100" t="s">
        <v>205</v>
      </c>
      <c r="C771" s="101"/>
      <c r="D771" s="101"/>
      <c r="E771" s="101"/>
      <c r="F771" s="101"/>
      <c r="G771" s="102"/>
      <c r="H771" s="102" t="s">
        <v>207</v>
      </c>
      <c r="I771" s="102" t="s">
        <v>1502</v>
      </c>
      <c r="J771" s="102" t="s">
        <v>247</v>
      </c>
      <c r="K771" s="102">
        <v>44</v>
      </c>
      <c r="L771" s="102">
        <v>7</v>
      </c>
      <c r="M771" s="102"/>
      <c r="N771" s="102"/>
      <c r="O771" s="102" t="s">
        <v>208</v>
      </c>
      <c r="P771" s="102" t="s">
        <v>209</v>
      </c>
      <c r="Q771" s="102" t="s">
        <v>139</v>
      </c>
      <c r="R771" s="102">
        <v>34160</v>
      </c>
      <c r="S771" s="102"/>
      <c r="T771" s="102">
        <v>80</v>
      </c>
      <c r="U771" s="102" t="s">
        <v>5622</v>
      </c>
      <c r="V771" s="103"/>
      <c r="W771" s="101"/>
      <c r="X771" s="102" t="s">
        <v>212</v>
      </c>
      <c r="Y771" s="101" t="s">
        <v>5623</v>
      </c>
      <c r="Z771" s="101"/>
      <c r="AA771" s="101"/>
      <c r="AB771" s="104"/>
    </row>
    <row r="772" spans="2:28" ht="16.5" customHeight="1" x14ac:dyDescent="0.25">
      <c r="B772" s="97">
        <v>2784</v>
      </c>
      <c r="C772" s="97" t="s">
        <v>5579</v>
      </c>
      <c r="D772" s="98">
        <v>404</v>
      </c>
      <c r="E772" s="99">
        <v>235</v>
      </c>
      <c r="F772" s="97"/>
      <c r="G772" s="97">
        <v>2</v>
      </c>
      <c r="H772" s="105">
        <v>0</v>
      </c>
      <c r="I772" s="105">
        <v>0</v>
      </c>
      <c r="J772" s="105">
        <v>85</v>
      </c>
      <c r="K772" s="95">
        <v>85</v>
      </c>
      <c r="L772" s="106">
        <f>T771</f>
        <v>80</v>
      </c>
      <c r="M772" s="106">
        <f>K772*L772</f>
        <v>6800</v>
      </c>
      <c r="N772" s="77"/>
      <c r="O772" s="78" t="s">
        <v>203</v>
      </c>
      <c r="P772" s="78" t="s">
        <v>5</v>
      </c>
      <c r="Q772" s="78" t="s">
        <v>143</v>
      </c>
      <c r="R772" s="79">
        <v>60</v>
      </c>
      <c r="S772" s="80"/>
      <c r="T772" s="81">
        <v>7450</v>
      </c>
      <c r="U772" s="96" t="s">
        <v>1334</v>
      </c>
      <c r="V772" s="79">
        <f>R772*T772*16/100</f>
        <v>71520</v>
      </c>
      <c r="W772" s="79">
        <f>R772*T772-V772</f>
        <v>375480</v>
      </c>
      <c r="X772" s="82">
        <f>M772+W772</f>
        <v>382280</v>
      </c>
      <c r="Y772" s="83">
        <f>M772</f>
        <v>6800</v>
      </c>
      <c r="Z772" s="84"/>
      <c r="AA772" s="87">
        <f>AB772*M772/100</f>
        <v>1.36</v>
      </c>
      <c r="AB772" s="86">
        <v>0.02</v>
      </c>
    </row>
    <row r="773" spans="2:28" ht="16.5" customHeight="1" x14ac:dyDescent="0.25">
      <c r="B773" s="99"/>
      <c r="C773" s="99"/>
      <c r="D773" s="99"/>
      <c r="E773" s="99"/>
      <c r="F773" s="99"/>
      <c r="G773" s="99"/>
      <c r="H773" s="107"/>
      <c r="I773" s="107"/>
      <c r="J773" s="107"/>
      <c r="K773" s="106"/>
      <c r="L773" s="106"/>
      <c r="M773" s="106"/>
      <c r="N773" s="77"/>
      <c r="O773" s="78"/>
      <c r="P773" s="78"/>
      <c r="Q773" s="78"/>
      <c r="R773" s="79"/>
      <c r="S773" s="80"/>
      <c r="T773" s="81"/>
      <c r="U773" s="77"/>
      <c r="V773" s="79"/>
      <c r="W773" s="79"/>
      <c r="X773" s="86"/>
      <c r="Y773" s="83"/>
      <c r="Z773" s="84"/>
      <c r="AA773" s="85"/>
      <c r="AB773" s="86"/>
    </row>
    <row r="774" spans="2:28" ht="16.5" customHeight="1" x14ac:dyDescent="0.25">
      <c r="B774" s="100" t="s">
        <v>205</v>
      </c>
      <c r="C774" s="101"/>
      <c r="D774" s="101"/>
      <c r="E774" s="101"/>
      <c r="F774" s="101"/>
      <c r="G774" s="102"/>
      <c r="H774" s="102" t="s">
        <v>210</v>
      </c>
      <c r="I774" s="102" t="s">
        <v>5625</v>
      </c>
      <c r="J774" s="102" t="s">
        <v>5626</v>
      </c>
      <c r="K774" s="102">
        <v>80</v>
      </c>
      <c r="L774" s="102">
        <v>7</v>
      </c>
      <c r="M774" s="102"/>
      <c r="N774" s="102"/>
      <c r="O774" s="102" t="s">
        <v>208</v>
      </c>
      <c r="P774" s="102" t="s">
        <v>209</v>
      </c>
      <c r="Q774" s="102" t="s">
        <v>139</v>
      </c>
      <c r="R774" s="102">
        <v>34160</v>
      </c>
      <c r="S774" s="102"/>
      <c r="T774" s="102">
        <v>80</v>
      </c>
      <c r="U774" s="102"/>
      <c r="V774" s="103"/>
      <c r="W774" s="101"/>
      <c r="X774" s="102"/>
      <c r="Y774" s="101"/>
      <c r="Z774" s="101"/>
      <c r="AA774" s="101"/>
      <c r="AB774" s="104"/>
    </row>
    <row r="775" spans="2:28" ht="16.5" customHeight="1" x14ac:dyDescent="0.25">
      <c r="B775" s="97">
        <v>2786</v>
      </c>
      <c r="C775" s="97" t="s">
        <v>5579</v>
      </c>
      <c r="D775" s="98">
        <v>387</v>
      </c>
      <c r="E775" s="99">
        <v>218</v>
      </c>
      <c r="F775" s="97"/>
      <c r="G775" s="97">
        <v>1</v>
      </c>
      <c r="H775" s="105">
        <v>0</v>
      </c>
      <c r="I775" s="105">
        <v>2</v>
      </c>
      <c r="J775" s="105">
        <v>11</v>
      </c>
      <c r="K775" s="95">
        <v>211</v>
      </c>
      <c r="L775" s="106">
        <f>T774</f>
        <v>80</v>
      </c>
      <c r="M775" s="106">
        <f>K775*L775</f>
        <v>16880</v>
      </c>
      <c r="N775" s="77"/>
      <c r="O775" s="78"/>
      <c r="P775" s="78"/>
      <c r="Q775" s="78"/>
      <c r="R775" s="79"/>
      <c r="S775" s="80"/>
      <c r="T775" s="81"/>
      <c r="U775" s="77"/>
      <c r="V775" s="79"/>
      <c r="W775" s="79"/>
      <c r="X775" s="82"/>
      <c r="Y775" s="83">
        <f>M775</f>
        <v>16880</v>
      </c>
      <c r="Z775" s="84"/>
      <c r="AA775" s="87">
        <f>AB775*M775/100</f>
        <v>1.6880000000000002</v>
      </c>
      <c r="AB775" s="110">
        <v>0.01</v>
      </c>
    </row>
    <row r="776" spans="2:28" ht="16.5" customHeight="1" x14ac:dyDescent="0.25">
      <c r="B776" s="99"/>
      <c r="C776" s="99"/>
      <c r="D776" s="99"/>
      <c r="E776" s="99"/>
      <c r="F776" s="99"/>
      <c r="G776" s="99"/>
      <c r="H776" s="107"/>
      <c r="I776" s="107"/>
      <c r="J776" s="107"/>
      <c r="K776" s="106"/>
      <c r="L776" s="106"/>
      <c r="M776" s="106"/>
      <c r="N776" s="77"/>
      <c r="O776" s="78"/>
      <c r="P776" s="78"/>
      <c r="Q776" s="78"/>
      <c r="R776" s="79"/>
      <c r="S776" s="80"/>
      <c r="T776" s="81"/>
      <c r="U776" s="77"/>
      <c r="V776" s="79"/>
      <c r="W776" s="79"/>
      <c r="X776" s="86"/>
      <c r="Y776" s="83"/>
      <c r="Z776" s="84"/>
      <c r="AA776" s="85"/>
      <c r="AB776" s="86"/>
    </row>
    <row r="777" spans="2:28" ht="16.5" customHeight="1" x14ac:dyDescent="0.25">
      <c r="B777" s="100" t="s">
        <v>205</v>
      </c>
      <c r="C777" s="101"/>
      <c r="D777" s="101"/>
      <c r="E777" s="101"/>
      <c r="F777" s="101"/>
      <c r="G777" s="102"/>
      <c r="H777" s="102" t="s">
        <v>210</v>
      </c>
      <c r="I777" s="102" t="s">
        <v>5627</v>
      </c>
      <c r="J777" s="102" t="s">
        <v>936</v>
      </c>
      <c r="K777" s="102">
        <v>16</v>
      </c>
      <c r="L777" s="102">
        <v>7</v>
      </c>
      <c r="M777" s="102"/>
      <c r="N777" s="102"/>
      <c r="O777" s="102" t="s">
        <v>208</v>
      </c>
      <c r="P777" s="102" t="s">
        <v>209</v>
      </c>
      <c r="Q777" s="102" t="s">
        <v>139</v>
      </c>
      <c r="R777" s="102">
        <v>34160</v>
      </c>
      <c r="S777" s="102"/>
      <c r="T777" s="102">
        <v>80</v>
      </c>
      <c r="U777" s="102" t="s">
        <v>5628</v>
      </c>
      <c r="V777" s="103"/>
      <c r="W777" s="101"/>
      <c r="X777" s="102"/>
      <c r="Y777" s="101"/>
      <c r="Z777" s="101"/>
      <c r="AA777" s="101"/>
      <c r="AB777" s="104"/>
    </row>
    <row r="778" spans="2:28" ht="16.5" customHeight="1" x14ac:dyDescent="0.25">
      <c r="B778" s="97">
        <v>2787</v>
      </c>
      <c r="C778" s="97" t="s">
        <v>5579</v>
      </c>
      <c r="D778" s="98">
        <v>130</v>
      </c>
      <c r="E778" s="99">
        <v>432</v>
      </c>
      <c r="F778" s="97"/>
      <c r="G778" s="97">
        <v>2</v>
      </c>
      <c r="H778" s="105">
        <v>0</v>
      </c>
      <c r="I778" s="105">
        <v>0</v>
      </c>
      <c r="J778" s="105">
        <v>49</v>
      </c>
      <c r="K778" s="95">
        <v>49</v>
      </c>
      <c r="L778" s="106">
        <f>T777</f>
        <v>80</v>
      </c>
      <c r="M778" s="106">
        <f>K778*L778</f>
        <v>3920</v>
      </c>
      <c r="N778" s="77"/>
      <c r="O778" s="78" t="s">
        <v>203</v>
      </c>
      <c r="P778" s="78" t="s">
        <v>211</v>
      </c>
      <c r="Q778" s="78" t="s">
        <v>143</v>
      </c>
      <c r="R778" s="79">
        <v>90</v>
      </c>
      <c r="S778" s="80"/>
      <c r="T778" s="81">
        <v>7450</v>
      </c>
      <c r="U778" s="96" t="s">
        <v>3130</v>
      </c>
      <c r="V778" s="79">
        <f>R778*T778*85/100</f>
        <v>569925</v>
      </c>
      <c r="W778" s="79">
        <f>R778*T778-V778</f>
        <v>100575</v>
      </c>
      <c r="X778" s="82">
        <f>M778+W778</f>
        <v>104495</v>
      </c>
      <c r="Y778" s="83">
        <f>M778</f>
        <v>3920</v>
      </c>
      <c r="Z778" s="84"/>
      <c r="AA778" s="87">
        <f>AB778*M778/100</f>
        <v>0.78400000000000003</v>
      </c>
      <c r="AB778" s="86">
        <v>0.02</v>
      </c>
    </row>
    <row r="779" spans="2:28" ht="16.5" customHeight="1" x14ac:dyDescent="0.25">
      <c r="B779" s="99"/>
      <c r="C779" s="99"/>
      <c r="D779" s="99"/>
      <c r="E779" s="99"/>
      <c r="F779" s="99"/>
      <c r="G779" s="99"/>
      <c r="H779" s="107"/>
      <c r="I779" s="107"/>
      <c r="J779" s="107"/>
      <c r="K779" s="106"/>
      <c r="L779" s="106"/>
      <c r="M779" s="106"/>
      <c r="N779" s="77"/>
      <c r="O779" s="78"/>
      <c r="P779" s="78"/>
      <c r="Q779" s="78"/>
      <c r="R779" s="79"/>
      <c r="S779" s="80"/>
      <c r="T779" s="81"/>
      <c r="U779" s="77"/>
      <c r="V779" s="79"/>
      <c r="W779" s="79"/>
      <c r="X779" s="86"/>
      <c r="Y779" s="83"/>
      <c r="Z779" s="84"/>
      <c r="AA779" s="85"/>
      <c r="AB779" s="86"/>
    </row>
    <row r="780" spans="2:28" ht="16.5" customHeight="1" x14ac:dyDescent="0.25">
      <c r="B780" s="100" t="s">
        <v>205</v>
      </c>
      <c r="C780" s="101"/>
      <c r="D780" s="101"/>
      <c r="E780" s="101"/>
      <c r="F780" s="101"/>
      <c r="G780" s="102"/>
      <c r="H780" s="102" t="s">
        <v>210</v>
      </c>
      <c r="I780" s="102" t="s">
        <v>1150</v>
      </c>
      <c r="J780" s="102" t="s">
        <v>247</v>
      </c>
      <c r="K780" s="102">
        <v>42</v>
      </c>
      <c r="L780" s="102">
        <v>7</v>
      </c>
      <c r="M780" s="102"/>
      <c r="N780" s="102"/>
      <c r="O780" s="102" t="s">
        <v>208</v>
      </c>
      <c r="P780" s="102" t="s">
        <v>209</v>
      </c>
      <c r="Q780" s="102" t="s">
        <v>139</v>
      </c>
      <c r="R780" s="102">
        <v>34160</v>
      </c>
      <c r="S780" s="102"/>
      <c r="T780" s="102">
        <v>80</v>
      </c>
      <c r="U780" s="102" t="s">
        <v>5634</v>
      </c>
      <c r="V780" s="103"/>
      <c r="W780" s="101"/>
      <c r="X780" s="102" t="s">
        <v>212</v>
      </c>
      <c r="Y780" s="101" t="s">
        <v>5635</v>
      </c>
      <c r="Z780" s="101"/>
      <c r="AA780" s="101"/>
      <c r="AB780" s="104"/>
    </row>
    <row r="781" spans="2:28" ht="16.5" customHeight="1" x14ac:dyDescent="0.25">
      <c r="B781" s="97">
        <v>2792</v>
      </c>
      <c r="C781" s="97" t="s">
        <v>5579</v>
      </c>
      <c r="D781" s="98">
        <v>397</v>
      </c>
      <c r="E781" s="99">
        <v>228</v>
      </c>
      <c r="F781" s="97"/>
      <c r="G781" s="97">
        <v>1</v>
      </c>
      <c r="H781" s="105">
        <v>0</v>
      </c>
      <c r="I781" s="105">
        <v>0</v>
      </c>
      <c r="J781" s="105">
        <v>54</v>
      </c>
      <c r="K781" s="95">
        <v>54</v>
      </c>
      <c r="L781" s="106">
        <f>T780</f>
        <v>80</v>
      </c>
      <c r="M781" s="106">
        <f>K781*L781</f>
        <v>4320</v>
      </c>
      <c r="N781" s="77"/>
      <c r="O781" s="78"/>
      <c r="P781" s="78"/>
      <c r="Q781" s="78"/>
      <c r="R781" s="79"/>
      <c r="S781" s="80"/>
      <c r="T781" s="81"/>
      <c r="U781" s="77"/>
      <c r="V781" s="79"/>
      <c r="W781" s="79"/>
      <c r="X781" s="82"/>
      <c r="Y781" s="83">
        <f>M781</f>
        <v>4320</v>
      </c>
      <c r="Z781" s="84"/>
      <c r="AA781" s="87">
        <f>AB781*M781/100</f>
        <v>0.43200000000000005</v>
      </c>
      <c r="AB781" s="110">
        <v>0.01</v>
      </c>
    </row>
    <row r="782" spans="2:28" ht="16.5" customHeight="1" x14ac:dyDescent="0.25">
      <c r="B782" s="99"/>
      <c r="C782" s="99"/>
      <c r="D782" s="99"/>
      <c r="E782" s="99"/>
      <c r="F782" s="99"/>
      <c r="G782" s="99"/>
      <c r="H782" s="107"/>
      <c r="I782" s="107"/>
      <c r="J782" s="107"/>
      <c r="K782" s="106"/>
      <c r="L782" s="106"/>
      <c r="M782" s="106"/>
      <c r="N782" s="77"/>
      <c r="O782" s="78"/>
      <c r="P782" s="78"/>
      <c r="Q782" s="78"/>
      <c r="R782" s="79"/>
      <c r="S782" s="80"/>
      <c r="T782" s="81"/>
      <c r="U782" s="77"/>
      <c r="V782" s="79"/>
      <c r="W782" s="79"/>
      <c r="X782" s="86"/>
      <c r="Y782" s="83"/>
      <c r="Z782" s="84"/>
      <c r="AA782" s="85"/>
      <c r="AB782" s="86"/>
    </row>
    <row r="783" spans="2:28" ht="16.5" customHeight="1" x14ac:dyDescent="0.25">
      <c r="B783" s="100" t="s">
        <v>205</v>
      </c>
      <c r="C783" s="101"/>
      <c r="D783" s="101"/>
      <c r="E783" s="101"/>
      <c r="F783" s="101"/>
      <c r="G783" s="102"/>
      <c r="H783" s="102" t="s">
        <v>207</v>
      </c>
      <c r="I783" s="102" t="s">
        <v>5636</v>
      </c>
      <c r="J783" s="102" t="s">
        <v>539</v>
      </c>
      <c r="K783" s="102">
        <v>14</v>
      </c>
      <c r="L783" s="102">
        <v>7</v>
      </c>
      <c r="M783" s="102"/>
      <c r="N783" s="102"/>
      <c r="O783" s="102" t="s">
        <v>208</v>
      </c>
      <c r="P783" s="102" t="s">
        <v>209</v>
      </c>
      <c r="Q783" s="102" t="s">
        <v>139</v>
      </c>
      <c r="R783" s="102">
        <v>34160</v>
      </c>
      <c r="S783" s="102"/>
      <c r="T783" s="102">
        <v>80</v>
      </c>
      <c r="U783" s="102" t="s">
        <v>5637</v>
      </c>
      <c r="V783" s="103"/>
      <c r="W783" s="101"/>
      <c r="X783" s="102" t="s">
        <v>212</v>
      </c>
      <c r="Y783" s="101" t="s">
        <v>5638</v>
      </c>
      <c r="Z783" s="101"/>
      <c r="AA783" s="101"/>
      <c r="AB783" s="104"/>
    </row>
    <row r="784" spans="2:28" ht="16.5" customHeight="1" x14ac:dyDescent="0.25">
      <c r="B784" s="97">
        <v>2793</v>
      </c>
      <c r="C784" s="97" t="s">
        <v>5579</v>
      </c>
      <c r="D784" s="98">
        <v>443</v>
      </c>
      <c r="E784" s="99">
        <v>274</v>
      </c>
      <c r="F784" s="97"/>
      <c r="G784" s="97">
        <v>2</v>
      </c>
      <c r="H784" s="105">
        <v>0</v>
      </c>
      <c r="I784" s="105">
        <v>0</v>
      </c>
      <c r="J784" s="105">
        <v>63</v>
      </c>
      <c r="K784" s="95">
        <v>63</v>
      </c>
      <c r="L784" s="106">
        <f>T783</f>
        <v>80</v>
      </c>
      <c r="M784" s="106">
        <f>K784*L784</f>
        <v>5040</v>
      </c>
      <c r="N784" s="77"/>
      <c r="O784" s="78" t="s">
        <v>203</v>
      </c>
      <c r="P784" s="78" t="s">
        <v>5</v>
      </c>
      <c r="Q784" s="78" t="s">
        <v>143</v>
      </c>
      <c r="R784" s="79">
        <v>144</v>
      </c>
      <c r="S784" s="80"/>
      <c r="T784" s="81">
        <v>7450</v>
      </c>
      <c r="U784" s="96" t="s">
        <v>2038</v>
      </c>
      <c r="V784" s="79">
        <f>R784*T784*56/100</f>
        <v>600768</v>
      </c>
      <c r="W784" s="79">
        <f>R784*T784-V784</f>
        <v>472032</v>
      </c>
      <c r="X784" s="82">
        <f>M784+W784</f>
        <v>477072</v>
      </c>
      <c r="Y784" s="83">
        <f>M784</f>
        <v>5040</v>
      </c>
      <c r="Z784" s="84"/>
      <c r="AA784" s="87">
        <f>AB784*M784/100</f>
        <v>1.008</v>
      </c>
      <c r="AB784" s="86">
        <v>0.02</v>
      </c>
    </row>
    <row r="785" spans="2:28" ht="16.5" customHeight="1" x14ac:dyDescent="0.25">
      <c r="B785" s="99"/>
      <c r="C785" s="99"/>
      <c r="D785" s="99"/>
      <c r="E785" s="99"/>
      <c r="F785" s="99"/>
      <c r="G785" s="99"/>
      <c r="H785" s="107"/>
      <c r="I785" s="107"/>
      <c r="J785" s="107"/>
      <c r="K785" s="106"/>
      <c r="L785" s="106"/>
      <c r="M785" s="106"/>
      <c r="N785" s="77"/>
      <c r="O785" s="78"/>
      <c r="P785" s="78"/>
      <c r="Q785" s="78"/>
      <c r="R785" s="79"/>
      <c r="S785" s="80"/>
      <c r="T785" s="81"/>
      <c r="U785" s="77"/>
      <c r="V785" s="79"/>
      <c r="W785" s="79"/>
      <c r="X785" s="86"/>
      <c r="Y785" s="83"/>
      <c r="Z785" s="84"/>
      <c r="AA785" s="85"/>
      <c r="AB785" s="86"/>
    </row>
    <row r="786" spans="2:28" ht="16.5" customHeight="1" x14ac:dyDescent="0.25">
      <c r="B786" s="100" t="s">
        <v>205</v>
      </c>
      <c r="C786" s="101"/>
      <c r="D786" s="101"/>
      <c r="E786" s="101"/>
      <c r="F786" s="101"/>
      <c r="G786" s="102"/>
      <c r="H786" s="102" t="s">
        <v>207</v>
      </c>
      <c r="I786" s="102" t="s">
        <v>1837</v>
      </c>
      <c r="J786" s="102" t="s">
        <v>2302</v>
      </c>
      <c r="K786" s="102">
        <v>56</v>
      </c>
      <c r="L786" s="102">
        <v>7</v>
      </c>
      <c r="M786" s="102"/>
      <c r="N786" s="102"/>
      <c r="O786" s="102" t="s">
        <v>208</v>
      </c>
      <c r="P786" s="102" t="s">
        <v>209</v>
      </c>
      <c r="Q786" s="102" t="s">
        <v>139</v>
      </c>
      <c r="R786" s="102">
        <v>34160</v>
      </c>
      <c r="S786" s="102"/>
      <c r="T786" s="102">
        <v>80</v>
      </c>
      <c r="U786" s="102" t="s">
        <v>5639</v>
      </c>
      <c r="V786" s="103"/>
      <c r="W786" s="101"/>
      <c r="X786" s="102" t="s">
        <v>212</v>
      </c>
      <c r="Y786" s="101" t="s">
        <v>5640</v>
      </c>
      <c r="Z786" s="101"/>
      <c r="AA786" s="101"/>
      <c r="AB786" s="104"/>
    </row>
    <row r="787" spans="2:28" ht="16.5" customHeight="1" x14ac:dyDescent="0.25">
      <c r="B787" s="97">
        <v>2794</v>
      </c>
      <c r="C787" s="97" t="s">
        <v>5579</v>
      </c>
      <c r="D787" s="98">
        <v>447</v>
      </c>
      <c r="E787" s="99">
        <v>278</v>
      </c>
      <c r="F787" s="97"/>
      <c r="G787" s="97">
        <v>2</v>
      </c>
      <c r="H787" s="105">
        <v>0</v>
      </c>
      <c r="I787" s="105">
        <v>0</v>
      </c>
      <c r="J787" s="105">
        <v>62</v>
      </c>
      <c r="K787" s="95">
        <v>62</v>
      </c>
      <c r="L787" s="106">
        <f>T786</f>
        <v>80</v>
      </c>
      <c r="M787" s="106">
        <f>K787*L787</f>
        <v>4960</v>
      </c>
      <c r="N787" s="77"/>
      <c r="O787" s="78" t="s">
        <v>203</v>
      </c>
      <c r="P787" s="78" t="s">
        <v>5</v>
      </c>
      <c r="Q787" s="78" t="s">
        <v>143</v>
      </c>
      <c r="R787" s="79">
        <v>72</v>
      </c>
      <c r="S787" s="80"/>
      <c r="T787" s="81">
        <v>7450</v>
      </c>
      <c r="U787" s="96" t="s">
        <v>2038</v>
      </c>
      <c r="V787" s="79">
        <f>R787*T787*56/100</f>
        <v>300384</v>
      </c>
      <c r="W787" s="79">
        <f>R787*T787-V787</f>
        <v>236016</v>
      </c>
      <c r="X787" s="82">
        <f>M787+W787</f>
        <v>240976</v>
      </c>
      <c r="Y787" s="83">
        <f>M787</f>
        <v>4960</v>
      </c>
      <c r="Z787" s="84"/>
      <c r="AA787" s="87">
        <f>AB787*M787/100</f>
        <v>0.99199999999999999</v>
      </c>
      <c r="AB787" s="86">
        <v>0.02</v>
      </c>
    </row>
    <row r="788" spans="2:28" ht="16.5" customHeight="1" x14ac:dyDescent="0.25">
      <c r="B788" s="99"/>
      <c r="C788" s="99"/>
      <c r="D788" s="99"/>
      <c r="E788" s="99"/>
      <c r="F788" s="99"/>
      <c r="G788" s="99"/>
      <c r="H788" s="107"/>
      <c r="I788" s="107"/>
      <c r="J788" s="107"/>
      <c r="K788" s="106"/>
      <c r="L788" s="106"/>
      <c r="M788" s="106"/>
      <c r="N788" s="77"/>
      <c r="O788" s="78"/>
      <c r="P788" s="78"/>
      <c r="Q788" s="78"/>
      <c r="R788" s="79"/>
      <c r="S788" s="80"/>
      <c r="T788" s="81"/>
      <c r="U788" s="77"/>
      <c r="V788" s="79"/>
      <c r="W788" s="79"/>
      <c r="X788" s="86"/>
      <c r="Y788" s="83"/>
      <c r="Z788" s="84"/>
      <c r="AA788" s="85"/>
      <c r="AB788" s="86"/>
    </row>
    <row r="789" spans="2:28" ht="16.5" customHeight="1" x14ac:dyDescent="0.25">
      <c r="B789" s="100" t="s">
        <v>205</v>
      </c>
      <c r="C789" s="101"/>
      <c r="D789" s="101"/>
      <c r="E789" s="101"/>
      <c r="F789" s="101"/>
      <c r="G789" s="102"/>
      <c r="H789" s="102" t="s">
        <v>210</v>
      </c>
      <c r="I789" s="102" t="s">
        <v>1047</v>
      </c>
      <c r="J789" s="102" t="s">
        <v>1107</v>
      </c>
      <c r="K789" s="102">
        <v>80</v>
      </c>
      <c r="L789" s="102">
        <v>7</v>
      </c>
      <c r="M789" s="102"/>
      <c r="N789" s="102"/>
      <c r="O789" s="102" t="s">
        <v>208</v>
      </c>
      <c r="P789" s="102" t="s">
        <v>209</v>
      </c>
      <c r="Q789" s="102" t="s">
        <v>139</v>
      </c>
      <c r="R789" s="102">
        <v>34160</v>
      </c>
      <c r="S789" s="102"/>
      <c r="T789" s="102">
        <v>80</v>
      </c>
      <c r="U789" s="102"/>
      <c r="V789" s="103"/>
      <c r="W789" s="101"/>
      <c r="X789" s="102"/>
      <c r="Y789" s="101"/>
      <c r="Z789" s="101"/>
      <c r="AA789" s="101"/>
      <c r="AB789" s="104"/>
    </row>
    <row r="790" spans="2:28" ht="16.5" customHeight="1" x14ac:dyDescent="0.25">
      <c r="B790" s="97">
        <v>2795</v>
      </c>
      <c r="C790" s="97" t="s">
        <v>5579</v>
      </c>
      <c r="D790" s="98">
        <v>389</v>
      </c>
      <c r="E790" s="99">
        <v>220</v>
      </c>
      <c r="F790" s="97"/>
      <c r="G790" s="97">
        <v>1</v>
      </c>
      <c r="H790" s="105">
        <v>0</v>
      </c>
      <c r="I790" s="105">
        <v>1</v>
      </c>
      <c r="J790" s="105">
        <v>42</v>
      </c>
      <c r="K790" s="95">
        <v>142</v>
      </c>
      <c r="L790" s="106">
        <f>T789</f>
        <v>80</v>
      </c>
      <c r="M790" s="106">
        <f>K790*L790</f>
        <v>11360</v>
      </c>
      <c r="N790" s="77"/>
      <c r="O790" s="78"/>
      <c r="P790" s="78"/>
      <c r="Q790" s="78"/>
      <c r="R790" s="79"/>
      <c r="S790" s="80"/>
      <c r="T790" s="81"/>
      <c r="U790" s="77"/>
      <c r="V790" s="79"/>
      <c r="W790" s="79"/>
      <c r="X790" s="82"/>
      <c r="Y790" s="83">
        <f>M790</f>
        <v>11360</v>
      </c>
      <c r="Z790" s="84"/>
      <c r="AA790" s="87">
        <f>AB790*M790/100</f>
        <v>1.1360000000000001</v>
      </c>
      <c r="AB790" s="110">
        <v>0.01</v>
      </c>
    </row>
    <row r="791" spans="2:28" ht="16.5" customHeight="1" x14ac:dyDescent="0.25">
      <c r="B791" s="99"/>
      <c r="C791" s="99"/>
      <c r="D791" s="99"/>
      <c r="E791" s="99"/>
      <c r="F791" s="99"/>
      <c r="G791" s="99"/>
      <c r="H791" s="107"/>
      <c r="I791" s="107"/>
      <c r="J791" s="107"/>
      <c r="K791" s="106"/>
      <c r="L791" s="106"/>
      <c r="M791" s="106"/>
      <c r="N791" s="77"/>
      <c r="O791" s="78"/>
      <c r="P791" s="78"/>
      <c r="Q791" s="78"/>
      <c r="R791" s="79"/>
      <c r="S791" s="80"/>
      <c r="T791" s="81"/>
      <c r="U791" s="77"/>
      <c r="V791" s="79"/>
      <c r="W791" s="79"/>
      <c r="X791" s="86"/>
      <c r="Y791" s="83"/>
      <c r="Z791" s="84"/>
      <c r="AA791" s="85"/>
      <c r="AB791" s="86"/>
    </row>
    <row r="792" spans="2:28" ht="16.5" customHeight="1" x14ac:dyDescent="0.25">
      <c r="B792" s="100" t="s">
        <v>205</v>
      </c>
      <c r="C792" s="101"/>
      <c r="D792" s="101"/>
      <c r="E792" s="101"/>
      <c r="F792" s="101"/>
      <c r="G792" s="102"/>
      <c r="H792" s="102" t="s">
        <v>207</v>
      </c>
      <c r="I792" s="102" t="s">
        <v>3622</v>
      </c>
      <c r="J792" s="102" t="s">
        <v>5642</v>
      </c>
      <c r="K792" s="102">
        <v>111</v>
      </c>
      <c r="L792" s="102">
        <v>7</v>
      </c>
      <c r="M792" s="102"/>
      <c r="N792" s="102"/>
      <c r="O792" s="102" t="s">
        <v>208</v>
      </c>
      <c r="P792" s="102" t="s">
        <v>209</v>
      </c>
      <c r="Q792" s="102" t="s">
        <v>139</v>
      </c>
      <c r="R792" s="102">
        <v>34160</v>
      </c>
      <c r="S792" s="102"/>
      <c r="T792" s="102">
        <v>80</v>
      </c>
      <c r="U792" s="102" t="s">
        <v>5643</v>
      </c>
      <c r="V792" s="103"/>
      <c r="W792" s="101"/>
      <c r="X792" s="102" t="s">
        <v>212</v>
      </c>
      <c r="Y792" s="101" t="s">
        <v>5641</v>
      </c>
      <c r="Z792" s="101"/>
      <c r="AA792" s="101"/>
      <c r="AB792" s="104"/>
    </row>
    <row r="793" spans="2:28" ht="16.5" customHeight="1" x14ac:dyDescent="0.25">
      <c r="B793" s="97">
        <v>2796</v>
      </c>
      <c r="C793" s="97" t="s">
        <v>5579</v>
      </c>
      <c r="D793" s="98">
        <v>131</v>
      </c>
      <c r="E793" s="99">
        <v>433</v>
      </c>
      <c r="F793" s="97"/>
      <c r="G793" s="97"/>
      <c r="H793" s="105">
        <v>7</v>
      </c>
      <c r="I793" s="105">
        <v>0</v>
      </c>
      <c r="J793" s="105">
        <v>0</v>
      </c>
      <c r="K793" s="95">
        <v>2800</v>
      </c>
      <c r="L793" s="106">
        <f>T792</f>
        <v>80</v>
      </c>
      <c r="M793" s="106">
        <f>K793*L793</f>
        <v>224000</v>
      </c>
      <c r="N793" s="77"/>
      <c r="O793" s="78"/>
      <c r="P793" s="78"/>
      <c r="Q793" s="78"/>
      <c r="R793" s="79"/>
      <c r="S793" s="80"/>
      <c r="T793" s="81"/>
      <c r="U793" s="77"/>
      <c r="V793" s="79"/>
      <c r="W793" s="79"/>
      <c r="X793" s="82"/>
      <c r="Y793" s="83">
        <f>M793</f>
        <v>224000</v>
      </c>
      <c r="Z793" s="84"/>
      <c r="AA793" s="87">
        <f>AB793*M793/100</f>
        <v>22.4</v>
      </c>
      <c r="AB793" s="110">
        <v>0.01</v>
      </c>
    </row>
    <row r="794" spans="2:28" ht="16.5" customHeight="1" x14ac:dyDescent="0.25">
      <c r="B794" s="97"/>
      <c r="C794" s="97"/>
      <c r="D794" s="98"/>
      <c r="E794" s="99"/>
      <c r="F794" s="97"/>
      <c r="G794" s="97"/>
      <c r="H794" s="105"/>
      <c r="I794" s="105">
        <v>2</v>
      </c>
      <c r="J794" s="105">
        <v>20</v>
      </c>
      <c r="K794" s="95">
        <v>220</v>
      </c>
      <c r="L794" s="106">
        <f>T792</f>
        <v>80</v>
      </c>
      <c r="M794" s="106">
        <f>K794*L794</f>
        <v>17600</v>
      </c>
      <c r="N794" s="77"/>
      <c r="O794" s="78" t="s">
        <v>203</v>
      </c>
      <c r="P794" s="78" t="s">
        <v>5</v>
      </c>
      <c r="Q794" s="78" t="s">
        <v>143</v>
      </c>
      <c r="R794" s="79">
        <v>90</v>
      </c>
      <c r="S794" s="80"/>
      <c r="T794" s="81">
        <v>7450</v>
      </c>
      <c r="U794" s="96" t="s">
        <v>2038</v>
      </c>
      <c r="V794" s="79">
        <f>R794*T794*56/100</f>
        <v>375480</v>
      </c>
      <c r="W794" s="79">
        <f>R794*T794-V794</f>
        <v>295020</v>
      </c>
      <c r="X794" s="82">
        <f>M794+W794</f>
        <v>312620</v>
      </c>
      <c r="Y794" s="83">
        <f>M794</f>
        <v>17600</v>
      </c>
      <c r="Z794" s="84"/>
      <c r="AA794" s="87">
        <f>AB794*M794/100</f>
        <v>3.52</v>
      </c>
      <c r="AB794" s="86">
        <v>0.02</v>
      </c>
    </row>
    <row r="795" spans="2:28" ht="16.5" customHeight="1" x14ac:dyDescent="0.25">
      <c r="B795" s="97"/>
      <c r="C795" s="97"/>
      <c r="D795" s="98"/>
      <c r="E795" s="99"/>
      <c r="F795" s="97"/>
      <c r="G795" s="97"/>
      <c r="H795" s="105">
        <v>7</v>
      </c>
      <c r="I795" s="105">
        <v>2</v>
      </c>
      <c r="J795" s="105">
        <v>20</v>
      </c>
      <c r="K795" s="95">
        <v>3020</v>
      </c>
      <c r="L795" s="106"/>
      <c r="M795" s="106"/>
      <c r="N795" s="77"/>
      <c r="O795" s="78"/>
      <c r="P795" s="78"/>
      <c r="Q795" s="78"/>
      <c r="R795" s="79"/>
      <c r="S795" s="80"/>
      <c r="T795" s="81"/>
      <c r="U795" s="77"/>
      <c r="V795" s="79"/>
      <c r="W795" s="79"/>
      <c r="X795" s="82"/>
      <c r="Y795" s="83"/>
      <c r="Z795" s="84"/>
      <c r="AA795" s="87"/>
      <c r="AB795" s="82"/>
    </row>
    <row r="796" spans="2:28" ht="16.5" customHeight="1" x14ac:dyDescent="0.25">
      <c r="B796" s="99"/>
      <c r="C796" s="99"/>
      <c r="D796" s="99"/>
      <c r="E796" s="99"/>
      <c r="F796" s="99"/>
      <c r="G796" s="99"/>
      <c r="H796" s="107"/>
      <c r="I796" s="107"/>
      <c r="J796" s="107"/>
      <c r="K796" s="106"/>
      <c r="L796" s="106"/>
      <c r="M796" s="106"/>
      <c r="N796" s="77"/>
      <c r="O796" s="78"/>
      <c r="P796" s="78"/>
      <c r="Q796" s="78"/>
      <c r="R796" s="79"/>
      <c r="S796" s="80"/>
      <c r="T796" s="81"/>
      <c r="U796" s="77"/>
      <c r="V796" s="79"/>
      <c r="W796" s="79"/>
      <c r="X796" s="86"/>
      <c r="Y796" s="83"/>
      <c r="Z796" s="84"/>
      <c r="AA796" s="85"/>
      <c r="AB796" s="86"/>
    </row>
    <row r="797" spans="2:28" ht="16.5" customHeight="1" x14ac:dyDescent="0.25">
      <c r="B797" s="100" t="s">
        <v>205</v>
      </c>
      <c r="C797" s="101"/>
      <c r="D797" s="101"/>
      <c r="E797" s="101"/>
      <c r="F797" s="101"/>
      <c r="G797" s="102"/>
      <c r="H797" s="102" t="s">
        <v>210</v>
      </c>
      <c r="I797" s="102" t="s">
        <v>1205</v>
      </c>
      <c r="J797" s="102" t="s">
        <v>264</v>
      </c>
      <c r="K797" s="102">
        <v>12</v>
      </c>
      <c r="L797" s="102">
        <v>7</v>
      </c>
      <c r="M797" s="102"/>
      <c r="N797" s="102"/>
      <c r="O797" s="102" t="s">
        <v>208</v>
      </c>
      <c r="P797" s="102" t="s">
        <v>209</v>
      </c>
      <c r="Q797" s="102" t="s">
        <v>139</v>
      </c>
      <c r="R797" s="102">
        <v>34160</v>
      </c>
      <c r="S797" s="102"/>
      <c r="T797" s="102">
        <v>80</v>
      </c>
      <c r="U797" s="102"/>
      <c r="V797" s="103"/>
      <c r="W797" s="101"/>
      <c r="X797" s="102"/>
      <c r="Y797" s="101"/>
      <c r="Z797" s="101"/>
      <c r="AA797" s="101"/>
      <c r="AB797" s="104"/>
    </row>
    <row r="798" spans="2:28" ht="16.5" customHeight="1" x14ac:dyDescent="0.25">
      <c r="B798" s="97">
        <v>2800</v>
      </c>
      <c r="C798" s="97" t="s">
        <v>5579</v>
      </c>
      <c r="D798" s="98">
        <v>143</v>
      </c>
      <c r="E798" s="99">
        <v>149</v>
      </c>
      <c r="F798" s="97"/>
      <c r="G798" s="97">
        <v>1</v>
      </c>
      <c r="H798" s="105">
        <v>7</v>
      </c>
      <c r="I798" s="105">
        <v>1</v>
      </c>
      <c r="J798" s="105">
        <v>38</v>
      </c>
      <c r="K798" s="95">
        <v>2938</v>
      </c>
      <c r="L798" s="106">
        <f>T797</f>
        <v>80</v>
      </c>
      <c r="M798" s="106">
        <f>K798*L798</f>
        <v>235040</v>
      </c>
      <c r="N798" s="77"/>
      <c r="O798" s="78"/>
      <c r="P798" s="78"/>
      <c r="Q798" s="78"/>
      <c r="R798" s="79"/>
      <c r="S798" s="80"/>
      <c r="T798" s="81"/>
      <c r="U798" s="77"/>
      <c r="V798" s="79"/>
      <c r="W798" s="79"/>
      <c r="X798" s="82"/>
      <c r="Y798" s="83">
        <f>M798</f>
        <v>235040</v>
      </c>
      <c r="Z798" s="84"/>
      <c r="AA798" s="87">
        <f>AB798*M798/100</f>
        <v>23.504000000000001</v>
      </c>
      <c r="AB798" s="110">
        <v>0.01</v>
      </c>
    </row>
    <row r="799" spans="2:28" ht="16.5" customHeight="1" x14ac:dyDescent="0.25">
      <c r="B799" s="97"/>
      <c r="C799" s="97"/>
      <c r="D799" s="98"/>
      <c r="E799" s="99"/>
      <c r="F799" s="97"/>
      <c r="G799" s="97"/>
      <c r="H799" s="105"/>
      <c r="I799" s="105"/>
      <c r="J799" s="105"/>
      <c r="K799" s="95"/>
      <c r="L799" s="106"/>
      <c r="M799" s="106"/>
      <c r="N799" s="77"/>
      <c r="O799" s="78"/>
      <c r="P799" s="78"/>
      <c r="Q799" s="78"/>
      <c r="R799" s="79"/>
      <c r="S799" s="80"/>
      <c r="T799" s="81"/>
      <c r="U799" s="77"/>
      <c r="V799" s="79"/>
      <c r="W799" s="79"/>
      <c r="X799" s="82"/>
      <c r="Y799" s="83"/>
      <c r="Z799" s="84"/>
      <c r="AA799" s="87"/>
      <c r="AB799" s="110"/>
    </row>
    <row r="800" spans="2:28" ht="16.5" customHeight="1" x14ac:dyDescent="0.25">
      <c r="B800" s="99"/>
      <c r="C800" s="99"/>
      <c r="D800" s="99"/>
      <c r="E800" s="99"/>
      <c r="F800" s="99"/>
      <c r="G800" s="99"/>
      <c r="H800" s="107"/>
      <c r="I800" s="107"/>
      <c r="J800" s="107"/>
      <c r="K800" s="106"/>
      <c r="L800" s="106"/>
      <c r="M800" s="106"/>
      <c r="N800" s="77"/>
      <c r="O800" s="78"/>
      <c r="P800" s="78"/>
      <c r="Q800" s="78"/>
      <c r="R800" s="79"/>
      <c r="S800" s="80"/>
      <c r="T800" s="81"/>
      <c r="U800" s="77"/>
      <c r="V800" s="79"/>
      <c r="W800" s="79"/>
      <c r="X800" s="86"/>
      <c r="Y800" s="83"/>
      <c r="Z800" s="84"/>
      <c r="AA800" s="85"/>
      <c r="AB800" s="86"/>
    </row>
    <row r="801" spans="2:28" ht="16.5" customHeight="1" x14ac:dyDescent="0.25">
      <c r="B801" s="100" t="s">
        <v>205</v>
      </c>
      <c r="C801" s="101"/>
      <c r="D801" s="101"/>
      <c r="E801" s="101"/>
      <c r="F801" s="101"/>
      <c r="G801" s="102"/>
      <c r="H801" s="102" t="s">
        <v>207</v>
      </c>
      <c r="I801" s="102" t="s">
        <v>1509</v>
      </c>
      <c r="J801" s="102" t="s">
        <v>247</v>
      </c>
      <c r="K801" s="102">
        <v>72</v>
      </c>
      <c r="L801" s="102">
        <v>7</v>
      </c>
      <c r="M801" s="102"/>
      <c r="N801" s="102"/>
      <c r="O801" s="102" t="s">
        <v>208</v>
      </c>
      <c r="P801" s="102" t="s">
        <v>209</v>
      </c>
      <c r="Q801" s="102" t="s">
        <v>139</v>
      </c>
      <c r="R801" s="102">
        <v>34160</v>
      </c>
      <c r="S801" s="102"/>
      <c r="T801" s="102">
        <v>80</v>
      </c>
      <c r="U801" s="102"/>
      <c r="V801" s="103"/>
      <c r="W801" s="101"/>
      <c r="X801" s="102"/>
      <c r="Y801" s="101"/>
      <c r="Z801" s="101"/>
      <c r="AA801" s="101"/>
      <c r="AB801" s="104"/>
    </row>
    <row r="802" spans="2:28" ht="16.5" customHeight="1" x14ac:dyDescent="0.25">
      <c r="B802" s="97">
        <v>2801</v>
      </c>
      <c r="C802" s="97" t="s">
        <v>5579</v>
      </c>
      <c r="D802" s="98">
        <v>144</v>
      </c>
      <c r="E802" s="99">
        <v>150</v>
      </c>
      <c r="F802" s="97"/>
      <c r="G802" s="97">
        <v>1</v>
      </c>
      <c r="H802" s="105">
        <v>7</v>
      </c>
      <c r="I802" s="105">
        <v>2</v>
      </c>
      <c r="J802" s="105">
        <v>14</v>
      </c>
      <c r="K802" s="95">
        <v>3014</v>
      </c>
      <c r="L802" s="106">
        <f>T801</f>
        <v>80</v>
      </c>
      <c r="M802" s="106">
        <f>K802*L802</f>
        <v>241120</v>
      </c>
      <c r="N802" s="77"/>
      <c r="O802" s="78"/>
      <c r="P802" s="78"/>
      <c r="Q802" s="78"/>
      <c r="R802" s="79"/>
      <c r="S802" s="80"/>
      <c r="T802" s="81"/>
      <c r="U802" s="77"/>
      <c r="V802" s="79"/>
      <c r="W802" s="79"/>
      <c r="X802" s="82"/>
      <c r="Y802" s="83">
        <f>M802</f>
        <v>241120</v>
      </c>
      <c r="Z802" s="84"/>
      <c r="AA802" s="87">
        <f>AB802*M802/100</f>
        <v>24.112000000000002</v>
      </c>
      <c r="AB802" s="110">
        <v>0.01</v>
      </c>
    </row>
    <row r="803" spans="2:28" ht="16.5" customHeight="1" x14ac:dyDescent="0.25">
      <c r="B803" s="97"/>
      <c r="C803" s="97"/>
      <c r="D803" s="98"/>
      <c r="E803" s="99"/>
      <c r="F803" s="97"/>
      <c r="G803" s="97"/>
      <c r="H803" s="105"/>
      <c r="I803" s="105"/>
      <c r="J803" s="105"/>
      <c r="K803" s="95"/>
      <c r="L803" s="106"/>
      <c r="M803" s="106"/>
      <c r="N803" s="77"/>
      <c r="O803" s="78"/>
      <c r="P803" s="78"/>
      <c r="Q803" s="78"/>
      <c r="R803" s="79"/>
      <c r="S803" s="80"/>
      <c r="T803" s="81"/>
      <c r="U803" s="77"/>
      <c r="V803" s="79"/>
      <c r="W803" s="79"/>
      <c r="X803" s="82"/>
      <c r="Y803" s="83"/>
      <c r="Z803" s="84"/>
      <c r="AA803" s="87"/>
      <c r="AB803" s="110"/>
    </row>
    <row r="804" spans="2:28" ht="16.5" customHeight="1" x14ac:dyDescent="0.25">
      <c r="B804" s="99"/>
      <c r="C804" s="99"/>
      <c r="D804" s="99"/>
      <c r="E804" s="99"/>
      <c r="F804" s="99"/>
      <c r="G804" s="99"/>
      <c r="H804" s="107"/>
      <c r="I804" s="107"/>
      <c r="J804" s="107"/>
      <c r="K804" s="106"/>
      <c r="L804" s="106"/>
      <c r="M804" s="106"/>
      <c r="N804" s="77"/>
      <c r="O804" s="78"/>
      <c r="P804" s="78"/>
      <c r="Q804" s="78"/>
      <c r="R804" s="79"/>
      <c r="S804" s="80"/>
      <c r="T804" s="81"/>
      <c r="U804" s="77"/>
      <c r="V804" s="79"/>
      <c r="W804" s="79"/>
      <c r="X804" s="86"/>
      <c r="Y804" s="83"/>
      <c r="Z804" s="84"/>
      <c r="AA804" s="85"/>
      <c r="AB804" s="86"/>
    </row>
    <row r="805" spans="2:28" ht="16.5" customHeight="1" x14ac:dyDescent="0.25">
      <c r="B805" s="100" t="s">
        <v>205</v>
      </c>
      <c r="C805" s="101"/>
      <c r="D805" s="101"/>
      <c r="E805" s="101"/>
      <c r="F805" s="101"/>
      <c r="G805" s="102"/>
      <c r="H805" s="102" t="s">
        <v>207</v>
      </c>
      <c r="I805" s="102" t="s">
        <v>2224</v>
      </c>
      <c r="J805" s="102" t="s">
        <v>247</v>
      </c>
      <c r="K805" s="102">
        <v>95</v>
      </c>
      <c r="L805" s="102">
        <v>7</v>
      </c>
      <c r="M805" s="102"/>
      <c r="N805" s="102"/>
      <c r="O805" s="102" t="s">
        <v>208</v>
      </c>
      <c r="P805" s="102" t="s">
        <v>209</v>
      </c>
      <c r="Q805" s="102" t="s">
        <v>139</v>
      </c>
      <c r="R805" s="102">
        <v>34160</v>
      </c>
      <c r="S805" s="102"/>
      <c r="T805" s="102">
        <v>80</v>
      </c>
      <c r="U805" s="102"/>
      <c r="V805" s="103"/>
      <c r="W805" s="101"/>
      <c r="X805" s="102"/>
      <c r="Y805" s="101"/>
      <c r="Z805" s="101"/>
      <c r="AA805" s="101"/>
      <c r="AB805" s="104"/>
    </row>
    <row r="806" spans="2:28" ht="16.5" customHeight="1" x14ac:dyDescent="0.25">
      <c r="B806" s="97">
        <v>2802</v>
      </c>
      <c r="C806" s="97" t="s">
        <v>5579</v>
      </c>
      <c r="D806" s="98">
        <v>147</v>
      </c>
      <c r="E806" s="99">
        <v>153</v>
      </c>
      <c r="F806" s="97"/>
      <c r="G806" s="97">
        <v>1</v>
      </c>
      <c r="H806" s="105">
        <v>2</v>
      </c>
      <c r="I806" s="105">
        <v>2</v>
      </c>
      <c r="J806" s="105">
        <v>57</v>
      </c>
      <c r="K806" s="95">
        <v>1057</v>
      </c>
      <c r="L806" s="106">
        <f>T805</f>
        <v>80</v>
      </c>
      <c r="M806" s="106">
        <f>K806*L806</f>
        <v>84560</v>
      </c>
      <c r="N806" s="77"/>
      <c r="O806" s="78"/>
      <c r="P806" s="78"/>
      <c r="Q806" s="78"/>
      <c r="R806" s="79"/>
      <c r="S806" s="80"/>
      <c r="T806" s="81"/>
      <c r="U806" s="77"/>
      <c r="V806" s="79"/>
      <c r="W806" s="79"/>
      <c r="X806" s="82"/>
      <c r="Y806" s="83">
        <f>M806</f>
        <v>84560</v>
      </c>
      <c r="Z806" s="84"/>
      <c r="AA806" s="87">
        <f>AB806*M806/100</f>
        <v>8.4559999999999995</v>
      </c>
      <c r="AB806" s="110">
        <v>0.01</v>
      </c>
    </row>
    <row r="807" spans="2:28" ht="16.5" customHeight="1" x14ac:dyDescent="0.25">
      <c r="B807" s="99"/>
      <c r="C807" s="99"/>
      <c r="D807" s="99"/>
      <c r="E807" s="99"/>
      <c r="F807" s="99"/>
      <c r="G807" s="99"/>
      <c r="H807" s="107"/>
      <c r="I807" s="107"/>
      <c r="J807" s="107"/>
      <c r="K807" s="106"/>
      <c r="L807" s="106"/>
      <c r="M807" s="106"/>
      <c r="N807" s="77"/>
      <c r="O807" s="78"/>
      <c r="P807" s="78"/>
      <c r="Q807" s="78"/>
      <c r="R807" s="79"/>
      <c r="S807" s="80"/>
      <c r="T807" s="81"/>
      <c r="U807" s="77"/>
      <c r="V807" s="79"/>
      <c r="W807" s="79"/>
      <c r="X807" s="86"/>
      <c r="Y807" s="83"/>
      <c r="Z807" s="84"/>
      <c r="AA807" s="85"/>
      <c r="AB807" s="86"/>
    </row>
    <row r="808" spans="2:28" ht="16.5" customHeight="1" x14ac:dyDescent="0.25">
      <c r="B808" s="100" t="s">
        <v>205</v>
      </c>
      <c r="C808" s="101"/>
      <c r="D808" s="101"/>
      <c r="E808" s="101"/>
      <c r="F808" s="101"/>
      <c r="G808" s="102"/>
      <c r="H808" s="102" t="s">
        <v>207</v>
      </c>
      <c r="I808" s="102" t="s">
        <v>5636</v>
      </c>
      <c r="J808" s="102" t="s">
        <v>539</v>
      </c>
      <c r="K808" s="102">
        <v>21</v>
      </c>
      <c r="L808" s="102">
        <v>7</v>
      </c>
      <c r="M808" s="102"/>
      <c r="N808" s="102"/>
      <c r="O808" s="102" t="s">
        <v>208</v>
      </c>
      <c r="P808" s="102" t="s">
        <v>209</v>
      </c>
      <c r="Q808" s="102" t="s">
        <v>139</v>
      </c>
      <c r="R808" s="102">
        <v>34160</v>
      </c>
      <c r="S808" s="102"/>
      <c r="T808" s="102">
        <v>80</v>
      </c>
      <c r="U808" s="102" t="s">
        <v>5637</v>
      </c>
      <c r="V808" s="103"/>
      <c r="W808" s="101"/>
      <c r="X808" s="102" t="s">
        <v>212</v>
      </c>
      <c r="Y808" s="101" t="s">
        <v>5646</v>
      </c>
      <c r="Z808" s="101"/>
      <c r="AA808" s="101"/>
      <c r="AB808" s="104"/>
    </row>
    <row r="809" spans="2:28" ht="16.5" customHeight="1" x14ac:dyDescent="0.25">
      <c r="B809" s="97">
        <v>2803</v>
      </c>
      <c r="C809" s="97" t="s">
        <v>5579</v>
      </c>
      <c r="D809" s="98">
        <v>445</v>
      </c>
      <c r="E809" s="99">
        <v>276</v>
      </c>
      <c r="F809" s="97"/>
      <c r="G809" s="97">
        <v>2</v>
      </c>
      <c r="H809" s="105">
        <v>0</v>
      </c>
      <c r="I809" s="105">
        <v>0</v>
      </c>
      <c r="J809" s="105">
        <v>32</v>
      </c>
      <c r="K809" s="95">
        <v>32</v>
      </c>
      <c r="L809" s="106">
        <f>T808</f>
        <v>80</v>
      </c>
      <c r="M809" s="106">
        <f>K809*L809</f>
        <v>2560</v>
      </c>
      <c r="N809" s="77"/>
      <c r="O809" s="78" t="s">
        <v>203</v>
      </c>
      <c r="P809" s="78" t="s">
        <v>211</v>
      </c>
      <c r="Q809" s="78" t="s">
        <v>143</v>
      </c>
      <c r="R809" s="79">
        <v>180</v>
      </c>
      <c r="S809" s="80"/>
      <c r="T809" s="81">
        <v>7450</v>
      </c>
      <c r="U809" s="96" t="s">
        <v>406</v>
      </c>
      <c r="V809" s="79">
        <f>R809*T809*85/100</f>
        <v>1139850</v>
      </c>
      <c r="W809" s="79">
        <f>R809*T809-V809</f>
        <v>201150</v>
      </c>
      <c r="X809" s="82">
        <f>M809+W809</f>
        <v>203710</v>
      </c>
      <c r="Y809" s="83">
        <f>M809</f>
        <v>2560</v>
      </c>
      <c r="Z809" s="84"/>
      <c r="AA809" s="87">
        <f>AB809*M809/100</f>
        <v>0.51200000000000001</v>
      </c>
      <c r="AB809" s="86">
        <v>0.02</v>
      </c>
    </row>
    <row r="810" spans="2:28" ht="16.5" customHeight="1" x14ac:dyDescent="0.25">
      <c r="B810" s="99"/>
      <c r="C810" s="99"/>
      <c r="D810" s="99"/>
      <c r="E810" s="99"/>
      <c r="F810" s="99"/>
      <c r="G810" s="99"/>
      <c r="H810" s="107"/>
      <c r="I810" s="107"/>
      <c r="J810" s="107"/>
      <c r="K810" s="106"/>
      <c r="L810" s="106"/>
      <c r="M810" s="106"/>
      <c r="N810" s="77"/>
      <c r="O810" s="78"/>
      <c r="P810" s="78"/>
      <c r="Q810" s="78"/>
      <c r="R810" s="79"/>
      <c r="S810" s="80"/>
      <c r="T810" s="81"/>
      <c r="U810" s="77"/>
      <c r="V810" s="79"/>
      <c r="W810" s="79"/>
      <c r="X810" s="86"/>
      <c r="Y810" s="83"/>
      <c r="Z810" s="84"/>
      <c r="AA810" s="85"/>
      <c r="AB810" s="86"/>
    </row>
    <row r="811" spans="2:28" ht="16.5" customHeight="1" x14ac:dyDescent="0.25">
      <c r="B811" s="100" t="s">
        <v>205</v>
      </c>
      <c r="C811" s="101"/>
      <c r="D811" s="101"/>
      <c r="E811" s="101"/>
      <c r="F811" s="101"/>
      <c r="G811" s="102"/>
      <c r="H811" s="102" t="s">
        <v>210</v>
      </c>
      <c r="I811" s="102" t="s">
        <v>941</v>
      </c>
      <c r="J811" s="102" t="s">
        <v>942</v>
      </c>
      <c r="K811" s="102">
        <v>58</v>
      </c>
      <c r="L811" s="102">
        <v>7</v>
      </c>
      <c r="M811" s="102"/>
      <c r="N811" s="102"/>
      <c r="O811" s="102" t="s">
        <v>208</v>
      </c>
      <c r="P811" s="102" t="s">
        <v>209</v>
      </c>
      <c r="Q811" s="102" t="s">
        <v>139</v>
      </c>
      <c r="R811" s="102">
        <v>34160</v>
      </c>
      <c r="S811" s="102"/>
      <c r="T811" s="102">
        <v>80</v>
      </c>
      <c r="U811" s="102" t="s">
        <v>5628</v>
      </c>
      <c r="V811" s="103"/>
      <c r="W811" s="101"/>
      <c r="X811" s="102"/>
      <c r="Y811" s="101"/>
      <c r="Z811" s="101"/>
      <c r="AA811" s="101"/>
      <c r="AB811" s="104"/>
    </row>
    <row r="812" spans="2:28" ht="16.5" customHeight="1" x14ac:dyDescent="0.25">
      <c r="B812" s="97">
        <v>2804</v>
      </c>
      <c r="C812" s="97" t="s">
        <v>5579</v>
      </c>
      <c r="D812" s="98">
        <v>455</v>
      </c>
      <c r="E812" s="99">
        <v>286</v>
      </c>
      <c r="F812" s="97"/>
      <c r="G812" s="97">
        <v>2</v>
      </c>
      <c r="H812" s="105">
        <v>0</v>
      </c>
      <c r="I812" s="105">
        <v>0</v>
      </c>
      <c r="J812" s="105">
        <v>49</v>
      </c>
      <c r="K812" s="95">
        <v>49</v>
      </c>
      <c r="L812" s="106">
        <f>T811</f>
        <v>80</v>
      </c>
      <c r="M812" s="106">
        <f>K812*L812</f>
        <v>3920</v>
      </c>
      <c r="N812" s="77"/>
      <c r="O812" s="78" t="s">
        <v>203</v>
      </c>
      <c r="P812" s="78" t="s">
        <v>211</v>
      </c>
      <c r="Q812" s="78" t="s">
        <v>143</v>
      </c>
      <c r="R812" s="79">
        <v>90</v>
      </c>
      <c r="S812" s="80"/>
      <c r="T812" s="81">
        <v>7450</v>
      </c>
      <c r="U812" s="96" t="s">
        <v>1328</v>
      </c>
      <c r="V812" s="79">
        <f>R812*T812*42/100</f>
        <v>281610</v>
      </c>
      <c r="W812" s="79">
        <f>R812*T812-V812</f>
        <v>388890</v>
      </c>
      <c r="X812" s="82">
        <f>M812+W812</f>
        <v>392810</v>
      </c>
      <c r="Y812" s="83">
        <f>M812</f>
        <v>3920</v>
      </c>
      <c r="Z812" s="84"/>
      <c r="AA812" s="87">
        <f>AB812*M812/100</f>
        <v>0.78400000000000003</v>
      </c>
      <c r="AB812" s="86">
        <v>0.02</v>
      </c>
    </row>
    <row r="813" spans="2:28" ht="16.5" customHeight="1" x14ac:dyDescent="0.25">
      <c r="B813" s="99"/>
      <c r="C813" s="99"/>
      <c r="D813" s="99"/>
      <c r="E813" s="99"/>
      <c r="F813" s="99"/>
      <c r="G813" s="99"/>
      <c r="H813" s="107"/>
      <c r="I813" s="107"/>
      <c r="J813" s="107"/>
      <c r="K813" s="106"/>
      <c r="L813" s="106"/>
      <c r="M813" s="106"/>
      <c r="N813" s="77"/>
      <c r="O813" s="78"/>
      <c r="P813" s="78"/>
      <c r="Q813" s="78"/>
      <c r="R813" s="79"/>
      <c r="S813" s="80"/>
      <c r="T813" s="81"/>
      <c r="U813" s="77"/>
      <c r="V813" s="79"/>
      <c r="W813" s="79"/>
      <c r="X813" s="86"/>
      <c r="Y813" s="83"/>
      <c r="Z813" s="84"/>
      <c r="AA813" s="85"/>
      <c r="AB813" s="86"/>
    </row>
    <row r="814" spans="2:28" ht="16.5" customHeight="1" x14ac:dyDescent="0.25">
      <c r="B814" s="100" t="s">
        <v>205</v>
      </c>
      <c r="C814" s="101"/>
      <c r="D814" s="101"/>
      <c r="E814" s="101"/>
      <c r="F814" s="101"/>
      <c r="G814" s="102"/>
      <c r="H814" s="102" t="s">
        <v>207</v>
      </c>
      <c r="I814" s="102" t="s">
        <v>5649</v>
      </c>
      <c r="J814" s="102" t="s">
        <v>5650</v>
      </c>
      <c r="K814" s="102">
        <v>61</v>
      </c>
      <c r="L814" s="102">
        <v>7</v>
      </c>
      <c r="M814" s="102"/>
      <c r="N814" s="102"/>
      <c r="O814" s="102" t="s">
        <v>208</v>
      </c>
      <c r="P814" s="102" t="s">
        <v>209</v>
      </c>
      <c r="Q814" s="102" t="s">
        <v>139</v>
      </c>
      <c r="R814" s="102">
        <v>34160</v>
      </c>
      <c r="S814" s="102"/>
      <c r="T814" s="102">
        <v>80</v>
      </c>
      <c r="U814" s="102" t="s">
        <v>5643</v>
      </c>
      <c r="V814" s="103"/>
      <c r="W814" s="101"/>
      <c r="X814" s="102" t="s">
        <v>212</v>
      </c>
      <c r="Y814" s="101" t="s">
        <v>5652</v>
      </c>
      <c r="Z814" s="101"/>
      <c r="AA814" s="101"/>
      <c r="AB814" s="104"/>
    </row>
    <row r="815" spans="2:28" ht="16.5" customHeight="1" x14ac:dyDescent="0.25">
      <c r="B815" s="97">
        <v>2807</v>
      </c>
      <c r="C815" s="97" t="s">
        <v>5579</v>
      </c>
      <c r="D815" s="98">
        <v>426</v>
      </c>
      <c r="E815" s="99">
        <v>257</v>
      </c>
      <c r="F815" s="97"/>
      <c r="G815" s="97">
        <v>2</v>
      </c>
      <c r="H815" s="105">
        <v>0</v>
      </c>
      <c r="I815" s="105">
        <v>0</v>
      </c>
      <c r="J815" s="105">
        <v>96</v>
      </c>
      <c r="K815" s="95">
        <v>96</v>
      </c>
      <c r="L815" s="106">
        <f>T814</f>
        <v>80</v>
      </c>
      <c r="M815" s="106">
        <f>K815*L815</f>
        <v>7680</v>
      </c>
      <c r="N815" s="77"/>
      <c r="O815" s="78" t="s">
        <v>5651</v>
      </c>
      <c r="P815" s="78" t="s">
        <v>211</v>
      </c>
      <c r="Q815" s="78" t="s">
        <v>143</v>
      </c>
      <c r="R815" s="79">
        <v>90</v>
      </c>
      <c r="S815" s="80"/>
      <c r="T815" s="81">
        <v>7450</v>
      </c>
      <c r="U815" s="96" t="s">
        <v>411</v>
      </c>
      <c r="V815" s="79">
        <f>R815*T815*85/100</f>
        <v>569925</v>
      </c>
      <c r="W815" s="79">
        <f>R815*T815-V815</f>
        <v>100575</v>
      </c>
      <c r="X815" s="82">
        <f>M815+W815</f>
        <v>108255</v>
      </c>
      <c r="Y815" s="83">
        <f>M815</f>
        <v>7680</v>
      </c>
      <c r="Z815" s="84"/>
      <c r="AA815" s="87">
        <f>AB815*M815/100</f>
        <v>1.536</v>
      </c>
      <c r="AB815" s="86">
        <v>0.02</v>
      </c>
    </row>
    <row r="816" spans="2:28" ht="16.5" customHeight="1" x14ac:dyDescent="0.25">
      <c r="B816" s="99"/>
      <c r="C816" s="99"/>
      <c r="D816" s="99"/>
      <c r="E816" s="99"/>
      <c r="F816" s="99"/>
      <c r="G816" s="99"/>
      <c r="H816" s="107"/>
      <c r="I816" s="107"/>
      <c r="J816" s="107"/>
      <c r="K816" s="106"/>
      <c r="L816" s="106"/>
      <c r="M816" s="106"/>
      <c r="N816" s="77"/>
      <c r="O816" s="78"/>
      <c r="P816" s="78"/>
      <c r="Q816" s="78"/>
      <c r="R816" s="79"/>
      <c r="S816" s="80"/>
      <c r="T816" s="81"/>
      <c r="U816" s="77"/>
      <c r="V816" s="79"/>
      <c r="W816" s="79"/>
      <c r="X816" s="86"/>
      <c r="Y816" s="83"/>
      <c r="Z816" s="84"/>
      <c r="AA816" s="85"/>
      <c r="AB816" s="86"/>
    </row>
    <row r="817" spans="2:28" ht="16.5" customHeight="1" x14ac:dyDescent="0.25">
      <c r="B817" s="100" t="s">
        <v>205</v>
      </c>
      <c r="C817" s="101"/>
      <c r="D817" s="101"/>
      <c r="E817" s="101"/>
      <c r="F817" s="101"/>
      <c r="G817" s="102"/>
      <c r="H817" s="102" t="s">
        <v>207</v>
      </c>
      <c r="I817" s="102" t="s">
        <v>5654</v>
      </c>
      <c r="J817" s="102" t="s">
        <v>5655</v>
      </c>
      <c r="K817" s="102">
        <v>38</v>
      </c>
      <c r="L817" s="102">
        <v>7</v>
      </c>
      <c r="M817" s="102"/>
      <c r="N817" s="102"/>
      <c r="O817" s="102" t="s">
        <v>208</v>
      </c>
      <c r="P817" s="102" t="s">
        <v>209</v>
      </c>
      <c r="Q817" s="102" t="s">
        <v>139</v>
      </c>
      <c r="R817" s="102">
        <v>34160</v>
      </c>
      <c r="S817" s="102"/>
      <c r="T817" s="102">
        <v>80</v>
      </c>
      <c r="U817" s="102" t="s">
        <v>5643</v>
      </c>
      <c r="V817" s="103"/>
      <c r="W817" s="101"/>
      <c r="X817" s="102" t="s">
        <v>212</v>
      </c>
      <c r="Y817" s="101" t="s">
        <v>5656</v>
      </c>
      <c r="Z817" s="101"/>
      <c r="AA817" s="101"/>
      <c r="AB817" s="104"/>
    </row>
    <row r="818" spans="2:28" ht="16.5" customHeight="1" x14ac:dyDescent="0.25">
      <c r="B818" s="97">
        <v>2810</v>
      </c>
      <c r="C818" s="97" t="s">
        <v>5579</v>
      </c>
      <c r="D818" s="98">
        <v>396</v>
      </c>
      <c r="E818" s="99">
        <v>227</v>
      </c>
      <c r="F818" s="97"/>
      <c r="G818" s="97">
        <v>2</v>
      </c>
      <c r="H818" s="105">
        <v>0</v>
      </c>
      <c r="I818" s="105">
        <v>0</v>
      </c>
      <c r="J818" s="105">
        <v>61</v>
      </c>
      <c r="K818" s="95">
        <v>61</v>
      </c>
      <c r="L818" s="106">
        <f>T817</f>
        <v>80</v>
      </c>
      <c r="M818" s="106">
        <f>K818*L818</f>
        <v>4880</v>
      </c>
      <c r="N818" s="77"/>
      <c r="O818" s="78" t="s">
        <v>203</v>
      </c>
      <c r="P818" s="78" t="s">
        <v>5</v>
      </c>
      <c r="Q818" s="78" t="s">
        <v>143</v>
      </c>
      <c r="R818" s="79">
        <v>90</v>
      </c>
      <c r="S818" s="80"/>
      <c r="T818" s="81">
        <v>7450</v>
      </c>
      <c r="U818" s="96" t="s">
        <v>388</v>
      </c>
      <c r="V818" s="79">
        <f>R818*T818*26/100</f>
        <v>174330</v>
      </c>
      <c r="W818" s="79">
        <f>R818*T818-V818</f>
        <v>496170</v>
      </c>
      <c r="X818" s="82">
        <f>M818+W818</f>
        <v>501050</v>
      </c>
      <c r="Y818" s="83">
        <f>M818</f>
        <v>4880</v>
      </c>
      <c r="Z818" s="84"/>
      <c r="AA818" s="87">
        <f>AB818*M818/100</f>
        <v>0.97600000000000009</v>
      </c>
      <c r="AB818" s="86">
        <v>0.02</v>
      </c>
    </row>
    <row r="819" spans="2:28" ht="16.5" customHeight="1" x14ac:dyDescent="0.25">
      <c r="B819" s="99"/>
      <c r="C819" s="99"/>
      <c r="D819" s="99"/>
      <c r="E819" s="99"/>
      <c r="F819" s="99"/>
      <c r="G819" s="99"/>
      <c r="H819" s="107"/>
      <c r="I819" s="107"/>
      <c r="J819" s="107"/>
      <c r="K819" s="106"/>
      <c r="L819" s="106"/>
      <c r="M819" s="106"/>
      <c r="N819" s="77"/>
      <c r="O819" s="78"/>
      <c r="P819" s="78"/>
      <c r="Q819" s="78"/>
      <c r="R819" s="79"/>
      <c r="S819" s="80"/>
      <c r="T819" s="81"/>
      <c r="U819" s="77"/>
      <c r="V819" s="79"/>
      <c r="W819" s="79"/>
      <c r="X819" s="86"/>
      <c r="Y819" s="83"/>
      <c r="Z819" s="84"/>
      <c r="AA819" s="85"/>
      <c r="AB819" s="86"/>
    </row>
    <row r="820" spans="2:28" ht="16.5" customHeight="1" x14ac:dyDescent="0.25">
      <c r="B820" s="100" t="s">
        <v>205</v>
      </c>
      <c r="C820" s="101"/>
      <c r="D820" s="101"/>
      <c r="E820" s="101"/>
      <c r="F820" s="101"/>
      <c r="G820" s="102"/>
      <c r="H820" s="102" t="s">
        <v>207</v>
      </c>
      <c r="I820" s="102" t="s">
        <v>5657</v>
      </c>
      <c r="J820" s="102" t="s">
        <v>668</v>
      </c>
      <c r="K820" s="102">
        <v>76</v>
      </c>
      <c r="L820" s="102">
        <v>7</v>
      </c>
      <c r="M820" s="102"/>
      <c r="N820" s="102"/>
      <c r="O820" s="102" t="s">
        <v>208</v>
      </c>
      <c r="P820" s="102" t="s">
        <v>209</v>
      </c>
      <c r="Q820" s="102" t="s">
        <v>139</v>
      </c>
      <c r="R820" s="102">
        <v>34160</v>
      </c>
      <c r="S820" s="102"/>
      <c r="T820" s="102">
        <v>80</v>
      </c>
      <c r="U820" s="102" t="s">
        <v>5658</v>
      </c>
      <c r="V820" s="103"/>
      <c r="W820" s="101"/>
      <c r="X820" s="102"/>
      <c r="Y820" s="101"/>
      <c r="Z820" s="101"/>
      <c r="AA820" s="101"/>
      <c r="AB820" s="104"/>
    </row>
    <row r="821" spans="2:28" ht="16.5" customHeight="1" x14ac:dyDescent="0.25">
      <c r="B821" s="97">
        <v>2812</v>
      </c>
      <c r="C821" s="97" t="s">
        <v>5579</v>
      </c>
      <c r="D821" s="98">
        <v>463</v>
      </c>
      <c r="E821" s="99">
        <v>294</v>
      </c>
      <c r="F821" s="97"/>
      <c r="G821" s="97">
        <v>2</v>
      </c>
      <c r="H821" s="105">
        <v>0</v>
      </c>
      <c r="I821" s="105">
        <v>0</v>
      </c>
      <c r="J821" s="105">
        <v>82</v>
      </c>
      <c r="K821" s="95">
        <v>82</v>
      </c>
      <c r="L821" s="106">
        <f>T820</f>
        <v>80</v>
      </c>
      <c r="M821" s="106">
        <f>K821*L821</f>
        <v>6560</v>
      </c>
      <c r="N821" s="77"/>
      <c r="O821" s="78" t="s">
        <v>203</v>
      </c>
      <c r="P821" s="78" t="s">
        <v>211</v>
      </c>
      <c r="Q821" s="78" t="s">
        <v>143</v>
      </c>
      <c r="R821" s="79">
        <v>108</v>
      </c>
      <c r="S821" s="80"/>
      <c r="T821" s="81">
        <v>7450</v>
      </c>
      <c r="U821" s="96" t="s">
        <v>805</v>
      </c>
      <c r="V821" s="79">
        <f>R821*T821*60/100</f>
        <v>482760</v>
      </c>
      <c r="W821" s="79">
        <f>R821*T821-V821</f>
        <v>321840</v>
      </c>
      <c r="X821" s="82">
        <f>M821+W821</f>
        <v>328400</v>
      </c>
      <c r="Y821" s="83">
        <f>M821</f>
        <v>6560</v>
      </c>
      <c r="Z821" s="84"/>
      <c r="AA821" s="87">
        <f>AB821*M821/100</f>
        <v>1.3119999999999998</v>
      </c>
      <c r="AB821" s="86">
        <v>0.02</v>
      </c>
    </row>
    <row r="822" spans="2:28" ht="16.5" customHeight="1" x14ac:dyDescent="0.25">
      <c r="B822" s="99"/>
      <c r="C822" s="99"/>
      <c r="D822" s="99"/>
      <c r="E822" s="99"/>
      <c r="F822" s="99"/>
      <c r="G822" s="99"/>
      <c r="H822" s="107"/>
      <c r="I822" s="107"/>
      <c r="J822" s="107"/>
      <c r="K822" s="106"/>
      <c r="L822" s="106"/>
      <c r="M822" s="106"/>
      <c r="N822" s="77"/>
      <c r="O822" s="78"/>
      <c r="P822" s="78"/>
      <c r="Q822" s="78"/>
      <c r="R822" s="79"/>
      <c r="S822" s="80"/>
      <c r="T822" s="81"/>
      <c r="U822" s="77"/>
      <c r="V822" s="79"/>
      <c r="W822" s="79"/>
      <c r="X822" s="86"/>
      <c r="Y822" s="83"/>
      <c r="Z822" s="84"/>
      <c r="AA822" s="85"/>
      <c r="AB822" s="86"/>
    </row>
    <row r="823" spans="2:28" ht="16.5" customHeight="1" x14ac:dyDescent="0.25">
      <c r="B823" s="100" t="s">
        <v>205</v>
      </c>
      <c r="C823" s="101"/>
      <c r="D823" s="101"/>
      <c r="E823" s="101"/>
      <c r="F823" s="101"/>
      <c r="G823" s="102"/>
      <c r="H823" s="102" t="s">
        <v>207</v>
      </c>
      <c r="I823" s="102" t="s">
        <v>627</v>
      </c>
      <c r="J823" s="102" t="s">
        <v>247</v>
      </c>
      <c r="K823" s="102">
        <v>35</v>
      </c>
      <c r="L823" s="102">
        <v>7</v>
      </c>
      <c r="M823" s="102"/>
      <c r="N823" s="102"/>
      <c r="O823" s="102" t="s">
        <v>208</v>
      </c>
      <c r="P823" s="102" t="s">
        <v>209</v>
      </c>
      <c r="Q823" s="102" t="s">
        <v>139</v>
      </c>
      <c r="R823" s="102">
        <v>34160</v>
      </c>
      <c r="S823" s="102"/>
      <c r="T823" s="102">
        <v>80</v>
      </c>
      <c r="U823" s="102"/>
      <c r="V823" s="103"/>
      <c r="W823" s="101"/>
      <c r="X823" s="102"/>
      <c r="Y823" s="101"/>
      <c r="Z823" s="101"/>
      <c r="AA823" s="101"/>
      <c r="AB823" s="104"/>
    </row>
    <row r="824" spans="2:28" ht="16.5" customHeight="1" x14ac:dyDescent="0.25">
      <c r="B824" s="97">
        <v>2815</v>
      </c>
      <c r="C824" s="97" t="s">
        <v>5579</v>
      </c>
      <c r="D824" s="98">
        <v>146</v>
      </c>
      <c r="E824" s="99">
        <v>152</v>
      </c>
      <c r="F824" s="97"/>
      <c r="G824" s="97">
        <v>1</v>
      </c>
      <c r="H824" s="105">
        <v>4</v>
      </c>
      <c r="I824" s="105">
        <v>0</v>
      </c>
      <c r="J824" s="105">
        <v>55</v>
      </c>
      <c r="K824" s="95">
        <v>1655</v>
      </c>
      <c r="L824" s="106">
        <f>T823</f>
        <v>80</v>
      </c>
      <c r="M824" s="106">
        <f>K824*L824</f>
        <v>132400</v>
      </c>
      <c r="N824" s="77"/>
      <c r="O824" s="78"/>
      <c r="P824" s="78"/>
      <c r="Q824" s="78"/>
      <c r="R824" s="79"/>
      <c r="S824" s="80"/>
      <c r="T824" s="81"/>
      <c r="U824" s="77"/>
      <c r="V824" s="79"/>
      <c r="W824" s="79"/>
      <c r="X824" s="82"/>
      <c r="Y824" s="83">
        <f>M824</f>
        <v>132400</v>
      </c>
      <c r="Z824" s="84"/>
      <c r="AA824" s="87">
        <f>AB824*M824/100</f>
        <v>13.24</v>
      </c>
      <c r="AB824" s="110">
        <v>0.01</v>
      </c>
    </row>
    <row r="825" spans="2:28" ht="16.5" customHeight="1" x14ac:dyDescent="0.25">
      <c r="B825" s="99"/>
      <c r="C825" s="99"/>
      <c r="D825" s="99"/>
      <c r="E825" s="99"/>
      <c r="F825" s="99"/>
      <c r="G825" s="99"/>
      <c r="H825" s="107"/>
      <c r="I825" s="107"/>
      <c r="J825" s="107"/>
      <c r="K825" s="106"/>
      <c r="L825" s="106"/>
      <c r="M825" s="106"/>
      <c r="N825" s="77"/>
      <c r="O825" s="78"/>
      <c r="P825" s="78"/>
      <c r="Q825" s="78"/>
      <c r="R825" s="79"/>
      <c r="S825" s="80"/>
      <c r="T825" s="81"/>
      <c r="U825" s="77"/>
      <c r="V825" s="79"/>
      <c r="W825" s="79"/>
      <c r="X825" s="86"/>
      <c r="Y825" s="83"/>
      <c r="Z825" s="84"/>
      <c r="AA825" s="85"/>
      <c r="AB825" s="86"/>
    </row>
    <row r="826" spans="2:28" ht="16.5" customHeight="1" x14ac:dyDescent="0.25">
      <c r="B826" s="100" t="s">
        <v>205</v>
      </c>
      <c r="C826" s="101"/>
      <c r="D826" s="101"/>
      <c r="E826" s="101"/>
      <c r="F826" s="101"/>
      <c r="G826" s="102"/>
      <c r="H826" s="102" t="s">
        <v>210</v>
      </c>
      <c r="I826" s="102" t="s">
        <v>1893</v>
      </c>
      <c r="J826" s="102" t="s">
        <v>5662</v>
      </c>
      <c r="K826" s="102">
        <v>1</v>
      </c>
      <c r="L826" s="102">
        <v>7</v>
      </c>
      <c r="M826" s="102"/>
      <c r="N826" s="102"/>
      <c r="O826" s="102" t="s">
        <v>208</v>
      </c>
      <c r="P826" s="102" t="s">
        <v>209</v>
      </c>
      <c r="Q826" s="102" t="s">
        <v>139</v>
      </c>
      <c r="R826" s="102">
        <v>34160</v>
      </c>
      <c r="S826" s="102"/>
      <c r="T826" s="102">
        <v>80</v>
      </c>
      <c r="U826" s="102" t="s">
        <v>5663</v>
      </c>
      <c r="V826" s="103"/>
      <c r="W826" s="101"/>
      <c r="X826" s="102"/>
      <c r="Y826" s="101"/>
      <c r="Z826" s="101"/>
      <c r="AA826" s="101"/>
      <c r="AB826" s="104"/>
    </row>
    <row r="827" spans="2:28" ht="16.5" customHeight="1" x14ac:dyDescent="0.25">
      <c r="B827" s="97">
        <v>2816</v>
      </c>
      <c r="C827" s="97" t="s">
        <v>5579</v>
      </c>
      <c r="D827" s="98">
        <v>411</v>
      </c>
      <c r="E827" s="99">
        <v>242</v>
      </c>
      <c r="F827" s="97"/>
      <c r="G827" s="97">
        <v>1</v>
      </c>
      <c r="H827" s="105">
        <v>0</v>
      </c>
      <c r="I827" s="105">
        <v>0</v>
      </c>
      <c r="J827" s="105">
        <v>40</v>
      </c>
      <c r="K827" s="95">
        <v>40</v>
      </c>
      <c r="L827" s="106">
        <f>T826</f>
        <v>80</v>
      </c>
      <c r="M827" s="106">
        <f>K827*L827</f>
        <v>3200</v>
      </c>
      <c r="N827" s="77"/>
      <c r="O827" s="78"/>
      <c r="P827" s="78"/>
      <c r="Q827" s="78"/>
      <c r="R827" s="79"/>
      <c r="S827" s="80"/>
      <c r="T827" s="81"/>
      <c r="U827" s="77"/>
      <c r="V827" s="79"/>
      <c r="W827" s="79"/>
      <c r="X827" s="82"/>
      <c r="Y827" s="83">
        <f>M827</f>
        <v>3200</v>
      </c>
      <c r="Z827" s="84"/>
      <c r="AA827" s="87">
        <f>AB827*M827/100</f>
        <v>0.32</v>
      </c>
      <c r="AB827" s="110">
        <v>0.01</v>
      </c>
    </row>
    <row r="828" spans="2:28" ht="16.5" customHeight="1" x14ac:dyDescent="0.25">
      <c r="B828" s="99"/>
      <c r="C828" s="99"/>
      <c r="D828" s="99"/>
      <c r="E828" s="99"/>
      <c r="F828" s="99"/>
      <c r="G828" s="99"/>
      <c r="H828" s="107"/>
      <c r="I828" s="107"/>
      <c r="J828" s="107"/>
      <c r="K828" s="106"/>
      <c r="L828" s="106"/>
      <c r="M828" s="106"/>
      <c r="N828" s="77"/>
      <c r="O828" s="78"/>
      <c r="P828" s="78"/>
      <c r="Q828" s="78"/>
      <c r="R828" s="79"/>
      <c r="S828" s="80"/>
      <c r="T828" s="81"/>
      <c r="U828" s="77"/>
      <c r="V828" s="79"/>
      <c r="W828" s="79"/>
      <c r="X828" s="86"/>
      <c r="Y828" s="83"/>
      <c r="Z828" s="84"/>
      <c r="AA828" s="85"/>
      <c r="AB828" s="86"/>
    </row>
    <row r="829" spans="2:28" ht="16.5" customHeight="1" x14ac:dyDescent="0.25">
      <c r="B829" s="100" t="s">
        <v>205</v>
      </c>
      <c r="C829" s="101"/>
      <c r="D829" s="101"/>
      <c r="E829" s="101"/>
      <c r="F829" s="101"/>
      <c r="G829" s="102"/>
      <c r="H829" s="102" t="s">
        <v>210</v>
      </c>
      <c r="I829" s="102" t="s">
        <v>1205</v>
      </c>
      <c r="J829" s="102" t="s">
        <v>264</v>
      </c>
      <c r="K829" s="102">
        <v>12</v>
      </c>
      <c r="L829" s="102">
        <v>7</v>
      </c>
      <c r="M829" s="102"/>
      <c r="N829" s="102"/>
      <c r="O829" s="102" t="s">
        <v>208</v>
      </c>
      <c r="P829" s="102" t="s">
        <v>209</v>
      </c>
      <c r="Q829" s="102" t="s">
        <v>139</v>
      </c>
      <c r="R829" s="102">
        <v>34160</v>
      </c>
      <c r="S829" s="102"/>
      <c r="T829" s="102">
        <v>80</v>
      </c>
      <c r="U829" s="102"/>
      <c r="V829" s="103"/>
      <c r="W829" s="101"/>
      <c r="X829" s="102"/>
      <c r="Y829" s="101"/>
      <c r="Z829" s="101"/>
      <c r="AA829" s="101"/>
      <c r="AB829" s="104"/>
    </row>
    <row r="830" spans="2:28" ht="16.5" customHeight="1" x14ac:dyDescent="0.25">
      <c r="B830" s="97">
        <v>2817</v>
      </c>
      <c r="C830" s="97" t="s">
        <v>5597</v>
      </c>
      <c r="D830" s="98">
        <v>11</v>
      </c>
      <c r="E830" s="99"/>
      <c r="F830" s="97"/>
      <c r="G830" s="97">
        <v>1</v>
      </c>
      <c r="H830" s="105">
        <v>25</v>
      </c>
      <c r="I830" s="105">
        <v>0</v>
      </c>
      <c r="J830" s="105">
        <v>0</v>
      </c>
      <c r="K830" s="95">
        <v>10000</v>
      </c>
      <c r="L830" s="106">
        <f>T829</f>
        <v>80</v>
      </c>
      <c r="M830" s="106">
        <f>K830*L830</f>
        <v>800000</v>
      </c>
      <c r="N830" s="77"/>
      <c r="O830" s="78"/>
      <c r="P830" s="78"/>
      <c r="Q830" s="78"/>
      <c r="R830" s="79"/>
      <c r="S830" s="80"/>
      <c r="T830" s="81"/>
      <c r="U830" s="77"/>
      <c r="V830" s="79"/>
      <c r="W830" s="79"/>
      <c r="X830" s="82"/>
      <c r="Y830" s="83">
        <f>M830</f>
        <v>800000</v>
      </c>
      <c r="Z830" s="84"/>
      <c r="AA830" s="87">
        <f>AB830*M830/100</f>
        <v>80</v>
      </c>
      <c r="AB830" s="110">
        <v>0.01</v>
      </c>
    </row>
    <row r="831" spans="2:28" ht="16.5" customHeight="1" x14ac:dyDescent="0.25">
      <c r="B831" s="99"/>
      <c r="C831" s="99"/>
      <c r="D831" s="99"/>
      <c r="E831" s="99"/>
      <c r="F831" s="99"/>
      <c r="G831" s="99"/>
      <c r="H831" s="107"/>
      <c r="I831" s="107"/>
      <c r="J831" s="107"/>
      <c r="K831" s="106"/>
      <c r="L831" s="106"/>
      <c r="M831" s="106"/>
      <c r="N831" s="77"/>
      <c r="O831" s="78"/>
      <c r="P831" s="78"/>
      <c r="Q831" s="78"/>
      <c r="R831" s="79"/>
      <c r="S831" s="80"/>
      <c r="T831" s="81"/>
      <c r="U831" s="77"/>
      <c r="V831" s="79"/>
      <c r="W831" s="79"/>
      <c r="X831" s="86"/>
      <c r="Y831" s="83"/>
      <c r="Z831" s="84"/>
      <c r="AA831" s="85"/>
      <c r="AB831" s="86"/>
    </row>
    <row r="832" spans="2:28" ht="16.5" customHeight="1" x14ac:dyDescent="0.25">
      <c r="B832" s="100" t="s">
        <v>205</v>
      </c>
      <c r="C832" s="101"/>
      <c r="D832" s="101"/>
      <c r="E832" s="101"/>
      <c r="F832" s="101"/>
      <c r="G832" s="102"/>
      <c r="H832" s="102" t="s">
        <v>207</v>
      </c>
      <c r="I832" s="102" t="s">
        <v>4032</v>
      </c>
      <c r="J832" s="102" t="s">
        <v>845</v>
      </c>
      <c r="K832" s="102">
        <v>30</v>
      </c>
      <c r="L832" s="102">
        <v>7</v>
      </c>
      <c r="M832" s="102"/>
      <c r="N832" s="102"/>
      <c r="O832" s="102" t="s">
        <v>208</v>
      </c>
      <c r="P832" s="102" t="s">
        <v>209</v>
      </c>
      <c r="Q832" s="102" t="s">
        <v>139</v>
      </c>
      <c r="R832" s="102">
        <v>34160</v>
      </c>
      <c r="S832" s="102"/>
      <c r="T832" s="102">
        <v>80</v>
      </c>
      <c r="U832" s="102" t="s">
        <v>5628</v>
      </c>
      <c r="V832" s="103"/>
      <c r="W832" s="101"/>
      <c r="X832" s="102"/>
      <c r="Y832" s="101"/>
      <c r="Z832" s="101"/>
      <c r="AA832" s="101"/>
      <c r="AB832" s="104"/>
    </row>
    <row r="833" spans="2:28" ht="16.5" customHeight="1" x14ac:dyDescent="0.25">
      <c r="B833" s="97">
        <v>2818</v>
      </c>
      <c r="C833" s="97" t="s">
        <v>5664</v>
      </c>
      <c r="D833" s="98">
        <v>464</v>
      </c>
      <c r="E833" s="99">
        <v>295</v>
      </c>
      <c r="F833" s="97">
        <v>14</v>
      </c>
      <c r="G833" s="97">
        <v>2</v>
      </c>
      <c r="H833" s="105">
        <v>0</v>
      </c>
      <c r="I833" s="105">
        <v>1</v>
      </c>
      <c r="J833" s="105">
        <v>40</v>
      </c>
      <c r="K833" s="95">
        <v>140</v>
      </c>
      <c r="L833" s="106">
        <f>T832</f>
        <v>80</v>
      </c>
      <c r="M833" s="106">
        <f>K833*L833</f>
        <v>11200</v>
      </c>
      <c r="N833" s="77"/>
      <c r="O833" s="78" t="s">
        <v>203</v>
      </c>
      <c r="P833" s="78" t="s">
        <v>211</v>
      </c>
      <c r="Q833" s="78" t="s">
        <v>143</v>
      </c>
      <c r="R833" s="79">
        <v>135</v>
      </c>
      <c r="S833" s="80"/>
      <c r="T833" s="81">
        <v>7450</v>
      </c>
      <c r="U833" s="96" t="s">
        <v>411</v>
      </c>
      <c r="V833" s="79">
        <f>R833*T833*85/100</f>
        <v>854887.5</v>
      </c>
      <c r="W833" s="79">
        <f>R833*T833-V833</f>
        <v>150862.5</v>
      </c>
      <c r="X833" s="82">
        <f>M833+W833</f>
        <v>162062.5</v>
      </c>
      <c r="Y833" s="83">
        <f>M833</f>
        <v>11200</v>
      </c>
      <c r="Z833" s="84"/>
      <c r="AA833" s="87">
        <f>AB833*M833/100</f>
        <v>2.2400000000000002</v>
      </c>
      <c r="AB833" s="86">
        <v>0.02</v>
      </c>
    </row>
    <row r="834" spans="2:28" ht="16.5" customHeight="1" x14ac:dyDescent="0.25">
      <c r="B834" s="99"/>
      <c r="C834" s="99"/>
      <c r="D834" s="99"/>
      <c r="E834" s="99"/>
      <c r="F834" s="99"/>
      <c r="G834" s="99"/>
      <c r="H834" s="107"/>
      <c r="I834" s="107"/>
      <c r="J834" s="107"/>
      <c r="K834" s="106"/>
      <c r="L834" s="106"/>
      <c r="M834" s="106"/>
      <c r="N834" s="77"/>
      <c r="O834" s="78"/>
      <c r="P834" s="78"/>
      <c r="Q834" s="78"/>
      <c r="R834" s="79"/>
      <c r="S834" s="80"/>
      <c r="T834" s="81"/>
      <c r="U834" s="77"/>
      <c r="V834" s="79"/>
      <c r="W834" s="79"/>
      <c r="X834" s="86"/>
      <c r="Y834" s="83"/>
      <c r="Z834" s="84"/>
      <c r="AA834" s="85"/>
      <c r="AB834" s="86"/>
    </row>
    <row r="835" spans="2:28" ht="16.5" customHeight="1" x14ac:dyDescent="0.25">
      <c r="B835" s="100" t="s">
        <v>205</v>
      </c>
      <c r="C835" s="101"/>
      <c r="D835" s="101"/>
      <c r="E835" s="101"/>
      <c r="F835" s="101"/>
      <c r="G835" s="102"/>
      <c r="H835" s="102" t="s">
        <v>210</v>
      </c>
      <c r="I835" s="102" t="s">
        <v>2307</v>
      </c>
      <c r="J835" s="102" t="s">
        <v>247</v>
      </c>
      <c r="K835" s="102">
        <v>63</v>
      </c>
      <c r="L835" s="102">
        <v>7</v>
      </c>
      <c r="M835" s="102"/>
      <c r="N835" s="102"/>
      <c r="O835" s="102" t="s">
        <v>208</v>
      </c>
      <c r="P835" s="102" t="s">
        <v>209</v>
      </c>
      <c r="Q835" s="102" t="s">
        <v>139</v>
      </c>
      <c r="R835" s="102">
        <v>34160</v>
      </c>
      <c r="S835" s="102"/>
      <c r="T835" s="102">
        <v>80</v>
      </c>
      <c r="U835" s="102" t="s">
        <v>5665</v>
      </c>
      <c r="V835" s="103"/>
      <c r="W835" s="101"/>
      <c r="X835" s="102" t="s">
        <v>212</v>
      </c>
      <c r="Y835" s="101" t="s">
        <v>2310</v>
      </c>
      <c r="Z835" s="101"/>
      <c r="AA835" s="101"/>
      <c r="AB835" s="104"/>
    </row>
    <row r="836" spans="2:28" ht="16.5" customHeight="1" x14ac:dyDescent="0.25">
      <c r="B836" s="97">
        <v>2819</v>
      </c>
      <c r="C836" s="97" t="s">
        <v>5599</v>
      </c>
      <c r="D836" s="98">
        <v>471</v>
      </c>
      <c r="E836" s="99">
        <v>302</v>
      </c>
      <c r="F836" s="97">
        <v>21</v>
      </c>
      <c r="G836" s="97">
        <v>2</v>
      </c>
      <c r="H836" s="105">
        <v>0</v>
      </c>
      <c r="I836" s="105">
        <v>1</v>
      </c>
      <c r="J836" s="105">
        <v>36</v>
      </c>
      <c r="K836" s="95">
        <v>136</v>
      </c>
      <c r="L836" s="106">
        <f>T835</f>
        <v>80</v>
      </c>
      <c r="M836" s="106">
        <f>K836*L836</f>
        <v>10880</v>
      </c>
      <c r="N836" s="77"/>
      <c r="O836" s="78" t="s">
        <v>203</v>
      </c>
      <c r="P836" s="78" t="s">
        <v>5</v>
      </c>
      <c r="Q836" s="78" t="s">
        <v>143</v>
      </c>
      <c r="R836" s="79">
        <v>114</v>
      </c>
      <c r="S836" s="80"/>
      <c r="T836" s="81">
        <v>7450</v>
      </c>
      <c r="U836" s="96" t="s">
        <v>388</v>
      </c>
      <c r="V836" s="79">
        <f>R836*T836*26/100</f>
        <v>220818</v>
      </c>
      <c r="W836" s="79">
        <f>R836*T836-V836</f>
        <v>628482</v>
      </c>
      <c r="X836" s="82">
        <f>M836+W836</f>
        <v>639362</v>
      </c>
      <c r="Y836" s="83">
        <f>M836</f>
        <v>10880</v>
      </c>
      <c r="Z836" s="84"/>
      <c r="AA836" s="87">
        <f>AB836*M836/100</f>
        <v>2.1760000000000002</v>
      </c>
      <c r="AB836" s="86">
        <v>0.02</v>
      </c>
    </row>
    <row r="837" spans="2:28" ht="16.5" customHeight="1" x14ac:dyDescent="0.25">
      <c r="B837" s="97"/>
      <c r="C837" s="97"/>
      <c r="D837" s="98"/>
      <c r="E837" s="99"/>
      <c r="F837" s="97"/>
      <c r="G837" s="97"/>
      <c r="H837" s="105"/>
      <c r="I837" s="105"/>
      <c r="J837" s="105"/>
      <c r="K837" s="95"/>
      <c r="L837" s="106"/>
      <c r="M837" s="106"/>
      <c r="N837" s="77"/>
      <c r="O837" s="78"/>
      <c r="P837" s="78"/>
      <c r="Q837" s="78"/>
      <c r="R837" s="79"/>
      <c r="S837" s="80"/>
      <c r="T837" s="81"/>
      <c r="U837" s="96"/>
      <c r="V837" s="79"/>
      <c r="W837" s="79"/>
      <c r="X837" s="82"/>
      <c r="Y837" s="83"/>
      <c r="Z837" s="84"/>
      <c r="AA837" s="87"/>
      <c r="AB837" s="86"/>
    </row>
    <row r="838" spans="2:28" ht="16.5" customHeight="1" x14ac:dyDescent="0.25">
      <c r="B838" s="99"/>
      <c r="C838" s="99"/>
      <c r="D838" s="99"/>
      <c r="E838" s="99"/>
      <c r="F838" s="99"/>
      <c r="G838" s="99"/>
      <c r="H838" s="107"/>
      <c r="I838" s="107"/>
      <c r="J838" s="107"/>
      <c r="K838" s="106"/>
      <c r="L838" s="106"/>
      <c r="M838" s="106"/>
      <c r="N838" s="77"/>
      <c r="O838" s="78"/>
      <c r="P838" s="78"/>
      <c r="Q838" s="78"/>
      <c r="R838" s="79"/>
      <c r="S838" s="80"/>
      <c r="T838" s="81"/>
      <c r="U838" s="77"/>
      <c r="V838" s="79"/>
      <c r="W838" s="79"/>
      <c r="X838" s="86"/>
      <c r="Y838" s="83"/>
      <c r="Z838" s="84"/>
      <c r="AA838" s="85"/>
      <c r="AB838" s="86"/>
    </row>
    <row r="839" spans="2:28" ht="16.5" customHeight="1" x14ac:dyDescent="0.25">
      <c r="B839" s="100" t="s">
        <v>205</v>
      </c>
      <c r="C839" s="101"/>
      <c r="D839" s="101"/>
      <c r="E839" s="101"/>
      <c r="F839" s="101"/>
      <c r="G839" s="102"/>
      <c r="H839" s="102" t="s">
        <v>207</v>
      </c>
      <c r="I839" s="102" t="s">
        <v>5666</v>
      </c>
      <c r="J839" s="102" t="s">
        <v>1168</v>
      </c>
      <c r="K839" s="102">
        <v>28</v>
      </c>
      <c r="L839" s="102">
        <v>7</v>
      </c>
      <c r="M839" s="102"/>
      <c r="N839" s="102"/>
      <c r="O839" s="102" t="s">
        <v>208</v>
      </c>
      <c r="P839" s="102" t="s">
        <v>209</v>
      </c>
      <c r="Q839" s="102" t="s">
        <v>139</v>
      </c>
      <c r="R839" s="102">
        <v>34160</v>
      </c>
      <c r="S839" s="102"/>
      <c r="T839" s="102">
        <v>80</v>
      </c>
      <c r="U839" s="102" t="s">
        <v>5658</v>
      </c>
      <c r="V839" s="103"/>
      <c r="W839" s="101"/>
      <c r="X839" s="102" t="s">
        <v>212</v>
      </c>
      <c r="Y839" s="101" t="s">
        <v>5667</v>
      </c>
      <c r="Z839" s="101"/>
      <c r="AA839" s="101"/>
      <c r="AB839" s="104"/>
    </row>
    <row r="840" spans="2:28" ht="16.5" customHeight="1" x14ac:dyDescent="0.25">
      <c r="B840" s="97">
        <v>2820</v>
      </c>
      <c r="C840" s="97" t="s">
        <v>5599</v>
      </c>
      <c r="D840" s="98">
        <v>465</v>
      </c>
      <c r="E840" s="99">
        <v>296</v>
      </c>
      <c r="F840" s="97"/>
      <c r="G840" s="97">
        <v>2</v>
      </c>
      <c r="H840" s="105">
        <v>0</v>
      </c>
      <c r="I840" s="105">
        <v>0</v>
      </c>
      <c r="J840" s="105">
        <v>70</v>
      </c>
      <c r="K840" s="95">
        <v>70</v>
      </c>
      <c r="L840" s="106">
        <f>T839</f>
        <v>80</v>
      </c>
      <c r="M840" s="106">
        <f>K840*L840</f>
        <v>5600</v>
      </c>
      <c r="N840" s="77"/>
      <c r="O840" s="78" t="s">
        <v>203</v>
      </c>
      <c r="P840" s="78" t="s">
        <v>211</v>
      </c>
      <c r="Q840" s="78" t="s">
        <v>143</v>
      </c>
      <c r="R840" s="79">
        <v>135</v>
      </c>
      <c r="S840" s="80"/>
      <c r="T840" s="81">
        <v>7450</v>
      </c>
      <c r="U840" s="96" t="s">
        <v>411</v>
      </c>
      <c r="V840" s="79">
        <f>R840*T840*85/100</f>
        <v>854887.5</v>
      </c>
      <c r="W840" s="79">
        <f>R840*T840-V840</f>
        <v>150862.5</v>
      </c>
      <c r="X840" s="82">
        <f>M840+W840</f>
        <v>156462.5</v>
      </c>
      <c r="Y840" s="83">
        <f>M840</f>
        <v>5600</v>
      </c>
      <c r="Z840" s="84"/>
      <c r="AA840" s="87">
        <f>AB840*M840/100</f>
        <v>1.1200000000000001</v>
      </c>
      <c r="AB840" s="86">
        <v>0.02</v>
      </c>
    </row>
    <row r="841" spans="2:28" ht="16.5" customHeight="1" x14ac:dyDescent="0.25">
      <c r="B841" s="99"/>
      <c r="C841" s="99"/>
      <c r="D841" s="99"/>
      <c r="E841" s="99"/>
      <c r="F841" s="99"/>
      <c r="G841" s="99"/>
      <c r="H841" s="107"/>
      <c r="I841" s="107"/>
      <c r="J841" s="107"/>
      <c r="K841" s="106"/>
      <c r="L841" s="106"/>
      <c r="M841" s="106"/>
      <c r="N841" s="77"/>
      <c r="O841" s="78"/>
      <c r="P841" s="78"/>
      <c r="Q841" s="78"/>
      <c r="R841" s="79"/>
      <c r="S841" s="80"/>
      <c r="T841" s="81"/>
      <c r="U841" s="77"/>
      <c r="V841" s="79"/>
      <c r="W841" s="79"/>
      <c r="X841" s="86"/>
      <c r="Y841" s="83"/>
      <c r="Z841" s="84"/>
      <c r="AA841" s="85"/>
      <c r="AB841" s="86"/>
    </row>
    <row r="842" spans="2:28" ht="16.5" customHeight="1" x14ac:dyDescent="0.25">
      <c r="B842" s="100" t="s">
        <v>205</v>
      </c>
      <c r="C842" s="101"/>
      <c r="D842" s="101"/>
      <c r="E842" s="101"/>
      <c r="F842" s="101"/>
      <c r="G842" s="102"/>
      <c r="H842" s="102" t="s">
        <v>210</v>
      </c>
      <c r="I842" s="102" t="s">
        <v>5668</v>
      </c>
      <c r="J842" s="102" t="s">
        <v>5669</v>
      </c>
      <c r="K842" s="102">
        <v>106</v>
      </c>
      <c r="L842" s="102">
        <v>7</v>
      </c>
      <c r="M842" s="102"/>
      <c r="N842" s="102"/>
      <c r="O842" s="102" t="s">
        <v>208</v>
      </c>
      <c r="P842" s="102" t="s">
        <v>209</v>
      </c>
      <c r="Q842" s="102" t="s">
        <v>139</v>
      </c>
      <c r="R842" s="102">
        <v>34160</v>
      </c>
      <c r="S842" s="102"/>
      <c r="T842" s="102">
        <v>80</v>
      </c>
      <c r="U842" s="102" t="s">
        <v>5628</v>
      </c>
      <c r="V842" s="103"/>
      <c r="W842" s="101"/>
      <c r="X842" s="102" t="s">
        <v>212</v>
      </c>
      <c r="Y842" s="101" t="s">
        <v>5670</v>
      </c>
      <c r="Z842" s="101"/>
      <c r="AA842" s="101"/>
      <c r="AB842" s="104"/>
    </row>
    <row r="843" spans="2:28" ht="16.5" customHeight="1" x14ac:dyDescent="0.25">
      <c r="B843" s="97">
        <v>2821</v>
      </c>
      <c r="C843" s="97" t="s">
        <v>5599</v>
      </c>
      <c r="D843" s="98">
        <v>454</v>
      </c>
      <c r="E843" s="99">
        <v>285</v>
      </c>
      <c r="F843" s="97"/>
      <c r="G843" s="97">
        <v>2</v>
      </c>
      <c r="H843" s="105">
        <v>0</v>
      </c>
      <c r="I843" s="105">
        <v>1</v>
      </c>
      <c r="J843" s="105">
        <v>0</v>
      </c>
      <c r="K843" s="95">
        <v>100</v>
      </c>
      <c r="L843" s="106">
        <f>T842</f>
        <v>80</v>
      </c>
      <c r="M843" s="106">
        <f>K843*L843</f>
        <v>8000</v>
      </c>
      <c r="N843" s="77"/>
      <c r="O843" s="78" t="s">
        <v>203</v>
      </c>
      <c r="P843" s="78" t="s">
        <v>211</v>
      </c>
      <c r="Q843" s="78" t="s">
        <v>143</v>
      </c>
      <c r="R843" s="79">
        <v>108</v>
      </c>
      <c r="S843" s="80"/>
      <c r="T843" s="81">
        <v>7450</v>
      </c>
      <c r="U843" s="96" t="s">
        <v>406</v>
      </c>
      <c r="V843" s="79">
        <f>R843*T843*85/100</f>
        <v>683910</v>
      </c>
      <c r="W843" s="79">
        <f>R843*T843-V843</f>
        <v>120690</v>
      </c>
      <c r="X843" s="82">
        <f>M843+W843</f>
        <v>128690</v>
      </c>
      <c r="Y843" s="83">
        <f>M843</f>
        <v>8000</v>
      </c>
      <c r="Z843" s="84"/>
      <c r="AA843" s="87">
        <f>AB843*M843/100</f>
        <v>1.6</v>
      </c>
      <c r="AB843" s="86">
        <v>0.02</v>
      </c>
    </row>
    <row r="844" spans="2:28" ht="16.5" customHeight="1" x14ac:dyDescent="0.25">
      <c r="B844" s="99"/>
      <c r="C844" s="99"/>
      <c r="D844" s="99"/>
      <c r="E844" s="99"/>
      <c r="F844" s="99"/>
      <c r="G844" s="99"/>
      <c r="H844" s="107"/>
      <c r="I844" s="107"/>
      <c r="J844" s="107"/>
      <c r="K844" s="106"/>
      <c r="L844" s="106"/>
      <c r="M844" s="106"/>
      <c r="N844" s="77"/>
      <c r="O844" s="78"/>
      <c r="P844" s="78"/>
      <c r="Q844" s="78"/>
      <c r="R844" s="79"/>
      <c r="S844" s="80"/>
      <c r="T844" s="81"/>
      <c r="U844" s="77"/>
      <c r="V844" s="79"/>
      <c r="W844" s="79"/>
      <c r="X844" s="86"/>
      <c r="Y844" s="83"/>
      <c r="Z844" s="84"/>
      <c r="AA844" s="85"/>
      <c r="AB844" s="86"/>
    </row>
    <row r="845" spans="2:28" ht="16.5" customHeight="1" x14ac:dyDescent="0.25">
      <c r="B845" s="100" t="s">
        <v>205</v>
      </c>
      <c r="C845" s="101"/>
      <c r="D845" s="101"/>
      <c r="E845" s="101"/>
      <c r="F845" s="101"/>
      <c r="G845" s="102"/>
      <c r="H845" s="102" t="s">
        <v>207</v>
      </c>
      <c r="I845" s="102" t="s">
        <v>1260</v>
      </c>
      <c r="J845" s="102" t="s">
        <v>668</v>
      </c>
      <c r="K845" s="102">
        <v>50</v>
      </c>
      <c r="L845" s="102">
        <v>7</v>
      </c>
      <c r="M845" s="102"/>
      <c r="N845" s="102"/>
      <c r="O845" s="102" t="s">
        <v>208</v>
      </c>
      <c r="P845" s="102" t="s">
        <v>209</v>
      </c>
      <c r="Q845" s="102" t="s">
        <v>139</v>
      </c>
      <c r="R845" s="102">
        <v>34160</v>
      </c>
      <c r="S845" s="102"/>
      <c r="T845" s="102">
        <v>80</v>
      </c>
      <c r="U845" s="102" t="s">
        <v>5658</v>
      </c>
      <c r="V845" s="103"/>
      <c r="W845" s="101"/>
      <c r="X845" s="102" t="s">
        <v>212</v>
      </c>
      <c r="Y845" s="101" t="s">
        <v>5675</v>
      </c>
      <c r="Z845" s="101"/>
      <c r="AA845" s="101"/>
      <c r="AB845" s="104"/>
    </row>
    <row r="846" spans="2:28" ht="16.5" customHeight="1" x14ac:dyDescent="0.25">
      <c r="B846" s="97">
        <v>2825</v>
      </c>
      <c r="C846" s="97" t="s">
        <v>5579</v>
      </c>
      <c r="D846" s="98">
        <v>466</v>
      </c>
      <c r="E846" s="99">
        <v>297</v>
      </c>
      <c r="F846" s="97"/>
      <c r="G846" s="97"/>
      <c r="H846" s="105">
        <v>0</v>
      </c>
      <c r="I846" s="105">
        <v>0</v>
      </c>
      <c r="J846" s="105">
        <v>81</v>
      </c>
      <c r="K846" s="95">
        <v>81</v>
      </c>
      <c r="L846" s="106">
        <f>T845</f>
        <v>80</v>
      </c>
      <c r="M846" s="106">
        <f>K846*L846</f>
        <v>6480</v>
      </c>
      <c r="N846" s="77"/>
      <c r="O846" s="78" t="s">
        <v>203</v>
      </c>
      <c r="P846" s="78" t="s">
        <v>5</v>
      </c>
      <c r="Q846" s="78" t="s">
        <v>143</v>
      </c>
      <c r="R846" s="79">
        <v>36</v>
      </c>
      <c r="S846" s="80"/>
      <c r="T846" s="81">
        <v>7450</v>
      </c>
      <c r="U846" s="96" t="s">
        <v>1334</v>
      </c>
      <c r="V846" s="79">
        <f>R846*T846*16/100</f>
        <v>42912</v>
      </c>
      <c r="W846" s="79">
        <f>R846*T846-V846</f>
        <v>225288</v>
      </c>
      <c r="X846" s="82">
        <f>M846+W846</f>
        <v>231768</v>
      </c>
      <c r="Y846" s="83">
        <f>M846</f>
        <v>6480</v>
      </c>
      <c r="Z846" s="84"/>
      <c r="AA846" s="87">
        <f>AB846*M846/100</f>
        <v>1.296</v>
      </c>
      <c r="AB846" s="86">
        <v>0.02</v>
      </c>
    </row>
    <row r="847" spans="2:28" ht="16.5" customHeight="1" x14ac:dyDescent="0.25">
      <c r="B847" s="99"/>
      <c r="C847" s="99"/>
      <c r="D847" s="99"/>
      <c r="E847" s="99"/>
      <c r="F847" s="99"/>
      <c r="G847" s="99"/>
      <c r="H847" s="107"/>
      <c r="I847" s="107"/>
      <c r="J847" s="107"/>
      <c r="K847" s="106"/>
      <c r="L847" s="106"/>
      <c r="M847" s="106"/>
      <c r="N847" s="77"/>
      <c r="O847" s="78"/>
      <c r="P847" s="78"/>
      <c r="Q847" s="78"/>
      <c r="R847" s="79"/>
      <c r="S847" s="80"/>
      <c r="T847" s="81"/>
      <c r="U847" s="77"/>
      <c r="V847" s="79"/>
      <c r="W847" s="79"/>
      <c r="X847" s="86"/>
      <c r="Y847" s="83"/>
      <c r="Z847" s="84"/>
      <c r="AA847" s="85"/>
      <c r="AB847" s="86"/>
    </row>
    <row r="848" spans="2:28" ht="16.5" customHeight="1" x14ac:dyDescent="0.25">
      <c r="B848" s="100" t="s">
        <v>205</v>
      </c>
      <c r="C848" s="101"/>
      <c r="D848" s="101"/>
      <c r="E848" s="101"/>
      <c r="F848" s="101"/>
      <c r="G848" s="102"/>
      <c r="H848" s="102" t="s">
        <v>210</v>
      </c>
      <c r="I848" s="102" t="s">
        <v>1404</v>
      </c>
      <c r="J848" s="102" t="s">
        <v>5730</v>
      </c>
      <c r="K848" s="102">
        <v>34</v>
      </c>
      <c r="L848" s="102">
        <v>7</v>
      </c>
      <c r="M848" s="102"/>
      <c r="N848" s="102"/>
      <c r="O848" s="102" t="s">
        <v>208</v>
      </c>
      <c r="P848" s="102" t="s">
        <v>209</v>
      </c>
      <c r="Q848" s="102" t="s">
        <v>139</v>
      </c>
      <c r="R848" s="102">
        <v>34160</v>
      </c>
      <c r="S848" s="102"/>
      <c r="T848" s="102">
        <v>80</v>
      </c>
      <c r="U848" s="102"/>
      <c r="V848" s="103"/>
      <c r="W848" s="101"/>
      <c r="X848" s="102"/>
      <c r="Y848" s="101"/>
      <c r="Z848" s="101"/>
      <c r="AA848" s="101"/>
      <c r="AB848" s="104"/>
    </row>
    <row r="849" spans="2:28" ht="16.5" customHeight="1" x14ac:dyDescent="0.25">
      <c r="B849" s="97">
        <v>2872</v>
      </c>
      <c r="C849" s="97" t="s">
        <v>5579</v>
      </c>
      <c r="D849" s="98">
        <v>2308</v>
      </c>
      <c r="E849" s="99">
        <v>314</v>
      </c>
      <c r="F849" s="97"/>
      <c r="G849" s="97"/>
      <c r="H849" s="105">
        <v>11</v>
      </c>
      <c r="I849" s="105">
        <v>1</v>
      </c>
      <c r="J849" s="105">
        <v>13</v>
      </c>
      <c r="K849" s="95">
        <v>4513</v>
      </c>
      <c r="L849" s="106">
        <f>T848</f>
        <v>80</v>
      </c>
      <c r="M849" s="106">
        <f>K849*L849</f>
        <v>361040</v>
      </c>
      <c r="N849" s="77"/>
      <c r="O849" s="78"/>
      <c r="P849" s="78"/>
      <c r="Q849" s="78"/>
      <c r="R849" s="79"/>
      <c r="S849" s="80"/>
      <c r="T849" s="81"/>
      <c r="U849" s="77"/>
      <c r="V849" s="79"/>
      <c r="W849" s="79"/>
      <c r="X849" s="82"/>
      <c r="Y849" s="83">
        <f>M849</f>
        <v>361040</v>
      </c>
      <c r="Z849" s="84"/>
      <c r="AA849" s="87">
        <f>AB849*M849/100</f>
        <v>36.103999999999999</v>
      </c>
      <c r="AB849" s="110">
        <v>0.01</v>
      </c>
    </row>
    <row r="850" spans="2:28" ht="16.5" customHeight="1" x14ac:dyDescent="0.25">
      <c r="B850" s="99"/>
      <c r="C850" s="99"/>
      <c r="D850" s="99"/>
      <c r="E850" s="99"/>
      <c r="F850" s="99"/>
      <c r="G850" s="99"/>
      <c r="H850" s="107"/>
      <c r="I850" s="107"/>
      <c r="J850" s="107"/>
      <c r="K850" s="106"/>
      <c r="L850" s="106"/>
      <c r="M850" s="106"/>
      <c r="N850" s="77"/>
      <c r="O850" s="78"/>
      <c r="P850" s="78"/>
      <c r="Q850" s="78"/>
      <c r="R850" s="79"/>
      <c r="S850" s="80"/>
      <c r="T850" s="81"/>
      <c r="U850" s="77"/>
      <c r="V850" s="79"/>
      <c r="W850" s="79"/>
      <c r="X850" s="86"/>
      <c r="Y850" s="83"/>
      <c r="Z850" s="84"/>
      <c r="AA850" s="85"/>
      <c r="AB850" s="86"/>
    </row>
    <row r="851" spans="2:28" ht="16.5" customHeight="1" x14ac:dyDescent="0.25">
      <c r="B851" s="100" t="s">
        <v>205</v>
      </c>
      <c r="C851" s="101"/>
      <c r="D851" s="101"/>
      <c r="E851" s="101"/>
      <c r="F851" s="101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3"/>
      <c r="W851" s="101"/>
      <c r="X851" s="102"/>
      <c r="Y851" s="101"/>
      <c r="Z851" s="101"/>
      <c r="AA851" s="101"/>
      <c r="AB851" s="104"/>
    </row>
    <row r="852" spans="2:28" ht="16.5" customHeight="1" x14ac:dyDescent="0.25">
      <c r="B852" s="97"/>
      <c r="C852" s="97"/>
      <c r="D852" s="98"/>
      <c r="E852" s="99"/>
      <c r="F852" s="97"/>
      <c r="G852" s="97"/>
      <c r="H852" s="105"/>
      <c r="I852" s="105"/>
      <c r="J852" s="105"/>
      <c r="K852" s="95"/>
      <c r="L852" s="106"/>
      <c r="M852" s="106"/>
      <c r="N852" s="77"/>
      <c r="O852" s="78"/>
      <c r="P852" s="78"/>
      <c r="Q852" s="78"/>
      <c r="R852" s="79"/>
      <c r="S852" s="80"/>
      <c r="T852" s="81"/>
      <c r="U852" s="77"/>
      <c r="V852" s="79"/>
      <c r="W852" s="79"/>
      <c r="X852" s="82"/>
      <c r="Y852" s="83"/>
      <c r="Z852" s="84"/>
      <c r="AA852" s="87"/>
      <c r="AB852" s="82"/>
    </row>
    <row r="853" spans="2:28" ht="16.5" customHeight="1" x14ac:dyDescent="0.25">
      <c r="B853" s="99"/>
      <c r="C853" s="99"/>
      <c r="D853" s="99"/>
      <c r="E853" s="99"/>
      <c r="F853" s="99"/>
      <c r="G853" s="99"/>
      <c r="H853" s="107"/>
      <c r="I853" s="107"/>
      <c r="J853" s="107"/>
      <c r="K853" s="106"/>
      <c r="L853" s="106"/>
      <c r="M853" s="106"/>
      <c r="N853" s="77"/>
      <c r="O853" s="78"/>
      <c r="P853" s="78"/>
      <c r="Q853" s="78"/>
      <c r="R853" s="79"/>
      <c r="S853" s="80"/>
      <c r="T853" s="81"/>
      <c r="U853" s="77"/>
      <c r="V853" s="79"/>
      <c r="W853" s="79"/>
      <c r="X853" s="86"/>
      <c r="Y853" s="83"/>
      <c r="Z853" s="84"/>
      <c r="AA853" s="85"/>
      <c r="AB853" s="86"/>
    </row>
    <row r="854" spans="2:28" ht="16.5" customHeight="1" x14ac:dyDescent="0.25"/>
    <row r="855" spans="2:28" ht="16.5" customHeight="1" x14ac:dyDescent="0.25"/>
    <row r="856" spans="2:28" ht="16.5" customHeight="1" x14ac:dyDescent="0.25"/>
    <row r="857" spans="2:28" ht="16.5" customHeight="1" x14ac:dyDescent="0.25"/>
    <row r="858" spans="2:28" ht="16.5" customHeight="1" x14ac:dyDescent="0.25"/>
    <row r="859" spans="2:28" ht="16.5" customHeight="1" x14ac:dyDescent="0.25"/>
    <row r="860" spans="2:28" ht="16.5" customHeight="1" x14ac:dyDescent="0.25"/>
    <row r="861" spans="2:28" ht="16.5" customHeight="1" x14ac:dyDescent="0.25"/>
    <row r="862" spans="2:28" ht="16.5" customHeight="1" x14ac:dyDescent="0.25"/>
    <row r="863" spans="2:28" ht="16.5" customHeight="1" x14ac:dyDescent="0.25"/>
    <row r="864" spans="2:28" ht="16.5" customHeight="1" x14ac:dyDescent="0.25"/>
    <row r="865" ht="16.5" customHeight="1" x14ac:dyDescent="0.25"/>
    <row r="866" ht="16.5" customHeight="1" x14ac:dyDescent="0.25"/>
    <row r="867" ht="16.5" customHeight="1" x14ac:dyDescent="0.25"/>
    <row r="868" ht="16.5" customHeight="1" x14ac:dyDescent="0.25"/>
    <row r="869" ht="16.5" customHeight="1" x14ac:dyDescent="0.25"/>
    <row r="870" ht="16.5" customHeight="1" x14ac:dyDescent="0.25"/>
    <row r="871" ht="16.5" customHeight="1" x14ac:dyDescent="0.25"/>
    <row r="872" ht="16.5" customHeight="1" x14ac:dyDescent="0.25"/>
    <row r="873" ht="16.5" customHeight="1" x14ac:dyDescent="0.25"/>
    <row r="874" ht="16.5" customHeight="1" x14ac:dyDescent="0.25"/>
    <row r="875" ht="16.5" customHeight="1" x14ac:dyDescent="0.25"/>
    <row r="876" ht="16.5" customHeight="1" x14ac:dyDescent="0.25"/>
    <row r="877" ht="16.5" customHeight="1" x14ac:dyDescent="0.25"/>
    <row r="878" ht="16.5" customHeight="1" x14ac:dyDescent="0.25"/>
    <row r="879" ht="16.5" customHeight="1" x14ac:dyDescent="0.25"/>
    <row r="880" ht="16.5" customHeight="1" x14ac:dyDescent="0.25"/>
    <row r="881" ht="16.5" customHeight="1" x14ac:dyDescent="0.25"/>
    <row r="882" ht="16.5" customHeight="1" x14ac:dyDescent="0.25"/>
    <row r="883" ht="16.5" customHeight="1" x14ac:dyDescent="0.25"/>
    <row r="884" ht="16.5" customHeight="1" x14ac:dyDescent="0.25"/>
    <row r="885" ht="16.5" customHeight="1" x14ac:dyDescent="0.25"/>
    <row r="886" ht="16.5" customHeight="1" x14ac:dyDescent="0.25"/>
    <row r="887" ht="16.5" customHeight="1" x14ac:dyDescent="0.25"/>
    <row r="888" ht="16.5" customHeight="1" x14ac:dyDescent="0.25"/>
    <row r="889" ht="16.5" customHeight="1" x14ac:dyDescent="0.25"/>
    <row r="890" ht="16.5" customHeight="1" x14ac:dyDescent="0.25"/>
    <row r="891" ht="16.5" customHeight="1" x14ac:dyDescent="0.25"/>
    <row r="892" ht="16.5" customHeight="1" x14ac:dyDescent="0.25"/>
    <row r="893" ht="16.5" customHeight="1" x14ac:dyDescent="0.25"/>
    <row r="894" ht="16.5" customHeight="1" x14ac:dyDescent="0.25"/>
    <row r="895" ht="16.5" customHeight="1" x14ac:dyDescent="0.25"/>
    <row r="896" ht="16.5" customHeight="1" x14ac:dyDescent="0.25"/>
    <row r="897" ht="16.5" customHeight="1" x14ac:dyDescent="0.25"/>
    <row r="898" ht="16.5" customHeight="1" x14ac:dyDescent="0.25"/>
    <row r="899" ht="16.5" customHeight="1" x14ac:dyDescent="0.25"/>
    <row r="900" ht="16.5" customHeight="1" x14ac:dyDescent="0.25"/>
    <row r="901" ht="16.5" customHeight="1" x14ac:dyDescent="0.25"/>
    <row r="902" ht="16.5" customHeight="1" x14ac:dyDescent="0.25"/>
    <row r="903" ht="16.5" customHeight="1" x14ac:dyDescent="0.25"/>
    <row r="904" ht="16.5" customHeight="1" x14ac:dyDescent="0.25"/>
    <row r="905" ht="16.5" customHeight="1" x14ac:dyDescent="0.25"/>
    <row r="906" ht="16.5" customHeight="1" x14ac:dyDescent="0.25"/>
    <row r="907" ht="16.5" customHeight="1" x14ac:dyDescent="0.25"/>
    <row r="908" ht="16.5" customHeight="1" x14ac:dyDescent="0.25"/>
    <row r="909" ht="16.5" customHeight="1" x14ac:dyDescent="0.25"/>
    <row r="910" ht="16.5" customHeight="1" x14ac:dyDescent="0.25"/>
    <row r="911" ht="16.5" customHeight="1" x14ac:dyDescent="0.25"/>
    <row r="912" ht="16.5" customHeight="1" x14ac:dyDescent="0.25"/>
    <row r="913" ht="16.5" customHeight="1" x14ac:dyDescent="0.25"/>
    <row r="914" ht="16.5" customHeight="1" x14ac:dyDescent="0.25"/>
    <row r="915" ht="16.5" customHeight="1" x14ac:dyDescent="0.25"/>
    <row r="916" ht="16.5" customHeight="1" x14ac:dyDescent="0.25"/>
    <row r="917" ht="16.5" customHeight="1" x14ac:dyDescent="0.25"/>
    <row r="918" ht="16.5" customHeight="1" x14ac:dyDescent="0.25"/>
    <row r="919" ht="16.5" customHeight="1" x14ac:dyDescent="0.25"/>
    <row r="920" ht="16.5" customHeight="1" x14ac:dyDescent="0.25"/>
    <row r="921" ht="16.5" customHeight="1" x14ac:dyDescent="0.25"/>
    <row r="922" ht="16.5" customHeight="1" x14ac:dyDescent="0.25"/>
    <row r="923" ht="16.5" customHeight="1" x14ac:dyDescent="0.25"/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U319 U347" twoDigitTextYear="1"/>
    <ignoredError sqref="V64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G551"/>
  <sheetViews>
    <sheetView topLeftCell="A509" zoomScale="80" zoomScaleNormal="80" workbookViewId="0">
      <selection activeCell="H545" sqref="H545:T545"/>
    </sheetView>
  </sheetViews>
  <sheetFormatPr defaultColWidth="13" defaultRowHeight="15.75" x14ac:dyDescent="0.25"/>
  <cols>
    <col min="1" max="1" width="44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75" style="75" customWidth="1"/>
    <col min="25" max="25" width="9.875" style="89" customWidth="1"/>
    <col min="26" max="26" width="6.87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207</v>
      </c>
      <c r="I9" s="102" t="s">
        <v>352</v>
      </c>
      <c r="J9" s="102" t="s">
        <v>275</v>
      </c>
      <c r="K9" s="102">
        <v>56</v>
      </c>
      <c r="L9" s="102">
        <v>8</v>
      </c>
      <c r="M9" s="102"/>
      <c r="N9" s="102"/>
      <c r="O9" s="102" t="s">
        <v>208</v>
      </c>
      <c r="P9" s="102" t="s">
        <v>209</v>
      </c>
      <c r="Q9" s="102" t="s">
        <v>139</v>
      </c>
      <c r="R9" s="102">
        <v>34160</v>
      </c>
      <c r="S9" s="102" t="s">
        <v>236</v>
      </c>
      <c r="T9" s="102">
        <v>75</v>
      </c>
      <c r="U9" s="102" t="s">
        <v>353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47</v>
      </c>
      <c r="C10" s="97" t="s">
        <v>55</v>
      </c>
      <c r="D10" s="98">
        <v>55242</v>
      </c>
      <c r="E10" s="99">
        <v>4238</v>
      </c>
      <c r="F10" s="97">
        <v>5</v>
      </c>
      <c r="G10" s="97">
        <v>1</v>
      </c>
      <c r="H10" s="105">
        <v>8</v>
      </c>
      <c r="I10" s="105">
        <v>0</v>
      </c>
      <c r="J10" s="105">
        <v>24</v>
      </c>
      <c r="K10" s="95">
        <v>3224</v>
      </c>
      <c r="L10" s="106">
        <f>T9</f>
        <v>75</v>
      </c>
      <c r="M10" s="106">
        <f>K10*L10</f>
        <v>241800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241800</v>
      </c>
      <c r="Z10" s="84"/>
      <c r="AA10" s="87">
        <f>AB10*M10/100</f>
        <v>24.18</v>
      </c>
      <c r="AB10" s="82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301</v>
      </c>
      <c r="I12" s="102" t="s">
        <v>742</v>
      </c>
      <c r="J12" s="102" t="s">
        <v>743</v>
      </c>
      <c r="K12" s="102">
        <v>26</v>
      </c>
      <c r="L12" s="102">
        <v>8</v>
      </c>
      <c r="M12" s="102"/>
      <c r="N12" s="102"/>
      <c r="O12" s="102" t="s">
        <v>208</v>
      </c>
      <c r="P12" s="102" t="s">
        <v>209</v>
      </c>
      <c r="Q12" s="102" t="s">
        <v>139</v>
      </c>
      <c r="R12" s="102">
        <v>34160</v>
      </c>
      <c r="S12" s="102" t="s">
        <v>236</v>
      </c>
      <c r="T12" s="102">
        <v>100</v>
      </c>
      <c r="U12" s="102" t="s">
        <v>744</v>
      </c>
      <c r="V12" s="103"/>
      <c r="W12" s="101"/>
      <c r="X12" s="102"/>
      <c r="Y12" s="101"/>
      <c r="Z12" s="101"/>
      <c r="AA12" s="101"/>
      <c r="AB12" s="104"/>
    </row>
    <row r="13" spans="2:33" ht="16.5" customHeight="1" x14ac:dyDescent="0.25">
      <c r="B13" s="97">
        <v>220</v>
      </c>
      <c r="C13" s="97" t="s">
        <v>55</v>
      </c>
      <c r="D13" s="98">
        <v>51991</v>
      </c>
      <c r="E13" s="99">
        <v>118</v>
      </c>
      <c r="F13" s="97">
        <v>6</v>
      </c>
      <c r="G13" s="97">
        <v>1</v>
      </c>
      <c r="H13" s="105">
        <v>19</v>
      </c>
      <c r="I13" s="105">
        <v>2</v>
      </c>
      <c r="J13" s="105">
        <v>10</v>
      </c>
      <c r="K13" s="95">
        <v>7810</v>
      </c>
      <c r="L13" s="106">
        <f>T12</f>
        <v>100</v>
      </c>
      <c r="M13" s="106">
        <f>K13*L13</f>
        <v>781000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781000</v>
      </c>
      <c r="Z13" s="84"/>
      <c r="AA13" s="87">
        <f>AB13*M13/100</f>
        <v>78.099999999999994</v>
      </c>
      <c r="AB13" s="82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210</v>
      </c>
      <c r="I15" s="102" t="s">
        <v>1043</v>
      </c>
      <c r="J15" s="102" t="s">
        <v>743</v>
      </c>
      <c r="K15" s="102">
        <v>71</v>
      </c>
      <c r="L15" s="102">
        <v>8</v>
      </c>
      <c r="M15" s="102"/>
      <c r="N15" s="102"/>
      <c r="O15" s="102" t="s">
        <v>208</v>
      </c>
      <c r="P15" s="102" t="s">
        <v>209</v>
      </c>
      <c r="Q15" s="102" t="s">
        <v>139</v>
      </c>
      <c r="R15" s="102">
        <v>34160</v>
      </c>
      <c r="S15" s="102" t="s">
        <v>236</v>
      </c>
      <c r="T15" s="102">
        <v>150</v>
      </c>
      <c r="U15" s="102" t="s">
        <v>1044</v>
      </c>
      <c r="V15" s="103"/>
      <c r="W15" s="101"/>
      <c r="X15" s="102" t="s">
        <v>212</v>
      </c>
      <c r="Y15" s="101" t="s">
        <v>1045</v>
      </c>
      <c r="Z15" s="101"/>
      <c r="AA15" s="101"/>
      <c r="AB15" s="104"/>
    </row>
    <row r="16" spans="2:33" ht="16.5" customHeight="1" x14ac:dyDescent="0.25">
      <c r="B16" s="97">
        <v>356</v>
      </c>
      <c r="C16" s="97" t="s">
        <v>55</v>
      </c>
      <c r="D16" s="98">
        <v>5971</v>
      </c>
      <c r="E16" s="99">
        <v>179</v>
      </c>
      <c r="F16" s="97">
        <v>8</v>
      </c>
      <c r="G16" s="97">
        <v>1</v>
      </c>
      <c r="H16" s="105">
        <v>9</v>
      </c>
      <c r="I16" s="105">
        <v>2</v>
      </c>
      <c r="J16" s="105">
        <v>8</v>
      </c>
      <c r="K16" s="95">
        <v>3808</v>
      </c>
      <c r="L16" s="106">
        <f>T15</f>
        <v>150</v>
      </c>
      <c r="M16" s="106">
        <f>K16*L16</f>
        <v>571200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571200</v>
      </c>
      <c r="Z16" s="84"/>
      <c r="AA16" s="87">
        <f>AB16*M16/100</f>
        <v>57.12</v>
      </c>
      <c r="AB16" s="82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207</v>
      </c>
      <c r="I18" s="102" t="s">
        <v>1283</v>
      </c>
      <c r="J18" s="102" t="s">
        <v>1284</v>
      </c>
      <c r="K18" s="102">
        <v>27</v>
      </c>
      <c r="L18" s="102">
        <v>8</v>
      </c>
      <c r="M18" s="102"/>
      <c r="N18" s="102"/>
      <c r="O18" s="102" t="s">
        <v>208</v>
      </c>
      <c r="P18" s="102" t="s">
        <v>209</v>
      </c>
      <c r="Q18" s="102" t="s">
        <v>139</v>
      </c>
      <c r="R18" s="102">
        <v>34160</v>
      </c>
      <c r="S18" s="102" t="s">
        <v>236</v>
      </c>
      <c r="T18" s="102">
        <v>100</v>
      </c>
      <c r="U18" s="102" t="s">
        <v>1285</v>
      </c>
      <c r="V18" s="103"/>
      <c r="W18" s="101"/>
      <c r="X18" s="102"/>
      <c r="Y18" s="101"/>
      <c r="Z18" s="101"/>
      <c r="AA18" s="101"/>
      <c r="AB18" s="104"/>
    </row>
    <row r="19" spans="2:28" ht="16.5" customHeight="1" x14ac:dyDescent="0.25">
      <c r="B19" s="97">
        <v>459</v>
      </c>
      <c r="C19" s="97" t="s">
        <v>55</v>
      </c>
      <c r="D19" s="98">
        <v>1968</v>
      </c>
      <c r="E19" s="99">
        <v>1</v>
      </c>
      <c r="F19" s="97">
        <v>2</v>
      </c>
      <c r="G19" s="97">
        <v>1</v>
      </c>
      <c r="H19" s="105">
        <v>23</v>
      </c>
      <c r="I19" s="105">
        <v>2</v>
      </c>
      <c r="J19" s="105">
        <v>85</v>
      </c>
      <c r="K19" s="95">
        <v>9485</v>
      </c>
      <c r="L19" s="106">
        <f>T18</f>
        <v>100</v>
      </c>
      <c r="M19" s="106">
        <f>K19*L19</f>
        <v>948500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948500</v>
      </c>
      <c r="Z19" s="84"/>
      <c r="AA19" s="87">
        <f>AB19*M19/100</f>
        <v>94.85</v>
      </c>
      <c r="AB19" s="82">
        <v>0.01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210</v>
      </c>
      <c r="I21" s="102" t="s">
        <v>461</v>
      </c>
      <c r="J21" s="102" t="s">
        <v>1332</v>
      </c>
      <c r="K21" s="102">
        <v>9849</v>
      </c>
      <c r="L21" s="102">
        <v>8</v>
      </c>
      <c r="M21" s="102"/>
      <c r="N21" s="102"/>
      <c r="O21" s="102" t="s">
        <v>208</v>
      </c>
      <c r="P21" s="102" t="s">
        <v>209</v>
      </c>
      <c r="Q21" s="102" t="s">
        <v>139</v>
      </c>
      <c r="R21" s="102">
        <v>34160</v>
      </c>
      <c r="S21" s="102" t="s">
        <v>236</v>
      </c>
      <c r="T21" s="102">
        <v>200</v>
      </c>
      <c r="U21" s="102" t="s">
        <v>1333</v>
      </c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476</v>
      </c>
      <c r="C22" s="97" t="s">
        <v>55</v>
      </c>
      <c r="D22" s="98">
        <v>5310</v>
      </c>
      <c r="E22" s="99">
        <v>17</v>
      </c>
      <c r="F22" s="97">
        <v>8</v>
      </c>
      <c r="G22" s="97">
        <v>2</v>
      </c>
      <c r="H22" s="105">
        <v>0</v>
      </c>
      <c r="I22" s="105">
        <v>1</v>
      </c>
      <c r="J22" s="105">
        <v>39</v>
      </c>
      <c r="K22" s="95">
        <v>139</v>
      </c>
      <c r="L22" s="106">
        <f>T21</f>
        <v>200</v>
      </c>
      <c r="M22" s="106">
        <f>K22*L22</f>
        <v>27800</v>
      </c>
      <c r="N22" s="77"/>
      <c r="O22" s="78" t="s">
        <v>203</v>
      </c>
      <c r="P22" s="78" t="s">
        <v>5</v>
      </c>
      <c r="Q22" s="78" t="s">
        <v>143</v>
      </c>
      <c r="R22" s="79">
        <v>36</v>
      </c>
      <c r="S22" s="80"/>
      <c r="T22" s="81">
        <v>8050</v>
      </c>
      <c r="U22" s="96" t="s">
        <v>1334</v>
      </c>
      <c r="V22" s="79">
        <f>R22*T22*16/100</f>
        <v>46368</v>
      </c>
      <c r="W22" s="79">
        <f>R22*T22-V22</f>
        <v>243432</v>
      </c>
      <c r="X22" s="82">
        <f>M22+W22</f>
        <v>271232</v>
      </c>
      <c r="Y22" s="83">
        <f>M22</f>
        <v>27800</v>
      </c>
      <c r="Z22" s="84"/>
      <c r="AA22" s="87">
        <f>AB22*M22/100</f>
        <v>5.56</v>
      </c>
      <c r="AB22" s="86">
        <v>0.02</v>
      </c>
    </row>
    <row r="23" spans="2:28" ht="16.5" customHeight="1" x14ac:dyDescent="0.25">
      <c r="B23" s="99"/>
      <c r="C23" s="99"/>
      <c r="D23" s="99"/>
      <c r="E23" s="99"/>
      <c r="F23" s="99"/>
      <c r="G23" s="99"/>
      <c r="H23" s="107"/>
      <c r="I23" s="107"/>
      <c r="J23" s="107"/>
      <c r="K23" s="106"/>
      <c r="L23" s="106"/>
      <c r="M23" s="106"/>
      <c r="N23" s="77"/>
      <c r="O23" s="78"/>
      <c r="P23" s="78"/>
      <c r="Q23" s="78"/>
      <c r="R23" s="79"/>
      <c r="S23" s="80"/>
      <c r="T23" s="81"/>
      <c r="U23" s="77"/>
      <c r="V23" s="79"/>
      <c r="W23" s="79"/>
      <c r="X23" s="86"/>
      <c r="Y23" s="83"/>
      <c r="Z23" s="84"/>
      <c r="AA23" s="85"/>
      <c r="AB23" s="86"/>
    </row>
    <row r="24" spans="2:28" ht="16.5" customHeight="1" x14ac:dyDescent="0.25">
      <c r="B24" s="100" t="s">
        <v>205</v>
      </c>
      <c r="C24" s="101"/>
      <c r="D24" s="101"/>
      <c r="E24" s="101"/>
      <c r="F24" s="101"/>
      <c r="G24" s="102"/>
      <c r="H24" s="102" t="s">
        <v>210</v>
      </c>
      <c r="I24" s="102" t="s">
        <v>953</v>
      </c>
      <c r="J24" s="102" t="s">
        <v>1335</v>
      </c>
      <c r="K24" s="102">
        <v>55</v>
      </c>
      <c r="L24" s="102">
        <v>8</v>
      </c>
      <c r="M24" s="102"/>
      <c r="N24" s="102"/>
      <c r="O24" s="102" t="s">
        <v>208</v>
      </c>
      <c r="P24" s="102" t="s">
        <v>209</v>
      </c>
      <c r="Q24" s="102" t="s">
        <v>139</v>
      </c>
      <c r="R24" s="102">
        <v>34160</v>
      </c>
      <c r="S24" s="102" t="s">
        <v>236</v>
      </c>
      <c r="T24" s="102">
        <v>200</v>
      </c>
      <c r="U24" s="102" t="s">
        <v>1336</v>
      </c>
      <c r="V24" s="103"/>
      <c r="W24" s="101"/>
      <c r="X24" s="102"/>
      <c r="Y24" s="101"/>
      <c r="Z24" s="101"/>
      <c r="AA24" s="101"/>
      <c r="AB24" s="104"/>
    </row>
    <row r="25" spans="2:28" ht="16.5" customHeight="1" x14ac:dyDescent="0.25">
      <c r="B25" s="97">
        <v>477</v>
      </c>
      <c r="C25" s="97" t="s">
        <v>55</v>
      </c>
      <c r="D25" s="98">
        <v>5311</v>
      </c>
      <c r="E25" s="99">
        <v>18</v>
      </c>
      <c r="F25" s="97">
        <v>8</v>
      </c>
      <c r="G25" s="97">
        <v>1</v>
      </c>
      <c r="H25" s="105">
        <v>0</v>
      </c>
      <c r="I25" s="105">
        <v>1</v>
      </c>
      <c r="J25" s="105">
        <v>67</v>
      </c>
      <c r="K25" s="95">
        <v>167</v>
      </c>
      <c r="L25" s="106">
        <f>T24</f>
        <v>200</v>
      </c>
      <c r="M25" s="106">
        <f>K25*L25</f>
        <v>33400</v>
      </c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2"/>
      <c r="Y25" s="83">
        <f>M25</f>
        <v>33400</v>
      </c>
      <c r="Z25" s="84"/>
      <c r="AA25" s="87">
        <f>AB25*M25/100</f>
        <v>3.34</v>
      </c>
      <c r="AB25" s="82">
        <v>0.01</v>
      </c>
    </row>
    <row r="26" spans="2:28" ht="16.5" customHeight="1" x14ac:dyDescent="0.25">
      <c r="B26" s="99"/>
      <c r="C26" s="99"/>
      <c r="D26" s="99"/>
      <c r="E26" s="99"/>
      <c r="F26" s="99"/>
      <c r="G26" s="99"/>
      <c r="H26" s="107"/>
      <c r="I26" s="107"/>
      <c r="J26" s="107"/>
      <c r="K26" s="106"/>
      <c r="L26" s="106"/>
      <c r="M26" s="106"/>
      <c r="N26" s="77"/>
      <c r="O26" s="78"/>
      <c r="P26" s="78"/>
      <c r="Q26" s="78"/>
      <c r="R26" s="79"/>
      <c r="S26" s="80"/>
      <c r="T26" s="81"/>
      <c r="U26" s="77"/>
      <c r="V26" s="79"/>
      <c r="W26" s="79"/>
      <c r="X26" s="86"/>
      <c r="Y26" s="83"/>
      <c r="Z26" s="84"/>
      <c r="AA26" s="85"/>
      <c r="AB26" s="86"/>
    </row>
    <row r="27" spans="2:28" ht="16.5" customHeight="1" x14ac:dyDescent="0.25">
      <c r="B27" s="100" t="s">
        <v>205</v>
      </c>
      <c r="C27" s="101"/>
      <c r="D27" s="101"/>
      <c r="E27" s="101"/>
      <c r="F27" s="101"/>
      <c r="G27" s="102"/>
      <c r="H27" s="102" t="s">
        <v>210</v>
      </c>
      <c r="I27" s="102" t="s">
        <v>1337</v>
      </c>
      <c r="J27" s="102" t="s">
        <v>1332</v>
      </c>
      <c r="K27" s="102">
        <v>9</v>
      </c>
      <c r="L27" s="102">
        <v>8</v>
      </c>
      <c r="M27" s="102"/>
      <c r="N27" s="102"/>
      <c r="O27" s="102" t="s">
        <v>208</v>
      </c>
      <c r="P27" s="102" t="s">
        <v>209</v>
      </c>
      <c r="Q27" s="102" t="s">
        <v>139</v>
      </c>
      <c r="R27" s="102">
        <v>34160</v>
      </c>
      <c r="S27" s="102" t="s">
        <v>236</v>
      </c>
      <c r="T27" s="102">
        <v>200</v>
      </c>
      <c r="U27" s="102" t="s">
        <v>1338</v>
      </c>
      <c r="V27" s="103"/>
      <c r="W27" s="101"/>
      <c r="X27" s="102"/>
      <c r="Y27" s="101"/>
      <c r="Z27" s="101"/>
      <c r="AA27" s="101"/>
      <c r="AB27" s="104"/>
    </row>
    <row r="28" spans="2:28" ht="16.5" customHeight="1" x14ac:dyDescent="0.25">
      <c r="B28" s="97">
        <v>478</v>
      </c>
      <c r="C28" s="97" t="s">
        <v>55</v>
      </c>
      <c r="D28" s="98">
        <v>5312</v>
      </c>
      <c r="E28" s="99">
        <v>19</v>
      </c>
      <c r="F28" s="97">
        <v>8</v>
      </c>
      <c r="G28" s="97">
        <v>2</v>
      </c>
      <c r="H28" s="105">
        <v>0</v>
      </c>
      <c r="I28" s="105">
        <v>1</v>
      </c>
      <c r="J28" s="105">
        <v>91</v>
      </c>
      <c r="K28" s="95">
        <v>191</v>
      </c>
      <c r="L28" s="106">
        <f>T27</f>
        <v>200</v>
      </c>
      <c r="M28" s="106">
        <f>K28*L28</f>
        <v>38200</v>
      </c>
      <c r="N28" s="77"/>
      <c r="O28" s="78" t="s">
        <v>203</v>
      </c>
      <c r="P28" s="78" t="s">
        <v>5</v>
      </c>
      <c r="Q28" s="78" t="s">
        <v>143</v>
      </c>
      <c r="R28" s="79">
        <v>60</v>
      </c>
      <c r="S28" s="80"/>
      <c r="T28" s="81">
        <v>8050</v>
      </c>
      <c r="U28" s="96" t="s">
        <v>1334</v>
      </c>
      <c r="V28" s="79">
        <f>R28*T28*16/100</f>
        <v>77280</v>
      </c>
      <c r="W28" s="79">
        <f>R28*T28-V28</f>
        <v>405720</v>
      </c>
      <c r="X28" s="82">
        <f>M28+W28</f>
        <v>443920</v>
      </c>
      <c r="Y28" s="83">
        <f>M28</f>
        <v>38200</v>
      </c>
      <c r="Z28" s="84"/>
      <c r="AA28" s="87">
        <f>AB28*M28/100</f>
        <v>7.64</v>
      </c>
      <c r="AB28" s="86">
        <v>0.02</v>
      </c>
    </row>
    <row r="29" spans="2:28" ht="16.5" customHeight="1" x14ac:dyDescent="0.25">
      <c r="B29" s="99"/>
      <c r="C29" s="99"/>
      <c r="D29" s="99"/>
      <c r="E29" s="99"/>
      <c r="F29" s="99"/>
      <c r="G29" s="99"/>
      <c r="H29" s="107"/>
      <c r="I29" s="107"/>
      <c r="J29" s="107"/>
      <c r="K29" s="106"/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6"/>
      <c r="Y29" s="83"/>
      <c r="Z29" s="84"/>
      <c r="AA29" s="85"/>
      <c r="AB29" s="86"/>
    </row>
    <row r="30" spans="2:28" ht="16.5" customHeight="1" x14ac:dyDescent="0.25">
      <c r="B30" s="100" t="s">
        <v>205</v>
      </c>
      <c r="C30" s="101"/>
      <c r="D30" s="101"/>
      <c r="E30" s="101"/>
      <c r="F30" s="101"/>
      <c r="G30" s="102"/>
      <c r="H30" s="102" t="s">
        <v>207</v>
      </c>
      <c r="I30" s="102" t="s">
        <v>822</v>
      </c>
      <c r="J30" s="102" t="s">
        <v>743</v>
      </c>
      <c r="K30" s="102">
        <v>26</v>
      </c>
      <c r="L30" s="102">
        <v>8</v>
      </c>
      <c r="M30" s="102"/>
      <c r="N30" s="102"/>
      <c r="O30" s="102" t="s">
        <v>208</v>
      </c>
      <c r="P30" s="102" t="s">
        <v>209</v>
      </c>
      <c r="Q30" s="102" t="s">
        <v>139</v>
      </c>
      <c r="R30" s="102">
        <v>34160</v>
      </c>
      <c r="S30" s="102" t="s">
        <v>1339</v>
      </c>
      <c r="T30" s="102">
        <v>200</v>
      </c>
      <c r="U30" s="102" t="s">
        <v>1340</v>
      </c>
      <c r="V30" s="103"/>
      <c r="W30" s="101"/>
      <c r="X30" s="102" t="s">
        <v>212</v>
      </c>
      <c r="Y30" s="101" t="s">
        <v>1341</v>
      </c>
      <c r="Z30" s="101"/>
      <c r="AA30" s="101"/>
      <c r="AB30" s="104"/>
    </row>
    <row r="31" spans="2:28" ht="16.5" customHeight="1" x14ac:dyDescent="0.25">
      <c r="B31" s="97">
        <v>479</v>
      </c>
      <c r="C31" s="97" t="s">
        <v>55</v>
      </c>
      <c r="D31" s="98">
        <v>5313</v>
      </c>
      <c r="E31" s="99">
        <v>20</v>
      </c>
      <c r="F31" s="97">
        <v>8</v>
      </c>
      <c r="G31" s="97">
        <v>2</v>
      </c>
      <c r="H31" s="105">
        <v>0</v>
      </c>
      <c r="I31" s="105">
        <v>2</v>
      </c>
      <c r="J31" s="105">
        <v>64</v>
      </c>
      <c r="K31" s="95">
        <v>264</v>
      </c>
      <c r="L31" s="106">
        <f>T30</f>
        <v>200</v>
      </c>
      <c r="M31" s="106">
        <f>K31*L31</f>
        <v>52800</v>
      </c>
      <c r="N31" s="77"/>
      <c r="O31" s="78" t="s">
        <v>203</v>
      </c>
      <c r="P31" s="78" t="s">
        <v>211</v>
      </c>
      <c r="Q31" s="78" t="s">
        <v>143</v>
      </c>
      <c r="R31" s="79">
        <v>144</v>
      </c>
      <c r="S31" s="80"/>
      <c r="T31" s="81">
        <v>7450</v>
      </c>
      <c r="U31" s="96" t="s">
        <v>1158</v>
      </c>
      <c r="V31" s="79">
        <f>R31*T31*85/100</f>
        <v>911880</v>
      </c>
      <c r="W31" s="79">
        <f>R31*T31-V31</f>
        <v>160920</v>
      </c>
      <c r="X31" s="82">
        <f>M31+W31</f>
        <v>213720</v>
      </c>
      <c r="Y31" s="83">
        <f>M31</f>
        <v>52800</v>
      </c>
      <c r="Z31" s="84"/>
      <c r="AA31" s="87">
        <f>AB31*M31/100</f>
        <v>10.56</v>
      </c>
      <c r="AB31" s="86">
        <v>0.02</v>
      </c>
    </row>
    <row r="32" spans="2:28" ht="16.5" customHeight="1" x14ac:dyDescent="0.25">
      <c r="B32" s="99"/>
      <c r="C32" s="99"/>
      <c r="D32" s="99"/>
      <c r="E32" s="99"/>
      <c r="F32" s="99"/>
      <c r="G32" s="99"/>
      <c r="H32" s="107"/>
      <c r="I32" s="107"/>
      <c r="J32" s="107"/>
      <c r="K32" s="106"/>
      <c r="L32" s="106"/>
      <c r="M32" s="106"/>
      <c r="N32" s="77"/>
      <c r="O32" s="78"/>
      <c r="P32" s="78"/>
      <c r="Q32" s="78"/>
      <c r="R32" s="79"/>
      <c r="S32" s="80"/>
      <c r="T32" s="81"/>
      <c r="U32" s="77"/>
      <c r="V32" s="79"/>
      <c r="W32" s="79"/>
      <c r="X32" s="86"/>
      <c r="Y32" s="83"/>
      <c r="Z32" s="84"/>
      <c r="AA32" s="85"/>
      <c r="AB32" s="86"/>
    </row>
    <row r="33" spans="2:28" ht="16.5" customHeight="1" x14ac:dyDescent="0.25">
      <c r="B33" s="100" t="s">
        <v>205</v>
      </c>
      <c r="C33" s="101"/>
      <c r="D33" s="101"/>
      <c r="E33" s="101"/>
      <c r="F33" s="101"/>
      <c r="G33" s="102"/>
      <c r="H33" s="102" t="s">
        <v>207</v>
      </c>
      <c r="I33" s="102" t="s">
        <v>702</v>
      </c>
      <c r="J33" s="102" t="s">
        <v>1343</v>
      </c>
      <c r="K33" s="102">
        <v>33</v>
      </c>
      <c r="L33" s="102">
        <v>8</v>
      </c>
      <c r="M33" s="102"/>
      <c r="N33" s="102"/>
      <c r="O33" s="102" t="s">
        <v>208</v>
      </c>
      <c r="P33" s="102" t="s">
        <v>209</v>
      </c>
      <c r="Q33" s="102" t="s">
        <v>139</v>
      </c>
      <c r="R33" s="102">
        <v>34160</v>
      </c>
      <c r="S33" s="102" t="s">
        <v>236</v>
      </c>
      <c r="T33" s="102">
        <v>200</v>
      </c>
      <c r="U33" s="102" t="s">
        <v>1344</v>
      </c>
      <c r="V33" s="103"/>
      <c r="W33" s="101"/>
      <c r="X33" s="102"/>
      <c r="Y33" s="101"/>
      <c r="Z33" s="101"/>
      <c r="AA33" s="101"/>
      <c r="AB33" s="104"/>
    </row>
    <row r="34" spans="2:28" ht="16.5" customHeight="1" x14ac:dyDescent="0.25">
      <c r="B34" s="97">
        <v>480</v>
      </c>
      <c r="C34" s="97" t="s">
        <v>55</v>
      </c>
      <c r="D34" s="98">
        <v>5314</v>
      </c>
      <c r="E34" s="99">
        <v>21</v>
      </c>
      <c r="F34" s="97">
        <v>8</v>
      </c>
      <c r="G34" s="97">
        <v>2</v>
      </c>
      <c r="H34" s="105">
        <v>0</v>
      </c>
      <c r="I34" s="105">
        <v>1</v>
      </c>
      <c r="J34" s="105">
        <v>45</v>
      </c>
      <c r="K34" s="95">
        <v>145</v>
      </c>
      <c r="L34" s="106">
        <f>T33</f>
        <v>200</v>
      </c>
      <c r="M34" s="106">
        <f>K34*L34</f>
        <v>29000</v>
      </c>
      <c r="N34" s="77"/>
      <c r="O34" s="78" t="s">
        <v>203</v>
      </c>
      <c r="P34" s="78" t="s">
        <v>25</v>
      </c>
      <c r="Q34" s="78" t="s">
        <v>143</v>
      </c>
      <c r="R34" s="79">
        <v>108</v>
      </c>
      <c r="S34" s="80"/>
      <c r="T34" s="81">
        <v>7650</v>
      </c>
      <c r="U34" s="96" t="s">
        <v>1342</v>
      </c>
      <c r="V34" s="79">
        <f>R34*T34*93/100</f>
        <v>768366</v>
      </c>
      <c r="W34" s="79">
        <f>R34*T34-V34</f>
        <v>57834</v>
      </c>
      <c r="X34" s="82">
        <f>M34+W34</f>
        <v>86834</v>
      </c>
      <c r="Y34" s="83">
        <f>M34</f>
        <v>29000</v>
      </c>
      <c r="Z34" s="84"/>
      <c r="AA34" s="87">
        <f>AB34*M34/100</f>
        <v>5.8</v>
      </c>
      <c r="AB34" s="86">
        <v>0.02</v>
      </c>
    </row>
    <row r="35" spans="2:28" ht="16.5" customHeight="1" x14ac:dyDescent="0.25">
      <c r="B35" s="97"/>
      <c r="C35" s="97"/>
      <c r="D35" s="98"/>
      <c r="E35" s="99"/>
      <c r="F35" s="97"/>
      <c r="G35" s="97"/>
      <c r="H35" s="105"/>
      <c r="I35" s="105"/>
      <c r="J35" s="105"/>
      <c r="K35" s="95"/>
      <c r="L35" s="106"/>
      <c r="M35" s="106"/>
      <c r="N35" s="77"/>
      <c r="O35" s="78"/>
      <c r="P35" s="78"/>
      <c r="Q35" s="78"/>
      <c r="R35" s="79"/>
      <c r="S35" s="80"/>
      <c r="T35" s="81"/>
      <c r="U35" s="96"/>
      <c r="V35" s="79"/>
      <c r="W35" s="79"/>
      <c r="X35" s="82"/>
      <c r="Y35" s="83"/>
      <c r="Z35" s="84"/>
      <c r="AA35" s="87"/>
      <c r="AB35" s="86"/>
    </row>
    <row r="36" spans="2:28" ht="16.5" customHeight="1" x14ac:dyDescent="0.25">
      <c r="B36" s="99"/>
      <c r="C36" s="99"/>
      <c r="D36" s="99"/>
      <c r="E36" s="99"/>
      <c r="F36" s="99"/>
      <c r="G36" s="99"/>
      <c r="H36" s="107"/>
      <c r="I36" s="107"/>
      <c r="J36" s="107"/>
      <c r="K36" s="106"/>
      <c r="L36" s="106"/>
      <c r="M36" s="106"/>
      <c r="N36" s="77"/>
      <c r="O36" s="78"/>
      <c r="P36" s="78"/>
      <c r="Q36" s="78"/>
      <c r="R36" s="79"/>
      <c r="S36" s="80"/>
      <c r="T36" s="81"/>
      <c r="U36" s="77"/>
      <c r="V36" s="79"/>
      <c r="W36" s="79"/>
      <c r="X36" s="86"/>
      <c r="Y36" s="83"/>
      <c r="Z36" s="84"/>
      <c r="AA36" s="85"/>
      <c r="AB36" s="86"/>
    </row>
    <row r="37" spans="2:28" ht="16.5" customHeight="1" x14ac:dyDescent="0.25">
      <c r="B37" s="100" t="s">
        <v>205</v>
      </c>
      <c r="C37" s="101"/>
      <c r="D37" s="101"/>
      <c r="E37" s="101"/>
      <c r="F37" s="101"/>
      <c r="G37" s="102"/>
      <c r="H37" s="102" t="s">
        <v>210</v>
      </c>
      <c r="I37" s="102" t="s">
        <v>875</v>
      </c>
      <c r="J37" s="102" t="s">
        <v>1345</v>
      </c>
      <c r="K37" s="102">
        <v>32</v>
      </c>
      <c r="L37" s="102">
        <v>8</v>
      </c>
      <c r="M37" s="102"/>
      <c r="N37" s="102"/>
      <c r="O37" s="102" t="s">
        <v>208</v>
      </c>
      <c r="P37" s="102" t="s">
        <v>209</v>
      </c>
      <c r="Q37" s="102" t="s">
        <v>139</v>
      </c>
      <c r="R37" s="102">
        <v>34160</v>
      </c>
      <c r="S37" s="102"/>
      <c r="T37" s="102">
        <v>200</v>
      </c>
      <c r="U37" s="102" t="s">
        <v>1346</v>
      </c>
      <c r="V37" s="103"/>
      <c r="W37" s="101"/>
      <c r="X37" s="102"/>
      <c r="Y37" s="101" t="s">
        <v>1347</v>
      </c>
      <c r="Z37" s="101"/>
      <c r="AA37" s="101"/>
      <c r="AB37" s="104"/>
    </row>
    <row r="38" spans="2:28" ht="16.5" customHeight="1" x14ac:dyDescent="0.25">
      <c r="B38" s="97">
        <v>481</v>
      </c>
      <c r="C38" s="97" t="s">
        <v>55</v>
      </c>
      <c r="D38" s="98">
        <v>5315</v>
      </c>
      <c r="E38" s="99">
        <v>22</v>
      </c>
      <c r="F38" s="97">
        <v>8</v>
      </c>
      <c r="G38" s="97">
        <v>2</v>
      </c>
      <c r="H38" s="105">
        <v>0</v>
      </c>
      <c r="I38" s="105">
        <v>1</v>
      </c>
      <c r="J38" s="105">
        <v>0</v>
      </c>
      <c r="K38" s="95">
        <v>100</v>
      </c>
      <c r="L38" s="106">
        <f>T37</f>
        <v>200</v>
      </c>
      <c r="M38" s="106">
        <f>K38*L38</f>
        <v>20000</v>
      </c>
      <c r="N38" s="77"/>
      <c r="O38" s="78" t="s">
        <v>203</v>
      </c>
      <c r="P38" s="78" t="s">
        <v>5</v>
      </c>
      <c r="Q38" s="78" t="s">
        <v>143</v>
      </c>
      <c r="R38" s="79">
        <v>36</v>
      </c>
      <c r="S38" s="80"/>
      <c r="T38" s="81">
        <v>8050</v>
      </c>
      <c r="U38" s="96" t="s">
        <v>1334</v>
      </c>
      <c r="V38" s="79">
        <f>R38*T38*16/100</f>
        <v>46368</v>
      </c>
      <c r="W38" s="79">
        <f>R38*T38-V38</f>
        <v>243432</v>
      </c>
      <c r="X38" s="82">
        <f>M38+W38</f>
        <v>263432</v>
      </c>
      <c r="Y38" s="83">
        <f>M38</f>
        <v>20000</v>
      </c>
      <c r="Z38" s="84"/>
      <c r="AA38" s="87">
        <f>AB38*M38/100</f>
        <v>4</v>
      </c>
      <c r="AB38" s="86">
        <v>0.02</v>
      </c>
    </row>
    <row r="39" spans="2:28" ht="16.5" customHeight="1" x14ac:dyDescent="0.25">
      <c r="B39" s="97"/>
      <c r="C39" s="97"/>
      <c r="D39" s="98"/>
      <c r="E39" s="99"/>
      <c r="F39" s="97"/>
      <c r="G39" s="97"/>
      <c r="H39" s="105">
        <v>0</v>
      </c>
      <c r="I39" s="105">
        <v>1</v>
      </c>
      <c r="J39" s="105">
        <v>0</v>
      </c>
      <c r="K39" s="95">
        <v>100</v>
      </c>
      <c r="L39" s="106">
        <f>T37</f>
        <v>200</v>
      </c>
      <c r="M39" s="106">
        <f>K39*L39</f>
        <v>20000</v>
      </c>
      <c r="N39" s="77"/>
      <c r="O39" s="78" t="s">
        <v>203</v>
      </c>
      <c r="P39" s="78" t="s">
        <v>5</v>
      </c>
      <c r="Q39" s="78" t="s">
        <v>143</v>
      </c>
      <c r="R39" s="79">
        <v>36</v>
      </c>
      <c r="S39" s="80"/>
      <c r="T39" s="81">
        <v>8050</v>
      </c>
      <c r="U39" s="96" t="s">
        <v>216</v>
      </c>
      <c r="V39" s="79">
        <f>R39*T39*12/100</f>
        <v>34776</v>
      </c>
      <c r="W39" s="79">
        <f>R39*T39-V39</f>
        <v>255024</v>
      </c>
      <c r="X39" s="82">
        <f>M39+W39</f>
        <v>275024</v>
      </c>
      <c r="Y39" s="83">
        <f>M39</f>
        <v>20000</v>
      </c>
      <c r="Z39" s="84"/>
      <c r="AA39" s="87">
        <f>AB39*M39/100</f>
        <v>4</v>
      </c>
      <c r="AB39" s="86">
        <v>0.02</v>
      </c>
    </row>
    <row r="40" spans="2:28" ht="16.5" customHeight="1" x14ac:dyDescent="0.25">
      <c r="B40" s="97"/>
      <c r="C40" s="97"/>
      <c r="D40" s="98"/>
      <c r="E40" s="99"/>
      <c r="F40" s="97"/>
      <c r="G40" s="97"/>
      <c r="H40" s="105"/>
      <c r="I40" s="105"/>
      <c r="J40" s="105"/>
      <c r="K40" s="95">
        <v>50</v>
      </c>
      <c r="L40" s="106">
        <f>T37</f>
        <v>200</v>
      </c>
      <c r="M40" s="106">
        <f>K40*L40</f>
        <v>10000</v>
      </c>
      <c r="N40" s="77"/>
      <c r="O40" s="78" t="s">
        <v>203</v>
      </c>
      <c r="P40" s="78" t="s">
        <v>211</v>
      </c>
      <c r="Q40" s="78" t="s">
        <v>143</v>
      </c>
      <c r="R40" s="79">
        <v>72</v>
      </c>
      <c r="S40" s="80"/>
      <c r="T40" s="81">
        <v>7450</v>
      </c>
      <c r="U40" s="96" t="s">
        <v>411</v>
      </c>
      <c r="V40" s="79">
        <f>R40*T40*85/100</f>
        <v>455940</v>
      </c>
      <c r="W40" s="79">
        <f>R40*T40-V40</f>
        <v>80460</v>
      </c>
      <c r="X40" s="82">
        <f>M40+W40</f>
        <v>90460</v>
      </c>
      <c r="Y40" s="83">
        <f>M40</f>
        <v>10000</v>
      </c>
      <c r="Z40" s="84"/>
      <c r="AA40" s="87">
        <f>AB40*M40/100</f>
        <v>2</v>
      </c>
      <c r="AB40" s="86">
        <v>0.02</v>
      </c>
    </row>
    <row r="41" spans="2:28" ht="16.5" customHeight="1" x14ac:dyDescent="0.25">
      <c r="B41" s="97"/>
      <c r="C41" s="97"/>
      <c r="D41" s="98"/>
      <c r="E41" s="99"/>
      <c r="F41" s="97"/>
      <c r="G41" s="97"/>
      <c r="H41" s="105"/>
      <c r="I41" s="105"/>
      <c r="J41" s="105"/>
      <c r="K41" s="95">
        <v>66</v>
      </c>
      <c r="L41" s="106">
        <f>T37</f>
        <v>200</v>
      </c>
      <c r="M41" s="106">
        <f>K41*L41</f>
        <v>13200</v>
      </c>
      <c r="N41" s="77"/>
      <c r="O41" s="78" t="s">
        <v>203</v>
      </c>
      <c r="P41" s="78" t="s">
        <v>25</v>
      </c>
      <c r="Q41" s="78" t="s">
        <v>143</v>
      </c>
      <c r="R41" s="79">
        <v>36</v>
      </c>
      <c r="S41" s="80"/>
      <c r="T41" s="81">
        <v>7650</v>
      </c>
      <c r="U41" s="96" t="s">
        <v>1348</v>
      </c>
      <c r="V41" s="79">
        <f>R41*T41*85/100</f>
        <v>234090</v>
      </c>
      <c r="W41" s="79">
        <f>R41*T41-V41</f>
        <v>41310</v>
      </c>
      <c r="X41" s="82">
        <f>M41+W41</f>
        <v>54510</v>
      </c>
      <c r="Y41" s="83">
        <f>M41</f>
        <v>13200</v>
      </c>
      <c r="Z41" s="84"/>
      <c r="AA41" s="87">
        <f>AB41*M41/100</f>
        <v>2.64</v>
      </c>
      <c r="AB41" s="86">
        <v>0.02</v>
      </c>
    </row>
    <row r="42" spans="2:28" ht="16.5" customHeight="1" x14ac:dyDescent="0.25">
      <c r="B42" s="97"/>
      <c r="C42" s="97"/>
      <c r="D42" s="98"/>
      <c r="E42" s="99"/>
      <c r="F42" s="97"/>
      <c r="G42" s="97"/>
      <c r="H42" s="105">
        <v>0</v>
      </c>
      <c r="I42" s="105">
        <v>3</v>
      </c>
      <c r="J42" s="105">
        <v>16</v>
      </c>
      <c r="K42" s="95">
        <v>316</v>
      </c>
      <c r="L42" s="106"/>
      <c r="M42" s="106"/>
      <c r="N42" s="77"/>
      <c r="O42" s="78"/>
      <c r="P42" s="78"/>
      <c r="Q42" s="78"/>
      <c r="R42" s="79"/>
      <c r="S42" s="80"/>
      <c r="T42" s="81"/>
      <c r="U42" s="77"/>
      <c r="V42" s="79"/>
      <c r="W42" s="79"/>
      <c r="X42" s="82"/>
      <c r="Y42" s="83"/>
      <c r="Z42" s="84"/>
      <c r="AA42" s="87">
        <f>SUM(AA38:AA41)</f>
        <v>12.64</v>
      </c>
      <c r="AB42" s="82"/>
    </row>
    <row r="43" spans="2:28" ht="16.5" customHeight="1" x14ac:dyDescent="0.25">
      <c r="B43" s="97"/>
      <c r="C43" s="97"/>
      <c r="D43" s="98"/>
      <c r="E43" s="99"/>
      <c r="F43" s="97"/>
      <c r="G43" s="97"/>
      <c r="H43" s="105"/>
      <c r="I43" s="105"/>
      <c r="J43" s="105"/>
      <c r="K43" s="95"/>
      <c r="L43" s="106"/>
      <c r="M43" s="106"/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/>
      <c r="Z43" s="84"/>
      <c r="AA43" s="87"/>
      <c r="AB43" s="82"/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210</v>
      </c>
      <c r="I45" s="102" t="s">
        <v>1349</v>
      </c>
      <c r="J45" s="102" t="s">
        <v>1350</v>
      </c>
      <c r="K45" s="102">
        <v>21</v>
      </c>
      <c r="L45" s="102">
        <v>8</v>
      </c>
      <c r="M45" s="102"/>
      <c r="N45" s="102"/>
      <c r="O45" s="102" t="s">
        <v>208</v>
      </c>
      <c r="P45" s="102" t="s">
        <v>209</v>
      </c>
      <c r="Q45" s="102" t="s">
        <v>139</v>
      </c>
      <c r="R45" s="102">
        <v>34160</v>
      </c>
      <c r="S45" s="102" t="s">
        <v>236</v>
      </c>
      <c r="T45" s="102">
        <v>200</v>
      </c>
      <c r="U45" s="102" t="s">
        <v>1351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482</v>
      </c>
      <c r="C46" s="97" t="s">
        <v>55</v>
      </c>
      <c r="D46" s="98">
        <v>5318</v>
      </c>
      <c r="E46" s="99">
        <v>25</v>
      </c>
      <c r="F46" s="97">
        <v>8</v>
      </c>
      <c r="G46" s="97">
        <v>1</v>
      </c>
      <c r="H46" s="105">
        <v>0</v>
      </c>
      <c r="I46" s="105">
        <v>1</v>
      </c>
      <c r="J46" s="105">
        <v>41</v>
      </c>
      <c r="K46" s="95">
        <v>141</v>
      </c>
      <c r="L46" s="106">
        <f>T45</f>
        <v>200</v>
      </c>
      <c r="M46" s="106">
        <f>K46*L46</f>
        <v>28200</v>
      </c>
      <c r="N46" s="77"/>
      <c r="O46" s="78"/>
      <c r="P46" s="78"/>
      <c r="Q46" s="78"/>
      <c r="R46" s="79"/>
      <c r="S46" s="80"/>
      <c r="T46" s="81"/>
      <c r="U46" s="77"/>
      <c r="V46" s="79"/>
      <c r="W46" s="79"/>
      <c r="X46" s="82"/>
      <c r="Y46" s="83">
        <f>M46</f>
        <v>28200</v>
      </c>
      <c r="Z46" s="84"/>
      <c r="AA46" s="87">
        <f>AB46*M46/100</f>
        <v>2.82</v>
      </c>
      <c r="AB46" s="82">
        <v>0.01</v>
      </c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210</v>
      </c>
      <c r="I48" s="102" t="s">
        <v>1349</v>
      </c>
      <c r="J48" s="102" t="s">
        <v>1350</v>
      </c>
      <c r="K48" s="102">
        <v>21</v>
      </c>
      <c r="L48" s="102">
        <v>8</v>
      </c>
      <c r="M48" s="102"/>
      <c r="N48" s="102"/>
      <c r="O48" s="102" t="s">
        <v>208</v>
      </c>
      <c r="P48" s="102" t="s">
        <v>209</v>
      </c>
      <c r="Q48" s="102" t="s">
        <v>139</v>
      </c>
      <c r="R48" s="102">
        <v>34160</v>
      </c>
      <c r="S48" s="102" t="s">
        <v>236</v>
      </c>
      <c r="T48" s="102">
        <v>200</v>
      </c>
      <c r="U48" s="102" t="s">
        <v>1352</v>
      </c>
      <c r="V48" s="103"/>
      <c r="W48" s="101"/>
      <c r="X48" s="102"/>
      <c r="Y48" s="101"/>
      <c r="Z48" s="101"/>
      <c r="AA48" s="101"/>
      <c r="AB48" s="104"/>
    </row>
    <row r="49" spans="2:28" ht="16.5" customHeight="1" x14ac:dyDescent="0.25">
      <c r="B49" s="97">
        <v>483</v>
      </c>
      <c r="C49" s="97" t="s">
        <v>55</v>
      </c>
      <c r="D49" s="98">
        <v>5319</v>
      </c>
      <c r="E49" s="99">
        <v>26</v>
      </c>
      <c r="F49" s="97">
        <v>8</v>
      </c>
      <c r="G49" s="97">
        <v>1</v>
      </c>
      <c r="H49" s="105">
        <v>0</v>
      </c>
      <c r="I49" s="105">
        <v>0</v>
      </c>
      <c r="J49" s="105">
        <v>68</v>
      </c>
      <c r="K49" s="95">
        <v>68</v>
      </c>
      <c r="L49" s="106">
        <f>T48</f>
        <v>200</v>
      </c>
      <c r="M49" s="106">
        <f>K49*L49</f>
        <v>13600</v>
      </c>
      <c r="N49" s="77"/>
      <c r="O49" s="78"/>
      <c r="P49" s="78"/>
      <c r="Q49" s="78"/>
      <c r="R49" s="79"/>
      <c r="S49" s="80"/>
      <c r="T49" s="81"/>
      <c r="U49" s="77"/>
      <c r="V49" s="79"/>
      <c r="W49" s="79"/>
      <c r="X49" s="82"/>
      <c r="Y49" s="83">
        <f>M49</f>
        <v>13600</v>
      </c>
      <c r="Z49" s="84"/>
      <c r="AA49" s="87">
        <f>AB49*M49/100</f>
        <v>1.36</v>
      </c>
      <c r="AB49" s="82">
        <v>0.01</v>
      </c>
    </row>
    <row r="50" spans="2:28" ht="16.5" customHeight="1" x14ac:dyDescent="0.25">
      <c r="B50" s="99"/>
      <c r="C50" s="99"/>
      <c r="D50" s="99"/>
      <c r="E50" s="99"/>
      <c r="F50" s="99"/>
      <c r="G50" s="99"/>
      <c r="H50" s="107"/>
      <c r="I50" s="107"/>
      <c r="J50" s="107"/>
      <c r="K50" s="106"/>
      <c r="L50" s="106"/>
      <c r="M50" s="106"/>
      <c r="N50" s="77"/>
      <c r="O50" s="78"/>
      <c r="P50" s="78"/>
      <c r="Q50" s="78"/>
      <c r="R50" s="79"/>
      <c r="S50" s="80"/>
      <c r="T50" s="81"/>
      <c r="U50" s="77"/>
      <c r="V50" s="79"/>
      <c r="W50" s="79"/>
      <c r="X50" s="86"/>
      <c r="Y50" s="83"/>
      <c r="Z50" s="84"/>
      <c r="AA50" s="85"/>
      <c r="AB50" s="86"/>
    </row>
    <row r="51" spans="2:28" ht="16.5" customHeight="1" x14ac:dyDescent="0.25">
      <c r="B51" s="100" t="s">
        <v>205</v>
      </c>
      <c r="C51" s="101"/>
      <c r="D51" s="101"/>
      <c r="E51" s="101"/>
      <c r="F51" s="101"/>
      <c r="G51" s="102"/>
      <c r="H51" s="102" t="s">
        <v>207</v>
      </c>
      <c r="I51" s="102" t="s">
        <v>1353</v>
      </c>
      <c r="J51" s="102" t="s">
        <v>1354</v>
      </c>
      <c r="K51" s="102">
        <v>55</v>
      </c>
      <c r="L51" s="102">
        <v>8</v>
      </c>
      <c r="M51" s="102"/>
      <c r="N51" s="102"/>
      <c r="O51" s="102" t="s">
        <v>208</v>
      </c>
      <c r="P51" s="102" t="s">
        <v>209</v>
      </c>
      <c r="Q51" s="102" t="s">
        <v>139</v>
      </c>
      <c r="R51" s="102">
        <v>34160</v>
      </c>
      <c r="S51" s="102" t="s">
        <v>236</v>
      </c>
      <c r="T51" s="102">
        <v>200</v>
      </c>
      <c r="U51" s="102" t="s">
        <v>1355</v>
      </c>
      <c r="V51" s="103"/>
      <c r="W51" s="101"/>
      <c r="X51" s="102"/>
      <c r="Y51" s="101"/>
      <c r="Z51" s="101"/>
      <c r="AA51" s="101"/>
      <c r="AB51" s="104"/>
    </row>
    <row r="52" spans="2:28" ht="16.5" customHeight="1" x14ac:dyDescent="0.25">
      <c r="B52" s="97">
        <v>484</v>
      </c>
      <c r="C52" s="97" t="s">
        <v>55</v>
      </c>
      <c r="D52" s="98">
        <v>5320</v>
      </c>
      <c r="E52" s="99">
        <v>27</v>
      </c>
      <c r="F52" s="97">
        <v>8</v>
      </c>
      <c r="G52" s="97">
        <v>1</v>
      </c>
      <c r="H52" s="105">
        <v>0</v>
      </c>
      <c r="I52" s="105">
        <v>0</v>
      </c>
      <c r="J52" s="105">
        <v>79</v>
      </c>
      <c r="K52" s="95">
        <v>79</v>
      </c>
      <c r="L52" s="106">
        <f>T51</f>
        <v>200</v>
      </c>
      <c r="M52" s="106">
        <f>K52*L52</f>
        <v>15800</v>
      </c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2"/>
      <c r="Y52" s="83">
        <f>M52</f>
        <v>15800</v>
      </c>
      <c r="Z52" s="84"/>
      <c r="AA52" s="87">
        <f>AB52*M52/100</f>
        <v>1.58</v>
      </c>
      <c r="AB52" s="82">
        <v>0.01</v>
      </c>
    </row>
    <row r="53" spans="2:28" ht="16.5" customHeight="1" x14ac:dyDescent="0.25">
      <c r="B53" s="99"/>
      <c r="C53" s="99"/>
      <c r="D53" s="99"/>
      <c r="E53" s="99"/>
      <c r="F53" s="99"/>
      <c r="G53" s="99"/>
      <c r="H53" s="107"/>
      <c r="I53" s="107"/>
      <c r="J53" s="107"/>
      <c r="K53" s="106"/>
      <c r="L53" s="106"/>
      <c r="M53" s="106"/>
      <c r="N53" s="77"/>
      <c r="O53" s="78"/>
      <c r="P53" s="78"/>
      <c r="Q53" s="78"/>
      <c r="R53" s="79"/>
      <c r="S53" s="80"/>
      <c r="T53" s="81"/>
      <c r="U53" s="77"/>
      <c r="V53" s="79"/>
      <c r="W53" s="79"/>
      <c r="X53" s="86"/>
      <c r="Y53" s="83"/>
      <c r="Z53" s="84"/>
      <c r="AA53" s="85"/>
      <c r="AB53" s="86"/>
    </row>
    <row r="54" spans="2:28" ht="16.5" customHeight="1" x14ac:dyDescent="0.25">
      <c r="B54" s="100" t="s">
        <v>205</v>
      </c>
      <c r="C54" s="101"/>
      <c r="D54" s="101"/>
      <c r="E54" s="101"/>
      <c r="F54" s="101"/>
      <c r="G54" s="102"/>
      <c r="H54" s="102" t="s">
        <v>207</v>
      </c>
      <c r="I54" s="102" t="s">
        <v>1356</v>
      </c>
      <c r="J54" s="102" t="s">
        <v>936</v>
      </c>
      <c r="K54" s="102">
        <v>24</v>
      </c>
      <c r="L54" s="102">
        <v>8</v>
      </c>
      <c r="M54" s="102"/>
      <c r="N54" s="102"/>
      <c r="O54" s="102" t="s">
        <v>208</v>
      </c>
      <c r="P54" s="102" t="s">
        <v>209</v>
      </c>
      <c r="Q54" s="102" t="s">
        <v>139</v>
      </c>
      <c r="R54" s="102">
        <v>34160</v>
      </c>
      <c r="S54" s="102" t="s">
        <v>236</v>
      </c>
      <c r="T54" s="102">
        <v>200</v>
      </c>
      <c r="U54" s="102" t="s">
        <v>1357</v>
      </c>
      <c r="V54" s="103"/>
      <c r="W54" s="101"/>
      <c r="X54" s="102"/>
      <c r="Y54" s="101"/>
      <c r="Z54" s="101"/>
      <c r="AA54" s="101"/>
      <c r="AB54" s="104"/>
    </row>
    <row r="55" spans="2:28" ht="16.5" customHeight="1" x14ac:dyDescent="0.25">
      <c r="B55" s="97">
        <v>485</v>
      </c>
      <c r="C55" s="97" t="s">
        <v>55</v>
      </c>
      <c r="D55" s="98">
        <v>5322</v>
      </c>
      <c r="E55" s="99">
        <v>29</v>
      </c>
      <c r="F55" s="97">
        <v>8</v>
      </c>
      <c r="G55" s="97">
        <v>1</v>
      </c>
      <c r="H55" s="105">
        <v>0</v>
      </c>
      <c r="I55" s="105">
        <v>0</v>
      </c>
      <c r="J55" s="105">
        <v>83</v>
      </c>
      <c r="K55" s="95">
        <v>83</v>
      </c>
      <c r="L55" s="106">
        <f>T54</f>
        <v>200</v>
      </c>
      <c r="M55" s="106">
        <f>K55*L55</f>
        <v>16600</v>
      </c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2"/>
      <c r="Y55" s="83">
        <f>M55</f>
        <v>16600</v>
      </c>
      <c r="Z55" s="84"/>
      <c r="AA55" s="87">
        <f>AB55*M55/100</f>
        <v>1.66</v>
      </c>
      <c r="AB55" s="82">
        <v>0.01</v>
      </c>
    </row>
    <row r="56" spans="2:28" ht="16.5" customHeight="1" x14ac:dyDescent="0.25">
      <c r="B56" s="99"/>
      <c r="C56" s="99"/>
      <c r="D56" s="99"/>
      <c r="E56" s="99"/>
      <c r="F56" s="99"/>
      <c r="G56" s="99"/>
      <c r="H56" s="107"/>
      <c r="I56" s="107"/>
      <c r="J56" s="107"/>
      <c r="K56" s="106"/>
      <c r="L56" s="106"/>
      <c r="M56" s="106"/>
      <c r="N56" s="77"/>
      <c r="O56" s="78"/>
      <c r="P56" s="78"/>
      <c r="Q56" s="78"/>
      <c r="R56" s="79"/>
      <c r="S56" s="80"/>
      <c r="T56" s="81"/>
      <c r="U56" s="77"/>
      <c r="V56" s="79"/>
      <c r="W56" s="79"/>
      <c r="X56" s="86"/>
      <c r="Y56" s="83"/>
      <c r="Z56" s="84"/>
      <c r="AA56" s="85"/>
      <c r="AB56" s="86"/>
    </row>
    <row r="57" spans="2:28" ht="16.5" customHeight="1" x14ac:dyDescent="0.25">
      <c r="B57" s="100" t="s">
        <v>205</v>
      </c>
      <c r="C57" s="101"/>
      <c r="D57" s="101"/>
      <c r="E57" s="101"/>
      <c r="F57" s="101"/>
      <c r="G57" s="102"/>
      <c r="H57" s="102" t="s">
        <v>207</v>
      </c>
      <c r="I57" s="102" t="s">
        <v>1358</v>
      </c>
      <c r="J57" s="102" t="s">
        <v>936</v>
      </c>
      <c r="K57" s="102">
        <v>72</v>
      </c>
      <c r="L57" s="102">
        <v>8</v>
      </c>
      <c r="M57" s="102"/>
      <c r="N57" s="102"/>
      <c r="O57" s="102" t="s">
        <v>208</v>
      </c>
      <c r="P57" s="102" t="s">
        <v>209</v>
      </c>
      <c r="Q57" s="102" t="s">
        <v>139</v>
      </c>
      <c r="R57" s="102">
        <v>34160</v>
      </c>
      <c r="S57" s="102" t="s">
        <v>236</v>
      </c>
      <c r="T57" s="102">
        <v>200</v>
      </c>
      <c r="U57" s="102" t="s">
        <v>1359</v>
      </c>
      <c r="V57" s="103"/>
      <c r="W57" s="101"/>
      <c r="X57" s="102"/>
      <c r="Y57" s="101"/>
      <c r="Z57" s="101"/>
      <c r="AA57" s="101"/>
      <c r="AB57" s="104"/>
    </row>
    <row r="58" spans="2:28" ht="16.5" customHeight="1" x14ac:dyDescent="0.25">
      <c r="B58" s="97">
        <v>486</v>
      </c>
      <c r="C58" s="97" t="s">
        <v>55</v>
      </c>
      <c r="D58" s="98">
        <v>5730</v>
      </c>
      <c r="E58" s="99">
        <v>30</v>
      </c>
      <c r="F58" s="97">
        <v>8</v>
      </c>
      <c r="G58" s="97">
        <v>2</v>
      </c>
      <c r="H58" s="105">
        <v>0</v>
      </c>
      <c r="I58" s="105">
        <v>0</v>
      </c>
      <c r="J58" s="105">
        <v>76</v>
      </c>
      <c r="K58" s="95">
        <v>76</v>
      </c>
      <c r="L58" s="106">
        <f>T57</f>
        <v>200</v>
      </c>
      <c r="M58" s="106">
        <f>K58*L58</f>
        <v>15200</v>
      </c>
      <c r="N58" s="77"/>
      <c r="O58" s="78" t="s">
        <v>203</v>
      </c>
      <c r="P58" s="78" t="s">
        <v>5</v>
      </c>
      <c r="Q58" s="78" t="s">
        <v>143</v>
      </c>
      <c r="R58" s="79">
        <v>36</v>
      </c>
      <c r="S58" s="80"/>
      <c r="T58" s="81">
        <v>8050</v>
      </c>
      <c r="U58" s="96" t="s">
        <v>1334</v>
      </c>
      <c r="V58" s="79">
        <f>R58*T58*16/100</f>
        <v>46368</v>
      </c>
      <c r="W58" s="79">
        <f>R58*T58-V58</f>
        <v>243432</v>
      </c>
      <c r="X58" s="82">
        <f>M58+W58</f>
        <v>258632</v>
      </c>
      <c r="Y58" s="83">
        <f>M58</f>
        <v>15200</v>
      </c>
      <c r="Z58" s="84"/>
      <c r="AA58" s="87">
        <f>AB58*M58/100</f>
        <v>3.04</v>
      </c>
      <c r="AB58" s="86">
        <v>0.02</v>
      </c>
    </row>
    <row r="59" spans="2:28" ht="16.5" customHeight="1" x14ac:dyDescent="0.25">
      <c r="B59" s="99"/>
      <c r="C59" s="99"/>
      <c r="D59" s="99"/>
      <c r="E59" s="99"/>
      <c r="F59" s="99"/>
      <c r="G59" s="99"/>
      <c r="H59" s="107"/>
      <c r="I59" s="107"/>
      <c r="J59" s="107"/>
      <c r="K59" s="106"/>
      <c r="L59" s="106"/>
      <c r="M59" s="106"/>
      <c r="N59" s="77"/>
      <c r="O59" s="78"/>
      <c r="P59" s="78"/>
      <c r="Q59" s="78"/>
      <c r="R59" s="79"/>
      <c r="S59" s="80"/>
      <c r="T59" s="81"/>
      <c r="U59" s="77"/>
      <c r="V59" s="79"/>
      <c r="W59" s="79"/>
      <c r="X59" s="86"/>
      <c r="Y59" s="83"/>
      <c r="Z59" s="84"/>
      <c r="AA59" s="85"/>
      <c r="AB59" s="86"/>
    </row>
    <row r="60" spans="2:28" ht="16.5" customHeight="1" x14ac:dyDescent="0.25">
      <c r="B60" s="100" t="s">
        <v>205</v>
      </c>
      <c r="C60" s="101"/>
      <c r="D60" s="101"/>
      <c r="E60" s="101"/>
      <c r="F60" s="101"/>
      <c r="G60" s="102"/>
      <c r="H60" s="102" t="s">
        <v>301</v>
      </c>
      <c r="I60" s="102" t="s">
        <v>1360</v>
      </c>
      <c r="J60" s="102" t="s">
        <v>936</v>
      </c>
      <c r="K60" s="102">
        <v>24</v>
      </c>
      <c r="L60" s="102">
        <v>8</v>
      </c>
      <c r="M60" s="102"/>
      <c r="N60" s="102"/>
      <c r="O60" s="102" t="s">
        <v>208</v>
      </c>
      <c r="P60" s="102" t="s">
        <v>209</v>
      </c>
      <c r="Q60" s="102" t="s">
        <v>139</v>
      </c>
      <c r="R60" s="102">
        <v>34160</v>
      </c>
      <c r="S60" s="102" t="s">
        <v>236</v>
      </c>
      <c r="T60" s="102">
        <v>200</v>
      </c>
      <c r="U60" s="102" t="s">
        <v>1361</v>
      </c>
      <c r="V60" s="103"/>
      <c r="W60" s="101"/>
      <c r="X60" s="102"/>
      <c r="Y60" s="101"/>
      <c r="Z60" s="101"/>
      <c r="AA60" s="101"/>
      <c r="AB60" s="104"/>
    </row>
    <row r="61" spans="2:28" ht="16.5" customHeight="1" x14ac:dyDescent="0.25">
      <c r="B61" s="97">
        <v>487</v>
      </c>
      <c r="C61" s="97" t="s">
        <v>55</v>
      </c>
      <c r="D61" s="98">
        <v>5731</v>
      </c>
      <c r="E61" s="99">
        <v>31</v>
      </c>
      <c r="F61" s="97">
        <v>8</v>
      </c>
      <c r="G61" s="97">
        <v>1</v>
      </c>
      <c r="H61" s="105">
        <v>0</v>
      </c>
      <c r="I61" s="105">
        <v>0</v>
      </c>
      <c r="J61" s="105">
        <v>58</v>
      </c>
      <c r="K61" s="95">
        <v>58</v>
      </c>
      <c r="L61" s="106">
        <f>T60</f>
        <v>200</v>
      </c>
      <c r="M61" s="106">
        <f>K61*L61</f>
        <v>11600</v>
      </c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2"/>
      <c r="Y61" s="83">
        <f>M61</f>
        <v>11600</v>
      </c>
      <c r="Z61" s="84"/>
      <c r="AA61" s="87">
        <f>AB61*M61/100</f>
        <v>1.1599999999999999</v>
      </c>
      <c r="AB61" s="82">
        <v>0.01</v>
      </c>
    </row>
    <row r="62" spans="2:28" ht="16.5" customHeight="1" x14ac:dyDescent="0.25">
      <c r="B62" s="99"/>
      <c r="C62" s="99"/>
      <c r="D62" s="99"/>
      <c r="E62" s="99"/>
      <c r="F62" s="99"/>
      <c r="G62" s="99"/>
      <c r="H62" s="107"/>
      <c r="I62" s="107"/>
      <c r="J62" s="107"/>
      <c r="K62" s="106"/>
      <c r="L62" s="106"/>
      <c r="M62" s="106"/>
      <c r="N62" s="77"/>
      <c r="O62" s="78"/>
      <c r="P62" s="78"/>
      <c r="Q62" s="78"/>
      <c r="R62" s="79"/>
      <c r="S62" s="80"/>
      <c r="T62" s="81"/>
      <c r="U62" s="77"/>
      <c r="V62" s="79"/>
      <c r="W62" s="79"/>
      <c r="X62" s="86"/>
      <c r="Y62" s="83"/>
      <c r="Z62" s="84"/>
      <c r="AA62" s="85"/>
      <c r="AB62" s="86"/>
    </row>
    <row r="63" spans="2:28" ht="16.5" customHeight="1" x14ac:dyDescent="0.25">
      <c r="B63" s="100" t="s">
        <v>205</v>
      </c>
      <c r="C63" s="101"/>
      <c r="D63" s="101"/>
      <c r="E63" s="101"/>
      <c r="F63" s="101"/>
      <c r="G63" s="102"/>
      <c r="H63" s="102" t="s">
        <v>210</v>
      </c>
      <c r="I63" s="102" t="s">
        <v>1362</v>
      </c>
      <c r="J63" s="102" t="s">
        <v>776</v>
      </c>
      <c r="K63" s="102">
        <v>51</v>
      </c>
      <c r="L63" s="102">
        <v>8</v>
      </c>
      <c r="M63" s="102"/>
      <c r="N63" s="102"/>
      <c r="O63" s="102" t="s">
        <v>208</v>
      </c>
      <c r="P63" s="102" t="s">
        <v>209</v>
      </c>
      <c r="Q63" s="102" t="s">
        <v>139</v>
      </c>
      <c r="R63" s="102">
        <v>34160</v>
      </c>
      <c r="S63" s="102" t="s">
        <v>236</v>
      </c>
      <c r="T63" s="102">
        <v>200</v>
      </c>
      <c r="U63" s="102" t="s">
        <v>1363</v>
      </c>
      <c r="V63" s="103"/>
      <c r="W63" s="101"/>
      <c r="X63" s="102"/>
      <c r="Y63" s="101"/>
      <c r="Z63" s="101"/>
      <c r="AA63" s="101"/>
      <c r="AB63" s="104"/>
    </row>
    <row r="64" spans="2:28" ht="16.5" customHeight="1" x14ac:dyDescent="0.25">
      <c r="B64" s="97">
        <v>488</v>
      </c>
      <c r="C64" s="97" t="s">
        <v>55</v>
      </c>
      <c r="D64" s="98">
        <v>5323</v>
      </c>
      <c r="E64" s="99">
        <v>32</v>
      </c>
      <c r="F64" s="97">
        <v>8</v>
      </c>
      <c r="G64" s="97">
        <v>1</v>
      </c>
      <c r="H64" s="105">
        <v>0</v>
      </c>
      <c r="I64" s="105">
        <v>2</v>
      </c>
      <c r="J64" s="105">
        <v>8</v>
      </c>
      <c r="K64" s="95">
        <v>208</v>
      </c>
      <c r="L64" s="106">
        <f>T63</f>
        <v>200</v>
      </c>
      <c r="M64" s="106">
        <f>K64*L64</f>
        <v>41600</v>
      </c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2"/>
      <c r="Y64" s="83">
        <f>M64</f>
        <v>41600</v>
      </c>
      <c r="Z64" s="84"/>
      <c r="AA64" s="87">
        <f>AB64*M64/100</f>
        <v>4.16</v>
      </c>
      <c r="AB64" s="82">
        <v>0.01</v>
      </c>
    </row>
    <row r="65" spans="2:28" ht="16.5" customHeight="1" x14ac:dyDescent="0.25">
      <c r="B65" s="99"/>
      <c r="C65" s="99"/>
      <c r="D65" s="99"/>
      <c r="E65" s="99"/>
      <c r="F65" s="99"/>
      <c r="G65" s="99"/>
      <c r="H65" s="107"/>
      <c r="I65" s="107"/>
      <c r="J65" s="107"/>
      <c r="K65" s="106"/>
      <c r="L65" s="106"/>
      <c r="M65" s="106"/>
      <c r="N65" s="77"/>
      <c r="O65" s="78"/>
      <c r="P65" s="78"/>
      <c r="Q65" s="78"/>
      <c r="R65" s="79"/>
      <c r="S65" s="80"/>
      <c r="T65" s="81"/>
      <c r="U65" s="77"/>
      <c r="V65" s="79"/>
      <c r="W65" s="79"/>
      <c r="X65" s="86"/>
      <c r="Y65" s="83"/>
      <c r="Z65" s="84"/>
      <c r="AA65" s="85"/>
      <c r="AB65" s="86"/>
    </row>
    <row r="66" spans="2:28" ht="16.5" customHeight="1" x14ac:dyDescent="0.25">
      <c r="B66" s="100" t="s">
        <v>205</v>
      </c>
      <c r="C66" s="101"/>
      <c r="D66" s="101"/>
      <c r="E66" s="101"/>
      <c r="F66" s="101"/>
      <c r="G66" s="102"/>
      <c r="H66" s="102" t="s">
        <v>210</v>
      </c>
      <c r="I66" s="102" t="s">
        <v>1364</v>
      </c>
      <c r="J66" s="102" t="s">
        <v>1365</v>
      </c>
      <c r="K66" s="102">
        <v>62</v>
      </c>
      <c r="L66" s="102">
        <v>8</v>
      </c>
      <c r="M66" s="102"/>
      <c r="N66" s="102"/>
      <c r="O66" s="102" t="s">
        <v>208</v>
      </c>
      <c r="P66" s="102" t="s">
        <v>209</v>
      </c>
      <c r="Q66" s="102" t="s">
        <v>139</v>
      </c>
      <c r="R66" s="102">
        <v>34160</v>
      </c>
      <c r="S66" s="102" t="s">
        <v>236</v>
      </c>
      <c r="T66" s="102">
        <v>200</v>
      </c>
      <c r="U66" s="102" t="s">
        <v>1366</v>
      </c>
      <c r="V66" s="103"/>
      <c r="W66" s="101"/>
      <c r="X66" s="102"/>
      <c r="Y66" s="101"/>
      <c r="Z66" s="101"/>
      <c r="AA66" s="101"/>
      <c r="AB66" s="104"/>
    </row>
    <row r="67" spans="2:28" ht="16.5" customHeight="1" x14ac:dyDescent="0.25">
      <c r="B67" s="97">
        <v>489</v>
      </c>
      <c r="C67" s="97" t="s">
        <v>55</v>
      </c>
      <c r="D67" s="98">
        <v>5324</v>
      </c>
      <c r="E67" s="99">
        <v>33</v>
      </c>
      <c r="F67" s="97">
        <v>8</v>
      </c>
      <c r="G67" s="97">
        <v>2</v>
      </c>
      <c r="H67" s="105">
        <v>0</v>
      </c>
      <c r="I67" s="105">
        <v>3</v>
      </c>
      <c r="J67" s="105">
        <v>66</v>
      </c>
      <c r="K67" s="95">
        <v>366</v>
      </c>
      <c r="L67" s="106">
        <f>T66</f>
        <v>200</v>
      </c>
      <c r="M67" s="106">
        <f>K67*L67</f>
        <v>73200</v>
      </c>
      <c r="N67" s="77"/>
      <c r="O67" s="78" t="s">
        <v>203</v>
      </c>
      <c r="P67" s="78" t="s">
        <v>5</v>
      </c>
      <c r="Q67" s="78" t="s">
        <v>143</v>
      </c>
      <c r="R67" s="79">
        <v>108</v>
      </c>
      <c r="S67" s="80"/>
      <c r="T67" s="81">
        <v>8050</v>
      </c>
      <c r="U67" s="96" t="s">
        <v>1198</v>
      </c>
      <c r="V67" s="79">
        <f>R67*T67*7/100</f>
        <v>60858</v>
      </c>
      <c r="W67" s="79">
        <f>R67*T67-V67</f>
        <v>808542</v>
      </c>
      <c r="X67" s="82">
        <f>M67+W67</f>
        <v>881742</v>
      </c>
      <c r="Y67" s="83">
        <f>M67</f>
        <v>73200</v>
      </c>
      <c r="Z67" s="84"/>
      <c r="AA67" s="87">
        <f>AB67*M67/100</f>
        <v>14.64</v>
      </c>
      <c r="AB67" s="86">
        <v>0.02</v>
      </c>
    </row>
    <row r="68" spans="2:28" ht="16.5" customHeight="1" x14ac:dyDescent="0.25">
      <c r="B68" s="99"/>
      <c r="C68" s="99"/>
      <c r="D68" s="99"/>
      <c r="E68" s="99"/>
      <c r="F68" s="99"/>
      <c r="G68" s="99"/>
      <c r="H68" s="107"/>
      <c r="I68" s="107"/>
      <c r="J68" s="107"/>
      <c r="K68" s="106"/>
      <c r="L68" s="106"/>
      <c r="M68" s="106"/>
      <c r="N68" s="77"/>
      <c r="O68" s="78"/>
      <c r="P68" s="78"/>
      <c r="Q68" s="78"/>
      <c r="R68" s="79"/>
      <c r="S68" s="80"/>
      <c r="T68" s="81"/>
      <c r="U68" s="77"/>
      <c r="V68" s="79"/>
      <c r="W68" s="79"/>
      <c r="X68" s="86"/>
      <c r="Y68" s="83"/>
      <c r="Z68" s="84"/>
      <c r="AA68" s="85"/>
      <c r="AB68" s="86"/>
    </row>
    <row r="69" spans="2:28" ht="16.5" customHeight="1" x14ac:dyDescent="0.25">
      <c r="B69" s="100" t="s">
        <v>205</v>
      </c>
      <c r="C69" s="101"/>
      <c r="D69" s="101"/>
      <c r="E69" s="101"/>
      <c r="F69" s="101"/>
      <c r="G69" s="102"/>
      <c r="H69" s="102" t="s">
        <v>207</v>
      </c>
      <c r="I69" s="102" t="s">
        <v>1367</v>
      </c>
      <c r="J69" s="102" t="s">
        <v>776</v>
      </c>
      <c r="K69" s="102">
        <v>51</v>
      </c>
      <c r="L69" s="102">
        <v>8</v>
      </c>
      <c r="M69" s="102"/>
      <c r="N69" s="102"/>
      <c r="O69" s="102" t="s">
        <v>208</v>
      </c>
      <c r="P69" s="102" t="s">
        <v>209</v>
      </c>
      <c r="Q69" s="102" t="s">
        <v>139</v>
      </c>
      <c r="R69" s="102">
        <v>34160</v>
      </c>
      <c r="S69" s="102" t="s">
        <v>236</v>
      </c>
      <c r="T69" s="102">
        <v>200</v>
      </c>
      <c r="U69" s="102" t="s">
        <v>1368</v>
      </c>
      <c r="V69" s="103"/>
      <c r="W69" s="101"/>
      <c r="X69" s="102"/>
      <c r="Y69" s="101"/>
      <c r="Z69" s="101"/>
      <c r="AA69" s="101"/>
      <c r="AB69" s="104"/>
    </row>
    <row r="70" spans="2:28" ht="16.5" customHeight="1" x14ac:dyDescent="0.25">
      <c r="B70" s="97">
        <v>490</v>
      </c>
      <c r="C70" s="97" t="s">
        <v>55</v>
      </c>
      <c r="D70" s="98">
        <v>5325</v>
      </c>
      <c r="E70" s="99">
        <v>34</v>
      </c>
      <c r="F70" s="97">
        <v>8</v>
      </c>
      <c r="G70" s="97">
        <v>1</v>
      </c>
      <c r="H70" s="105">
        <v>0</v>
      </c>
      <c r="I70" s="105">
        <v>1</v>
      </c>
      <c r="J70" s="105">
        <v>76</v>
      </c>
      <c r="K70" s="95">
        <v>176</v>
      </c>
      <c r="L70" s="106">
        <f>T69</f>
        <v>200</v>
      </c>
      <c r="M70" s="106">
        <f>K70*L70</f>
        <v>35200</v>
      </c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2"/>
      <c r="Y70" s="83">
        <f>M70</f>
        <v>35200</v>
      </c>
      <c r="Z70" s="84"/>
      <c r="AA70" s="87">
        <f>AB70*M70/100</f>
        <v>3.52</v>
      </c>
      <c r="AB70" s="82">
        <v>0.01</v>
      </c>
    </row>
    <row r="71" spans="2:28" ht="16.5" customHeight="1" x14ac:dyDescent="0.25">
      <c r="B71" s="99"/>
      <c r="C71" s="99"/>
      <c r="D71" s="99"/>
      <c r="E71" s="99"/>
      <c r="F71" s="99"/>
      <c r="G71" s="99"/>
      <c r="H71" s="107"/>
      <c r="I71" s="107"/>
      <c r="J71" s="107"/>
      <c r="K71" s="106"/>
      <c r="L71" s="106"/>
      <c r="M71" s="106"/>
      <c r="N71" s="77"/>
      <c r="O71" s="78"/>
      <c r="P71" s="78"/>
      <c r="Q71" s="78"/>
      <c r="R71" s="79"/>
      <c r="S71" s="80"/>
      <c r="T71" s="81"/>
      <c r="U71" s="77"/>
      <c r="V71" s="79"/>
      <c r="W71" s="79"/>
      <c r="X71" s="86"/>
      <c r="Y71" s="83"/>
      <c r="Z71" s="84"/>
      <c r="AA71" s="85"/>
      <c r="AB71" s="86"/>
    </row>
    <row r="72" spans="2:28" ht="16.5" customHeight="1" x14ac:dyDescent="0.25">
      <c r="B72" s="100" t="s">
        <v>205</v>
      </c>
      <c r="C72" s="101"/>
      <c r="D72" s="101"/>
      <c r="E72" s="101"/>
      <c r="F72" s="101"/>
      <c r="G72" s="102"/>
      <c r="H72" s="102" t="s">
        <v>210</v>
      </c>
      <c r="I72" s="102" t="s">
        <v>1362</v>
      </c>
      <c r="J72" s="102" t="s">
        <v>776</v>
      </c>
      <c r="K72" s="102">
        <v>51</v>
      </c>
      <c r="L72" s="102">
        <v>8</v>
      </c>
      <c r="M72" s="102"/>
      <c r="N72" s="102"/>
      <c r="O72" s="102" t="s">
        <v>208</v>
      </c>
      <c r="P72" s="102" t="s">
        <v>209</v>
      </c>
      <c r="Q72" s="102" t="s">
        <v>139</v>
      </c>
      <c r="R72" s="102">
        <v>34160</v>
      </c>
      <c r="S72" s="102" t="s">
        <v>236</v>
      </c>
      <c r="T72" s="102">
        <v>200</v>
      </c>
      <c r="U72" s="102" t="s">
        <v>1369</v>
      </c>
      <c r="V72" s="103"/>
      <c r="W72" s="101"/>
      <c r="X72" s="102"/>
      <c r="Y72" s="101"/>
      <c r="Z72" s="101"/>
      <c r="AA72" s="101"/>
      <c r="AB72" s="104"/>
    </row>
    <row r="73" spans="2:28" ht="16.5" customHeight="1" x14ac:dyDescent="0.25">
      <c r="B73" s="97">
        <v>491</v>
      </c>
      <c r="C73" s="97" t="s">
        <v>55</v>
      </c>
      <c r="D73" s="98">
        <v>5326</v>
      </c>
      <c r="E73" s="99">
        <v>35</v>
      </c>
      <c r="F73" s="97">
        <v>8</v>
      </c>
      <c r="G73" s="97">
        <v>1</v>
      </c>
      <c r="H73" s="105">
        <v>0</v>
      </c>
      <c r="I73" s="105">
        <v>1</v>
      </c>
      <c r="J73" s="105">
        <v>52</v>
      </c>
      <c r="K73" s="95">
        <v>152</v>
      </c>
      <c r="L73" s="106">
        <f>T72</f>
        <v>200</v>
      </c>
      <c r="M73" s="106">
        <f>K73*L73</f>
        <v>30400</v>
      </c>
      <c r="N73" s="77"/>
      <c r="O73" s="78"/>
      <c r="P73" s="78"/>
      <c r="Q73" s="78"/>
      <c r="R73" s="79"/>
      <c r="S73" s="80"/>
      <c r="T73" s="81"/>
      <c r="U73" s="77"/>
      <c r="V73" s="79"/>
      <c r="W73" s="79"/>
      <c r="X73" s="82"/>
      <c r="Y73" s="83">
        <f>M73</f>
        <v>30400</v>
      </c>
      <c r="Z73" s="84"/>
      <c r="AA73" s="87">
        <f>AB73*M73/100</f>
        <v>3.04</v>
      </c>
      <c r="AB73" s="82">
        <v>0.01</v>
      </c>
    </row>
    <row r="74" spans="2:28" ht="16.5" customHeight="1" x14ac:dyDescent="0.25">
      <c r="B74" s="99"/>
      <c r="C74" s="99"/>
      <c r="D74" s="99"/>
      <c r="E74" s="99"/>
      <c r="F74" s="99"/>
      <c r="G74" s="99"/>
      <c r="H74" s="107"/>
      <c r="I74" s="107"/>
      <c r="J74" s="107"/>
      <c r="K74" s="106"/>
      <c r="L74" s="106"/>
      <c r="M74" s="106"/>
      <c r="N74" s="77"/>
      <c r="O74" s="78"/>
      <c r="P74" s="78"/>
      <c r="Q74" s="78"/>
      <c r="R74" s="79"/>
      <c r="S74" s="80"/>
      <c r="T74" s="81"/>
      <c r="U74" s="77"/>
      <c r="V74" s="79"/>
      <c r="W74" s="79"/>
      <c r="X74" s="86"/>
      <c r="Y74" s="83"/>
      <c r="Z74" s="84"/>
      <c r="AA74" s="85"/>
      <c r="AB74" s="86"/>
    </row>
    <row r="75" spans="2:28" ht="16.5" customHeight="1" x14ac:dyDescent="0.25">
      <c r="B75" s="100" t="s">
        <v>205</v>
      </c>
      <c r="C75" s="101"/>
      <c r="D75" s="101"/>
      <c r="E75" s="101"/>
      <c r="F75" s="101"/>
      <c r="G75" s="102"/>
      <c r="H75" s="102" t="s">
        <v>207</v>
      </c>
      <c r="I75" s="102" t="s">
        <v>1370</v>
      </c>
      <c r="J75" s="102" t="s">
        <v>1371</v>
      </c>
      <c r="K75" s="102">
        <v>14</v>
      </c>
      <c r="L75" s="102">
        <v>8</v>
      </c>
      <c r="M75" s="102"/>
      <c r="N75" s="102"/>
      <c r="O75" s="102" t="s">
        <v>208</v>
      </c>
      <c r="P75" s="102" t="s">
        <v>209</v>
      </c>
      <c r="Q75" s="102" t="s">
        <v>139</v>
      </c>
      <c r="R75" s="102">
        <v>34160</v>
      </c>
      <c r="S75" s="102" t="s">
        <v>236</v>
      </c>
      <c r="T75" s="102">
        <v>200</v>
      </c>
      <c r="U75" s="102" t="s">
        <v>1372</v>
      </c>
      <c r="V75" s="103"/>
      <c r="W75" s="101"/>
      <c r="X75" s="102"/>
      <c r="Y75" s="101"/>
      <c r="Z75" s="101"/>
      <c r="AA75" s="101"/>
      <c r="AB75" s="104"/>
    </row>
    <row r="76" spans="2:28" ht="16.5" customHeight="1" x14ac:dyDescent="0.25">
      <c r="B76" s="97">
        <v>492</v>
      </c>
      <c r="C76" s="97" t="s">
        <v>55</v>
      </c>
      <c r="D76" s="98">
        <v>5732</v>
      </c>
      <c r="E76" s="99">
        <v>36</v>
      </c>
      <c r="F76" s="97">
        <v>8</v>
      </c>
      <c r="G76" s="97">
        <v>2</v>
      </c>
      <c r="H76" s="105">
        <v>0</v>
      </c>
      <c r="I76" s="105">
        <v>3</v>
      </c>
      <c r="J76" s="105">
        <v>19</v>
      </c>
      <c r="K76" s="95">
        <v>319</v>
      </c>
      <c r="L76" s="106">
        <f>T75</f>
        <v>200</v>
      </c>
      <c r="M76" s="106">
        <f>K76*L76</f>
        <v>63800</v>
      </c>
      <c r="N76" s="77"/>
      <c r="O76" s="78" t="s">
        <v>203</v>
      </c>
      <c r="P76" s="78" t="s">
        <v>211</v>
      </c>
      <c r="Q76" s="78" t="s">
        <v>143</v>
      </c>
      <c r="R76" s="79">
        <v>108</v>
      </c>
      <c r="S76" s="80"/>
      <c r="T76" s="81">
        <v>7450</v>
      </c>
      <c r="U76" s="96" t="s">
        <v>406</v>
      </c>
      <c r="V76" s="79">
        <f>R76*T76*85/100</f>
        <v>683910</v>
      </c>
      <c r="W76" s="79">
        <f>R76*T76-V76</f>
        <v>120690</v>
      </c>
      <c r="X76" s="82">
        <f>M76+W76</f>
        <v>184490</v>
      </c>
      <c r="Y76" s="83">
        <f>M76</f>
        <v>63800</v>
      </c>
      <c r="Z76" s="84"/>
      <c r="AA76" s="87">
        <f>AB76*M76/100</f>
        <v>12.76</v>
      </c>
      <c r="AB76" s="86">
        <v>0.02</v>
      </c>
    </row>
    <row r="77" spans="2:28" ht="16.5" customHeight="1" x14ac:dyDescent="0.25">
      <c r="B77" s="99"/>
      <c r="C77" s="99"/>
      <c r="D77" s="99"/>
      <c r="E77" s="99"/>
      <c r="F77" s="99"/>
      <c r="G77" s="99"/>
      <c r="H77" s="107"/>
      <c r="I77" s="107"/>
      <c r="J77" s="107"/>
      <c r="K77" s="106"/>
      <c r="L77" s="106"/>
      <c r="M77" s="106"/>
      <c r="N77" s="77"/>
      <c r="O77" s="78"/>
      <c r="P77" s="78"/>
      <c r="Q77" s="78"/>
      <c r="R77" s="79"/>
      <c r="S77" s="80"/>
      <c r="T77" s="81"/>
      <c r="U77" s="77"/>
      <c r="V77" s="79"/>
      <c r="W77" s="79"/>
      <c r="X77" s="86"/>
      <c r="Y77" s="83"/>
      <c r="Z77" s="84"/>
      <c r="AA77" s="85"/>
      <c r="AB77" s="86"/>
    </row>
    <row r="78" spans="2:28" ht="16.5" customHeight="1" x14ac:dyDescent="0.25">
      <c r="B78" s="100" t="s">
        <v>205</v>
      </c>
      <c r="C78" s="101"/>
      <c r="D78" s="101"/>
      <c r="E78" s="101"/>
      <c r="F78" s="101"/>
      <c r="G78" s="102"/>
      <c r="H78" s="102" t="s">
        <v>210</v>
      </c>
      <c r="I78" s="112" t="s">
        <v>1373</v>
      </c>
      <c r="J78" s="102" t="s">
        <v>1374</v>
      </c>
      <c r="K78" s="102">
        <v>7</v>
      </c>
      <c r="L78" s="102">
        <v>8</v>
      </c>
      <c r="M78" s="102"/>
      <c r="N78" s="102"/>
      <c r="O78" s="102" t="s">
        <v>208</v>
      </c>
      <c r="P78" s="102" t="s">
        <v>209</v>
      </c>
      <c r="Q78" s="102" t="s">
        <v>139</v>
      </c>
      <c r="R78" s="102">
        <v>34160</v>
      </c>
      <c r="S78" s="102" t="s">
        <v>236</v>
      </c>
      <c r="T78" s="102">
        <v>200</v>
      </c>
      <c r="U78" s="102" t="s">
        <v>1375</v>
      </c>
      <c r="V78" s="103"/>
      <c r="W78" s="101"/>
      <c r="X78" s="102"/>
      <c r="Y78" s="101"/>
      <c r="Z78" s="101"/>
      <c r="AA78" s="101"/>
      <c r="AB78" s="104"/>
    </row>
    <row r="79" spans="2:28" ht="16.5" customHeight="1" x14ac:dyDescent="0.25">
      <c r="B79" s="97">
        <v>493</v>
      </c>
      <c r="C79" s="97" t="s">
        <v>55</v>
      </c>
      <c r="D79" s="98">
        <v>5733</v>
      </c>
      <c r="E79" s="99">
        <v>37</v>
      </c>
      <c r="F79" s="97">
        <v>8</v>
      </c>
      <c r="G79" s="97">
        <v>1</v>
      </c>
      <c r="H79" s="105">
        <v>0</v>
      </c>
      <c r="I79" s="105">
        <v>1</v>
      </c>
      <c r="J79" s="105">
        <v>66</v>
      </c>
      <c r="K79" s="95">
        <v>166</v>
      </c>
      <c r="L79" s="106">
        <f>T78</f>
        <v>200</v>
      </c>
      <c r="M79" s="106">
        <f>K79*L79</f>
        <v>33200</v>
      </c>
      <c r="N79" s="77"/>
      <c r="O79" s="78"/>
      <c r="P79" s="78"/>
      <c r="Q79" s="78"/>
      <c r="R79" s="79"/>
      <c r="S79" s="80"/>
      <c r="T79" s="81"/>
      <c r="U79" s="77"/>
      <c r="V79" s="79"/>
      <c r="W79" s="79"/>
      <c r="X79" s="82"/>
      <c r="Y79" s="83">
        <f>M79</f>
        <v>33200</v>
      </c>
      <c r="Z79" s="84"/>
      <c r="AA79" s="87">
        <f>AB79*M79/100</f>
        <v>3.32</v>
      </c>
      <c r="AB79" s="82">
        <v>0.01</v>
      </c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210</v>
      </c>
      <c r="I81" s="102" t="s">
        <v>1376</v>
      </c>
      <c r="J81" s="102" t="s">
        <v>1377</v>
      </c>
      <c r="K81" s="102">
        <v>25</v>
      </c>
      <c r="L81" s="102">
        <v>8</v>
      </c>
      <c r="M81" s="102"/>
      <c r="N81" s="102"/>
      <c r="O81" s="102" t="s">
        <v>208</v>
      </c>
      <c r="P81" s="102" t="s">
        <v>209</v>
      </c>
      <c r="Q81" s="102" t="s">
        <v>139</v>
      </c>
      <c r="R81" s="102">
        <v>34160</v>
      </c>
      <c r="S81" s="102" t="s">
        <v>236</v>
      </c>
      <c r="T81" s="102">
        <v>200</v>
      </c>
      <c r="U81" s="102" t="s">
        <v>1378</v>
      </c>
      <c r="V81" s="103"/>
      <c r="W81" s="101"/>
      <c r="X81" s="102"/>
      <c r="Y81" s="101"/>
      <c r="Z81" s="101"/>
      <c r="AA81" s="101"/>
      <c r="AB81" s="104"/>
    </row>
    <row r="82" spans="2:28" ht="16.5" customHeight="1" x14ac:dyDescent="0.25">
      <c r="B82" s="97">
        <v>494</v>
      </c>
      <c r="C82" s="97" t="s">
        <v>55</v>
      </c>
      <c r="D82" s="98">
        <v>5327</v>
      </c>
      <c r="E82" s="99">
        <v>38</v>
      </c>
      <c r="F82" s="97">
        <v>8</v>
      </c>
      <c r="G82" s="97">
        <v>2</v>
      </c>
      <c r="H82" s="105">
        <v>0</v>
      </c>
      <c r="I82" s="105">
        <v>1</v>
      </c>
      <c r="J82" s="105">
        <v>40</v>
      </c>
      <c r="K82" s="95">
        <v>140</v>
      </c>
      <c r="L82" s="106">
        <f>T81</f>
        <v>200</v>
      </c>
      <c r="M82" s="106">
        <f>K82*L82</f>
        <v>28000</v>
      </c>
      <c r="N82" s="77"/>
      <c r="O82" s="78" t="s">
        <v>203</v>
      </c>
      <c r="P82" s="78" t="s">
        <v>211</v>
      </c>
      <c r="Q82" s="78" t="s">
        <v>143</v>
      </c>
      <c r="R82" s="79">
        <v>90</v>
      </c>
      <c r="S82" s="80"/>
      <c r="T82" s="81">
        <v>7450</v>
      </c>
      <c r="U82" s="96" t="s">
        <v>1123</v>
      </c>
      <c r="V82" s="79">
        <f>R82*T82*50/100</f>
        <v>335250</v>
      </c>
      <c r="W82" s="79">
        <f>R82*T82-V82</f>
        <v>335250</v>
      </c>
      <c r="X82" s="82">
        <f>M82+W82</f>
        <v>363250</v>
      </c>
      <c r="Y82" s="83">
        <f>M82</f>
        <v>28000</v>
      </c>
      <c r="Z82" s="84"/>
      <c r="AA82" s="87">
        <f>AB82*M82/100</f>
        <v>5.6</v>
      </c>
      <c r="AB82" s="86">
        <v>0.02</v>
      </c>
    </row>
    <row r="83" spans="2:28" ht="16.5" customHeight="1" x14ac:dyDescent="0.25">
      <c r="B83" s="99"/>
      <c r="C83" s="99"/>
      <c r="D83" s="99"/>
      <c r="E83" s="99"/>
      <c r="F83" s="99"/>
      <c r="G83" s="99"/>
      <c r="H83" s="107"/>
      <c r="I83" s="107"/>
      <c r="J83" s="107"/>
      <c r="K83" s="106"/>
      <c r="L83" s="106"/>
      <c r="M83" s="106"/>
      <c r="N83" s="77"/>
      <c r="O83" s="78"/>
      <c r="P83" s="78"/>
      <c r="Q83" s="78"/>
      <c r="R83" s="79"/>
      <c r="S83" s="80"/>
      <c r="T83" s="81"/>
      <c r="U83" s="77"/>
      <c r="V83" s="79"/>
      <c r="W83" s="79"/>
      <c r="X83" s="86"/>
      <c r="Y83" s="83"/>
      <c r="Z83" s="84"/>
      <c r="AA83" s="85"/>
      <c r="AB83" s="86"/>
    </row>
    <row r="84" spans="2:28" ht="16.5" customHeight="1" x14ac:dyDescent="0.25">
      <c r="B84" s="100" t="s">
        <v>205</v>
      </c>
      <c r="C84" s="101"/>
      <c r="D84" s="101"/>
      <c r="E84" s="101"/>
      <c r="F84" s="101"/>
      <c r="G84" s="102"/>
      <c r="H84" s="102" t="s">
        <v>210</v>
      </c>
      <c r="I84" s="102" t="s">
        <v>1379</v>
      </c>
      <c r="J84" s="102" t="s">
        <v>1380</v>
      </c>
      <c r="K84" s="102">
        <v>4</v>
      </c>
      <c r="L84" s="102">
        <v>8</v>
      </c>
      <c r="M84" s="102"/>
      <c r="N84" s="102"/>
      <c r="O84" s="102" t="s">
        <v>208</v>
      </c>
      <c r="P84" s="102" t="s">
        <v>209</v>
      </c>
      <c r="Q84" s="102" t="s">
        <v>139</v>
      </c>
      <c r="R84" s="102">
        <v>34160</v>
      </c>
      <c r="S84" s="102" t="s">
        <v>236</v>
      </c>
      <c r="T84" s="102">
        <v>200</v>
      </c>
      <c r="U84" s="102" t="s">
        <v>1381</v>
      </c>
      <c r="V84" s="103"/>
      <c r="W84" s="101"/>
      <c r="X84" s="102"/>
      <c r="Y84" s="101"/>
      <c r="Z84" s="101"/>
      <c r="AA84" s="101"/>
      <c r="AB84" s="104"/>
    </row>
    <row r="85" spans="2:28" ht="16.5" customHeight="1" x14ac:dyDescent="0.25">
      <c r="B85" s="97">
        <v>495</v>
      </c>
      <c r="C85" s="97" t="s">
        <v>55</v>
      </c>
      <c r="D85" s="98">
        <v>5328</v>
      </c>
      <c r="E85" s="99">
        <v>39</v>
      </c>
      <c r="F85" s="97">
        <v>8</v>
      </c>
      <c r="G85" s="97">
        <v>2</v>
      </c>
      <c r="H85" s="105">
        <v>0</v>
      </c>
      <c r="I85" s="105">
        <v>1</v>
      </c>
      <c r="J85" s="105">
        <v>32</v>
      </c>
      <c r="K85" s="95">
        <v>32</v>
      </c>
      <c r="L85" s="106">
        <f>T84</f>
        <v>200</v>
      </c>
      <c r="M85" s="106">
        <f>K85*L85</f>
        <v>6400</v>
      </c>
      <c r="N85" s="77"/>
      <c r="O85" s="78" t="s">
        <v>203</v>
      </c>
      <c r="P85" s="78" t="s">
        <v>211</v>
      </c>
      <c r="Q85" s="78" t="s">
        <v>143</v>
      </c>
      <c r="R85" s="79">
        <v>90</v>
      </c>
      <c r="S85" s="80"/>
      <c r="T85" s="81">
        <v>7450</v>
      </c>
      <c r="U85" s="96" t="s">
        <v>1269</v>
      </c>
      <c r="V85" s="79">
        <f>R85*T85*65/100</f>
        <v>435825</v>
      </c>
      <c r="W85" s="79">
        <f>R85*T85-V85</f>
        <v>234675</v>
      </c>
      <c r="X85" s="82">
        <f>M85+W85</f>
        <v>241075</v>
      </c>
      <c r="Y85" s="83">
        <f>M85</f>
        <v>6400</v>
      </c>
      <c r="Z85" s="84"/>
      <c r="AA85" s="87">
        <f>AB85*M85/100</f>
        <v>1.28</v>
      </c>
      <c r="AB85" s="86">
        <v>0.02</v>
      </c>
    </row>
    <row r="86" spans="2:28" ht="16.5" customHeight="1" x14ac:dyDescent="0.25">
      <c r="B86" s="97"/>
      <c r="C86" s="97"/>
      <c r="D86" s="98"/>
      <c r="E86" s="99"/>
      <c r="F86" s="97"/>
      <c r="G86" s="97">
        <v>3</v>
      </c>
      <c r="H86" s="105"/>
      <c r="I86" s="105"/>
      <c r="J86" s="105"/>
      <c r="K86" s="95">
        <v>9</v>
      </c>
      <c r="L86" s="106">
        <f>T84</f>
        <v>200</v>
      </c>
      <c r="M86" s="106">
        <f>K86*L86</f>
        <v>1800</v>
      </c>
      <c r="N86" s="77"/>
      <c r="O86" s="78" t="s">
        <v>215</v>
      </c>
      <c r="P86" s="78" t="s">
        <v>5</v>
      </c>
      <c r="Q86" s="78"/>
      <c r="R86" s="79">
        <v>36</v>
      </c>
      <c r="S86" s="80"/>
      <c r="T86" s="81">
        <v>7350</v>
      </c>
      <c r="U86" s="96" t="s">
        <v>1334</v>
      </c>
      <c r="V86" s="79">
        <f>R86*T86*16/100</f>
        <v>42336</v>
      </c>
      <c r="W86" s="79">
        <f>R86*T86-V86</f>
        <v>222264</v>
      </c>
      <c r="X86" s="82">
        <f>M86+W86</f>
        <v>224064</v>
      </c>
      <c r="Y86" s="83">
        <f>M85</f>
        <v>6400</v>
      </c>
      <c r="Z86" s="84"/>
      <c r="AA86" s="87">
        <f>X86*AB86/100</f>
        <v>672.19200000000001</v>
      </c>
      <c r="AB86" s="86">
        <v>0.3</v>
      </c>
    </row>
    <row r="87" spans="2:28" ht="16.5" customHeight="1" x14ac:dyDescent="0.25">
      <c r="B87" s="99"/>
      <c r="C87" s="99"/>
      <c r="D87" s="99"/>
      <c r="E87" s="99"/>
      <c r="F87" s="99"/>
      <c r="G87" s="99"/>
      <c r="H87" s="107">
        <v>0</v>
      </c>
      <c r="I87" s="107">
        <v>1</v>
      </c>
      <c r="J87" s="107">
        <v>41</v>
      </c>
      <c r="K87" s="106">
        <v>141</v>
      </c>
      <c r="L87" s="106"/>
      <c r="M87" s="106"/>
      <c r="N87" s="77"/>
      <c r="O87" s="78"/>
      <c r="P87" s="78"/>
      <c r="Q87" s="78"/>
      <c r="R87" s="79"/>
      <c r="S87" s="80"/>
      <c r="T87" s="81"/>
      <c r="U87" s="77"/>
      <c r="V87" s="79"/>
      <c r="W87" s="79"/>
      <c r="X87" s="86"/>
      <c r="Y87" s="83"/>
      <c r="Z87" s="84"/>
      <c r="AA87" s="87">
        <f>SUM(AA85:AA86)</f>
        <v>673.47199999999998</v>
      </c>
      <c r="AB87" s="86"/>
    </row>
    <row r="88" spans="2:28" ht="16.5" customHeight="1" x14ac:dyDescent="0.25">
      <c r="B88" s="100" t="s">
        <v>205</v>
      </c>
      <c r="C88" s="101"/>
      <c r="D88" s="101"/>
      <c r="E88" s="101"/>
      <c r="F88" s="101"/>
      <c r="G88" s="102"/>
      <c r="H88" s="102" t="s">
        <v>210</v>
      </c>
      <c r="I88" s="102" t="s">
        <v>1382</v>
      </c>
      <c r="J88" s="102" t="s">
        <v>1383</v>
      </c>
      <c r="K88" s="102">
        <v>52</v>
      </c>
      <c r="L88" s="102">
        <v>8</v>
      </c>
      <c r="M88" s="102"/>
      <c r="N88" s="102"/>
      <c r="O88" s="102" t="s">
        <v>208</v>
      </c>
      <c r="P88" s="102" t="s">
        <v>209</v>
      </c>
      <c r="Q88" s="102" t="s">
        <v>139</v>
      </c>
      <c r="R88" s="102">
        <v>34160</v>
      </c>
      <c r="S88" s="102" t="s">
        <v>236</v>
      </c>
      <c r="T88" s="102">
        <v>200</v>
      </c>
      <c r="U88" s="102" t="s">
        <v>1384</v>
      </c>
      <c r="V88" s="103"/>
      <c r="W88" s="101"/>
      <c r="X88" s="102"/>
      <c r="Y88" s="101"/>
      <c r="Z88" s="101"/>
      <c r="AA88" s="101"/>
      <c r="AB88" s="104"/>
    </row>
    <row r="89" spans="2:28" ht="16.5" customHeight="1" x14ac:dyDescent="0.25">
      <c r="B89" s="97">
        <v>496</v>
      </c>
      <c r="C89" s="97" t="s">
        <v>55</v>
      </c>
      <c r="D89" s="98">
        <v>5303</v>
      </c>
      <c r="E89" s="99">
        <v>40</v>
      </c>
      <c r="F89" s="97">
        <v>8</v>
      </c>
      <c r="G89" s="97">
        <v>2</v>
      </c>
      <c r="H89" s="105">
        <v>0</v>
      </c>
      <c r="I89" s="105">
        <v>2</v>
      </c>
      <c r="J89" s="105">
        <v>50</v>
      </c>
      <c r="K89" s="95">
        <v>250</v>
      </c>
      <c r="L89" s="106">
        <f>T88</f>
        <v>200</v>
      </c>
      <c r="M89" s="106">
        <f>K89*L89</f>
        <v>50000</v>
      </c>
      <c r="N89" s="77"/>
      <c r="O89" s="78" t="s">
        <v>203</v>
      </c>
      <c r="P89" s="78" t="s">
        <v>211</v>
      </c>
      <c r="Q89" s="78" t="s">
        <v>143</v>
      </c>
      <c r="R89" s="79">
        <v>108</v>
      </c>
      <c r="S89" s="80"/>
      <c r="T89" s="81">
        <v>7450</v>
      </c>
      <c r="U89" s="96" t="s">
        <v>1158</v>
      </c>
      <c r="V89" s="79">
        <f>R89*T89*85/100</f>
        <v>683910</v>
      </c>
      <c r="W89" s="79">
        <f>R89*T89-V89</f>
        <v>120690</v>
      </c>
      <c r="X89" s="82">
        <f>M89+W89</f>
        <v>170690</v>
      </c>
      <c r="Y89" s="83">
        <f>M89</f>
        <v>50000</v>
      </c>
      <c r="Z89" s="84"/>
      <c r="AA89" s="87">
        <f>AB89*M89/100</f>
        <v>10</v>
      </c>
      <c r="AB89" s="86">
        <v>0.02</v>
      </c>
    </row>
    <row r="90" spans="2:28" ht="16.5" customHeight="1" x14ac:dyDescent="0.25">
      <c r="B90" s="99"/>
      <c r="C90" s="99"/>
      <c r="D90" s="99"/>
      <c r="E90" s="99"/>
      <c r="F90" s="99"/>
      <c r="G90" s="99"/>
      <c r="H90" s="107"/>
      <c r="I90" s="107"/>
      <c r="J90" s="107"/>
      <c r="K90" s="106"/>
      <c r="L90" s="106"/>
      <c r="M90" s="106"/>
      <c r="N90" s="77"/>
      <c r="O90" s="78"/>
      <c r="P90" s="78"/>
      <c r="Q90" s="78"/>
      <c r="R90" s="79"/>
      <c r="S90" s="80"/>
      <c r="T90" s="81"/>
      <c r="U90" s="77"/>
      <c r="V90" s="79"/>
      <c r="W90" s="79"/>
      <c r="X90" s="86"/>
      <c r="Y90" s="83"/>
      <c r="Z90" s="84"/>
      <c r="AA90" s="85"/>
      <c r="AB90" s="86"/>
    </row>
    <row r="91" spans="2:28" ht="16.5" customHeight="1" x14ac:dyDescent="0.25">
      <c r="B91" s="100" t="s">
        <v>205</v>
      </c>
      <c r="C91" s="101"/>
      <c r="D91" s="101"/>
      <c r="E91" s="101"/>
      <c r="F91" s="101"/>
      <c r="G91" s="102"/>
      <c r="H91" s="102" t="s">
        <v>207</v>
      </c>
      <c r="I91" s="102" t="s">
        <v>1385</v>
      </c>
      <c r="J91" s="102" t="s">
        <v>1386</v>
      </c>
      <c r="K91" s="102">
        <v>54</v>
      </c>
      <c r="L91" s="102">
        <v>8</v>
      </c>
      <c r="M91" s="102"/>
      <c r="N91" s="102"/>
      <c r="O91" s="102" t="s">
        <v>208</v>
      </c>
      <c r="P91" s="102" t="s">
        <v>209</v>
      </c>
      <c r="Q91" s="102" t="s">
        <v>139</v>
      </c>
      <c r="R91" s="102">
        <v>34160</v>
      </c>
      <c r="S91" s="102" t="s">
        <v>236</v>
      </c>
      <c r="T91" s="102">
        <v>200</v>
      </c>
      <c r="U91" s="102" t="s">
        <v>1387</v>
      </c>
      <c r="V91" s="103"/>
      <c r="W91" s="101"/>
      <c r="X91" s="102" t="s">
        <v>212</v>
      </c>
      <c r="Y91" s="101" t="s">
        <v>1388</v>
      </c>
      <c r="Z91" s="101"/>
      <c r="AA91" s="101"/>
      <c r="AB91" s="104"/>
    </row>
    <row r="92" spans="2:28" ht="16.5" customHeight="1" x14ac:dyDescent="0.25">
      <c r="B92" s="97">
        <v>497</v>
      </c>
      <c r="C92" s="97" t="s">
        <v>55</v>
      </c>
      <c r="D92" s="98">
        <v>5727</v>
      </c>
      <c r="E92" s="99">
        <v>41</v>
      </c>
      <c r="F92" s="97">
        <v>8</v>
      </c>
      <c r="G92" s="97">
        <v>1</v>
      </c>
      <c r="H92" s="105">
        <v>0</v>
      </c>
      <c r="I92" s="105">
        <v>0</v>
      </c>
      <c r="J92" s="105">
        <v>50</v>
      </c>
      <c r="K92" s="95">
        <v>50</v>
      </c>
      <c r="L92" s="106">
        <f>T91</f>
        <v>200</v>
      </c>
      <c r="M92" s="106">
        <f>K92*L92</f>
        <v>10000</v>
      </c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2"/>
      <c r="Y92" s="83">
        <f>M92</f>
        <v>10000</v>
      </c>
      <c r="Z92" s="84"/>
      <c r="AA92" s="87">
        <f>AB92*M92/100</f>
        <v>1</v>
      </c>
      <c r="AB92" s="82">
        <v>0.01</v>
      </c>
    </row>
    <row r="93" spans="2:28" ht="16.5" customHeight="1" x14ac:dyDescent="0.25">
      <c r="B93" s="99"/>
      <c r="C93" s="99"/>
      <c r="D93" s="99"/>
      <c r="E93" s="99"/>
      <c r="F93" s="99"/>
      <c r="G93" s="99"/>
      <c r="H93" s="107"/>
      <c r="I93" s="107"/>
      <c r="J93" s="107"/>
      <c r="K93" s="106"/>
      <c r="L93" s="106"/>
      <c r="M93" s="106"/>
      <c r="N93" s="77"/>
      <c r="O93" s="78"/>
      <c r="P93" s="78"/>
      <c r="Q93" s="78"/>
      <c r="R93" s="79"/>
      <c r="S93" s="80"/>
      <c r="T93" s="81"/>
      <c r="U93" s="77"/>
      <c r="V93" s="79"/>
      <c r="W93" s="79"/>
      <c r="X93" s="86"/>
      <c r="Y93" s="83"/>
      <c r="Z93" s="84"/>
      <c r="AA93" s="85"/>
      <c r="AB93" s="86"/>
    </row>
    <row r="94" spans="2:28" ht="16.5" customHeight="1" x14ac:dyDescent="0.25">
      <c r="B94" s="100" t="s">
        <v>205</v>
      </c>
      <c r="C94" s="101"/>
      <c r="D94" s="101"/>
      <c r="E94" s="101"/>
      <c r="F94" s="101"/>
      <c r="G94" s="102"/>
      <c r="H94" s="102" t="s">
        <v>210</v>
      </c>
      <c r="I94" s="102" t="s">
        <v>1389</v>
      </c>
      <c r="J94" s="102" t="s">
        <v>1386</v>
      </c>
      <c r="K94" s="102">
        <v>54</v>
      </c>
      <c r="L94" s="102">
        <v>8</v>
      </c>
      <c r="M94" s="102"/>
      <c r="N94" s="102"/>
      <c r="O94" s="102" t="s">
        <v>208</v>
      </c>
      <c r="P94" s="102" t="s">
        <v>209</v>
      </c>
      <c r="Q94" s="102" t="s">
        <v>139</v>
      </c>
      <c r="R94" s="102">
        <v>34160</v>
      </c>
      <c r="S94" s="102" t="s">
        <v>236</v>
      </c>
      <c r="T94" s="102">
        <v>200</v>
      </c>
      <c r="U94" s="102" t="s">
        <v>1390</v>
      </c>
      <c r="V94" s="103"/>
      <c r="W94" s="101"/>
      <c r="X94" s="102"/>
      <c r="Y94" s="101"/>
      <c r="Z94" s="101"/>
      <c r="AA94" s="101"/>
      <c r="AB94" s="104"/>
    </row>
    <row r="95" spans="2:28" ht="16.5" customHeight="1" x14ac:dyDescent="0.25">
      <c r="B95" s="97">
        <v>498</v>
      </c>
      <c r="C95" s="97" t="s">
        <v>55</v>
      </c>
      <c r="D95" s="98">
        <v>5728</v>
      </c>
      <c r="E95" s="99">
        <v>42</v>
      </c>
      <c r="F95" s="97">
        <v>8</v>
      </c>
      <c r="G95" s="97">
        <v>2</v>
      </c>
      <c r="H95" s="105">
        <v>0</v>
      </c>
      <c r="I95" s="105">
        <v>1</v>
      </c>
      <c r="J95" s="105">
        <v>50</v>
      </c>
      <c r="K95" s="95">
        <v>150</v>
      </c>
      <c r="L95" s="106">
        <f>T94</f>
        <v>200</v>
      </c>
      <c r="M95" s="106">
        <f>K95*L95</f>
        <v>30000</v>
      </c>
      <c r="N95" s="77"/>
      <c r="O95" s="78" t="s">
        <v>203</v>
      </c>
      <c r="P95" s="78" t="s">
        <v>5</v>
      </c>
      <c r="Q95" s="78" t="s">
        <v>143</v>
      </c>
      <c r="R95" s="79">
        <v>90</v>
      </c>
      <c r="S95" s="80"/>
      <c r="T95" s="81">
        <v>8050</v>
      </c>
      <c r="U95" s="96" t="s">
        <v>375</v>
      </c>
      <c r="V95" s="79">
        <f>R95*T95*36/100</f>
        <v>260820</v>
      </c>
      <c r="W95" s="79">
        <f>R95*T95-V95</f>
        <v>463680</v>
      </c>
      <c r="X95" s="82">
        <f>M95+W95</f>
        <v>493680</v>
      </c>
      <c r="Y95" s="83">
        <f>M95</f>
        <v>30000</v>
      </c>
      <c r="Z95" s="84"/>
      <c r="AA95" s="87">
        <f>AB95*M95/100</f>
        <v>6</v>
      </c>
      <c r="AB95" s="86">
        <v>0.02</v>
      </c>
    </row>
    <row r="96" spans="2:28" ht="16.5" customHeight="1" x14ac:dyDescent="0.25">
      <c r="B96" s="99"/>
      <c r="C96" s="99"/>
      <c r="D96" s="99"/>
      <c r="E96" s="99"/>
      <c r="F96" s="99"/>
      <c r="G96" s="99"/>
      <c r="H96" s="107"/>
      <c r="I96" s="107"/>
      <c r="J96" s="107"/>
      <c r="K96" s="106"/>
      <c r="L96" s="106"/>
      <c r="M96" s="106"/>
      <c r="N96" s="77"/>
      <c r="O96" s="78"/>
      <c r="P96" s="78"/>
      <c r="Q96" s="78"/>
      <c r="R96" s="79"/>
      <c r="S96" s="80"/>
      <c r="T96" s="81"/>
      <c r="U96" s="77"/>
      <c r="V96" s="79"/>
      <c r="W96" s="79"/>
      <c r="X96" s="86"/>
      <c r="Y96" s="83"/>
      <c r="Z96" s="84"/>
      <c r="AA96" s="85"/>
      <c r="AB96" s="86"/>
    </row>
    <row r="97" spans="2:28" ht="16.5" customHeight="1" x14ac:dyDescent="0.25">
      <c r="B97" s="100" t="s">
        <v>205</v>
      </c>
      <c r="C97" s="101"/>
      <c r="D97" s="101"/>
      <c r="E97" s="101"/>
      <c r="F97" s="101"/>
      <c r="G97" s="102"/>
      <c r="H97" s="102" t="s">
        <v>207</v>
      </c>
      <c r="I97" s="102" t="s">
        <v>1385</v>
      </c>
      <c r="J97" s="102" t="s">
        <v>1386</v>
      </c>
      <c r="K97" s="102">
        <v>54</v>
      </c>
      <c r="L97" s="102">
        <v>8</v>
      </c>
      <c r="M97" s="102"/>
      <c r="N97" s="102"/>
      <c r="O97" s="102" t="s">
        <v>208</v>
      </c>
      <c r="P97" s="102" t="s">
        <v>209</v>
      </c>
      <c r="Q97" s="102" t="s">
        <v>139</v>
      </c>
      <c r="R97" s="102">
        <v>34160</v>
      </c>
      <c r="S97" s="102" t="s">
        <v>236</v>
      </c>
      <c r="T97" s="102">
        <v>200</v>
      </c>
      <c r="U97" s="102" t="s">
        <v>1391</v>
      </c>
      <c r="V97" s="103"/>
      <c r="W97" s="101"/>
      <c r="X97" s="102" t="s">
        <v>212</v>
      </c>
      <c r="Y97" s="101" t="s">
        <v>1388</v>
      </c>
      <c r="Z97" s="101"/>
      <c r="AA97" s="101"/>
      <c r="AB97" s="104"/>
    </row>
    <row r="98" spans="2:28" ht="16.5" customHeight="1" x14ac:dyDescent="0.25">
      <c r="B98" s="97">
        <v>499</v>
      </c>
      <c r="C98" s="97" t="s">
        <v>55</v>
      </c>
      <c r="D98" s="98">
        <v>5729</v>
      </c>
      <c r="E98" s="99">
        <v>43</v>
      </c>
      <c r="F98" s="97">
        <v>8</v>
      </c>
      <c r="G98" s="97">
        <v>1</v>
      </c>
      <c r="H98" s="105">
        <v>0</v>
      </c>
      <c r="I98" s="105">
        <v>0</v>
      </c>
      <c r="J98" s="105">
        <v>38</v>
      </c>
      <c r="K98" s="95">
        <v>38</v>
      </c>
      <c r="L98" s="106">
        <f>T97</f>
        <v>200</v>
      </c>
      <c r="M98" s="106">
        <f>K98*L98</f>
        <v>7600</v>
      </c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2"/>
      <c r="Y98" s="83">
        <f>M98</f>
        <v>7600</v>
      </c>
      <c r="Z98" s="84"/>
      <c r="AA98" s="87">
        <f>AB98*M98/100</f>
        <v>0.76</v>
      </c>
      <c r="AB98" s="82">
        <v>0.01</v>
      </c>
    </row>
    <row r="99" spans="2:28" ht="16.5" customHeight="1" x14ac:dyDescent="0.25">
      <c r="B99" s="99"/>
      <c r="C99" s="99"/>
      <c r="D99" s="99"/>
      <c r="E99" s="99"/>
      <c r="F99" s="99"/>
      <c r="G99" s="99"/>
      <c r="H99" s="107"/>
      <c r="I99" s="107"/>
      <c r="J99" s="107"/>
      <c r="K99" s="106"/>
      <c r="L99" s="106"/>
      <c r="M99" s="106"/>
      <c r="N99" s="77"/>
      <c r="O99" s="78"/>
      <c r="P99" s="78"/>
      <c r="Q99" s="78"/>
      <c r="R99" s="79"/>
      <c r="S99" s="80"/>
      <c r="T99" s="81"/>
      <c r="U99" s="77"/>
      <c r="V99" s="79"/>
      <c r="W99" s="79"/>
      <c r="X99" s="86"/>
      <c r="Y99" s="83"/>
      <c r="Z99" s="84"/>
      <c r="AA99" s="85"/>
      <c r="AB99" s="86"/>
    </row>
    <row r="100" spans="2:28" ht="16.5" customHeight="1" x14ac:dyDescent="0.25">
      <c r="B100" s="100" t="s">
        <v>205</v>
      </c>
      <c r="C100" s="101"/>
      <c r="D100" s="101"/>
      <c r="E100" s="101"/>
      <c r="F100" s="101"/>
      <c r="G100" s="102"/>
      <c r="H100" s="102" t="s">
        <v>210</v>
      </c>
      <c r="I100" s="102" t="s">
        <v>1397</v>
      </c>
      <c r="J100" s="102" t="s">
        <v>1398</v>
      </c>
      <c r="K100" s="102">
        <v>70</v>
      </c>
      <c r="L100" s="102">
        <v>8</v>
      </c>
      <c r="M100" s="102"/>
      <c r="N100" s="102"/>
      <c r="O100" s="102" t="s">
        <v>208</v>
      </c>
      <c r="P100" s="102" t="s">
        <v>209</v>
      </c>
      <c r="Q100" s="102" t="s">
        <v>139</v>
      </c>
      <c r="R100" s="102">
        <v>34160</v>
      </c>
      <c r="S100" s="102" t="s">
        <v>236</v>
      </c>
      <c r="T100" s="102">
        <v>80</v>
      </c>
      <c r="U100" s="102" t="s">
        <v>1399</v>
      </c>
      <c r="V100" s="103"/>
      <c r="W100" s="101"/>
      <c r="X100" s="102" t="s">
        <v>212</v>
      </c>
      <c r="Y100" s="101" t="s">
        <v>1400</v>
      </c>
      <c r="Z100" s="101"/>
      <c r="AA100" s="101"/>
      <c r="AB100" s="104"/>
    </row>
    <row r="101" spans="2:28" ht="16.5" customHeight="1" x14ac:dyDescent="0.25">
      <c r="B101" s="97">
        <v>501</v>
      </c>
      <c r="C101" s="97" t="s">
        <v>55</v>
      </c>
      <c r="D101" s="98">
        <v>5305</v>
      </c>
      <c r="E101" s="99">
        <v>45</v>
      </c>
      <c r="F101" s="97">
        <v>8</v>
      </c>
      <c r="G101" s="97">
        <v>2</v>
      </c>
      <c r="H101" s="105">
        <v>0</v>
      </c>
      <c r="I101" s="105">
        <v>0</v>
      </c>
      <c r="J101" s="105">
        <v>96</v>
      </c>
      <c r="K101" s="95">
        <v>96</v>
      </c>
      <c r="L101" s="106">
        <f>T100</f>
        <v>80</v>
      </c>
      <c r="M101" s="106">
        <f>K101*L101</f>
        <v>7680</v>
      </c>
      <c r="N101" s="77"/>
      <c r="O101" s="78" t="s">
        <v>203</v>
      </c>
      <c r="P101" s="78" t="s">
        <v>25</v>
      </c>
      <c r="Q101" s="78" t="s">
        <v>143</v>
      </c>
      <c r="R101" s="79">
        <v>54</v>
      </c>
      <c r="S101" s="80"/>
      <c r="T101" s="81">
        <v>7650</v>
      </c>
      <c r="U101" s="96" t="s">
        <v>1401</v>
      </c>
      <c r="V101" s="79">
        <f>R101*T101*93/100</f>
        <v>384183</v>
      </c>
      <c r="W101" s="79">
        <f>R101*T101-V101</f>
        <v>28917</v>
      </c>
      <c r="X101" s="82">
        <f>M101+W101</f>
        <v>36597</v>
      </c>
      <c r="Y101" s="83">
        <f>M101</f>
        <v>7680</v>
      </c>
      <c r="Z101" s="84"/>
      <c r="AA101" s="87">
        <f>AB101*M101/100</f>
        <v>1.536</v>
      </c>
      <c r="AB101" s="86">
        <v>0.02</v>
      </c>
    </row>
    <row r="102" spans="2:28" ht="16.5" customHeight="1" x14ac:dyDescent="0.25">
      <c r="B102" s="99"/>
      <c r="C102" s="99"/>
      <c r="D102" s="99"/>
      <c r="E102" s="99"/>
      <c r="F102" s="99"/>
      <c r="G102" s="99"/>
      <c r="H102" s="107"/>
      <c r="I102" s="107"/>
      <c r="J102" s="107"/>
      <c r="K102" s="106"/>
      <c r="L102" s="106"/>
      <c r="M102" s="106"/>
      <c r="N102" s="77"/>
      <c r="O102" s="78"/>
      <c r="P102" s="78"/>
      <c r="Q102" s="78"/>
      <c r="R102" s="79"/>
      <c r="S102" s="80"/>
      <c r="T102" s="81"/>
      <c r="U102" s="77"/>
      <c r="V102" s="79"/>
      <c r="W102" s="79"/>
      <c r="X102" s="86"/>
      <c r="Y102" s="83"/>
      <c r="Z102" s="84"/>
      <c r="AA102" s="85"/>
      <c r="AB102" s="86"/>
    </row>
    <row r="103" spans="2:28" ht="16.5" customHeight="1" x14ac:dyDescent="0.25">
      <c r="B103" s="100" t="s">
        <v>205</v>
      </c>
      <c r="C103" s="101"/>
      <c r="D103" s="101"/>
      <c r="E103" s="101"/>
      <c r="F103" s="101"/>
      <c r="G103" s="102"/>
      <c r="H103" s="102" t="s">
        <v>207</v>
      </c>
      <c r="I103" s="102" t="s">
        <v>345</v>
      </c>
      <c r="J103" s="102" t="s">
        <v>743</v>
      </c>
      <c r="K103" s="102">
        <v>88</v>
      </c>
      <c r="L103" s="102">
        <v>8</v>
      </c>
      <c r="M103" s="102"/>
      <c r="N103" s="102"/>
      <c r="O103" s="102" t="s">
        <v>208</v>
      </c>
      <c r="P103" s="102" t="s">
        <v>209</v>
      </c>
      <c r="Q103" s="102" t="s">
        <v>139</v>
      </c>
      <c r="R103" s="102">
        <v>34160</v>
      </c>
      <c r="S103" s="102" t="s">
        <v>236</v>
      </c>
      <c r="T103" s="102">
        <v>200</v>
      </c>
      <c r="U103" s="102" t="s">
        <v>1402</v>
      </c>
      <c r="V103" s="103"/>
      <c r="W103" s="101"/>
      <c r="X103" s="102" t="s">
        <v>212</v>
      </c>
      <c r="Y103" s="101" t="s">
        <v>1407</v>
      </c>
      <c r="Z103" s="101"/>
      <c r="AA103" s="101"/>
      <c r="AB103" s="104"/>
    </row>
    <row r="104" spans="2:28" ht="16.5" customHeight="1" x14ac:dyDescent="0.25">
      <c r="B104" s="97">
        <v>502</v>
      </c>
      <c r="C104" s="97" t="s">
        <v>55</v>
      </c>
      <c r="D104" s="98">
        <v>5307</v>
      </c>
      <c r="E104" s="99">
        <v>46</v>
      </c>
      <c r="F104" s="97">
        <v>8</v>
      </c>
      <c r="G104" s="97">
        <v>2</v>
      </c>
      <c r="H104" s="105">
        <v>0</v>
      </c>
      <c r="I104" s="105">
        <v>3</v>
      </c>
      <c r="J104" s="105">
        <v>14</v>
      </c>
      <c r="K104" s="95">
        <v>314</v>
      </c>
      <c r="L104" s="106">
        <f>T103</f>
        <v>200</v>
      </c>
      <c r="M104" s="106">
        <f>K104*L104</f>
        <v>62800</v>
      </c>
      <c r="N104" s="77"/>
      <c r="O104" s="78" t="s">
        <v>203</v>
      </c>
      <c r="P104" s="78" t="s">
        <v>5</v>
      </c>
      <c r="Q104" s="78" t="s">
        <v>143</v>
      </c>
      <c r="R104" s="79">
        <v>54</v>
      </c>
      <c r="S104" s="80"/>
      <c r="T104" s="81">
        <v>8050</v>
      </c>
      <c r="U104" s="96" t="s">
        <v>1209</v>
      </c>
      <c r="V104" s="79">
        <f>R104*T104*9/100</f>
        <v>39123</v>
      </c>
      <c r="W104" s="79">
        <f>R104*T104-V104</f>
        <v>395577</v>
      </c>
      <c r="X104" s="82">
        <f>M104+W104</f>
        <v>458377</v>
      </c>
      <c r="Y104" s="83">
        <f>M104</f>
        <v>62800</v>
      </c>
      <c r="Z104" s="84"/>
      <c r="AA104" s="87">
        <f>AB104*M104/100</f>
        <v>12.56</v>
      </c>
      <c r="AB104" s="86">
        <v>0.02</v>
      </c>
    </row>
    <row r="105" spans="2:28" ht="16.5" customHeight="1" x14ac:dyDescent="0.25">
      <c r="B105" s="99"/>
      <c r="C105" s="99"/>
      <c r="D105" s="99"/>
      <c r="E105" s="99"/>
      <c r="F105" s="99"/>
      <c r="G105" s="99"/>
      <c r="H105" s="107"/>
      <c r="I105" s="107"/>
      <c r="J105" s="107"/>
      <c r="K105" s="106"/>
      <c r="L105" s="106"/>
      <c r="M105" s="106"/>
      <c r="N105" s="77"/>
      <c r="O105" s="78"/>
      <c r="P105" s="78"/>
      <c r="Q105" s="78"/>
      <c r="R105" s="79"/>
      <c r="S105" s="80"/>
      <c r="T105" s="81"/>
      <c r="U105" s="77"/>
      <c r="V105" s="79"/>
      <c r="W105" s="79"/>
      <c r="X105" s="86"/>
      <c r="Y105" s="83"/>
      <c r="Z105" s="84"/>
      <c r="AA105" s="85"/>
      <c r="AB105" s="86"/>
    </row>
    <row r="106" spans="2:28" ht="16.5" customHeight="1" x14ac:dyDescent="0.25">
      <c r="B106" s="100" t="s">
        <v>205</v>
      </c>
      <c r="C106" s="101"/>
      <c r="D106" s="101"/>
      <c r="E106" s="101"/>
      <c r="F106" s="101"/>
      <c r="G106" s="102"/>
      <c r="H106" s="102" t="s">
        <v>207</v>
      </c>
      <c r="I106" s="102" t="s">
        <v>1404</v>
      </c>
      <c r="J106" s="102" t="s">
        <v>1405</v>
      </c>
      <c r="K106" s="102">
        <v>59</v>
      </c>
      <c r="L106" s="102">
        <v>8</v>
      </c>
      <c r="M106" s="102"/>
      <c r="N106" s="102"/>
      <c r="O106" s="102" t="s">
        <v>208</v>
      </c>
      <c r="P106" s="102" t="s">
        <v>209</v>
      </c>
      <c r="Q106" s="102" t="s">
        <v>139</v>
      </c>
      <c r="R106" s="102">
        <v>34160</v>
      </c>
      <c r="S106" s="102" t="s">
        <v>236</v>
      </c>
      <c r="T106" s="102">
        <v>200</v>
      </c>
      <c r="U106" s="102" t="s">
        <v>1406</v>
      </c>
      <c r="V106" s="103"/>
      <c r="W106" s="101"/>
      <c r="X106" s="102" t="s">
        <v>212</v>
      </c>
      <c r="Y106" s="101" t="s">
        <v>1408</v>
      </c>
      <c r="Z106" s="101"/>
      <c r="AA106" s="101"/>
      <c r="AB106" s="104"/>
    </row>
    <row r="107" spans="2:28" ht="16.5" customHeight="1" x14ac:dyDescent="0.25">
      <c r="B107" s="97">
        <v>503</v>
      </c>
      <c r="C107" s="97" t="s">
        <v>55</v>
      </c>
      <c r="D107" s="98">
        <v>5308</v>
      </c>
      <c r="E107" s="99">
        <v>47</v>
      </c>
      <c r="F107" s="97">
        <v>8</v>
      </c>
      <c r="G107" s="97">
        <v>2</v>
      </c>
      <c r="H107" s="105">
        <v>0</v>
      </c>
      <c r="I107" s="105">
        <v>3</v>
      </c>
      <c r="J107" s="105">
        <v>79</v>
      </c>
      <c r="K107" s="95">
        <v>379</v>
      </c>
      <c r="L107" s="106">
        <f>T106</f>
        <v>200</v>
      </c>
      <c r="M107" s="106">
        <f>K107*L107</f>
        <v>75800</v>
      </c>
      <c r="N107" s="77"/>
      <c r="O107" s="78" t="s">
        <v>203</v>
      </c>
      <c r="P107" s="78" t="s">
        <v>25</v>
      </c>
      <c r="Q107" s="78" t="s">
        <v>143</v>
      </c>
      <c r="R107" s="79">
        <v>72</v>
      </c>
      <c r="S107" s="80"/>
      <c r="T107" s="81">
        <v>7650</v>
      </c>
      <c r="U107" s="77" t="s">
        <v>1403</v>
      </c>
      <c r="V107" s="79">
        <f>R107*T107*93/100</f>
        <v>512244</v>
      </c>
      <c r="W107" s="79">
        <f>R107*T107-V107</f>
        <v>38556</v>
      </c>
      <c r="X107" s="82">
        <f>M107+W107</f>
        <v>114356</v>
      </c>
      <c r="Y107" s="83">
        <f>M107</f>
        <v>75800</v>
      </c>
      <c r="Z107" s="84"/>
      <c r="AA107" s="87">
        <f>AB107*M107/100</f>
        <v>15.16</v>
      </c>
      <c r="AB107" s="86">
        <v>0.02</v>
      </c>
    </row>
    <row r="108" spans="2:28" ht="16.5" customHeight="1" x14ac:dyDescent="0.25">
      <c r="B108" s="99"/>
      <c r="C108" s="99"/>
      <c r="D108" s="99"/>
      <c r="E108" s="99"/>
      <c r="F108" s="99"/>
      <c r="G108" s="99"/>
      <c r="H108" s="107"/>
      <c r="I108" s="107"/>
      <c r="J108" s="107"/>
      <c r="K108" s="106"/>
      <c r="L108" s="106"/>
      <c r="M108" s="106"/>
      <c r="N108" s="77"/>
      <c r="O108" s="78"/>
      <c r="P108" s="78"/>
      <c r="Q108" s="78"/>
      <c r="R108" s="79"/>
      <c r="S108" s="80"/>
      <c r="T108" s="81"/>
      <c r="U108" s="77"/>
      <c r="V108" s="79"/>
      <c r="W108" s="79"/>
      <c r="X108" s="86"/>
      <c r="Y108" s="83"/>
      <c r="Z108" s="84"/>
      <c r="AA108" s="85"/>
      <c r="AB108" s="86"/>
    </row>
    <row r="109" spans="2:28" ht="16.5" customHeight="1" x14ac:dyDescent="0.25">
      <c r="B109" s="100" t="s">
        <v>205</v>
      </c>
      <c r="C109" s="101"/>
      <c r="D109" s="101"/>
      <c r="E109" s="101"/>
      <c r="F109" s="101"/>
      <c r="G109" s="102"/>
      <c r="H109" s="102" t="s">
        <v>210</v>
      </c>
      <c r="I109" s="102" t="s">
        <v>1409</v>
      </c>
      <c r="J109" s="102" t="s">
        <v>743</v>
      </c>
      <c r="K109" s="102">
        <v>81</v>
      </c>
      <c r="L109" s="102">
        <v>8</v>
      </c>
      <c r="M109" s="102"/>
      <c r="N109" s="102"/>
      <c r="O109" s="102" t="s">
        <v>208</v>
      </c>
      <c r="P109" s="102" t="s">
        <v>209</v>
      </c>
      <c r="Q109" s="102" t="s">
        <v>139</v>
      </c>
      <c r="R109" s="102">
        <v>34160</v>
      </c>
      <c r="S109" s="102" t="s">
        <v>236</v>
      </c>
      <c r="T109" s="102">
        <v>80</v>
      </c>
      <c r="U109" s="102" t="s">
        <v>1410</v>
      </c>
      <c r="V109" s="103"/>
      <c r="W109" s="101"/>
      <c r="X109" s="102" t="s">
        <v>212</v>
      </c>
      <c r="Y109" s="101" t="s">
        <v>1411</v>
      </c>
      <c r="Z109" s="101"/>
      <c r="AA109" s="101"/>
      <c r="AB109" s="104"/>
    </row>
    <row r="110" spans="2:28" ht="16.5" customHeight="1" x14ac:dyDescent="0.25">
      <c r="B110" s="97">
        <v>504</v>
      </c>
      <c r="C110" s="97" t="s">
        <v>55</v>
      </c>
      <c r="D110" s="98">
        <v>5306</v>
      </c>
      <c r="E110" s="99">
        <v>48</v>
      </c>
      <c r="F110" s="97">
        <v>8</v>
      </c>
      <c r="G110" s="97">
        <v>2</v>
      </c>
      <c r="H110" s="105">
        <v>0</v>
      </c>
      <c r="I110" s="105">
        <v>2</v>
      </c>
      <c r="J110" s="105">
        <v>5</v>
      </c>
      <c r="K110" s="95">
        <v>205</v>
      </c>
      <c r="L110" s="106">
        <f>T109</f>
        <v>80</v>
      </c>
      <c r="M110" s="106">
        <f>K110*L110</f>
        <v>16400</v>
      </c>
      <c r="N110" s="77"/>
      <c r="O110" s="78" t="s">
        <v>203</v>
      </c>
      <c r="P110" s="78" t="s">
        <v>211</v>
      </c>
      <c r="Q110" s="78" t="s">
        <v>143</v>
      </c>
      <c r="R110" s="79">
        <v>72</v>
      </c>
      <c r="S110" s="80"/>
      <c r="T110" s="81">
        <v>7450</v>
      </c>
      <c r="U110" s="96" t="s">
        <v>411</v>
      </c>
      <c r="V110" s="79">
        <f>R110*T110*85/100</f>
        <v>455940</v>
      </c>
      <c r="W110" s="79">
        <f>R110*T110-V110</f>
        <v>80460</v>
      </c>
      <c r="X110" s="82">
        <f>M110+W110</f>
        <v>96860</v>
      </c>
      <c r="Y110" s="83">
        <f>M110</f>
        <v>16400</v>
      </c>
      <c r="Z110" s="84"/>
      <c r="AA110" s="87">
        <f>AB110*M110/100</f>
        <v>3.28</v>
      </c>
      <c r="AB110" s="86">
        <v>0.02</v>
      </c>
    </row>
    <row r="111" spans="2:28" ht="16.5" customHeight="1" x14ac:dyDescent="0.25">
      <c r="B111" s="97"/>
      <c r="C111" s="97"/>
      <c r="D111" s="98"/>
      <c r="E111" s="99"/>
      <c r="F111" s="97"/>
      <c r="G111" s="97"/>
      <c r="H111" s="105"/>
      <c r="I111" s="105"/>
      <c r="J111" s="105"/>
      <c r="K111" s="95"/>
      <c r="L111" s="106"/>
      <c r="M111" s="106"/>
      <c r="N111" s="77"/>
      <c r="O111" s="78"/>
      <c r="P111" s="78"/>
      <c r="Q111" s="78"/>
      <c r="R111" s="79"/>
      <c r="S111" s="80"/>
      <c r="T111" s="81"/>
      <c r="U111" s="96"/>
      <c r="V111" s="79"/>
      <c r="W111" s="79"/>
      <c r="X111" s="82"/>
      <c r="Y111" s="83"/>
      <c r="Z111" s="84"/>
      <c r="AA111" s="87"/>
      <c r="AB111" s="86"/>
    </row>
    <row r="112" spans="2:28" ht="16.5" customHeight="1" x14ac:dyDescent="0.25">
      <c r="B112" s="99"/>
      <c r="C112" s="99"/>
      <c r="D112" s="99"/>
      <c r="E112" s="99"/>
      <c r="F112" s="99"/>
      <c r="G112" s="99"/>
      <c r="H112" s="107"/>
      <c r="I112" s="107"/>
      <c r="J112" s="107"/>
      <c r="K112" s="106"/>
      <c r="L112" s="106"/>
      <c r="M112" s="106"/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6"/>
      <c r="Y112" s="83"/>
      <c r="Z112" s="84"/>
      <c r="AA112" s="85"/>
      <c r="AB112" s="86"/>
    </row>
    <row r="113" spans="2:28" ht="16.5" customHeight="1" x14ac:dyDescent="0.25">
      <c r="B113" s="100" t="s">
        <v>205</v>
      </c>
      <c r="C113" s="101"/>
      <c r="D113" s="101"/>
      <c r="E113" s="101"/>
      <c r="F113" s="101"/>
      <c r="G113" s="102"/>
      <c r="H113" s="102" t="s">
        <v>207</v>
      </c>
      <c r="I113" s="102" t="s">
        <v>1412</v>
      </c>
      <c r="J113" s="102" t="s">
        <v>1405</v>
      </c>
      <c r="K113" s="102">
        <v>68</v>
      </c>
      <c r="L113" s="102">
        <v>8</v>
      </c>
      <c r="M113" s="102"/>
      <c r="N113" s="102"/>
      <c r="O113" s="102" t="s">
        <v>208</v>
      </c>
      <c r="P113" s="102" t="s">
        <v>209</v>
      </c>
      <c r="Q113" s="102" t="s">
        <v>139</v>
      </c>
      <c r="R113" s="102">
        <v>34160</v>
      </c>
      <c r="S113" s="102" t="s">
        <v>236</v>
      </c>
      <c r="T113" s="102">
        <v>180</v>
      </c>
      <c r="U113" s="102" t="s">
        <v>1413</v>
      </c>
      <c r="V113" s="103"/>
      <c r="W113" s="101"/>
      <c r="X113" s="102"/>
      <c r="Y113" s="101"/>
      <c r="Z113" s="101"/>
      <c r="AA113" s="101"/>
      <c r="AB113" s="104"/>
    </row>
    <row r="114" spans="2:28" ht="16.5" customHeight="1" x14ac:dyDescent="0.25">
      <c r="B114" s="97">
        <v>505</v>
      </c>
      <c r="C114" s="97" t="s">
        <v>55</v>
      </c>
      <c r="D114" s="98">
        <v>5301</v>
      </c>
      <c r="E114" s="99">
        <v>49</v>
      </c>
      <c r="F114" s="97">
        <v>8</v>
      </c>
      <c r="G114" s="97">
        <v>2</v>
      </c>
      <c r="H114" s="105">
        <v>0</v>
      </c>
      <c r="I114" s="105">
        <v>1</v>
      </c>
      <c r="J114" s="105">
        <v>67</v>
      </c>
      <c r="K114" s="95">
        <v>167</v>
      </c>
      <c r="L114" s="106">
        <f>T113</f>
        <v>180</v>
      </c>
      <c r="M114" s="106">
        <f>K114*L114</f>
        <v>30060</v>
      </c>
      <c r="N114" s="77"/>
      <c r="O114" s="78" t="s">
        <v>203</v>
      </c>
      <c r="P114" s="78" t="s">
        <v>5</v>
      </c>
      <c r="Q114" s="78" t="s">
        <v>143</v>
      </c>
      <c r="R114" s="79">
        <v>90</v>
      </c>
      <c r="S114" s="80"/>
      <c r="T114" s="81">
        <v>8050</v>
      </c>
      <c r="U114" s="96" t="s">
        <v>375</v>
      </c>
      <c r="V114" s="79">
        <f>R114*T114*36/100</f>
        <v>260820</v>
      </c>
      <c r="W114" s="79">
        <f>R114*T114-V114</f>
        <v>463680</v>
      </c>
      <c r="X114" s="82">
        <f>M114+W114</f>
        <v>493740</v>
      </c>
      <c r="Y114" s="83">
        <f>M114</f>
        <v>30060</v>
      </c>
      <c r="Z114" s="84"/>
      <c r="AA114" s="87">
        <f>AB114*M114/100</f>
        <v>6.0120000000000005</v>
      </c>
      <c r="AB114" s="86">
        <v>0.02</v>
      </c>
    </row>
    <row r="115" spans="2:28" ht="16.5" customHeight="1" x14ac:dyDescent="0.25">
      <c r="B115" s="97"/>
      <c r="C115" s="97"/>
      <c r="D115" s="98"/>
      <c r="E115" s="99"/>
      <c r="F115" s="97"/>
      <c r="G115" s="97"/>
      <c r="H115" s="105"/>
      <c r="I115" s="105"/>
      <c r="J115" s="105"/>
      <c r="K115" s="95"/>
      <c r="L115" s="106"/>
      <c r="M115" s="106"/>
      <c r="N115" s="77"/>
      <c r="O115" s="78"/>
      <c r="P115" s="78"/>
      <c r="Q115" s="78"/>
      <c r="R115" s="79"/>
      <c r="S115" s="80"/>
      <c r="T115" s="81"/>
      <c r="U115" s="96"/>
      <c r="V115" s="79"/>
      <c r="W115" s="79"/>
      <c r="X115" s="82"/>
      <c r="Y115" s="83"/>
      <c r="Z115" s="84"/>
      <c r="AA115" s="87"/>
      <c r="AB115" s="86"/>
    </row>
    <row r="116" spans="2:28" ht="16.5" customHeight="1" x14ac:dyDescent="0.25">
      <c r="B116" s="99"/>
      <c r="C116" s="99"/>
      <c r="D116" s="99"/>
      <c r="E116" s="99"/>
      <c r="F116" s="99"/>
      <c r="G116" s="99"/>
      <c r="H116" s="107"/>
      <c r="I116" s="107"/>
      <c r="J116" s="107"/>
      <c r="K116" s="106"/>
      <c r="L116" s="106"/>
      <c r="M116" s="106"/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6"/>
      <c r="Y116" s="83"/>
      <c r="Z116" s="84"/>
      <c r="AA116" s="85"/>
      <c r="AB116" s="86"/>
    </row>
    <row r="117" spans="2:28" ht="16.5" customHeight="1" x14ac:dyDescent="0.25">
      <c r="B117" s="100" t="s">
        <v>205</v>
      </c>
      <c r="C117" s="101"/>
      <c r="D117" s="101"/>
      <c r="E117" s="101"/>
      <c r="F117" s="101"/>
      <c r="G117" s="102"/>
      <c r="H117" s="102" t="s">
        <v>210</v>
      </c>
      <c r="I117" s="102" t="s">
        <v>1382</v>
      </c>
      <c r="J117" s="102" t="s">
        <v>1383</v>
      </c>
      <c r="K117" s="102">
        <v>6</v>
      </c>
      <c r="L117" s="102">
        <v>8</v>
      </c>
      <c r="M117" s="102"/>
      <c r="N117" s="102"/>
      <c r="O117" s="102" t="s">
        <v>208</v>
      </c>
      <c r="P117" s="102" t="s">
        <v>209</v>
      </c>
      <c r="Q117" s="102" t="s">
        <v>139</v>
      </c>
      <c r="R117" s="102">
        <v>34160</v>
      </c>
      <c r="S117" s="102" t="s">
        <v>236</v>
      </c>
      <c r="T117" s="102">
        <v>80</v>
      </c>
      <c r="U117" s="102" t="s">
        <v>1414</v>
      </c>
      <c r="V117" s="103"/>
      <c r="W117" s="101"/>
      <c r="X117" s="102"/>
      <c r="Y117" s="101"/>
      <c r="Z117" s="101"/>
      <c r="AA117" s="101"/>
      <c r="AB117" s="104"/>
    </row>
    <row r="118" spans="2:28" ht="16.5" customHeight="1" x14ac:dyDescent="0.25">
      <c r="B118" s="97">
        <v>506</v>
      </c>
      <c r="C118" s="97" t="s">
        <v>55</v>
      </c>
      <c r="D118" s="98">
        <v>5302</v>
      </c>
      <c r="E118" s="99">
        <v>50</v>
      </c>
      <c r="F118" s="97">
        <v>8</v>
      </c>
      <c r="G118" s="97">
        <v>1</v>
      </c>
      <c r="H118" s="105">
        <v>0</v>
      </c>
      <c r="I118" s="105">
        <v>1</v>
      </c>
      <c r="J118" s="105">
        <v>60</v>
      </c>
      <c r="K118" s="95">
        <v>160</v>
      </c>
      <c r="L118" s="106">
        <f>T117</f>
        <v>80</v>
      </c>
      <c r="M118" s="106">
        <f>K118*L118</f>
        <v>12800</v>
      </c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>
        <f>M118</f>
        <v>12800</v>
      </c>
      <c r="Z118" s="84"/>
      <c r="AA118" s="87">
        <f>AB118*M118/100</f>
        <v>1.28</v>
      </c>
      <c r="AB118" s="82">
        <v>0.01</v>
      </c>
    </row>
    <row r="119" spans="2:28" ht="16.5" customHeight="1" x14ac:dyDescent="0.25">
      <c r="B119" s="99"/>
      <c r="C119" s="99"/>
      <c r="D119" s="99"/>
      <c r="E119" s="99"/>
      <c r="F119" s="99"/>
      <c r="G119" s="99"/>
      <c r="H119" s="107"/>
      <c r="I119" s="107"/>
      <c r="J119" s="107"/>
      <c r="K119" s="106"/>
      <c r="L119" s="106"/>
      <c r="M119" s="106"/>
      <c r="N119" s="77"/>
      <c r="O119" s="78"/>
      <c r="P119" s="78"/>
      <c r="Q119" s="78"/>
      <c r="R119" s="79"/>
      <c r="S119" s="80"/>
      <c r="T119" s="81"/>
      <c r="U119" s="77"/>
      <c r="V119" s="79"/>
      <c r="W119" s="79"/>
      <c r="X119" s="86"/>
      <c r="Y119" s="83"/>
      <c r="Z119" s="84"/>
      <c r="AA119" s="85"/>
      <c r="AB119" s="86"/>
    </row>
    <row r="120" spans="2:28" ht="16.5" customHeight="1" x14ac:dyDescent="0.25">
      <c r="B120" s="100" t="s">
        <v>205</v>
      </c>
      <c r="C120" s="101"/>
      <c r="D120" s="101"/>
      <c r="E120" s="101"/>
      <c r="F120" s="101"/>
      <c r="G120" s="102"/>
      <c r="H120" s="102" t="s">
        <v>210</v>
      </c>
      <c r="I120" s="102" t="s">
        <v>1415</v>
      </c>
      <c r="J120" s="102" t="s">
        <v>1416</v>
      </c>
      <c r="K120" s="102">
        <v>30</v>
      </c>
      <c r="L120" s="102">
        <v>8</v>
      </c>
      <c r="M120" s="102"/>
      <c r="N120" s="102"/>
      <c r="O120" s="102" t="s">
        <v>208</v>
      </c>
      <c r="P120" s="102" t="s">
        <v>209</v>
      </c>
      <c r="Q120" s="102" t="s">
        <v>139</v>
      </c>
      <c r="R120" s="102">
        <v>34160</v>
      </c>
      <c r="S120" s="102" t="s">
        <v>236</v>
      </c>
      <c r="T120" s="102">
        <v>200</v>
      </c>
      <c r="U120" s="102" t="s">
        <v>1417</v>
      </c>
      <c r="V120" s="103"/>
      <c r="W120" s="101"/>
      <c r="X120" s="102"/>
      <c r="Y120" s="101"/>
      <c r="Z120" s="101"/>
      <c r="AA120" s="101"/>
      <c r="AB120" s="104"/>
    </row>
    <row r="121" spans="2:28" ht="16.5" customHeight="1" x14ac:dyDescent="0.25">
      <c r="B121" s="97">
        <v>507</v>
      </c>
      <c r="C121" s="97" t="s">
        <v>55</v>
      </c>
      <c r="D121" s="98">
        <v>5299</v>
      </c>
      <c r="E121" s="99">
        <v>51</v>
      </c>
      <c r="F121" s="97">
        <v>8</v>
      </c>
      <c r="G121" s="97">
        <v>2</v>
      </c>
      <c r="H121" s="105">
        <v>0</v>
      </c>
      <c r="I121" s="105">
        <v>1</v>
      </c>
      <c r="J121" s="105">
        <v>29</v>
      </c>
      <c r="K121" s="95">
        <v>129</v>
      </c>
      <c r="L121" s="106">
        <f>T120</f>
        <v>200</v>
      </c>
      <c r="M121" s="106">
        <f>K121*L121</f>
        <v>25800</v>
      </c>
      <c r="N121" s="77"/>
      <c r="O121" s="78" t="s">
        <v>203</v>
      </c>
      <c r="P121" s="78" t="s">
        <v>25</v>
      </c>
      <c r="Q121" s="78" t="s">
        <v>143</v>
      </c>
      <c r="R121" s="79">
        <v>72</v>
      </c>
      <c r="S121" s="80"/>
      <c r="T121" s="81">
        <v>7650</v>
      </c>
      <c r="U121" s="77" t="s">
        <v>1195</v>
      </c>
      <c r="V121" s="79">
        <f>R121*T121*93/100</f>
        <v>512244</v>
      </c>
      <c r="W121" s="79">
        <f>R121*T121-V121</f>
        <v>38556</v>
      </c>
      <c r="X121" s="82">
        <f>M121+W121</f>
        <v>64356</v>
      </c>
      <c r="Y121" s="83">
        <f>M121</f>
        <v>25800</v>
      </c>
      <c r="Z121" s="84"/>
      <c r="AA121" s="87">
        <f>AB121*M121/100</f>
        <v>5.16</v>
      </c>
      <c r="AB121" s="86">
        <v>0.02</v>
      </c>
    </row>
    <row r="122" spans="2:28" ht="16.5" customHeight="1" x14ac:dyDescent="0.25">
      <c r="B122" s="99"/>
      <c r="C122" s="99"/>
      <c r="D122" s="99"/>
      <c r="E122" s="99"/>
      <c r="F122" s="99"/>
      <c r="G122" s="99"/>
      <c r="H122" s="107"/>
      <c r="I122" s="107"/>
      <c r="J122" s="107"/>
      <c r="K122" s="106"/>
      <c r="L122" s="106"/>
      <c r="M122" s="106"/>
      <c r="N122" s="77"/>
      <c r="O122" s="78"/>
      <c r="P122" s="78"/>
      <c r="Q122" s="78"/>
      <c r="R122" s="79"/>
      <c r="S122" s="80"/>
      <c r="T122" s="81"/>
      <c r="U122" s="77"/>
      <c r="V122" s="79"/>
      <c r="W122" s="79"/>
      <c r="X122" s="86"/>
      <c r="Y122" s="83"/>
      <c r="Z122" s="84"/>
      <c r="AA122" s="85"/>
      <c r="AB122" s="86"/>
    </row>
    <row r="123" spans="2:28" ht="16.5" customHeight="1" x14ac:dyDescent="0.25">
      <c r="B123" s="100" t="s">
        <v>205</v>
      </c>
      <c r="C123" s="101"/>
      <c r="D123" s="101"/>
      <c r="E123" s="101"/>
      <c r="F123" s="101"/>
      <c r="G123" s="102"/>
      <c r="H123" s="102" t="s">
        <v>210</v>
      </c>
      <c r="I123" s="102" t="s">
        <v>1415</v>
      </c>
      <c r="J123" s="102" t="s">
        <v>1416</v>
      </c>
      <c r="K123" s="102">
        <v>30</v>
      </c>
      <c r="L123" s="102">
        <v>8</v>
      </c>
      <c r="M123" s="102"/>
      <c r="N123" s="102"/>
      <c r="O123" s="102" t="s">
        <v>208</v>
      </c>
      <c r="P123" s="102" t="s">
        <v>209</v>
      </c>
      <c r="Q123" s="102" t="s">
        <v>139</v>
      </c>
      <c r="R123" s="102">
        <v>34160</v>
      </c>
      <c r="S123" s="102" t="s">
        <v>236</v>
      </c>
      <c r="T123" s="102">
        <v>200</v>
      </c>
      <c r="U123" s="102" t="s">
        <v>1418</v>
      </c>
      <c r="V123" s="103"/>
      <c r="W123" s="101"/>
      <c r="X123" s="102"/>
      <c r="Y123" s="101"/>
      <c r="Z123" s="101"/>
      <c r="AA123" s="101"/>
      <c r="AB123" s="104"/>
    </row>
    <row r="124" spans="2:28" ht="16.5" customHeight="1" x14ac:dyDescent="0.25">
      <c r="B124" s="97">
        <v>508</v>
      </c>
      <c r="C124" s="97" t="s">
        <v>55</v>
      </c>
      <c r="D124" s="98">
        <v>5300</v>
      </c>
      <c r="E124" s="99">
        <v>52</v>
      </c>
      <c r="F124" s="97">
        <v>8</v>
      </c>
      <c r="G124" s="97">
        <v>1</v>
      </c>
      <c r="H124" s="105">
        <v>0</v>
      </c>
      <c r="I124" s="105">
        <v>1</v>
      </c>
      <c r="J124" s="105">
        <v>31</v>
      </c>
      <c r="K124" s="95">
        <v>131</v>
      </c>
      <c r="L124" s="106">
        <f>T123</f>
        <v>200</v>
      </c>
      <c r="M124" s="106">
        <f>K124*L124</f>
        <v>26200</v>
      </c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2"/>
      <c r="Y124" s="83">
        <f>M124</f>
        <v>26200</v>
      </c>
      <c r="Z124" s="84"/>
      <c r="AA124" s="87">
        <f>AB124*M124/100</f>
        <v>2.62</v>
      </c>
      <c r="AB124" s="82">
        <v>0.01</v>
      </c>
    </row>
    <row r="125" spans="2:28" ht="16.5" customHeight="1" x14ac:dyDescent="0.25">
      <c r="B125" s="99"/>
      <c r="C125" s="99"/>
      <c r="D125" s="99"/>
      <c r="E125" s="99"/>
      <c r="F125" s="99"/>
      <c r="G125" s="99"/>
      <c r="H125" s="107"/>
      <c r="I125" s="107"/>
      <c r="J125" s="107"/>
      <c r="K125" s="106"/>
      <c r="L125" s="106"/>
      <c r="M125" s="106"/>
      <c r="N125" s="77"/>
      <c r="O125" s="78"/>
      <c r="P125" s="78"/>
      <c r="Q125" s="78"/>
      <c r="R125" s="79"/>
      <c r="S125" s="80"/>
      <c r="T125" s="81"/>
      <c r="U125" s="77"/>
      <c r="V125" s="79"/>
      <c r="W125" s="79"/>
      <c r="X125" s="86"/>
      <c r="Y125" s="83"/>
      <c r="Z125" s="84"/>
      <c r="AA125" s="85"/>
      <c r="AB125" s="86"/>
    </row>
    <row r="126" spans="2:28" ht="16.5" customHeight="1" x14ac:dyDescent="0.25">
      <c r="B126" s="100" t="s">
        <v>205</v>
      </c>
      <c r="C126" s="101"/>
      <c r="D126" s="101"/>
      <c r="E126" s="101"/>
      <c r="F126" s="101"/>
      <c r="G126" s="102"/>
      <c r="H126" s="102" t="s">
        <v>210</v>
      </c>
      <c r="I126" s="102" t="s">
        <v>1349</v>
      </c>
      <c r="J126" s="102" t="s">
        <v>1350</v>
      </c>
      <c r="K126" s="102">
        <v>21</v>
      </c>
      <c r="L126" s="102">
        <v>8</v>
      </c>
      <c r="M126" s="102"/>
      <c r="N126" s="102"/>
      <c r="O126" s="102" t="s">
        <v>208</v>
      </c>
      <c r="P126" s="102" t="s">
        <v>209</v>
      </c>
      <c r="Q126" s="102" t="s">
        <v>139</v>
      </c>
      <c r="R126" s="102">
        <v>34160</v>
      </c>
      <c r="S126" s="102" t="s">
        <v>236</v>
      </c>
      <c r="T126" s="102">
        <v>200</v>
      </c>
      <c r="U126" s="102" t="s">
        <v>1419</v>
      </c>
      <c r="V126" s="103"/>
      <c r="W126" s="101"/>
      <c r="X126" s="102"/>
      <c r="Y126" s="101"/>
      <c r="Z126" s="101"/>
      <c r="AA126" s="101"/>
      <c r="AB126" s="104"/>
    </row>
    <row r="127" spans="2:28" ht="16.5" customHeight="1" x14ac:dyDescent="0.25">
      <c r="B127" s="97">
        <v>509</v>
      </c>
      <c r="C127" s="97" t="s">
        <v>55</v>
      </c>
      <c r="D127" s="98">
        <v>5290</v>
      </c>
      <c r="E127" s="99">
        <v>53</v>
      </c>
      <c r="F127" s="97">
        <v>8</v>
      </c>
      <c r="G127" s="97">
        <v>2</v>
      </c>
      <c r="H127" s="105">
        <v>0</v>
      </c>
      <c r="I127" s="105">
        <v>1</v>
      </c>
      <c r="J127" s="105">
        <v>12</v>
      </c>
      <c r="K127" s="95">
        <v>112</v>
      </c>
      <c r="L127" s="106">
        <f>T126</f>
        <v>200</v>
      </c>
      <c r="M127" s="106">
        <f>K127*L127</f>
        <v>22400</v>
      </c>
      <c r="N127" s="77"/>
      <c r="O127" s="78" t="s">
        <v>203</v>
      </c>
      <c r="P127" s="78" t="s">
        <v>211</v>
      </c>
      <c r="Q127" s="78" t="s">
        <v>143</v>
      </c>
      <c r="R127" s="79">
        <v>135</v>
      </c>
      <c r="S127" s="80"/>
      <c r="T127" s="81">
        <v>7450</v>
      </c>
      <c r="U127" s="96" t="s">
        <v>411</v>
      </c>
      <c r="V127" s="79">
        <f>R127*T127*85/100</f>
        <v>854887.5</v>
      </c>
      <c r="W127" s="79">
        <f>R127*T127-V127</f>
        <v>150862.5</v>
      </c>
      <c r="X127" s="82">
        <f>M127+W127</f>
        <v>173262.5</v>
      </c>
      <c r="Y127" s="83">
        <f>M127</f>
        <v>22400</v>
      </c>
      <c r="Z127" s="84"/>
      <c r="AA127" s="87">
        <f>AB127*M127/100</f>
        <v>4.4800000000000004</v>
      </c>
      <c r="AB127" s="86">
        <v>0.02</v>
      </c>
    </row>
    <row r="128" spans="2:28" ht="16.5" customHeight="1" x14ac:dyDescent="0.25">
      <c r="B128" s="97"/>
      <c r="C128" s="108" t="s">
        <v>1420</v>
      </c>
      <c r="D128" s="98"/>
      <c r="E128" s="99"/>
      <c r="F128" s="97"/>
      <c r="G128" s="97"/>
      <c r="H128" s="105"/>
      <c r="I128" s="105">
        <v>1</v>
      </c>
      <c r="J128" s="105"/>
      <c r="K128" s="95">
        <v>100</v>
      </c>
      <c r="L128" s="106">
        <f>T126</f>
        <v>200</v>
      </c>
      <c r="M128" s="106">
        <f>K128*L128</f>
        <v>20000</v>
      </c>
      <c r="N128" s="77"/>
      <c r="O128" s="78" t="s">
        <v>203</v>
      </c>
      <c r="P128" s="78" t="s">
        <v>5</v>
      </c>
      <c r="Q128" s="78" t="s">
        <v>143</v>
      </c>
      <c r="R128" s="79">
        <v>108</v>
      </c>
      <c r="S128" s="80"/>
      <c r="T128" s="81">
        <v>8050</v>
      </c>
      <c r="U128" s="96" t="s">
        <v>388</v>
      </c>
      <c r="V128" s="79">
        <f>R128*T128*26/100</f>
        <v>226044</v>
      </c>
      <c r="W128" s="79">
        <f>R128*T128-V128</f>
        <v>643356</v>
      </c>
      <c r="X128" s="82">
        <f>M128+W128</f>
        <v>663356</v>
      </c>
      <c r="Y128" s="83">
        <f>M128</f>
        <v>20000</v>
      </c>
      <c r="Z128" s="84"/>
      <c r="AA128" s="87">
        <f>AB128*M128/100</f>
        <v>4</v>
      </c>
      <c r="AB128" s="86">
        <v>0.02</v>
      </c>
    </row>
    <row r="129" spans="2:28" ht="16.5" customHeight="1" x14ac:dyDescent="0.25">
      <c r="B129" s="97"/>
      <c r="C129" s="97"/>
      <c r="D129" s="98"/>
      <c r="E129" s="99"/>
      <c r="F129" s="97"/>
      <c r="G129" s="97"/>
      <c r="H129" s="105">
        <v>0</v>
      </c>
      <c r="I129" s="105">
        <v>2</v>
      </c>
      <c r="J129" s="105">
        <v>12</v>
      </c>
      <c r="K129" s="95">
        <v>212</v>
      </c>
      <c r="L129" s="106"/>
      <c r="M129" s="106"/>
      <c r="N129" s="77"/>
      <c r="O129" s="78"/>
      <c r="P129" s="78"/>
      <c r="Q129" s="78"/>
      <c r="R129" s="79"/>
      <c r="S129" s="80"/>
      <c r="T129" s="81"/>
      <c r="U129" s="77"/>
      <c r="V129" s="79"/>
      <c r="W129" s="79"/>
      <c r="X129" s="82"/>
      <c r="Y129" s="83"/>
      <c r="Z129" s="84"/>
      <c r="AA129" s="87">
        <f>SUM(AA127:AA128)</f>
        <v>8.48</v>
      </c>
      <c r="AB129" s="82"/>
    </row>
    <row r="130" spans="2:28" ht="16.5" customHeight="1" x14ac:dyDescent="0.25">
      <c r="B130" s="99"/>
      <c r="C130" s="99"/>
      <c r="D130" s="99"/>
      <c r="E130" s="99"/>
      <c r="F130" s="99"/>
      <c r="G130" s="99"/>
      <c r="H130" s="107"/>
      <c r="I130" s="107"/>
      <c r="J130" s="107"/>
      <c r="K130" s="106"/>
      <c r="L130" s="106"/>
      <c r="M130" s="106"/>
      <c r="N130" s="77"/>
      <c r="O130" s="78"/>
      <c r="P130" s="78"/>
      <c r="Q130" s="78"/>
      <c r="R130" s="79"/>
      <c r="S130" s="80"/>
      <c r="T130" s="81"/>
      <c r="U130" s="77"/>
      <c r="V130" s="79"/>
      <c r="W130" s="79"/>
      <c r="X130" s="86"/>
      <c r="Y130" s="83"/>
      <c r="Z130" s="84"/>
      <c r="AA130" s="85"/>
      <c r="AB130" s="86"/>
    </row>
    <row r="131" spans="2:28" ht="16.5" customHeight="1" x14ac:dyDescent="0.25">
      <c r="B131" s="100" t="s">
        <v>205</v>
      </c>
      <c r="C131" s="101"/>
      <c r="D131" s="101"/>
      <c r="E131" s="101"/>
      <c r="F131" s="101"/>
      <c r="G131" s="102"/>
      <c r="H131" s="102" t="s">
        <v>207</v>
      </c>
      <c r="I131" s="102" t="s">
        <v>759</v>
      </c>
      <c r="J131" s="102" t="s">
        <v>743</v>
      </c>
      <c r="K131" s="102" t="s">
        <v>1421</v>
      </c>
      <c r="L131" s="102">
        <v>8</v>
      </c>
      <c r="M131" s="102"/>
      <c r="N131" s="102"/>
      <c r="O131" s="102" t="s">
        <v>208</v>
      </c>
      <c r="P131" s="102" t="s">
        <v>209</v>
      </c>
      <c r="Q131" s="102" t="s">
        <v>139</v>
      </c>
      <c r="R131" s="102">
        <v>34160</v>
      </c>
      <c r="S131" s="102" t="s">
        <v>236</v>
      </c>
      <c r="T131" s="102">
        <v>200</v>
      </c>
      <c r="U131" s="102" t="s">
        <v>1422</v>
      </c>
      <c r="V131" s="103"/>
      <c r="W131" s="101"/>
      <c r="X131" s="102"/>
      <c r="Y131" s="101"/>
      <c r="Z131" s="101"/>
      <c r="AA131" s="101"/>
      <c r="AB131" s="104"/>
    </row>
    <row r="132" spans="2:28" ht="16.5" customHeight="1" x14ac:dyDescent="0.25">
      <c r="B132" s="97">
        <v>510</v>
      </c>
      <c r="C132" s="97" t="s">
        <v>55</v>
      </c>
      <c r="D132" s="98">
        <v>5291</v>
      </c>
      <c r="E132" s="99">
        <v>54</v>
      </c>
      <c r="F132" s="97">
        <v>8</v>
      </c>
      <c r="G132" s="97">
        <v>2</v>
      </c>
      <c r="H132" s="105">
        <v>0</v>
      </c>
      <c r="I132" s="105">
        <v>1</v>
      </c>
      <c r="J132" s="105">
        <v>24</v>
      </c>
      <c r="K132" s="95">
        <v>124</v>
      </c>
      <c r="L132" s="106">
        <f>T131</f>
        <v>200</v>
      </c>
      <c r="M132" s="106">
        <f>K132*L132</f>
        <v>24800</v>
      </c>
      <c r="N132" s="77"/>
      <c r="O132" s="78" t="s">
        <v>203</v>
      </c>
      <c r="P132" s="78" t="s">
        <v>211</v>
      </c>
      <c r="Q132" s="78" t="s">
        <v>143</v>
      </c>
      <c r="R132" s="79">
        <v>135</v>
      </c>
      <c r="S132" s="80"/>
      <c r="T132" s="81">
        <v>7450</v>
      </c>
      <c r="U132" s="96" t="s">
        <v>1234</v>
      </c>
      <c r="V132" s="79">
        <f>R132*T132*85/100</f>
        <v>854887.5</v>
      </c>
      <c r="W132" s="79">
        <f>R132*T132-V132</f>
        <v>150862.5</v>
      </c>
      <c r="X132" s="82">
        <f>M132+W132</f>
        <v>175662.5</v>
      </c>
      <c r="Y132" s="83">
        <f>M132</f>
        <v>24800</v>
      </c>
      <c r="Z132" s="84"/>
      <c r="AA132" s="87">
        <f>AB132*M132/100</f>
        <v>4.96</v>
      </c>
      <c r="AB132" s="86">
        <v>0.02</v>
      </c>
    </row>
    <row r="133" spans="2:28" ht="16.5" customHeight="1" x14ac:dyDescent="0.25">
      <c r="B133" s="99"/>
      <c r="C133" s="99"/>
      <c r="D133" s="99"/>
      <c r="E133" s="99"/>
      <c r="F133" s="99"/>
      <c r="G133" s="99"/>
      <c r="H133" s="107"/>
      <c r="I133" s="107"/>
      <c r="J133" s="107"/>
      <c r="K133" s="106"/>
      <c r="L133" s="106"/>
      <c r="M133" s="106"/>
      <c r="N133" s="77"/>
      <c r="O133" s="78"/>
      <c r="P133" s="78"/>
      <c r="Q133" s="78"/>
      <c r="R133" s="79"/>
      <c r="S133" s="80"/>
      <c r="T133" s="81"/>
      <c r="U133" s="77"/>
      <c r="V133" s="79"/>
      <c r="W133" s="79"/>
      <c r="X133" s="86"/>
      <c r="Y133" s="83"/>
      <c r="Z133" s="84"/>
      <c r="AA133" s="85"/>
      <c r="AB133" s="86"/>
    </row>
    <row r="134" spans="2:28" ht="16.5" customHeight="1" x14ac:dyDescent="0.25">
      <c r="B134" s="100" t="s">
        <v>205</v>
      </c>
      <c r="C134" s="101"/>
      <c r="D134" s="101"/>
      <c r="E134" s="101"/>
      <c r="F134" s="101"/>
      <c r="G134" s="102"/>
      <c r="H134" s="102" t="s">
        <v>210</v>
      </c>
      <c r="I134" s="102" t="s">
        <v>1423</v>
      </c>
      <c r="J134" s="102" t="s">
        <v>1374</v>
      </c>
      <c r="K134" s="102">
        <v>7</v>
      </c>
      <c r="L134" s="102">
        <v>8</v>
      </c>
      <c r="M134" s="102"/>
      <c r="N134" s="102"/>
      <c r="O134" s="102" t="s">
        <v>208</v>
      </c>
      <c r="P134" s="102" t="s">
        <v>209</v>
      </c>
      <c r="Q134" s="102" t="s">
        <v>139</v>
      </c>
      <c r="R134" s="102">
        <v>34160</v>
      </c>
      <c r="S134" s="102" t="s">
        <v>236</v>
      </c>
      <c r="T134" s="102">
        <v>200</v>
      </c>
      <c r="U134" s="102" t="s">
        <v>1424</v>
      </c>
      <c r="V134" s="103"/>
      <c r="W134" s="101"/>
      <c r="X134" s="102" t="s">
        <v>212</v>
      </c>
      <c r="Y134" s="101" t="s">
        <v>1426</v>
      </c>
      <c r="Z134" s="101"/>
      <c r="AA134" s="101"/>
      <c r="AB134" s="104"/>
    </row>
    <row r="135" spans="2:28" ht="16.5" customHeight="1" x14ac:dyDescent="0.25">
      <c r="B135" s="97">
        <v>511</v>
      </c>
      <c r="C135" s="97" t="s">
        <v>55</v>
      </c>
      <c r="D135" s="98">
        <v>5292</v>
      </c>
      <c r="E135" s="99">
        <v>55</v>
      </c>
      <c r="F135" s="97">
        <v>8</v>
      </c>
      <c r="G135" s="97">
        <v>2</v>
      </c>
      <c r="H135" s="105">
        <v>0</v>
      </c>
      <c r="I135" s="105">
        <v>0</v>
      </c>
      <c r="J135" s="105">
        <v>69</v>
      </c>
      <c r="K135" s="95">
        <v>69</v>
      </c>
      <c r="L135" s="106">
        <f>T134</f>
        <v>200</v>
      </c>
      <c r="M135" s="106">
        <f>K135*L135</f>
        <v>13800</v>
      </c>
      <c r="N135" s="77"/>
      <c r="O135" s="78" t="s">
        <v>203</v>
      </c>
      <c r="P135" s="78" t="s">
        <v>211</v>
      </c>
      <c r="Q135" s="78" t="s">
        <v>143</v>
      </c>
      <c r="R135" s="79">
        <v>162</v>
      </c>
      <c r="S135" s="80"/>
      <c r="T135" s="81">
        <v>7450</v>
      </c>
      <c r="U135" s="96" t="s">
        <v>1425</v>
      </c>
      <c r="V135" s="79">
        <f>R135*T135*85/100</f>
        <v>1025865</v>
      </c>
      <c r="W135" s="79">
        <f>R135*T135-V135</f>
        <v>181035</v>
      </c>
      <c r="X135" s="82">
        <f>M135+W135</f>
        <v>194835</v>
      </c>
      <c r="Y135" s="83">
        <f>M135</f>
        <v>13800</v>
      </c>
      <c r="Z135" s="84"/>
      <c r="AA135" s="87">
        <f>AB135*M135/100</f>
        <v>2.76</v>
      </c>
      <c r="AB135" s="86">
        <v>0.02</v>
      </c>
    </row>
    <row r="136" spans="2:28" ht="16.5" customHeight="1" x14ac:dyDescent="0.25">
      <c r="B136" s="99"/>
      <c r="C136" s="99"/>
      <c r="D136" s="99"/>
      <c r="E136" s="99"/>
      <c r="F136" s="99"/>
      <c r="G136" s="99"/>
      <c r="H136" s="107"/>
      <c r="I136" s="107"/>
      <c r="J136" s="107"/>
      <c r="K136" s="106"/>
      <c r="L136" s="106"/>
      <c r="M136" s="106"/>
      <c r="N136" s="77"/>
      <c r="O136" s="78"/>
      <c r="P136" s="78"/>
      <c r="Q136" s="78"/>
      <c r="R136" s="79"/>
      <c r="S136" s="80"/>
      <c r="T136" s="81"/>
      <c r="U136" s="77"/>
      <c r="V136" s="79"/>
      <c r="W136" s="79"/>
      <c r="X136" s="86"/>
      <c r="Y136" s="83"/>
      <c r="Z136" s="84"/>
      <c r="AA136" s="85"/>
      <c r="AB136" s="86"/>
    </row>
    <row r="137" spans="2:28" ht="16.5" customHeight="1" x14ac:dyDescent="0.25">
      <c r="B137" s="100" t="s">
        <v>205</v>
      </c>
      <c r="C137" s="101"/>
      <c r="D137" s="101"/>
      <c r="E137" s="101"/>
      <c r="F137" s="101"/>
      <c r="G137" s="102"/>
      <c r="H137" s="102" t="s">
        <v>207</v>
      </c>
      <c r="I137" s="102" t="s">
        <v>1427</v>
      </c>
      <c r="J137" s="102" t="s">
        <v>743</v>
      </c>
      <c r="K137" s="102">
        <v>56</v>
      </c>
      <c r="L137" s="102">
        <v>8</v>
      </c>
      <c r="M137" s="102"/>
      <c r="N137" s="102"/>
      <c r="O137" s="102" t="s">
        <v>208</v>
      </c>
      <c r="P137" s="102" t="s">
        <v>209</v>
      </c>
      <c r="Q137" s="102" t="s">
        <v>139</v>
      </c>
      <c r="R137" s="102">
        <v>34160</v>
      </c>
      <c r="S137" s="102"/>
      <c r="T137" s="102">
        <v>200</v>
      </c>
      <c r="U137" s="102" t="s">
        <v>1428</v>
      </c>
      <c r="V137" s="103"/>
      <c r="W137" s="101"/>
      <c r="X137" s="102"/>
      <c r="Y137" s="101"/>
      <c r="Z137" s="101"/>
      <c r="AA137" s="101"/>
      <c r="AB137" s="104"/>
    </row>
    <row r="138" spans="2:28" ht="16.5" customHeight="1" x14ac:dyDescent="0.25">
      <c r="B138" s="97">
        <v>512</v>
      </c>
      <c r="C138" s="97" t="s">
        <v>55</v>
      </c>
      <c r="D138" s="98">
        <v>5293</v>
      </c>
      <c r="E138" s="99">
        <v>56</v>
      </c>
      <c r="F138" s="97">
        <v>8</v>
      </c>
      <c r="G138" s="97">
        <v>2</v>
      </c>
      <c r="H138" s="105">
        <v>0</v>
      </c>
      <c r="I138" s="105">
        <v>0</v>
      </c>
      <c r="J138" s="105">
        <v>61</v>
      </c>
      <c r="K138" s="95">
        <v>61</v>
      </c>
      <c r="L138" s="106">
        <f>T137</f>
        <v>200</v>
      </c>
      <c r="M138" s="106">
        <f>K138*L138</f>
        <v>12200</v>
      </c>
      <c r="N138" s="77"/>
      <c r="O138" s="78" t="s">
        <v>203</v>
      </c>
      <c r="P138" s="78" t="s">
        <v>211</v>
      </c>
      <c r="Q138" s="78" t="s">
        <v>143</v>
      </c>
      <c r="R138" s="79">
        <v>108</v>
      </c>
      <c r="S138" s="80"/>
      <c r="T138" s="81">
        <v>7450</v>
      </c>
      <c r="U138" s="96" t="s">
        <v>1158</v>
      </c>
      <c r="V138" s="79">
        <f>R138*T138*85/100</f>
        <v>683910</v>
      </c>
      <c r="W138" s="79">
        <f>R138*T138-V138</f>
        <v>120690</v>
      </c>
      <c r="X138" s="82">
        <f>M138+W138</f>
        <v>132890</v>
      </c>
      <c r="Y138" s="83">
        <f>M138</f>
        <v>12200</v>
      </c>
      <c r="Z138" s="84"/>
      <c r="AA138" s="87">
        <f>AB138*M138/100</f>
        <v>2.44</v>
      </c>
      <c r="AB138" s="86">
        <v>0.02</v>
      </c>
    </row>
    <row r="139" spans="2:28" ht="16.5" customHeight="1" x14ac:dyDescent="0.25">
      <c r="B139" s="99"/>
      <c r="C139" s="99"/>
      <c r="D139" s="99"/>
      <c r="E139" s="99"/>
      <c r="F139" s="99"/>
      <c r="G139" s="99"/>
      <c r="H139" s="107"/>
      <c r="I139" s="107"/>
      <c r="J139" s="107"/>
      <c r="K139" s="106"/>
      <c r="L139" s="106"/>
      <c r="M139" s="106"/>
      <c r="N139" s="77"/>
      <c r="O139" s="78"/>
      <c r="P139" s="78"/>
      <c r="Q139" s="78"/>
      <c r="R139" s="79"/>
      <c r="S139" s="80"/>
      <c r="T139" s="81"/>
      <c r="U139" s="77"/>
      <c r="V139" s="79"/>
      <c r="W139" s="79"/>
      <c r="X139" s="86"/>
      <c r="Y139" s="83"/>
      <c r="Z139" s="84"/>
      <c r="AA139" s="85"/>
      <c r="AB139" s="86"/>
    </row>
    <row r="140" spans="2:28" ht="16.5" customHeight="1" x14ac:dyDescent="0.25">
      <c r="B140" s="100" t="s">
        <v>205</v>
      </c>
      <c r="C140" s="101"/>
      <c r="D140" s="101"/>
      <c r="E140" s="101"/>
      <c r="F140" s="101"/>
      <c r="G140" s="102"/>
      <c r="H140" s="102" t="s">
        <v>207</v>
      </c>
      <c r="I140" s="102" t="s">
        <v>1429</v>
      </c>
      <c r="J140" s="102" t="s">
        <v>1430</v>
      </c>
      <c r="K140" s="102">
        <v>13</v>
      </c>
      <c r="L140" s="102">
        <v>8</v>
      </c>
      <c r="M140" s="102"/>
      <c r="N140" s="102"/>
      <c r="O140" s="102" t="s">
        <v>208</v>
      </c>
      <c r="P140" s="102" t="s">
        <v>209</v>
      </c>
      <c r="Q140" s="102" t="s">
        <v>139</v>
      </c>
      <c r="R140" s="102">
        <v>34160</v>
      </c>
      <c r="S140" s="102" t="s">
        <v>236</v>
      </c>
      <c r="T140" s="102">
        <v>200</v>
      </c>
      <c r="U140" s="102" t="s">
        <v>1431</v>
      </c>
      <c r="V140" s="103"/>
      <c r="W140" s="101"/>
      <c r="X140" s="102"/>
      <c r="Y140" s="101"/>
      <c r="Z140" s="101"/>
      <c r="AA140" s="101"/>
      <c r="AB140" s="104"/>
    </row>
    <row r="141" spans="2:28" ht="16.5" customHeight="1" x14ac:dyDescent="0.25">
      <c r="B141" s="97">
        <v>513</v>
      </c>
      <c r="C141" s="97" t="s">
        <v>55</v>
      </c>
      <c r="D141" s="98">
        <v>5294</v>
      </c>
      <c r="E141" s="99">
        <v>57</v>
      </c>
      <c r="F141" s="97">
        <v>8</v>
      </c>
      <c r="G141" s="97">
        <v>2</v>
      </c>
      <c r="H141" s="105">
        <v>0</v>
      </c>
      <c r="I141" s="105">
        <v>1</v>
      </c>
      <c r="J141" s="105">
        <v>39</v>
      </c>
      <c r="K141" s="95">
        <v>139</v>
      </c>
      <c r="L141" s="106">
        <f>T140</f>
        <v>200</v>
      </c>
      <c r="M141" s="106">
        <f>K141*L141</f>
        <v>27800</v>
      </c>
      <c r="N141" s="77"/>
      <c r="O141" s="78" t="s">
        <v>203</v>
      </c>
      <c r="P141" s="78" t="s">
        <v>211</v>
      </c>
      <c r="Q141" s="78" t="s">
        <v>143</v>
      </c>
      <c r="R141" s="79">
        <v>186</v>
      </c>
      <c r="S141" s="80"/>
      <c r="T141" s="81">
        <v>7450</v>
      </c>
      <c r="U141" s="96" t="s">
        <v>979</v>
      </c>
      <c r="V141" s="79">
        <f>R141*T141*85/100</f>
        <v>1177845</v>
      </c>
      <c r="W141" s="79">
        <f>R141*T141-V141</f>
        <v>207855</v>
      </c>
      <c r="X141" s="82">
        <f>M141+W141</f>
        <v>235655</v>
      </c>
      <c r="Y141" s="83">
        <f>M141</f>
        <v>27800</v>
      </c>
      <c r="Z141" s="84"/>
      <c r="AA141" s="87">
        <f>AB141*M141/100</f>
        <v>5.56</v>
      </c>
      <c r="AB141" s="86">
        <v>0.02</v>
      </c>
    </row>
    <row r="142" spans="2:28" ht="16.5" customHeight="1" x14ac:dyDescent="0.25">
      <c r="B142" s="99"/>
      <c r="C142" s="99"/>
      <c r="D142" s="99"/>
      <c r="E142" s="99"/>
      <c r="F142" s="99"/>
      <c r="G142" s="99"/>
      <c r="H142" s="107"/>
      <c r="I142" s="107"/>
      <c r="J142" s="107"/>
      <c r="K142" s="106"/>
      <c r="L142" s="106"/>
      <c r="M142" s="106"/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6"/>
      <c r="Y142" s="83"/>
      <c r="Z142" s="84"/>
      <c r="AA142" s="85"/>
      <c r="AB142" s="86"/>
    </row>
    <row r="143" spans="2:28" ht="16.5" customHeight="1" x14ac:dyDescent="0.25">
      <c r="B143" s="100" t="s">
        <v>205</v>
      </c>
      <c r="C143" s="101"/>
      <c r="D143" s="101"/>
      <c r="E143" s="101"/>
      <c r="F143" s="101"/>
      <c r="G143" s="102"/>
      <c r="H143" s="102" t="s">
        <v>207</v>
      </c>
      <c r="I143" s="102" t="s">
        <v>1427</v>
      </c>
      <c r="J143" s="102" t="s">
        <v>743</v>
      </c>
      <c r="K143" s="102">
        <v>28</v>
      </c>
      <c r="L143" s="102">
        <v>8</v>
      </c>
      <c r="M143" s="102"/>
      <c r="N143" s="102"/>
      <c r="O143" s="102" t="s">
        <v>208</v>
      </c>
      <c r="P143" s="102" t="s">
        <v>209</v>
      </c>
      <c r="Q143" s="102" t="s">
        <v>139</v>
      </c>
      <c r="R143" s="102">
        <v>34160</v>
      </c>
      <c r="S143" s="102" t="s">
        <v>236</v>
      </c>
      <c r="T143" s="102">
        <v>200</v>
      </c>
      <c r="U143" s="102" t="s">
        <v>1432</v>
      </c>
      <c r="V143" s="103"/>
      <c r="W143" s="101"/>
      <c r="X143" s="102" t="s">
        <v>212</v>
      </c>
      <c r="Y143" s="101" t="s">
        <v>1433</v>
      </c>
      <c r="Z143" s="101"/>
      <c r="AA143" s="101"/>
      <c r="AB143" s="104"/>
    </row>
    <row r="144" spans="2:28" ht="16.5" customHeight="1" x14ac:dyDescent="0.25">
      <c r="B144" s="97">
        <v>514</v>
      </c>
      <c r="C144" s="97" t="s">
        <v>55</v>
      </c>
      <c r="D144" s="98">
        <v>5295</v>
      </c>
      <c r="E144" s="99">
        <v>58</v>
      </c>
      <c r="F144" s="97">
        <v>8</v>
      </c>
      <c r="G144" s="97">
        <v>2</v>
      </c>
      <c r="H144" s="105">
        <v>0</v>
      </c>
      <c r="I144" s="105">
        <v>2</v>
      </c>
      <c r="J144" s="105">
        <v>44</v>
      </c>
      <c r="K144" s="95">
        <v>244</v>
      </c>
      <c r="L144" s="106">
        <f>T143</f>
        <v>200</v>
      </c>
      <c r="M144" s="106">
        <f>K144*L144</f>
        <v>48800</v>
      </c>
      <c r="N144" s="77"/>
      <c r="O144" s="78" t="s">
        <v>1434</v>
      </c>
      <c r="P144" s="78" t="s">
        <v>5</v>
      </c>
      <c r="Q144" s="78" t="s">
        <v>143</v>
      </c>
      <c r="R144" s="79">
        <v>81</v>
      </c>
      <c r="S144" s="80"/>
      <c r="T144" s="81">
        <v>8050</v>
      </c>
      <c r="U144" s="96" t="s">
        <v>1152</v>
      </c>
      <c r="V144" s="79">
        <f>R144*T144*4/100</f>
        <v>26082</v>
      </c>
      <c r="W144" s="79">
        <f>R144*T144-V144</f>
        <v>625968</v>
      </c>
      <c r="X144" s="82">
        <f>M144+W144</f>
        <v>674768</v>
      </c>
      <c r="Y144" s="83">
        <f>M144</f>
        <v>48800</v>
      </c>
      <c r="Z144" s="84"/>
      <c r="AA144" s="87">
        <f>AB144*M144/100</f>
        <v>9.76</v>
      </c>
      <c r="AB144" s="86">
        <v>0.02</v>
      </c>
    </row>
    <row r="145" spans="2:28" ht="16.5" customHeight="1" x14ac:dyDescent="0.25">
      <c r="B145" s="97"/>
      <c r="C145" s="97"/>
      <c r="D145" s="98"/>
      <c r="E145" s="99"/>
      <c r="F145" s="97"/>
      <c r="G145" s="97"/>
      <c r="H145" s="105"/>
      <c r="I145" s="105">
        <v>2</v>
      </c>
      <c r="J145" s="105"/>
      <c r="K145" s="95">
        <v>200</v>
      </c>
      <c r="L145" s="106">
        <f>T143</f>
        <v>200</v>
      </c>
      <c r="M145" s="106">
        <f>K145*L145</f>
        <v>40000</v>
      </c>
      <c r="N145" s="77"/>
      <c r="O145" s="78" t="s">
        <v>1434</v>
      </c>
      <c r="P145" s="78" t="s">
        <v>25</v>
      </c>
      <c r="Q145" s="78" t="s">
        <v>143</v>
      </c>
      <c r="R145" s="79">
        <v>108</v>
      </c>
      <c r="S145" s="80"/>
      <c r="T145" s="81">
        <v>7650</v>
      </c>
      <c r="U145" s="77" t="s">
        <v>1435</v>
      </c>
      <c r="V145" s="79">
        <f>R145*T145*93/100</f>
        <v>768366</v>
      </c>
      <c r="W145" s="79">
        <f>R145*T145-V145</f>
        <v>57834</v>
      </c>
      <c r="X145" s="82">
        <f>M145+W145</f>
        <v>97834</v>
      </c>
      <c r="Y145" s="83">
        <f>M145</f>
        <v>40000</v>
      </c>
      <c r="Z145" s="84"/>
      <c r="AA145" s="87">
        <f>AB145*M145/100</f>
        <v>8</v>
      </c>
      <c r="AB145" s="86">
        <v>0.02</v>
      </c>
    </row>
    <row r="146" spans="2:28" ht="16.5" customHeight="1" x14ac:dyDescent="0.25">
      <c r="B146" s="97"/>
      <c r="C146" s="97"/>
      <c r="D146" s="98"/>
      <c r="E146" s="99"/>
      <c r="F146" s="97"/>
      <c r="G146" s="97"/>
      <c r="H146" s="105">
        <v>1</v>
      </c>
      <c r="I146" s="105">
        <v>0</v>
      </c>
      <c r="J146" s="105">
        <v>44</v>
      </c>
      <c r="K146" s="95">
        <v>444</v>
      </c>
      <c r="L146" s="106"/>
      <c r="M146" s="106"/>
      <c r="N146" s="77"/>
      <c r="O146" s="78"/>
      <c r="P146" s="78"/>
      <c r="Q146" s="78"/>
      <c r="R146" s="79"/>
      <c r="S146" s="80"/>
      <c r="T146" s="81"/>
      <c r="U146" s="77"/>
      <c r="V146" s="79"/>
      <c r="W146" s="79"/>
      <c r="X146" s="82"/>
      <c r="Y146" s="83"/>
      <c r="Z146" s="84"/>
      <c r="AA146" s="87">
        <f>SUM(AA144:AA145)</f>
        <v>17.759999999999998</v>
      </c>
      <c r="AB146" s="82"/>
    </row>
    <row r="147" spans="2:28" ht="16.5" customHeight="1" x14ac:dyDescent="0.25">
      <c r="B147" s="97"/>
      <c r="C147" s="97"/>
      <c r="D147" s="98"/>
      <c r="E147" s="99"/>
      <c r="F147" s="97"/>
      <c r="G147" s="97"/>
      <c r="H147" s="105"/>
      <c r="I147" s="105"/>
      <c r="J147" s="105"/>
      <c r="K147" s="95"/>
      <c r="L147" s="106"/>
      <c r="M147" s="106"/>
      <c r="N147" s="77"/>
      <c r="O147" s="78"/>
      <c r="P147" s="78"/>
      <c r="Q147" s="78"/>
      <c r="R147" s="79"/>
      <c r="S147" s="80"/>
      <c r="T147" s="81"/>
      <c r="U147" s="77"/>
      <c r="V147" s="79"/>
      <c r="W147" s="79"/>
      <c r="X147" s="82"/>
      <c r="Y147" s="83"/>
      <c r="Z147" s="84"/>
      <c r="AA147" s="87"/>
      <c r="AB147" s="82"/>
    </row>
    <row r="148" spans="2:28" ht="16.5" customHeight="1" x14ac:dyDescent="0.25">
      <c r="B148" s="99"/>
      <c r="C148" s="99"/>
      <c r="D148" s="99"/>
      <c r="E148" s="99"/>
      <c r="F148" s="99"/>
      <c r="G148" s="99"/>
      <c r="H148" s="107"/>
      <c r="I148" s="107"/>
      <c r="J148" s="107"/>
      <c r="K148" s="106"/>
      <c r="L148" s="106"/>
      <c r="M148" s="106"/>
      <c r="N148" s="77"/>
      <c r="O148" s="78"/>
      <c r="P148" s="78"/>
      <c r="Q148" s="78"/>
      <c r="R148" s="79"/>
      <c r="S148" s="80"/>
      <c r="T148" s="81"/>
      <c r="U148" s="77"/>
      <c r="V148" s="79"/>
      <c r="W148" s="79"/>
      <c r="X148" s="86"/>
      <c r="Y148" s="83"/>
      <c r="Z148" s="84"/>
      <c r="AA148" s="85"/>
      <c r="AB148" s="86"/>
    </row>
    <row r="149" spans="2:28" ht="16.5" customHeight="1" x14ac:dyDescent="0.25">
      <c r="B149" s="100" t="s">
        <v>205</v>
      </c>
      <c r="C149" s="101"/>
      <c r="D149" s="101"/>
      <c r="E149" s="101"/>
      <c r="F149" s="101"/>
      <c r="G149" s="102"/>
      <c r="H149" s="102" t="s">
        <v>210</v>
      </c>
      <c r="I149" s="102" t="s">
        <v>1436</v>
      </c>
      <c r="J149" s="102" t="s">
        <v>1437</v>
      </c>
      <c r="K149" s="102">
        <v>36</v>
      </c>
      <c r="L149" s="102">
        <v>8</v>
      </c>
      <c r="M149" s="102"/>
      <c r="N149" s="102"/>
      <c r="O149" s="102" t="s">
        <v>208</v>
      </c>
      <c r="P149" s="102" t="s">
        <v>209</v>
      </c>
      <c r="Q149" s="102" t="s">
        <v>139</v>
      </c>
      <c r="R149" s="102">
        <v>34160</v>
      </c>
      <c r="S149" s="102" t="s">
        <v>236</v>
      </c>
      <c r="T149" s="102">
        <v>80</v>
      </c>
      <c r="U149" s="102" t="s">
        <v>1438</v>
      </c>
      <c r="V149" s="103"/>
      <c r="W149" s="101"/>
      <c r="X149" s="102" t="s">
        <v>212</v>
      </c>
      <c r="Y149" s="101" t="s">
        <v>1439</v>
      </c>
      <c r="Z149" s="101"/>
      <c r="AA149" s="101"/>
      <c r="AB149" s="104"/>
    </row>
    <row r="150" spans="2:28" ht="16.5" customHeight="1" x14ac:dyDescent="0.25">
      <c r="B150" s="97">
        <v>515</v>
      </c>
      <c r="C150" s="97" t="s">
        <v>55</v>
      </c>
      <c r="D150" s="98">
        <v>5296</v>
      </c>
      <c r="E150" s="99">
        <v>59</v>
      </c>
      <c r="F150" s="97">
        <v>8</v>
      </c>
      <c r="G150" s="97">
        <v>2</v>
      </c>
      <c r="H150" s="105">
        <v>0</v>
      </c>
      <c r="I150" s="105">
        <v>2</v>
      </c>
      <c r="J150" s="105">
        <v>11</v>
      </c>
      <c r="K150" s="95">
        <v>211</v>
      </c>
      <c r="L150" s="106">
        <f>T149</f>
        <v>80</v>
      </c>
      <c r="M150" s="106">
        <f>K150*L150</f>
        <v>16880</v>
      </c>
      <c r="N150" s="77"/>
      <c r="O150" s="78" t="s">
        <v>203</v>
      </c>
      <c r="P150" s="78" t="s">
        <v>25</v>
      </c>
      <c r="Q150" s="78" t="s">
        <v>143</v>
      </c>
      <c r="R150" s="79">
        <v>108</v>
      </c>
      <c r="S150" s="80"/>
      <c r="T150" s="81">
        <v>7650</v>
      </c>
      <c r="U150" s="77" t="s">
        <v>1342</v>
      </c>
      <c r="V150" s="79">
        <f>R150*T150*93/100</f>
        <v>768366</v>
      </c>
      <c r="W150" s="79">
        <f>R150*T150-V150</f>
        <v>57834</v>
      </c>
      <c r="X150" s="82">
        <f>M150+W150</f>
        <v>74714</v>
      </c>
      <c r="Y150" s="83">
        <f>M150</f>
        <v>16880</v>
      </c>
      <c r="Z150" s="84"/>
      <c r="AA150" s="87">
        <f>AB150*M150/100</f>
        <v>3.3760000000000003</v>
      </c>
      <c r="AB150" s="86">
        <v>0.02</v>
      </c>
    </row>
    <row r="151" spans="2:28" ht="16.5" customHeight="1" x14ac:dyDescent="0.25">
      <c r="B151" s="97"/>
      <c r="C151" s="97"/>
      <c r="D151" s="98"/>
      <c r="E151" s="99"/>
      <c r="F151" s="97"/>
      <c r="G151" s="97"/>
      <c r="H151" s="105"/>
      <c r="I151" s="105"/>
      <c r="J151" s="105"/>
      <c r="K151" s="95"/>
      <c r="L151" s="106"/>
      <c r="M151" s="106"/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2"/>
      <c r="Y151" s="83"/>
      <c r="Z151" s="84"/>
      <c r="AA151" s="87"/>
      <c r="AB151" s="86"/>
    </row>
    <row r="152" spans="2:28" ht="16.5" customHeight="1" x14ac:dyDescent="0.25">
      <c r="B152" s="99"/>
      <c r="C152" s="99"/>
      <c r="D152" s="99"/>
      <c r="E152" s="99"/>
      <c r="F152" s="99"/>
      <c r="G152" s="99"/>
      <c r="H152" s="107"/>
      <c r="I152" s="107"/>
      <c r="J152" s="107"/>
      <c r="K152" s="106"/>
      <c r="L152" s="106"/>
      <c r="M152" s="106"/>
      <c r="N152" s="77"/>
      <c r="O152" s="78"/>
      <c r="P152" s="78"/>
      <c r="Q152" s="78"/>
      <c r="R152" s="79"/>
      <c r="S152" s="80"/>
      <c r="T152" s="81"/>
      <c r="U152" s="77"/>
      <c r="V152" s="79"/>
      <c r="W152" s="79"/>
      <c r="X152" s="86"/>
      <c r="Y152" s="83"/>
      <c r="Z152" s="84"/>
      <c r="AA152" s="85"/>
      <c r="AB152" s="86"/>
    </row>
    <row r="153" spans="2:28" ht="16.5" customHeight="1" x14ac:dyDescent="0.25">
      <c r="B153" s="100" t="s">
        <v>205</v>
      </c>
      <c r="C153" s="101"/>
      <c r="D153" s="101"/>
      <c r="E153" s="101"/>
      <c r="F153" s="101"/>
      <c r="G153" s="102"/>
      <c r="H153" s="102" t="s">
        <v>210</v>
      </c>
      <c r="I153" s="102" t="s">
        <v>1436</v>
      </c>
      <c r="J153" s="102" t="s">
        <v>1437</v>
      </c>
      <c r="K153" s="102">
        <v>36</v>
      </c>
      <c r="L153" s="102">
        <v>8</v>
      </c>
      <c r="M153" s="102"/>
      <c r="N153" s="102"/>
      <c r="O153" s="102" t="s">
        <v>208</v>
      </c>
      <c r="P153" s="102" t="s">
        <v>209</v>
      </c>
      <c r="Q153" s="102" t="s">
        <v>139</v>
      </c>
      <c r="R153" s="102">
        <v>34160</v>
      </c>
      <c r="S153" s="102" t="s">
        <v>236</v>
      </c>
      <c r="T153" s="102">
        <v>200</v>
      </c>
      <c r="U153" s="102" t="s">
        <v>1440</v>
      </c>
      <c r="V153" s="103"/>
      <c r="W153" s="101"/>
      <c r="X153" s="102"/>
      <c r="Y153" s="101"/>
      <c r="Z153" s="101"/>
      <c r="AA153" s="101"/>
      <c r="AB153" s="104"/>
    </row>
    <row r="154" spans="2:28" ht="16.5" customHeight="1" x14ac:dyDescent="0.25">
      <c r="B154" s="97">
        <v>516</v>
      </c>
      <c r="C154" s="97" t="s">
        <v>55</v>
      </c>
      <c r="D154" s="98">
        <v>5297</v>
      </c>
      <c r="E154" s="99">
        <v>60</v>
      </c>
      <c r="F154" s="97">
        <v>8</v>
      </c>
      <c r="G154" s="97">
        <v>2</v>
      </c>
      <c r="H154" s="105">
        <v>0</v>
      </c>
      <c r="I154" s="105">
        <v>1</v>
      </c>
      <c r="J154" s="105">
        <v>24</v>
      </c>
      <c r="K154" s="95">
        <v>124</v>
      </c>
      <c r="L154" s="106">
        <f>T153</f>
        <v>200</v>
      </c>
      <c r="M154" s="106">
        <f>K154*L154</f>
        <v>24800</v>
      </c>
      <c r="N154" s="77"/>
      <c r="O154" s="78" t="s">
        <v>203</v>
      </c>
      <c r="P154" s="78" t="s">
        <v>5</v>
      </c>
      <c r="Q154" s="78" t="s">
        <v>143</v>
      </c>
      <c r="R154" s="79">
        <v>54</v>
      </c>
      <c r="S154" s="80"/>
      <c r="T154" s="81">
        <v>8050</v>
      </c>
      <c r="U154" s="96" t="s">
        <v>1063</v>
      </c>
      <c r="V154" s="79">
        <f>R154*T154*10/100</f>
        <v>43470</v>
      </c>
      <c r="W154" s="79">
        <f>R154*T154-V154</f>
        <v>391230</v>
      </c>
      <c r="X154" s="82">
        <f>M154+W154</f>
        <v>416030</v>
      </c>
      <c r="Y154" s="83">
        <f>M154</f>
        <v>24800</v>
      </c>
      <c r="Z154" s="84"/>
      <c r="AA154" s="87">
        <f>AB154*M154/100</f>
        <v>4.96</v>
      </c>
      <c r="AB154" s="86">
        <v>0.02</v>
      </c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207</v>
      </c>
      <c r="I156" s="102" t="s">
        <v>1441</v>
      </c>
      <c r="J156" s="102" t="s">
        <v>1442</v>
      </c>
      <c r="K156" s="102">
        <v>27</v>
      </c>
      <c r="L156" s="102">
        <v>8</v>
      </c>
      <c r="M156" s="102"/>
      <c r="N156" s="102"/>
      <c r="O156" s="102" t="s">
        <v>208</v>
      </c>
      <c r="P156" s="102" t="s">
        <v>209</v>
      </c>
      <c r="Q156" s="102" t="s">
        <v>139</v>
      </c>
      <c r="R156" s="102">
        <v>34160</v>
      </c>
      <c r="S156" s="102" t="s">
        <v>236</v>
      </c>
      <c r="T156" s="102">
        <v>200</v>
      </c>
      <c r="U156" s="102" t="s">
        <v>1443</v>
      </c>
      <c r="V156" s="103"/>
      <c r="W156" s="101"/>
      <c r="X156" s="102" t="s">
        <v>212</v>
      </c>
      <c r="Y156" s="101" t="s">
        <v>1444</v>
      </c>
      <c r="Z156" s="101"/>
      <c r="AA156" s="101"/>
      <c r="AB156" s="104"/>
    </row>
    <row r="157" spans="2:28" ht="16.5" customHeight="1" x14ac:dyDescent="0.25">
      <c r="B157" s="97">
        <v>517</v>
      </c>
      <c r="C157" s="97" t="s">
        <v>55</v>
      </c>
      <c r="D157" s="98">
        <v>5298</v>
      </c>
      <c r="E157" s="99">
        <v>61</v>
      </c>
      <c r="F157" s="97">
        <v>8</v>
      </c>
      <c r="G157" s="97">
        <v>2</v>
      </c>
      <c r="H157" s="105">
        <v>1</v>
      </c>
      <c r="I157" s="105">
        <v>2</v>
      </c>
      <c r="J157" s="105">
        <v>10</v>
      </c>
      <c r="K157" s="95">
        <v>610</v>
      </c>
      <c r="L157" s="106">
        <f>T156</f>
        <v>200</v>
      </c>
      <c r="M157" s="106">
        <f>K157*L157</f>
        <v>122000</v>
      </c>
      <c r="N157" s="77"/>
      <c r="O157" s="78" t="s">
        <v>203</v>
      </c>
      <c r="P157" s="78" t="s">
        <v>211</v>
      </c>
      <c r="Q157" s="78" t="s">
        <v>143</v>
      </c>
      <c r="R157" s="79">
        <v>108</v>
      </c>
      <c r="S157" s="80"/>
      <c r="T157" s="81">
        <v>7450</v>
      </c>
      <c r="U157" s="96" t="s">
        <v>1445</v>
      </c>
      <c r="V157" s="79">
        <f>R157*T157*85/100</f>
        <v>683910</v>
      </c>
      <c r="W157" s="79">
        <f>R157*T157-V157</f>
        <v>120690</v>
      </c>
      <c r="X157" s="82">
        <f>M157+W157</f>
        <v>242690</v>
      </c>
      <c r="Y157" s="83">
        <f>M157</f>
        <v>122000</v>
      </c>
      <c r="Z157" s="84"/>
      <c r="AA157" s="87">
        <f>AB157*M157/100</f>
        <v>24.4</v>
      </c>
      <c r="AB157" s="86">
        <v>0.02</v>
      </c>
    </row>
    <row r="158" spans="2:28" ht="16.5" customHeight="1" x14ac:dyDescent="0.25">
      <c r="B158" s="99"/>
      <c r="C158" s="99"/>
      <c r="D158" s="99"/>
      <c r="E158" s="99"/>
      <c r="F158" s="99"/>
      <c r="G158" s="99"/>
      <c r="H158" s="107"/>
      <c r="I158" s="107"/>
      <c r="J158" s="107"/>
      <c r="K158" s="106"/>
      <c r="L158" s="106"/>
      <c r="M158" s="106"/>
      <c r="N158" s="77"/>
      <c r="O158" s="78"/>
      <c r="P158" s="78"/>
      <c r="Q158" s="78"/>
      <c r="R158" s="79"/>
      <c r="S158" s="80"/>
      <c r="T158" s="81"/>
      <c r="U158" s="77"/>
      <c r="V158" s="79"/>
      <c r="W158" s="79"/>
      <c r="X158" s="86"/>
      <c r="Y158" s="83"/>
      <c r="Z158" s="84"/>
      <c r="AA158" s="85"/>
      <c r="AB158" s="86"/>
    </row>
    <row r="159" spans="2:28" ht="16.5" customHeight="1" x14ac:dyDescent="0.25">
      <c r="B159" s="100" t="s">
        <v>205</v>
      </c>
      <c r="C159" s="101"/>
      <c r="D159" s="101"/>
      <c r="E159" s="101"/>
      <c r="F159" s="101"/>
      <c r="G159" s="102"/>
      <c r="H159" s="102" t="s">
        <v>207</v>
      </c>
      <c r="I159" s="102" t="s">
        <v>1446</v>
      </c>
      <c r="J159" s="102" t="s">
        <v>1447</v>
      </c>
      <c r="K159" s="102">
        <v>58</v>
      </c>
      <c r="L159" s="102">
        <v>8</v>
      </c>
      <c r="M159" s="102"/>
      <c r="N159" s="102"/>
      <c r="O159" s="102" t="s">
        <v>208</v>
      </c>
      <c r="P159" s="102" t="s">
        <v>209</v>
      </c>
      <c r="Q159" s="102" t="s">
        <v>139</v>
      </c>
      <c r="R159" s="102">
        <v>34160</v>
      </c>
      <c r="S159" s="102" t="s">
        <v>236</v>
      </c>
      <c r="T159" s="102">
        <v>200</v>
      </c>
      <c r="U159" s="102" t="s">
        <v>1448</v>
      </c>
      <c r="V159" s="103"/>
      <c r="W159" s="101"/>
      <c r="X159" s="102" t="s">
        <v>212</v>
      </c>
      <c r="Y159" s="101" t="s">
        <v>1449</v>
      </c>
      <c r="Z159" s="101"/>
      <c r="AA159" s="101"/>
      <c r="AB159" s="104"/>
    </row>
    <row r="160" spans="2:28" ht="16.5" customHeight="1" x14ac:dyDescent="0.25">
      <c r="B160" s="97">
        <v>518</v>
      </c>
      <c r="C160" s="97" t="s">
        <v>55</v>
      </c>
      <c r="D160" s="98">
        <v>5282</v>
      </c>
      <c r="E160" s="99">
        <v>62</v>
      </c>
      <c r="F160" s="97">
        <v>8</v>
      </c>
      <c r="G160" s="97">
        <v>2</v>
      </c>
      <c r="H160" s="105">
        <v>0</v>
      </c>
      <c r="I160" s="105">
        <v>1</v>
      </c>
      <c r="J160" s="105">
        <v>94</v>
      </c>
      <c r="K160" s="95">
        <v>194</v>
      </c>
      <c r="L160" s="106">
        <f>T159</f>
        <v>200</v>
      </c>
      <c r="M160" s="106">
        <f>K160*L160</f>
        <v>38800</v>
      </c>
      <c r="N160" s="77"/>
      <c r="O160" s="78" t="s">
        <v>203</v>
      </c>
      <c r="P160" s="78" t="s">
        <v>211</v>
      </c>
      <c r="Q160" s="78" t="s">
        <v>143</v>
      </c>
      <c r="R160" s="79">
        <v>108</v>
      </c>
      <c r="S160" s="80"/>
      <c r="T160" s="81">
        <v>7450</v>
      </c>
      <c r="U160" s="96" t="s">
        <v>411</v>
      </c>
      <c r="V160" s="79">
        <f>R160*T160*85/100</f>
        <v>683910</v>
      </c>
      <c r="W160" s="79">
        <f>R160*T160-V160</f>
        <v>120690</v>
      </c>
      <c r="X160" s="82">
        <f>M160+W160</f>
        <v>159490</v>
      </c>
      <c r="Y160" s="83">
        <f>M160</f>
        <v>38800</v>
      </c>
      <c r="Z160" s="84"/>
      <c r="AA160" s="87">
        <f>AB160*M160/100</f>
        <v>7.76</v>
      </c>
      <c r="AB160" s="86">
        <v>0.02</v>
      </c>
    </row>
    <row r="161" spans="2:28" ht="16.5" customHeight="1" x14ac:dyDescent="0.25">
      <c r="B161" s="97"/>
      <c r="C161" s="108" t="s">
        <v>1450</v>
      </c>
      <c r="D161" s="98"/>
      <c r="E161" s="99"/>
      <c r="F161" s="97"/>
      <c r="G161" s="97"/>
      <c r="H161" s="105"/>
      <c r="I161" s="105">
        <v>1</v>
      </c>
      <c r="J161" s="105">
        <v>50</v>
      </c>
      <c r="K161" s="95">
        <v>150</v>
      </c>
      <c r="L161" s="106">
        <f>T159</f>
        <v>200</v>
      </c>
      <c r="M161" s="106">
        <f>K161*L161</f>
        <v>30000</v>
      </c>
      <c r="N161" s="77"/>
      <c r="O161" s="78" t="s">
        <v>203</v>
      </c>
      <c r="P161" s="78" t="s">
        <v>211</v>
      </c>
      <c r="Q161" s="78" t="s">
        <v>143</v>
      </c>
      <c r="R161" s="79">
        <v>90</v>
      </c>
      <c r="S161" s="80"/>
      <c r="T161" s="81">
        <v>7450</v>
      </c>
      <c r="U161" s="96" t="s">
        <v>411</v>
      </c>
      <c r="V161" s="79">
        <f>R161*T161*85/100</f>
        <v>569925</v>
      </c>
      <c r="W161" s="79">
        <f>R161*T161-V161</f>
        <v>100575</v>
      </c>
      <c r="X161" s="82">
        <f>M161+W161</f>
        <v>130575</v>
      </c>
      <c r="Y161" s="83">
        <f>M161</f>
        <v>30000</v>
      </c>
      <c r="Z161" s="84"/>
      <c r="AA161" s="87">
        <f>AB161*M161/100</f>
        <v>6</v>
      </c>
      <c r="AB161" s="86">
        <v>0.02</v>
      </c>
    </row>
    <row r="162" spans="2:28" ht="16.5" customHeight="1" x14ac:dyDescent="0.25">
      <c r="B162" s="97"/>
      <c r="C162" s="108" t="s">
        <v>1451</v>
      </c>
      <c r="D162" s="98"/>
      <c r="E162" s="99"/>
      <c r="F162" s="97"/>
      <c r="G162" s="97"/>
      <c r="H162" s="105"/>
      <c r="I162" s="105">
        <v>1</v>
      </c>
      <c r="J162" s="105">
        <v>50</v>
      </c>
      <c r="K162" s="95">
        <v>150</v>
      </c>
      <c r="L162" s="106">
        <f>T159</f>
        <v>200</v>
      </c>
      <c r="M162" s="106">
        <f>K162*L162</f>
        <v>30000</v>
      </c>
      <c r="N162" s="77"/>
      <c r="O162" s="78" t="s">
        <v>203</v>
      </c>
      <c r="P162" s="78" t="s">
        <v>5</v>
      </c>
      <c r="Q162" s="78" t="s">
        <v>143</v>
      </c>
      <c r="R162" s="79">
        <v>108</v>
      </c>
      <c r="S162" s="80"/>
      <c r="T162" s="81">
        <v>8050</v>
      </c>
      <c r="U162" s="96" t="s">
        <v>375</v>
      </c>
      <c r="V162" s="79">
        <f>R162*T162*36/100</f>
        <v>312984</v>
      </c>
      <c r="W162" s="79">
        <f>R162*T162-V162</f>
        <v>556416</v>
      </c>
      <c r="X162" s="82">
        <f>M162+W162</f>
        <v>586416</v>
      </c>
      <c r="Y162" s="83">
        <f>M162</f>
        <v>30000</v>
      </c>
      <c r="Z162" s="84"/>
      <c r="AA162" s="87">
        <f>AB162*M162/100</f>
        <v>6</v>
      </c>
      <c r="AB162" s="86">
        <v>0.02</v>
      </c>
    </row>
    <row r="163" spans="2:28" ht="16.5" customHeight="1" x14ac:dyDescent="0.25">
      <c r="B163" s="97"/>
      <c r="C163" s="108" t="s">
        <v>1452</v>
      </c>
      <c r="D163" s="98"/>
      <c r="E163" s="99"/>
      <c r="F163" s="97"/>
      <c r="G163" s="97"/>
      <c r="H163" s="105"/>
      <c r="I163" s="105">
        <v>1</v>
      </c>
      <c r="J163" s="105">
        <v>50</v>
      </c>
      <c r="K163" s="95">
        <v>150</v>
      </c>
      <c r="L163" s="106">
        <f>T159</f>
        <v>200</v>
      </c>
      <c r="M163" s="106">
        <f>K163*L163</f>
        <v>30000</v>
      </c>
      <c r="N163" s="77"/>
      <c r="O163" s="78" t="s">
        <v>203</v>
      </c>
      <c r="P163" s="78" t="s">
        <v>211</v>
      </c>
      <c r="Q163" s="78" t="s">
        <v>143</v>
      </c>
      <c r="R163" s="79">
        <v>90</v>
      </c>
      <c r="S163" s="80"/>
      <c r="T163" s="81">
        <v>7450</v>
      </c>
      <c r="U163" s="96" t="s">
        <v>406</v>
      </c>
      <c r="V163" s="79">
        <f>R163*T163*85/100</f>
        <v>569925</v>
      </c>
      <c r="W163" s="79">
        <f>R163*T163-V163</f>
        <v>100575</v>
      </c>
      <c r="X163" s="82">
        <f>M163+W163</f>
        <v>130575</v>
      </c>
      <c r="Y163" s="83">
        <f>M163</f>
        <v>30000</v>
      </c>
      <c r="Z163" s="84"/>
      <c r="AA163" s="87">
        <f>AB163*M163/100</f>
        <v>6</v>
      </c>
      <c r="AB163" s="86">
        <v>0.02</v>
      </c>
    </row>
    <row r="164" spans="2:28" ht="16.5" customHeight="1" x14ac:dyDescent="0.25">
      <c r="B164" s="97"/>
      <c r="C164" s="97"/>
      <c r="D164" s="98"/>
      <c r="E164" s="99"/>
      <c r="F164" s="97"/>
      <c r="G164" s="97"/>
      <c r="H164" s="105">
        <v>1</v>
      </c>
      <c r="I164" s="105">
        <v>2</v>
      </c>
      <c r="J164" s="105">
        <v>44</v>
      </c>
      <c r="K164" s="95">
        <v>644</v>
      </c>
      <c r="L164" s="106"/>
      <c r="M164" s="106"/>
      <c r="N164" s="77"/>
      <c r="O164" s="78"/>
      <c r="P164" s="78"/>
      <c r="Q164" s="78"/>
      <c r="R164" s="79"/>
      <c r="S164" s="80"/>
      <c r="T164" s="81"/>
      <c r="U164" s="77"/>
      <c r="V164" s="79"/>
      <c r="W164" s="79"/>
      <c r="X164" s="82"/>
      <c r="Y164" s="83"/>
      <c r="Z164" s="84"/>
      <c r="AA164" s="87">
        <f>SUM(AA160:AA163)</f>
        <v>25.759999999999998</v>
      </c>
      <c r="AB164" s="82"/>
    </row>
    <row r="165" spans="2:28" ht="16.5" customHeight="1" x14ac:dyDescent="0.25">
      <c r="B165" s="99"/>
      <c r="C165" s="99"/>
      <c r="D165" s="99"/>
      <c r="E165" s="99"/>
      <c r="F165" s="99"/>
      <c r="G165" s="99"/>
      <c r="H165" s="107"/>
      <c r="I165" s="107"/>
      <c r="J165" s="107"/>
      <c r="K165" s="106"/>
      <c r="L165" s="106"/>
      <c r="M165" s="106"/>
      <c r="N165" s="77"/>
      <c r="O165" s="78"/>
      <c r="P165" s="78"/>
      <c r="Q165" s="78"/>
      <c r="R165" s="79"/>
      <c r="S165" s="80"/>
      <c r="T165" s="81"/>
      <c r="U165" s="77"/>
      <c r="V165" s="79"/>
      <c r="W165" s="79"/>
      <c r="X165" s="86"/>
      <c r="Y165" s="83"/>
      <c r="Z165" s="84"/>
      <c r="AA165" s="85"/>
      <c r="AB165" s="86"/>
    </row>
    <row r="166" spans="2:28" ht="16.5" customHeight="1" x14ac:dyDescent="0.25">
      <c r="B166" s="100" t="s">
        <v>205</v>
      </c>
      <c r="C166" s="101"/>
      <c r="D166" s="101"/>
      <c r="E166" s="101"/>
      <c r="F166" s="101"/>
      <c r="G166" s="102"/>
      <c r="H166" s="102" t="s">
        <v>301</v>
      </c>
      <c r="I166" s="102" t="s">
        <v>1453</v>
      </c>
      <c r="J166" s="102" t="s">
        <v>1454</v>
      </c>
      <c r="K166" s="102">
        <v>50</v>
      </c>
      <c r="L166" s="102">
        <v>8</v>
      </c>
      <c r="M166" s="102"/>
      <c r="N166" s="102"/>
      <c r="O166" s="102" t="s">
        <v>208</v>
      </c>
      <c r="P166" s="102" t="s">
        <v>209</v>
      </c>
      <c r="Q166" s="102" t="s">
        <v>139</v>
      </c>
      <c r="R166" s="102">
        <v>34160</v>
      </c>
      <c r="S166" s="102" t="s">
        <v>236</v>
      </c>
      <c r="T166" s="102">
        <v>200</v>
      </c>
      <c r="U166" s="102" t="s">
        <v>1455</v>
      </c>
      <c r="V166" s="103"/>
      <c r="W166" s="101"/>
      <c r="X166" s="102"/>
      <c r="Y166" s="101"/>
      <c r="Z166" s="101"/>
      <c r="AA166" s="101"/>
      <c r="AB166" s="104"/>
    </row>
    <row r="167" spans="2:28" ht="16.5" customHeight="1" x14ac:dyDescent="0.25">
      <c r="B167" s="97">
        <v>519</v>
      </c>
      <c r="C167" s="97" t="s">
        <v>55</v>
      </c>
      <c r="D167" s="98">
        <v>5283</v>
      </c>
      <c r="E167" s="99">
        <v>63</v>
      </c>
      <c r="F167" s="97">
        <v>8</v>
      </c>
      <c r="G167" s="97">
        <v>2</v>
      </c>
      <c r="H167" s="105">
        <v>0</v>
      </c>
      <c r="I167" s="105">
        <v>0</v>
      </c>
      <c r="J167" s="105">
        <v>74</v>
      </c>
      <c r="K167" s="95">
        <v>74</v>
      </c>
      <c r="L167" s="106">
        <f>T166</f>
        <v>200</v>
      </c>
      <c r="M167" s="106">
        <f>K167*L167</f>
        <v>14800</v>
      </c>
      <c r="N167" s="77"/>
      <c r="O167" s="78" t="s">
        <v>203</v>
      </c>
      <c r="P167" s="78" t="s">
        <v>25</v>
      </c>
      <c r="Q167" s="78" t="s">
        <v>143</v>
      </c>
      <c r="R167" s="79">
        <v>72</v>
      </c>
      <c r="S167" s="80"/>
      <c r="T167" s="81">
        <v>7650</v>
      </c>
      <c r="U167" s="77" t="s">
        <v>1435</v>
      </c>
      <c r="V167" s="79">
        <f>R167*T167*93/100</f>
        <v>512244</v>
      </c>
      <c r="W167" s="79">
        <f>R167*T167-V167</f>
        <v>38556</v>
      </c>
      <c r="X167" s="82">
        <f>M167+W167</f>
        <v>53356</v>
      </c>
      <c r="Y167" s="83">
        <f>M167</f>
        <v>14800</v>
      </c>
      <c r="Z167" s="84"/>
      <c r="AA167" s="87">
        <f>AB167*M167/100</f>
        <v>2.96</v>
      </c>
      <c r="AB167" s="86">
        <v>0.02</v>
      </c>
    </row>
    <row r="168" spans="2:28" ht="16.5" customHeight="1" x14ac:dyDescent="0.25">
      <c r="B168" s="97"/>
      <c r="C168" s="97"/>
      <c r="D168" s="98"/>
      <c r="E168" s="99"/>
      <c r="F168" s="97"/>
      <c r="G168" s="97"/>
      <c r="H168" s="105"/>
      <c r="I168" s="105"/>
      <c r="J168" s="105"/>
      <c r="K168" s="95">
        <v>74</v>
      </c>
      <c r="L168" s="106">
        <f>T166</f>
        <v>200</v>
      </c>
      <c r="M168" s="106">
        <f>K168*L168</f>
        <v>14800</v>
      </c>
      <c r="N168" s="77"/>
      <c r="O168" s="78" t="s">
        <v>203</v>
      </c>
      <c r="P168" s="78" t="s">
        <v>5</v>
      </c>
      <c r="Q168" s="78" t="s">
        <v>143</v>
      </c>
      <c r="R168" s="79">
        <v>72</v>
      </c>
      <c r="S168" s="80"/>
      <c r="T168" s="81">
        <v>8050</v>
      </c>
      <c r="U168" s="96" t="s">
        <v>1270</v>
      </c>
      <c r="V168" s="79">
        <f>R168*T168*8/100</f>
        <v>46368</v>
      </c>
      <c r="W168" s="79">
        <f>R168*T168-V168</f>
        <v>533232</v>
      </c>
      <c r="X168" s="82">
        <f>M168+W168</f>
        <v>548032</v>
      </c>
      <c r="Y168" s="83">
        <f>M168</f>
        <v>14800</v>
      </c>
      <c r="Z168" s="84"/>
      <c r="AA168" s="87">
        <f>AB168*M168/100</f>
        <v>2.96</v>
      </c>
      <c r="AB168" s="86">
        <v>0.02</v>
      </c>
    </row>
    <row r="169" spans="2:28" ht="16.5" customHeight="1" x14ac:dyDescent="0.25">
      <c r="B169" s="97"/>
      <c r="C169" s="97"/>
      <c r="D169" s="98"/>
      <c r="E169" s="99"/>
      <c r="F169" s="97"/>
      <c r="G169" s="97"/>
      <c r="H169" s="105">
        <v>0</v>
      </c>
      <c r="I169" s="105">
        <v>1</v>
      </c>
      <c r="J169" s="105">
        <v>48</v>
      </c>
      <c r="K169" s="95">
        <v>148</v>
      </c>
      <c r="L169" s="106"/>
      <c r="M169" s="106"/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2"/>
      <c r="Y169" s="83"/>
      <c r="Z169" s="84"/>
      <c r="AA169" s="87">
        <f>SUM(AA167:AA168)</f>
        <v>5.92</v>
      </c>
      <c r="AB169" s="82"/>
    </row>
    <row r="170" spans="2:28" ht="16.5" customHeight="1" x14ac:dyDescent="0.25">
      <c r="B170" s="99"/>
      <c r="C170" s="99"/>
      <c r="D170" s="99"/>
      <c r="E170" s="99"/>
      <c r="F170" s="99"/>
      <c r="G170" s="99"/>
      <c r="H170" s="107"/>
      <c r="I170" s="107"/>
      <c r="J170" s="107"/>
      <c r="K170" s="106"/>
      <c r="L170" s="106"/>
      <c r="M170" s="106"/>
      <c r="N170" s="77"/>
      <c r="O170" s="78"/>
      <c r="P170" s="78"/>
      <c r="Q170" s="78"/>
      <c r="R170" s="79"/>
      <c r="S170" s="80"/>
      <c r="T170" s="81"/>
      <c r="U170" s="77"/>
      <c r="V170" s="79"/>
      <c r="W170" s="79"/>
      <c r="X170" s="86"/>
      <c r="Y170" s="83"/>
      <c r="Z170" s="84"/>
      <c r="AA170" s="85"/>
      <c r="AB170" s="86"/>
    </row>
    <row r="171" spans="2:28" ht="16.5" customHeight="1" x14ac:dyDescent="0.25">
      <c r="B171" s="100" t="s">
        <v>205</v>
      </c>
      <c r="C171" s="101"/>
      <c r="D171" s="101"/>
      <c r="E171" s="101"/>
      <c r="F171" s="101"/>
      <c r="G171" s="102"/>
      <c r="H171" s="102" t="s">
        <v>301</v>
      </c>
      <c r="I171" s="102" t="s">
        <v>1456</v>
      </c>
      <c r="J171" s="102" t="s">
        <v>605</v>
      </c>
      <c r="K171" s="102">
        <v>89</v>
      </c>
      <c r="L171" s="102">
        <v>8</v>
      </c>
      <c r="M171" s="102"/>
      <c r="N171" s="102"/>
      <c r="O171" s="102" t="s">
        <v>208</v>
      </c>
      <c r="P171" s="102" t="s">
        <v>209</v>
      </c>
      <c r="Q171" s="102" t="s">
        <v>139</v>
      </c>
      <c r="R171" s="102">
        <v>34160</v>
      </c>
      <c r="S171" s="102" t="s">
        <v>236</v>
      </c>
      <c r="T171" s="102">
        <v>180</v>
      </c>
      <c r="U171" s="102" t="s">
        <v>1457</v>
      </c>
      <c r="V171" s="103"/>
      <c r="W171" s="101"/>
      <c r="X171" s="102"/>
      <c r="Y171" s="101"/>
      <c r="Z171" s="101"/>
      <c r="AA171" s="101"/>
      <c r="AB171" s="104"/>
    </row>
    <row r="172" spans="2:28" ht="16.5" customHeight="1" x14ac:dyDescent="0.25">
      <c r="B172" s="97">
        <v>520</v>
      </c>
      <c r="C172" s="97" t="s">
        <v>55</v>
      </c>
      <c r="D172" s="98">
        <v>5284</v>
      </c>
      <c r="E172" s="99">
        <v>64</v>
      </c>
      <c r="F172" s="97">
        <v>8</v>
      </c>
      <c r="G172" s="97">
        <v>2</v>
      </c>
      <c r="H172" s="105">
        <v>0</v>
      </c>
      <c r="I172" s="105">
        <v>1</v>
      </c>
      <c r="J172" s="105">
        <v>38</v>
      </c>
      <c r="K172" s="95">
        <v>138</v>
      </c>
      <c r="L172" s="106">
        <f>T171</f>
        <v>180</v>
      </c>
      <c r="M172" s="106">
        <f>K172*L172</f>
        <v>24840</v>
      </c>
      <c r="N172" s="77"/>
      <c r="O172" s="78" t="s">
        <v>203</v>
      </c>
      <c r="P172" s="78" t="s">
        <v>5</v>
      </c>
      <c r="Q172" s="78" t="s">
        <v>143</v>
      </c>
      <c r="R172" s="79">
        <v>72</v>
      </c>
      <c r="S172" s="80"/>
      <c r="T172" s="81">
        <v>8050</v>
      </c>
      <c r="U172" s="96" t="s">
        <v>1270</v>
      </c>
      <c r="V172" s="79">
        <f>R172*T172*8/100</f>
        <v>46368</v>
      </c>
      <c r="W172" s="79">
        <f>R172*T172-V172</f>
        <v>533232</v>
      </c>
      <c r="X172" s="82">
        <f>M172+W172</f>
        <v>558072</v>
      </c>
      <c r="Y172" s="83">
        <f>M172</f>
        <v>24840</v>
      </c>
      <c r="Z172" s="84"/>
      <c r="AA172" s="87">
        <f>AB172*M172/100</f>
        <v>4.968</v>
      </c>
      <c r="AB172" s="86">
        <v>0.02</v>
      </c>
    </row>
    <row r="173" spans="2:28" ht="16.5" customHeight="1" x14ac:dyDescent="0.25">
      <c r="B173" s="99"/>
      <c r="C173" s="99"/>
      <c r="D173" s="99"/>
      <c r="E173" s="99"/>
      <c r="F173" s="99"/>
      <c r="G173" s="99"/>
      <c r="H173" s="107"/>
      <c r="I173" s="107"/>
      <c r="J173" s="107"/>
      <c r="K173" s="106"/>
      <c r="L173" s="106"/>
      <c r="M173" s="106"/>
      <c r="N173" s="77"/>
      <c r="O173" s="78"/>
      <c r="P173" s="78"/>
      <c r="Q173" s="78"/>
      <c r="R173" s="79"/>
      <c r="S173" s="80"/>
      <c r="T173" s="81"/>
      <c r="U173" s="77"/>
      <c r="V173" s="79"/>
      <c r="W173" s="79"/>
      <c r="X173" s="86"/>
      <c r="Y173" s="83"/>
      <c r="Z173" s="84"/>
      <c r="AA173" s="85"/>
      <c r="AB173" s="86"/>
    </row>
    <row r="174" spans="2:28" ht="16.5" customHeight="1" x14ac:dyDescent="0.25">
      <c r="B174" s="100" t="s">
        <v>205</v>
      </c>
      <c r="C174" s="101"/>
      <c r="D174" s="101"/>
      <c r="E174" s="101"/>
      <c r="F174" s="101"/>
      <c r="G174" s="102"/>
      <c r="H174" s="102" t="s">
        <v>210</v>
      </c>
      <c r="I174" s="102" t="s">
        <v>1047</v>
      </c>
      <c r="J174" s="102" t="s">
        <v>1460</v>
      </c>
      <c r="K174" s="102">
        <v>3</v>
      </c>
      <c r="L174" s="102">
        <v>8</v>
      </c>
      <c r="M174" s="102"/>
      <c r="N174" s="102"/>
      <c r="O174" s="102" t="s">
        <v>208</v>
      </c>
      <c r="P174" s="102" t="s">
        <v>209</v>
      </c>
      <c r="Q174" s="102" t="s">
        <v>139</v>
      </c>
      <c r="R174" s="102">
        <v>34160</v>
      </c>
      <c r="S174" s="102"/>
      <c r="T174" s="102">
        <v>200</v>
      </c>
      <c r="U174" s="102" t="s">
        <v>1462</v>
      </c>
      <c r="V174" s="103"/>
      <c r="W174" s="101"/>
      <c r="X174" s="102"/>
      <c r="Y174" s="101"/>
      <c r="Z174" s="101"/>
      <c r="AA174" s="102" t="s">
        <v>1461</v>
      </c>
      <c r="AB174" s="104"/>
    </row>
    <row r="175" spans="2:28" ht="16.5" customHeight="1" x14ac:dyDescent="0.25">
      <c r="B175" s="97">
        <v>522</v>
      </c>
      <c r="C175" s="97" t="s">
        <v>55</v>
      </c>
      <c r="D175" s="98">
        <v>5289</v>
      </c>
      <c r="E175" s="99">
        <v>66</v>
      </c>
      <c r="F175" s="97">
        <v>8</v>
      </c>
      <c r="G175" s="97">
        <v>1</v>
      </c>
      <c r="H175" s="105">
        <v>0</v>
      </c>
      <c r="I175" s="105">
        <v>1</v>
      </c>
      <c r="J175" s="105">
        <v>87</v>
      </c>
      <c r="K175" s="95">
        <v>187</v>
      </c>
      <c r="L175" s="106">
        <f>T174</f>
        <v>200</v>
      </c>
      <c r="M175" s="106">
        <f>K175*L175</f>
        <v>37400</v>
      </c>
      <c r="N175" s="77"/>
      <c r="O175" s="78"/>
      <c r="P175" s="78"/>
      <c r="Q175" s="78"/>
      <c r="R175" s="79"/>
      <c r="S175" s="80"/>
      <c r="T175" s="81"/>
      <c r="U175" s="77"/>
      <c r="V175" s="79"/>
      <c r="W175" s="79"/>
      <c r="X175" s="82"/>
      <c r="Y175" s="83">
        <f>M175</f>
        <v>37400</v>
      </c>
      <c r="Z175" s="84"/>
      <c r="AA175" s="87">
        <f>AB175*M175/100</f>
        <v>3.74</v>
      </c>
      <c r="AB175" s="82">
        <v>0.01</v>
      </c>
    </row>
    <row r="176" spans="2:28" ht="16.5" customHeight="1" x14ac:dyDescent="0.25">
      <c r="B176" s="99"/>
      <c r="C176" s="99"/>
      <c r="D176" s="99"/>
      <c r="E176" s="99"/>
      <c r="F176" s="99"/>
      <c r="G176" s="99"/>
      <c r="H176" s="107"/>
      <c r="I176" s="107"/>
      <c r="J176" s="107"/>
      <c r="K176" s="106"/>
      <c r="L176" s="106"/>
      <c r="M176" s="106"/>
      <c r="N176" s="77"/>
      <c r="O176" s="78"/>
      <c r="P176" s="78"/>
      <c r="Q176" s="78"/>
      <c r="R176" s="79"/>
      <c r="S176" s="80"/>
      <c r="T176" s="81"/>
      <c r="U176" s="77"/>
      <c r="V176" s="79"/>
      <c r="W176" s="79"/>
      <c r="X176" s="86"/>
      <c r="Y176" s="83"/>
      <c r="Z176" s="84"/>
      <c r="AA176" s="85"/>
      <c r="AB176" s="86"/>
    </row>
    <row r="177" spans="2:28" ht="16.5" customHeight="1" x14ac:dyDescent="0.25">
      <c r="B177" s="100" t="s">
        <v>205</v>
      </c>
      <c r="C177" s="101"/>
      <c r="D177" s="101"/>
      <c r="E177" s="101"/>
      <c r="F177" s="101"/>
      <c r="G177" s="102"/>
      <c r="H177" s="102" t="s">
        <v>210</v>
      </c>
      <c r="I177" s="102" t="s">
        <v>1047</v>
      </c>
      <c r="J177" s="102" t="s">
        <v>1460</v>
      </c>
      <c r="K177" s="102">
        <v>3</v>
      </c>
      <c r="L177" s="102">
        <v>8</v>
      </c>
      <c r="M177" s="102"/>
      <c r="N177" s="102"/>
      <c r="O177" s="102" t="s">
        <v>208</v>
      </c>
      <c r="P177" s="102" t="s">
        <v>209</v>
      </c>
      <c r="Q177" s="102" t="s">
        <v>139</v>
      </c>
      <c r="R177" s="102">
        <v>34160</v>
      </c>
      <c r="S177" s="102" t="s">
        <v>236</v>
      </c>
      <c r="T177" s="102">
        <v>200</v>
      </c>
      <c r="U177" s="102" t="s">
        <v>1463</v>
      </c>
      <c r="V177" s="103"/>
      <c r="W177" s="101"/>
      <c r="X177" s="102"/>
      <c r="Y177" s="101"/>
      <c r="Z177" s="101"/>
      <c r="AA177" s="101"/>
      <c r="AB177" s="104"/>
    </row>
    <row r="178" spans="2:28" ht="16.5" customHeight="1" x14ac:dyDescent="0.25">
      <c r="B178" s="97">
        <v>523</v>
      </c>
      <c r="C178" s="97" t="s">
        <v>55</v>
      </c>
      <c r="D178" s="98">
        <v>5288</v>
      </c>
      <c r="E178" s="99">
        <v>67</v>
      </c>
      <c r="F178" s="97">
        <v>8</v>
      </c>
      <c r="G178" s="97">
        <v>2</v>
      </c>
      <c r="H178" s="105">
        <v>0</v>
      </c>
      <c r="I178" s="105">
        <v>2</v>
      </c>
      <c r="J178" s="105">
        <v>98</v>
      </c>
      <c r="K178" s="95">
        <v>298</v>
      </c>
      <c r="L178" s="106">
        <f>T177</f>
        <v>200</v>
      </c>
      <c r="M178" s="106">
        <f>K178*L178</f>
        <v>59600</v>
      </c>
      <c r="N178" s="77"/>
      <c r="O178" s="78" t="s">
        <v>203</v>
      </c>
      <c r="P178" s="78" t="s">
        <v>211</v>
      </c>
      <c r="Q178" s="78" t="s">
        <v>143</v>
      </c>
      <c r="R178" s="79">
        <v>162</v>
      </c>
      <c r="S178" s="80"/>
      <c r="T178" s="81">
        <v>7450</v>
      </c>
      <c r="U178" s="96" t="s">
        <v>1207</v>
      </c>
      <c r="V178" s="79">
        <f>R178*T178*85/100</f>
        <v>1025865</v>
      </c>
      <c r="W178" s="79">
        <f>R178*T178-V178</f>
        <v>181035</v>
      </c>
      <c r="X178" s="82">
        <f>M178+W178</f>
        <v>240635</v>
      </c>
      <c r="Y178" s="83">
        <f>M178</f>
        <v>59600</v>
      </c>
      <c r="Z178" s="84"/>
      <c r="AA178" s="87">
        <f>AB178*M178/100</f>
        <v>11.92</v>
      </c>
      <c r="AB178" s="86">
        <v>0.02</v>
      </c>
    </row>
    <row r="179" spans="2:28" ht="16.5" customHeight="1" x14ac:dyDescent="0.25">
      <c r="B179" s="97"/>
      <c r="C179" s="97"/>
      <c r="D179" s="98"/>
      <c r="E179" s="99"/>
      <c r="F179" s="97"/>
      <c r="G179" s="97"/>
      <c r="H179" s="105"/>
      <c r="I179" s="105"/>
      <c r="J179" s="105"/>
      <c r="K179" s="95"/>
      <c r="L179" s="106"/>
      <c r="M179" s="106"/>
      <c r="N179" s="77"/>
      <c r="O179" s="78"/>
      <c r="P179" s="78"/>
      <c r="Q179" s="78"/>
      <c r="R179" s="79"/>
      <c r="S179" s="80"/>
      <c r="T179" s="81"/>
      <c r="U179" s="77"/>
      <c r="V179" s="79"/>
      <c r="W179" s="79"/>
      <c r="X179" s="82"/>
      <c r="Y179" s="83"/>
      <c r="Z179" s="84"/>
      <c r="AA179" s="87"/>
      <c r="AB179" s="82"/>
    </row>
    <row r="180" spans="2:28" ht="16.5" customHeight="1" x14ac:dyDescent="0.25">
      <c r="B180" s="100" t="s">
        <v>205</v>
      </c>
      <c r="C180" s="101"/>
      <c r="D180" s="101"/>
      <c r="E180" s="101"/>
      <c r="F180" s="101"/>
      <c r="G180" s="102"/>
      <c r="H180" s="102" t="s">
        <v>207</v>
      </c>
      <c r="I180" s="102" t="s">
        <v>1464</v>
      </c>
      <c r="J180" s="102" t="s">
        <v>1330</v>
      </c>
      <c r="K180" s="102">
        <v>15</v>
      </c>
      <c r="L180" s="102">
        <v>8</v>
      </c>
      <c r="M180" s="102"/>
      <c r="N180" s="102"/>
      <c r="O180" s="102" t="s">
        <v>208</v>
      </c>
      <c r="P180" s="102" t="s">
        <v>209</v>
      </c>
      <c r="Q180" s="102" t="s">
        <v>139</v>
      </c>
      <c r="R180" s="102">
        <v>34160</v>
      </c>
      <c r="S180" s="102" t="s">
        <v>236</v>
      </c>
      <c r="T180" s="102">
        <v>80</v>
      </c>
      <c r="U180" s="102" t="s">
        <v>1465</v>
      </c>
      <c r="V180" s="103"/>
      <c r="W180" s="101"/>
      <c r="X180" s="102"/>
      <c r="Y180" s="101"/>
      <c r="Z180" s="101"/>
      <c r="AA180" s="101"/>
      <c r="AB180" s="104"/>
    </row>
    <row r="181" spans="2:28" ht="16.5" customHeight="1" x14ac:dyDescent="0.25">
      <c r="B181" s="97">
        <v>524</v>
      </c>
      <c r="C181" s="97" t="s">
        <v>55</v>
      </c>
      <c r="D181" s="98">
        <v>5286</v>
      </c>
      <c r="E181" s="99">
        <v>68</v>
      </c>
      <c r="F181" s="97">
        <v>8</v>
      </c>
      <c r="G181" s="97">
        <v>1</v>
      </c>
      <c r="H181" s="105">
        <v>0</v>
      </c>
      <c r="I181" s="105">
        <v>0</v>
      </c>
      <c r="J181" s="105">
        <v>76</v>
      </c>
      <c r="K181" s="95">
        <v>76</v>
      </c>
      <c r="L181" s="106">
        <f>T180</f>
        <v>80</v>
      </c>
      <c r="M181" s="106">
        <f>K181*L181</f>
        <v>6080</v>
      </c>
      <c r="N181" s="77"/>
      <c r="O181" s="78"/>
      <c r="P181" s="78"/>
      <c r="Q181" s="78"/>
      <c r="R181" s="79"/>
      <c r="S181" s="80"/>
      <c r="T181" s="81"/>
      <c r="U181" s="77"/>
      <c r="V181" s="79"/>
      <c r="W181" s="79"/>
      <c r="X181" s="82"/>
      <c r="Y181" s="83">
        <f>M181</f>
        <v>6080</v>
      </c>
      <c r="Z181" s="84"/>
      <c r="AA181" s="87">
        <f>AB181*M181/100</f>
        <v>0.6080000000000001</v>
      </c>
      <c r="AB181" s="82">
        <v>0.01</v>
      </c>
    </row>
    <row r="182" spans="2:28" ht="16.5" customHeight="1" x14ac:dyDescent="0.25">
      <c r="B182" s="99"/>
      <c r="C182" s="99"/>
      <c r="D182" s="99"/>
      <c r="E182" s="99"/>
      <c r="F182" s="99"/>
      <c r="G182" s="99"/>
      <c r="H182" s="107"/>
      <c r="I182" s="107"/>
      <c r="J182" s="107"/>
      <c r="K182" s="106"/>
      <c r="L182" s="106"/>
      <c r="M182" s="106"/>
      <c r="N182" s="77"/>
      <c r="O182" s="78"/>
      <c r="P182" s="78"/>
      <c r="Q182" s="78"/>
      <c r="R182" s="79"/>
      <c r="S182" s="80"/>
      <c r="T182" s="81"/>
      <c r="U182" s="77"/>
      <c r="V182" s="79"/>
      <c r="W182" s="79"/>
      <c r="X182" s="86"/>
      <c r="Y182" s="83"/>
      <c r="Z182" s="84"/>
      <c r="AA182" s="85"/>
      <c r="AB182" s="86"/>
    </row>
    <row r="183" spans="2:28" ht="16.5" customHeight="1" x14ac:dyDescent="0.25">
      <c r="B183" s="100" t="s">
        <v>205</v>
      </c>
      <c r="C183" s="101"/>
      <c r="D183" s="101"/>
      <c r="E183" s="101"/>
      <c r="F183" s="101"/>
      <c r="G183" s="102"/>
      <c r="H183" s="102" t="s">
        <v>207</v>
      </c>
      <c r="I183" s="102" t="s">
        <v>1464</v>
      </c>
      <c r="J183" s="102" t="s">
        <v>1330</v>
      </c>
      <c r="K183" s="102">
        <v>15</v>
      </c>
      <c r="L183" s="102">
        <v>8</v>
      </c>
      <c r="M183" s="102"/>
      <c r="N183" s="102"/>
      <c r="O183" s="102" t="s">
        <v>208</v>
      </c>
      <c r="P183" s="102" t="s">
        <v>209</v>
      </c>
      <c r="Q183" s="102" t="s">
        <v>139</v>
      </c>
      <c r="R183" s="102">
        <v>34160</v>
      </c>
      <c r="S183" s="102" t="s">
        <v>236</v>
      </c>
      <c r="T183" s="102">
        <v>180</v>
      </c>
      <c r="U183" s="102" t="s">
        <v>1466</v>
      </c>
      <c r="V183" s="103"/>
      <c r="W183" s="101"/>
      <c r="X183" s="102"/>
      <c r="Y183" s="101"/>
      <c r="Z183" s="101"/>
      <c r="AA183" s="101"/>
      <c r="AB183" s="104"/>
    </row>
    <row r="184" spans="2:28" ht="16.5" customHeight="1" x14ac:dyDescent="0.25">
      <c r="B184" s="97">
        <v>525</v>
      </c>
      <c r="C184" s="97" t="s">
        <v>55</v>
      </c>
      <c r="D184" s="98">
        <v>5287</v>
      </c>
      <c r="E184" s="99">
        <v>69</v>
      </c>
      <c r="F184" s="97">
        <v>8</v>
      </c>
      <c r="G184" s="97">
        <v>2</v>
      </c>
      <c r="H184" s="105">
        <v>1</v>
      </c>
      <c r="I184" s="105">
        <v>0</v>
      </c>
      <c r="J184" s="105">
        <v>18</v>
      </c>
      <c r="K184" s="95">
        <v>418</v>
      </c>
      <c r="L184" s="106">
        <f>T183</f>
        <v>180</v>
      </c>
      <c r="M184" s="106">
        <f>K184*L184</f>
        <v>75240</v>
      </c>
      <c r="N184" s="77"/>
      <c r="O184" s="78" t="s">
        <v>203</v>
      </c>
      <c r="P184" s="78" t="s">
        <v>211</v>
      </c>
      <c r="Q184" s="78" t="s">
        <v>143</v>
      </c>
      <c r="R184" s="79">
        <v>135</v>
      </c>
      <c r="S184" s="80"/>
      <c r="T184" s="81">
        <v>7450</v>
      </c>
      <c r="U184" s="96" t="s">
        <v>1467</v>
      </c>
      <c r="V184" s="79">
        <f>R184*T184*34/100</f>
        <v>341955</v>
      </c>
      <c r="W184" s="79">
        <f>R184*T184-V184</f>
        <v>663795</v>
      </c>
      <c r="X184" s="82">
        <f>M184+W184</f>
        <v>739035</v>
      </c>
      <c r="Y184" s="83">
        <f>M184</f>
        <v>75240</v>
      </c>
      <c r="Z184" s="84"/>
      <c r="AA184" s="87">
        <f>AB184*M184/100</f>
        <v>15.048</v>
      </c>
      <c r="AB184" s="86">
        <v>0.02</v>
      </c>
    </row>
    <row r="185" spans="2:28" ht="16.5" customHeight="1" x14ac:dyDescent="0.25">
      <c r="B185" s="99"/>
      <c r="C185" s="99"/>
      <c r="D185" s="99"/>
      <c r="E185" s="99"/>
      <c r="F185" s="99"/>
      <c r="G185" s="99"/>
      <c r="H185" s="107"/>
      <c r="I185" s="107"/>
      <c r="J185" s="107"/>
      <c r="K185" s="106"/>
      <c r="L185" s="106"/>
      <c r="M185" s="106"/>
      <c r="N185" s="77"/>
      <c r="O185" s="78"/>
      <c r="P185" s="78"/>
      <c r="Q185" s="78"/>
      <c r="R185" s="79"/>
      <c r="S185" s="80"/>
      <c r="T185" s="81"/>
      <c r="U185" s="77"/>
      <c r="V185" s="79"/>
      <c r="W185" s="79"/>
      <c r="X185" s="86"/>
      <c r="Y185" s="83"/>
      <c r="Z185" s="84"/>
      <c r="AA185" s="85"/>
      <c r="AB185" s="86"/>
    </row>
    <row r="186" spans="2:28" ht="16.5" customHeight="1" x14ac:dyDescent="0.25">
      <c r="B186" s="100" t="s">
        <v>205</v>
      </c>
      <c r="C186" s="101"/>
      <c r="D186" s="101"/>
      <c r="E186" s="101"/>
      <c r="F186" s="101"/>
      <c r="G186" s="102"/>
      <c r="H186" s="102" t="s">
        <v>207</v>
      </c>
      <c r="I186" s="102" t="s">
        <v>1441</v>
      </c>
      <c r="J186" s="102" t="s">
        <v>1442</v>
      </c>
      <c r="K186" s="102">
        <v>27</v>
      </c>
      <c r="L186" s="102">
        <v>8</v>
      </c>
      <c r="M186" s="102"/>
      <c r="N186" s="102"/>
      <c r="O186" s="102" t="s">
        <v>208</v>
      </c>
      <c r="P186" s="102" t="s">
        <v>209</v>
      </c>
      <c r="Q186" s="102" t="s">
        <v>139</v>
      </c>
      <c r="R186" s="102">
        <v>34160</v>
      </c>
      <c r="S186" s="102" t="s">
        <v>236</v>
      </c>
      <c r="T186" s="102">
        <v>150</v>
      </c>
      <c r="U186" s="102" t="s">
        <v>1468</v>
      </c>
      <c r="V186" s="103"/>
      <c r="W186" s="101"/>
      <c r="X186" s="102"/>
      <c r="Y186" s="101"/>
      <c r="Z186" s="101"/>
      <c r="AA186" s="101"/>
      <c r="AB186" s="104"/>
    </row>
    <row r="187" spans="2:28" ht="16.5" customHeight="1" x14ac:dyDescent="0.25">
      <c r="B187" s="97">
        <v>526</v>
      </c>
      <c r="C187" s="97" t="s">
        <v>55</v>
      </c>
      <c r="D187" s="98">
        <v>5658</v>
      </c>
      <c r="E187" s="99">
        <v>70</v>
      </c>
      <c r="F187" s="97">
        <v>8</v>
      </c>
      <c r="G187" s="97">
        <v>1</v>
      </c>
      <c r="H187" s="105">
        <v>4</v>
      </c>
      <c r="I187" s="105">
        <v>2</v>
      </c>
      <c r="J187" s="105">
        <v>56</v>
      </c>
      <c r="K187" s="95">
        <v>1856</v>
      </c>
      <c r="L187" s="106">
        <f>T186</f>
        <v>150</v>
      </c>
      <c r="M187" s="106">
        <f>K187*L187</f>
        <v>278400</v>
      </c>
      <c r="N187" s="77"/>
      <c r="O187" s="78"/>
      <c r="P187" s="78"/>
      <c r="Q187" s="78"/>
      <c r="R187" s="79"/>
      <c r="S187" s="80"/>
      <c r="T187" s="81"/>
      <c r="U187" s="77"/>
      <c r="V187" s="79"/>
      <c r="W187" s="79"/>
      <c r="X187" s="82"/>
      <c r="Y187" s="83">
        <f>M187</f>
        <v>278400</v>
      </c>
      <c r="Z187" s="84"/>
      <c r="AA187" s="87">
        <f>AB187*M187/100</f>
        <v>27.84</v>
      </c>
      <c r="AB187" s="82">
        <v>0.01</v>
      </c>
    </row>
    <row r="188" spans="2:28" ht="16.5" customHeight="1" x14ac:dyDescent="0.25">
      <c r="B188" s="99"/>
      <c r="C188" s="99"/>
      <c r="D188" s="99"/>
      <c r="E188" s="99"/>
      <c r="F188" s="99"/>
      <c r="G188" s="99"/>
      <c r="H188" s="107"/>
      <c r="I188" s="107"/>
      <c r="J188" s="107"/>
      <c r="K188" s="106"/>
      <c r="L188" s="106"/>
      <c r="M188" s="106"/>
      <c r="N188" s="77"/>
      <c r="O188" s="78"/>
      <c r="P188" s="78"/>
      <c r="Q188" s="78"/>
      <c r="R188" s="79"/>
      <c r="S188" s="80"/>
      <c r="T188" s="81"/>
      <c r="U188" s="77"/>
      <c r="V188" s="79"/>
      <c r="W188" s="79"/>
      <c r="X188" s="86"/>
      <c r="Y188" s="83"/>
      <c r="Z188" s="84"/>
      <c r="AA188" s="85"/>
      <c r="AB188" s="86"/>
    </row>
    <row r="189" spans="2:28" ht="16.5" customHeight="1" x14ac:dyDescent="0.25">
      <c r="B189" s="100" t="s">
        <v>205</v>
      </c>
      <c r="C189" s="101"/>
      <c r="D189" s="101"/>
      <c r="E189" s="101"/>
      <c r="F189" s="101"/>
      <c r="G189" s="102"/>
      <c r="H189" s="102" t="s">
        <v>207</v>
      </c>
      <c r="I189" s="102" t="s">
        <v>1469</v>
      </c>
      <c r="J189" s="102" t="s">
        <v>1454</v>
      </c>
      <c r="K189" s="102">
        <v>90</v>
      </c>
      <c r="L189" s="102">
        <v>8</v>
      </c>
      <c r="M189" s="102"/>
      <c r="N189" s="102"/>
      <c r="O189" s="102" t="s">
        <v>208</v>
      </c>
      <c r="P189" s="102" t="s">
        <v>209</v>
      </c>
      <c r="Q189" s="102" t="s">
        <v>139</v>
      </c>
      <c r="R189" s="102">
        <v>34160</v>
      </c>
      <c r="S189" s="102" t="s">
        <v>236</v>
      </c>
      <c r="T189" s="102">
        <v>150</v>
      </c>
      <c r="U189" s="102" t="s">
        <v>1470</v>
      </c>
      <c r="V189" s="103"/>
      <c r="W189" s="101"/>
      <c r="X189" s="102"/>
      <c r="Y189" s="101"/>
      <c r="Z189" s="101"/>
      <c r="AA189" s="101"/>
      <c r="AB189" s="104"/>
    </row>
    <row r="190" spans="2:28" ht="16.5" customHeight="1" x14ac:dyDescent="0.25">
      <c r="B190" s="97">
        <v>527</v>
      </c>
      <c r="C190" s="97" t="s">
        <v>55</v>
      </c>
      <c r="D190" s="98">
        <v>5659</v>
      </c>
      <c r="E190" s="99">
        <v>71</v>
      </c>
      <c r="F190" s="97">
        <v>8</v>
      </c>
      <c r="G190" s="97">
        <v>1</v>
      </c>
      <c r="H190" s="105">
        <v>9</v>
      </c>
      <c r="I190" s="105">
        <v>3</v>
      </c>
      <c r="J190" s="105">
        <v>12</v>
      </c>
      <c r="K190" s="95">
        <v>3912</v>
      </c>
      <c r="L190" s="106">
        <f>T189</f>
        <v>150</v>
      </c>
      <c r="M190" s="106">
        <f>K190*L190</f>
        <v>586800</v>
      </c>
      <c r="N190" s="77"/>
      <c r="O190" s="78"/>
      <c r="P190" s="78"/>
      <c r="Q190" s="78"/>
      <c r="R190" s="79"/>
      <c r="S190" s="80"/>
      <c r="T190" s="81"/>
      <c r="U190" s="77"/>
      <c r="V190" s="79"/>
      <c r="W190" s="79"/>
      <c r="X190" s="82"/>
      <c r="Y190" s="83">
        <f>M190</f>
        <v>586800</v>
      </c>
      <c r="Z190" s="84"/>
      <c r="AA190" s="87">
        <f>AB190*M190/100</f>
        <v>58.68</v>
      </c>
      <c r="AB190" s="82">
        <v>0.01</v>
      </c>
    </row>
    <row r="191" spans="2:28" ht="16.5" customHeight="1" x14ac:dyDescent="0.25">
      <c r="B191" s="99"/>
      <c r="C191" s="99"/>
      <c r="D191" s="99"/>
      <c r="E191" s="99"/>
      <c r="F191" s="99"/>
      <c r="G191" s="99"/>
      <c r="H191" s="107"/>
      <c r="I191" s="107"/>
      <c r="J191" s="107"/>
      <c r="K191" s="106"/>
      <c r="L191" s="106"/>
      <c r="M191" s="106"/>
      <c r="N191" s="77"/>
      <c r="O191" s="78"/>
      <c r="P191" s="78"/>
      <c r="Q191" s="78"/>
      <c r="R191" s="79"/>
      <c r="S191" s="80"/>
      <c r="T191" s="81"/>
      <c r="U191" s="77"/>
      <c r="V191" s="79"/>
      <c r="W191" s="79"/>
      <c r="X191" s="86"/>
      <c r="Y191" s="83"/>
      <c r="Z191" s="84"/>
      <c r="AA191" s="85"/>
      <c r="AB191" s="86"/>
    </row>
    <row r="192" spans="2:28" ht="16.5" customHeight="1" x14ac:dyDescent="0.25">
      <c r="B192" s="100" t="s">
        <v>205</v>
      </c>
      <c r="C192" s="101"/>
      <c r="D192" s="101"/>
      <c r="E192" s="101"/>
      <c r="F192" s="101"/>
      <c r="G192" s="102"/>
      <c r="H192" s="102" t="s">
        <v>210</v>
      </c>
      <c r="I192" s="102" t="s">
        <v>1379</v>
      </c>
      <c r="J192" s="102" t="s">
        <v>1380</v>
      </c>
      <c r="K192" s="102">
        <v>4</v>
      </c>
      <c r="L192" s="102">
        <v>8</v>
      </c>
      <c r="M192" s="102"/>
      <c r="N192" s="102"/>
      <c r="O192" s="102" t="s">
        <v>208</v>
      </c>
      <c r="P192" s="102" t="s">
        <v>209</v>
      </c>
      <c r="Q192" s="102" t="s">
        <v>139</v>
      </c>
      <c r="R192" s="102">
        <v>34160</v>
      </c>
      <c r="S192" s="102" t="s">
        <v>236</v>
      </c>
      <c r="T192" s="102">
        <v>110</v>
      </c>
      <c r="U192" s="102" t="s">
        <v>1472</v>
      </c>
      <c r="V192" s="103"/>
      <c r="W192" s="101"/>
      <c r="X192" s="102"/>
      <c r="Y192" s="101"/>
      <c r="Z192" s="101"/>
      <c r="AA192" s="101"/>
      <c r="AB192" s="104"/>
    </row>
    <row r="193" spans="2:28" ht="16.5" customHeight="1" x14ac:dyDescent="0.25">
      <c r="B193" s="97">
        <v>529</v>
      </c>
      <c r="C193" s="97" t="s">
        <v>55</v>
      </c>
      <c r="D193" s="98">
        <v>5650</v>
      </c>
      <c r="E193" s="99">
        <v>73</v>
      </c>
      <c r="F193" s="97">
        <v>8</v>
      </c>
      <c r="G193" s="97">
        <v>1</v>
      </c>
      <c r="H193" s="105">
        <v>6</v>
      </c>
      <c r="I193" s="105">
        <v>1</v>
      </c>
      <c r="J193" s="105">
        <v>51</v>
      </c>
      <c r="K193" s="95">
        <v>2551</v>
      </c>
      <c r="L193" s="106">
        <f>T192</f>
        <v>110</v>
      </c>
      <c r="M193" s="106">
        <f>K193*L193</f>
        <v>280610</v>
      </c>
      <c r="N193" s="77"/>
      <c r="O193" s="78"/>
      <c r="P193" s="78"/>
      <c r="Q193" s="78"/>
      <c r="R193" s="79"/>
      <c r="S193" s="80"/>
      <c r="T193" s="81"/>
      <c r="U193" s="77"/>
      <c r="V193" s="79"/>
      <c r="W193" s="79"/>
      <c r="X193" s="82"/>
      <c r="Y193" s="83">
        <f>M193</f>
        <v>280610</v>
      </c>
      <c r="Z193" s="84"/>
      <c r="AA193" s="87">
        <f>AB193*M193/100</f>
        <v>28.061</v>
      </c>
      <c r="AB193" s="82">
        <v>0.01</v>
      </c>
    </row>
    <row r="194" spans="2:28" ht="16.5" customHeight="1" x14ac:dyDescent="0.25">
      <c r="B194" s="99"/>
      <c r="C194" s="99"/>
      <c r="D194" s="99"/>
      <c r="E194" s="99"/>
      <c r="F194" s="99"/>
      <c r="G194" s="99"/>
      <c r="H194" s="107"/>
      <c r="I194" s="107"/>
      <c r="J194" s="107"/>
      <c r="K194" s="106"/>
      <c r="L194" s="106"/>
      <c r="M194" s="106"/>
      <c r="N194" s="77"/>
      <c r="O194" s="78"/>
      <c r="P194" s="78"/>
      <c r="Q194" s="78"/>
      <c r="R194" s="79"/>
      <c r="S194" s="80"/>
      <c r="T194" s="81"/>
      <c r="U194" s="77"/>
      <c r="V194" s="79"/>
      <c r="W194" s="79"/>
      <c r="X194" s="86"/>
      <c r="Y194" s="83"/>
      <c r="Z194" s="84"/>
      <c r="AA194" s="85"/>
      <c r="AB194" s="86"/>
    </row>
    <row r="195" spans="2:28" ht="16.5" customHeight="1" x14ac:dyDescent="0.25">
      <c r="B195" s="100" t="s">
        <v>205</v>
      </c>
      <c r="C195" s="101"/>
      <c r="D195" s="101"/>
      <c r="E195" s="101"/>
      <c r="F195" s="101"/>
      <c r="G195" s="102"/>
      <c r="H195" s="102" t="s">
        <v>210</v>
      </c>
      <c r="I195" s="102" t="s">
        <v>1473</v>
      </c>
      <c r="J195" s="102" t="s">
        <v>743</v>
      </c>
      <c r="K195" s="102">
        <v>54</v>
      </c>
      <c r="L195" s="102">
        <v>8</v>
      </c>
      <c r="M195" s="102"/>
      <c r="N195" s="102"/>
      <c r="O195" s="102" t="s">
        <v>208</v>
      </c>
      <c r="P195" s="102" t="s">
        <v>209</v>
      </c>
      <c r="Q195" s="102" t="s">
        <v>139</v>
      </c>
      <c r="R195" s="102">
        <v>34160</v>
      </c>
      <c r="S195" s="102" t="s">
        <v>236</v>
      </c>
      <c r="T195" s="102">
        <v>100</v>
      </c>
      <c r="U195" s="102" t="s">
        <v>1474</v>
      </c>
      <c r="V195" s="103"/>
      <c r="W195" s="101"/>
      <c r="X195" s="102"/>
      <c r="Y195" s="101"/>
      <c r="Z195" s="101"/>
      <c r="AA195" s="101"/>
      <c r="AB195" s="104"/>
    </row>
    <row r="196" spans="2:28" ht="16.5" customHeight="1" x14ac:dyDescent="0.25">
      <c r="B196" s="97">
        <v>530</v>
      </c>
      <c r="C196" s="97" t="s">
        <v>55</v>
      </c>
      <c r="D196" s="98">
        <v>5651</v>
      </c>
      <c r="E196" s="99">
        <v>74</v>
      </c>
      <c r="F196" s="97">
        <v>8</v>
      </c>
      <c r="G196" s="97">
        <v>1</v>
      </c>
      <c r="H196" s="105">
        <v>7</v>
      </c>
      <c r="I196" s="105">
        <v>3</v>
      </c>
      <c r="J196" s="105">
        <v>26</v>
      </c>
      <c r="K196" s="95">
        <v>3126</v>
      </c>
      <c r="L196" s="106">
        <f>T195</f>
        <v>100</v>
      </c>
      <c r="M196" s="106">
        <f>K196*L196</f>
        <v>312600</v>
      </c>
      <c r="N196" s="77"/>
      <c r="O196" s="78"/>
      <c r="P196" s="78"/>
      <c r="Q196" s="78"/>
      <c r="R196" s="79"/>
      <c r="S196" s="80"/>
      <c r="T196" s="81"/>
      <c r="U196" s="77"/>
      <c r="V196" s="79"/>
      <c r="W196" s="79"/>
      <c r="X196" s="82"/>
      <c r="Y196" s="83">
        <f>M196</f>
        <v>312600</v>
      </c>
      <c r="Z196" s="84"/>
      <c r="AA196" s="87">
        <f>AB196*M196/100</f>
        <v>31.26</v>
      </c>
      <c r="AB196" s="82">
        <v>0.01</v>
      </c>
    </row>
    <row r="197" spans="2:28" ht="16.5" customHeight="1" x14ac:dyDescent="0.25">
      <c r="B197" s="99"/>
      <c r="C197" s="99"/>
      <c r="D197" s="99"/>
      <c r="E197" s="99"/>
      <c r="F197" s="99"/>
      <c r="G197" s="99"/>
      <c r="H197" s="107"/>
      <c r="I197" s="107"/>
      <c r="J197" s="107"/>
      <c r="K197" s="106"/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6"/>
      <c r="Y197" s="83"/>
      <c r="Z197" s="84"/>
      <c r="AA197" s="85"/>
      <c r="AB197" s="86"/>
    </row>
    <row r="198" spans="2:28" ht="16.5" customHeight="1" x14ac:dyDescent="0.25">
      <c r="B198" s="100" t="s">
        <v>205</v>
      </c>
      <c r="C198" s="101"/>
      <c r="D198" s="101"/>
      <c r="E198" s="101"/>
      <c r="F198" s="101"/>
      <c r="G198" s="102"/>
      <c r="H198" s="102" t="s">
        <v>210</v>
      </c>
      <c r="I198" s="102" t="s">
        <v>1473</v>
      </c>
      <c r="J198" s="102" t="s">
        <v>743</v>
      </c>
      <c r="K198" s="102">
        <v>54</v>
      </c>
      <c r="L198" s="102">
        <v>8</v>
      </c>
      <c r="M198" s="102"/>
      <c r="N198" s="102"/>
      <c r="O198" s="102" t="s">
        <v>208</v>
      </c>
      <c r="P198" s="102" t="s">
        <v>209</v>
      </c>
      <c r="Q198" s="102" t="s">
        <v>139</v>
      </c>
      <c r="R198" s="102">
        <v>34160</v>
      </c>
      <c r="S198" s="102" t="s">
        <v>236</v>
      </c>
      <c r="T198" s="102">
        <v>100</v>
      </c>
      <c r="U198" s="102" t="s">
        <v>1475</v>
      </c>
      <c r="V198" s="103"/>
      <c r="W198" s="101"/>
      <c r="X198" s="102"/>
      <c r="Y198" s="101"/>
      <c r="Z198" s="101"/>
      <c r="AA198" s="101"/>
      <c r="AB198" s="104"/>
    </row>
    <row r="199" spans="2:28" ht="16.5" customHeight="1" x14ac:dyDescent="0.25">
      <c r="B199" s="97">
        <v>531</v>
      </c>
      <c r="C199" s="97" t="s">
        <v>55</v>
      </c>
      <c r="D199" s="98">
        <v>5652</v>
      </c>
      <c r="E199" s="99">
        <v>75</v>
      </c>
      <c r="F199" s="97">
        <v>8</v>
      </c>
      <c r="G199" s="97">
        <v>1</v>
      </c>
      <c r="H199" s="105">
        <v>6</v>
      </c>
      <c r="I199" s="105">
        <v>1</v>
      </c>
      <c r="J199" s="105">
        <v>12</v>
      </c>
      <c r="K199" s="95">
        <v>2512</v>
      </c>
      <c r="L199" s="106">
        <f>T198</f>
        <v>100</v>
      </c>
      <c r="M199" s="106">
        <f>K199*L199</f>
        <v>251200</v>
      </c>
      <c r="N199" s="77"/>
      <c r="O199" s="78"/>
      <c r="P199" s="78"/>
      <c r="Q199" s="78"/>
      <c r="R199" s="79"/>
      <c r="S199" s="80"/>
      <c r="T199" s="81"/>
      <c r="U199" s="77"/>
      <c r="V199" s="79"/>
      <c r="W199" s="79"/>
      <c r="X199" s="82"/>
      <c r="Y199" s="83">
        <f>M199</f>
        <v>251200</v>
      </c>
      <c r="Z199" s="84"/>
      <c r="AA199" s="87">
        <f>AB199*M199/100</f>
        <v>25.12</v>
      </c>
      <c r="AB199" s="82">
        <v>0.01</v>
      </c>
    </row>
    <row r="200" spans="2:28" ht="16.5" customHeight="1" x14ac:dyDescent="0.25">
      <c r="B200" s="99"/>
      <c r="C200" s="99"/>
      <c r="D200" s="99"/>
      <c r="E200" s="99"/>
      <c r="F200" s="99"/>
      <c r="G200" s="99"/>
      <c r="H200" s="107"/>
      <c r="I200" s="107"/>
      <c r="J200" s="107"/>
      <c r="K200" s="106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6"/>
      <c r="Y200" s="83"/>
      <c r="Z200" s="84"/>
      <c r="AA200" s="85"/>
      <c r="AB200" s="86"/>
    </row>
    <row r="201" spans="2:28" ht="16.5" customHeight="1" x14ac:dyDescent="0.25">
      <c r="B201" s="100" t="s">
        <v>205</v>
      </c>
      <c r="C201" s="101"/>
      <c r="D201" s="101"/>
      <c r="E201" s="101"/>
      <c r="F201" s="101"/>
      <c r="G201" s="102"/>
      <c r="H201" s="102" t="s">
        <v>207</v>
      </c>
      <c r="I201" s="102" t="s">
        <v>1476</v>
      </c>
      <c r="J201" s="102" t="s">
        <v>1477</v>
      </c>
      <c r="K201" s="102">
        <v>90</v>
      </c>
      <c r="L201" s="102">
        <v>8</v>
      </c>
      <c r="M201" s="102"/>
      <c r="N201" s="102"/>
      <c r="O201" s="102" t="s">
        <v>208</v>
      </c>
      <c r="P201" s="102" t="s">
        <v>209</v>
      </c>
      <c r="Q201" s="102" t="s">
        <v>139</v>
      </c>
      <c r="R201" s="102">
        <v>34160</v>
      </c>
      <c r="S201" s="102" t="s">
        <v>236</v>
      </c>
      <c r="T201" s="102">
        <v>100</v>
      </c>
      <c r="U201" s="102" t="s">
        <v>1478</v>
      </c>
      <c r="V201" s="103"/>
      <c r="W201" s="101"/>
      <c r="X201" s="102"/>
      <c r="Y201" s="101"/>
      <c r="Z201" s="101"/>
      <c r="AA201" s="101"/>
      <c r="AB201" s="104"/>
    </row>
    <row r="202" spans="2:28" ht="16.5" customHeight="1" x14ac:dyDescent="0.25">
      <c r="B202" s="97">
        <v>532</v>
      </c>
      <c r="C202" s="97" t="s">
        <v>55</v>
      </c>
      <c r="D202" s="98">
        <v>5653</v>
      </c>
      <c r="E202" s="99">
        <v>76</v>
      </c>
      <c r="F202" s="97">
        <v>8</v>
      </c>
      <c r="G202" s="97"/>
      <c r="H202" s="105">
        <v>4</v>
      </c>
      <c r="I202" s="105">
        <v>1</v>
      </c>
      <c r="J202" s="105">
        <v>25</v>
      </c>
      <c r="K202" s="95">
        <v>1725</v>
      </c>
      <c r="L202" s="106">
        <f>T201</f>
        <v>100</v>
      </c>
      <c r="M202" s="106">
        <f>K202*L202</f>
        <v>172500</v>
      </c>
      <c r="N202" s="77"/>
      <c r="O202" s="78"/>
      <c r="P202" s="78"/>
      <c r="Q202" s="78"/>
      <c r="R202" s="79"/>
      <c r="S202" s="80"/>
      <c r="T202" s="81"/>
      <c r="U202" s="77"/>
      <c r="V202" s="79"/>
      <c r="W202" s="79"/>
      <c r="X202" s="82"/>
      <c r="Y202" s="83">
        <f>M202</f>
        <v>172500</v>
      </c>
      <c r="Z202" s="84"/>
      <c r="AA202" s="87">
        <f>AB202*M202/100</f>
        <v>17.25</v>
      </c>
      <c r="AB202" s="113">
        <v>0.01</v>
      </c>
    </row>
    <row r="203" spans="2:28" ht="16.5" customHeight="1" x14ac:dyDescent="0.25">
      <c r="B203" s="97"/>
      <c r="C203" s="97"/>
      <c r="D203" s="98"/>
      <c r="E203" s="99"/>
      <c r="F203" s="97"/>
      <c r="G203" s="97"/>
      <c r="H203" s="105"/>
      <c r="I203" s="105"/>
      <c r="J203" s="105">
        <v>36</v>
      </c>
      <c r="K203" s="95">
        <v>36</v>
      </c>
      <c r="L203" s="106">
        <f>T201</f>
        <v>100</v>
      </c>
      <c r="M203" s="106">
        <f>K203*L203</f>
        <v>3600</v>
      </c>
      <c r="N203" s="77"/>
      <c r="O203" s="78" t="s">
        <v>203</v>
      </c>
      <c r="P203" s="78" t="s">
        <v>5</v>
      </c>
      <c r="Q203" s="78" t="s">
        <v>143</v>
      </c>
      <c r="R203" s="79">
        <v>144</v>
      </c>
      <c r="S203" s="80"/>
      <c r="T203" s="81">
        <v>8050</v>
      </c>
      <c r="U203" s="96" t="s">
        <v>1209</v>
      </c>
      <c r="V203" s="79">
        <f>R203*T203*9/100</f>
        <v>104328</v>
      </c>
      <c r="W203" s="79">
        <f>R203*T203-V203</f>
        <v>1054872</v>
      </c>
      <c r="X203" s="82">
        <f>M203+W203</f>
        <v>1058472</v>
      </c>
      <c r="Y203" s="83">
        <f>M203</f>
        <v>3600</v>
      </c>
      <c r="Z203" s="84"/>
      <c r="AA203" s="87">
        <f>AB203*M203/100</f>
        <v>0.72</v>
      </c>
      <c r="AB203" s="86">
        <v>0.02</v>
      </c>
    </row>
    <row r="204" spans="2:28" ht="16.5" customHeight="1" x14ac:dyDescent="0.25">
      <c r="B204" s="97"/>
      <c r="C204" s="97"/>
      <c r="D204" s="98"/>
      <c r="E204" s="99"/>
      <c r="F204" s="97"/>
      <c r="G204" s="97"/>
      <c r="H204" s="105">
        <v>1</v>
      </c>
      <c r="I204" s="105">
        <v>2</v>
      </c>
      <c r="J204" s="105">
        <v>16</v>
      </c>
      <c r="K204" s="95">
        <v>616</v>
      </c>
      <c r="L204" s="106">
        <f>T201</f>
        <v>100</v>
      </c>
      <c r="M204" s="106">
        <f>K204*L204</f>
        <v>61600</v>
      </c>
      <c r="N204" s="77"/>
      <c r="O204" s="78" t="s">
        <v>133</v>
      </c>
      <c r="P204" s="78" t="s">
        <v>5</v>
      </c>
      <c r="Q204" s="78" t="s">
        <v>1479</v>
      </c>
      <c r="R204" s="79">
        <v>2464</v>
      </c>
      <c r="S204" s="80"/>
      <c r="T204" s="81">
        <v>2300</v>
      </c>
      <c r="U204" s="96" t="s">
        <v>1209</v>
      </c>
      <c r="V204" s="79">
        <f>R204*T204*9/100</f>
        <v>510048</v>
      </c>
      <c r="W204" s="79">
        <f>R204*T204-V204</f>
        <v>5157152</v>
      </c>
      <c r="X204" s="82">
        <f>M204+W204</f>
        <v>5218752</v>
      </c>
      <c r="Y204" s="83">
        <f>M204</f>
        <v>61600</v>
      </c>
      <c r="Z204" s="84"/>
      <c r="AA204" s="87">
        <f>X204*AB204/100</f>
        <v>521.87520000000006</v>
      </c>
      <c r="AB204" s="86">
        <v>0.01</v>
      </c>
    </row>
    <row r="205" spans="2:28" ht="16.5" customHeight="1" x14ac:dyDescent="0.25">
      <c r="B205" s="99"/>
      <c r="C205" s="99"/>
      <c r="D205" s="99"/>
      <c r="E205" s="99"/>
      <c r="F205" s="99"/>
      <c r="G205" s="99"/>
      <c r="H205" s="107">
        <v>5</v>
      </c>
      <c r="I205" s="107">
        <v>3</v>
      </c>
      <c r="J205" s="107">
        <v>77</v>
      </c>
      <c r="K205" s="106">
        <v>2377</v>
      </c>
      <c r="L205" s="106"/>
      <c r="M205" s="106"/>
      <c r="N205" s="77"/>
      <c r="O205" s="78"/>
      <c r="P205" s="78"/>
      <c r="Q205" s="78"/>
      <c r="R205" s="79"/>
      <c r="S205" s="80"/>
      <c r="T205" s="81"/>
      <c r="U205" s="77"/>
      <c r="V205" s="79"/>
      <c r="W205" s="79"/>
      <c r="X205" s="86"/>
      <c r="Y205" s="83"/>
      <c r="Z205" s="84"/>
      <c r="AA205" s="87">
        <f>SUM(AA202:AA204)</f>
        <v>539.84520000000009</v>
      </c>
      <c r="AB205" s="86"/>
    </row>
    <row r="206" spans="2:28" ht="16.5" customHeight="1" x14ac:dyDescent="0.25">
      <c r="B206" s="100" t="s">
        <v>205</v>
      </c>
      <c r="C206" s="101"/>
      <c r="D206" s="101"/>
      <c r="E206" s="101"/>
      <c r="F206" s="101"/>
      <c r="G206" s="102"/>
      <c r="H206" s="102" t="s">
        <v>210</v>
      </c>
      <c r="I206" s="102" t="s">
        <v>1379</v>
      </c>
      <c r="J206" s="102" t="s">
        <v>1380</v>
      </c>
      <c r="K206" s="102">
        <v>4</v>
      </c>
      <c r="L206" s="102">
        <v>8</v>
      </c>
      <c r="M206" s="102"/>
      <c r="N206" s="102"/>
      <c r="O206" s="102" t="s">
        <v>208</v>
      </c>
      <c r="P206" s="102" t="s">
        <v>209</v>
      </c>
      <c r="Q206" s="102" t="s">
        <v>139</v>
      </c>
      <c r="R206" s="102">
        <v>34160</v>
      </c>
      <c r="S206" s="102" t="s">
        <v>236</v>
      </c>
      <c r="T206" s="102">
        <v>80</v>
      </c>
      <c r="U206" s="102" t="s">
        <v>1485</v>
      </c>
      <c r="V206" s="103"/>
      <c r="W206" s="101"/>
      <c r="X206" s="102"/>
      <c r="Y206" s="101"/>
      <c r="Z206" s="101"/>
      <c r="AA206" s="101"/>
      <c r="AB206" s="104"/>
    </row>
    <row r="207" spans="2:28" ht="16.5" customHeight="1" x14ac:dyDescent="0.25">
      <c r="B207" s="97">
        <v>534</v>
      </c>
      <c r="C207" s="97" t="s">
        <v>55</v>
      </c>
      <c r="D207" s="98">
        <v>5655</v>
      </c>
      <c r="E207" s="99">
        <v>78</v>
      </c>
      <c r="F207" s="97">
        <v>8</v>
      </c>
      <c r="G207" s="97">
        <v>1</v>
      </c>
      <c r="H207" s="105">
        <v>3</v>
      </c>
      <c r="I207" s="105">
        <v>3</v>
      </c>
      <c r="J207" s="105">
        <v>33</v>
      </c>
      <c r="K207" s="95">
        <v>1533</v>
      </c>
      <c r="L207" s="106">
        <f>T206</f>
        <v>80</v>
      </c>
      <c r="M207" s="106">
        <f>K207*L207</f>
        <v>122640</v>
      </c>
      <c r="N207" s="77"/>
      <c r="O207" s="78"/>
      <c r="P207" s="78"/>
      <c r="Q207" s="78"/>
      <c r="R207" s="79"/>
      <c r="S207" s="80"/>
      <c r="T207" s="81"/>
      <c r="U207" s="77"/>
      <c r="V207" s="79"/>
      <c r="W207" s="79"/>
      <c r="X207" s="82"/>
      <c r="Y207" s="83">
        <f>M207</f>
        <v>122640</v>
      </c>
      <c r="Z207" s="84"/>
      <c r="AA207" s="87">
        <f>AB207*M207/100</f>
        <v>12.264000000000001</v>
      </c>
      <c r="AB207" s="82">
        <v>0.01</v>
      </c>
    </row>
    <row r="208" spans="2:28" ht="16.5" customHeight="1" x14ac:dyDescent="0.25">
      <c r="B208" s="99"/>
      <c r="C208" s="99"/>
      <c r="D208" s="99"/>
      <c r="E208" s="99"/>
      <c r="F208" s="99"/>
      <c r="G208" s="99"/>
      <c r="H208" s="107"/>
      <c r="I208" s="107"/>
      <c r="J208" s="107"/>
      <c r="K208" s="106"/>
      <c r="L208" s="106"/>
      <c r="M208" s="106"/>
      <c r="N208" s="77"/>
      <c r="O208" s="78"/>
      <c r="P208" s="78"/>
      <c r="Q208" s="78"/>
      <c r="R208" s="79"/>
      <c r="S208" s="80"/>
      <c r="T208" s="81"/>
      <c r="U208" s="77"/>
      <c r="V208" s="79"/>
      <c r="W208" s="79"/>
      <c r="X208" s="86"/>
      <c r="Y208" s="83"/>
      <c r="Z208" s="84"/>
      <c r="AA208" s="85"/>
      <c r="AB208" s="86"/>
    </row>
    <row r="209" spans="2:28" ht="16.5" customHeight="1" x14ac:dyDescent="0.25">
      <c r="B209" s="100" t="s">
        <v>205</v>
      </c>
      <c r="C209" s="101"/>
      <c r="D209" s="101"/>
      <c r="E209" s="101"/>
      <c r="F209" s="101"/>
      <c r="G209" s="102"/>
      <c r="H209" s="102" t="s">
        <v>210</v>
      </c>
      <c r="I209" s="102" t="s">
        <v>1376</v>
      </c>
      <c r="J209" s="102" t="s">
        <v>1377</v>
      </c>
      <c r="K209" s="102">
        <v>25</v>
      </c>
      <c r="L209" s="102">
        <v>8</v>
      </c>
      <c r="M209" s="102"/>
      <c r="N209" s="102"/>
      <c r="O209" s="102" t="s">
        <v>208</v>
      </c>
      <c r="P209" s="102" t="s">
        <v>209</v>
      </c>
      <c r="Q209" s="102" t="s">
        <v>139</v>
      </c>
      <c r="R209" s="102">
        <v>34160</v>
      </c>
      <c r="S209" s="102" t="s">
        <v>236</v>
      </c>
      <c r="T209" s="102">
        <v>100</v>
      </c>
      <c r="U209" s="102" t="s">
        <v>1486</v>
      </c>
      <c r="V209" s="103"/>
      <c r="W209" s="101"/>
      <c r="X209" s="102"/>
      <c r="Y209" s="101"/>
      <c r="Z209" s="101"/>
      <c r="AA209" s="101"/>
      <c r="AB209" s="104"/>
    </row>
    <row r="210" spans="2:28" ht="16.5" customHeight="1" x14ac:dyDescent="0.25">
      <c r="B210" s="97">
        <v>535</v>
      </c>
      <c r="C210" s="97" t="s">
        <v>55</v>
      </c>
      <c r="D210" s="98">
        <v>5656</v>
      </c>
      <c r="E210" s="99">
        <v>79</v>
      </c>
      <c r="F210" s="97">
        <v>8</v>
      </c>
      <c r="G210" s="97">
        <v>1</v>
      </c>
      <c r="H210" s="105">
        <v>5</v>
      </c>
      <c r="I210" s="105">
        <v>2</v>
      </c>
      <c r="J210" s="105">
        <v>88</v>
      </c>
      <c r="K210" s="95">
        <v>2288</v>
      </c>
      <c r="L210" s="106">
        <f>T209</f>
        <v>100</v>
      </c>
      <c r="M210" s="106">
        <f>K210*L210</f>
        <v>228800</v>
      </c>
      <c r="N210" s="77"/>
      <c r="O210" s="78"/>
      <c r="P210" s="78"/>
      <c r="Q210" s="78"/>
      <c r="R210" s="79"/>
      <c r="S210" s="80"/>
      <c r="T210" s="81"/>
      <c r="U210" s="77"/>
      <c r="V210" s="79"/>
      <c r="W210" s="79"/>
      <c r="X210" s="82"/>
      <c r="Y210" s="83">
        <f>M210</f>
        <v>228800</v>
      </c>
      <c r="Z210" s="84"/>
      <c r="AA210" s="87">
        <f>AB210*M210/100</f>
        <v>22.88</v>
      </c>
      <c r="AB210" s="82">
        <v>0.01</v>
      </c>
    </row>
    <row r="211" spans="2:28" ht="16.5" customHeight="1" x14ac:dyDescent="0.25">
      <c r="B211" s="99"/>
      <c r="C211" s="99"/>
      <c r="D211" s="99"/>
      <c r="E211" s="99"/>
      <c r="F211" s="99"/>
      <c r="G211" s="99"/>
      <c r="H211" s="107"/>
      <c r="I211" s="107"/>
      <c r="J211" s="107"/>
      <c r="K211" s="106"/>
      <c r="L211" s="106"/>
      <c r="M211" s="106"/>
      <c r="N211" s="77"/>
      <c r="O211" s="78"/>
      <c r="P211" s="78"/>
      <c r="Q211" s="78"/>
      <c r="R211" s="79"/>
      <c r="S211" s="80"/>
      <c r="T211" s="81"/>
      <c r="U211" s="77"/>
      <c r="V211" s="79"/>
      <c r="W211" s="79"/>
      <c r="X211" s="86"/>
      <c r="Y211" s="83"/>
      <c r="Z211" s="84"/>
      <c r="AA211" s="85"/>
      <c r="AB211" s="86"/>
    </row>
    <row r="212" spans="2:28" ht="16.5" customHeight="1" x14ac:dyDescent="0.25">
      <c r="B212" s="100" t="s">
        <v>205</v>
      </c>
      <c r="C212" s="101"/>
      <c r="D212" s="101"/>
      <c r="E212" s="101"/>
      <c r="F212" s="101"/>
      <c r="G212" s="102"/>
      <c r="H212" s="102" t="s">
        <v>207</v>
      </c>
      <c r="I212" s="102" t="s">
        <v>609</v>
      </c>
      <c r="J212" s="102" t="s">
        <v>1493</v>
      </c>
      <c r="K212" s="102">
        <v>60</v>
      </c>
      <c r="L212" s="102">
        <v>8</v>
      </c>
      <c r="M212" s="102"/>
      <c r="N212" s="102"/>
      <c r="O212" s="102" t="s">
        <v>208</v>
      </c>
      <c r="P212" s="102" t="s">
        <v>209</v>
      </c>
      <c r="Q212" s="102" t="s">
        <v>139</v>
      </c>
      <c r="R212" s="102">
        <v>34160</v>
      </c>
      <c r="S212" s="102" t="s">
        <v>236</v>
      </c>
      <c r="T212" s="102">
        <v>100</v>
      </c>
      <c r="U212" s="102" t="s">
        <v>1494</v>
      </c>
      <c r="V212" s="103"/>
      <c r="W212" s="101"/>
      <c r="X212" s="102"/>
      <c r="Y212" s="101"/>
      <c r="Z212" s="101"/>
      <c r="AA212" s="101"/>
      <c r="AB212" s="104"/>
    </row>
    <row r="213" spans="2:28" ht="16.5" customHeight="1" x14ac:dyDescent="0.25">
      <c r="B213" s="97">
        <v>537</v>
      </c>
      <c r="C213" s="97" t="s">
        <v>55</v>
      </c>
      <c r="D213" s="98">
        <v>5660</v>
      </c>
      <c r="E213" s="99">
        <v>81</v>
      </c>
      <c r="F213" s="97">
        <v>8</v>
      </c>
      <c r="G213" s="97">
        <v>1</v>
      </c>
      <c r="H213" s="105">
        <v>4</v>
      </c>
      <c r="I213" s="105">
        <v>3</v>
      </c>
      <c r="J213" s="105">
        <v>16</v>
      </c>
      <c r="K213" s="95">
        <v>1916</v>
      </c>
      <c r="L213" s="106">
        <f>T212</f>
        <v>100</v>
      </c>
      <c r="M213" s="106">
        <f>K213*L213</f>
        <v>191600</v>
      </c>
      <c r="N213" s="77"/>
      <c r="O213" s="78"/>
      <c r="P213" s="78"/>
      <c r="Q213" s="78"/>
      <c r="R213" s="79"/>
      <c r="S213" s="80"/>
      <c r="T213" s="81"/>
      <c r="U213" s="77"/>
      <c r="V213" s="79"/>
      <c r="W213" s="79"/>
      <c r="X213" s="82"/>
      <c r="Y213" s="83">
        <f>M213</f>
        <v>191600</v>
      </c>
      <c r="Z213" s="84"/>
      <c r="AA213" s="87">
        <f>AB213*M213/100</f>
        <v>19.16</v>
      </c>
      <c r="AB213" s="82">
        <v>0.01</v>
      </c>
    </row>
    <row r="214" spans="2:28" ht="16.5" customHeight="1" x14ac:dyDescent="0.25">
      <c r="B214" s="99"/>
      <c r="C214" s="99"/>
      <c r="D214" s="99"/>
      <c r="E214" s="99"/>
      <c r="F214" s="99"/>
      <c r="G214" s="99"/>
      <c r="H214" s="107"/>
      <c r="I214" s="107"/>
      <c r="J214" s="107"/>
      <c r="K214" s="106"/>
      <c r="L214" s="106"/>
      <c r="M214" s="106"/>
      <c r="N214" s="77"/>
      <c r="O214" s="78"/>
      <c r="P214" s="78"/>
      <c r="Q214" s="78"/>
      <c r="R214" s="79"/>
      <c r="S214" s="80"/>
      <c r="T214" s="81"/>
      <c r="U214" s="77"/>
      <c r="V214" s="79"/>
      <c r="W214" s="79"/>
      <c r="X214" s="86"/>
      <c r="Y214" s="83"/>
      <c r="Z214" s="84"/>
      <c r="AA214" s="85"/>
      <c r="AB214" s="86"/>
    </row>
    <row r="215" spans="2:28" ht="16.5" customHeight="1" x14ac:dyDescent="0.25">
      <c r="B215" s="100" t="s">
        <v>205</v>
      </c>
      <c r="C215" s="101"/>
      <c r="D215" s="101"/>
      <c r="E215" s="101"/>
      <c r="F215" s="101"/>
      <c r="G215" s="102"/>
      <c r="H215" s="102" t="s">
        <v>210</v>
      </c>
      <c r="I215" s="102" t="s">
        <v>1495</v>
      </c>
      <c r="J215" s="102" t="s">
        <v>1430</v>
      </c>
      <c r="K215" s="102">
        <v>13</v>
      </c>
      <c r="L215" s="102">
        <v>8</v>
      </c>
      <c r="M215" s="102"/>
      <c r="N215" s="102"/>
      <c r="O215" s="102" t="s">
        <v>208</v>
      </c>
      <c r="P215" s="102" t="s">
        <v>209</v>
      </c>
      <c r="Q215" s="102" t="s">
        <v>139</v>
      </c>
      <c r="R215" s="102">
        <v>34160</v>
      </c>
      <c r="S215" s="102" t="s">
        <v>236</v>
      </c>
      <c r="T215" s="102">
        <v>110</v>
      </c>
      <c r="U215" s="102" t="s">
        <v>1496</v>
      </c>
      <c r="V215" s="103"/>
      <c r="W215" s="101"/>
      <c r="X215" s="102"/>
      <c r="Y215" s="101"/>
      <c r="Z215" s="101"/>
      <c r="AA215" s="101"/>
      <c r="AB215" s="104"/>
    </row>
    <row r="216" spans="2:28" ht="16.5" customHeight="1" x14ac:dyDescent="0.25">
      <c r="B216" s="97">
        <v>538</v>
      </c>
      <c r="C216" s="97" t="s">
        <v>55</v>
      </c>
      <c r="D216" s="98">
        <v>5661</v>
      </c>
      <c r="E216" s="99">
        <v>82</v>
      </c>
      <c r="F216" s="97">
        <v>8</v>
      </c>
      <c r="G216" s="97">
        <v>1</v>
      </c>
      <c r="H216" s="105">
        <v>5</v>
      </c>
      <c r="I216" s="105">
        <v>1</v>
      </c>
      <c r="J216" s="105">
        <v>99</v>
      </c>
      <c r="K216" s="95">
        <v>2199</v>
      </c>
      <c r="L216" s="106">
        <f>T215</f>
        <v>110</v>
      </c>
      <c r="M216" s="106">
        <f>K216*L216</f>
        <v>241890</v>
      </c>
      <c r="N216" s="77"/>
      <c r="O216" s="78"/>
      <c r="P216" s="78"/>
      <c r="Q216" s="78"/>
      <c r="R216" s="79"/>
      <c r="S216" s="80"/>
      <c r="T216" s="81"/>
      <c r="U216" s="77"/>
      <c r="V216" s="79"/>
      <c r="W216" s="79"/>
      <c r="X216" s="82"/>
      <c r="Y216" s="83">
        <f>M216</f>
        <v>241890</v>
      </c>
      <c r="Z216" s="84"/>
      <c r="AA216" s="87">
        <f>AB216*M216/100</f>
        <v>24.189</v>
      </c>
      <c r="AB216" s="82">
        <v>0.01</v>
      </c>
    </row>
    <row r="217" spans="2:28" ht="16.5" customHeight="1" x14ac:dyDescent="0.25">
      <c r="B217" s="99"/>
      <c r="C217" s="99"/>
      <c r="D217" s="99"/>
      <c r="E217" s="99"/>
      <c r="F217" s="99"/>
      <c r="G217" s="99"/>
      <c r="H217" s="107"/>
      <c r="I217" s="107"/>
      <c r="J217" s="107"/>
      <c r="K217" s="106"/>
      <c r="L217" s="106"/>
      <c r="M217" s="106"/>
      <c r="N217" s="77"/>
      <c r="O217" s="78"/>
      <c r="P217" s="78"/>
      <c r="Q217" s="78"/>
      <c r="R217" s="79"/>
      <c r="S217" s="80"/>
      <c r="T217" s="81"/>
      <c r="U217" s="77"/>
      <c r="V217" s="79"/>
      <c r="W217" s="79"/>
      <c r="X217" s="86"/>
      <c r="Y217" s="83"/>
      <c r="Z217" s="84"/>
      <c r="AA217" s="85"/>
      <c r="AB217" s="86"/>
    </row>
    <row r="218" spans="2:28" ht="16.5" customHeight="1" x14ac:dyDescent="0.25">
      <c r="B218" s="100" t="s">
        <v>205</v>
      </c>
      <c r="C218" s="101"/>
      <c r="D218" s="101"/>
      <c r="E218" s="101"/>
      <c r="F218" s="101"/>
      <c r="G218" s="102"/>
      <c r="H218" s="102" t="s">
        <v>207</v>
      </c>
      <c r="I218" s="102" t="s">
        <v>1497</v>
      </c>
      <c r="J218" s="102" t="s">
        <v>1405</v>
      </c>
      <c r="K218" s="102">
        <v>59</v>
      </c>
      <c r="L218" s="102">
        <v>8</v>
      </c>
      <c r="M218" s="102"/>
      <c r="N218" s="102"/>
      <c r="O218" s="102" t="s">
        <v>208</v>
      </c>
      <c r="P218" s="102" t="s">
        <v>209</v>
      </c>
      <c r="Q218" s="102" t="s">
        <v>139</v>
      </c>
      <c r="R218" s="102">
        <v>34160</v>
      </c>
      <c r="S218" s="102" t="s">
        <v>236</v>
      </c>
      <c r="T218" s="102">
        <v>150</v>
      </c>
      <c r="U218" s="102" t="s">
        <v>1498</v>
      </c>
      <c r="V218" s="103"/>
      <c r="W218" s="101"/>
      <c r="X218" s="102"/>
      <c r="Y218" s="101"/>
      <c r="Z218" s="101"/>
      <c r="AA218" s="101"/>
      <c r="AB218" s="104"/>
    </row>
    <row r="219" spans="2:28" ht="16.5" customHeight="1" x14ac:dyDescent="0.25">
      <c r="B219" s="97">
        <v>539</v>
      </c>
      <c r="C219" s="97" t="s">
        <v>55</v>
      </c>
      <c r="D219" s="98">
        <v>5697</v>
      </c>
      <c r="E219" s="99">
        <v>83</v>
      </c>
      <c r="F219" s="97">
        <v>8</v>
      </c>
      <c r="G219" s="97">
        <v>1</v>
      </c>
      <c r="H219" s="105">
        <v>14</v>
      </c>
      <c r="I219" s="105">
        <v>3</v>
      </c>
      <c r="J219" s="105">
        <v>17</v>
      </c>
      <c r="K219" s="95">
        <v>5917</v>
      </c>
      <c r="L219" s="106">
        <f>T218</f>
        <v>150</v>
      </c>
      <c r="M219" s="106">
        <f>K219*L219</f>
        <v>887550</v>
      </c>
      <c r="N219" s="77"/>
      <c r="O219" s="78"/>
      <c r="P219" s="78"/>
      <c r="Q219" s="78"/>
      <c r="R219" s="79"/>
      <c r="S219" s="80"/>
      <c r="T219" s="81"/>
      <c r="U219" s="77"/>
      <c r="V219" s="79"/>
      <c r="W219" s="79"/>
      <c r="X219" s="82"/>
      <c r="Y219" s="83">
        <f>M219</f>
        <v>887550</v>
      </c>
      <c r="Z219" s="84"/>
      <c r="AA219" s="87">
        <f>AB219*M219/100</f>
        <v>88.754999999999995</v>
      </c>
      <c r="AB219" s="82">
        <v>0.01</v>
      </c>
    </row>
    <row r="220" spans="2:28" ht="16.5" customHeight="1" x14ac:dyDescent="0.25">
      <c r="B220" s="99"/>
      <c r="C220" s="99"/>
      <c r="D220" s="99"/>
      <c r="E220" s="99"/>
      <c r="F220" s="99"/>
      <c r="G220" s="99"/>
      <c r="H220" s="107"/>
      <c r="I220" s="107"/>
      <c r="J220" s="107"/>
      <c r="K220" s="106"/>
      <c r="L220" s="106"/>
      <c r="M220" s="106"/>
      <c r="N220" s="77"/>
      <c r="O220" s="78"/>
      <c r="P220" s="78"/>
      <c r="Q220" s="78"/>
      <c r="R220" s="79"/>
      <c r="S220" s="80"/>
      <c r="T220" s="81"/>
      <c r="U220" s="77"/>
      <c r="V220" s="79"/>
      <c r="W220" s="79"/>
      <c r="X220" s="86"/>
      <c r="Y220" s="83"/>
      <c r="Z220" s="84"/>
      <c r="AA220" s="85"/>
      <c r="AB220" s="86"/>
    </row>
    <row r="221" spans="2:28" ht="16.5" customHeight="1" x14ac:dyDescent="0.25">
      <c r="B221" s="100" t="s">
        <v>205</v>
      </c>
      <c r="C221" s="101"/>
      <c r="D221" s="101"/>
      <c r="E221" s="101"/>
      <c r="F221" s="101"/>
      <c r="G221" s="102"/>
      <c r="H221" s="102" t="s">
        <v>207</v>
      </c>
      <c r="I221" s="102" t="s">
        <v>1404</v>
      </c>
      <c r="J221" s="102" t="s">
        <v>1405</v>
      </c>
      <c r="K221" s="102">
        <v>22</v>
      </c>
      <c r="L221" s="102">
        <v>8</v>
      </c>
      <c r="M221" s="102"/>
      <c r="N221" s="102"/>
      <c r="O221" s="102" t="s">
        <v>208</v>
      </c>
      <c r="P221" s="102" t="s">
        <v>209</v>
      </c>
      <c r="Q221" s="102" t="s">
        <v>139</v>
      </c>
      <c r="R221" s="102">
        <v>34160</v>
      </c>
      <c r="S221" s="102" t="s">
        <v>236</v>
      </c>
      <c r="T221" s="102">
        <v>100</v>
      </c>
      <c r="U221" s="102" t="s">
        <v>1499</v>
      </c>
      <c r="V221" s="103"/>
      <c r="W221" s="101"/>
      <c r="X221" s="102"/>
      <c r="Y221" s="101"/>
      <c r="Z221" s="101"/>
      <c r="AA221" s="101"/>
      <c r="AB221" s="104"/>
    </row>
    <row r="222" spans="2:28" ht="16.5" customHeight="1" x14ac:dyDescent="0.25">
      <c r="B222" s="97">
        <v>540</v>
      </c>
      <c r="C222" s="97" t="s">
        <v>55</v>
      </c>
      <c r="D222" s="98">
        <v>5698</v>
      </c>
      <c r="E222" s="99">
        <v>84</v>
      </c>
      <c r="F222" s="97">
        <v>8</v>
      </c>
      <c r="G222" s="97">
        <v>1</v>
      </c>
      <c r="H222" s="105">
        <v>6</v>
      </c>
      <c r="I222" s="105">
        <v>2</v>
      </c>
      <c r="J222" s="105">
        <v>41</v>
      </c>
      <c r="K222" s="95">
        <v>2641</v>
      </c>
      <c r="L222" s="106">
        <f>T221</f>
        <v>100</v>
      </c>
      <c r="M222" s="106">
        <f>K222*L222</f>
        <v>264100</v>
      </c>
      <c r="N222" s="77"/>
      <c r="O222" s="78"/>
      <c r="P222" s="78"/>
      <c r="Q222" s="78"/>
      <c r="R222" s="79"/>
      <c r="S222" s="80"/>
      <c r="T222" s="81"/>
      <c r="U222" s="77"/>
      <c r="V222" s="79"/>
      <c r="W222" s="79"/>
      <c r="X222" s="82"/>
      <c r="Y222" s="83">
        <f>M222</f>
        <v>264100</v>
      </c>
      <c r="Z222" s="84"/>
      <c r="AA222" s="87">
        <f>AB222*M222/100</f>
        <v>26.41</v>
      </c>
      <c r="AB222" s="82">
        <v>0.01</v>
      </c>
    </row>
    <row r="223" spans="2:28" ht="16.5" customHeight="1" x14ac:dyDescent="0.25">
      <c r="B223" s="97"/>
      <c r="C223" s="97"/>
      <c r="D223" s="98"/>
      <c r="E223" s="99"/>
      <c r="F223" s="97"/>
      <c r="G223" s="97"/>
      <c r="H223" s="105"/>
      <c r="I223" s="105"/>
      <c r="J223" s="105"/>
      <c r="K223" s="95"/>
      <c r="L223" s="106"/>
      <c r="M223" s="106"/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/>
      <c r="Z223" s="84"/>
      <c r="AA223" s="87"/>
      <c r="AB223" s="82"/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207</v>
      </c>
      <c r="I225" s="102" t="s">
        <v>1404</v>
      </c>
      <c r="J225" s="102" t="s">
        <v>1405</v>
      </c>
      <c r="K225" s="102">
        <v>22</v>
      </c>
      <c r="L225" s="102">
        <v>8</v>
      </c>
      <c r="M225" s="102"/>
      <c r="N225" s="102"/>
      <c r="O225" s="102" t="s">
        <v>208</v>
      </c>
      <c r="P225" s="102" t="s">
        <v>209</v>
      </c>
      <c r="Q225" s="102" t="s">
        <v>139</v>
      </c>
      <c r="R225" s="102">
        <v>34160</v>
      </c>
      <c r="S225" s="102" t="s">
        <v>236</v>
      </c>
      <c r="T225" s="102">
        <v>100</v>
      </c>
      <c r="U225" s="102" t="s">
        <v>1500</v>
      </c>
      <c r="V225" s="103"/>
      <c r="W225" s="101"/>
      <c r="X225" s="102"/>
      <c r="Y225" s="101"/>
      <c r="Z225" s="101"/>
      <c r="AA225" s="101"/>
      <c r="AB225" s="104"/>
    </row>
    <row r="226" spans="2:28" ht="16.5" customHeight="1" x14ac:dyDescent="0.25">
      <c r="B226" s="97">
        <v>541</v>
      </c>
      <c r="C226" s="97" t="s">
        <v>55</v>
      </c>
      <c r="D226" s="98">
        <v>5699</v>
      </c>
      <c r="E226" s="99">
        <v>85</v>
      </c>
      <c r="F226" s="97">
        <v>8</v>
      </c>
      <c r="G226" s="97">
        <v>1</v>
      </c>
      <c r="H226" s="105">
        <v>6</v>
      </c>
      <c r="I226" s="105">
        <v>2</v>
      </c>
      <c r="J226" s="105">
        <v>18</v>
      </c>
      <c r="K226" s="95">
        <v>2618</v>
      </c>
      <c r="L226" s="106">
        <f>T225</f>
        <v>100</v>
      </c>
      <c r="M226" s="106">
        <f>K226*L226</f>
        <v>261800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261800</v>
      </c>
      <c r="Z226" s="84"/>
      <c r="AA226" s="87">
        <f>AB226*M226/100</f>
        <v>26.18</v>
      </c>
      <c r="AB226" s="82">
        <v>0.01</v>
      </c>
    </row>
    <row r="227" spans="2:28" ht="16.5" customHeight="1" x14ac:dyDescent="0.25">
      <c r="B227" s="99"/>
      <c r="C227" s="99"/>
      <c r="D227" s="99"/>
      <c r="E227" s="99"/>
      <c r="F227" s="99"/>
      <c r="G227" s="99"/>
      <c r="H227" s="107"/>
      <c r="I227" s="107"/>
      <c r="J227" s="107"/>
      <c r="K227" s="106"/>
      <c r="L227" s="106"/>
      <c r="M227" s="106"/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6"/>
      <c r="Y227" s="83"/>
      <c r="Z227" s="84"/>
      <c r="AA227" s="85"/>
      <c r="AB227" s="86"/>
    </row>
    <row r="228" spans="2:28" ht="16.5" customHeight="1" x14ac:dyDescent="0.25">
      <c r="B228" s="100" t="s">
        <v>205</v>
      </c>
      <c r="C228" s="101"/>
      <c r="D228" s="101"/>
      <c r="E228" s="101"/>
      <c r="F228" s="101"/>
      <c r="G228" s="102"/>
      <c r="H228" s="102" t="s">
        <v>207</v>
      </c>
      <c r="I228" s="102" t="s">
        <v>1441</v>
      </c>
      <c r="J228" s="102" t="s">
        <v>1442</v>
      </c>
      <c r="K228" s="102">
        <v>27</v>
      </c>
      <c r="L228" s="102">
        <v>8</v>
      </c>
      <c r="M228" s="102"/>
      <c r="N228" s="102"/>
      <c r="O228" s="102" t="s">
        <v>208</v>
      </c>
      <c r="P228" s="102" t="s">
        <v>209</v>
      </c>
      <c r="Q228" s="102" t="s">
        <v>139</v>
      </c>
      <c r="R228" s="102">
        <v>34160</v>
      </c>
      <c r="S228" s="102" t="s">
        <v>236</v>
      </c>
      <c r="T228" s="102">
        <v>110</v>
      </c>
      <c r="U228" s="102" t="s">
        <v>1501</v>
      </c>
      <c r="V228" s="103"/>
      <c r="W228" s="101"/>
      <c r="X228" s="102"/>
      <c r="Y228" s="101"/>
      <c r="Z228" s="101"/>
      <c r="AA228" s="101"/>
      <c r="AB228" s="104"/>
    </row>
    <row r="229" spans="2:28" ht="16.5" customHeight="1" x14ac:dyDescent="0.25">
      <c r="B229" s="97">
        <v>542</v>
      </c>
      <c r="C229" s="97" t="s">
        <v>55</v>
      </c>
      <c r="D229" s="98">
        <v>5662</v>
      </c>
      <c r="E229" s="99">
        <v>86</v>
      </c>
      <c r="F229" s="97">
        <v>8</v>
      </c>
      <c r="G229" s="97">
        <v>1</v>
      </c>
      <c r="H229" s="105">
        <v>27</v>
      </c>
      <c r="I229" s="105">
        <v>0</v>
      </c>
      <c r="J229" s="105">
        <v>76</v>
      </c>
      <c r="K229" s="95">
        <v>10876</v>
      </c>
      <c r="L229" s="106">
        <f>T228</f>
        <v>110</v>
      </c>
      <c r="M229" s="106">
        <f>K229*L229</f>
        <v>1196360</v>
      </c>
      <c r="N229" s="77"/>
      <c r="O229" s="78"/>
      <c r="P229" s="78"/>
      <c r="Q229" s="78"/>
      <c r="R229" s="79"/>
      <c r="S229" s="80"/>
      <c r="T229" s="81"/>
      <c r="U229" s="77"/>
      <c r="V229" s="79"/>
      <c r="W229" s="79"/>
      <c r="X229" s="82"/>
      <c r="Y229" s="83">
        <f>M229</f>
        <v>1196360</v>
      </c>
      <c r="Z229" s="84"/>
      <c r="AA229" s="87">
        <f>AB229*M229/100</f>
        <v>119.63600000000001</v>
      </c>
      <c r="AB229" s="82">
        <v>0.01</v>
      </c>
    </row>
    <row r="230" spans="2:28" ht="16.5" customHeight="1" x14ac:dyDescent="0.25">
      <c r="B230" s="99"/>
      <c r="C230" s="99"/>
      <c r="D230" s="99"/>
      <c r="E230" s="99"/>
      <c r="F230" s="99"/>
      <c r="G230" s="99"/>
      <c r="H230" s="107"/>
      <c r="I230" s="107"/>
      <c r="J230" s="107"/>
      <c r="K230" s="106"/>
      <c r="L230" s="106"/>
      <c r="M230" s="106"/>
      <c r="N230" s="77"/>
      <c r="O230" s="78"/>
      <c r="P230" s="78"/>
      <c r="Q230" s="78"/>
      <c r="R230" s="79"/>
      <c r="S230" s="80"/>
      <c r="T230" s="81"/>
      <c r="U230" s="77"/>
      <c r="V230" s="79"/>
      <c r="W230" s="79"/>
      <c r="X230" s="86"/>
      <c r="Y230" s="83"/>
      <c r="Z230" s="84"/>
      <c r="AA230" s="85"/>
      <c r="AB230" s="86"/>
    </row>
    <row r="231" spans="2:28" ht="16.5" customHeight="1" x14ac:dyDescent="0.25">
      <c r="B231" s="100" t="s">
        <v>205</v>
      </c>
      <c r="C231" s="101"/>
      <c r="D231" s="101"/>
      <c r="E231" s="101"/>
      <c r="F231" s="101"/>
      <c r="G231" s="102"/>
      <c r="H231" s="102" t="s">
        <v>207</v>
      </c>
      <c r="I231" s="102" t="s">
        <v>1502</v>
      </c>
      <c r="J231" s="102" t="s">
        <v>1405</v>
      </c>
      <c r="K231" s="102">
        <v>141</v>
      </c>
      <c r="L231" s="102">
        <v>8</v>
      </c>
      <c r="M231" s="102"/>
      <c r="N231" s="102"/>
      <c r="O231" s="102" t="s">
        <v>208</v>
      </c>
      <c r="P231" s="102" t="s">
        <v>209</v>
      </c>
      <c r="Q231" s="102" t="s">
        <v>139</v>
      </c>
      <c r="R231" s="102">
        <v>34160</v>
      </c>
      <c r="S231" s="102" t="s">
        <v>236</v>
      </c>
      <c r="T231" s="102">
        <v>100</v>
      </c>
      <c r="U231" s="102" t="s">
        <v>1503</v>
      </c>
      <c r="V231" s="103"/>
      <c r="W231" s="101"/>
      <c r="X231" s="102"/>
      <c r="Y231" s="101"/>
      <c r="Z231" s="101"/>
      <c r="AA231" s="101"/>
      <c r="AB231" s="104"/>
    </row>
    <row r="232" spans="2:28" ht="16.5" customHeight="1" x14ac:dyDescent="0.25">
      <c r="B232" s="97">
        <v>543</v>
      </c>
      <c r="C232" s="97" t="s">
        <v>55</v>
      </c>
      <c r="D232" s="98">
        <v>6169</v>
      </c>
      <c r="E232" s="99">
        <v>87</v>
      </c>
      <c r="F232" s="97">
        <v>8</v>
      </c>
      <c r="G232" s="97">
        <v>1</v>
      </c>
      <c r="H232" s="105">
        <v>13</v>
      </c>
      <c r="I232" s="105">
        <v>3</v>
      </c>
      <c r="J232" s="105">
        <v>86</v>
      </c>
      <c r="K232" s="95">
        <v>5586</v>
      </c>
      <c r="L232" s="106">
        <f>T231</f>
        <v>100</v>
      </c>
      <c r="M232" s="106">
        <f>K232*L232</f>
        <v>558600</v>
      </c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2"/>
      <c r="Y232" s="83">
        <f>M232</f>
        <v>558600</v>
      </c>
      <c r="Z232" s="84"/>
      <c r="AA232" s="87">
        <f>AB232*M232/100</f>
        <v>55.86</v>
      </c>
      <c r="AB232" s="82">
        <v>0.01</v>
      </c>
    </row>
    <row r="233" spans="2:28" ht="16.5" customHeight="1" x14ac:dyDescent="0.25">
      <c r="B233" s="99"/>
      <c r="C233" s="99"/>
      <c r="D233" s="99"/>
      <c r="E233" s="99"/>
      <c r="F233" s="99"/>
      <c r="G233" s="99"/>
      <c r="H233" s="107"/>
      <c r="I233" s="107"/>
      <c r="J233" s="107"/>
      <c r="K233" s="106"/>
      <c r="L233" s="106"/>
      <c r="M233" s="106"/>
      <c r="N233" s="77"/>
      <c r="O233" s="78"/>
      <c r="P233" s="78"/>
      <c r="Q233" s="78"/>
      <c r="R233" s="79"/>
      <c r="S233" s="80"/>
      <c r="T233" s="81"/>
      <c r="U233" s="77"/>
      <c r="V233" s="79"/>
      <c r="W233" s="79"/>
      <c r="X233" s="86"/>
      <c r="Y233" s="83"/>
      <c r="Z233" s="84"/>
      <c r="AA233" s="85"/>
      <c r="AB233" s="86"/>
    </row>
    <row r="234" spans="2:28" ht="16.5" customHeight="1" x14ac:dyDescent="0.25">
      <c r="B234" s="100" t="s">
        <v>205</v>
      </c>
      <c r="C234" s="101"/>
      <c r="D234" s="101"/>
      <c r="E234" s="101"/>
      <c r="F234" s="101"/>
      <c r="G234" s="102"/>
      <c r="H234" s="102" t="s">
        <v>207</v>
      </c>
      <c r="I234" s="102" t="s">
        <v>1504</v>
      </c>
      <c r="J234" s="102" t="s">
        <v>1505</v>
      </c>
      <c r="K234" s="102">
        <v>23</v>
      </c>
      <c r="L234" s="102">
        <v>8</v>
      </c>
      <c r="M234" s="102"/>
      <c r="N234" s="102"/>
      <c r="O234" s="102" t="s">
        <v>208</v>
      </c>
      <c r="P234" s="102" t="s">
        <v>209</v>
      </c>
      <c r="Q234" s="102" t="s">
        <v>139</v>
      </c>
      <c r="R234" s="102">
        <v>34160</v>
      </c>
      <c r="S234" s="102"/>
      <c r="T234" s="102">
        <v>150</v>
      </c>
      <c r="U234" s="102" t="s">
        <v>1507</v>
      </c>
      <c r="V234" s="103"/>
      <c r="W234" s="101"/>
      <c r="X234" s="102"/>
      <c r="Y234" s="101"/>
      <c r="Z234" s="101"/>
      <c r="AA234" s="114" t="s">
        <v>1506</v>
      </c>
      <c r="AB234" s="104"/>
    </row>
    <row r="235" spans="2:28" ht="16.5" customHeight="1" x14ac:dyDescent="0.25">
      <c r="B235" s="97">
        <v>544</v>
      </c>
      <c r="C235" s="97" t="s">
        <v>55</v>
      </c>
      <c r="D235" s="98">
        <v>5665</v>
      </c>
      <c r="E235" s="99">
        <v>88</v>
      </c>
      <c r="F235" s="97">
        <v>8</v>
      </c>
      <c r="G235" s="97">
        <v>1</v>
      </c>
      <c r="H235" s="105">
        <v>4</v>
      </c>
      <c r="I235" s="105">
        <v>0</v>
      </c>
      <c r="J235" s="105">
        <v>68</v>
      </c>
      <c r="K235" s="95">
        <v>1668</v>
      </c>
      <c r="L235" s="106">
        <f>T234</f>
        <v>150</v>
      </c>
      <c r="M235" s="106">
        <f>K235*L235</f>
        <v>250200</v>
      </c>
      <c r="N235" s="77"/>
      <c r="O235" s="78"/>
      <c r="P235" s="78"/>
      <c r="Q235" s="78"/>
      <c r="R235" s="79"/>
      <c r="S235" s="80"/>
      <c r="T235" s="81"/>
      <c r="U235" s="77"/>
      <c r="V235" s="79"/>
      <c r="W235" s="79"/>
      <c r="X235" s="82"/>
      <c r="Y235" s="83">
        <f>M235</f>
        <v>250200</v>
      </c>
      <c r="Z235" s="84"/>
      <c r="AA235" s="87">
        <f>AB235*M235/100</f>
        <v>25.02</v>
      </c>
      <c r="AB235" s="82">
        <v>0.01</v>
      </c>
    </row>
    <row r="236" spans="2:28" ht="16.5" customHeight="1" x14ac:dyDescent="0.25">
      <c r="B236" s="99"/>
      <c r="C236" s="99"/>
      <c r="D236" s="99"/>
      <c r="E236" s="99"/>
      <c r="F236" s="99"/>
      <c r="G236" s="99"/>
      <c r="H236" s="107"/>
      <c r="I236" s="107"/>
      <c r="J236" s="107"/>
      <c r="K236" s="106"/>
      <c r="L236" s="106"/>
      <c r="M236" s="106"/>
      <c r="N236" s="77"/>
      <c r="O236" s="78"/>
      <c r="P236" s="78"/>
      <c r="Q236" s="78"/>
      <c r="R236" s="79"/>
      <c r="S236" s="80"/>
      <c r="T236" s="81"/>
      <c r="U236" s="77"/>
      <c r="V236" s="79"/>
      <c r="W236" s="79"/>
      <c r="X236" s="86"/>
      <c r="Y236" s="83"/>
      <c r="Z236" s="84"/>
      <c r="AA236" s="85"/>
      <c r="AB236" s="86"/>
    </row>
    <row r="237" spans="2:28" ht="16.5" customHeight="1" x14ac:dyDescent="0.25">
      <c r="B237" s="100" t="s">
        <v>205</v>
      </c>
      <c r="C237" s="101"/>
      <c r="D237" s="101"/>
      <c r="E237" s="101"/>
      <c r="F237" s="101"/>
      <c r="G237" s="102"/>
      <c r="H237" s="102" t="s">
        <v>210</v>
      </c>
      <c r="I237" s="102" t="s">
        <v>1436</v>
      </c>
      <c r="J237" s="102" t="s">
        <v>1437</v>
      </c>
      <c r="K237" s="102">
        <v>36</v>
      </c>
      <c r="L237" s="102">
        <v>8</v>
      </c>
      <c r="M237" s="102"/>
      <c r="N237" s="102"/>
      <c r="O237" s="102" t="s">
        <v>208</v>
      </c>
      <c r="P237" s="102" t="s">
        <v>209</v>
      </c>
      <c r="Q237" s="102" t="s">
        <v>139</v>
      </c>
      <c r="R237" s="102">
        <v>34160</v>
      </c>
      <c r="S237" s="102" t="s">
        <v>236</v>
      </c>
      <c r="T237" s="102">
        <v>150</v>
      </c>
      <c r="U237" s="102" t="s">
        <v>1508</v>
      </c>
      <c r="V237" s="103"/>
      <c r="W237" s="101"/>
      <c r="X237" s="102"/>
      <c r="Y237" s="101"/>
      <c r="Z237" s="101"/>
      <c r="AA237" s="101"/>
      <c r="AB237" s="104"/>
    </row>
    <row r="238" spans="2:28" ht="16.5" customHeight="1" x14ac:dyDescent="0.25">
      <c r="B238" s="97">
        <v>545</v>
      </c>
      <c r="C238" s="97" t="s">
        <v>55</v>
      </c>
      <c r="D238" s="98">
        <v>5663</v>
      </c>
      <c r="E238" s="99">
        <v>89</v>
      </c>
      <c r="F238" s="97">
        <v>8</v>
      </c>
      <c r="G238" s="97">
        <v>1</v>
      </c>
      <c r="H238" s="105">
        <v>4</v>
      </c>
      <c r="I238" s="105">
        <v>1</v>
      </c>
      <c r="J238" s="105">
        <v>36</v>
      </c>
      <c r="K238" s="95">
        <v>1736</v>
      </c>
      <c r="L238" s="106">
        <f>T237</f>
        <v>150</v>
      </c>
      <c r="M238" s="106">
        <f>K238*L238</f>
        <v>260400</v>
      </c>
      <c r="N238" s="77"/>
      <c r="O238" s="78"/>
      <c r="P238" s="78"/>
      <c r="Q238" s="78"/>
      <c r="R238" s="79"/>
      <c r="S238" s="80"/>
      <c r="T238" s="81"/>
      <c r="U238" s="77"/>
      <c r="V238" s="79"/>
      <c r="W238" s="79"/>
      <c r="X238" s="82"/>
      <c r="Y238" s="83">
        <f>M238</f>
        <v>260400</v>
      </c>
      <c r="Z238" s="84"/>
      <c r="AA238" s="87">
        <f>AB238*M238/100</f>
        <v>26.04</v>
      </c>
      <c r="AB238" s="82">
        <v>0.01</v>
      </c>
    </row>
    <row r="239" spans="2:28" ht="16.5" customHeight="1" x14ac:dyDescent="0.25">
      <c r="B239" s="99"/>
      <c r="C239" s="99"/>
      <c r="D239" s="99"/>
      <c r="E239" s="99"/>
      <c r="F239" s="99"/>
      <c r="G239" s="99"/>
      <c r="H239" s="107"/>
      <c r="I239" s="107"/>
      <c r="J239" s="107"/>
      <c r="K239" s="106"/>
      <c r="L239" s="106"/>
      <c r="M239" s="106"/>
      <c r="N239" s="77"/>
      <c r="O239" s="78"/>
      <c r="P239" s="78"/>
      <c r="Q239" s="78"/>
      <c r="R239" s="79"/>
      <c r="S239" s="80"/>
      <c r="T239" s="81"/>
      <c r="U239" s="77"/>
      <c r="V239" s="79"/>
      <c r="W239" s="79"/>
      <c r="X239" s="86"/>
      <c r="Y239" s="83"/>
      <c r="Z239" s="84"/>
      <c r="AA239" s="85"/>
      <c r="AB239" s="86"/>
    </row>
    <row r="240" spans="2:28" ht="16.5" customHeight="1" x14ac:dyDescent="0.25">
      <c r="B240" s="100" t="s">
        <v>205</v>
      </c>
      <c r="C240" s="101"/>
      <c r="D240" s="101"/>
      <c r="E240" s="101"/>
      <c r="F240" s="101"/>
      <c r="G240" s="102"/>
      <c r="H240" s="102" t="s">
        <v>207</v>
      </c>
      <c r="I240" s="102" t="s">
        <v>1509</v>
      </c>
      <c r="J240" s="102" t="s">
        <v>1437</v>
      </c>
      <c r="K240" s="102">
        <v>52</v>
      </c>
      <c r="L240" s="102">
        <v>8</v>
      </c>
      <c r="M240" s="102"/>
      <c r="N240" s="102"/>
      <c r="O240" s="102" t="s">
        <v>208</v>
      </c>
      <c r="P240" s="102" t="s">
        <v>209</v>
      </c>
      <c r="Q240" s="102" t="s">
        <v>139</v>
      </c>
      <c r="R240" s="102">
        <v>34160</v>
      </c>
      <c r="S240" s="102" t="s">
        <v>236</v>
      </c>
      <c r="T240" s="102">
        <v>150</v>
      </c>
      <c r="U240" s="102" t="s">
        <v>1510</v>
      </c>
      <c r="V240" s="103"/>
      <c r="W240" s="101"/>
      <c r="X240" s="102"/>
      <c r="Y240" s="101"/>
      <c r="Z240" s="101"/>
      <c r="AA240" s="101"/>
      <c r="AB240" s="104"/>
    </row>
    <row r="241" spans="2:28" ht="16.5" customHeight="1" x14ac:dyDescent="0.25">
      <c r="B241" s="97">
        <v>546</v>
      </c>
      <c r="C241" s="97" t="s">
        <v>55</v>
      </c>
      <c r="D241" s="98">
        <v>5664</v>
      </c>
      <c r="E241" s="99">
        <v>90</v>
      </c>
      <c r="F241" s="97">
        <v>8</v>
      </c>
      <c r="G241" s="97">
        <v>1</v>
      </c>
      <c r="H241" s="105">
        <v>14</v>
      </c>
      <c r="I241" s="105">
        <v>0</v>
      </c>
      <c r="J241" s="105">
        <v>94</v>
      </c>
      <c r="K241" s="95">
        <v>5694</v>
      </c>
      <c r="L241" s="106">
        <f>T240</f>
        <v>150</v>
      </c>
      <c r="M241" s="106">
        <f>K241*L241</f>
        <v>854100</v>
      </c>
      <c r="N241" s="77"/>
      <c r="O241" s="78"/>
      <c r="P241" s="78"/>
      <c r="Q241" s="78"/>
      <c r="R241" s="79"/>
      <c r="S241" s="80"/>
      <c r="T241" s="81"/>
      <c r="U241" s="77"/>
      <c r="V241" s="79"/>
      <c r="W241" s="79"/>
      <c r="X241" s="82"/>
      <c r="Y241" s="83">
        <f>M241</f>
        <v>854100</v>
      </c>
      <c r="Z241" s="84"/>
      <c r="AA241" s="87">
        <f>AB241*M241/100</f>
        <v>85.41</v>
      </c>
      <c r="AB241" s="82">
        <v>0.01</v>
      </c>
    </row>
    <row r="242" spans="2:28" ht="16.5" customHeight="1" x14ac:dyDescent="0.25">
      <c r="B242" s="99"/>
      <c r="C242" s="99"/>
      <c r="D242" s="99"/>
      <c r="E242" s="99"/>
      <c r="F242" s="99"/>
      <c r="G242" s="99"/>
      <c r="H242" s="107"/>
      <c r="I242" s="107"/>
      <c r="J242" s="107"/>
      <c r="K242" s="106"/>
      <c r="L242" s="106"/>
      <c r="M242" s="106"/>
      <c r="N242" s="77"/>
      <c r="O242" s="78"/>
      <c r="P242" s="78"/>
      <c r="Q242" s="78"/>
      <c r="R242" s="79"/>
      <c r="S242" s="80"/>
      <c r="T242" s="81"/>
      <c r="U242" s="77"/>
      <c r="V242" s="79"/>
      <c r="W242" s="79"/>
      <c r="X242" s="86"/>
      <c r="Y242" s="83"/>
      <c r="Z242" s="84"/>
      <c r="AA242" s="85"/>
      <c r="AB242" s="86"/>
    </row>
    <row r="243" spans="2:28" ht="16.5" customHeight="1" x14ac:dyDescent="0.25">
      <c r="B243" s="100" t="s">
        <v>205</v>
      </c>
      <c r="C243" s="101"/>
      <c r="D243" s="101"/>
      <c r="E243" s="101"/>
      <c r="F243" s="101"/>
      <c r="G243" s="102"/>
      <c r="H243" s="102" t="s">
        <v>207</v>
      </c>
      <c r="I243" s="102" t="s">
        <v>1079</v>
      </c>
      <c r="J243" s="102" t="s">
        <v>1505</v>
      </c>
      <c r="K243" s="102">
        <v>23</v>
      </c>
      <c r="L243" s="102">
        <v>8</v>
      </c>
      <c r="M243" s="102"/>
      <c r="N243" s="102"/>
      <c r="O243" s="102" t="s">
        <v>208</v>
      </c>
      <c r="P243" s="102" t="s">
        <v>209</v>
      </c>
      <c r="Q243" s="102" t="s">
        <v>139</v>
      </c>
      <c r="R243" s="102">
        <v>34160</v>
      </c>
      <c r="S243" s="102" t="s">
        <v>236</v>
      </c>
      <c r="T243" s="102">
        <v>100</v>
      </c>
      <c r="U243" s="102" t="s">
        <v>1511</v>
      </c>
      <c r="V243" s="103"/>
      <c r="W243" s="101"/>
      <c r="X243" s="102"/>
      <c r="Y243" s="101"/>
      <c r="Z243" s="101"/>
      <c r="AA243" s="101"/>
      <c r="AB243" s="104"/>
    </row>
    <row r="244" spans="2:28" ht="16.5" customHeight="1" x14ac:dyDescent="0.25">
      <c r="B244" s="97">
        <v>547</v>
      </c>
      <c r="C244" s="97" t="s">
        <v>55</v>
      </c>
      <c r="D244" s="98">
        <v>5694</v>
      </c>
      <c r="E244" s="99">
        <v>91</v>
      </c>
      <c r="F244" s="97">
        <v>8</v>
      </c>
      <c r="G244" s="97">
        <v>1</v>
      </c>
      <c r="H244" s="105">
        <v>14</v>
      </c>
      <c r="I244" s="105">
        <v>0</v>
      </c>
      <c r="J244" s="105">
        <v>53</v>
      </c>
      <c r="K244" s="95">
        <v>5653</v>
      </c>
      <c r="L244" s="106">
        <f>T243</f>
        <v>100</v>
      </c>
      <c r="M244" s="106">
        <f>K244*L244</f>
        <v>565300</v>
      </c>
      <c r="N244" s="77"/>
      <c r="O244" s="78"/>
      <c r="P244" s="78"/>
      <c r="Q244" s="78"/>
      <c r="R244" s="79"/>
      <c r="S244" s="80"/>
      <c r="T244" s="81"/>
      <c r="U244" s="77"/>
      <c r="V244" s="79"/>
      <c r="W244" s="79"/>
      <c r="X244" s="82"/>
      <c r="Y244" s="83">
        <f>M244</f>
        <v>565300</v>
      </c>
      <c r="Z244" s="84"/>
      <c r="AA244" s="87">
        <f>AB244*M244/100</f>
        <v>56.53</v>
      </c>
      <c r="AB244" s="82">
        <v>0.01</v>
      </c>
    </row>
    <row r="245" spans="2:28" ht="16.5" customHeight="1" x14ac:dyDescent="0.25">
      <c r="B245" s="99"/>
      <c r="C245" s="99"/>
      <c r="D245" s="99"/>
      <c r="E245" s="99"/>
      <c r="F245" s="99"/>
      <c r="G245" s="99"/>
      <c r="H245" s="107"/>
      <c r="I245" s="107"/>
      <c r="J245" s="107"/>
      <c r="K245" s="106"/>
      <c r="L245" s="106"/>
      <c r="M245" s="106"/>
      <c r="N245" s="77"/>
      <c r="O245" s="78"/>
      <c r="P245" s="78"/>
      <c r="Q245" s="78"/>
      <c r="R245" s="79"/>
      <c r="S245" s="80"/>
      <c r="T245" s="81"/>
      <c r="U245" s="77"/>
      <c r="V245" s="79"/>
      <c r="W245" s="79"/>
      <c r="X245" s="86"/>
      <c r="Y245" s="83"/>
      <c r="Z245" s="84"/>
      <c r="AA245" s="85"/>
      <c r="AB245" s="86"/>
    </row>
    <row r="246" spans="2:28" ht="16.5" customHeight="1" x14ac:dyDescent="0.25">
      <c r="B246" s="100" t="s">
        <v>205</v>
      </c>
      <c r="C246" s="101"/>
      <c r="D246" s="101"/>
      <c r="E246" s="101"/>
      <c r="F246" s="101"/>
      <c r="G246" s="102"/>
      <c r="H246" s="102" t="s">
        <v>207</v>
      </c>
      <c r="I246" s="102" t="s">
        <v>759</v>
      </c>
      <c r="J246" s="102" t="s">
        <v>743</v>
      </c>
      <c r="K246" s="102" t="s">
        <v>1421</v>
      </c>
      <c r="L246" s="102">
        <v>8</v>
      </c>
      <c r="M246" s="102"/>
      <c r="N246" s="102"/>
      <c r="O246" s="102" t="s">
        <v>208</v>
      </c>
      <c r="P246" s="102" t="s">
        <v>209</v>
      </c>
      <c r="Q246" s="102" t="s">
        <v>139</v>
      </c>
      <c r="R246" s="102">
        <v>34160</v>
      </c>
      <c r="S246" s="102" t="s">
        <v>236</v>
      </c>
      <c r="T246" s="102">
        <v>100</v>
      </c>
      <c r="U246" s="102" t="s">
        <v>1512</v>
      </c>
      <c r="V246" s="103"/>
      <c r="W246" s="101"/>
      <c r="X246" s="102"/>
      <c r="Y246" s="101"/>
      <c r="Z246" s="101"/>
      <c r="AA246" s="101"/>
      <c r="AB246" s="104"/>
    </row>
    <row r="247" spans="2:28" ht="16.5" customHeight="1" x14ac:dyDescent="0.25">
      <c r="B247" s="97">
        <v>548</v>
      </c>
      <c r="C247" s="97" t="s">
        <v>55</v>
      </c>
      <c r="D247" s="98">
        <v>5695</v>
      </c>
      <c r="E247" s="99">
        <v>92</v>
      </c>
      <c r="F247" s="97">
        <v>8</v>
      </c>
      <c r="G247" s="97">
        <v>1</v>
      </c>
      <c r="H247" s="105">
        <v>7</v>
      </c>
      <c r="I247" s="105">
        <v>0</v>
      </c>
      <c r="J247" s="105">
        <v>75</v>
      </c>
      <c r="K247" s="95">
        <v>2875</v>
      </c>
      <c r="L247" s="106">
        <f>T246</f>
        <v>100</v>
      </c>
      <c r="M247" s="106">
        <f>K247*L247</f>
        <v>287500</v>
      </c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2"/>
      <c r="Y247" s="83">
        <f>M247</f>
        <v>287500</v>
      </c>
      <c r="Z247" s="84"/>
      <c r="AA247" s="87">
        <f>AB247*M247/100</f>
        <v>28.75</v>
      </c>
      <c r="AB247" s="82">
        <v>0.01</v>
      </c>
    </row>
    <row r="248" spans="2:28" ht="16.5" customHeight="1" x14ac:dyDescent="0.25">
      <c r="B248" s="99"/>
      <c r="C248" s="99"/>
      <c r="D248" s="99"/>
      <c r="E248" s="99"/>
      <c r="F248" s="99"/>
      <c r="G248" s="99"/>
      <c r="H248" s="107"/>
      <c r="I248" s="107"/>
      <c r="J248" s="107"/>
      <c r="K248" s="106"/>
      <c r="L248" s="106"/>
      <c r="M248" s="106"/>
      <c r="N248" s="77"/>
      <c r="O248" s="78"/>
      <c r="P248" s="78"/>
      <c r="Q248" s="78"/>
      <c r="R248" s="79"/>
      <c r="S248" s="80"/>
      <c r="T248" s="81"/>
      <c r="U248" s="77"/>
      <c r="V248" s="79"/>
      <c r="W248" s="79"/>
      <c r="X248" s="86"/>
      <c r="Y248" s="83"/>
      <c r="Z248" s="84"/>
      <c r="AA248" s="85"/>
      <c r="AB248" s="86"/>
    </row>
    <row r="249" spans="2:28" ht="16.5" customHeight="1" x14ac:dyDescent="0.25">
      <c r="B249" s="100" t="s">
        <v>205</v>
      </c>
      <c r="C249" s="101"/>
      <c r="D249" s="101"/>
      <c r="E249" s="101"/>
      <c r="F249" s="101"/>
      <c r="G249" s="102"/>
      <c r="H249" s="102" t="s">
        <v>210</v>
      </c>
      <c r="I249" s="102" t="s">
        <v>1513</v>
      </c>
      <c r="J249" s="102" t="s">
        <v>1505</v>
      </c>
      <c r="K249" s="102">
        <v>23</v>
      </c>
      <c r="L249" s="102">
        <v>8</v>
      </c>
      <c r="M249" s="102"/>
      <c r="N249" s="102"/>
      <c r="O249" s="102" t="s">
        <v>208</v>
      </c>
      <c r="P249" s="102" t="s">
        <v>209</v>
      </c>
      <c r="Q249" s="102" t="s">
        <v>139</v>
      </c>
      <c r="R249" s="102">
        <v>34160</v>
      </c>
      <c r="S249" s="102" t="s">
        <v>236</v>
      </c>
      <c r="T249" s="102">
        <v>100</v>
      </c>
      <c r="U249" s="102" t="s">
        <v>1514</v>
      </c>
      <c r="V249" s="103"/>
      <c r="W249" s="101"/>
      <c r="X249" s="102"/>
      <c r="Y249" s="101"/>
      <c r="Z249" s="101"/>
      <c r="AA249" s="101"/>
      <c r="AB249" s="104"/>
    </row>
    <row r="250" spans="2:28" ht="16.5" customHeight="1" x14ac:dyDescent="0.25">
      <c r="B250" s="97">
        <v>549</v>
      </c>
      <c r="C250" s="97" t="s">
        <v>55</v>
      </c>
      <c r="D250" s="98">
        <v>5666</v>
      </c>
      <c r="E250" s="99">
        <v>93</v>
      </c>
      <c r="F250" s="97">
        <v>8</v>
      </c>
      <c r="G250" s="97">
        <v>1</v>
      </c>
      <c r="H250" s="105">
        <v>6</v>
      </c>
      <c r="I250" s="105">
        <v>0</v>
      </c>
      <c r="J250" s="105">
        <v>23</v>
      </c>
      <c r="K250" s="95">
        <v>2423</v>
      </c>
      <c r="L250" s="106">
        <f>T249</f>
        <v>100</v>
      </c>
      <c r="M250" s="106">
        <f>K250*L250</f>
        <v>242300</v>
      </c>
      <c r="N250" s="77"/>
      <c r="O250" s="78"/>
      <c r="P250" s="78"/>
      <c r="Q250" s="78"/>
      <c r="R250" s="79"/>
      <c r="S250" s="80"/>
      <c r="T250" s="81"/>
      <c r="U250" s="77"/>
      <c r="V250" s="79"/>
      <c r="W250" s="79"/>
      <c r="X250" s="82"/>
      <c r="Y250" s="83">
        <f>M250</f>
        <v>242300</v>
      </c>
      <c r="Z250" s="84"/>
      <c r="AA250" s="87">
        <f>AB250*M250/100</f>
        <v>24.23</v>
      </c>
      <c r="AB250" s="82">
        <v>0.01</v>
      </c>
    </row>
    <row r="251" spans="2:28" ht="16.5" customHeight="1" x14ac:dyDescent="0.25">
      <c r="B251" s="99"/>
      <c r="C251" s="99"/>
      <c r="D251" s="99"/>
      <c r="E251" s="99"/>
      <c r="F251" s="99"/>
      <c r="G251" s="99"/>
      <c r="H251" s="107"/>
      <c r="I251" s="107"/>
      <c r="J251" s="107"/>
      <c r="K251" s="106"/>
      <c r="L251" s="106"/>
      <c r="M251" s="106"/>
      <c r="N251" s="77"/>
      <c r="O251" s="78"/>
      <c r="P251" s="78"/>
      <c r="Q251" s="78"/>
      <c r="R251" s="79"/>
      <c r="S251" s="80"/>
      <c r="T251" s="81"/>
      <c r="U251" s="77"/>
      <c r="V251" s="79"/>
      <c r="W251" s="79"/>
      <c r="X251" s="86"/>
      <c r="Y251" s="83"/>
      <c r="Z251" s="84"/>
      <c r="AA251" s="85"/>
      <c r="AB251" s="86"/>
    </row>
    <row r="252" spans="2:28" ht="16.5" customHeight="1" x14ac:dyDescent="0.25">
      <c r="B252" s="100" t="s">
        <v>205</v>
      </c>
      <c r="C252" s="101"/>
      <c r="D252" s="101"/>
      <c r="E252" s="101"/>
      <c r="F252" s="101"/>
      <c r="G252" s="102"/>
      <c r="H252" s="102" t="s">
        <v>207</v>
      </c>
      <c r="I252" s="102" t="s">
        <v>1515</v>
      </c>
      <c r="J252" s="102" t="s">
        <v>1516</v>
      </c>
      <c r="K252" s="102">
        <v>21</v>
      </c>
      <c r="L252" s="102">
        <v>8</v>
      </c>
      <c r="M252" s="102"/>
      <c r="N252" s="102"/>
      <c r="O252" s="102" t="s">
        <v>208</v>
      </c>
      <c r="P252" s="102" t="s">
        <v>209</v>
      </c>
      <c r="Q252" s="102" t="s">
        <v>139</v>
      </c>
      <c r="R252" s="102">
        <v>34160</v>
      </c>
      <c r="S252" s="102" t="s">
        <v>236</v>
      </c>
      <c r="T252" s="102">
        <v>130</v>
      </c>
      <c r="U252" s="102" t="s">
        <v>1517</v>
      </c>
      <c r="V252" s="103"/>
      <c r="W252" s="101"/>
      <c r="X252" s="102"/>
      <c r="Y252" s="101"/>
      <c r="Z252" s="101"/>
      <c r="AA252" s="101"/>
      <c r="AB252" s="104"/>
    </row>
    <row r="253" spans="2:28" ht="16.5" customHeight="1" x14ac:dyDescent="0.25">
      <c r="B253" s="97">
        <v>550</v>
      </c>
      <c r="C253" s="97" t="s">
        <v>55</v>
      </c>
      <c r="D253" s="98">
        <v>5667</v>
      </c>
      <c r="E253" s="99">
        <v>94</v>
      </c>
      <c r="F253" s="97">
        <v>8</v>
      </c>
      <c r="G253" s="97">
        <v>1</v>
      </c>
      <c r="H253" s="105">
        <v>10</v>
      </c>
      <c r="I253" s="105">
        <v>1</v>
      </c>
      <c r="J253" s="105">
        <v>29</v>
      </c>
      <c r="K253" s="95">
        <v>4129</v>
      </c>
      <c r="L253" s="106">
        <f>T252</f>
        <v>130</v>
      </c>
      <c r="M253" s="106">
        <f>K253*L253</f>
        <v>536770</v>
      </c>
      <c r="N253" s="77"/>
      <c r="O253" s="78"/>
      <c r="P253" s="78"/>
      <c r="Q253" s="78"/>
      <c r="R253" s="79"/>
      <c r="S253" s="80"/>
      <c r="T253" s="81"/>
      <c r="U253" s="77"/>
      <c r="V253" s="79"/>
      <c r="W253" s="79"/>
      <c r="X253" s="82"/>
      <c r="Y253" s="83">
        <f>M253</f>
        <v>536770</v>
      </c>
      <c r="Z253" s="84"/>
      <c r="AA253" s="87">
        <f>AB253*M253/100</f>
        <v>53.677</v>
      </c>
      <c r="AB253" s="82">
        <v>0.01</v>
      </c>
    </row>
    <row r="254" spans="2:28" ht="16.5" customHeight="1" x14ac:dyDescent="0.25">
      <c r="B254" s="99"/>
      <c r="C254" s="99"/>
      <c r="D254" s="99"/>
      <c r="E254" s="99"/>
      <c r="F254" s="99"/>
      <c r="G254" s="99"/>
      <c r="H254" s="107"/>
      <c r="I254" s="107"/>
      <c r="J254" s="107"/>
      <c r="K254" s="106"/>
      <c r="L254" s="106"/>
      <c r="M254" s="106"/>
      <c r="N254" s="77"/>
      <c r="O254" s="78"/>
      <c r="P254" s="78"/>
      <c r="Q254" s="78"/>
      <c r="R254" s="79"/>
      <c r="S254" s="80"/>
      <c r="T254" s="81"/>
      <c r="U254" s="77"/>
      <c r="V254" s="79"/>
      <c r="W254" s="79"/>
      <c r="X254" s="86"/>
      <c r="Y254" s="83"/>
      <c r="Z254" s="84"/>
      <c r="AA254" s="85"/>
      <c r="AB254" s="86"/>
    </row>
    <row r="255" spans="2:28" ht="16.5" customHeight="1" x14ac:dyDescent="0.25">
      <c r="B255" s="100" t="s">
        <v>205</v>
      </c>
      <c r="C255" s="101"/>
      <c r="D255" s="101"/>
      <c r="E255" s="101"/>
      <c r="F255" s="101"/>
      <c r="G255" s="102"/>
      <c r="H255" s="102" t="s">
        <v>210</v>
      </c>
      <c r="I255" s="102" t="s">
        <v>1495</v>
      </c>
      <c r="J255" s="102" t="s">
        <v>1430</v>
      </c>
      <c r="K255" s="102">
        <v>13</v>
      </c>
      <c r="L255" s="102">
        <v>8</v>
      </c>
      <c r="M255" s="102"/>
      <c r="N255" s="102"/>
      <c r="O255" s="102" t="s">
        <v>208</v>
      </c>
      <c r="P255" s="102" t="s">
        <v>209</v>
      </c>
      <c r="Q255" s="102" t="s">
        <v>139</v>
      </c>
      <c r="R255" s="102">
        <v>34160</v>
      </c>
      <c r="S255" s="102" t="s">
        <v>236</v>
      </c>
      <c r="T255" s="102">
        <v>100</v>
      </c>
      <c r="U255" s="102" t="s">
        <v>1518</v>
      </c>
      <c r="V255" s="103"/>
      <c r="W255" s="101"/>
      <c r="X255" s="102"/>
      <c r="Y255" s="101"/>
      <c r="Z255" s="101"/>
      <c r="AA255" s="101"/>
      <c r="AB255" s="104"/>
    </row>
    <row r="256" spans="2:28" ht="16.5" customHeight="1" x14ac:dyDescent="0.25">
      <c r="B256" s="97">
        <v>551</v>
      </c>
      <c r="C256" s="97" t="s">
        <v>55</v>
      </c>
      <c r="D256" s="98">
        <v>5700</v>
      </c>
      <c r="E256" s="99">
        <v>95</v>
      </c>
      <c r="F256" s="97">
        <v>8</v>
      </c>
      <c r="G256" s="97">
        <v>1</v>
      </c>
      <c r="H256" s="105">
        <v>17</v>
      </c>
      <c r="I256" s="105">
        <v>3</v>
      </c>
      <c r="J256" s="105">
        <v>79</v>
      </c>
      <c r="K256" s="95">
        <v>7179</v>
      </c>
      <c r="L256" s="106">
        <f>T255</f>
        <v>100</v>
      </c>
      <c r="M256" s="106">
        <f>K256*L256</f>
        <v>717900</v>
      </c>
      <c r="N256" s="77"/>
      <c r="O256" s="78"/>
      <c r="P256" s="78"/>
      <c r="Q256" s="78"/>
      <c r="R256" s="79"/>
      <c r="S256" s="80"/>
      <c r="T256" s="81"/>
      <c r="U256" s="77"/>
      <c r="V256" s="79"/>
      <c r="W256" s="79"/>
      <c r="X256" s="82"/>
      <c r="Y256" s="83">
        <f>M256</f>
        <v>717900</v>
      </c>
      <c r="Z256" s="84"/>
      <c r="AA256" s="87">
        <f>AB256*M256/100</f>
        <v>71.790000000000006</v>
      </c>
      <c r="AB256" s="82">
        <v>0.01</v>
      </c>
    </row>
    <row r="257" spans="2:28" ht="16.5" customHeight="1" x14ac:dyDescent="0.25">
      <c r="B257" s="99"/>
      <c r="C257" s="99"/>
      <c r="D257" s="99"/>
      <c r="E257" s="99"/>
      <c r="F257" s="99"/>
      <c r="G257" s="99"/>
      <c r="H257" s="107"/>
      <c r="I257" s="107"/>
      <c r="J257" s="107"/>
      <c r="K257" s="106"/>
      <c r="L257" s="106"/>
      <c r="M257" s="106"/>
      <c r="N257" s="77"/>
      <c r="O257" s="78"/>
      <c r="P257" s="78"/>
      <c r="Q257" s="78"/>
      <c r="R257" s="79"/>
      <c r="S257" s="80"/>
      <c r="T257" s="81"/>
      <c r="U257" s="77"/>
      <c r="V257" s="79"/>
      <c r="W257" s="79"/>
      <c r="X257" s="86"/>
      <c r="Y257" s="83"/>
      <c r="Z257" s="84"/>
      <c r="AA257" s="85"/>
      <c r="AB257" s="86"/>
    </row>
    <row r="258" spans="2:28" ht="16.5" customHeight="1" x14ac:dyDescent="0.25">
      <c r="B258" s="100" t="s">
        <v>205</v>
      </c>
      <c r="C258" s="101"/>
      <c r="D258" s="101"/>
      <c r="E258" s="101"/>
      <c r="F258" s="101"/>
      <c r="G258" s="102"/>
      <c r="H258" s="102" t="s">
        <v>210</v>
      </c>
      <c r="I258" s="102" t="s">
        <v>1495</v>
      </c>
      <c r="J258" s="102" t="s">
        <v>1430</v>
      </c>
      <c r="K258" s="102">
        <v>13</v>
      </c>
      <c r="L258" s="102">
        <v>8</v>
      </c>
      <c r="M258" s="102"/>
      <c r="N258" s="102"/>
      <c r="O258" s="102" t="s">
        <v>208</v>
      </c>
      <c r="P258" s="102" t="s">
        <v>209</v>
      </c>
      <c r="Q258" s="102" t="s">
        <v>139</v>
      </c>
      <c r="R258" s="102">
        <v>34160</v>
      </c>
      <c r="S258" s="102" t="s">
        <v>236</v>
      </c>
      <c r="T258" s="102">
        <v>130</v>
      </c>
      <c r="U258" s="102" t="s">
        <v>1519</v>
      </c>
      <c r="V258" s="103"/>
      <c r="W258" s="101"/>
      <c r="X258" s="102"/>
      <c r="Y258" s="101"/>
      <c r="Z258" s="101"/>
      <c r="AA258" s="101"/>
      <c r="AB258" s="104"/>
    </row>
    <row r="259" spans="2:28" ht="16.5" customHeight="1" x14ac:dyDescent="0.25">
      <c r="B259" s="97">
        <v>552</v>
      </c>
      <c r="C259" s="97" t="s">
        <v>55</v>
      </c>
      <c r="D259" s="98">
        <v>5701</v>
      </c>
      <c r="E259" s="99">
        <v>96</v>
      </c>
      <c r="F259" s="97">
        <v>8</v>
      </c>
      <c r="G259" s="97">
        <v>1</v>
      </c>
      <c r="H259" s="105">
        <v>0</v>
      </c>
      <c r="I259" s="105">
        <v>1</v>
      </c>
      <c r="J259" s="105">
        <v>88</v>
      </c>
      <c r="K259" s="95">
        <v>188</v>
      </c>
      <c r="L259" s="106">
        <f>T258</f>
        <v>130</v>
      </c>
      <c r="M259" s="106">
        <f>K259*L259</f>
        <v>24440</v>
      </c>
      <c r="N259" s="77"/>
      <c r="O259" s="78"/>
      <c r="P259" s="78"/>
      <c r="Q259" s="78"/>
      <c r="R259" s="79"/>
      <c r="S259" s="80"/>
      <c r="T259" s="81"/>
      <c r="U259" s="77"/>
      <c r="V259" s="79"/>
      <c r="W259" s="79"/>
      <c r="X259" s="82"/>
      <c r="Y259" s="83">
        <f>M259</f>
        <v>24440</v>
      </c>
      <c r="Z259" s="84"/>
      <c r="AA259" s="87">
        <f>AB259*M259/100</f>
        <v>2.444</v>
      </c>
      <c r="AB259" s="82">
        <v>0.01</v>
      </c>
    </row>
    <row r="260" spans="2:28" ht="16.5" customHeight="1" x14ac:dyDescent="0.25">
      <c r="B260" s="99"/>
      <c r="C260" s="99"/>
      <c r="D260" s="99"/>
      <c r="E260" s="99"/>
      <c r="F260" s="99"/>
      <c r="G260" s="99"/>
      <c r="H260" s="107"/>
      <c r="I260" s="107"/>
      <c r="J260" s="107"/>
      <c r="K260" s="106"/>
      <c r="L260" s="106"/>
      <c r="M260" s="106"/>
      <c r="N260" s="77"/>
      <c r="O260" s="78"/>
      <c r="P260" s="78"/>
      <c r="Q260" s="78"/>
      <c r="R260" s="79"/>
      <c r="S260" s="80"/>
      <c r="T260" s="81"/>
      <c r="U260" s="77"/>
      <c r="V260" s="79"/>
      <c r="W260" s="79"/>
      <c r="X260" s="86"/>
      <c r="Y260" s="83"/>
      <c r="Z260" s="84"/>
      <c r="AA260" s="85"/>
      <c r="AB260" s="86"/>
    </row>
    <row r="261" spans="2:28" ht="16.5" customHeight="1" x14ac:dyDescent="0.25">
      <c r="B261" s="100" t="s">
        <v>205</v>
      </c>
      <c r="C261" s="101"/>
      <c r="D261" s="101"/>
      <c r="E261" s="101"/>
      <c r="F261" s="101"/>
      <c r="G261" s="102"/>
      <c r="H261" s="102" t="s">
        <v>301</v>
      </c>
      <c r="I261" s="102" t="s">
        <v>1520</v>
      </c>
      <c r="J261" s="102" t="s">
        <v>1335</v>
      </c>
      <c r="K261" s="102">
        <v>55</v>
      </c>
      <c r="L261" s="102">
        <v>8</v>
      </c>
      <c r="M261" s="102"/>
      <c r="N261" s="102"/>
      <c r="O261" s="102" t="s">
        <v>208</v>
      </c>
      <c r="P261" s="102" t="s">
        <v>209</v>
      </c>
      <c r="Q261" s="102" t="s">
        <v>139</v>
      </c>
      <c r="R261" s="102">
        <v>34160</v>
      </c>
      <c r="S261" s="102" t="s">
        <v>236</v>
      </c>
      <c r="T261" s="102">
        <v>130</v>
      </c>
      <c r="U261" s="102" t="s">
        <v>1521</v>
      </c>
      <c r="V261" s="103"/>
      <c r="W261" s="101"/>
      <c r="X261" s="102"/>
      <c r="Y261" s="101"/>
      <c r="Z261" s="101"/>
      <c r="AA261" s="101"/>
      <c r="AB261" s="104"/>
    </row>
    <row r="262" spans="2:28" ht="16.5" customHeight="1" x14ac:dyDescent="0.25">
      <c r="B262" s="97">
        <v>553</v>
      </c>
      <c r="C262" s="97" t="s">
        <v>55</v>
      </c>
      <c r="D262" s="98">
        <v>5702</v>
      </c>
      <c r="E262" s="99">
        <v>97</v>
      </c>
      <c r="F262" s="97">
        <v>8</v>
      </c>
      <c r="G262" s="97">
        <v>1</v>
      </c>
      <c r="H262" s="105">
        <v>6</v>
      </c>
      <c r="I262" s="105">
        <v>1</v>
      </c>
      <c r="J262" s="105">
        <v>67</v>
      </c>
      <c r="K262" s="95">
        <v>2567</v>
      </c>
      <c r="L262" s="106">
        <f>T261</f>
        <v>130</v>
      </c>
      <c r="M262" s="106">
        <f>K262*L262</f>
        <v>333710</v>
      </c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2"/>
      <c r="Y262" s="83">
        <f>M262</f>
        <v>333710</v>
      </c>
      <c r="Z262" s="84"/>
      <c r="AA262" s="87">
        <f>AB262*M262/100</f>
        <v>33.371000000000002</v>
      </c>
      <c r="AB262" s="82">
        <v>0.01</v>
      </c>
    </row>
    <row r="263" spans="2:28" ht="16.5" customHeight="1" x14ac:dyDescent="0.25">
      <c r="B263" s="99"/>
      <c r="C263" s="99"/>
      <c r="D263" s="99"/>
      <c r="E263" s="99"/>
      <c r="F263" s="99"/>
      <c r="G263" s="99"/>
      <c r="H263" s="107"/>
      <c r="I263" s="107"/>
      <c r="J263" s="107"/>
      <c r="K263" s="106"/>
      <c r="L263" s="106"/>
      <c r="M263" s="106"/>
      <c r="N263" s="77"/>
      <c r="O263" s="78"/>
      <c r="P263" s="78"/>
      <c r="Q263" s="78"/>
      <c r="R263" s="79"/>
      <c r="S263" s="80"/>
      <c r="T263" s="81"/>
      <c r="U263" s="77"/>
      <c r="V263" s="79"/>
      <c r="W263" s="79"/>
      <c r="X263" s="86"/>
      <c r="Y263" s="83"/>
      <c r="Z263" s="84"/>
      <c r="AA263" s="85"/>
      <c r="AB263" s="86"/>
    </row>
    <row r="264" spans="2:28" ht="16.5" customHeight="1" x14ac:dyDescent="0.25">
      <c r="B264" s="100" t="s">
        <v>205</v>
      </c>
      <c r="C264" s="101"/>
      <c r="D264" s="101"/>
      <c r="E264" s="101"/>
      <c r="F264" s="101"/>
      <c r="G264" s="102"/>
      <c r="H264" s="102" t="s">
        <v>207</v>
      </c>
      <c r="I264" s="102" t="s">
        <v>501</v>
      </c>
      <c r="J264" s="102" t="s">
        <v>743</v>
      </c>
      <c r="K264" s="102">
        <v>74</v>
      </c>
      <c r="L264" s="102">
        <v>8</v>
      </c>
      <c r="M264" s="102"/>
      <c r="N264" s="102"/>
      <c r="O264" s="102" t="s">
        <v>208</v>
      </c>
      <c r="P264" s="102" t="s">
        <v>209</v>
      </c>
      <c r="Q264" s="102" t="s">
        <v>139</v>
      </c>
      <c r="R264" s="102">
        <v>34160</v>
      </c>
      <c r="S264" s="102" t="s">
        <v>236</v>
      </c>
      <c r="T264" s="102">
        <v>100</v>
      </c>
      <c r="U264" s="102" t="s">
        <v>1522</v>
      </c>
      <c r="V264" s="103"/>
      <c r="W264" s="101"/>
      <c r="X264" s="102"/>
      <c r="Y264" s="101"/>
      <c r="Z264" s="101"/>
      <c r="AA264" s="101"/>
      <c r="AB264" s="104"/>
    </row>
    <row r="265" spans="2:28" ht="16.5" customHeight="1" x14ac:dyDescent="0.25">
      <c r="B265" s="97">
        <v>554</v>
      </c>
      <c r="C265" s="97" t="s">
        <v>55</v>
      </c>
      <c r="D265" s="98">
        <v>5703</v>
      </c>
      <c r="E265" s="99">
        <v>98</v>
      </c>
      <c r="F265" s="97">
        <v>8</v>
      </c>
      <c r="G265" s="97">
        <v>1</v>
      </c>
      <c r="H265" s="105">
        <v>10</v>
      </c>
      <c r="I265" s="105">
        <v>0</v>
      </c>
      <c r="J265" s="105">
        <v>65</v>
      </c>
      <c r="K265" s="95">
        <v>4065</v>
      </c>
      <c r="L265" s="106">
        <f>T264</f>
        <v>100</v>
      </c>
      <c r="M265" s="106">
        <f>K265*L265</f>
        <v>406500</v>
      </c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2"/>
      <c r="Y265" s="83">
        <f>M265</f>
        <v>406500</v>
      </c>
      <c r="Z265" s="84"/>
      <c r="AA265" s="87">
        <f>AB265*M265/100</f>
        <v>40.65</v>
      </c>
      <c r="AB265" s="82">
        <v>0.01</v>
      </c>
    </row>
    <row r="266" spans="2:28" ht="16.5" customHeight="1" x14ac:dyDescent="0.25">
      <c r="B266" s="99"/>
      <c r="C266" s="99"/>
      <c r="D266" s="99"/>
      <c r="E266" s="99"/>
      <c r="F266" s="99"/>
      <c r="G266" s="99"/>
      <c r="H266" s="107"/>
      <c r="I266" s="107"/>
      <c r="J266" s="107"/>
      <c r="K266" s="106"/>
      <c r="L266" s="106"/>
      <c r="M266" s="106"/>
      <c r="N266" s="77"/>
      <c r="O266" s="78"/>
      <c r="P266" s="78"/>
      <c r="Q266" s="78"/>
      <c r="R266" s="79"/>
      <c r="S266" s="80"/>
      <c r="T266" s="81"/>
      <c r="U266" s="77"/>
      <c r="V266" s="79"/>
      <c r="W266" s="79"/>
      <c r="X266" s="86"/>
      <c r="Y266" s="83"/>
      <c r="Z266" s="84"/>
      <c r="AA266" s="85"/>
      <c r="AB266" s="86"/>
    </row>
    <row r="267" spans="2:28" ht="16.5" customHeight="1" x14ac:dyDescent="0.25">
      <c r="B267" s="100" t="s">
        <v>205</v>
      </c>
      <c r="C267" s="101"/>
      <c r="D267" s="101"/>
      <c r="E267" s="101"/>
      <c r="F267" s="101"/>
      <c r="G267" s="102"/>
      <c r="H267" s="102" t="s">
        <v>207</v>
      </c>
      <c r="I267" s="102" t="s">
        <v>1427</v>
      </c>
      <c r="J267" s="102" t="s">
        <v>743</v>
      </c>
      <c r="K267" s="102">
        <v>56</v>
      </c>
      <c r="L267" s="102">
        <v>8</v>
      </c>
      <c r="M267" s="102"/>
      <c r="N267" s="102"/>
      <c r="O267" s="102" t="s">
        <v>208</v>
      </c>
      <c r="P267" s="102" t="s">
        <v>209</v>
      </c>
      <c r="Q267" s="102" t="s">
        <v>139</v>
      </c>
      <c r="R267" s="102">
        <v>34160</v>
      </c>
      <c r="S267" s="102" t="s">
        <v>236</v>
      </c>
      <c r="T267" s="102">
        <v>100</v>
      </c>
      <c r="U267" s="102" t="s">
        <v>1554</v>
      </c>
      <c r="V267" s="103"/>
      <c r="W267" s="101"/>
      <c r="X267" s="102"/>
      <c r="Y267" s="101"/>
      <c r="Z267" s="101"/>
      <c r="AA267" s="101"/>
      <c r="AB267" s="104"/>
    </row>
    <row r="268" spans="2:28" ht="16.5" customHeight="1" x14ac:dyDescent="0.25">
      <c r="B268" s="97">
        <v>568</v>
      </c>
      <c r="C268" s="97" t="s">
        <v>55</v>
      </c>
      <c r="D268" s="98">
        <v>5635</v>
      </c>
      <c r="E268" s="99">
        <v>112</v>
      </c>
      <c r="F268" s="97">
        <v>2</v>
      </c>
      <c r="G268" s="97">
        <v>1</v>
      </c>
      <c r="H268" s="105">
        <v>6</v>
      </c>
      <c r="I268" s="105">
        <v>3</v>
      </c>
      <c r="J268" s="105">
        <v>89</v>
      </c>
      <c r="K268" s="95">
        <v>2789</v>
      </c>
      <c r="L268" s="106">
        <f>T267</f>
        <v>100</v>
      </c>
      <c r="M268" s="106">
        <f>K268*L268</f>
        <v>278900</v>
      </c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2"/>
      <c r="Y268" s="83">
        <f>M268</f>
        <v>278900</v>
      </c>
      <c r="Z268" s="84"/>
      <c r="AA268" s="87">
        <f>AB268*M268/100</f>
        <v>27.89</v>
      </c>
      <c r="AB268" s="82">
        <v>0.01</v>
      </c>
    </row>
    <row r="269" spans="2:28" ht="16.5" customHeight="1" x14ac:dyDescent="0.25">
      <c r="B269" s="99"/>
      <c r="C269" s="99"/>
      <c r="D269" s="99"/>
      <c r="E269" s="99"/>
      <c r="F269" s="99"/>
      <c r="G269" s="99"/>
      <c r="H269" s="107"/>
      <c r="I269" s="107"/>
      <c r="J269" s="107"/>
      <c r="K269" s="106"/>
      <c r="L269" s="106"/>
      <c r="M269" s="106"/>
      <c r="N269" s="77"/>
      <c r="O269" s="78"/>
      <c r="P269" s="78"/>
      <c r="Q269" s="78"/>
      <c r="R269" s="79"/>
      <c r="S269" s="80"/>
      <c r="T269" s="81"/>
      <c r="U269" s="77"/>
      <c r="V269" s="79"/>
      <c r="W269" s="79"/>
      <c r="X269" s="86"/>
      <c r="Y269" s="83"/>
      <c r="Z269" s="84"/>
      <c r="AA269" s="85"/>
      <c r="AB269" s="86"/>
    </row>
    <row r="270" spans="2:28" ht="16.5" customHeight="1" x14ac:dyDescent="0.25">
      <c r="B270" s="100" t="s">
        <v>205</v>
      </c>
      <c r="C270" s="101"/>
      <c r="D270" s="101"/>
      <c r="E270" s="101"/>
      <c r="F270" s="101"/>
      <c r="G270" s="102"/>
      <c r="H270" s="102" t="s">
        <v>207</v>
      </c>
      <c r="I270" s="102" t="s">
        <v>1588</v>
      </c>
      <c r="J270" s="102" t="s">
        <v>743</v>
      </c>
      <c r="K270" s="102">
        <v>2</v>
      </c>
      <c r="L270" s="102">
        <v>8</v>
      </c>
      <c r="M270" s="102"/>
      <c r="N270" s="102"/>
      <c r="O270" s="102" t="s">
        <v>208</v>
      </c>
      <c r="P270" s="102" t="s">
        <v>209</v>
      </c>
      <c r="Q270" s="102" t="s">
        <v>139</v>
      </c>
      <c r="R270" s="102">
        <v>34160</v>
      </c>
      <c r="S270" s="102" t="s">
        <v>236</v>
      </c>
      <c r="T270" s="102">
        <v>180</v>
      </c>
      <c r="U270" s="102" t="s">
        <v>1589</v>
      </c>
      <c r="V270" s="103"/>
      <c r="W270" s="101"/>
      <c r="X270" s="102"/>
      <c r="Y270" s="101"/>
      <c r="Z270" s="101"/>
      <c r="AA270" s="101"/>
      <c r="AB270" s="104"/>
    </row>
    <row r="271" spans="2:28" ht="16.5" customHeight="1" x14ac:dyDescent="0.25">
      <c r="B271" s="97">
        <v>586</v>
      </c>
      <c r="C271" s="97" t="s">
        <v>55</v>
      </c>
      <c r="D271" s="98">
        <v>5668</v>
      </c>
      <c r="E271" s="99">
        <v>130</v>
      </c>
      <c r="F271" s="97">
        <v>8</v>
      </c>
      <c r="G271" s="97">
        <v>1</v>
      </c>
      <c r="H271" s="105">
        <v>2</v>
      </c>
      <c r="I271" s="105">
        <v>2</v>
      </c>
      <c r="J271" s="105">
        <v>94</v>
      </c>
      <c r="K271" s="95">
        <v>1094</v>
      </c>
      <c r="L271" s="106">
        <f>T270</f>
        <v>180</v>
      </c>
      <c r="M271" s="106">
        <f>K271*L271</f>
        <v>196920</v>
      </c>
      <c r="N271" s="77"/>
      <c r="O271" s="78"/>
      <c r="P271" s="78"/>
      <c r="Q271" s="78"/>
      <c r="R271" s="79"/>
      <c r="S271" s="80"/>
      <c r="T271" s="81"/>
      <c r="U271" s="77"/>
      <c r="V271" s="79"/>
      <c r="W271" s="79"/>
      <c r="X271" s="82"/>
      <c r="Y271" s="83">
        <f>M271</f>
        <v>196920</v>
      </c>
      <c r="Z271" s="84"/>
      <c r="AA271" s="87">
        <f>AB271*M271/100</f>
        <v>19.692</v>
      </c>
      <c r="AB271" s="82">
        <v>0.01</v>
      </c>
    </row>
    <row r="272" spans="2:28" ht="16.5" customHeight="1" x14ac:dyDescent="0.25">
      <c r="B272" s="99"/>
      <c r="C272" s="99"/>
      <c r="D272" s="99"/>
      <c r="E272" s="99"/>
      <c r="F272" s="99"/>
      <c r="G272" s="99"/>
      <c r="H272" s="107"/>
      <c r="I272" s="107"/>
      <c r="J272" s="107"/>
      <c r="K272" s="106"/>
      <c r="L272" s="106"/>
      <c r="M272" s="106"/>
      <c r="N272" s="77"/>
      <c r="O272" s="78"/>
      <c r="P272" s="78"/>
      <c r="Q272" s="78"/>
      <c r="R272" s="79"/>
      <c r="S272" s="80"/>
      <c r="T272" s="81"/>
      <c r="U272" s="77"/>
      <c r="V272" s="79"/>
      <c r="W272" s="79"/>
      <c r="X272" s="86"/>
      <c r="Y272" s="83"/>
      <c r="Z272" s="84"/>
      <c r="AA272" s="85"/>
      <c r="AB272" s="86"/>
    </row>
    <row r="273" spans="2:28" ht="16.5" customHeight="1" x14ac:dyDescent="0.25">
      <c r="B273" s="100" t="s">
        <v>205</v>
      </c>
      <c r="C273" s="101"/>
      <c r="D273" s="101"/>
      <c r="E273" s="101"/>
      <c r="F273" s="101"/>
      <c r="G273" s="102"/>
      <c r="H273" s="102" t="s">
        <v>207</v>
      </c>
      <c r="I273" s="102" t="s">
        <v>672</v>
      </c>
      <c r="J273" s="102" t="s">
        <v>1590</v>
      </c>
      <c r="K273" s="102">
        <v>31</v>
      </c>
      <c r="L273" s="102">
        <v>8</v>
      </c>
      <c r="M273" s="102"/>
      <c r="N273" s="102"/>
      <c r="O273" s="102" t="s">
        <v>208</v>
      </c>
      <c r="P273" s="102" t="s">
        <v>209</v>
      </c>
      <c r="Q273" s="102" t="s">
        <v>139</v>
      </c>
      <c r="R273" s="102">
        <v>34160</v>
      </c>
      <c r="S273" s="102" t="s">
        <v>236</v>
      </c>
      <c r="T273" s="102">
        <v>200</v>
      </c>
      <c r="U273" s="102" t="s">
        <v>1591</v>
      </c>
      <c r="V273" s="103"/>
      <c r="W273" s="101"/>
      <c r="X273" s="102"/>
      <c r="Y273" s="101"/>
      <c r="Z273" s="101"/>
      <c r="AA273" s="101"/>
      <c r="AB273" s="104"/>
    </row>
    <row r="274" spans="2:28" ht="16.5" customHeight="1" x14ac:dyDescent="0.25">
      <c r="B274" s="97">
        <v>587</v>
      </c>
      <c r="C274" s="97" t="s">
        <v>55</v>
      </c>
      <c r="D274" s="98">
        <v>5669</v>
      </c>
      <c r="E274" s="99">
        <v>131</v>
      </c>
      <c r="F274" s="97">
        <v>8</v>
      </c>
      <c r="G274" s="97"/>
      <c r="H274" s="105">
        <v>0</v>
      </c>
      <c r="I274" s="105">
        <v>2</v>
      </c>
      <c r="J274" s="105">
        <v>0</v>
      </c>
      <c r="K274" s="95">
        <v>200</v>
      </c>
      <c r="L274" s="106">
        <f>T273</f>
        <v>200</v>
      </c>
      <c r="M274" s="106">
        <f>K274*L274</f>
        <v>40000</v>
      </c>
      <c r="N274" s="77"/>
      <c r="O274" s="78" t="s">
        <v>203</v>
      </c>
      <c r="P274" s="78" t="s">
        <v>5</v>
      </c>
      <c r="Q274" s="78" t="s">
        <v>143</v>
      </c>
      <c r="R274" s="79">
        <v>72</v>
      </c>
      <c r="S274" s="80"/>
      <c r="T274" s="81">
        <v>8050</v>
      </c>
      <c r="U274" s="96" t="s">
        <v>388</v>
      </c>
      <c r="V274" s="79">
        <f>R274*T274*26/100</f>
        <v>150696</v>
      </c>
      <c r="W274" s="79">
        <f>R274*T274-V274</f>
        <v>428904</v>
      </c>
      <c r="X274" s="82">
        <f>M274+W274</f>
        <v>468904</v>
      </c>
      <c r="Y274" s="83">
        <f>M274</f>
        <v>40000</v>
      </c>
      <c r="Z274" s="84"/>
      <c r="AA274" s="87">
        <f>AB274*M274/100</f>
        <v>8</v>
      </c>
      <c r="AB274" s="86">
        <v>0.02</v>
      </c>
    </row>
    <row r="275" spans="2:28" ht="16.5" customHeight="1" x14ac:dyDescent="0.25">
      <c r="B275" s="97"/>
      <c r="C275" s="108" t="s">
        <v>1592</v>
      </c>
      <c r="D275" s="98"/>
      <c r="E275" s="99"/>
      <c r="F275" s="97"/>
      <c r="G275" s="97"/>
      <c r="H275" s="105">
        <v>0</v>
      </c>
      <c r="I275" s="105">
        <v>2</v>
      </c>
      <c r="J275" s="105">
        <v>0</v>
      </c>
      <c r="K275" s="95">
        <v>200</v>
      </c>
      <c r="L275" s="106">
        <f>T273</f>
        <v>200</v>
      </c>
      <c r="M275" s="106">
        <f>K275*L275</f>
        <v>40000</v>
      </c>
      <c r="N275" s="77"/>
      <c r="O275" s="78" t="s">
        <v>203</v>
      </c>
      <c r="P275" s="78" t="s">
        <v>25</v>
      </c>
      <c r="Q275" s="78" t="s">
        <v>143</v>
      </c>
      <c r="R275" s="79">
        <v>36</v>
      </c>
      <c r="S275" s="80"/>
      <c r="T275" s="81">
        <v>7650</v>
      </c>
      <c r="U275" s="77" t="s">
        <v>1594</v>
      </c>
      <c r="V275" s="79">
        <f>R275*T275*65/100</f>
        <v>179010</v>
      </c>
      <c r="W275" s="79">
        <f>R275*T275-V275</f>
        <v>96390</v>
      </c>
      <c r="X275" s="82">
        <f>M275+W275</f>
        <v>136390</v>
      </c>
      <c r="Y275" s="83">
        <f>M275</f>
        <v>40000</v>
      </c>
      <c r="Z275" s="84"/>
      <c r="AA275" s="87">
        <f>AB275*M275/100</f>
        <v>8</v>
      </c>
      <c r="AB275" s="86">
        <v>0.02</v>
      </c>
    </row>
    <row r="276" spans="2:28" ht="16.5" customHeight="1" x14ac:dyDescent="0.25">
      <c r="B276" s="97"/>
      <c r="C276" s="108" t="s">
        <v>1593</v>
      </c>
      <c r="D276" s="98"/>
      <c r="E276" s="99"/>
      <c r="F276" s="97"/>
      <c r="G276" s="97"/>
      <c r="H276" s="105">
        <v>0</v>
      </c>
      <c r="I276" s="105">
        <v>1</v>
      </c>
      <c r="J276" s="105">
        <v>81</v>
      </c>
      <c r="K276" s="95">
        <v>181</v>
      </c>
      <c r="L276" s="106">
        <f>T273</f>
        <v>200</v>
      </c>
      <c r="M276" s="106">
        <f>K276*L276</f>
        <v>36200</v>
      </c>
      <c r="N276" s="77"/>
      <c r="O276" s="78" t="s">
        <v>203</v>
      </c>
      <c r="P276" s="78" t="s">
        <v>211</v>
      </c>
      <c r="Q276" s="78" t="s">
        <v>143</v>
      </c>
      <c r="R276" s="79">
        <v>90</v>
      </c>
      <c r="S276" s="80"/>
      <c r="T276" s="81">
        <v>7450</v>
      </c>
      <c r="U276" s="96" t="s">
        <v>1280</v>
      </c>
      <c r="V276" s="79">
        <f>R276*T276*75/100</f>
        <v>502875</v>
      </c>
      <c r="W276" s="79">
        <f>R276*T276-V276</f>
        <v>167625</v>
      </c>
      <c r="X276" s="82">
        <f>M276+W276</f>
        <v>203825</v>
      </c>
      <c r="Y276" s="83">
        <f>M276</f>
        <v>36200</v>
      </c>
      <c r="Z276" s="84"/>
      <c r="AA276" s="87">
        <f>AB276*M276/100</f>
        <v>7.24</v>
      </c>
      <c r="AB276" s="86">
        <v>0.02</v>
      </c>
    </row>
    <row r="277" spans="2:28" ht="16.5" customHeight="1" x14ac:dyDescent="0.25">
      <c r="B277" s="97"/>
      <c r="C277" s="97"/>
      <c r="D277" s="98"/>
      <c r="E277" s="99"/>
      <c r="F277" s="97"/>
      <c r="G277" s="97"/>
      <c r="H277" s="105">
        <v>1</v>
      </c>
      <c r="I277" s="105">
        <v>1</v>
      </c>
      <c r="J277" s="105">
        <v>81</v>
      </c>
      <c r="K277" s="95">
        <v>581</v>
      </c>
      <c r="L277" s="106"/>
      <c r="M277" s="106"/>
      <c r="N277" s="77"/>
      <c r="O277" s="78"/>
      <c r="P277" s="78"/>
      <c r="Q277" s="78"/>
      <c r="R277" s="79"/>
      <c r="S277" s="80"/>
      <c r="T277" s="81"/>
      <c r="U277" s="77"/>
      <c r="V277" s="79"/>
      <c r="W277" s="79"/>
      <c r="X277" s="82"/>
      <c r="Y277" s="83"/>
      <c r="Z277" s="84"/>
      <c r="AA277" s="87">
        <f>SUM(AA274:AA276)</f>
        <v>23.240000000000002</v>
      </c>
      <c r="AB277" s="82"/>
    </row>
    <row r="278" spans="2:28" ht="16.5" customHeight="1" x14ac:dyDescent="0.25">
      <c r="B278" s="99"/>
      <c r="C278" s="99"/>
      <c r="D278" s="99"/>
      <c r="E278" s="99"/>
      <c r="F278" s="99"/>
      <c r="G278" s="99"/>
      <c r="H278" s="107"/>
      <c r="I278" s="107"/>
      <c r="J278" s="107"/>
      <c r="K278" s="106"/>
      <c r="L278" s="106"/>
      <c r="M278" s="106"/>
      <c r="N278" s="77"/>
      <c r="O278" s="78"/>
      <c r="P278" s="78"/>
      <c r="Q278" s="78"/>
      <c r="R278" s="79"/>
      <c r="S278" s="80"/>
      <c r="T278" s="81"/>
      <c r="U278" s="77"/>
      <c r="V278" s="79"/>
      <c r="W278" s="79"/>
      <c r="X278" s="86"/>
      <c r="Y278" s="83"/>
      <c r="Z278" s="84"/>
      <c r="AA278" s="85"/>
      <c r="AB278" s="86"/>
    </row>
    <row r="279" spans="2:28" ht="16.5" customHeight="1" x14ac:dyDescent="0.25">
      <c r="B279" s="100" t="s">
        <v>205</v>
      </c>
      <c r="C279" s="101"/>
      <c r="D279" s="101"/>
      <c r="E279" s="101"/>
      <c r="F279" s="101"/>
      <c r="G279" s="102"/>
      <c r="H279" s="102" t="s">
        <v>207</v>
      </c>
      <c r="I279" s="102" t="s">
        <v>1595</v>
      </c>
      <c r="J279" s="102" t="s">
        <v>222</v>
      </c>
      <c r="K279" s="102">
        <v>43</v>
      </c>
      <c r="L279" s="102">
        <v>8</v>
      </c>
      <c r="M279" s="102"/>
      <c r="N279" s="102" t="s">
        <v>236</v>
      </c>
      <c r="O279" s="102" t="s">
        <v>208</v>
      </c>
      <c r="P279" s="102" t="s">
        <v>209</v>
      </c>
      <c r="Q279" s="102" t="s">
        <v>139</v>
      </c>
      <c r="R279" s="102">
        <v>34160</v>
      </c>
      <c r="S279" s="102" t="s">
        <v>236</v>
      </c>
      <c r="T279" s="102">
        <v>100</v>
      </c>
      <c r="U279" s="102" t="s">
        <v>1596</v>
      </c>
      <c r="V279" s="103"/>
      <c r="W279" s="101"/>
      <c r="X279" s="102"/>
      <c r="Y279" s="101"/>
      <c r="Z279" s="101"/>
      <c r="AA279" s="101"/>
      <c r="AB279" s="104"/>
    </row>
    <row r="280" spans="2:28" ht="16.5" customHeight="1" x14ac:dyDescent="0.25">
      <c r="B280" s="97">
        <v>588</v>
      </c>
      <c r="C280" s="97" t="s">
        <v>55</v>
      </c>
      <c r="D280" s="98">
        <v>5670</v>
      </c>
      <c r="E280" s="99">
        <v>132</v>
      </c>
      <c r="F280" s="97">
        <v>8</v>
      </c>
      <c r="G280" s="97">
        <v>1</v>
      </c>
      <c r="H280" s="105">
        <v>4</v>
      </c>
      <c r="I280" s="105">
        <v>0</v>
      </c>
      <c r="J280" s="105">
        <v>92</v>
      </c>
      <c r="K280" s="95">
        <v>1692</v>
      </c>
      <c r="L280" s="106">
        <f>T279</f>
        <v>100</v>
      </c>
      <c r="M280" s="106">
        <f>K280*L280</f>
        <v>169200</v>
      </c>
      <c r="N280" s="77"/>
      <c r="O280" s="78"/>
      <c r="P280" s="78"/>
      <c r="Q280" s="78"/>
      <c r="R280" s="79"/>
      <c r="S280" s="80"/>
      <c r="T280" s="81"/>
      <c r="U280" s="77"/>
      <c r="V280" s="79"/>
      <c r="W280" s="79"/>
      <c r="X280" s="82"/>
      <c r="Y280" s="83">
        <f>M280</f>
        <v>169200</v>
      </c>
      <c r="Z280" s="84"/>
      <c r="AA280" s="87">
        <f>AB280*M280/100</f>
        <v>16.920000000000002</v>
      </c>
      <c r="AB280" s="82">
        <v>0.01</v>
      </c>
    </row>
    <row r="281" spans="2:28" ht="16.5" customHeight="1" x14ac:dyDescent="0.25">
      <c r="B281" s="99"/>
      <c r="C281" s="99"/>
      <c r="D281" s="99"/>
      <c r="E281" s="99"/>
      <c r="F281" s="99"/>
      <c r="G281" s="99"/>
      <c r="H281" s="107"/>
      <c r="I281" s="107"/>
      <c r="J281" s="107"/>
      <c r="K281" s="106"/>
      <c r="L281" s="106"/>
      <c r="M281" s="106"/>
      <c r="N281" s="77"/>
      <c r="O281" s="78"/>
      <c r="P281" s="78"/>
      <c r="Q281" s="78"/>
      <c r="R281" s="79"/>
      <c r="S281" s="80"/>
      <c r="T281" s="81"/>
      <c r="U281" s="77"/>
      <c r="V281" s="79"/>
      <c r="W281" s="79"/>
      <c r="X281" s="86"/>
      <c r="Y281" s="83"/>
      <c r="Z281" s="84"/>
      <c r="AA281" s="85"/>
      <c r="AB281" s="86"/>
    </row>
    <row r="282" spans="2:28" ht="16.5" customHeight="1" x14ac:dyDescent="0.25">
      <c r="B282" s="100" t="s">
        <v>205</v>
      </c>
      <c r="C282" s="101"/>
      <c r="D282" s="101"/>
      <c r="E282" s="101"/>
      <c r="F282" s="101"/>
      <c r="G282" s="102"/>
      <c r="H282" s="102" t="s">
        <v>207</v>
      </c>
      <c r="I282" s="102" t="s">
        <v>1595</v>
      </c>
      <c r="J282" s="102" t="s">
        <v>222</v>
      </c>
      <c r="K282" s="102">
        <v>43</v>
      </c>
      <c r="L282" s="102">
        <v>8</v>
      </c>
      <c r="M282" s="102"/>
      <c r="N282" s="102"/>
      <c r="O282" s="102" t="s">
        <v>208</v>
      </c>
      <c r="P282" s="102" t="s">
        <v>209</v>
      </c>
      <c r="Q282" s="102" t="s">
        <v>139</v>
      </c>
      <c r="R282" s="102">
        <v>34160</v>
      </c>
      <c r="S282" s="102" t="s">
        <v>236</v>
      </c>
      <c r="T282" s="102">
        <v>100</v>
      </c>
      <c r="U282" s="102" t="s">
        <v>1597</v>
      </c>
      <c r="V282" s="103"/>
      <c r="W282" s="101"/>
      <c r="X282" s="102"/>
      <c r="Y282" s="101"/>
      <c r="Z282" s="101"/>
      <c r="AA282" s="101"/>
      <c r="AB282" s="104"/>
    </row>
    <row r="283" spans="2:28" ht="16.5" customHeight="1" x14ac:dyDescent="0.25">
      <c r="B283" s="97">
        <v>589</v>
      </c>
      <c r="C283" s="97" t="s">
        <v>55</v>
      </c>
      <c r="D283" s="98">
        <v>5671</v>
      </c>
      <c r="E283" s="99">
        <v>133</v>
      </c>
      <c r="F283" s="97">
        <v>8</v>
      </c>
      <c r="G283" s="97">
        <v>1</v>
      </c>
      <c r="H283" s="105">
        <v>4</v>
      </c>
      <c r="I283" s="105">
        <v>0</v>
      </c>
      <c r="J283" s="105">
        <v>67</v>
      </c>
      <c r="K283" s="95">
        <v>1667</v>
      </c>
      <c r="L283" s="106">
        <f>T282</f>
        <v>100</v>
      </c>
      <c r="M283" s="106">
        <f>K283*L283</f>
        <v>166700</v>
      </c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2"/>
      <c r="Y283" s="83">
        <f>M283</f>
        <v>166700</v>
      </c>
      <c r="Z283" s="84"/>
      <c r="AA283" s="87">
        <f>AB283*M283/100</f>
        <v>16.670000000000002</v>
      </c>
      <c r="AB283" s="82">
        <v>0.01</v>
      </c>
    </row>
    <row r="284" spans="2:28" ht="16.5" customHeight="1" x14ac:dyDescent="0.25">
      <c r="B284" s="99"/>
      <c r="C284" s="99"/>
      <c r="D284" s="99"/>
      <c r="E284" s="99"/>
      <c r="F284" s="99"/>
      <c r="G284" s="99"/>
      <c r="H284" s="107"/>
      <c r="I284" s="107"/>
      <c r="J284" s="107"/>
      <c r="K284" s="106"/>
      <c r="L284" s="106"/>
      <c r="M284" s="106"/>
      <c r="N284" s="77"/>
      <c r="O284" s="78"/>
      <c r="P284" s="78"/>
      <c r="Q284" s="78"/>
      <c r="R284" s="79"/>
      <c r="S284" s="80"/>
      <c r="T284" s="81"/>
      <c r="U284" s="77"/>
      <c r="V284" s="79"/>
      <c r="W284" s="79"/>
      <c r="X284" s="86"/>
      <c r="Y284" s="83"/>
      <c r="Z284" s="84"/>
      <c r="AA284" s="85"/>
      <c r="AB284" s="86"/>
    </row>
    <row r="285" spans="2:28" ht="16.5" customHeight="1" x14ac:dyDescent="0.25">
      <c r="B285" s="100" t="s">
        <v>205</v>
      </c>
      <c r="C285" s="101"/>
      <c r="D285" s="101"/>
      <c r="E285" s="101"/>
      <c r="F285" s="101"/>
      <c r="G285" s="102"/>
      <c r="H285" s="102" t="s">
        <v>207</v>
      </c>
      <c r="I285" s="102" t="s">
        <v>1595</v>
      </c>
      <c r="J285" s="102" t="s">
        <v>222</v>
      </c>
      <c r="K285" s="102">
        <v>43</v>
      </c>
      <c r="L285" s="102">
        <v>8</v>
      </c>
      <c r="M285" s="102"/>
      <c r="N285" s="102"/>
      <c r="O285" s="102" t="s">
        <v>208</v>
      </c>
      <c r="P285" s="102" t="s">
        <v>209</v>
      </c>
      <c r="Q285" s="102" t="s">
        <v>139</v>
      </c>
      <c r="R285" s="102">
        <v>34160</v>
      </c>
      <c r="S285" s="102" t="s">
        <v>236</v>
      </c>
      <c r="T285" s="102">
        <v>100</v>
      </c>
      <c r="U285" s="102" t="s">
        <v>1598</v>
      </c>
      <c r="V285" s="103"/>
      <c r="W285" s="101"/>
      <c r="X285" s="102"/>
      <c r="Y285" s="101"/>
      <c r="Z285" s="101"/>
      <c r="AA285" s="101"/>
      <c r="AB285" s="104"/>
    </row>
    <row r="286" spans="2:28" ht="16.5" customHeight="1" x14ac:dyDescent="0.25">
      <c r="B286" s="97">
        <v>590</v>
      </c>
      <c r="C286" s="97" t="s">
        <v>55</v>
      </c>
      <c r="D286" s="98">
        <v>5672</v>
      </c>
      <c r="E286" s="99">
        <v>134</v>
      </c>
      <c r="F286" s="97">
        <v>8</v>
      </c>
      <c r="G286" s="97"/>
      <c r="H286" s="105">
        <v>3</v>
      </c>
      <c r="I286" s="105">
        <v>3</v>
      </c>
      <c r="J286" s="105">
        <v>6</v>
      </c>
      <c r="K286" s="95">
        <v>1506</v>
      </c>
      <c r="L286" s="106">
        <f>T285</f>
        <v>100</v>
      </c>
      <c r="M286" s="106">
        <f>K286*L286</f>
        <v>150600</v>
      </c>
      <c r="N286" s="77"/>
      <c r="O286" s="78"/>
      <c r="P286" s="78"/>
      <c r="Q286" s="78"/>
      <c r="R286" s="79"/>
      <c r="S286" s="80"/>
      <c r="T286" s="81"/>
      <c r="U286" s="77"/>
      <c r="V286" s="79"/>
      <c r="W286" s="79"/>
      <c r="X286" s="82"/>
      <c r="Y286" s="83">
        <f>M286</f>
        <v>150600</v>
      </c>
      <c r="Z286" s="84"/>
      <c r="AA286" s="87">
        <f>AB286*M286/100</f>
        <v>15.06</v>
      </c>
      <c r="AB286" s="82">
        <v>0.01</v>
      </c>
    </row>
    <row r="287" spans="2:28" ht="16.5" customHeight="1" x14ac:dyDescent="0.25">
      <c r="B287" s="97"/>
      <c r="C287" s="97"/>
      <c r="D287" s="98"/>
      <c r="E287" s="99"/>
      <c r="F287" s="97"/>
      <c r="G287" s="97"/>
      <c r="H287" s="105"/>
      <c r="I287" s="105">
        <v>1</v>
      </c>
      <c r="J287" s="105">
        <v>0</v>
      </c>
      <c r="K287" s="95">
        <v>100</v>
      </c>
      <c r="L287" s="106">
        <f>T285</f>
        <v>100</v>
      </c>
      <c r="M287" s="106">
        <f>K287*L287</f>
        <v>10000</v>
      </c>
      <c r="N287" s="77"/>
      <c r="O287" s="78" t="s">
        <v>203</v>
      </c>
      <c r="P287" s="78" t="s">
        <v>211</v>
      </c>
      <c r="Q287" s="78" t="s">
        <v>143</v>
      </c>
      <c r="R287" s="79">
        <v>135</v>
      </c>
      <c r="S287" s="80"/>
      <c r="T287" s="81">
        <v>7450</v>
      </c>
      <c r="U287" s="96" t="s">
        <v>406</v>
      </c>
      <c r="V287" s="79">
        <f>R287*T287*85/100</f>
        <v>854887.5</v>
      </c>
      <c r="W287" s="79">
        <f>R287*T287-V287</f>
        <v>150862.5</v>
      </c>
      <c r="X287" s="82">
        <f>M287+W287</f>
        <v>160862.5</v>
      </c>
      <c r="Y287" s="83">
        <f>M287</f>
        <v>10000</v>
      </c>
      <c r="Z287" s="84"/>
      <c r="AA287" s="87">
        <f>AB287*M287/100</f>
        <v>2</v>
      </c>
      <c r="AB287" s="86">
        <v>0.02</v>
      </c>
    </row>
    <row r="288" spans="2:28" ht="16.5" customHeight="1" x14ac:dyDescent="0.25">
      <c r="B288" s="99"/>
      <c r="C288" s="99"/>
      <c r="D288" s="99"/>
      <c r="E288" s="99"/>
      <c r="F288" s="99"/>
      <c r="G288" s="99"/>
      <c r="H288" s="107">
        <v>4</v>
      </c>
      <c r="I288" s="107">
        <v>0</v>
      </c>
      <c r="J288" s="107">
        <v>6</v>
      </c>
      <c r="K288" s="106">
        <v>1606</v>
      </c>
      <c r="L288" s="106"/>
      <c r="M288" s="106"/>
      <c r="N288" s="77"/>
      <c r="O288" s="78"/>
      <c r="P288" s="78"/>
      <c r="Q288" s="78"/>
      <c r="R288" s="79"/>
      <c r="S288" s="80"/>
      <c r="T288" s="81"/>
      <c r="U288" s="77"/>
      <c r="V288" s="79"/>
      <c r="W288" s="79"/>
      <c r="X288" s="86"/>
      <c r="Y288" s="83"/>
      <c r="Z288" s="84"/>
      <c r="AA288" s="85"/>
      <c r="AB288" s="86"/>
    </row>
    <row r="289" spans="2:28" ht="16.5" customHeight="1" x14ac:dyDescent="0.25">
      <c r="B289" s="100" t="s">
        <v>205</v>
      </c>
      <c r="C289" s="101"/>
      <c r="D289" s="101"/>
      <c r="E289" s="101"/>
      <c r="F289" s="101"/>
      <c r="G289" s="102"/>
      <c r="H289" s="102" t="s">
        <v>207</v>
      </c>
      <c r="I289" s="102" t="s">
        <v>1595</v>
      </c>
      <c r="J289" s="102" t="s">
        <v>222</v>
      </c>
      <c r="K289" s="102">
        <v>43</v>
      </c>
      <c r="L289" s="102">
        <v>8</v>
      </c>
      <c r="M289" s="102"/>
      <c r="N289" s="102"/>
      <c r="O289" s="102" t="s">
        <v>208</v>
      </c>
      <c r="P289" s="102" t="s">
        <v>209</v>
      </c>
      <c r="Q289" s="102" t="s">
        <v>139</v>
      </c>
      <c r="R289" s="102">
        <v>34160</v>
      </c>
      <c r="S289" s="102" t="s">
        <v>236</v>
      </c>
      <c r="T289" s="102">
        <v>100</v>
      </c>
      <c r="U289" s="102" t="s">
        <v>1599</v>
      </c>
      <c r="V289" s="103"/>
      <c r="W289" s="101"/>
      <c r="X289" s="102"/>
      <c r="Y289" s="101"/>
      <c r="Z289" s="101"/>
      <c r="AA289" s="101"/>
      <c r="AB289" s="104"/>
    </row>
    <row r="290" spans="2:28" ht="16.5" customHeight="1" x14ac:dyDescent="0.25">
      <c r="B290" s="97">
        <v>591</v>
      </c>
      <c r="C290" s="97" t="s">
        <v>55</v>
      </c>
      <c r="D290" s="98">
        <v>5673</v>
      </c>
      <c r="E290" s="99">
        <v>135</v>
      </c>
      <c r="F290" s="97">
        <v>8</v>
      </c>
      <c r="G290" s="97">
        <v>1</v>
      </c>
      <c r="H290" s="105">
        <v>4</v>
      </c>
      <c r="I290" s="105">
        <v>0</v>
      </c>
      <c r="J290" s="105">
        <v>38</v>
      </c>
      <c r="K290" s="95">
        <v>1638</v>
      </c>
      <c r="L290" s="106">
        <f>T289</f>
        <v>100</v>
      </c>
      <c r="M290" s="106">
        <f>K290*L290</f>
        <v>163800</v>
      </c>
      <c r="N290" s="77"/>
      <c r="O290" s="78"/>
      <c r="P290" s="78"/>
      <c r="Q290" s="78"/>
      <c r="R290" s="79"/>
      <c r="S290" s="80"/>
      <c r="T290" s="81"/>
      <c r="U290" s="77"/>
      <c r="V290" s="79"/>
      <c r="W290" s="79"/>
      <c r="X290" s="82"/>
      <c r="Y290" s="83">
        <f>M290</f>
        <v>163800</v>
      </c>
      <c r="Z290" s="84"/>
      <c r="AA290" s="87">
        <f>AB290*M290/100</f>
        <v>16.38</v>
      </c>
      <c r="AB290" s="82">
        <v>0.01</v>
      </c>
    </row>
    <row r="291" spans="2:28" ht="16.5" customHeight="1" x14ac:dyDescent="0.25">
      <c r="B291" s="97"/>
      <c r="C291" s="97"/>
      <c r="D291" s="98"/>
      <c r="E291" s="99"/>
      <c r="F291" s="97"/>
      <c r="G291" s="97"/>
      <c r="H291" s="105"/>
      <c r="I291" s="105"/>
      <c r="J291" s="105"/>
      <c r="K291" s="95"/>
      <c r="L291" s="106"/>
      <c r="M291" s="106"/>
      <c r="N291" s="77"/>
      <c r="O291" s="78"/>
      <c r="P291" s="78"/>
      <c r="Q291" s="78"/>
      <c r="R291" s="79"/>
      <c r="S291" s="80"/>
      <c r="T291" s="81"/>
      <c r="U291" s="77"/>
      <c r="V291" s="79"/>
      <c r="W291" s="79"/>
      <c r="X291" s="82"/>
      <c r="Y291" s="83"/>
      <c r="Z291" s="84"/>
      <c r="AA291" s="87"/>
      <c r="AB291" s="82"/>
    </row>
    <row r="292" spans="2:28" ht="16.5" customHeight="1" x14ac:dyDescent="0.25">
      <c r="B292" s="99"/>
      <c r="C292" s="99"/>
      <c r="D292" s="99"/>
      <c r="E292" s="99"/>
      <c r="F292" s="99"/>
      <c r="G292" s="99"/>
      <c r="H292" s="107"/>
      <c r="I292" s="107"/>
      <c r="J292" s="107"/>
      <c r="K292" s="106"/>
      <c r="L292" s="106"/>
      <c r="M292" s="106"/>
      <c r="N292" s="77"/>
      <c r="O292" s="78"/>
      <c r="P292" s="78"/>
      <c r="Q292" s="78"/>
      <c r="R292" s="79"/>
      <c r="S292" s="80"/>
      <c r="T292" s="81"/>
      <c r="U292" s="77"/>
      <c r="V292" s="79"/>
      <c r="W292" s="79"/>
      <c r="X292" s="86"/>
      <c r="Y292" s="83"/>
      <c r="Z292" s="84"/>
      <c r="AA292" s="85"/>
      <c r="AB292" s="86"/>
    </row>
    <row r="293" spans="2:28" ht="16.5" customHeight="1" x14ac:dyDescent="0.25">
      <c r="B293" s="100" t="s">
        <v>205</v>
      </c>
      <c r="C293" s="101"/>
      <c r="D293" s="101"/>
      <c r="E293" s="101"/>
      <c r="F293" s="101"/>
      <c r="G293" s="102"/>
      <c r="H293" s="102" t="s">
        <v>207</v>
      </c>
      <c r="I293" s="102" t="s">
        <v>1595</v>
      </c>
      <c r="J293" s="102" t="s">
        <v>222</v>
      </c>
      <c r="K293" s="102">
        <v>43</v>
      </c>
      <c r="L293" s="102">
        <v>8</v>
      </c>
      <c r="M293" s="102"/>
      <c r="N293" s="102"/>
      <c r="O293" s="102" t="s">
        <v>208</v>
      </c>
      <c r="P293" s="102" t="s">
        <v>209</v>
      </c>
      <c r="Q293" s="102" t="s">
        <v>139</v>
      </c>
      <c r="R293" s="102">
        <v>34160</v>
      </c>
      <c r="S293" s="102" t="s">
        <v>236</v>
      </c>
      <c r="T293" s="102">
        <v>100</v>
      </c>
      <c r="U293" s="102" t="s">
        <v>1600</v>
      </c>
      <c r="V293" s="103"/>
      <c r="W293" s="101"/>
      <c r="X293" s="102"/>
      <c r="Y293" s="101"/>
      <c r="Z293" s="101"/>
      <c r="AA293" s="101"/>
      <c r="AB293" s="104"/>
    </row>
    <row r="294" spans="2:28" ht="16.5" customHeight="1" x14ac:dyDescent="0.25">
      <c r="B294" s="97">
        <v>592</v>
      </c>
      <c r="C294" s="97" t="s">
        <v>55</v>
      </c>
      <c r="D294" s="98">
        <v>5674</v>
      </c>
      <c r="E294" s="99">
        <v>136</v>
      </c>
      <c r="F294" s="97">
        <v>8</v>
      </c>
      <c r="G294" s="97">
        <v>1</v>
      </c>
      <c r="H294" s="105">
        <v>3</v>
      </c>
      <c r="I294" s="105">
        <v>3</v>
      </c>
      <c r="J294" s="105">
        <v>27</v>
      </c>
      <c r="K294" s="95">
        <v>1527</v>
      </c>
      <c r="L294" s="106">
        <f>T293</f>
        <v>100</v>
      </c>
      <c r="M294" s="106">
        <f>K294*L294</f>
        <v>152700</v>
      </c>
      <c r="N294" s="77"/>
      <c r="O294" s="78"/>
      <c r="P294" s="78"/>
      <c r="Q294" s="78"/>
      <c r="R294" s="79"/>
      <c r="S294" s="80"/>
      <c r="T294" s="81"/>
      <c r="U294" s="77"/>
      <c r="V294" s="79"/>
      <c r="W294" s="79"/>
      <c r="X294" s="82"/>
      <c r="Y294" s="83">
        <f>M294</f>
        <v>152700</v>
      </c>
      <c r="Z294" s="84"/>
      <c r="AA294" s="87">
        <f>AB294*M294/100</f>
        <v>15.27</v>
      </c>
      <c r="AB294" s="82">
        <v>0.01</v>
      </c>
    </row>
    <row r="295" spans="2:28" ht="16.5" customHeight="1" x14ac:dyDescent="0.25">
      <c r="B295" s="97"/>
      <c r="C295" s="97"/>
      <c r="D295" s="98"/>
      <c r="E295" s="99"/>
      <c r="F295" s="97"/>
      <c r="G295" s="97"/>
      <c r="H295" s="105"/>
      <c r="I295" s="105"/>
      <c r="J295" s="105"/>
      <c r="K295" s="95"/>
      <c r="L295" s="106"/>
      <c r="M295" s="106"/>
      <c r="N295" s="77"/>
      <c r="O295" s="78"/>
      <c r="P295" s="78"/>
      <c r="Q295" s="78"/>
      <c r="R295" s="79"/>
      <c r="S295" s="80"/>
      <c r="T295" s="81"/>
      <c r="U295" s="77"/>
      <c r="V295" s="79"/>
      <c r="W295" s="79"/>
      <c r="X295" s="82"/>
      <c r="Y295" s="83"/>
      <c r="Z295" s="84"/>
      <c r="AA295" s="87"/>
      <c r="AB295" s="82"/>
    </row>
    <row r="296" spans="2:28" ht="16.5" customHeight="1" x14ac:dyDescent="0.25">
      <c r="B296" s="99"/>
      <c r="C296" s="99"/>
      <c r="D296" s="99"/>
      <c r="E296" s="99"/>
      <c r="F296" s="99"/>
      <c r="G296" s="99"/>
      <c r="H296" s="107"/>
      <c r="I296" s="107"/>
      <c r="J296" s="107"/>
      <c r="K296" s="106"/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6"/>
      <c r="Y296" s="83"/>
      <c r="Z296" s="84"/>
      <c r="AA296" s="85"/>
      <c r="AB296" s="86"/>
    </row>
    <row r="297" spans="2:28" ht="16.5" customHeight="1" x14ac:dyDescent="0.25">
      <c r="B297" s="100" t="s">
        <v>205</v>
      </c>
      <c r="C297" s="101"/>
      <c r="D297" s="101"/>
      <c r="E297" s="101"/>
      <c r="F297" s="101"/>
      <c r="G297" s="102"/>
      <c r="H297" s="102" t="s">
        <v>207</v>
      </c>
      <c r="I297" s="102" t="s">
        <v>1595</v>
      </c>
      <c r="J297" s="102" t="s">
        <v>222</v>
      </c>
      <c r="K297" s="102">
        <v>43</v>
      </c>
      <c r="L297" s="102">
        <v>8</v>
      </c>
      <c r="M297" s="102"/>
      <c r="N297" s="102"/>
      <c r="O297" s="102" t="s">
        <v>208</v>
      </c>
      <c r="P297" s="102" t="s">
        <v>209</v>
      </c>
      <c r="Q297" s="102" t="s">
        <v>139</v>
      </c>
      <c r="R297" s="102">
        <v>34160</v>
      </c>
      <c r="S297" s="102" t="s">
        <v>236</v>
      </c>
      <c r="T297" s="102">
        <v>100</v>
      </c>
      <c r="U297" s="102" t="s">
        <v>1601</v>
      </c>
      <c r="V297" s="103"/>
      <c r="W297" s="101"/>
      <c r="X297" s="102"/>
      <c r="Y297" s="101"/>
      <c r="Z297" s="101"/>
      <c r="AA297" s="101"/>
      <c r="AB297" s="104"/>
    </row>
    <row r="298" spans="2:28" ht="16.5" customHeight="1" x14ac:dyDescent="0.25">
      <c r="B298" s="97">
        <v>593</v>
      </c>
      <c r="C298" s="97" t="s">
        <v>55</v>
      </c>
      <c r="D298" s="98">
        <v>5675</v>
      </c>
      <c r="E298" s="99">
        <v>137</v>
      </c>
      <c r="F298" s="97">
        <v>8</v>
      </c>
      <c r="G298" s="97">
        <v>1</v>
      </c>
      <c r="H298" s="105">
        <v>3</v>
      </c>
      <c r="I298" s="105">
        <v>3</v>
      </c>
      <c r="J298" s="105">
        <v>11</v>
      </c>
      <c r="K298" s="95">
        <v>1511</v>
      </c>
      <c r="L298" s="106">
        <f>T297</f>
        <v>100</v>
      </c>
      <c r="M298" s="106">
        <f>K298*L298</f>
        <v>151100</v>
      </c>
      <c r="N298" s="77"/>
      <c r="O298" s="78"/>
      <c r="P298" s="78"/>
      <c r="Q298" s="78"/>
      <c r="R298" s="79"/>
      <c r="S298" s="80"/>
      <c r="T298" s="81"/>
      <c r="U298" s="77"/>
      <c r="V298" s="79"/>
      <c r="W298" s="79"/>
      <c r="X298" s="82"/>
      <c r="Y298" s="83">
        <f>M298</f>
        <v>151100</v>
      </c>
      <c r="Z298" s="84"/>
      <c r="AA298" s="87">
        <f>AB298*M298/100</f>
        <v>15.11</v>
      </c>
      <c r="AB298" s="82">
        <v>0.01</v>
      </c>
    </row>
    <row r="299" spans="2:28" ht="16.5" customHeight="1" x14ac:dyDescent="0.25">
      <c r="B299" s="99"/>
      <c r="C299" s="99"/>
      <c r="D299" s="99"/>
      <c r="E299" s="99"/>
      <c r="F299" s="99"/>
      <c r="G299" s="99"/>
      <c r="H299" s="107"/>
      <c r="I299" s="107"/>
      <c r="J299" s="107"/>
      <c r="K299" s="106"/>
      <c r="L299" s="106"/>
      <c r="M299" s="106"/>
      <c r="N299" s="77"/>
      <c r="O299" s="78"/>
      <c r="P299" s="78"/>
      <c r="Q299" s="78"/>
      <c r="R299" s="79"/>
      <c r="S299" s="80"/>
      <c r="T299" s="81"/>
      <c r="U299" s="77"/>
      <c r="V299" s="79"/>
      <c r="W299" s="79"/>
      <c r="X299" s="86"/>
      <c r="Y299" s="83"/>
      <c r="Z299" s="84"/>
      <c r="AA299" s="85"/>
      <c r="AB299" s="86"/>
    </row>
    <row r="300" spans="2:28" ht="16.5" customHeight="1" x14ac:dyDescent="0.25">
      <c r="B300" s="100" t="s">
        <v>205</v>
      </c>
      <c r="C300" s="101"/>
      <c r="D300" s="101"/>
      <c r="E300" s="101"/>
      <c r="F300" s="101"/>
      <c r="G300" s="102"/>
      <c r="H300" s="102" t="s">
        <v>207</v>
      </c>
      <c r="I300" s="102" t="s">
        <v>1602</v>
      </c>
      <c r="J300" s="102" t="s">
        <v>663</v>
      </c>
      <c r="K300" s="102">
        <v>58</v>
      </c>
      <c r="L300" s="102">
        <v>8</v>
      </c>
      <c r="M300" s="102"/>
      <c r="N300" s="102"/>
      <c r="O300" s="102" t="s">
        <v>208</v>
      </c>
      <c r="P300" s="102" t="s">
        <v>209</v>
      </c>
      <c r="Q300" s="102" t="s">
        <v>139</v>
      </c>
      <c r="R300" s="102">
        <v>34160</v>
      </c>
      <c r="S300" s="102" t="s">
        <v>236</v>
      </c>
      <c r="T300" s="102">
        <v>80</v>
      </c>
      <c r="U300" s="102" t="s">
        <v>1603</v>
      </c>
      <c r="V300" s="103"/>
      <c r="W300" s="101"/>
      <c r="X300" s="102"/>
      <c r="Y300" s="101"/>
      <c r="Z300" s="101"/>
      <c r="AA300" s="101"/>
      <c r="AB300" s="104"/>
    </row>
    <row r="301" spans="2:28" ht="16.5" customHeight="1" x14ac:dyDescent="0.25">
      <c r="B301" s="97">
        <v>594</v>
      </c>
      <c r="C301" s="97" t="s">
        <v>55</v>
      </c>
      <c r="D301" s="98">
        <v>5677</v>
      </c>
      <c r="E301" s="99">
        <v>139</v>
      </c>
      <c r="F301" s="97">
        <v>8</v>
      </c>
      <c r="G301" s="97">
        <v>1</v>
      </c>
      <c r="H301" s="105">
        <v>2</v>
      </c>
      <c r="I301" s="105">
        <v>3</v>
      </c>
      <c r="J301" s="105">
        <v>95</v>
      </c>
      <c r="K301" s="95">
        <v>1195</v>
      </c>
      <c r="L301" s="106">
        <f>T300</f>
        <v>80</v>
      </c>
      <c r="M301" s="106">
        <f>K301*L301</f>
        <v>95600</v>
      </c>
      <c r="N301" s="77"/>
      <c r="O301" s="78"/>
      <c r="P301" s="78"/>
      <c r="Q301" s="78"/>
      <c r="R301" s="79"/>
      <c r="S301" s="80"/>
      <c r="T301" s="81"/>
      <c r="U301" s="77"/>
      <c r="V301" s="79"/>
      <c r="W301" s="79"/>
      <c r="X301" s="82"/>
      <c r="Y301" s="83">
        <f>M301</f>
        <v>95600</v>
      </c>
      <c r="Z301" s="84"/>
      <c r="AA301" s="87">
        <f>AB301*M301/100</f>
        <v>9.56</v>
      </c>
      <c r="AB301" s="82">
        <v>0.01</v>
      </c>
    </row>
    <row r="302" spans="2:28" ht="16.5" customHeight="1" x14ac:dyDescent="0.25">
      <c r="B302" s="99"/>
      <c r="C302" s="99"/>
      <c r="D302" s="99"/>
      <c r="E302" s="99"/>
      <c r="F302" s="99"/>
      <c r="G302" s="99"/>
      <c r="H302" s="107"/>
      <c r="I302" s="107"/>
      <c r="J302" s="107"/>
      <c r="K302" s="106"/>
      <c r="L302" s="106"/>
      <c r="M302" s="106"/>
      <c r="N302" s="77"/>
      <c r="O302" s="78"/>
      <c r="P302" s="78"/>
      <c r="Q302" s="78"/>
      <c r="R302" s="79"/>
      <c r="S302" s="80"/>
      <c r="T302" s="81"/>
      <c r="U302" s="77"/>
      <c r="V302" s="79"/>
      <c r="W302" s="79"/>
      <c r="X302" s="86"/>
      <c r="Y302" s="83"/>
      <c r="Z302" s="84"/>
      <c r="AA302" s="85"/>
      <c r="AB302" s="86"/>
    </row>
    <row r="303" spans="2:28" ht="16.5" customHeight="1" x14ac:dyDescent="0.25">
      <c r="B303" s="100" t="s">
        <v>205</v>
      </c>
      <c r="C303" s="101"/>
      <c r="D303" s="101"/>
      <c r="E303" s="101"/>
      <c r="F303" s="101"/>
      <c r="G303" s="102"/>
      <c r="H303" s="102" t="s">
        <v>210</v>
      </c>
      <c r="I303" s="102" t="s">
        <v>1614</v>
      </c>
      <c r="J303" s="102" t="s">
        <v>1615</v>
      </c>
      <c r="K303" s="102">
        <v>22</v>
      </c>
      <c r="L303" s="102">
        <v>8</v>
      </c>
      <c r="M303" s="102"/>
      <c r="N303" s="102"/>
      <c r="O303" s="102" t="s">
        <v>208</v>
      </c>
      <c r="P303" s="102" t="s">
        <v>209</v>
      </c>
      <c r="Q303" s="102" t="s">
        <v>139</v>
      </c>
      <c r="R303" s="102">
        <v>34160</v>
      </c>
      <c r="S303" s="102" t="s">
        <v>236</v>
      </c>
      <c r="T303" s="102">
        <v>150</v>
      </c>
      <c r="U303" s="102" t="s">
        <v>1616</v>
      </c>
      <c r="V303" s="103"/>
      <c r="W303" s="101"/>
      <c r="X303" s="102"/>
      <c r="Y303" s="101"/>
      <c r="Z303" s="101"/>
      <c r="AA303" s="101"/>
      <c r="AB303" s="104"/>
    </row>
    <row r="304" spans="2:28" ht="16.5" customHeight="1" x14ac:dyDescent="0.25">
      <c r="B304" s="97">
        <v>597</v>
      </c>
      <c r="C304" s="97" t="s">
        <v>55</v>
      </c>
      <c r="D304" s="98">
        <v>5681</v>
      </c>
      <c r="E304" s="99">
        <v>144</v>
      </c>
      <c r="F304" s="97">
        <v>8</v>
      </c>
      <c r="G304" s="97">
        <v>1</v>
      </c>
      <c r="H304" s="105">
        <v>4</v>
      </c>
      <c r="I304" s="105">
        <v>3</v>
      </c>
      <c r="J304" s="105">
        <v>50</v>
      </c>
      <c r="K304" s="95">
        <v>1950</v>
      </c>
      <c r="L304" s="106">
        <f>T303</f>
        <v>150</v>
      </c>
      <c r="M304" s="106">
        <f>K304*L304</f>
        <v>292500</v>
      </c>
      <c r="N304" s="77"/>
      <c r="O304" s="78"/>
      <c r="P304" s="78"/>
      <c r="Q304" s="78"/>
      <c r="R304" s="79"/>
      <c r="S304" s="80"/>
      <c r="T304" s="81"/>
      <c r="U304" s="77"/>
      <c r="V304" s="79"/>
      <c r="W304" s="79"/>
      <c r="X304" s="82"/>
      <c r="Y304" s="83">
        <f>M304</f>
        <v>292500</v>
      </c>
      <c r="Z304" s="84"/>
      <c r="AA304" s="87">
        <f>AB304*M304/100</f>
        <v>29.25</v>
      </c>
      <c r="AB304" s="82">
        <v>0.01</v>
      </c>
    </row>
    <row r="305" spans="2:28" ht="16.5" customHeight="1" x14ac:dyDescent="0.25">
      <c r="B305" s="99"/>
      <c r="C305" s="99"/>
      <c r="D305" s="99"/>
      <c r="E305" s="99"/>
      <c r="F305" s="99"/>
      <c r="G305" s="99"/>
      <c r="H305" s="107"/>
      <c r="I305" s="107"/>
      <c r="J305" s="107"/>
      <c r="K305" s="106"/>
      <c r="L305" s="106"/>
      <c r="M305" s="106"/>
      <c r="N305" s="77"/>
      <c r="O305" s="78"/>
      <c r="P305" s="78"/>
      <c r="Q305" s="78"/>
      <c r="R305" s="79"/>
      <c r="S305" s="80"/>
      <c r="T305" s="81"/>
      <c r="U305" s="77"/>
      <c r="V305" s="79"/>
      <c r="W305" s="79"/>
      <c r="X305" s="86"/>
      <c r="Y305" s="83"/>
      <c r="Z305" s="84"/>
      <c r="AA305" s="85"/>
      <c r="AB305" s="86"/>
    </row>
    <row r="306" spans="2:28" ht="16.5" customHeight="1" x14ac:dyDescent="0.25">
      <c r="B306" s="100" t="s">
        <v>205</v>
      </c>
      <c r="C306" s="101"/>
      <c r="D306" s="101"/>
      <c r="E306" s="101"/>
      <c r="F306" s="101"/>
      <c r="G306" s="102"/>
      <c r="H306" s="102" t="s">
        <v>210</v>
      </c>
      <c r="I306" s="102" t="s">
        <v>283</v>
      </c>
      <c r="J306" s="102" t="s">
        <v>743</v>
      </c>
      <c r="K306" s="102">
        <v>11</v>
      </c>
      <c r="L306" s="102">
        <v>8</v>
      </c>
      <c r="M306" s="102"/>
      <c r="N306" s="102"/>
      <c r="O306" s="102" t="s">
        <v>208</v>
      </c>
      <c r="P306" s="102" t="s">
        <v>209</v>
      </c>
      <c r="Q306" s="102" t="s">
        <v>139</v>
      </c>
      <c r="R306" s="102">
        <v>34160</v>
      </c>
      <c r="S306" s="102" t="s">
        <v>236</v>
      </c>
      <c r="T306" s="102">
        <v>130</v>
      </c>
      <c r="U306" s="102" t="s">
        <v>1623</v>
      </c>
      <c r="V306" s="103"/>
      <c r="W306" s="101"/>
      <c r="X306" s="102"/>
      <c r="Y306" s="101"/>
      <c r="Z306" s="101"/>
      <c r="AA306" s="101"/>
      <c r="AB306" s="104"/>
    </row>
    <row r="307" spans="2:28" ht="16.5" customHeight="1" x14ac:dyDescent="0.25">
      <c r="B307" s="97">
        <v>601</v>
      </c>
      <c r="C307" s="97" t="s">
        <v>55</v>
      </c>
      <c r="D307" s="98">
        <v>5685</v>
      </c>
      <c r="E307" s="99">
        <v>148</v>
      </c>
      <c r="F307" s="97">
        <v>8</v>
      </c>
      <c r="G307" s="97">
        <v>1</v>
      </c>
      <c r="H307" s="105">
        <v>6</v>
      </c>
      <c r="I307" s="105">
        <v>0</v>
      </c>
      <c r="J307" s="105">
        <v>68</v>
      </c>
      <c r="K307" s="95">
        <v>2468</v>
      </c>
      <c r="L307" s="106">
        <f>T306</f>
        <v>130</v>
      </c>
      <c r="M307" s="106">
        <f>K307*L307</f>
        <v>320840</v>
      </c>
      <c r="N307" s="77"/>
      <c r="O307" s="78"/>
      <c r="P307" s="78"/>
      <c r="Q307" s="78"/>
      <c r="R307" s="79"/>
      <c r="S307" s="80"/>
      <c r="T307" s="81"/>
      <c r="U307" s="77"/>
      <c r="V307" s="79"/>
      <c r="W307" s="79"/>
      <c r="X307" s="82"/>
      <c r="Y307" s="83">
        <f>M307</f>
        <v>320840</v>
      </c>
      <c r="Z307" s="84"/>
      <c r="AA307" s="87">
        <f>AB307*M307/100</f>
        <v>32.084000000000003</v>
      </c>
      <c r="AB307" s="82">
        <v>0.01</v>
      </c>
    </row>
    <row r="308" spans="2:28" ht="16.5" customHeight="1" x14ac:dyDescent="0.25">
      <c r="B308" s="99"/>
      <c r="C308" s="99"/>
      <c r="D308" s="99"/>
      <c r="E308" s="99"/>
      <c r="F308" s="99"/>
      <c r="G308" s="99"/>
      <c r="H308" s="107"/>
      <c r="I308" s="107"/>
      <c r="J308" s="107"/>
      <c r="K308" s="106"/>
      <c r="L308" s="106"/>
      <c r="M308" s="106"/>
      <c r="N308" s="77"/>
      <c r="O308" s="78"/>
      <c r="P308" s="78"/>
      <c r="Q308" s="78"/>
      <c r="R308" s="79"/>
      <c r="S308" s="80"/>
      <c r="T308" s="81"/>
      <c r="U308" s="77"/>
      <c r="V308" s="79"/>
      <c r="W308" s="79"/>
      <c r="X308" s="86"/>
      <c r="Y308" s="83"/>
      <c r="Z308" s="84"/>
      <c r="AA308" s="85"/>
      <c r="AB308" s="86"/>
    </row>
    <row r="309" spans="2:28" ht="16.5" customHeight="1" x14ac:dyDescent="0.25">
      <c r="B309" s="100" t="s">
        <v>205</v>
      </c>
      <c r="C309" s="101"/>
      <c r="D309" s="101"/>
      <c r="E309" s="101"/>
      <c r="F309" s="101"/>
      <c r="G309" s="102"/>
      <c r="H309" s="102" t="s">
        <v>210</v>
      </c>
      <c r="I309" s="102" t="s">
        <v>296</v>
      </c>
      <c r="J309" s="102" t="s">
        <v>743</v>
      </c>
      <c r="K309" s="102">
        <v>26</v>
      </c>
      <c r="L309" s="102">
        <v>8</v>
      </c>
      <c r="M309" s="102"/>
      <c r="N309" s="102"/>
      <c r="O309" s="102" t="s">
        <v>208</v>
      </c>
      <c r="P309" s="102" t="s">
        <v>209</v>
      </c>
      <c r="Q309" s="102" t="s">
        <v>139</v>
      </c>
      <c r="R309" s="102">
        <v>34160</v>
      </c>
      <c r="S309" s="102"/>
      <c r="T309" s="102">
        <v>100</v>
      </c>
      <c r="U309" s="102" t="s">
        <v>1667</v>
      </c>
      <c r="V309" s="103"/>
      <c r="W309" s="101"/>
      <c r="X309" s="102"/>
      <c r="Y309" s="101"/>
      <c r="Z309" s="101"/>
      <c r="AA309" s="102" t="s">
        <v>1666</v>
      </c>
      <c r="AB309" s="104"/>
    </row>
    <row r="310" spans="2:28" ht="16.5" customHeight="1" x14ac:dyDescent="0.25">
      <c r="B310" s="97">
        <v>617</v>
      </c>
      <c r="C310" s="97" t="s">
        <v>55</v>
      </c>
      <c r="D310" s="98">
        <v>5945</v>
      </c>
      <c r="E310" s="99">
        <v>164</v>
      </c>
      <c r="F310" s="97">
        <v>8</v>
      </c>
      <c r="G310" s="97">
        <v>1</v>
      </c>
      <c r="H310" s="105">
        <v>6</v>
      </c>
      <c r="I310" s="105">
        <v>1</v>
      </c>
      <c r="J310" s="105">
        <v>41</v>
      </c>
      <c r="K310" s="95">
        <v>2541</v>
      </c>
      <c r="L310" s="106">
        <f>T309</f>
        <v>100</v>
      </c>
      <c r="M310" s="106">
        <f>K310*L310</f>
        <v>254100</v>
      </c>
      <c r="N310" s="77"/>
      <c r="O310" s="78"/>
      <c r="P310" s="78"/>
      <c r="Q310" s="78"/>
      <c r="R310" s="79"/>
      <c r="S310" s="80"/>
      <c r="T310" s="81"/>
      <c r="U310" s="77"/>
      <c r="V310" s="79"/>
      <c r="W310" s="79"/>
      <c r="X310" s="82"/>
      <c r="Y310" s="83">
        <f>M310</f>
        <v>254100</v>
      </c>
      <c r="Z310" s="84"/>
      <c r="AA310" s="87">
        <f>AB310*M310/100</f>
        <v>25.41</v>
      </c>
      <c r="AB310" s="82">
        <v>0.01</v>
      </c>
    </row>
    <row r="311" spans="2:28" ht="16.5" customHeight="1" x14ac:dyDescent="0.25">
      <c r="B311" s="99"/>
      <c r="C311" s="99"/>
      <c r="D311" s="99"/>
      <c r="E311" s="99"/>
      <c r="F311" s="99"/>
      <c r="G311" s="99"/>
      <c r="H311" s="107"/>
      <c r="I311" s="107"/>
      <c r="J311" s="107"/>
      <c r="K311" s="106"/>
      <c r="L311" s="106"/>
      <c r="M311" s="106"/>
      <c r="N311" s="77"/>
      <c r="O311" s="78"/>
      <c r="P311" s="78"/>
      <c r="Q311" s="78"/>
      <c r="R311" s="79"/>
      <c r="S311" s="80"/>
      <c r="T311" s="81"/>
      <c r="U311" s="77"/>
      <c r="V311" s="79"/>
      <c r="W311" s="79"/>
      <c r="X311" s="86"/>
      <c r="Y311" s="83"/>
      <c r="Z311" s="84"/>
      <c r="AA311" s="85"/>
      <c r="AB311" s="86"/>
    </row>
    <row r="312" spans="2:28" ht="16.5" customHeight="1" x14ac:dyDescent="0.25">
      <c r="B312" s="100" t="s">
        <v>205</v>
      </c>
      <c r="C312" s="101"/>
      <c r="D312" s="101"/>
      <c r="E312" s="101"/>
      <c r="F312" s="101"/>
      <c r="G312" s="102"/>
      <c r="H312" s="102" t="s">
        <v>301</v>
      </c>
      <c r="I312" s="102" t="s">
        <v>1671</v>
      </c>
      <c r="J312" s="102" t="s">
        <v>1672</v>
      </c>
      <c r="K312" s="102">
        <v>77</v>
      </c>
      <c r="L312" s="102">
        <v>8</v>
      </c>
      <c r="M312" s="102"/>
      <c r="N312" s="102"/>
      <c r="O312" s="102" t="s">
        <v>208</v>
      </c>
      <c r="P312" s="102" t="s">
        <v>209</v>
      </c>
      <c r="Q312" s="102" t="s">
        <v>139</v>
      </c>
      <c r="R312" s="102">
        <v>34160</v>
      </c>
      <c r="S312" s="102"/>
      <c r="T312" s="102">
        <v>100</v>
      </c>
      <c r="U312" s="102" t="s">
        <v>1673</v>
      </c>
      <c r="V312" s="103"/>
      <c r="W312" s="101"/>
      <c r="X312" s="102"/>
      <c r="Y312" s="101"/>
      <c r="Z312" s="101"/>
      <c r="AA312" s="101"/>
      <c r="AB312" s="104"/>
    </row>
    <row r="313" spans="2:28" ht="16.5" customHeight="1" x14ac:dyDescent="0.25">
      <c r="B313" s="97">
        <v>619</v>
      </c>
      <c r="C313" s="97" t="s">
        <v>55</v>
      </c>
      <c r="D313" s="98">
        <v>5932</v>
      </c>
      <c r="E313" s="99">
        <v>166</v>
      </c>
      <c r="F313" s="97">
        <v>8</v>
      </c>
      <c r="G313" s="97">
        <v>2</v>
      </c>
      <c r="H313" s="105">
        <v>0</v>
      </c>
      <c r="I313" s="105">
        <v>2</v>
      </c>
      <c r="J313" s="105">
        <v>7</v>
      </c>
      <c r="K313" s="95">
        <v>207</v>
      </c>
      <c r="L313" s="106">
        <f>T312</f>
        <v>100</v>
      </c>
      <c r="M313" s="106">
        <f>K313*L313</f>
        <v>20700</v>
      </c>
      <c r="N313" s="77"/>
      <c r="O313" s="78" t="s">
        <v>203</v>
      </c>
      <c r="P313" s="78" t="s">
        <v>5</v>
      </c>
      <c r="Q313" s="78" t="s">
        <v>143</v>
      </c>
      <c r="R313" s="79">
        <v>135</v>
      </c>
      <c r="S313" s="80"/>
      <c r="T313" s="81">
        <v>8050</v>
      </c>
      <c r="U313" s="96" t="s">
        <v>388</v>
      </c>
      <c r="V313" s="79">
        <f>R313*T313*26/100</f>
        <v>282555</v>
      </c>
      <c r="W313" s="79">
        <f>R313*T313-V313</f>
        <v>804195</v>
      </c>
      <c r="X313" s="82">
        <f>M313+W313</f>
        <v>824895</v>
      </c>
      <c r="Y313" s="83">
        <f>M313</f>
        <v>20700</v>
      </c>
      <c r="Z313" s="84"/>
      <c r="AA313" s="87">
        <f>AB313*M313/100</f>
        <v>4.1399999999999997</v>
      </c>
      <c r="AB313" s="86">
        <v>0.02</v>
      </c>
    </row>
    <row r="314" spans="2:28" ht="16.5" customHeight="1" x14ac:dyDescent="0.25">
      <c r="B314" s="99"/>
      <c r="C314" s="99"/>
      <c r="D314" s="99"/>
      <c r="E314" s="99"/>
      <c r="F314" s="99"/>
      <c r="G314" s="99"/>
      <c r="H314" s="107"/>
      <c r="I314" s="107"/>
      <c r="J314" s="107"/>
      <c r="K314" s="106"/>
      <c r="L314" s="106"/>
      <c r="M314" s="106"/>
      <c r="N314" s="77"/>
      <c r="O314" s="78"/>
      <c r="P314" s="78"/>
      <c r="Q314" s="78"/>
      <c r="R314" s="79"/>
      <c r="S314" s="80"/>
      <c r="T314" s="81"/>
      <c r="U314" s="77"/>
      <c r="V314" s="79"/>
      <c r="W314" s="79"/>
      <c r="X314" s="86"/>
      <c r="Y314" s="83"/>
      <c r="Z314" s="84"/>
      <c r="AA314" s="85"/>
      <c r="AB314" s="86"/>
    </row>
    <row r="315" spans="2:28" ht="16.5" customHeight="1" x14ac:dyDescent="0.25">
      <c r="B315" s="100" t="s">
        <v>205</v>
      </c>
      <c r="C315" s="101"/>
      <c r="D315" s="101"/>
      <c r="E315" s="101"/>
      <c r="F315" s="101"/>
      <c r="G315" s="102"/>
      <c r="H315" s="102" t="s">
        <v>207</v>
      </c>
      <c r="I315" s="102" t="s">
        <v>1674</v>
      </c>
      <c r="J315" s="102" t="s">
        <v>1335</v>
      </c>
      <c r="K315" s="102">
        <v>55</v>
      </c>
      <c r="L315" s="102">
        <v>8</v>
      </c>
      <c r="M315" s="102"/>
      <c r="N315" s="102"/>
      <c r="O315" s="102" t="s">
        <v>208</v>
      </c>
      <c r="P315" s="102" t="s">
        <v>209</v>
      </c>
      <c r="Q315" s="102" t="s">
        <v>139</v>
      </c>
      <c r="R315" s="102">
        <v>34160</v>
      </c>
      <c r="S315" s="102" t="s">
        <v>236</v>
      </c>
      <c r="T315" s="102">
        <v>100</v>
      </c>
      <c r="U315" s="102" t="s">
        <v>1675</v>
      </c>
      <c r="V315" s="103"/>
      <c r="W315" s="101"/>
      <c r="X315" s="102"/>
      <c r="Y315" s="101"/>
      <c r="Z315" s="101"/>
      <c r="AA315" s="101"/>
      <c r="AB315" s="104"/>
    </row>
    <row r="316" spans="2:28" ht="16.5" customHeight="1" x14ac:dyDescent="0.25">
      <c r="B316" s="97">
        <v>620</v>
      </c>
      <c r="C316" s="97" t="s">
        <v>55</v>
      </c>
      <c r="D316" s="98">
        <v>5934</v>
      </c>
      <c r="E316" s="99">
        <v>167</v>
      </c>
      <c r="F316" s="97">
        <v>8</v>
      </c>
      <c r="G316" s="97">
        <v>1</v>
      </c>
      <c r="H316" s="105">
        <v>28</v>
      </c>
      <c r="I316" s="105">
        <v>1</v>
      </c>
      <c r="J316" s="105">
        <v>69</v>
      </c>
      <c r="K316" s="95">
        <v>11369</v>
      </c>
      <c r="L316" s="106">
        <f>T315</f>
        <v>100</v>
      </c>
      <c r="M316" s="106">
        <f>K316*L316</f>
        <v>1136900</v>
      </c>
      <c r="N316" s="77"/>
      <c r="O316" s="78"/>
      <c r="P316" s="78"/>
      <c r="Q316" s="78"/>
      <c r="R316" s="79"/>
      <c r="S316" s="80"/>
      <c r="T316" s="81"/>
      <c r="U316" s="77"/>
      <c r="V316" s="79"/>
      <c r="W316" s="79"/>
      <c r="X316" s="82"/>
      <c r="Y316" s="83">
        <f>M316</f>
        <v>1136900</v>
      </c>
      <c r="Z316" s="84"/>
      <c r="AA316" s="87">
        <f>AB316*M316/100</f>
        <v>113.69</v>
      </c>
      <c r="AB316" s="82">
        <v>0.01</v>
      </c>
    </row>
    <row r="317" spans="2:28" ht="16.5" customHeight="1" x14ac:dyDescent="0.25">
      <c r="B317" s="99"/>
      <c r="C317" s="99"/>
      <c r="D317" s="99"/>
      <c r="E317" s="99"/>
      <c r="F317" s="99"/>
      <c r="G317" s="99"/>
      <c r="H317" s="107"/>
      <c r="I317" s="107"/>
      <c r="J317" s="107"/>
      <c r="K317" s="106"/>
      <c r="L317" s="106"/>
      <c r="M317" s="106"/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6"/>
      <c r="Y317" s="83"/>
      <c r="Z317" s="84"/>
      <c r="AA317" s="85"/>
      <c r="AB317" s="86"/>
    </row>
    <row r="318" spans="2:28" ht="16.5" customHeight="1" x14ac:dyDescent="0.25">
      <c r="B318" s="100" t="s">
        <v>205</v>
      </c>
      <c r="C318" s="101"/>
      <c r="D318" s="101"/>
      <c r="E318" s="101"/>
      <c r="F318" s="101"/>
      <c r="G318" s="102"/>
      <c r="H318" s="102" t="s">
        <v>207</v>
      </c>
      <c r="I318" s="102" t="s">
        <v>1676</v>
      </c>
      <c r="J318" s="102" t="s">
        <v>1335</v>
      </c>
      <c r="K318" s="102">
        <v>55</v>
      </c>
      <c r="L318" s="102">
        <v>8</v>
      </c>
      <c r="M318" s="102"/>
      <c r="N318" s="102"/>
      <c r="O318" s="102" t="s">
        <v>208</v>
      </c>
      <c r="P318" s="102" t="s">
        <v>209</v>
      </c>
      <c r="Q318" s="102" t="s">
        <v>139</v>
      </c>
      <c r="R318" s="102">
        <v>34160</v>
      </c>
      <c r="S318" s="102" t="s">
        <v>236</v>
      </c>
      <c r="T318" s="102">
        <v>200</v>
      </c>
      <c r="U318" s="102" t="s">
        <v>1677</v>
      </c>
      <c r="V318" s="103"/>
      <c r="W318" s="101"/>
      <c r="X318" s="102"/>
      <c r="Y318" s="101"/>
      <c r="Z318" s="101"/>
      <c r="AA318" s="101"/>
      <c r="AB318" s="104"/>
    </row>
    <row r="319" spans="2:28" ht="16.5" customHeight="1" x14ac:dyDescent="0.25">
      <c r="B319" s="97">
        <v>621</v>
      </c>
      <c r="C319" s="97" t="s">
        <v>55</v>
      </c>
      <c r="D319" s="98">
        <v>5935</v>
      </c>
      <c r="E319" s="99">
        <v>168</v>
      </c>
      <c r="F319" s="97">
        <v>8</v>
      </c>
      <c r="G319" s="97"/>
      <c r="H319" s="105">
        <v>0</v>
      </c>
      <c r="I319" s="105">
        <v>2</v>
      </c>
      <c r="J319" s="105">
        <v>55</v>
      </c>
      <c r="K319" s="95">
        <v>246</v>
      </c>
      <c r="L319" s="106">
        <f>T318</f>
        <v>200</v>
      </c>
      <c r="M319" s="106">
        <f>K319*L319</f>
        <v>49200</v>
      </c>
      <c r="N319" s="77"/>
      <c r="O319" s="78" t="s">
        <v>203</v>
      </c>
      <c r="P319" s="78" t="s">
        <v>211</v>
      </c>
      <c r="Q319" s="78" t="s">
        <v>143</v>
      </c>
      <c r="R319" s="79">
        <v>90</v>
      </c>
      <c r="S319" s="80"/>
      <c r="T319" s="81">
        <v>7450</v>
      </c>
      <c r="U319" s="96" t="s">
        <v>1067</v>
      </c>
      <c r="V319" s="79">
        <f>R319*T319*85/100</f>
        <v>569925</v>
      </c>
      <c r="W319" s="79">
        <f>R319*T319-V319</f>
        <v>100575</v>
      </c>
      <c r="X319" s="82">
        <f>M319+W319</f>
        <v>149775</v>
      </c>
      <c r="Y319" s="83">
        <f>M319</f>
        <v>49200</v>
      </c>
      <c r="Z319" s="84"/>
      <c r="AA319" s="87">
        <f>AB319*M319/100</f>
        <v>9.84</v>
      </c>
      <c r="AB319" s="86">
        <v>0.02</v>
      </c>
    </row>
    <row r="320" spans="2:28" ht="16.5" customHeight="1" x14ac:dyDescent="0.25">
      <c r="B320" s="97"/>
      <c r="C320" s="97"/>
      <c r="D320" s="98"/>
      <c r="E320" s="99"/>
      <c r="F320" s="97"/>
      <c r="G320" s="97"/>
      <c r="H320" s="105"/>
      <c r="I320" s="105"/>
      <c r="J320" s="105"/>
      <c r="K320" s="95">
        <v>9</v>
      </c>
      <c r="L320" s="106">
        <f>T318</f>
        <v>200</v>
      </c>
      <c r="M320" s="106">
        <f>K320*L320</f>
        <v>1800</v>
      </c>
      <c r="N320" s="77"/>
      <c r="O320" s="78" t="s">
        <v>215</v>
      </c>
      <c r="P320" s="78" t="s">
        <v>5</v>
      </c>
      <c r="Q320" s="78"/>
      <c r="R320" s="79">
        <v>36</v>
      </c>
      <c r="S320" s="80"/>
      <c r="T320" s="81">
        <v>7350</v>
      </c>
      <c r="U320" s="96" t="s">
        <v>716</v>
      </c>
      <c r="V320" s="79">
        <f>R320*T320*24/100</f>
        <v>63504</v>
      </c>
      <c r="W320" s="79">
        <f>R320*T320-V320</f>
        <v>201096</v>
      </c>
      <c r="X320" s="82">
        <f>M320+W320</f>
        <v>202896</v>
      </c>
      <c r="Y320" s="83">
        <f>M319</f>
        <v>49200</v>
      </c>
      <c r="Z320" s="84"/>
      <c r="AA320" s="87">
        <f>X320*AB320/100</f>
        <v>608.68799999999999</v>
      </c>
      <c r="AB320" s="86">
        <v>0.3</v>
      </c>
    </row>
    <row r="321" spans="2:28" ht="16.5" customHeight="1" x14ac:dyDescent="0.25">
      <c r="B321" s="97"/>
      <c r="C321" s="97"/>
      <c r="D321" s="98"/>
      <c r="E321" s="99"/>
      <c r="F321" s="97"/>
      <c r="G321" s="97"/>
      <c r="H321" s="105">
        <v>0</v>
      </c>
      <c r="I321" s="105">
        <v>2</v>
      </c>
      <c r="J321" s="105">
        <v>55</v>
      </c>
      <c r="K321" s="95">
        <v>255</v>
      </c>
      <c r="L321" s="106"/>
      <c r="M321" s="106"/>
      <c r="N321" s="77"/>
      <c r="O321" s="78"/>
      <c r="P321" s="78"/>
      <c r="Q321" s="78"/>
      <c r="R321" s="79"/>
      <c r="S321" s="80"/>
      <c r="T321" s="81"/>
      <c r="U321" s="77"/>
      <c r="V321" s="79"/>
      <c r="W321" s="79"/>
      <c r="X321" s="82"/>
      <c r="Y321" s="83"/>
      <c r="Z321" s="84"/>
      <c r="AA321" s="87">
        <f>SUM(AA319:AA320)</f>
        <v>618.52800000000002</v>
      </c>
      <c r="AB321" s="82"/>
    </row>
    <row r="322" spans="2:28" ht="16.5" customHeight="1" x14ac:dyDescent="0.25">
      <c r="B322" s="99"/>
      <c r="C322" s="99"/>
      <c r="D322" s="99"/>
      <c r="E322" s="99"/>
      <c r="F322" s="99"/>
      <c r="G322" s="99"/>
      <c r="H322" s="107"/>
      <c r="I322" s="107"/>
      <c r="J322" s="107"/>
      <c r="K322" s="106"/>
      <c r="L322" s="106"/>
      <c r="M322" s="106"/>
      <c r="N322" s="77"/>
      <c r="O322" s="78"/>
      <c r="P322" s="78"/>
      <c r="Q322" s="78"/>
      <c r="R322" s="79"/>
      <c r="S322" s="80"/>
      <c r="T322" s="81"/>
      <c r="U322" s="77"/>
      <c r="V322" s="79"/>
      <c r="W322" s="79"/>
      <c r="X322" s="86"/>
      <c r="Y322" s="83"/>
      <c r="Z322" s="84"/>
      <c r="AA322" s="85"/>
      <c r="AB322" s="86"/>
    </row>
    <row r="323" spans="2:28" ht="16.5" customHeight="1" x14ac:dyDescent="0.25">
      <c r="B323" s="100" t="s">
        <v>205</v>
      </c>
      <c r="C323" s="101"/>
      <c r="D323" s="101"/>
      <c r="E323" s="101"/>
      <c r="F323" s="101"/>
      <c r="G323" s="102"/>
      <c r="H323" s="102" t="s">
        <v>210</v>
      </c>
      <c r="I323" s="102" t="s">
        <v>1362</v>
      </c>
      <c r="J323" s="102" t="s">
        <v>776</v>
      </c>
      <c r="K323" s="102">
        <v>51</v>
      </c>
      <c r="L323" s="102">
        <v>8</v>
      </c>
      <c r="M323" s="102"/>
      <c r="N323" s="102"/>
      <c r="O323" s="102" t="s">
        <v>208</v>
      </c>
      <c r="P323" s="102" t="s">
        <v>209</v>
      </c>
      <c r="Q323" s="102" t="s">
        <v>139</v>
      </c>
      <c r="R323" s="102">
        <v>34160</v>
      </c>
      <c r="S323" s="102" t="s">
        <v>236</v>
      </c>
      <c r="T323" s="102">
        <v>100</v>
      </c>
      <c r="U323" s="102" t="s">
        <v>1691</v>
      </c>
      <c r="V323" s="103"/>
      <c r="W323" s="101"/>
      <c r="X323" s="102"/>
      <c r="Y323" s="101"/>
      <c r="Z323" s="101"/>
      <c r="AA323" s="101"/>
      <c r="AB323" s="104"/>
    </row>
    <row r="324" spans="2:28" ht="16.5" customHeight="1" x14ac:dyDescent="0.25">
      <c r="B324" s="97">
        <v>624</v>
      </c>
      <c r="C324" s="97" t="s">
        <v>55</v>
      </c>
      <c r="D324" s="98">
        <v>5715</v>
      </c>
      <c r="E324" s="99">
        <v>171</v>
      </c>
      <c r="F324" s="97">
        <v>8</v>
      </c>
      <c r="G324" s="97">
        <v>1</v>
      </c>
      <c r="H324" s="105">
        <v>8</v>
      </c>
      <c r="I324" s="105">
        <v>2</v>
      </c>
      <c r="J324" s="105">
        <v>60</v>
      </c>
      <c r="K324" s="95">
        <v>3460</v>
      </c>
      <c r="L324" s="106">
        <f>T323</f>
        <v>100</v>
      </c>
      <c r="M324" s="106">
        <f>K324*L324</f>
        <v>346000</v>
      </c>
      <c r="N324" s="77"/>
      <c r="O324" s="78"/>
      <c r="P324" s="78"/>
      <c r="Q324" s="78"/>
      <c r="R324" s="79"/>
      <c r="S324" s="80"/>
      <c r="T324" s="81"/>
      <c r="U324" s="77"/>
      <c r="V324" s="79"/>
      <c r="W324" s="79"/>
      <c r="X324" s="82"/>
      <c r="Y324" s="83">
        <f>M324</f>
        <v>346000</v>
      </c>
      <c r="Z324" s="84"/>
      <c r="AA324" s="87">
        <f>AB324*M324/100</f>
        <v>34.6</v>
      </c>
      <c r="AB324" s="82">
        <v>0.01</v>
      </c>
    </row>
    <row r="325" spans="2:28" ht="16.5" customHeight="1" x14ac:dyDescent="0.25">
      <c r="B325" s="99"/>
      <c r="C325" s="99"/>
      <c r="D325" s="99"/>
      <c r="E325" s="99"/>
      <c r="F325" s="99"/>
      <c r="G325" s="99"/>
      <c r="H325" s="107"/>
      <c r="I325" s="107"/>
      <c r="J325" s="107"/>
      <c r="K325" s="106"/>
      <c r="L325" s="106"/>
      <c r="M325" s="106"/>
      <c r="N325" s="77"/>
      <c r="O325" s="78"/>
      <c r="P325" s="78"/>
      <c r="Q325" s="78"/>
      <c r="R325" s="79"/>
      <c r="S325" s="80"/>
      <c r="T325" s="81"/>
      <c r="U325" s="77"/>
      <c r="V325" s="79"/>
      <c r="W325" s="79"/>
      <c r="X325" s="86"/>
      <c r="Y325" s="83"/>
      <c r="Z325" s="84"/>
      <c r="AA325" s="85"/>
      <c r="AB325" s="86"/>
    </row>
    <row r="326" spans="2:28" ht="16.5" customHeight="1" x14ac:dyDescent="0.25">
      <c r="B326" s="100" t="s">
        <v>205</v>
      </c>
      <c r="C326" s="101"/>
      <c r="D326" s="101"/>
      <c r="E326" s="101"/>
      <c r="F326" s="101"/>
      <c r="G326" s="102"/>
      <c r="H326" s="102" t="s">
        <v>210</v>
      </c>
      <c r="I326" s="102" t="s">
        <v>1362</v>
      </c>
      <c r="J326" s="102" t="s">
        <v>776</v>
      </c>
      <c r="K326" s="102">
        <v>51</v>
      </c>
      <c r="L326" s="102">
        <v>8</v>
      </c>
      <c r="M326" s="102"/>
      <c r="N326" s="102"/>
      <c r="O326" s="102" t="s">
        <v>208</v>
      </c>
      <c r="P326" s="102" t="s">
        <v>209</v>
      </c>
      <c r="Q326" s="102" t="s">
        <v>139</v>
      </c>
      <c r="R326" s="102">
        <v>34160</v>
      </c>
      <c r="S326" s="102" t="s">
        <v>236</v>
      </c>
      <c r="T326" s="102">
        <v>100</v>
      </c>
      <c r="U326" s="102" t="s">
        <v>1692</v>
      </c>
      <c r="V326" s="103"/>
      <c r="W326" s="101"/>
      <c r="X326" s="102"/>
      <c r="Y326" s="101"/>
      <c r="Z326" s="101"/>
      <c r="AA326" s="101"/>
      <c r="AB326" s="104"/>
    </row>
    <row r="327" spans="2:28" ht="16.5" customHeight="1" x14ac:dyDescent="0.25">
      <c r="B327" s="97">
        <v>625</v>
      </c>
      <c r="C327" s="97" t="s">
        <v>55</v>
      </c>
      <c r="D327" s="98">
        <v>5716</v>
      </c>
      <c r="E327" s="99">
        <v>172</v>
      </c>
      <c r="F327" s="97">
        <v>8</v>
      </c>
      <c r="G327" s="97">
        <v>1</v>
      </c>
      <c r="H327" s="105">
        <v>7</v>
      </c>
      <c r="I327" s="105">
        <v>0</v>
      </c>
      <c r="J327" s="105">
        <v>69</v>
      </c>
      <c r="K327" s="95">
        <v>2869</v>
      </c>
      <c r="L327" s="106">
        <f>T326</f>
        <v>100</v>
      </c>
      <c r="M327" s="106">
        <f>K327*L327</f>
        <v>286900</v>
      </c>
      <c r="N327" s="77"/>
      <c r="O327" s="78"/>
      <c r="P327" s="78"/>
      <c r="Q327" s="78"/>
      <c r="R327" s="79"/>
      <c r="S327" s="80"/>
      <c r="T327" s="81"/>
      <c r="U327" s="77"/>
      <c r="V327" s="79"/>
      <c r="W327" s="79"/>
      <c r="X327" s="82"/>
      <c r="Y327" s="83">
        <f>M327</f>
        <v>286900</v>
      </c>
      <c r="Z327" s="84"/>
      <c r="AA327" s="87">
        <f>AB327*M327/100</f>
        <v>28.69</v>
      </c>
      <c r="AB327" s="82">
        <v>0.01</v>
      </c>
    </row>
    <row r="328" spans="2:28" ht="16.5" customHeight="1" x14ac:dyDescent="0.25">
      <c r="B328" s="99"/>
      <c r="C328" s="99"/>
      <c r="D328" s="99"/>
      <c r="E328" s="99"/>
      <c r="F328" s="99"/>
      <c r="G328" s="99"/>
      <c r="H328" s="107"/>
      <c r="I328" s="107"/>
      <c r="J328" s="107"/>
      <c r="K328" s="106"/>
      <c r="L328" s="106"/>
      <c r="M328" s="106"/>
      <c r="N328" s="77"/>
      <c r="O328" s="78"/>
      <c r="P328" s="78"/>
      <c r="Q328" s="78"/>
      <c r="R328" s="79"/>
      <c r="S328" s="80"/>
      <c r="T328" s="81"/>
      <c r="U328" s="77"/>
      <c r="V328" s="79"/>
      <c r="W328" s="79"/>
      <c r="X328" s="86"/>
      <c r="Y328" s="83"/>
      <c r="Z328" s="84"/>
      <c r="AA328" s="85"/>
      <c r="AB328" s="86"/>
    </row>
    <row r="329" spans="2:28" ht="16.5" customHeight="1" x14ac:dyDescent="0.25">
      <c r="B329" s="100" t="s">
        <v>205</v>
      </c>
      <c r="C329" s="101"/>
      <c r="D329" s="101"/>
      <c r="E329" s="101"/>
      <c r="F329" s="101"/>
      <c r="G329" s="102"/>
      <c r="H329" s="102" t="s">
        <v>301</v>
      </c>
      <c r="I329" s="102" t="s">
        <v>1693</v>
      </c>
      <c r="J329" s="102" t="s">
        <v>1694</v>
      </c>
      <c r="K329" s="102">
        <v>4</v>
      </c>
      <c r="L329" s="102">
        <v>8</v>
      </c>
      <c r="M329" s="102"/>
      <c r="N329" s="102"/>
      <c r="O329" s="102" t="s">
        <v>208</v>
      </c>
      <c r="P329" s="102" t="s">
        <v>209</v>
      </c>
      <c r="Q329" s="102" t="s">
        <v>139</v>
      </c>
      <c r="R329" s="102">
        <v>34160</v>
      </c>
      <c r="S329" s="102" t="s">
        <v>236</v>
      </c>
      <c r="T329" s="102">
        <v>150</v>
      </c>
      <c r="U329" s="102" t="s">
        <v>1695</v>
      </c>
      <c r="V329" s="103"/>
      <c r="W329" s="101"/>
      <c r="X329" s="102" t="s">
        <v>212</v>
      </c>
      <c r="Y329" s="101" t="s">
        <v>1696</v>
      </c>
      <c r="Z329" s="101"/>
      <c r="AA329" s="101"/>
      <c r="AB329" s="104"/>
    </row>
    <row r="330" spans="2:28" ht="16.5" customHeight="1" x14ac:dyDescent="0.25">
      <c r="B330" s="97">
        <v>626</v>
      </c>
      <c r="C330" s="97" t="s">
        <v>55</v>
      </c>
      <c r="D330" s="98">
        <v>5717</v>
      </c>
      <c r="E330" s="99">
        <v>173</v>
      </c>
      <c r="F330" s="97">
        <v>8</v>
      </c>
      <c r="G330" s="97">
        <v>1</v>
      </c>
      <c r="H330" s="105">
        <v>3</v>
      </c>
      <c r="I330" s="105">
        <v>0</v>
      </c>
      <c r="J330" s="105">
        <v>18</v>
      </c>
      <c r="K330" s="95">
        <v>1218</v>
      </c>
      <c r="L330" s="106">
        <f>T329</f>
        <v>150</v>
      </c>
      <c r="M330" s="106">
        <f>K330*L330</f>
        <v>182700</v>
      </c>
      <c r="N330" s="77"/>
      <c r="O330" s="78"/>
      <c r="P330" s="78"/>
      <c r="Q330" s="78"/>
      <c r="R330" s="79"/>
      <c r="S330" s="80"/>
      <c r="T330" s="81"/>
      <c r="U330" s="77"/>
      <c r="V330" s="79"/>
      <c r="W330" s="79"/>
      <c r="X330" s="82"/>
      <c r="Y330" s="83">
        <f>M330</f>
        <v>182700</v>
      </c>
      <c r="Z330" s="84"/>
      <c r="AA330" s="87">
        <f>AB330*M330/100</f>
        <v>18.27</v>
      </c>
      <c r="AB330" s="82">
        <v>0.01</v>
      </c>
    </row>
    <row r="331" spans="2:28" ht="16.5" customHeight="1" x14ac:dyDescent="0.25">
      <c r="B331" s="97"/>
      <c r="C331" s="97"/>
      <c r="D331" s="98"/>
      <c r="E331" s="99"/>
      <c r="F331" s="97"/>
      <c r="G331" s="97"/>
      <c r="H331" s="105"/>
      <c r="I331" s="105"/>
      <c r="J331" s="105"/>
      <c r="K331" s="95"/>
      <c r="L331" s="106"/>
      <c r="M331" s="106"/>
      <c r="N331" s="77"/>
      <c r="O331" s="78"/>
      <c r="P331" s="78"/>
      <c r="Q331" s="78"/>
      <c r="R331" s="79"/>
      <c r="S331" s="80"/>
      <c r="T331" s="81"/>
      <c r="U331" s="77"/>
      <c r="V331" s="79"/>
      <c r="W331" s="79"/>
      <c r="X331" s="82"/>
      <c r="Y331" s="83"/>
      <c r="Z331" s="84"/>
      <c r="AA331" s="87"/>
      <c r="AB331" s="82"/>
    </row>
    <row r="332" spans="2:28" ht="16.5" customHeight="1" x14ac:dyDescent="0.25">
      <c r="B332" s="99"/>
      <c r="C332" s="99"/>
      <c r="D332" s="99"/>
      <c r="E332" s="99"/>
      <c r="F332" s="99"/>
      <c r="G332" s="99"/>
      <c r="H332" s="107"/>
      <c r="I332" s="107"/>
      <c r="J332" s="107"/>
      <c r="K332" s="106"/>
      <c r="L332" s="106"/>
      <c r="M332" s="106"/>
      <c r="N332" s="77"/>
      <c r="O332" s="78"/>
      <c r="P332" s="78"/>
      <c r="Q332" s="78"/>
      <c r="R332" s="79"/>
      <c r="S332" s="80"/>
      <c r="T332" s="81"/>
      <c r="U332" s="77"/>
      <c r="V332" s="79"/>
      <c r="W332" s="79"/>
      <c r="X332" s="86"/>
      <c r="Y332" s="83"/>
      <c r="Z332" s="84"/>
      <c r="AA332" s="85"/>
      <c r="AB332" s="86"/>
    </row>
    <row r="333" spans="2:28" ht="16.5" customHeight="1" x14ac:dyDescent="0.25">
      <c r="B333" s="100" t="s">
        <v>205</v>
      </c>
      <c r="C333" s="101"/>
      <c r="D333" s="101"/>
      <c r="E333" s="101"/>
      <c r="F333" s="101"/>
      <c r="G333" s="102"/>
      <c r="H333" s="102" t="s">
        <v>210</v>
      </c>
      <c r="I333" s="102" t="s">
        <v>1699</v>
      </c>
      <c r="J333" s="102" t="s">
        <v>1700</v>
      </c>
      <c r="K333" s="102">
        <v>16</v>
      </c>
      <c r="L333" s="102">
        <v>8</v>
      </c>
      <c r="M333" s="102"/>
      <c r="N333" s="102"/>
      <c r="O333" s="102" t="s">
        <v>208</v>
      </c>
      <c r="P333" s="102" t="s">
        <v>209</v>
      </c>
      <c r="Q333" s="102" t="s">
        <v>139</v>
      </c>
      <c r="R333" s="102">
        <v>34160</v>
      </c>
      <c r="S333" s="102" t="s">
        <v>236</v>
      </c>
      <c r="T333" s="102">
        <v>130</v>
      </c>
      <c r="U333" s="102" t="s">
        <v>1701</v>
      </c>
      <c r="V333" s="103"/>
      <c r="W333" s="101"/>
      <c r="X333" s="102"/>
      <c r="Y333" s="101"/>
      <c r="Z333" s="101"/>
      <c r="AA333" s="101"/>
      <c r="AB333" s="104"/>
    </row>
    <row r="334" spans="2:28" ht="16.5" customHeight="1" x14ac:dyDescent="0.25">
      <c r="B334" s="97">
        <v>628</v>
      </c>
      <c r="C334" s="97" t="s">
        <v>55</v>
      </c>
      <c r="D334" s="98">
        <v>5719</v>
      </c>
      <c r="E334" s="99">
        <v>175</v>
      </c>
      <c r="F334" s="97">
        <v>8</v>
      </c>
      <c r="G334" s="97">
        <v>1</v>
      </c>
      <c r="H334" s="105">
        <v>9</v>
      </c>
      <c r="I334" s="105">
        <v>2</v>
      </c>
      <c r="J334" s="105">
        <v>40</v>
      </c>
      <c r="K334" s="95">
        <v>3840</v>
      </c>
      <c r="L334" s="106">
        <f>T333</f>
        <v>130</v>
      </c>
      <c r="M334" s="106">
        <f>K334*L334</f>
        <v>499200</v>
      </c>
      <c r="N334" s="77"/>
      <c r="O334" s="78"/>
      <c r="P334" s="78"/>
      <c r="Q334" s="78"/>
      <c r="R334" s="79"/>
      <c r="S334" s="80"/>
      <c r="T334" s="81"/>
      <c r="U334" s="77"/>
      <c r="V334" s="79"/>
      <c r="W334" s="79"/>
      <c r="X334" s="82"/>
      <c r="Y334" s="83">
        <f>M334</f>
        <v>499200</v>
      </c>
      <c r="Z334" s="84"/>
      <c r="AA334" s="87">
        <f>AB334*M334/100</f>
        <v>49.92</v>
      </c>
      <c r="AB334" s="82">
        <v>0.01</v>
      </c>
    </row>
    <row r="335" spans="2:28" ht="16.5" customHeight="1" x14ac:dyDescent="0.25">
      <c r="B335" s="99"/>
      <c r="C335" s="99"/>
      <c r="D335" s="99"/>
      <c r="E335" s="99"/>
      <c r="F335" s="99"/>
      <c r="G335" s="99"/>
      <c r="H335" s="107"/>
      <c r="I335" s="107"/>
      <c r="J335" s="107"/>
      <c r="K335" s="106"/>
      <c r="L335" s="106"/>
      <c r="M335" s="106"/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6"/>
      <c r="Y335" s="83"/>
      <c r="Z335" s="84"/>
      <c r="AA335" s="85"/>
      <c r="AB335" s="86"/>
    </row>
    <row r="336" spans="2:28" ht="16.5" customHeight="1" x14ac:dyDescent="0.25">
      <c r="B336" s="100" t="s">
        <v>205</v>
      </c>
      <c r="C336" s="101"/>
      <c r="D336" s="101"/>
      <c r="E336" s="101"/>
      <c r="F336" s="101"/>
      <c r="G336" s="102"/>
      <c r="H336" s="102" t="s">
        <v>210</v>
      </c>
      <c r="I336" s="102" t="s">
        <v>1699</v>
      </c>
      <c r="J336" s="102" t="s">
        <v>1700</v>
      </c>
      <c r="K336" s="102">
        <v>16</v>
      </c>
      <c r="L336" s="102">
        <v>8</v>
      </c>
      <c r="M336" s="102"/>
      <c r="N336" s="102"/>
      <c r="O336" s="102" t="s">
        <v>208</v>
      </c>
      <c r="P336" s="102" t="s">
        <v>209</v>
      </c>
      <c r="Q336" s="102" t="s">
        <v>139</v>
      </c>
      <c r="R336" s="102">
        <v>34160</v>
      </c>
      <c r="S336" s="102" t="s">
        <v>236</v>
      </c>
      <c r="T336" s="102">
        <v>80</v>
      </c>
      <c r="U336" s="102" t="s">
        <v>1702</v>
      </c>
      <c r="V336" s="103"/>
      <c r="W336" s="101"/>
      <c r="X336" s="102"/>
      <c r="Y336" s="101"/>
      <c r="Z336" s="101"/>
      <c r="AA336" s="101"/>
      <c r="AB336" s="104"/>
    </row>
    <row r="337" spans="2:28" ht="16.5" customHeight="1" x14ac:dyDescent="0.25">
      <c r="B337" s="97">
        <v>629</v>
      </c>
      <c r="C337" s="97" t="s">
        <v>55</v>
      </c>
      <c r="D337" s="98">
        <v>5720</v>
      </c>
      <c r="E337" s="99">
        <v>176</v>
      </c>
      <c r="F337" s="97">
        <v>8</v>
      </c>
      <c r="G337" s="97">
        <v>1</v>
      </c>
      <c r="H337" s="105">
        <v>3</v>
      </c>
      <c r="I337" s="105">
        <v>0</v>
      </c>
      <c r="J337" s="105">
        <v>17</v>
      </c>
      <c r="K337" s="95">
        <v>1217</v>
      </c>
      <c r="L337" s="106">
        <f>T336</f>
        <v>80</v>
      </c>
      <c r="M337" s="106">
        <f>K337*L337</f>
        <v>97360</v>
      </c>
      <c r="N337" s="77"/>
      <c r="O337" s="78"/>
      <c r="P337" s="78"/>
      <c r="Q337" s="78"/>
      <c r="R337" s="79"/>
      <c r="S337" s="80"/>
      <c r="T337" s="81"/>
      <c r="U337" s="77"/>
      <c r="V337" s="79"/>
      <c r="W337" s="79"/>
      <c r="X337" s="82"/>
      <c r="Y337" s="83">
        <f>M337</f>
        <v>97360</v>
      </c>
      <c r="Z337" s="84"/>
      <c r="AA337" s="87">
        <f>AB337*M337/100</f>
        <v>9.7360000000000007</v>
      </c>
      <c r="AB337" s="82">
        <v>0.01</v>
      </c>
    </row>
    <row r="338" spans="2:28" ht="16.5" customHeight="1" x14ac:dyDescent="0.25">
      <c r="B338" s="99"/>
      <c r="C338" s="99"/>
      <c r="D338" s="99"/>
      <c r="E338" s="99"/>
      <c r="F338" s="99"/>
      <c r="G338" s="99"/>
      <c r="H338" s="107"/>
      <c r="I338" s="107"/>
      <c r="J338" s="107"/>
      <c r="K338" s="106"/>
      <c r="L338" s="106"/>
      <c r="M338" s="106"/>
      <c r="N338" s="77"/>
      <c r="O338" s="78"/>
      <c r="P338" s="78"/>
      <c r="Q338" s="78"/>
      <c r="R338" s="79"/>
      <c r="S338" s="80"/>
      <c r="T338" s="81"/>
      <c r="U338" s="77"/>
      <c r="V338" s="79"/>
      <c r="W338" s="79"/>
      <c r="X338" s="86"/>
      <c r="Y338" s="83"/>
      <c r="Z338" s="84"/>
      <c r="AA338" s="85"/>
      <c r="AB338" s="86"/>
    </row>
    <row r="339" spans="2:28" ht="16.5" customHeight="1" x14ac:dyDescent="0.25">
      <c r="B339" s="100" t="s">
        <v>205</v>
      </c>
      <c r="C339" s="101"/>
      <c r="D339" s="101"/>
      <c r="E339" s="101"/>
      <c r="F339" s="101"/>
      <c r="G339" s="102"/>
      <c r="H339" s="102" t="s">
        <v>210</v>
      </c>
      <c r="I339" s="102" t="s">
        <v>1699</v>
      </c>
      <c r="J339" s="102" t="s">
        <v>1700</v>
      </c>
      <c r="K339" s="102">
        <v>16</v>
      </c>
      <c r="L339" s="102">
        <v>8</v>
      </c>
      <c r="M339" s="102"/>
      <c r="N339" s="102"/>
      <c r="O339" s="102" t="s">
        <v>208</v>
      </c>
      <c r="P339" s="102" t="s">
        <v>209</v>
      </c>
      <c r="Q339" s="102" t="s">
        <v>139</v>
      </c>
      <c r="R339" s="102">
        <v>34160</v>
      </c>
      <c r="S339" s="102" t="s">
        <v>236</v>
      </c>
      <c r="T339" s="102">
        <v>80</v>
      </c>
      <c r="U339" s="102" t="s">
        <v>1703</v>
      </c>
      <c r="V339" s="103"/>
      <c r="W339" s="101"/>
      <c r="X339" s="102"/>
      <c r="Y339" s="101"/>
      <c r="Z339" s="101"/>
      <c r="AA339" s="101"/>
      <c r="AB339" s="104"/>
    </row>
    <row r="340" spans="2:28" ht="16.5" customHeight="1" x14ac:dyDescent="0.25">
      <c r="B340" s="97">
        <v>630</v>
      </c>
      <c r="C340" s="97" t="s">
        <v>55</v>
      </c>
      <c r="D340" s="98">
        <v>5721</v>
      </c>
      <c r="E340" s="99">
        <v>177</v>
      </c>
      <c r="F340" s="97">
        <v>8</v>
      </c>
      <c r="G340" s="97">
        <v>1</v>
      </c>
      <c r="H340" s="105">
        <v>2</v>
      </c>
      <c r="I340" s="105">
        <v>3</v>
      </c>
      <c r="J340" s="105">
        <v>33</v>
      </c>
      <c r="K340" s="95">
        <v>1133</v>
      </c>
      <c r="L340" s="106">
        <f>T339</f>
        <v>80</v>
      </c>
      <c r="M340" s="106">
        <f>K340*L340</f>
        <v>90640</v>
      </c>
      <c r="N340" s="77"/>
      <c r="O340" s="78"/>
      <c r="P340" s="78"/>
      <c r="Q340" s="78"/>
      <c r="R340" s="79"/>
      <c r="S340" s="80"/>
      <c r="T340" s="81"/>
      <c r="U340" s="77"/>
      <c r="V340" s="79"/>
      <c r="W340" s="79"/>
      <c r="X340" s="82"/>
      <c r="Y340" s="83">
        <f>M340</f>
        <v>90640</v>
      </c>
      <c r="Z340" s="84"/>
      <c r="AA340" s="87">
        <f>AB340*M340/100</f>
        <v>9.0640000000000001</v>
      </c>
      <c r="AB340" s="82">
        <v>0.01</v>
      </c>
    </row>
    <row r="341" spans="2:28" ht="16.5" customHeight="1" x14ac:dyDescent="0.25">
      <c r="B341" s="99"/>
      <c r="C341" s="99"/>
      <c r="D341" s="99"/>
      <c r="E341" s="99"/>
      <c r="F341" s="99"/>
      <c r="G341" s="99"/>
      <c r="H341" s="107"/>
      <c r="I341" s="107"/>
      <c r="J341" s="107"/>
      <c r="K341" s="106"/>
      <c r="L341" s="106"/>
      <c r="M341" s="106"/>
      <c r="N341" s="77"/>
      <c r="O341" s="78"/>
      <c r="P341" s="78"/>
      <c r="Q341" s="78"/>
      <c r="R341" s="79"/>
      <c r="S341" s="80"/>
      <c r="T341" s="81"/>
      <c r="U341" s="77"/>
      <c r="V341" s="79"/>
      <c r="W341" s="79"/>
      <c r="X341" s="86"/>
      <c r="Y341" s="83"/>
      <c r="Z341" s="84"/>
      <c r="AA341" s="85"/>
      <c r="AB341" s="86"/>
    </row>
    <row r="342" spans="2:28" ht="16.5" customHeight="1" x14ac:dyDescent="0.25">
      <c r="B342" s="100" t="s">
        <v>205</v>
      </c>
      <c r="C342" s="101"/>
      <c r="D342" s="101"/>
      <c r="E342" s="101"/>
      <c r="F342" s="101"/>
      <c r="G342" s="102"/>
      <c r="H342" s="102" t="s">
        <v>301</v>
      </c>
      <c r="I342" s="102" t="s">
        <v>1704</v>
      </c>
      <c r="J342" s="102" t="s">
        <v>1700</v>
      </c>
      <c r="K342" s="102">
        <v>16</v>
      </c>
      <c r="L342" s="102">
        <v>8</v>
      </c>
      <c r="M342" s="102"/>
      <c r="N342" s="102"/>
      <c r="O342" s="102" t="s">
        <v>208</v>
      </c>
      <c r="P342" s="102" t="s">
        <v>209</v>
      </c>
      <c r="Q342" s="102" t="s">
        <v>139</v>
      </c>
      <c r="R342" s="102">
        <v>34160</v>
      </c>
      <c r="S342" s="102" t="s">
        <v>236</v>
      </c>
      <c r="T342" s="102">
        <v>80</v>
      </c>
      <c r="U342" s="102" t="s">
        <v>1705</v>
      </c>
      <c r="V342" s="103"/>
      <c r="W342" s="101"/>
      <c r="X342" s="102"/>
      <c r="Y342" s="101"/>
      <c r="Z342" s="101"/>
      <c r="AA342" s="101"/>
      <c r="AB342" s="104"/>
    </row>
    <row r="343" spans="2:28" ht="16.5" customHeight="1" x14ac:dyDescent="0.25">
      <c r="B343" s="97">
        <v>631</v>
      </c>
      <c r="C343" s="97" t="s">
        <v>55</v>
      </c>
      <c r="D343" s="98">
        <v>5722</v>
      </c>
      <c r="E343" s="99">
        <v>178</v>
      </c>
      <c r="F343" s="97">
        <v>8</v>
      </c>
      <c r="G343" s="97">
        <v>1</v>
      </c>
      <c r="H343" s="105">
        <v>3</v>
      </c>
      <c r="I343" s="105">
        <v>1</v>
      </c>
      <c r="J343" s="105">
        <v>65</v>
      </c>
      <c r="K343" s="95">
        <v>1365</v>
      </c>
      <c r="L343" s="106">
        <f>T342</f>
        <v>80</v>
      </c>
      <c r="M343" s="106">
        <f>K343*L343</f>
        <v>109200</v>
      </c>
      <c r="N343" s="77"/>
      <c r="O343" s="78"/>
      <c r="P343" s="78"/>
      <c r="Q343" s="78"/>
      <c r="R343" s="79"/>
      <c r="S343" s="80"/>
      <c r="T343" s="81"/>
      <c r="U343" s="77"/>
      <c r="V343" s="79"/>
      <c r="W343" s="79"/>
      <c r="X343" s="82"/>
      <c r="Y343" s="83">
        <f>M343</f>
        <v>109200</v>
      </c>
      <c r="Z343" s="84"/>
      <c r="AA343" s="87">
        <f>AB343*M343/100</f>
        <v>10.92</v>
      </c>
      <c r="AB343" s="82">
        <v>0.01</v>
      </c>
    </row>
    <row r="344" spans="2:28" ht="16.5" customHeight="1" x14ac:dyDescent="0.25">
      <c r="B344" s="99"/>
      <c r="C344" s="99"/>
      <c r="D344" s="99"/>
      <c r="E344" s="99"/>
      <c r="F344" s="99"/>
      <c r="G344" s="99"/>
      <c r="H344" s="107"/>
      <c r="I344" s="107"/>
      <c r="J344" s="107"/>
      <c r="K344" s="106"/>
      <c r="L344" s="106"/>
      <c r="M344" s="106"/>
      <c r="N344" s="77"/>
      <c r="O344" s="78"/>
      <c r="P344" s="78"/>
      <c r="Q344" s="78"/>
      <c r="R344" s="79"/>
      <c r="S344" s="80"/>
      <c r="T344" s="81"/>
      <c r="U344" s="77"/>
      <c r="V344" s="79"/>
      <c r="W344" s="79"/>
      <c r="X344" s="86"/>
      <c r="Y344" s="83"/>
      <c r="Z344" s="84"/>
      <c r="AA344" s="85"/>
      <c r="AB344" s="86"/>
    </row>
    <row r="345" spans="2:28" ht="16.5" customHeight="1" x14ac:dyDescent="0.25">
      <c r="B345" s="100" t="s">
        <v>205</v>
      </c>
      <c r="C345" s="101"/>
      <c r="D345" s="101"/>
      <c r="E345" s="101"/>
      <c r="F345" s="101"/>
      <c r="G345" s="102"/>
      <c r="H345" s="102" t="s">
        <v>207</v>
      </c>
      <c r="I345" s="102" t="s">
        <v>1706</v>
      </c>
      <c r="J345" s="102" t="s">
        <v>1700</v>
      </c>
      <c r="K345" s="102">
        <v>16</v>
      </c>
      <c r="L345" s="102">
        <v>8</v>
      </c>
      <c r="M345" s="102"/>
      <c r="N345" s="102"/>
      <c r="O345" s="102" t="s">
        <v>208</v>
      </c>
      <c r="P345" s="102" t="s">
        <v>209</v>
      </c>
      <c r="Q345" s="102" t="s">
        <v>139</v>
      </c>
      <c r="R345" s="102">
        <v>34160</v>
      </c>
      <c r="S345" s="102" t="s">
        <v>236</v>
      </c>
      <c r="T345" s="102">
        <v>80</v>
      </c>
      <c r="U345" s="102" t="s">
        <v>1707</v>
      </c>
      <c r="V345" s="103"/>
      <c r="W345" s="101"/>
      <c r="X345" s="102"/>
      <c r="Y345" s="101"/>
      <c r="Z345" s="101"/>
      <c r="AA345" s="101"/>
      <c r="AB345" s="104"/>
    </row>
    <row r="346" spans="2:28" ht="16.5" customHeight="1" x14ac:dyDescent="0.25">
      <c r="B346" s="97">
        <v>632</v>
      </c>
      <c r="C346" s="97" t="s">
        <v>55</v>
      </c>
      <c r="D346" s="98">
        <v>5723</v>
      </c>
      <c r="E346" s="99">
        <v>179</v>
      </c>
      <c r="F346" s="97">
        <v>8</v>
      </c>
      <c r="G346" s="97">
        <v>1</v>
      </c>
      <c r="H346" s="105">
        <v>4</v>
      </c>
      <c r="I346" s="105">
        <v>0</v>
      </c>
      <c r="J346" s="105">
        <v>78</v>
      </c>
      <c r="K346" s="95">
        <v>1678</v>
      </c>
      <c r="L346" s="106">
        <f>T345</f>
        <v>80</v>
      </c>
      <c r="M346" s="106">
        <f>K346*L346</f>
        <v>134240</v>
      </c>
      <c r="N346" s="77"/>
      <c r="O346" s="78"/>
      <c r="P346" s="78"/>
      <c r="Q346" s="78"/>
      <c r="R346" s="79"/>
      <c r="S346" s="80"/>
      <c r="T346" s="81"/>
      <c r="U346" s="77"/>
      <c r="V346" s="79"/>
      <c r="W346" s="79"/>
      <c r="X346" s="82"/>
      <c r="Y346" s="83">
        <f>M346</f>
        <v>134240</v>
      </c>
      <c r="Z346" s="84"/>
      <c r="AA346" s="87">
        <f>AB346*M346/100</f>
        <v>13.424000000000001</v>
      </c>
      <c r="AB346" s="82">
        <v>0.01</v>
      </c>
    </row>
    <row r="347" spans="2:28" ht="16.5" customHeight="1" x14ac:dyDescent="0.25">
      <c r="B347" s="99"/>
      <c r="C347" s="99"/>
      <c r="D347" s="99"/>
      <c r="E347" s="99"/>
      <c r="F347" s="99"/>
      <c r="G347" s="99"/>
      <c r="H347" s="107"/>
      <c r="I347" s="107"/>
      <c r="J347" s="107"/>
      <c r="K347" s="106"/>
      <c r="L347" s="106"/>
      <c r="M347" s="106"/>
      <c r="N347" s="77"/>
      <c r="O347" s="78"/>
      <c r="P347" s="78"/>
      <c r="Q347" s="78"/>
      <c r="R347" s="79"/>
      <c r="S347" s="80"/>
      <c r="T347" s="81"/>
      <c r="U347" s="77"/>
      <c r="V347" s="79"/>
      <c r="W347" s="79"/>
      <c r="X347" s="86"/>
      <c r="Y347" s="83"/>
      <c r="Z347" s="84"/>
      <c r="AA347" s="85"/>
      <c r="AB347" s="86"/>
    </row>
    <row r="348" spans="2:28" ht="16.5" customHeight="1" x14ac:dyDescent="0.25">
      <c r="B348" s="100" t="s">
        <v>205</v>
      </c>
      <c r="C348" s="101"/>
      <c r="D348" s="101"/>
      <c r="E348" s="101"/>
      <c r="F348" s="101"/>
      <c r="G348" s="102"/>
      <c r="H348" s="102" t="s">
        <v>207</v>
      </c>
      <c r="I348" s="102" t="s">
        <v>1710</v>
      </c>
      <c r="J348" s="102" t="s">
        <v>1371</v>
      </c>
      <c r="K348" s="102">
        <v>14</v>
      </c>
      <c r="L348" s="102">
        <v>8</v>
      </c>
      <c r="M348" s="102"/>
      <c r="N348" s="102"/>
      <c r="O348" s="102" t="s">
        <v>208</v>
      </c>
      <c r="P348" s="102" t="s">
        <v>209</v>
      </c>
      <c r="Q348" s="102" t="s">
        <v>139</v>
      </c>
      <c r="R348" s="102">
        <v>34160</v>
      </c>
      <c r="S348" s="102" t="s">
        <v>236</v>
      </c>
      <c r="T348" s="102">
        <v>130</v>
      </c>
      <c r="U348" s="102" t="s">
        <v>1711</v>
      </c>
      <c r="V348" s="103"/>
      <c r="W348" s="101"/>
      <c r="X348" s="102"/>
      <c r="Y348" s="101"/>
      <c r="Z348" s="101"/>
      <c r="AA348" s="101"/>
      <c r="AB348" s="104"/>
    </row>
    <row r="349" spans="2:28" ht="16.5" customHeight="1" x14ac:dyDescent="0.25">
      <c r="B349" s="97">
        <v>634</v>
      </c>
      <c r="C349" s="97" t="s">
        <v>55</v>
      </c>
      <c r="D349" s="98">
        <v>5925</v>
      </c>
      <c r="E349" s="99">
        <v>181</v>
      </c>
      <c r="F349" s="97">
        <v>8</v>
      </c>
      <c r="G349" s="97">
        <v>1</v>
      </c>
      <c r="H349" s="105">
        <v>2</v>
      </c>
      <c r="I349" s="105">
        <v>3</v>
      </c>
      <c r="J349" s="105">
        <v>54</v>
      </c>
      <c r="K349" s="95">
        <v>1154</v>
      </c>
      <c r="L349" s="106">
        <f>T348</f>
        <v>130</v>
      </c>
      <c r="M349" s="106">
        <f>K349*L349</f>
        <v>150020</v>
      </c>
      <c r="N349" s="77"/>
      <c r="O349" s="78"/>
      <c r="P349" s="78"/>
      <c r="Q349" s="78"/>
      <c r="R349" s="79"/>
      <c r="S349" s="80"/>
      <c r="T349" s="81"/>
      <c r="U349" s="77"/>
      <c r="V349" s="79"/>
      <c r="W349" s="79"/>
      <c r="X349" s="82"/>
      <c r="Y349" s="83">
        <f>M349</f>
        <v>150020</v>
      </c>
      <c r="Z349" s="84"/>
      <c r="AA349" s="87">
        <f>AB349*M349/100</f>
        <v>15.002000000000001</v>
      </c>
      <c r="AB349" s="82">
        <v>0.01</v>
      </c>
    </row>
    <row r="350" spans="2:28" ht="16.5" customHeight="1" x14ac:dyDescent="0.25">
      <c r="B350" s="99"/>
      <c r="C350" s="99"/>
      <c r="D350" s="99"/>
      <c r="E350" s="99"/>
      <c r="F350" s="99"/>
      <c r="G350" s="99"/>
      <c r="H350" s="107"/>
      <c r="I350" s="107"/>
      <c r="J350" s="107"/>
      <c r="K350" s="106"/>
      <c r="L350" s="106"/>
      <c r="M350" s="106"/>
      <c r="N350" s="77"/>
      <c r="O350" s="78"/>
      <c r="P350" s="78"/>
      <c r="Q350" s="78"/>
      <c r="R350" s="79"/>
      <c r="S350" s="80"/>
      <c r="T350" s="81"/>
      <c r="U350" s="77"/>
      <c r="V350" s="79"/>
      <c r="W350" s="79"/>
      <c r="X350" s="86"/>
      <c r="Y350" s="83"/>
      <c r="Z350" s="84"/>
      <c r="AA350" s="85"/>
      <c r="AB350" s="86"/>
    </row>
    <row r="351" spans="2:28" ht="16.5" customHeight="1" x14ac:dyDescent="0.25">
      <c r="B351" s="100" t="s">
        <v>205</v>
      </c>
      <c r="C351" s="101"/>
      <c r="D351" s="101"/>
      <c r="E351" s="101"/>
      <c r="F351" s="101"/>
      <c r="G351" s="102"/>
      <c r="H351" s="102" t="s">
        <v>207</v>
      </c>
      <c r="I351" s="102" t="s">
        <v>1009</v>
      </c>
      <c r="J351" s="102" t="s">
        <v>1712</v>
      </c>
      <c r="K351" s="102">
        <v>87</v>
      </c>
      <c r="L351" s="102">
        <v>8</v>
      </c>
      <c r="M351" s="102"/>
      <c r="N351" s="102"/>
      <c r="O351" s="102" t="s">
        <v>208</v>
      </c>
      <c r="P351" s="102" t="s">
        <v>209</v>
      </c>
      <c r="Q351" s="102" t="s">
        <v>139</v>
      </c>
      <c r="R351" s="102">
        <v>34160</v>
      </c>
      <c r="S351" s="102" t="s">
        <v>236</v>
      </c>
      <c r="T351" s="102">
        <v>130</v>
      </c>
      <c r="U351" s="102" t="s">
        <v>1713</v>
      </c>
      <c r="V351" s="103"/>
      <c r="W351" s="101"/>
      <c r="X351" s="102"/>
      <c r="Y351" s="101"/>
      <c r="Z351" s="101"/>
      <c r="AA351" s="101"/>
      <c r="AB351" s="104"/>
    </row>
    <row r="352" spans="2:28" ht="16.5" customHeight="1" x14ac:dyDescent="0.25">
      <c r="B352" s="97">
        <v>635</v>
      </c>
      <c r="C352" s="97" t="s">
        <v>55</v>
      </c>
      <c r="D352" s="98">
        <v>5926</v>
      </c>
      <c r="E352" s="99">
        <v>182</v>
      </c>
      <c r="F352" s="97">
        <v>8</v>
      </c>
      <c r="G352" s="97">
        <v>1</v>
      </c>
      <c r="H352" s="105">
        <v>2</v>
      </c>
      <c r="I352" s="105">
        <v>2</v>
      </c>
      <c r="J352" s="105">
        <v>78</v>
      </c>
      <c r="K352" s="95">
        <v>1078</v>
      </c>
      <c r="L352" s="106">
        <f>T351</f>
        <v>130</v>
      </c>
      <c r="M352" s="106">
        <f>K352*L352</f>
        <v>140140</v>
      </c>
      <c r="N352" s="77"/>
      <c r="O352" s="78"/>
      <c r="P352" s="78"/>
      <c r="Q352" s="78"/>
      <c r="R352" s="79"/>
      <c r="S352" s="80"/>
      <c r="T352" s="81"/>
      <c r="U352" s="77"/>
      <c r="V352" s="79"/>
      <c r="W352" s="79"/>
      <c r="X352" s="82"/>
      <c r="Y352" s="83">
        <f>M352</f>
        <v>140140</v>
      </c>
      <c r="Z352" s="84"/>
      <c r="AA352" s="87">
        <f>AB352*M352/100</f>
        <v>14.014000000000001</v>
      </c>
      <c r="AB352" s="82">
        <v>0.01</v>
      </c>
    </row>
    <row r="353" spans="2:28" ht="16.5" customHeight="1" x14ac:dyDescent="0.25">
      <c r="B353" s="99"/>
      <c r="C353" s="99"/>
      <c r="D353" s="99"/>
      <c r="E353" s="99"/>
      <c r="F353" s="99"/>
      <c r="G353" s="99"/>
      <c r="H353" s="107"/>
      <c r="I353" s="107"/>
      <c r="J353" s="107"/>
      <c r="K353" s="106"/>
      <c r="L353" s="106"/>
      <c r="M353" s="106"/>
      <c r="N353" s="77"/>
      <c r="O353" s="78"/>
      <c r="P353" s="78"/>
      <c r="Q353" s="78"/>
      <c r="R353" s="79"/>
      <c r="S353" s="80"/>
      <c r="T353" s="81"/>
      <c r="U353" s="77"/>
      <c r="V353" s="79"/>
      <c r="W353" s="79"/>
      <c r="X353" s="86"/>
      <c r="Y353" s="83"/>
      <c r="Z353" s="84"/>
      <c r="AA353" s="85"/>
      <c r="AB353" s="86"/>
    </row>
    <row r="354" spans="2:28" ht="16.5" customHeight="1" x14ac:dyDescent="0.25">
      <c r="B354" s="100" t="s">
        <v>205</v>
      </c>
      <c r="C354" s="101"/>
      <c r="D354" s="101"/>
      <c r="E354" s="101"/>
      <c r="F354" s="101"/>
      <c r="G354" s="102"/>
      <c r="H354" s="102" t="s">
        <v>207</v>
      </c>
      <c r="I354" s="102" t="s">
        <v>600</v>
      </c>
      <c r="J354" s="102" t="s">
        <v>1371</v>
      </c>
      <c r="K354" s="102">
        <v>14</v>
      </c>
      <c r="L354" s="102">
        <v>8</v>
      </c>
      <c r="M354" s="102"/>
      <c r="N354" s="102"/>
      <c r="O354" s="102" t="s">
        <v>208</v>
      </c>
      <c r="P354" s="102" t="s">
        <v>209</v>
      </c>
      <c r="Q354" s="102" t="s">
        <v>139</v>
      </c>
      <c r="R354" s="102">
        <v>34160</v>
      </c>
      <c r="S354" s="102" t="s">
        <v>236</v>
      </c>
      <c r="T354" s="102">
        <v>130</v>
      </c>
      <c r="U354" s="102" t="s">
        <v>1714</v>
      </c>
      <c r="V354" s="103"/>
      <c r="W354" s="101"/>
      <c r="X354" s="102"/>
      <c r="Y354" s="101"/>
      <c r="Z354" s="101"/>
      <c r="AA354" s="101"/>
      <c r="AB354" s="104"/>
    </row>
    <row r="355" spans="2:28" ht="16.5" customHeight="1" x14ac:dyDescent="0.25">
      <c r="B355" s="97">
        <v>636</v>
      </c>
      <c r="C355" s="97" t="s">
        <v>55</v>
      </c>
      <c r="D355" s="98">
        <v>5927</v>
      </c>
      <c r="E355" s="99">
        <v>183</v>
      </c>
      <c r="F355" s="97">
        <v>8</v>
      </c>
      <c r="G355" s="97">
        <v>1</v>
      </c>
      <c r="H355" s="105">
        <v>2</v>
      </c>
      <c r="I355" s="105">
        <v>3</v>
      </c>
      <c r="J355" s="105">
        <v>57</v>
      </c>
      <c r="K355" s="95">
        <v>1157</v>
      </c>
      <c r="L355" s="106">
        <f>T354</f>
        <v>130</v>
      </c>
      <c r="M355" s="106">
        <f>K355*L355</f>
        <v>150410</v>
      </c>
      <c r="N355" s="77"/>
      <c r="O355" s="78"/>
      <c r="P355" s="78"/>
      <c r="Q355" s="78"/>
      <c r="R355" s="79"/>
      <c r="S355" s="80"/>
      <c r="T355" s="81"/>
      <c r="U355" s="77"/>
      <c r="V355" s="79"/>
      <c r="W355" s="79"/>
      <c r="X355" s="82"/>
      <c r="Y355" s="83">
        <f>M355</f>
        <v>150410</v>
      </c>
      <c r="Z355" s="84"/>
      <c r="AA355" s="87">
        <f>AB355*M355/100</f>
        <v>15.041000000000002</v>
      </c>
      <c r="AB355" s="82">
        <v>0.01</v>
      </c>
    </row>
    <row r="356" spans="2:28" ht="16.5" customHeight="1" x14ac:dyDescent="0.25">
      <c r="B356" s="99"/>
      <c r="C356" s="99"/>
      <c r="D356" s="99"/>
      <c r="E356" s="99"/>
      <c r="F356" s="99"/>
      <c r="G356" s="99"/>
      <c r="H356" s="107"/>
      <c r="I356" s="107"/>
      <c r="J356" s="107"/>
      <c r="K356" s="106"/>
      <c r="L356" s="106"/>
      <c r="M356" s="106"/>
      <c r="N356" s="77"/>
      <c r="O356" s="78"/>
      <c r="P356" s="78"/>
      <c r="Q356" s="78"/>
      <c r="R356" s="79"/>
      <c r="S356" s="80"/>
      <c r="T356" s="81"/>
      <c r="U356" s="77"/>
      <c r="V356" s="79"/>
      <c r="W356" s="79"/>
      <c r="X356" s="86"/>
      <c r="Y356" s="83"/>
      <c r="Z356" s="84"/>
      <c r="AA356" s="85"/>
      <c r="AB356" s="86"/>
    </row>
    <row r="357" spans="2:28" ht="16.5" customHeight="1" x14ac:dyDescent="0.25">
      <c r="B357" s="100" t="s">
        <v>205</v>
      </c>
      <c r="C357" s="101"/>
      <c r="D357" s="101"/>
      <c r="E357" s="101"/>
      <c r="F357" s="101"/>
      <c r="G357" s="102"/>
      <c r="H357" s="102" t="s">
        <v>210</v>
      </c>
      <c r="I357" s="102" t="s">
        <v>1370</v>
      </c>
      <c r="J357" s="102" t="s">
        <v>1371</v>
      </c>
      <c r="K357" s="102">
        <v>14</v>
      </c>
      <c r="L357" s="102">
        <v>8</v>
      </c>
      <c r="M357" s="102"/>
      <c r="N357" s="102"/>
      <c r="O357" s="102" t="s">
        <v>208</v>
      </c>
      <c r="P357" s="102" t="s">
        <v>209</v>
      </c>
      <c r="Q357" s="102" t="s">
        <v>139</v>
      </c>
      <c r="R357" s="102">
        <v>34160</v>
      </c>
      <c r="S357" s="102" t="s">
        <v>236</v>
      </c>
      <c r="T357" s="102">
        <v>150</v>
      </c>
      <c r="U357" s="102" t="s">
        <v>1722</v>
      </c>
      <c r="V357" s="103"/>
      <c r="W357" s="101"/>
      <c r="X357" s="102"/>
      <c r="Y357" s="101"/>
      <c r="Z357" s="101"/>
      <c r="AA357" s="101"/>
      <c r="AB357" s="104"/>
    </row>
    <row r="358" spans="2:28" ht="16.5" customHeight="1" x14ac:dyDescent="0.25">
      <c r="B358" s="97">
        <v>639</v>
      </c>
      <c r="C358" s="97" t="s">
        <v>55</v>
      </c>
      <c r="D358" s="98">
        <v>5930</v>
      </c>
      <c r="E358" s="99">
        <v>186</v>
      </c>
      <c r="F358" s="97">
        <v>8</v>
      </c>
      <c r="G358" s="97"/>
      <c r="H358" s="105">
        <v>10</v>
      </c>
      <c r="I358" s="105">
        <v>2</v>
      </c>
      <c r="J358" s="105">
        <v>24</v>
      </c>
      <c r="K358" s="95">
        <v>4224</v>
      </c>
      <c r="L358" s="106">
        <f>T357</f>
        <v>150</v>
      </c>
      <c r="M358" s="106">
        <f>K358*L358</f>
        <v>633600</v>
      </c>
      <c r="N358" s="77"/>
      <c r="O358" s="78"/>
      <c r="P358" s="78"/>
      <c r="Q358" s="78"/>
      <c r="R358" s="79"/>
      <c r="S358" s="80"/>
      <c r="T358" s="81"/>
      <c r="U358" s="77"/>
      <c r="V358" s="79"/>
      <c r="W358" s="79"/>
      <c r="X358" s="82"/>
      <c r="Y358" s="83">
        <f>M358</f>
        <v>633600</v>
      </c>
      <c r="Z358" s="84"/>
      <c r="AA358" s="87">
        <f>AB358*M358/100</f>
        <v>63.36</v>
      </c>
      <c r="AB358" s="82">
        <v>0.01</v>
      </c>
    </row>
    <row r="359" spans="2:28" ht="16.5" customHeight="1" x14ac:dyDescent="0.25">
      <c r="B359" s="97"/>
      <c r="C359" s="97"/>
      <c r="D359" s="98"/>
      <c r="E359" s="99"/>
      <c r="F359" s="97"/>
      <c r="G359" s="97"/>
      <c r="H359" s="105">
        <v>0</v>
      </c>
      <c r="I359" s="105">
        <v>1</v>
      </c>
      <c r="J359" s="105">
        <v>0</v>
      </c>
      <c r="K359" s="95">
        <v>100</v>
      </c>
      <c r="L359" s="106">
        <f>T357</f>
        <v>150</v>
      </c>
      <c r="M359" s="106">
        <f>K359*L359</f>
        <v>15000</v>
      </c>
      <c r="N359" s="77"/>
      <c r="O359" s="78" t="s">
        <v>203</v>
      </c>
      <c r="P359" s="78" t="s">
        <v>5</v>
      </c>
      <c r="Q359" s="78" t="s">
        <v>143</v>
      </c>
      <c r="R359" s="79">
        <v>108</v>
      </c>
      <c r="S359" s="80"/>
      <c r="T359" s="81">
        <v>8050</v>
      </c>
      <c r="U359" s="96" t="s">
        <v>216</v>
      </c>
      <c r="V359" s="79">
        <f>R359*T359*12/100</f>
        <v>104328</v>
      </c>
      <c r="W359" s="79">
        <f>R359*T359-V359</f>
        <v>765072</v>
      </c>
      <c r="X359" s="82">
        <f>M359+W359</f>
        <v>780072</v>
      </c>
      <c r="Y359" s="83">
        <f>M359</f>
        <v>15000</v>
      </c>
      <c r="Z359" s="84"/>
      <c r="AA359" s="87">
        <f>AB359*M359/100</f>
        <v>3</v>
      </c>
      <c r="AB359" s="86">
        <v>0.02</v>
      </c>
    </row>
    <row r="360" spans="2:28" ht="16.5" customHeight="1" x14ac:dyDescent="0.25">
      <c r="B360" s="97"/>
      <c r="C360" s="97"/>
      <c r="D360" s="98"/>
      <c r="E360" s="99"/>
      <c r="F360" s="97"/>
      <c r="G360" s="97"/>
      <c r="H360" s="105">
        <v>10</v>
      </c>
      <c r="I360" s="105">
        <v>3</v>
      </c>
      <c r="J360" s="105">
        <v>24</v>
      </c>
      <c r="K360" s="95">
        <v>4324</v>
      </c>
      <c r="L360" s="106"/>
      <c r="M360" s="106"/>
      <c r="N360" s="77"/>
      <c r="O360" s="78"/>
      <c r="P360" s="78"/>
      <c r="Q360" s="78"/>
      <c r="R360" s="79"/>
      <c r="S360" s="80"/>
      <c r="T360" s="81"/>
      <c r="U360" s="77"/>
      <c r="V360" s="79"/>
      <c r="W360" s="79"/>
      <c r="X360" s="82"/>
      <c r="Y360" s="83"/>
      <c r="Z360" s="84"/>
      <c r="AA360" s="87">
        <f>SUM(AA358:AA359)</f>
        <v>66.36</v>
      </c>
      <c r="AB360" s="82"/>
    </row>
    <row r="361" spans="2:28" ht="16.5" customHeight="1" x14ac:dyDescent="0.25">
      <c r="B361" s="99"/>
      <c r="C361" s="99"/>
      <c r="D361" s="99"/>
      <c r="E361" s="99"/>
      <c r="F361" s="99"/>
      <c r="G361" s="99"/>
      <c r="H361" s="107"/>
      <c r="I361" s="107"/>
      <c r="J361" s="107"/>
      <c r="K361" s="106"/>
      <c r="L361" s="106"/>
      <c r="M361" s="106"/>
      <c r="N361" s="77"/>
      <c r="O361" s="78"/>
      <c r="P361" s="78"/>
      <c r="Q361" s="78"/>
      <c r="R361" s="79"/>
      <c r="S361" s="80"/>
      <c r="T361" s="81"/>
      <c r="U361" s="77"/>
      <c r="V361" s="79"/>
      <c r="W361" s="79"/>
      <c r="X361" s="86"/>
      <c r="Y361" s="83"/>
      <c r="Z361" s="84"/>
      <c r="AA361" s="85"/>
      <c r="AB361" s="86"/>
    </row>
    <row r="362" spans="2:28" ht="16.5" customHeight="1" x14ac:dyDescent="0.25">
      <c r="B362" s="100" t="s">
        <v>205</v>
      </c>
      <c r="C362" s="101"/>
      <c r="D362" s="101"/>
      <c r="E362" s="101"/>
      <c r="F362" s="101"/>
      <c r="G362" s="102"/>
      <c r="H362" s="102" t="s">
        <v>301</v>
      </c>
      <c r="I362" s="102" t="s">
        <v>1723</v>
      </c>
      <c r="J362" s="102" t="s">
        <v>1371</v>
      </c>
      <c r="K362" s="102">
        <v>76</v>
      </c>
      <c r="L362" s="102">
        <v>8</v>
      </c>
      <c r="M362" s="102"/>
      <c r="N362" s="102"/>
      <c r="O362" s="102" t="s">
        <v>208</v>
      </c>
      <c r="P362" s="102" t="s">
        <v>209</v>
      </c>
      <c r="Q362" s="102" t="s">
        <v>139</v>
      </c>
      <c r="R362" s="102">
        <v>34160</v>
      </c>
      <c r="S362" s="102" t="s">
        <v>236</v>
      </c>
      <c r="T362" s="102">
        <v>150</v>
      </c>
      <c r="U362" s="102" t="s">
        <v>1724</v>
      </c>
      <c r="V362" s="103"/>
      <c r="W362" s="101"/>
      <c r="X362" s="102"/>
      <c r="Y362" s="101"/>
      <c r="Z362" s="101"/>
      <c r="AA362" s="101"/>
      <c r="AB362" s="104"/>
    </row>
    <row r="363" spans="2:28" ht="16.5" customHeight="1" x14ac:dyDescent="0.25">
      <c r="B363" s="97">
        <v>640</v>
      </c>
      <c r="C363" s="97" t="s">
        <v>55</v>
      </c>
      <c r="D363" s="98">
        <v>5931</v>
      </c>
      <c r="E363" s="99">
        <v>187</v>
      </c>
      <c r="F363" s="97">
        <v>8</v>
      </c>
      <c r="G363" s="97">
        <v>1</v>
      </c>
      <c r="H363" s="105">
        <v>5</v>
      </c>
      <c r="I363" s="105">
        <v>0</v>
      </c>
      <c r="J363" s="105">
        <v>23</v>
      </c>
      <c r="K363" s="95">
        <v>2023</v>
      </c>
      <c r="L363" s="106">
        <f>T362</f>
        <v>150</v>
      </c>
      <c r="M363" s="106">
        <f>K363*L363</f>
        <v>303450</v>
      </c>
      <c r="N363" s="77"/>
      <c r="O363" s="78"/>
      <c r="P363" s="78"/>
      <c r="Q363" s="78"/>
      <c r="R363" s="79"/>
      <c r="S363" s="80"/>
      <c r="T363" s="81"/>
      <c r="U363" s="77"/>
      <c r="V363" s="79"/>
      <c r="W363" s="79"/>
      <c r="X363" s="82"/>
      <c r="Y363" s="83">
        <f>M363</f>
        <v>303450</v>
      </c>
      <c r="Z363" s="84"/>
      <c r="AA363" s="87">
        <f>AB363*M363/100</f>
        <v>30.344999999999999</v>
      </c>
      <c r="AB363" s="82">
        <v>0.01</v>
      </c>
    </row>
    <row r="364" spans="2:28" ht="16.5" customHeight="1" x14ac:dyDescent="0.25">
      <c r="B364" s="99"/>
      <c r="C364" s="99"/>
      <c r="D364" s="99"/>
      <c r="E364" s="99"/>
      <c r="F364" s="99"/>
      <c r="G364" s="99"/>
      <c r="H364" s="107"/>
      <c r="I364" s="107"/>
      <c r="J364" s="107"/>
      <c r="K364" s="106"/>
      <c r="L364" s="106"/>
      <c r="M364" s="106"/>
      <c r="N364" s="77"/>
      <c r="O364" s="78"/>
      <c r="P364" s="78"/>
      <c r="Q364" s="78"/>
      <c r="R364" s="79"/>
      <c r="S364" s="80"/>
      <c r="T364" s="81"/>
      <c r="U364" s="77"/>
      <c r="V364" s="79"/>
      <c r="W364" s="79"/>
      <c r="X364" s="86"/>
      <c r="Y364" s="83"/>
      <c r="Z364" s="84"/>
      <c r="AA364" s="85"/>
      <c r="AB364" s="86"/>
    </row>
    <row r="365" spans="2:28" ht="16.5" customHeight="1" x14ac:dyDescent="0.25">
      <c r="B365" s="100" t="s">
        <v>205</v>
      </c>
      <c r="C365" s="101"/>
      <c r="D365" s="101"/>
      <c r="E365" s="101"/>
      <c r="F365" s="101"/>
      <c r="G365" s="102"/>
      <c r="H365" s="102" t="s">
        <v>207</v>
      </c>
      <c r="I365" s="102" t="s">
        <v>1441</v>
      </c>
      <c r="J365" s="102" t="s">
        <v>1442</v>
      </c>
      <c r="K365" s="102">
        <v>27</v>
      </c>
      <c r="L365" s="102">
        <v>8</v>
      </c>
      <c r="M365" s="102"/>
      <c r="N365" s="102"/>
      <c r="O365" s="102" t="s">
        <v>208</v>
      </c>
      <c r="P365" s="102" t="s">
        <v>209</v>
      </c>
      <c r="Q365" s="102" t="s">
        <v>139</v>
      </c>
      <c r="R365" s="102">
        <v>34160</v>
      </c>
      <c r="S365" s="102" t="s">
        <v>236</v>
      </c>
      <c r="T365" s="102">
        <v>100</v>
      </c>
      <c r="U365" s="102" t="s">
        <v>1725</v>
      </c>
      <c r="V365" s="103"/>
      <c r="W365" s="101"/>
      <c r="X365" s="102"/>
      <c r="Y365" s="101"/>
      <c r="Z365" s="101"/>
      <c r="AA365" s="101"/>
      <c r="AB365" s="104"/>
    </row>
    <row r="366" spans="2:28" ht="16.5" customHeight="1" x14ac:dyDescent="0.25">
      <c r="B366" s="97">
        <v>641</v>
      </c>
      <c r="C366" s="97" t="s">
        <v>55</v>
      </c>
      <c r="D366" s="98">
        <v>6158</v>
      </c>
      <c r="E366" s="99">
        <v>188</v>
      </c>
      <c r="F366" s="97">
        <v>8</v>
      </c>
      <c r="G366" s="97">
        <v>1</v>
      </c>
      <c r="H366" s="105">
        <v>2</v>
      </c>
      <c r="I366" s="105">
        <v>2</v>
      </c>
      <c r="J366" s="105">
        <v>27</v>
      </c>
      <c r="K366" s="95">
        <v>1027</v>
      </c>
      <c r="L366" s="106">
        <f>T365</f>
        <v>100</v>
      </c>
      <c r="M366" s="106">
        <f>K366*L366</f>
        <v>102700</v>
      </c>
      <c r="N366" s="77"/>
      <c r="O366" s="78"/>
      <c r="P366" s="78"/>
      <c r="Q366" s="78"/>
      <c r="R366" s="79"/>
      <c r="S366" s="80"/>
      <c r="T366" s="81"/>
      <c r="U366" s="77"/>
      <c r="V366" s="79"/>
      <c r="W366" s="79"/>
      <c r="X366" s="82"/>
      <c r="Y366" s="83">
        <f>M366</f>
        <v>102700</v>
      </c>
      <c r="Z366" s="84"/>
      <c r="AA366" s="87">
        <f>AB366*M366/100</f>
        <v>10.27</v>
      </c>
      <c r="AB366" s="82">
        <v>0.01</v>
      </c>
    </row>
    <row r="367" spans="2:28" ht="16.5" customHeight="1" x14ac:dyDescent="0.25">
      <c r="B367" s="97"/>
      <c r="C367" s="97"/>
      <c r="D367" s="98"/>
      <c r="E367" s="99"/>
      <c r="F367" s="97"/>
      <c r="G367" s="97"/>
      <c r="H367" s="105"/>
      <c r="I367" s="105"/>
      <c r="J367" s="105"/>
      <c r="K367" s="95"/>
      <c r="L367" s="106"/>
      <c r="M367" s="106"/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2"/>
      <c r="Y367" s="83"/>
      <c r="Z367" s="84"/>
      <c r="AA367" s="87"/>
      <c r="AB367" s="82"/>
    </row>
    <row r="368" spans="2:28" ht="16.5" customHeight="1" x14ac:dyDescent="0.25">
      <c r="B368" s="99"/>
      <c r="C368" s="99"/>
      <c r="D368" s="99"/>
      <c r="E368" s="99"/>
      <c r="F368" s="99"/>
      <c r="G368" s="99"/>
      <c r="H368" s="107"/>
      <c r="I368" s="107"/>
      <c r="J368" s="107"/>
      <c r="K368" s="106"/>
      <c r="L368" s="106"/>
      <c r="M368" s="106"/>
      <c r="N368" s="77"/>
      <c r="O368" s="78"/>
      <c r="P368" s="78"/>
      <c r="Q368" s="78"/>
      <c r="R368" s="79"/>
      <c r="S368" s="80"/>
      <c r="T368" s="81"/>
      <c r="U368" s="77"/>
      <c r="V368" s="79"/>
      <c r="W368" s="79"/>
      <c r="X368" s="86"/>
      <c r="Y368" s="83"/>
      <c r="Z368" s="84"/>
      <c r="AA368" s="85"/>
      <c r="AB368" s="86"/>
    </row>
    <row r="369" spans="2:28" ht="16.5" customHeight="1" x14ac:dyDescent="0.25">
      <c r="B369" s="100" t="s">
        <v>205</v>
      </c>
      <c r="C369" s="101"/>
      <c r="D369" s="101"/>
      <c r="E369" s="101"/>
      <c r="F369" s="101"/>
      <c r="G369" s="102"/>
      <c r="H369" s="102" t="s">
        <v>210</v>
      </c>
      <c r="I369" s="102" t="s">
        <v>1382</v>
      </c>
      <c r="J369" s="102" t="s">
        <v>1383</v>
      </c>
      <c r="K369" s="102">
        <v>6</v>
      </c>
      <c r="L369" s="102">
        <v>8</v>
      </c>
      <c r="M369" s="102"/>
      <c r="N369" s="102"/>
      <c r="O369" s="102" t="s">
        <v>208</v>
      </c>
      <c r="P369" s="102" t="s">
        <v>209</v>
      </c>
      <c r="Q369" s="102" t="s">
        <v>139</v>
      </c>
      <c r="R369" s="102">
        <v>34160</v>
      </c>
      <c r="S369" s="102" t="s">
        <v>236</v>
      </c>
      <c r="T369" s="102">
        <v>180</v>
      </c>
      <c r="U369" s="102" t="s">
        <v>1757</v>
      </c>
      <c r="V369" s="103"/>
      <c r="W369" s="101"/>
      <c r="X369" s="102"/>
      <c r="Y369" s="101"/>
      <c r="Z369" s="101"/>
      <c r="AA369" s="101"/>
      <c r="AB369" s="104"/>
    </row>
    <row r="370" spans="2:28" ht="16.5" customHeight="1" x14ac:dyDescent="0.25">
      <c r="B370" s="97">
        <v>652</v>
      </c>
      <c r="C370" s="97" t="s">
        <v>55</v>
      </c>
      <c r="D370" s="98">
        <v>6449</v>
      </c>
      <c r="E370" s="99">
        <v>210</v>
      </c>
      <c r="F370" s="97">
        <v>8</v>
      </c>
      <c r="G370" s="97">
        <v>1</v>
      </c>
      <c r="H370" s="105">
        <v>5</v>
      </c>
      <c r="I370" s="105">
        <v>0</v>
      </c>
      <c r="J370" s="105">
        <v>58</v>
      </c>
      <c r="K370" s="95">
        <v>2058</v>
      </c>
      <c r="L370" s="106">
        <f>T369</f>
        <v>180</v>
      </c>
      <c r="M370" s="106">
        <f>K370*L370</f>
        <v>370440</v>
      </c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2"/>
      <c r="Y370" s="83">
        <f>M370</f>
        <v>370440</v>
      </c>
      <c r="Z370" s="84"/>
      <c r="AA370" s="87">
        <f>AB370*M370/100</f>
        <v>37.044000000000004</v>
      </c>
      <c r="AB370" s="82">
        <v>0.01</v>
      </c>
    </row>
    <row r="371" spans="2:28" ht="16.5" customHeight="1" x14ac:dyDescent="0.25">
      <c r="B371" s="99"/>
      <c r="C371" s="99"/>
      <c r="D371" s="99"/>
      <c r="E371" s="99"/>
      <c r="F371" s="99"/>
      <c r="G371" s="99"/>
      <c r="H371" s="107"/>
      <c r="I371" s="107"/>
      <c r="J371" s="107"/>
      <c r="K371" s="106"/>
      <c r="L371" s="106"/>
      <c r="M371" s="106"/>
      <c r="N371" s="77"/>
      <c r="O371" s="78"/>
      <c r="P371" s="78"/>
      <c r="Q371" s="78"/>
      <c r="R371" s="79"/>
      <c r="S371" s="80"/>
      <c r="T371" s="81"/>
      <c r="U371" s="77"/>
      <c r="V371" s="79"/>
      <c r="W371" s="79"/>
      <c r="X371" s="86"/>
      <c r="Y371" s="83"/>
      <c r="Z371" s="84"/>
      <c r="AA371" s="85"/>
      <c r="AB371" s="86"/>
    </row>
    <row r="372" spans="2:28" ht="16.5" customHeight="1" x14ac:dyDescent="0.25">
      <c r="B372" s="100" t="s">
        <v>205</v>
      </c>
      <c r="C372" s="101"/>
      <c r="D372" s="101"/>
      <c r="E372" s="101"/>
      <c r="F372" s="101"/>
      <c r="G372" s="102"/>
      <c r="H372" s="102" t="s">
        <v>210</v>
      </c>
      <c r="I372" s="102" t="s">
        <v>1373</v>
      </c>
      <c r="J372" s="102" t="s">
        <v>1758</v>
      </c>
      <c r="K372" s="102">
        <v>7</v>
      </c>
      <c r="L372" s="102">
        <v>8</v>
      </c>
      <c r="M372" s="102"/>
      <c r="N372" s="102"/>
      <c r="O372" s="102" t="s">
        <v>208</v>
      </c>
      <c r="P372" s="102" t="s">
        <v>209</v>
      </c>
      <c r="Q372" s="102" t="s">
        <v>139</v>
      </c>
      <c r="R372" s="102">
        <v>34160</v>
      </c>
      <c r="S372" s="102" t="s">
        <v>236</v>
      </c>
      <c r="T372" s="102">
        <v>110</v>
      </c>
      <c r="U372" s="102" t="s">
        <v>1759</v>
      </c>
      <c r="V372" s="103"/>
      <c r="W372" s="101"/>
      <c r="X372" s="102"/>
      <c r="Y372" s="101"/>
      <c r="Z372" s="101"/>
      <c r="AA372" s="101"/>
      <c r="AB372" s="104"/>
    </row>
    <row r="373" spans="2:28" ht="16.5" customHeight="1" x14ac:dyDescent="0.25">
      <c r="B373" s="97">
        <v>653</v>
      </c>
      <c r="C373" s="97" t="s">
        <v>55</v>
      </c>
      <c r="D373" s="98">
        <v>6745</v>
      </c>
      <c r="E373" s="99">
        <v>217</v>
      </c>
      <c r="F373" s="97">
        <v>2</v>
      </c>
      <c r="G373" s="97">
        <v>1</v>
      </c>
      <c r="H373" s="105">
        <v>4</v>
      </c>
      <c r="I373" s="105">
        <v>0</v>
      </c>
      <c r="J373" s="105">
        <v>0</v>
      </c>
      <c r="K373" s="95">
        <v>1600</v>
      </c>
      <c r="L373" s="106">
        <f>T372</f>
        <v>110</v>
      </c>
      <c r="M373" s="106">
        <f>K373*L373</f>
        <v>176000</v>
      </c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2"/>
      <c r="Y373" s="83">
        <f>M373</f>
        <v>176000</v>
      </c>
      <c r="Z373" s="84"/>
      <c r="AA373" s="87">
        <f>AB373*M373/100</f>
        <v>17.600000000000001</v>
      </c>
      <c r="AB373" s="82">
        <v>0.01</v>
      </c>
    </row>
    <row r="374" spans="2:28" ht="16.5" customHeight="1" x14ac:dyDescent="0.25">
      <c r="B374" s="99"/>
      <c r="C374" s="99"/>
      <c r="D374" s="99"/>
      <c r="E374" s="99"/>
      <c r="F374" s="99"/>
      <c r="G374" s="99"/>
      <c r="H374" s="107"/>
      <c r="I374" s="107"/>
      <c r="J374" s="107"/>
      <c r="K374" s="106"/>
      <c r="L374" s="106"/>
      <c r="M374" s="106"/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6"/>
      <c r="Y374" s="83"/>
      <c r="Z374" s="84"/>
      <c r="AA374" s="85"/>
      <c r="AB374" s="86"/>
    </row>
    <row r="375" spans="2:28" ht="16.5" customHeight="1" x14ac:dyDescent="0.25">
      <c r="B375" s="100" t="s">
        <v>205</v>
      </c>
      <c r="C375" s="101"/>
      <c r="D375" s="101"/>
      <c r="E375" s="101"/>
      <c r="F375" s="101"/>
      <c r="G375" s="102"/>
      <c r="H375" s="102" t="s">
        <v>210</v>
      </c>
      <c r="I375" s="102" t="s">
        <v>1382</v>
      </c>
      <c r="J375" s="102" t="s">
        <v>1383</v>
      </c>
      <c r="K375" s="102">
        <v>52</v>
      </c>
      <c r="L375" s="102">
        <v>8</v>
      </c>
      <c r="M375" s="102"/>
      <c r="N375" s="102"/>
      <c r="O375" s="102" t="s">
        <v>208</v>
      </c>
      <c r="P375" s="102" t="s">
        <v>209</v>
      </c>
      <c r="Q375" s="102" t="s">
        <v>139</v>
      </c>
      <c r="R375" s="102">
        <v>34160</v>
      </c>
      <c r="S375" s="102" t="s">
        <v>236</v>
      </c>
      <c r="T375" s="102">
        <v>100</v>
      </c>
      <c r="U375" s="102" t="s">
        <v>1766</v>
      </c>
      <c r="V375" s="103"/>
      <c r="W375" s="101"/>
      <c r="X375" s="102"/>
      <c r="Y375" s="101"/>
      <c r="Z375" s="101"/>
      <c r="AA375" s="101"/>
      <c r="AB375" s="104"/>
    </row>
    <row r="376" spans="2:28" ht="16.5" customHeight="1" x14ac:dyDescent="0.25">
      <c r="B376" s="97">
        <v>656</v>
      </c>
      <c r="C376" s="97" t="s">
        <v>55</v>
      </c>
      <c r="D376" s="98">
        <v>6769</v>
      </c>
      <c r="E376" s="99">
        <v>220</v>
      </c>
      <c r="F376" s="97">
        <v>8</v>
      </c>
      <c r="G376" s="97">
        <v>1</v>
      </c>
      <c r="H376" s="105">
        <v>9</v>
      </c>
      <c r="I376" s="105">
        <v>0</v>
      </c>
      <c r="J376" s="105">
        <v>0</v>
      </c>
      <c r="K376" s="95">
        <v>3600</v>
      </c>
      <c r="L376" s="106">
        <f>T375</f>
        <v>100</v>
      </c>
      <c r="M376" s="106">
        <f>K376*L376</f>
        <v>360000</v>
      </c>
      <c r="N376" s="77"/>
      <c r="O376" s="78"/>
      <c r="P376" s="78"/>
      <c r="Q376" s="78"/>
      <c r="R376" s="79"/>
      <c r="S376" s="80"/>
      <c r="T376" s="81"/>
      <c r="U376" s="77"/>
      <c r="V376" s="79"/>
      <c r="W376" s="79"/>
      <c r="X376" s="82"/>
      <c r="Y376" s="83">
        <f>M376</f>
        <v>360000</v>
      </c>
      <c r="Z376" s="84"/>
      <c r="AA376" s="87">
        <f>AB376*M376/100</f>
        <v>36</v>
      </c>
      <c r="AB376" s="82">
        <v>0.01</v>
      </c>
    </row>
    <row r="377" spans="2:28" ht="16.5" customHeight="1" x14ac:dyDescent="0.25">
      <c r="B377" s="99"/>
      <c r="C377" s="99"/>
      <c r="D377" s="99"/>
      <c r="E377" s="99"/>
      <c r="F377" s="99"/>
      <c r="G377" s="99"/>
      <c r="H377" s="107"/>
      <c r="I377" s="107"/>
      <c r="J377" s="107"/>
      <c r="K377" s="106"/>
      <c r="L377" s="106"/>
      <c r="M377" s="106"/>
      <c r="N377" s="77"/>
      <c r="O377" s="78"/>
      <c r="P377" s="78"/>
      <c r="Q377" s="78"/>
      <c r="R377" s="79"/>
      <c r="S377" s="80"/>
      <c r="T377" s="81"/>
      <c r="U377" s="77"/>
      <c r="V377" s="79"/>
      <c r="W377" s="79"/>
      <c r="X377" s="86"/>
      <c r="Y377" s="83"/>
      <c r="Z377" s="84"/>
      <c r="AA377" s="85"/>
      <c r="AB377" s="86"/>
    </row>
    <row r="378" spans="2:28" ht="16.5" customHeight="1" x14ac:dyDescent="0.25">
      <c r="B378" s="100" t="s">
        <v>205</v>
      </c>
      <c r="C378" s="101"/>
      <c r="D378" s="101"/>
      <c r="E378" s="101"/>
      <c r="F378" s="101"/>
      <c r="G378" s="102"/>
      <c r="H378" s="102" t="s">
        <v>210</v>
      </c>
      <c r="I378" s="102" t="s">
        <v>1767</v>
      </c>
      <c r="J378" s="102" t="s">
        <v>1493</v>
      </c>
      <c r="K378" s="102">
        <v>60</v>
      </c>
      <c r="L378" s="102">
        <v>8</v>
      </c>
      <c r="M378" s="102"/>
      <c r="N378" s="102"/>
      <c r="O378" s="102" t="s">
        <v>208</v>
      </c>
      <c r="P378" s="102" t="s">
        <v>209</v>
      </c>
      <c r="Q378" s="102" t="s">
        <v>139</v>
      </c>
      <c r="R378" s="102">
        <v>34160</v>
      </c>
      <c r="S378" s="102" t="s">
        <v>236</v>
      </c>
      <c r="T378" s="102">
        <v>100</v>
      </c>
      <c r="U378" s="102" t="s">
        <v>1768</v>
      </c>
      <c r="V378" s="103"/>
      <c r="W378" s="101"/>
      <c r="X378" s="102"/>
      <c r="Y378" s="101"/>
      <c r="Z378" s="101"/>
      <c r="AA378" s="101"/>
      <c r="AB378" s="104"/>
    </row>
    <row r="379" spans="2:28" ht="16.5" customHeight="1" x14ac:dyDescent="0.25">
      <c r="B379" s="97">
        <v>657</v>
      </c>
      <c r="C379" s="97" t="s">
        <v>55</v>
      </c>
      <c r="D379" s="98">
        <v>6770</v>
      </c>
      <c r="E379" s="99">
        <v>221</v>
      </c>
      <c r="F379" s="97">
        <v>8</v>
      </c>
      <c r="G379" s="97">
        <v>1</v>
      </c>
      <c r="H379" s="105">
        <v>4</v>
      </c>
      <c r="I379" s="105">
        <v>3</v>
      </c>
      <c r="J379" s="105">
        <v>15</v>
      </c>
      <c r="K379" s="95">
        <v>1915</v>
      </c>
      <c r="L379" s="106">
        <f>T378</f>
        <v>100</v>
      </c>
      <c r="M379" s="106">
        <f>K379*L379</f>
        <v>191500</v>
      </c>
      <c r="N379" s="77"/>
      <c r="O379" s="78"/>
      <c r="P379" s="78"/>
      <c r="Q379" s="78"/>
      <c r="R379" s="79"/>
      <c r="S379" s="80"/>
      <c r="T379" s="81"/>
      <c r="U379" s="77"/>
      <c r="V379" s="79"/>
      <c r="W379" s="79"/>
      <c r="X379" s="82"/>
      <c r="Y379" s="83">
        <f>M379</f>
        <v>191500</v>
      </c>
      <c r="Z379" s="84"/>
      <c r="AA379" s="87">
        <f>AB379*M379/100</f>
        <v>19.149999999999999</v>
      </c>
      <c r="AB379" s="82">
        <v>0.01</v>
      </c>
    </row>
    <row r="380" spans="2:28" ht="16.5" customHeight="1" x14ac:dyDescent="0.25">
      <c r="B380" s="99"/>
      <c r="C380" s="99"/>
      <c r="D380" s="99"/>
      <c r="E380" s="99"/>
      <c r="F380" s="99"/>
      <c r="G380" s="99"/>
      <c r="H380" s="107"/>
      <c r="I380" s="107"/>
      <c r="J380" s="107"/>
      <c r="K380" s="106"/>
      <c r="L380" s="106"/>
      <c r="M380" s="106"/>
      <c r="N380" s="77"/>
      <c r="O380" s="78"/>
      <c r="P380" s="78"/>
      <c r="Q380" s="78"/>
      <c r="R380" s="79"/>
      <c r="S380" s="80"/>
      <c r="T380" s="81"/>
      <c r="U380" s="77"/>
      <c r="V380" s="79"/>
      <c r="W380" s="79"/>
      <c r="X380" s="86"/>
      <c r="Y380" s="83"/>
      <c r="Z380" s="84"/>
      <c r="AA380" s="85"/>
      <c r="AB380" s="86"/>
    </row>
    <row r="381" spans="2:28" ht="16.5" customHeight="1" x14ac:dyDescent="0.25">
      <c r="B381" s="100" t="s">
        <v>205</v>
      </c>
      <c r="C381" s="101"/>
      <c r="D381" s="101"/>
      <c r="E381" s="101"/>
      <c r="F381" s="101"/>
      <c r="G381" s="102"/>
      <c r="H381" s="102" t="s">
        <v>207</v>
      </c>
      <c r="I381" s="102" t="s">
        <v>1476</v>
      </c>
      <c r="J381" s="102" t="s">
        <v>1477</v>
      </c>
      <c r="K381" s="102">
        <v>90</v>
      </c>
      <c r="L381" s="102">
        <v>8</v>
      </c>
      <c r="M381" s="102"/>
      <c r="N381" s="102"/>
      <c r="O381" s="102" t="s">
        <v>208</v>
      </c>
      <c r="P381" s="102" t="s">
        <v>209</v>
      </c>
      <c r="Q381" s="102" t="s">
        <v>139</v>
      </c>
      <c r="R381" s="102">
        <v>34160</v>
      </c>
      <c r="S381" s="102" t="s">
        <v>236</v>
      </c>
      <c r="T381" s="102">
        <v>80</v>
      </c>
      <c r="U381" s="102" t="s">
        <v>1769</v>
      </c>
      <c r="V381" s="103"/>
      <c r="W381" s="101"/>
      <c r="X381" s="102"/>
      <c r="Y381" s="101"/>
      <c r="Z381" s="101"/>
      <c r="AA381" s="101"/>
      <c r="AB381" s="104"/>
    </row>
    <row r="382" spans="2:28" ht="16.5" customHeight="1" x14ac:dyDescent="0.25">
      <c r="B382" s="97">
        <v>658</v>
      </c>
      <c r="C382" s="97" t="s">
        <v>55</v>
      </c>
      <c r="D382" s="98">
        <v>6794</v>
      </c>
      <c r="E382" s="99">
        <v>222</v>
      </c>
      <c r="F382" s="97">
        <v>8</v>
      </c>
      <c r="G382" s="97">
        <v>1</v>
      </c>
      <c r="H382" s="105">
        <v>0</v>
      </c>
      <c r="I382" s="105">
        <v>3</v>
      </c>
      <c r="J382" s="105">
        <v>17</v>
      </c>
      <c r="K382" s="95">
        <v>317</v>
      </c>
      <c r="L382" s="106">
        <f>T381</f>
        <v>80</v>
      </c>
      <c r="M382" s="106">
        <f>K382*L382</f>
        <v>25360</v>
      </c>
      <c r="N382" s="77"/>
      <c r="O382" s="78"/>
      <c r="P382" s="78"/>
      <c r="Q382" s="78"/>
      <c r="R382" s="79"/>
      <c r="S382" s="80"/>
      <c r="T382" s="81"/>
      <c r="U382" s="77"/>
      <c r="V382" s="79"/>
      <c r="W382" s="79"/>
      <c r="X382" s="82"/>
      <c r="Y382" s="83">
        <f>M382</f>
        <v>25360</v>
      </c>
      <c r="Z382" s="84"/>
      <c r="AA382" s="87">
        <f>AB382*M382/100</f>
        <v>2.536</v>
      </c>
      <c r="AB382" s="82">
        <v>0.01</v>
      </c>
    </row>
    <row r="383" spans="2:28" ht="16.5" customHeight="1" x14ac:dyDescent="0.25">
      <c r="B383" s="99"/>
      <c r="C383" s="99"/>
      <c r="D383" s="99"/>
      <c r="E383" s="99"/>
      <c r="F383" s="99"/>
      <c r="G383" s="99"/>
      <c r="H383" s="107"/>
      <c r="I383" s="107"/>
      <c r="J383" s="107"/>
      <c r="K383" s="106"/>
      <c r="L383" s="106"/>
      <c r="M383" s="106"/>
      <c r="N383" s="77"/>
      <c r="O383" s="78"/>
      <c r="P383" s="78"/>
      <c r="Q383" s="78"/>
      <c r="R383" s="79"/>
      <c r="S383" s="80"/>
      <c r="T383" s="81"/>
      <c r="U383" s="77"/>
      <c r="V383" s="79"/>
      <c r="W383" s="79"/>
      <c r="X383" s="86"/>
      <c r="Y383" s="83"/>
      <c r="Z383" s="84"/>
      <c r="AA383" s="85"/>
      <c r="AB383" s="86"/>
    </row>
    <row r="384" spans="2:28" ht="16.5" customHeight="1" x14ac:dyDescent="0.25">
      <c r="B384" s="100" t="s">
        <v>205</v>
      </c>
      <c r="C384" s="101"/>
      <c r="D384" s="101"/>
      <c r="E384" s="101"/>
      <c r="F384" s="101"/>
      <c r="G384" s="102"/>
      <c r="H384" s="102" t="s">
        <v>207</v>
      </c>
      <c r="I384" s="102" t="s">
        <v>1770</v>
      </c>
      <c r="J384" s="102" t="s">
        <v>743</v>
      </c>
      <c r="K384" s="102">
        <v>71</v>
      </c>
      <c r="L384" s="102">
        <v>8</v>
      </c>
      <c r="M384" s="102"/>
      <c r="N384" s="102"/>
      <c r="O384" s="102" t="s">
        <v>208</v>
      </c>
      <c r="P384" s="102" t="s">
        <v>209</v>
      </c>
      <c r="Q384" s="102" t="s">
        <v>139</v>
      </c>
      <c r="R384" s="102">
        <v>34160</v>
      </c>
      <c r="S384" s="102" t="s">
        <v>236</v>
      </c>
      <c r="T384" s="102">
        <v>180</v>
      </c>
      <c r="U384" s="102" t="s">
        <v>1771</v>
      </c>
      <c r="V384" s="103"/>
      <c r="W384" s="101"/>
      <c r="X384" s="102"/>
      <c r="Y384" s="101"/>
      <c r="Z384" s="101"/>
      <c r="AA384" s="101"/>
      <c r="AB384" s="104"/>
    </row>
    <row r="385" spans="2:28" ht="16.5" customHeight="1" x14ac:dyDescent="0.25">
      <c r="B385" s="97">
        <v>659</v>
      </c>
      <c r="C385" s="97" t="s">
        <v>55</v>
      </c>
      <c r="D385" s="98">
        <v>6803</v>
      </c>
      <c r="E385" s="99">
        <v>223</v>
      </c>
      <c r="F385" s="97">
        <v>8</v>
      </c>
      <c r="G385" s="97"/>
      <c r="H385" s="105">
        <v>5</v>
      </c>
      <c r="I385" s="105">
        <v>3</v>
      </c>
      <c r="J385" s="105">
        <v>14</v>
      </c>
      <c r="K385" s="95">
        <v>2314</v>
      </c>
      <c r="L385" s="106">
        <f>T384</f>
        <v>180</v>
      </c>
      <c r="M385" s="106">
        <f>K385*L385</f>
        <v>416520</v>
      </c>
      <c r="N385" s="77"/>
      <c r="O385" s="78"/>
      <c r="P385" s="78"/>
      <c r="Q385" s="78"/>
      <c r="R385" s="79"/>
      <c r="S385" s="80"/>
      <c r="T385" s="81"/>
      <c r="U385" s="77"/>
      <c r="V385" s="79"/>
      <c r="W385" s="79"/>
      <c r="X385" s="82"/>
      <c r="Y385" s="83">
        <f>M385</f>
        <v>416520</v>
      </c>
      <c r="Z385" s="84"/>
      <c r="AA385" s="87">
        <f>AB385*M385/100</f>
        <v>41.652000000000001</v>
      </c>
      <c r="AB385" s="82">
        <v>0.01</v>
      </c>
    </row>
    <row r="386" spans="2:28" ht="16.5" customHeight="1" x14ac:dyDescent="0.25">
      <c r="B386" s="97"/>
      <c r="C386" s="97"/>
      <c r="D386" s="98"/>
      <c r="E386" s="99"/>
      <c r="F386" s="97"/>
      <c r="G386" s="97"/>
      <c r="H386" s="105"/>
      <c r="I386" s="105">
        <v>1</v>
      </c>
      <c r="J386" s="105">
        <v>0</v>
      </c>
      <c r="K386" s="95">
        <v>100</v>
      </c>
      <c r="L386" s="106">
        <f>T384</f>
        <v>180</v>
      </c>
      <c r="M386" s="106">
        <f>K386*L386</f>
        <v>18000</v>
      </c>
      <c r="N386" s="77"/>
      <c r="O386" s="78" t="s">
        <v>203</v>
      </c>
      <c r="P386" s="78" t="s">
        <v>5</v>
      </c>
      <c r="Q386" s="78" t="s">
        <v>143</v>
      </c>
      <c r="R386" s="79">
        <v>72</v>
      </c>
      <c r="S386" s="80"/>
      <c r="T386" s="81">
        <v>8050</v>
      </c>
      <c r="U386" s="96" t="s">
        <v>1334</v>
      </c>
      <c r="V386" s="79">
        <f>R386*T386*16/100</f>
        <v>92736</v>
      </c>
      <c r="W386" s="79">
        <f>R386*T386-V386</f>
        <v>486864</v>
      </c>
      <c r="X386" s="82">
        <f>M386+W386</f>
        <v>504864</v>
      </c>
      <c r="Y386" s="83">
        <f>M386</f>
        <v>18000</v>
      </c>
      <c r="Z386" s="84"/>
      <c r="AA386" s="87">
        <f>AB386*M386/100</f>
        <v>3.6</v>
      </c>
      <c r="AB386" s="86">
        <v>0.02</v>
      </c>
    </row>
    <row r="387" spans="2:28" ht="16.5" customHeight="1" x14ac:dyDescent="0.25">
      <c r="B387" s="97"/>
      <c r="C387" s="97"/>
      <c r="D387" s="98"/>
      <c r="E387" s="99"/>
      <c r="F387" s="97"/>
      <c r="G387" s="97"/>
      <c r="H387" s="105">
        <v>6</v>
      </c>
      <c r="I387" s="105">
        <v>0</v>
      </c>
      <c r="J387" s="105">
        <v>14</v>
      </c>
      <c r="K387" s="95">
        <v>2414</v>
      </c>
      <c r="L387" s="106"/>
      <c r="M387" s="106"/>
      <c r="N387" s="77"/>
      <c r="O387" s="78"/>
      <c r="P387" s="78"/>
      <c r="Q387" s="78"/>
      <c r="R387" s="79"/>
      <c r="S387" s="80"/>
      <c r="T387" s="81"/>
      <c r="U387" s="77"/>
      <c r="V387" s="79"/>
      <c r="W387" s="79"/>
      <c r="X387" s="82"/>
      <c r="Y387" s="83"/>
      <c r="Z387" s="84"/>
      <c r="AA387" s="87">
        <f>SUM(AA385:AA386)</f>
        <v>45.252000000000002</v>
      </c>
      <c r="AB387" s="82"/>
    </row>
    <row r="388" spans="2:28" ht="16.5" customHeight="1" x14ac:dyDescent="0.25">
      <c r="B388" s="99"/>
      <c r="C388" s="99"/>
      <c r="D388" s="99"/>
      <c r="E388" s="99"/>
      <c r="F388" s="99"/>
      <c r="G388" s="99"/>
      <c r="H388" s="107"/>
      <c r="I388" s="107"/>
      <c r="J388" s="107"/>
      <c r="K388" s="106"/>
      <c r="L388" s="106"/>
      <c r="M388" s="106"/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6"/>
      <c r="Y388" s="83"/>
      <c r="Z388" s="84"/>
      <c r="AA388" s="85"/>
      <c r="AB388" s="86"/>
    </row>
    <row r="389" spans="2:28" ht="16.5" customHeight="1" x14ac:dyDescent="0.25">
      <c r="B389" s="100" t="s">
        <v>205</v>
      </c>
      <c r="C389" s="101"/>
      <c r="D389" s="101"/>
      <c r="E389" s="101"/>
      <c r="F389" s="101"/>
      <c r="G389" s="102"/>
      <c r="H389" s="102" t="s">
        <v>210</v>
      </c>
      <c r="I389" s="102" t="s">
        <v>1588</v>
      </c>
      <c r="J389" s="102" t="s">
        <v>743</v>
      </c>
      <c r="K389" s="102">
        <v>2</v>
      </c>
      <c r="L389" s="102">
        <v>8</v>
      </c>
      <c r="M389" s="102"/>
      <c r="N389" s="102"/>
      <c r="O389" s="102" t="s">
        <v>208</v>
      </c>
      <c r="P389" s="102" t="s">
        <v>209</v>
      </c>
      <c r="Q389" s="102" t="s">
        <v>139</v>
      </c>
      <c r="R389" s="102">
        <v>34160</v>
      </c>
      <c r="S389" s="102" t="s">
        <v>236</v>
      </c>
      <c r="T389" s="102">
        <v>180</v>
      </c>
      <c r="U389" s="102" t="s">
        <v>1772</v>
      </c>
      <c r="V389" s="103"/>
      <c r="W389" s="101"/>
      <c r="X389" s="102"/>
      <c r="Y389" s="101"/>
      <c r="Z389" s="101"/>
      <c r="AA389" s="101"/>
      <c r="AB389" s="104"/>
    </row>
    <row r="390" spans="2:28" ht="16.5" customHeight="1" x14ac:dyDescent="0.25">
      <c r="B390" s="97">
        <v>660</v>
      </c>
      <c r="C390" s="97" t="s">
        <v>55</v>
      </c>
      <c r="D390" s="98">
        <v>6804</v>
      </c>
      <c r="E390" s="99">
        <v>224</v>
      </c>
      <c r="F390" s="97">
        <v>8</v>
      </c>
      <c r="G390" s="97">
        <v>2</v>
      </c>
      <c r="H390" s="105">
        <v>2</v>
      </c>
      <c r="I390" s="105">
        <v>2</v>
      </c>
      <c r="J390" s="105">
        <v>61</v>
      </c>
      <c r="K390" s="95">
        <v>1061</v>
      </c>
      <c r="L390" s="106">
        <f>T389</f>
        <v>180</v>
      </c>
      <c r="M390" s="106">
        <f>K390*L390</f>
        <v>190980</v>
      </c>
      <c r="N390" s="77"/>
      <c r="O390" s="78" t="s">
        <v>203</v>
      </c>
      <c r="P390" s="78" t="s">
        <v>25</v>
      </c>
      <c r="Q390" s="78" t="s">
        <v>143</v>
      </c>
      <c r="R390" s="79">
        <v>90</v>
      </c>
      <c r="S390" s="80"/>
      <c r="T390" s="81">
        <v>7650</v>
      </c>
      <c r="U390" s="77" t="s">
        <v>1773</v>
      </c>
      <c r="V390" s="79">
        <f>R390*T390*55/100</f>
        <v>378675</v>
      </c>
      <c r="W390" s="79">
        <f>R390*T390-V390</f>
        <v>309825</v>
      </c>
      <c r="X390" s="82">
        <f>M390+W390</f>
        <v>500805</v>
      </c>
      <c r="Y390" s="83">
        <f>M390</f>
        <v>190980</v>
      </c>
      <c r="Z390" s="84"/>
      <c r="AA390" s="87">
        <f>AB390*M390/100</f>
        <v>38.195999999999998</v>
      </c>
      <c r="AB390" s="86">
        <v>0.02</v>
      </c>
    </row>
    <row r="391" spans="2:28" ht="16.5" customHeight="1" x14ac:dyDescent="0.25">
      <c r="B391" s="99"/>
      <c r="C391" s="99"/>
      <c r="D391" s="99"/>
      <c r="E391" s="99"/>
      <c r="F391" s="99"/>
      <c r="G391" s="99"/>
      <c r="H391" s="107"/>
      <c r="I391" s="107"/>
      <c r="J391" s="107"/>
      <c r="K391" s="106"/>
      <c r="L391" s="106"/>
      <c r="M391" s="106"/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6"/>
      <c r="Y391" s="83"/>
      <c r="Z391" s="84"/>
      <c r="AA391" s="85"/>
      <c r="AB391" s="86"/>
    </row>
    <row r="392" spans="2:28" ht="16.5" customHeight="1" x14ac:dyDescent="0.25">
      <c r="B392" s="100" t="s">
        <v>205</v>
      </c>
      <c r="C392" s="101"/>
      <c r="D392" s="101"/>
      <c r="E392" s="101"/>
      <c r="F392" s="101"/>
      <c r="G392" s="102"/>
      <c r="H392" s="102" t="s">
        <v>210</v>
      </c>
      <c r="I392" s="102" t="s">
        <v>1047</v>
      </c>
      <c r="J392" s="102" t="s">
        <v>1460</v>
      </c>
      <c r="K392" s="102">
        <v>3</v>
      </c>
      <c r="L392" s="102">
        <v>8</v>
      </c>
      <c r="M392" s="102"/>
      <c r="N392" s="102"/>
      <c r="O392" s="102" t="s">
        <v>208</v>
      </c>
      <c r="P392" s="102" t="s">
        <v>209</v>
      </c>
      <c r="Q392" s="102" t="s">
        <v>139</v>
      </c>
      <c r="R392" s="102">
        <v>34160</v>
      </c>
      <c r="S392" s="102" t="s">
        <v>236</v>
      </c>
      <c r="T392" s="102">
        <v>110</v>
      </c>
      <c r="U392" s="102" t="s">
        <v>1782</v>
      </c>
      <c r="V392" s="103"/>
      <c r="W392" s="101"/>
      <c r="X392" s="102"/>
      <c r="Y392" s="101"/>
      <c r="Z392" s="101"/>
      <c r="AA392" s="101"/>
      <c r="AB392" s="104"/>
    </row>
    <row r="393" spans="2:28" ht="16.5" customHeight="1" x14ac:dyDescent="0.25">
      <c r="B393" s="97">
        <v>664</v>
      </c>
      <c r="C393" s="97" t="s">
        <v>55</v>
      </c>
      <c r="D393" s="98">
        <v>6815</v>
      </c>
      <c r="E393" s="99">
        <v>228</v>
      </c>
      <c r="F393" s="97">
        <v>8</v>
      </c>
      <c r="G393" s="97">
        <v>1</v>
      </c>
      <c r="H393" s="105">
        <v>4</v>
      </c>
      <c r="I393" s="105">
        <v>0</v>
      </c>
      <c r="J393" s="105">
        <v>0</v>
      </c>
      <c r="K393" s="95">
        <v>1600</v>
      </c>
      <c r="L393" s="106">
        <f>T392</f>
        <v>110</v>
      </c>
      <c r="M393" s="106">
        <f>K393*L393</f>
        <v>176000</v>
      </c>
      <c r="N393" s="77"/>
      <c r="O393" s="78"/>
      <c r="P393" s="78"/>
      <c r="Q393" s="78"/>
      <c r="R393" s="79"/>
      <c r="S393" s="80"/>
      <c r="T393" s="81"/>
      <c r="U393" s="77"/>
      <c r="V393" s="79"/>
      <c r="W393" s="79"/>
      <c r="X393" s="82"/>
      <c r="Y393" s="83">
        <f>M393</f>
        <v>176000</v>
      </c>
      <c r="Z393" s="84"/>
      <c r="AA393" s="87">
        <f>AB393*M393/100</f>
        <v>17.600000000000001</v>
      </c>
      <c r="AB393" s="82">
        <v>0.01</v>
      </c>
    </row>
    <row r="394" spans="2:28" ht="16.5" customHeight="1" x14ac:dyDescent="0.25">
      <c r="B394" s="99"/>
      <c r="C394" s="99"/>
      <c r="D394" s="99"/>
      <c r="E394" s="99"/>
      <c r="F394" s="99"/>
      <c r="G394" s="99"/>
      <c r="H394" s="107"/>
      <c r="I394" s="107"/>
      <c r="J394" s="107"/>
      <c r="K394" s="106"/>
      <c r="L394" s="106"/>
      <c r="M394" s="106"/>
      <c r="N394" s="77"/>
      <c r="O394" s="78"/>
      <c r="P394" s="78"/>
      <c r="Q394" s="78"/>
      <c r="R394" s="79"/>
      <c r="S394" s="80"/>
      <c r="T394" s="81"/>
      <c r="U394" s="77"/>
      <c r="V394" s="79"/>
      <c r="W394" s="79"/>
      <c r="X394" s="86"/>
      <c r="Y394" s="83"/>
      <c r="Z394" s="84"/>
      <c r="AA394" s="85"/>
      <c r="AB394" s="86"/>
    </row>
    <row r="395" spans="2:28" ht="16.5" customHeight="1" x14ac:dyDescent="0.25">
      <c r="B395" s="100" t="s">
        <v>205</v>
      </c>
      <c r="C395" s="101"/>
      <c r="D395" s="101"/>
      <c r="E395" s="101"/>
      <c r="F395" s="101"/>
      <c r="G395" s="102"/>
      <c r="H395" s="102" t="s">
        <v>210</v>
      </c>
      <c r="I395" s="102" t="s">
        <v>1382</v>
      </c>
      <c r="J395" s="102" t="s">
        <v>1383</v>
      </c>
      <c r="K395" s="102">
        <v>6</v>
      </c>
      <c r="L395" s="102">
        <v>8</v>
      </c>
      <c r="M395" s="102"/>
      <c r="N395" s="102"/>
      <c r="O395" s="102" t="s">
        <v>208</v>
      </c>
      <c r="P395" s="102" t="s">
        <v>209</v>
      </c>
      <c r="Q395" s="102" t="s">
        <v>139</v>
      </c>
      <c r="R395" s="102">
        <v>34160</v>
      </c>
      <c r="S395" s="102" t="s">
        <v>236</v>
      </c>
      <c r="T395" s="102">
        <v>600</v>
      </c>
      <c r="U395" s="102" t="s">
        <v>2012</v>
      </c>
      <c r="V395" s="103"/>
      <c r="W395" s="101"/>
      <c r="X395" s="102"/>
      <c r="Y395" s="101"/>
      <c r="Z395" s="101"/>
      <c r="AA395" s="101"/>
      <c r="AB395" s="104"/>
    </row>
    <row r="396" spans="2:28" ht="16.5" customHeight="1" x14ac:dyDescent="0.25">
      <c r="B396" s="97">
        <v>774</v>
      </c>
      <c r="C396" s="97" t="s">
        <v>55</v>
      </c>
      <c r="D396" s="98">
        <v>1334</v>
      </c>
      <c r="E396" s="99">
        <v>13</v>
      </c>
      <c r="F396" s="97">
        <v>6</v>
      </c>
      <c r="G396" s="97">
        <v>1</v>
      </c>
      <c r="H396" s="105">
        <v>0</v>
      </c>
      <c r="I396" s="105">
        <v>0</v>
      </c>
      <c r="J396" s="105">
        <v>62</v>
      </c>
      <c r="K396" s="95">
        <v>62</v>
      </c>
      <c r="L396" s="106">
        <f>T395</f>
        <v>600</v>
      </c>
      <c r="M396" s="106">
        <f>K396*L396</f>
        <v>37200</v>
      </c>
      <c r="N396" s="77"/>
      <c r="O396" s="78"/>
      <c r="P396" s="78"/>
      <c r="Q396" s="78"/>
      <c r="R396" s="79"/>
      <c r="S396" s="80"/>
      <c r="T396" s="81"/>
      <c r="U396" s="77"/>
      <c r="V396" s="79"/>
      <c r="W396" s="79"/>
      <c r="X396" s="82"/>
      <c r="Y396" s="83">
        <f>M396</f>
        <v>37200</v>
      </c>
      <c r="Z396" s="84"/>
      <c r="AA396" s="87">
        <f>AB396*M396/100</f>
        <v>3.72</v>
      </c>
      <c r="AB396" s="82">
        <v>0.01</v>
      </c>
    </row>
    <row r="397" spans="2:28" ht="16.5" customHeight="1" x14ac:dyDescent="0.25">
      <c r="B397" s="99"/>
      <c r="C397" s="99"/>
      <c r="D397" s="99"/>
      <c r="E397" s="99"/>
      <c r="F397" s="99"/>
      <c r="G397" s="99"/>
      <c r="H397" s="107"/>
      <c r="I397" s="107"/>
      <c r="J397" s="107"/>
      <c r="K397" s="106"/>
      <c r="L397" s="106"/>
      <c r="M397" s="106"/>
      <c r="N397" s="77"/>
      <c r="O397" s="78"/>
      <c r="P397" s="78"/>
      <c r="Q397" s="78"/>
      <c r="R397" s="79"/>
      <c r="S397" s="80"/>
      <c r="T397" s="81"/>
      <c r="U397" s="77"/>
      <c r="V397" s="79"/>
      <c r="W397" s="79"/>
      <c r="X397" s="86"/>
      <c r="Y397" s="83"/>
      <c r="Z397" s="84"/>
      <c r="AA397" s="85"/>
      <c r="AB397" s="86"/>
    </row>
    <row r="398" spans="2:28" ht="16.5" customHeight="1" x14ac:dyDescent="0.25">
      <c r="B398" s="100" t="s">
        <v>205</v>
      </c>
      <c r="C398" s="101"/>
      <c r="D398" s="101"/>
      <c r="E398" s="101"/>
      <c r="F398" s="101"/>
      <c r="G398" s="102"/>
      <c r="H398" s="102" t="s">
        <v>210</v>
      </c>
      <c r="I398" s="102" t="s">
        <v>1495</v>
      </c>
      <c r="J398" s="102" t="s">
        <v>1430</v>
      </c>
      <c r="K398" s="102">
        <v>13</v>
      </c>
      <c r="L398" s="102">
        <v>8</v>
      </c>
      <c r="M398" s="102"/>
      <c r="N398" s="102"/>
      <c r="O398" s="102" t="s">
        <v>208</v>
      </c>
      <c r="P398" s="102" t="s">
        <v>209</v>
      </c>
      <c r="Q398" s="102" t="s">
        <v>139</v>
      </c>
      <c r="R398" s="102">
        <v>34160</v>
      </c>
      <c r="S398" s="102" t="s">
        <v>236</v>
      </c>
      <c r="T398" s="102">
        <v>200</v>
      </c>
      <c r="U398" s="102" t="s">
        <v>2179</v>
      </c>
      <c r="V398" s="103"/>
      <c r="W398" s="101"/>
      <c r="X398" s="102"/>
      <c r="Y398" s="101"/>
      <c r="Z398" s="101"/>
      <c r="AA398" s="101"/>
      <c r="AB398" s="104"/>
    </row>
    <row r="399" spans="2:28" ht="16.5" customHeight="1" x14ac:dyDescent="0.25">
      <c r="B399" s="97">
        <v>854</v>
      </c>
      <c r="C399" s="97" t="s">
        <v>55</v>
      </c>
      <c r="D399" s="98">
        <v>5638</v>
      </c>
      <c r="E399" s="99">
        <v>364</v>
      </c>
      <c r="F399" s="97">
        <v>2</v>
      </c>
      <c r="G399" s="97">
        <v>1</v>
      </c>
      <c r="H399" s="105">
        <v>1</v>
      </c>
      <c r="I399" s="105">
        <v>3</v>
      </c>
      <c r="J399" s="105">
        <v>89</v>
      </c>
      <c r="K399" s="95">
        <v>789</v>
      </c>
      <c r="L399" s="106">
        <f>T398</f>
        <v>200</v>
      </c>
      <c r="M399" s="106">
        <f>K399*L399</f>
        <v>157800</v>
      </c>
      <c r="N399" s="77"/>
      <c r="O399" s="78"/>
      <c r="P399" s="78"/>
      <c r="Q399" s="78"/>
      <c r="R399" s="79"/>
      <c r="S399" s="80"/>
      <c r="T399" s="81"/>
      <c r="U399" s="77"/>
      <c r="V399" s="79"/>
      <c r="W399" s="79"/>
      <c r="X399" s="82"/>
      <c r="Y399" s="83">
        <f>M399</f>
        <v>157800</v>
      </c>
      <c r="Z399" s="84"/>
      <c r="AA399" s="87">
        <f>AB399*M399/100</f>
        <v>15.78</v>
      </c>
      <c r="AB399" s="82">
        <v>0.01</v>
      </c>
    </row>
    <row r="400" spans="2:28" ht="16.5" customHeight="1" x14ac:dyDescent="0.25">
      <c r="B400" s="99"/>
      <c r="C400" s="99"/>
      <c r="D400" s="99"/>
      <c r="E400" s="99"/>
      <c r="F400" s="99"/>
      <c r="G400" s="99"/>
      <c r="H400" s="107"/>
      <c r="I400" s="107"/>
      <c r="J400" s="107"/>
      <c r="K400" s="106"/>
      <c r="L400" s="106"/>
      <c r="M400" s="106"/>
      <c r="N400" s="77"/>
      <c r="O400" s="78"/>
      <c r="P400" s="78"/>
      <c r="Q400" s="78"/>
      <c r="R400" s="79"/>
      <c r="S400" s="80"/>
      <c r="T400" s="81"/>
      <c r="U400" s="77"/>
      <c r="V400" s="79"/>
      <c r="W400" s="79"/>
      <c r="X400" s="86"/>
      <c r="Y400" s="83"/>
      <c r="Z400" s="84"/>
      <c r="AA400" s="85"/>
      <c r="AB400" s="86"/>
    </row>
    <row r="401" spans="2:28" ht="16.5" customHeight="1" x14ac:dyDescent="0.25">
      <c r="B401" s="100" t="s">
        <v>205</v>
      </c>
      <c r="C401" s="101"/>
      <c r="D401" s="101"/>
      <c r="E401" s="101"/>
      <c r="F401" s="101"/>
      <c r="G401" s="102"/>
      <c r="H401" s="102" t="s">
        <v>210</v>
      </c>
      <c r="I401" s="102" t="s">
        <v>1495</v>
      </c>
      <c r="J401" s="102" t="s">
        <v>1430</v>
      </c>
      <c r="K401" s="102">
        <v>13</v>
      </c>
      <c r="L401" s="102">
        <v>8</v>
      </c>
      <c r="M401" s="102"/>
      <c r="N401" s="102"/>
      <c r="O401" s="102" t="s">
        <v>208</v>
      </c>
      <c r="P401" s="102" t="s">
        <v>209</v>
      </c>
      <c r="Q401" s="102" t="s">
        <v>139</v>
      </c>
      <c r="R401" s="102">
        <v>34160</v>
      </c>
      <c r="S401" s="102" t="s">
        <v>236</v>
      </c>
      <c r="T401" s="102">
        <v>180</v>
      </c>
      <c r="U401" s="102" t="s">
        <v>2180</v>
      </c>
      <c r="V401" s="103"/>
      <c r="W401" s="101"/>
      <c r="X401" s="102"/>
      <c r="Y401" s="101"/>
      <c r="Z401" s="101"/>
      <c r="AA401" s="101"/>
      <c r="AB401" s="104"/>
    </row>
    <row r="402" spans="2:28" ht="16.5" customHeight="1" x14ac:dyDescent="0.25">
      <c r="B402" s="97">
        <v>855</v>
      </c>
      <c r="C402" s="97" t="s">
        <v>55</v>
      </c>
      <c r="D402" s="98">
        <v>5639</v>
      </c>
      <c r="E402" s="99">
        <v>365</v>
      </c>
      <c r="F402" s="97">
        <v>2</v>
      </c>
      <c r="G402" s="97">
        <v>1</v>
      </c>
      <c r="H402" s="105">
        <v>2</v>
      </c>
      <c r="I402" s="105">
        <v>0</v>
      </c>
      <c r="J402" s="105">
        <v>15</v>
      </c>
      <c r="K402" s="95">
        <v>815</v>
      </c>
      <c r="L402" s="106">
        <f>T401</f>
        <v>180</v>
      </c>
      <c r="M402" s="106">
        <f>K402*L402</f>
        <v>146700</v>
      </c>
      <c r="N402" s="77"/>
      <c r="O402" s="78"/>
      <c r="P402" s="78"/>
      <c r="Q402" s="78"/>
      <c r="R402" s="79"/>
      <c r="S402" s="80"/>
      <c r="T402" s="81"/>
      <c r="U402" s="77"/>
      <c r="V402" s="79"/>
      <c r="W402" s="79"/>
      <c r="X402" s="82"/>
      <c r="Y402" s="83">
        <f>M402</f>
        <v>146700</v>
      </c>
      <c r="Z402" s="84"/>
      <c r="AA402" s="87">
        <f>AB402*M402/100</f>
        <v>14.67</v>
      </c>
      <c r="AB402" s="82">
        <v>0.01</v>
      </c>
    </row>
    <row r="403" spans="2:28" ht="16.5" customHeight="1" x14ac:dyDescent="0.25">
      <c r="B403" s="97"/>
      <c r="C403" s="97"/>
      <c r="D403" s="98"/>
      <c r="E403" s="99"/>
      <c r="F403" s="97"/>
      <c r="G403" s="97"/>
      <c r="H403" s="105"/>
      <c r="I403" s="105"/>
      <c r="J403" s="105"/>
      <c r="K403" s="95"/>
      <c r="L403" s="106"/>
      <c r="M403" s="106"/>
      <c r="N403" s="77"/>
      <c r="O403" s="78"/>
      <c r="P403" s="78"/>
      <c r="Q403" s="78"/>
      <c r="R403" s="79"/>
      <c r="S403" s="80"/>
      <c r="T403" s="81"/>
      <c r="U403" s="77"/>
      <c r="V403" s="79"/>
      <c r="W403" s="79"/>
      <c r="X403" s="82"/>
      <c r="Y403" s="83"/>
      <c r="Z403" s="84"/>
      <c r="AA403" s="87"/>
      <c r="AB403" s="82"/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>
      <c r="B405" s="100" t="s">
        <v>205</v>
      </c>
      <c r="C405" s="101"/>
      <c r="D405" s="101"/>
      <c r="E405" s="101"/>
      <c r="F405" s="101"/>
      <c r="G405" s="102"/>
      <c r="H405" s="102" t="s">
        <v>301</v>
      </c>
      <c r="I405" s="102" t="s">
        <v>1520</v>
      </c>
      <c r="J405" s="102" t="s">
        <v>1335</v>
      </c>
      <c r="K405" s="102">
        <v>13</v>
      </c>
      <c r="L405" s="102">
        <v>8</v>
      </c>
      <c r="M405" s="102"/>
      <c r="N405" s="102"/>
      <c r="O405" s="102" t="s">
        <v>208</v>
      </c>
      <c r="P405" s="102" t="s">
        <v>209</v>
      </c>
      <c r="Q405" s="102" t="s">
        <v>139</v>
      </c>
      <c r="R405" s="102">
        <v>34160</v>
      </c>
      <c r="S405" s="102" t="s">
        <v>236</v>
      </c>
      <c r="T405" s="102">
        <v>150</v>
      </c>
      <c r="U405" s="102" t="s">
        <v>2181</v>
      </c>
      <c r="V405" s="103"/>
      <c r="W405" s="101"/>
      <c r="X405" s="102"/>
      <c r="Y405" s="101"/>
      <c r="Z405" s="101"/>
      <c r="AA405" s="101"/>
      <c r="AB405" s="104"/>
    </row>
    <row r="406" spans="2:28" ht="16.5" customHeight="1" x14ac:dyDescent="0.25">
      <c r="B406" s="97">
        <v>856</v>
      </c>
      <c r="C406" s="97" t="s">
        <v>55</v>
      </c>
      <c r="D406" s="98">
        <v>5640</v>
      </c>
      <c r="E406" s="99">
        <v>366</v>
      </c>
      <c r="F406" s="97">
        <v>2</v>
      </c>
      <c r="G406" s="97">
        <v>1</v>
      </c>
      <c r="H406" s="105">
        <v>2</v>
      </c>
      <c r="I406" s="105">
        <v>1</v>
      </c>
      <c r="J406" s="105">
        <v>7</v>
      </c>
      <c r="K406" s="95">
        <v>907</v>
      </c>
      <c r="L406" s="106">
        <f>T405</f>
        <v>150</v>
      </c>
      <c r="M406" s="106">
        <f>K406*L406</f>
        <v>136050</v>
      </c>
      <c r="N406" s="77"/>
      <c r="O406" s="78"/>
      <c r="P406" s="78"/>
      <c r="Q406" s="78"/>
      <c r="R406" s="79"/>
      <c r="S406" s="80"/>
      <c r="T406" s="81"/>
      <c r="U406" s="77"/>
      <c r="V406" s="79"/>
      <c r="W406" s="79"/>
      <c r="X406" s="82"/>
      <c r="Y406" s="83">
        <f>M406</f>
        <v>136050</v>
      </c>
      <c r="Z406" s="84"/>
      <c r="AA406" s="87">
        <f>AB406*M406/100</f>
        <v>13.605</v>
      </c>
      <c r="AB406" s="82">
        <v>0.01</v>
      </c>
    </row>
    <row r="407" spans="2:28" ht="16.5" customHeight="1" x14ac:dyDescent="0.25">
      <c r="B407" s="99"/>
      <c r="C407" s="99"/>
      <c r="D407" s="99"/>
      <c r="E407" s="99"/>
      <c r="F407" s="99"/>
      <c r="G407" s="99"/>
      <c r="H407" s="107"/>
      <c r="I407" s="107"/>
      <c r="J407" s="107"/>
      <c r="K407" s="106"/>
      <c r="L407" s="106"/>
      <c r="M407" s="106"/>
      <c r="N407" s="77"/>
      <c r="O407" s="78"/>
      <c r="P407" s="78"/>
      <c r="Q407" s="78"/>
      <c r="R407" s="79"/>
      <c r="S407" s="80"/>
      <c r="T407" s="81"/>
      <c r="U407" s="77"/>
      <c r="V407" s="79"/>
      <c r="W407" s="79"/>
      <c r="X407" s="86"/>
      <c r="Y407" s="83"/>
      <c r="Z407" s="84"/>
      <c r="AA407" s="85"/>
      <c r="AB407" s="86"/>
    </row>
    <row r="408" spans="2:28" ht="16.5" customHeight="1" x14ac:dyDescent="0.25">
      <c r="B408" s="100" t="s">
        <v>205</v>
      </c>
      <c r="C408" s="101"/>
      <c r="D408" s="101"/>
      <c r="E408" s="101"/>
      <c r="F408" s="101"/>
      <c r="G408" s="102"/>
      <c r="H408" s="102" t="s">
        <v>207</v>
      </c>
      <c r="I408" s="102" t="s">
        <v>1706</v>
      </c>
      <c r="J408" s="102" t="s">
        <v>1656</v>
      </c>
      <c r="K408" s="102">
        <v>81</v>
      </c>
      <c r="L408" s="102">
        <v>8</v>
      </c>
      <c r="M408" s="102"/>
      <c r="N408" s="102"/>
      <c r="O408" s="102" t="s">
        <v>208</v>
      </c>
      <c r="P408" s="102" t="s">
        <v>209</v>
      </c>
      <c r="Q408" s="102" t="s">
        <v>139</v>
      </c>
      <c r="R408" s="102">
        <v>34160</v>
      </c>
      <c r="S408" s="102" t="s">
        <v>236</v>
      </c>
      <c r="T408" s="102">
        <v>100</v>
      </c>
      <c r="U408" s="102" t="s">
        <v>2192</v>
      </c>
      <c r="V408" s="103"/>
      <c r="W408" s="101"/>
      <c r="X408" s="102"/>
      <c r="Y408" s="101"/>
      <c r="Z408" s="101"/>
      <c r="AA408" s="101"/>
      <c r="AB408" s="104"/>
    </row>
    <row r="409" spans="2:28" ht="16.5" customHeight="1" x14ac:dyDescent="0.25">
      <c r="B409" s="97">
        <v>862</v>
      </c>
      <c r="C409" s="97" t="s">
        <v>55</v>
      </c>
      <c r="D409" s="98">
        <v>5646</v>
      </c>
      <c r="E409" s="99">
        <v>372</v>
      </c>
      <c r="F409" s="97">
        <v>8</v>
      </c>
      <c r="G409" s="97">
        <v>1</v>
      </c>
      <c r="H409" s="105">
        <v>8</v>
      </c>
      <c r="I409" s="105">
        <v>0</v>
      </c>
      <c r="J409" s="105">
        <v>3</v>
      </c>
      <c r="K409" s="95">
        <v>3203</v>
      </c>
      <c r="L409" s="106">
        <f>T408</f>
        <v>100</v>
      </c>
      <c r="M409" s="106">
        <f>K409*L409</f>
        <v>320300</v>
      </c>
      <c r="N409" s="77"/>
      <c r="O409" s="78"/>
      <c r="P409" s="78"/>
      <c r="Q409" s="78"/>
      <c r="R409" s="79"/>
      <c r="S409" s="80"/>
      <c r="T409" s="81"/>
      <c r="U409" s="77"/>
      <c r="V409" s="79"/>
      <c r="W409" s="79"/>
      <c r="X409" s="82"/>
      <c r="Y409" s="83">
        <f>M409</f>
        <v>320300</v>
      </c>
      <c r="Z409" s="84"/>
      <c r="AA409" s="87">
        <f>AB409*M409/100</f>
        <v>32.03</v>
      </c>
      <c r="AB409" s="82">
        <v>0.01</v>
      </c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210</v>
      </c>
      <c r="I411" s="102" t="s">
        <v>266</v>
      </c>
      <c r="J411" s="102" t="s">
        <v>759</v>
      </c>
      <c r="K411" s="102">
        <v>1</v>
      </c>
      <c r="L411" s="102">
        <v>8</v>
      </c>
      <c r="M411" s="102"/>
      <c r="N411" s="102"/>
      <c r="O411" s="102" t="s">
        <v>208</v>
      </c>
      <c r="P411" s="102" t="s">
        <v>209</v>
      </c>
      <c r="Q411" s="102" t="s">
        <v>139</v>
      </c>
      <c r="R411" s="102">
        <v>34160</v>
      </c>
      <c r="S411" s="102" t="s">
        <v>236</v>
      </c>
      <c r="T411" s="102">
        <v>100</v>
      </c>
      <c r="U411" s="102" t="s">
        <v>2193</v>
      </c>
      <c r="V411" s="103"/>
      <c r="W411" s="101"/>
      <c r="X411" s="102"/>
      <c r="Y411" s="101"/>
      <c r="Z411" s="101"/>
      <c r="AA411" s="101"/>
      <c r="AB411" s="104"/>
    </row>
    <row r="412" spans="2:28" ht="16.5" customHeight="1" x14ac:dyDescent="0.25">
      <c r="B412" s="97">
        <v>863</v>
      </c>
      <c r="C412" s="97" t="s">
        <v>55</v>
      </c>
      <c r="D412" s="98">
        <v>5647</v>
      </c>
      <c r="E412" s="99">
        <v>373</v>
      </c>
      <c r="F412" s="97">
        <v>8</v>
      </c>
      <c r="G412" s="97">
        <v>1</v>
      </c>
      <c r="H412" s="105">
        <v>8</v>
      </c>
      <c r="I412" s="105">
        <v>0</v>
      </c>
      <c r="J412" s="105">
        <v>4</v>
      </c>
      <c r="K412" s="95">
        <v>3204</v>
      </c>
      <c r="L412" s="106">
        <f>T411</f>
        <v>100</v>
      </c>
      <c r="M412" s="106">
        <f>K412*L412</f>
        <v>320400</v>
      </c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2"/>
      <c r="Y412" s="83">
        <f>M412</f>
        <v>320400</v>
      </c>
      <c r="Z412" s="84"/>
      <c r="AA412" s="87">
        <f>AB412*M412/100</f>
        <v>32.04</v>
      </c>
      <c r="AB412" s="82">
        <v>0.01</v>
      </c>
    </row>
    <row r="413" spans="2:28" ht="16.5" customHeight="1" x14ac:dyDescent="0.25">
      <c r="B413" s="99"/>
      <c r="C413" s="99"/>
      <c r="D413" s="99"/>
      <c r="E413" s="99"/>
      <c r="F413" s="99"/>
      <c r="G413" s="99"/>
      <c r="H413" s="107"/>
      <c r="I413" s="107"/>
      <c r="J413" s="107"/>
      <c r="K413" s="106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6"/>
      <c r="Y413" s="83"/>
      <c r="Z413" s="84"/>
      <c r="AA413" s="85"/>
      <c r="AB413" s="86"/>
    </row>
    <row r="414" spans="2:28" ht="16.5" customHeight="1" x14ac:dyDescent="0.25">
      <c r="B414" s="100" t="s">
        <v>205</v>
      </c>
      <c r="C414" s="101"/>
      <c r="D414" s="101"/>
      <c r="E414" s="101"/>
      <c r="F414" s="101"/>
      <c r="G414" s="102"/>
      <c r="H414" s="102" t="s">
        <v>210</v>
      </c>
      <c r="I414" s="102" t="s">
        <v>1699</v>
      </c>
      <c r="J414" s="102" t="s">
        <v>1700</v>
      </c>
      <c r="K414" s="102">
        <v>16</v>
      </c>
      <c r="L414" s="102">
        <v>8</v>
      </c>
      <c r="M414" s="102"/>
      <c r="N414" s="102"/>
      <c r="O414" s="102" t="s">
        <v>208</v>
      </c>
      <c r="P414" s="102" t="s">
        <v>209</v>
      </c>
      <c r="Q414" s="102" t="s">
        <v>139</v>
      </c>
      <c r="R414" s="102">
        <v>34160</v>
      </c>
      <c r="S414" s="102" t="s">
        <v>236</v>
      </c>
      <c r="T414" s="102">
        <v>80</v>
      </c>
      <c r="U414" s="102" t="s">
        <v>1707</v>
      </c>
      <c r="V414" s="103"/>
      <c r="W414" s="101"/>
      <c r="X414" s="102"/>
      <c r="Y414" s="101"/>
      <c r="Z414" s="101"/>
      <c r="AA414" s="101"/>
      <c r="AB414" s="104"/>
    </row>
    <row r="415" spans="2:28" ht="16.5" customHeight="1" x14ac:dyDescent="0.25">
      <c r="B415" s="97">
        <v>897</v>
      </c>
      <c r="C415" s="97" t="s">
        <v>55</v>
      </c>
      <c r="D415" s="98">
        <v>5723</v>
      </c>
      <c r="E415" s="99">
        <v>179</v>
      </c>
      <c r="F415" s="97">
        <v>8</v>
      </c>
      <c r="G415" s="97">
        <v>1</v>
      </c>
      <c r="H415" s="105">
        <v>4</v>
      </c>
      <c r="I415" s="105">
        <v>0</v>
      </c>
      <c r="J415" s="105">
        <v>78</v>
      </c>
      <c r="K415" s="95">
        <v>1678</v>
      </c>
      <c r="L415" s="106">
        <f>T414</f>
        <v>80</v>
      </c>
      <c r="M415" s="106">
        <f>K415*L415</f>
        <v>134240</v>
      </c>
      <c r="N415" s="77"/>
      <c r="O415" s="78"/>
      <c r="P415" s="78"/>
      <c r="Q415" s="78"/>
      <c r="R415" s="79"/>
      <c r="S415" s="80"/>
      <c r="T415" s="81"/>
      <c r="U415" s="77"/>
      <c r="V415" s="79"/>
      <c r="W415" s="79"/>
      <c r="X415" s="82"/>
      <c r="Y415" s="83">
        <f>M415</f>
        <v>134240</v>
      </c>
      <c r="Z415" s="84"/>
      <c r="AA415" s="87">
        <f>AB415*M415/100</f>
        <v>13.424000000000001</v>
      </c>
      <c r="AB415" s="82">
        <v>0.01</v>
      </c>
    </row>
    <row r="416" spans="2:28" ht="16.5" customHeight="1" x14ac:dyDescent="0.25">
      <c r="B416" s="99"/>
      <c r="C416" s="99"/>
      <c r="D416" s="99"/>
      <c r="E416" s="99"/>
      <c r="F416" s="99"/>
      <c r="G416" s="99"/>
      <c r="H416" s="107"/>
      <c r="I416" s="107"/>
      <c r="J416" s="107"/>
      <c r="K416" s="106"/>
      <c r="L416" s="106"/>
      <c r="M416" s="106"/>
      <c r="N416" s="77"/>
      <c r="O416" s="78"/>
      <c r="P416" s="78"/>
      <c r="Q416" s="78"/>
      <c r="R416" s="79"/>
      <c r="S416" s="80"/>
      <c r="T416" s="81"/>
      <c r="U416" s="77"/>
      <c r="V416" s="79"/>
      <c r="W416" s="79"/>
      <c r="X416" s="86"/>
      <c r="Y416" s="83"/>
      <c r="Z416" s="84"/>
      <c r="AA416" s="85"/>
      <c r="AB416" s="86"/>
    </row>
    <row r="417" spans="2:28" ht="16.5" customHeight="1" x14ac:dyDescent="0.25">
      <c r="B417" s="100" t="s">
        <v>205</v>
      </c>
      <c r="C417" s="101"/>
      <c r="D417" s="101"/>
      <c r="E417" s="101"/>
      <c r="F417" s="101"/>
      <c r="G417" s="102"/>
      <c r="H417" s="102" t="s">
        <v>301</v>
      </c>
      <c r="I417" s="102" t="s">
        <v>1520</v>
      </c>
      <c r="J417" s="102" t="s">
        <v>1335</v>
      </c>
      <c r="K417" s="102">
        <v>13</v>
      </c>
      <c r="L417" s="102">
        <v>8</v>
      </c>
      <c r="M417" s="102"/>
      <c r="N417" s="102"/>
      <c r="O417" s="102" t="s">
        <v>208</v>
      </c>
      <c r="P417" s="102" t="s">
        <v>209</v>
      </c>
      <c r="Q417" s="102" t="s">
        <v>139</v>
      </c>
      <c r="R417" s="102">
        <v>34160</v>
      </c>
      <c r="S417" s="102" t="s">
        <v>236</v>
      </c>
      <c r="T417" s="102">
        <v>130</v>
      </c>
      <c r="U417" s="102" t="s">
        <v>1521</v>
      </c>
      <c r="V417" s="103"/>
      <c r="W417" s="101"/>
      <c r="X417" s="102"/>
      <c r="Y417" s="101"/>
      <c r="Z417" s="101"/>
      <c r="AA417" s="101"/>
      <c r="AB417" s="104"/>
    </row>
    <row r="418" spans="2:28" ht="16.5" customHeight="1" x14ac:dyDescent="0.25">
      <c r="B418" s="97">
        <v>910</v>
      </c>
      <c r="C418" s="97" t="s">
        <v>55</v>
      </c>
      <c r="D418" s="98">
        <v>5702</v>
      </c>
      <c r="E418" s="99">
        <v>97</v>
      </c>
      <c r="F418" s="97">
        <v>8</v>
      </c>
      <c r="G418" s="97">
        <v>1</v>
      </c>
      <c r="H418" s="105">
        <v>6</v>
      </c>
      <c r="I418" s="105">
        <v>1</v>
      </c>
      <c r="J418" s="105">
        <v>67</v>
      </c>
      <c r="K418" s="95">
        <v>2567</v>
      </c>
      <c r="L418" s="106">
        <f>T417</f>
        <v>130</v>
      </c>
      <c r="M418" s="106">
        <f>K418*L418</f>
        <v>333710</v>
      </c>
      <c r="N418" s="77"/>
      <c r="O418" s="78"/>
      <c r="P418" s="78"/>
      <c r="Q418" s="78"/>
      <c r="R418" s="79"/>
      <c r="S418" s="80"/>
      <c r="T418" s="81"/>
      <c r="U418" s="77"/>
      <c r="V418" s="79"/>
      <c r="W418" s="79"/>
      <c r="X418" s="82"/>
      <c r="Y418" s="83">
        <f>M418</f>
        <v>333710</v>
      </c>
      <c r="Z418" s="84"/>
      <c r="AA418" s="87">
        <f>AB418*M418/100</f>
        <v>33.371000000000002</v>
      </c>
      <c r="AB418" s="82">
        <v>0.01</v>
      </c>
    </row>
    <row r="419" spans="2:28" ht="16.5" customHeight="1" x14ac:dyDescent="0.25">
      <c r="B419" s="99"/>
      <c r="C419" s="99"/>
      <c r="D419" s="99"/>
      <c r="E419" s="99"/>
      <c r="F419" s="99"/>
      <c r="G419" s="99"/>
      <c r="H419" s="107"/>
      <c r="I419" s="107"/>
      <c r="J419" s="107"/>
      <c r="K419" s="106"/>
      <c r="L419" s="106"/>
      <c r="M419" s="106"/>
      <c r="N419" s="77"/>
      <c r="O419" s="78"/>
      <c r="P419" s="78"/>
      <c r="Q419" s="78"/>
      <c r="R419" s="79"/>
      <c r="S419" s="80"/>
      <c r="T419" s="81"/>
      <c r="U419" s="77"/>
      <c r="V419" s="79"/>
      <c r="W419" s="79"/>
      <c r="X419" s="86"/>
      <c r="Y419" s="83"/>
      <c r="Z419" s="84"/>
      <c r="AA419" s="85"/>
      <c r="AB419" s="86"/>
    </row>
    <row r="420" spans="2:28" ht="16.5" customHeight="1" x14ac:dyDescent="0.25">
      <c r="B420" s="100" t="s">
        <v>205</v>
      </c>
      <c r="C420" s="101"/>
      <c r="D420" s="101"/>
      <c r="E420" s="101"/>
      <c r="F420" s="101"/>
      <c r="G420" s="102"/>
      <c r="H420" s="102" t="s">
        <v>207</v>
      </c>
      <c r="I420" s="102" t="s">
        <v>501</v>
      </c>
      <c r="J420" s="102" t="s">
        <v>743</v>
      </c>
      <c r="K420" s="102">
        <v>74</v>
      </c>
      <c r="L420" s="102">
        <v>8</v>
      </c>
      <c r="M420" s="102"/>
      <c r="N420" s="102"/>
      <c r="O420" s="102" t="s">
        <v>208</v>
      </c>
      <c r="P420" s="102" t="s">
        <v>209</v>
      </c>
      <c r="Q420" s="102" t="s">
        <v>139</v>
      </c>
      <c r="R420" s="102">
        <v>34160</v>
      </c>
      <c r="S420" s="102" t="s">
        <v>236</v>
      </c>
      <c r="T420" s="102">
        <v>100</v>
      </c>
      <c r="U420" s="102" t="s">
        <v>1522</v>
      </c>
      <c r="V420" s="103"/>
      <c r="W420" s="101"/>
      <c r="X420" s="102"/>
      <c r="Y420" s="101"/>
      <c r="Z420" s="101"/>
      <c r="AA420" s="101"/>
      <c r="AB420" s="104"/>
    </row>
    <row r="421" spans="2:28" ht="16.5" customHeight="1" x14ac:dyDescent="0.25">
      <c r="B421" s="97">
        <v>911</v>
      </c>
      <c r="C421" s="97" t="s">
        <v>55</v>
      </c>
      <c r="D421" s="98">
        <v>5703</v>
      </c>
      <c r="E421" s="99">
        <v>98</v>
      </c>
      <c r="F421" s="97">
        <v>8</v>
      </c>
      <c r="G421" s="97">
        <v>1</v>
      </c>
      <c r="H421" s="105">
        <v>10</v>
      </c>
      <c r="I421" s="105">
        <v>0</v>
      </c>
      <c r="J421" s="105">
        <v>65</v>
      </c>
      <c r="K421" s="95">
        <v>4065</v>
      </c>
      <c r="L421" s="106">
        <f>T420</f>
        <v>100</v>
      </c>
      <c r="M421" s="106">
        <f>K421*L421</f>
        <v>406500</v>
      </c>
      <c r="N421" s="77"/>
      <c r="O421" s="78"/>
      <c r="P421" s="78"/>
      <c r="Q421" s="78"/>
      <c r="R421" s="79"/>
      <c r="S421" s="80"/>
      <c r="T421" s="81"/>
      <c r="U421" s="77"/>
      <c r="V421" s="79"/>
      <c r="W421" s="79"/>
      <c r="X421" s="82"/>
      <c r="Y421" s="83">
        <f>M421</f>
        <v>406500</v>
      </c>
      <c r="Z421" s="84"/>
      <c r="AA421" s="87">
        <f>AB421*M421/100</f>
        <v>40.65</v>
      </c>
      <c r="AB421" s="82">
        <v>0.01</v>
      </c>
    </row>
    <row r="422" spans="2:28" ht="16.5" customHeight="1" x14ac:dyDescent="0.25">
      <c r="B422" s="99"/>
      <c r="C422" s="99"/>
      <c r="D422" s="99"/>
      <c r="E422" s="99"/>
      <c r="F422" s="99"/>
      <c r="G422" s="99"/>
      <c r="H422" s="107"/>
      <c r="I422" s="107"/>
      <c r="J422" s="107"/>
      <c r="K422" s="106"/>
      <c r="L422" s="106"/>
      <c r="M422" s="106"/>
      <c r="N422" s="77"/>
      <c r="O422" s="78"/>
      <c r="P422" s="78"/>
      <c r="Q422" s="78"/>
      <c r="R422" s="79"/>
      <c r="S422" s="80"/>
      <c r="T422" s="81"/>
      <c r="U422" s="77"/>
      <c r="V422" s="79"/>
      <c r="W422" s="79"/>
      <c r="X422" s="86"/>
      <c r="Y422" s="83"/>
      <c r="Z422" s="84"/>
      <c r="AA422" s="85"/>
      <c r="AB422" s="86"/>
    </row>
    <row r="423" spans="2:28" ht="16.5" customHeight="1" x14ac:dyDescent="0.25">
      <c r="B423" s="100" t="s">
        <v>205</v>
      </c>
      <c r="C423" s="101"/>
      <c r="D423" s="101"/>
      <c r="E423" s="101"/>
      <c r="F423" s="101"/>
      <c r="G423" s="102"/>
      <c r="H423" s="102" t="s">
        <v>210</v>
      </c>
      <c r="I423" s="102" t="s">
        <v>1495</v>
      </c>
      <c r="J423" s="102" t="s">
        <v>1430</v>
      </c>
      <c r="K423" s="102">
        <v>13</v>
      </c>
      <c r="L423" s="102">
        <v>8</v>
      </c>
      <c r="M423" s="102"/>
      <c r="N423" s="102"/>
      <c r="O423" s="102" t="s">
        <v>208</v>
      </c>
      <c r="P423" s="102" t="s">
        <v>209</v>
      </c>
      <c r="Q423" s="102" t="s">
        <v>139</v>
      </c>
      <c r="R423" s="102">
        <v>34160</v>
      </c>
      <c r="S423" s="102" t="s">
        <v>236</v>
      </c>
      <c r="T423" s="102">
        <v>100</v>
      </c>
      <c r="U423" s="102" t="s">
        <v>2256</v>
      </c>
      <c r="V423" s="103"/>
      <c r="W423" s="101"/>
      <c r="X423" s="102"/>
      <c r="Y423" s="101"/>
      <c r="Z423" s="101"/>
      <c r="AA423" s="101"/>
      <c r="AB423" s="104"/>
    </row>
    <row r="424" spans="2:28" ht="16.5" customHeight="1" x14ac:dyDescent="0.25">
      <c r="B424" s="97">
        <v>912</v>
      </c>
      <c r="C424" s="97" t="s">
        <v>55</v>
      </c>
      <c r="D424" s="98">
        <v>5678</v>
      </c>
      <c r="E424" s="99">
        <v>140</v>
      </c>
      <c r="F424" s="97">
        <v>8</v>
      </c>
      <c r="G424" s="97">
        <v>1</v>
      </c>
      <c r="H424" s="105">
        <v>7</v>
      </c>
      <c r="I424" s="105">
        <v>2</v>
      </c>
      <c r="J424" s="105">
        <v>67</v>
      </c>
      <c r="K424" s="95">
        <v>3067</v>
      </c>
      <c r="L424" s="106">
        <f>T423</f>
        <v>100</v>
      </c>
      <c r="M424" s="106">
        <f>K424*L424</f>
        <v>306700</v>
      </c>
      <c r="N424" s="77"/>
      <c r="O424" s="78"/>
      <c r="P424" s="78"/>
      <c r="Q424" s="78"/>
      <c r="R424" s="79"/>
      <c r="S424" s="80"/>
      <c r="T424" s="81"/>
      <c r="U424" s="77"/>
      <c r="V424" s="79"/>
      <c r="W424" s="79"/>
      <c r="X424" s="82"/>
      <c r="Y424" s="83">
        <f>M424</f>
        <v>306700</v>
      </c>
      <c r="Z424" s="84"/>
      <c r="AA424" s="87">
        <f>AB424*M424/100</f>
        <v>30.67</v>
      </c>
      <c r="AB424" s="82">
        <v>0.01</v>
      </c>
    </row>
    <row r="425" spans="2:28" ht="16.5" customHeight="1" x14ac:dyDescent="0.25">
      <c r="B425" s="99"/>
      <c r="C425" s="99"/>
      <c r="D425" s="99"/>
      <c r="E425" s="99"/>
      <c r="F425" s="99"/>
      <c r="G425" s="99"/>
      <c r="H425" s="107"/>
      <c r="I425" s="107"/>
      <c r="J425" s="107"/>
      <c r="K425" s="106"/>
      <c r="L425" s="106"/>
      <c r="M425" s="106"/>
      <c r="N425" s="77"/>
      <c r="O425" s="78"/>
      <c r="P425" s="78"/>
      <c r="Q425" s="78"/>
      <c r="R425" s="79"/>
      <c r="S425" s="80"/>
      <c r="T425" s="81"/>
      <c r="U425" s="77"/>
      <c r="V425" s="79"/>
      <c r="W425" s="79"/>
      <c r="X425" s="86"/>
      <c r="Y425" s="83"/>
      <c r="Z425" s="84"/>
      <c r="AA425" s="85"/>
      <c r="AB425" s="86"/>
    </row>
    <row r="426" spans="2:28" ht="16.5" customHeight="1" x14ac:dyDescent="0.25">
      <c r="B426" s="100" t="s">
        <v>205</v>
      </c>
      <c r="C426" s="101"/>
      <c r="D426" s="101"/>
      <c r="E426" s="101"/>
      <c r="F426" s="101"/>
      <c r="G426" s="102"/>
      <c r="H426" s="102" t="s">
        <v>210</v>
      </c>
      <c r="I426" s="102" t="s">
        <v>2275</v>
      </c>
      <c r="J426" s="102" t="s">
        <v>1437</v>
      </c>
      <c r="K426" s="102">
        <v>52</v>
      </c>
      <c r="L426" s="102">
        <v>8</v>
      </c>
      <c r="M426" s="102"/>
      <c r="N426" s="102"/>
      <c r="O426" s="102" t="s">
        <v>208</v>
      </c>
      <c r="P426" s="102" t="s">
        <v>209</v>
      </c>
      <c r="Q426" s="102" t="s">
        <v>139</v>
      </c>
      <c r="R426" s="102">
        <v>34160</v>
      </c>
      <c r="S426" s="102"/>
      <c r="T426" s="102">
        <v>200</v>
      </c>
      <c r="U426" s="102"/>
      <c r="V426" s="103"/>
      <c r="W426" s="101"/>
      <c r="X426" s="102"/>
      <c r="Y426" s="101"/>
      <c r="Z426" s="101"/>
      <c r="AA426" s="101"/>
      <c r="AB426" s="104"/>
    </row>
    <row r="427" spans="2:28" ht="16.5" customHeight="1" x14ac:dyDescent="0.25">
      <c r="B427" s="97">
        <v>931</v>
      </c>
      <c r="C427" s="97" t="s">
        <v>55</v>
      </c>
      <c r="D427" s="98">
        <v>7082</v>
      </c>
      <c r="E427" s="99">
        <v>246</v>
      </c>
      <c r="F427" s="97">
        <v>8</v>
      </c>
      <c r="G427" s="97">
        <v>1</v>
      </c>
      <c r="H427" s="105">
        <v>0</v>
      </c>
      <c r="I427" s="105">
        <v>2</v>
      </c>
      <c r="J427" s="105">
        <v>42</v>
      </c>
      <c r="K427" s="95">
        <v>242</v>
      </c>
      <c r="L427" s="106">
        <f>T426</f>
        <v>200</v>
      </c>
      <c r="M427" s="106">
        <f>K427*L427</f>
        <v>48400</v>
      </c>
      <c r="N427" s="77"/>
      <c r="O427" s="78"/>
      <c r="P427" s="78"/>
      <c r="Q427" s="78"/>
      <c r="R427" s="79"/>
      <c r="S427" s="80"/>
      <c r="T427" s="81"/>
      <c r="U427" s="77"/>
      <c r="V427" s="79"/>
      <c r="W427" s="79"/>
      <c r="X427" s="82"/>
      <c r="Y427" s="83">
        <f>M427</f>
        <v>48400</v>
      </c>
      <c r="Z427" s="84"/>
      <c r="AA427" s="87">
        <f>AB427*M427/100</f>
        <v>4.84</v>
      </c>
      <c r="AB427" s="82">
        <v>0.01</v>
      </c>
    </row>
    <row r="428" spans="2:28" ht="16.5" customHeight="1" x14ac:dyDescent="0.25">
      <c r="B428" s="99"/>
      <c r="C428" s="99"/>
      <c r="D428" s="99"/>
      <c r="E428" s="99"/>
      <c r="F428" s="99"/>
      <c r="G428" s="99"/>
      <c r="H428" s="107"/>
      <c r="I428" s="107"/>
      <c r="J428" s="107"/>
      <c r="K428" s="106"/>
      <c r="L428" s="106"/>
      <c r="M428" s="106"/>
      <c r="N428" s="77"/>
      <c r="O428" s="78"/>
      <c r="P428" s="78"/>
      <c r="Q428" s="78"/>
      <c r="R428" s="79"/>
      <c r="S428" s="80"/>
      <c r="T428" s="81"/>
      <c r="U428" s="77"/>
      <c r="V428" s="79"/>
      <c r="W428" s="79"/>
      <c r="X428" s="86"/>
      <c r="Y428" s="83"/>
      <c r="Z428" s="84"/>
      <c r="AA428" s="85"/>
      <c r="AB428" s="86"/>
    </row>
    <row r="429" spans="2:28" ht="16.5" customHeight="1" x14ac:dyDescent="0.25">
      <c r="B429" s="100" t="s">
        <v>205</v>
      </c>
      <c r="C429" s="101"/>
      <c r="D429" s="101"/>
      <c r="E429" s="101"/>
      <c r="F429" s="101"/>
      <c r="G429" s="102"/>
      <c r="H429" s="102" t="s">
        <v>301</v>
      </c>
      <c r="I429" s="102" t="s">
        <v>2276</v>
      </c>
      <c r="J429" s="102" t="s">
        <v>776</v>
      </c>
      <c r="K429" s="102">
        <v>51</v>
      </c>
      <c r="L429" s="102">
        <v>8</v>
      </c>
      <c r="M429" s="102"/>
      <c r="N429" s="102"/>
      <c r="O429" s="102" t="s">
        <v>208</v>
      </c>
      <c r="P429" s="102" t="s">
        <v>209</v>
      </c>
      <c r="Q429" s="102" t="s">
        <v>139</v>
      </c>
      <c r="R429" s="102">
        <v>34160</v>
      </c>
      <c r="S429" s="102"/>
      <c r="T429" s="102">
        <v>200</v>
      </c>
      <c r="U429" s="102"/>
      <c r="V429" s="103"/>
      <c r="W429" s="101"/>
      <c r="X429" s="102"/>
      <c r="Y429" s="101"/>
      <c r="Z429" s="101"/>
      <c r="AA429" s="101"/>
      <c r="AB429" s="104"/>
    </row>
    <row r="430" spans="2:28" ht="16.5" customHeight="1" x14ac:dyDescent="0.25">
      <c r="B430" s="97">
        <v>932</v>
      </c>
      <c r="C430" s="97" t="s">
        <v>55</v>
      </c>
      <c r="D430" s="98">
        <v>7319</v>
      </c>
      <c r="E430" s="99">
        <v>251</v>
      </c>
      <c r="F430" s="97">
        <v>8</v>
      </c>
      <c r="G430" s="97">
        <v>2</v>
      </c>
      <c r="H430" s="105">
        <v>0</v>
      </c>
      <c r="I430" s="105">
        <v>2</v>
      </c>
      <c r="J430" s="105">
        <v>0.4</v>
      </c>
      <c r="K430" s="95">
        <v>200.4</v>
      </c>
      <c r="L430" s="106">
        <f>T429</f>
        <v>200</v>
      </c>
      <c r="M430" s="106">
        <f>K430*L430</f>
        <v>40080</v>
      </c>
      <c r="N430" s="77"/>
      <c r="O430" s="78" t="s">
        <v>203</v>
      </c>
      <c r="P430" s="78" t="s">
        <v>211</v>
      </c>
      <c r="Q430" s="78" t="s">
        <v>143</v>
      </c>
      <c r="R430" s="79">
        <v>108</v>
      </c>
      <c r="S430" s="80"/>
      <c r="T430" s="81">
        <v>7450</v>
      </c>
      <c r="U430" s="96" t="s">
        <v>2161</v>
      </c>
      <c r="V430" s="79">
        <f>R430*T430*22/100</f>
        <v>177012</v>
      </c>
      <c r="W430" s="79">
        <f>R430*T430-V430</f>
        <v>627588</v>
      </c>
      <c r="X430" s="82">
        <f>M430+W430</f>
        <v>667668</v>
      </c>
      <c r="Y430" s="83">
        <f>M430</f>
        <v>40080</v>
      </c>
      <c r="Z430" s="84"/>
      <c r="AA430" s="87">
        <f>AB430*M430/100</f>
        <v>8.016</v>
      </c>
      <c r="AB430" s="86">
        <v>0.02</v>
      </c>
    </row>
    <row r="431" spans="2:28" ht="16.5" customHeight="1" x14ac:dyDescent="0.25">
      <c r="B431" s="99"/>
      <c r="C431" s="99"/>
      <c r="D431" s="99"/>
      <c r="E431" s="99"/>
      <c r="F431" s="99"/>
      <c r="G431" s="99"/>
      <c r="H431" s="107"/>
      <c r="I431" s="107"/>
      <c r="J431" s="107"/>
      <c r="K431" s="106"/>
      <c r="L431" s="106"/>
      <c r="M431" s="106"/>
      <c r="N431" s="77"/>
      <c r="O431" s="78"/>
      <c r="P431" s="78"/>
      <c r="Q431" s="78"/>
      <c r="R431" s="79"/>
      <c r="S431" s="80"/>
      <c r="T431" s="81"/>
      <c r="U431" s="77"/>
      <c r="V431" s="79"/>
      <c r="W431" s="79"/>
      <c r="X431" s="86"/>
      <c r="Y431" s="83"/>
      <c r="Z431" s="84"/>
      <c r="AA431" s="85"/>
      <c r="AB431" s="86"/>
    </row>
    <row r="432" spans="2:28" ht="16.5" customHeight="1" x14ac:dyDescent="0.25">
      <c r="B432" s="100" t="s">
        <v>205</v>
      </c>
      <c r="C432" s="101"/>
      <c r="D432" s="101"/>
      <c r="E432" s="101"/>
      <c r="F432" s="101"/>
      <c r="G432" s="102"/>
      <c r="H432" s="102" t="s">
        <v>210</v>
      </c>
      <c r="I432" s="102" t="s">
        <v>1671</v>
      </c>
      <c r="J432" s="102" t="s">
        <v>1672</v>
      </c>
      <c r="K432" s="102">
        <v>52</v>
      </c>
      <c r="L432" s="102">
        <v>8</v>
      </c>
      <c r="M432" s="102"/>
      <c r="N432" s="102"/>
      <c r="O432" s="102" t="s">
        <v>208</v>
      </c>
      <c r="P432" s="102" t="s">
        <v>209</v>
      </c>
      <c r="Q432" s="102" t="s">
        <v>139</v>
      </c>
      <c r="R432" s="102">
        <v>34160</v>
      </c>
      <c r="S432" s="102"/>
      <c r="T432" s="102">
        <v>100</v>
      </c>
      <c r="U432" s="102" t="s">
        <v>2292</v>
      </c>
      <c r="V432" s="103"/>
      <c r="W432" s="101"/>
      <c r="X432" s="102"/>
      <c r="Y432" s="101"/>
      <c r="Z432" s="101"/>
      <c r="AA432" s="101"/>
      <c r="AB432" s="104"/>
    </row>
    <row r="433" spans="2:28" ht="16.5" customHeight="1" x14ac:dyDescent="0.25">
      <c r="B433" s="97">
        <v>951</v>
      </c>
      <c r="C433" s="97" t="s">
        <v>55</v>
      </c>
      <c r="D433" s="98">
        <v>7079</v>
      </c>
      <c r="E433" s="99">
        <v>243</v>
      </c>
      <c r="F433" s="97">
        <v>8</v>
      </c>
      <c r="G433" s="97">
        <v>1</v>
      </c>
      <c r="H433" s="105">
        <v>5</v>
      </c>
      <c r="I433" s="105">
        <v>0</v>
      </c>
      <c r="J433" s="105">
        <v>17</v>
      </c>
      <c r="K433" s="95">
        <v>2017</v>
      </c>
      <c r="L433" s="106">
        <f>T432</f>
        <v>100</v>
      </c>
      <c r="M433" s="106">
        <f>K433*L433</f>
        <v>201700</v>
      </c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2"/>
      <c r="Y433" s="83">
        <f>M433</f>
        <v>201700</v>
      </c>
      <c r="Z433" s="84"/>
      <c r="AA433" s="87">
        <f>AB433*M433/100</f>
        <v>20.170000000000002</v>
      </c>
      <c r="AB433" s="82">
        <v>0.01</v>
      </c>
    </row>
    <row r="434" spans="2:28" ht="16.5" customHeight="1" x14ac:dyDescent="0.25">
      <c r="B434" s="99"/>
      <c r="C434" s="99"/>
      <c r="D434" s="99"/>
      <c r="E434" s="99"/>
      <c r="F434" s="99"/>
      <c r="G434" s="99"/>
      <c r="H434" s="107"/>
      <c r="I434" s="107"/>
      <c r="J434" s="107"/>
      <c r="K434" s="106"/>
      <c r="L434" s="106"/>
      <c r="M434" s="106"/>
      <c r="N434" s="77"/>
      <c r="O434" s="78"/>
      <c r="P434" s="78"/>
      <c r="Q434" s="78"/>
      <c r="R434" s="79"/>
      <c r="S434" s="80"/>
      <c r="T434" s="81"/>
      <c r="U434" s="77"/>
      <c r="V434" s="79"/>
      <c r="W434" s="79"/>
      <c r="X434" s="86"/>
      <c r="Y434" s="83"/>
      <c r="Z434" s="84"/>
      <c r="AA434" s="85"/>
      <c r="AB434" s="86"/>
    </row>
    <row r="435" spans="2:28" ht="16.5" customHeight="1" x14ac:dyDescent="0.25">
      <c r="B435" s="100" t="s">
        <v>205</v>
      </c>
      <c r="C435" s="101"/>
      <c r="D435" s="101"/>
      <c r="E435" s="101"/>
      <c r="F435" s="101"/>
      <c r="G435" s="102"/>
      <c r="H435" s="102" t="s">
        <v>210</v>
      </c>
      <c r="I435" s="102" t="s">
        <v>2275</v>
      </c>
      <c r="J435" s="102" t="s">
        <v>1437</v>
      </c>
      <c r="K435" s="102">
        <v>52</v>
      </c>
      <c r="L435" s="102">
        <v>8</v>
      </c>
      <c r="M435" s="102"/>
      <c r="N435" s="102"/>
      <c r="O435" s="102" t="s">
        <v>208</v>
      </c>
      <c r="P435" s="102" t="s">
        <v>209</v>
      </c>
      <c r="Q435" s="102" t="s">
        <v>139</v>
      </c>
      <c r="R435" s="102">
        <v>34160</v>
      </c>
      <c r="S435" s="102"/>
      <c r="T435" s="102">
        <v>100</v>
      </c>
      <c r="U435" s="102" t="s">
        <v>2314</v>
      </c>
      <c r="V435" s="103"/>
      <c r="W435" s="101"/>
      <c r="X435" s="102"/>
      <c r="Y435" s="101"/>
      <c r="Z435" s="101"/>
      <c r="AA435" s="101"/>
      <c r="AB435" s="104"/>
    </row>
    <row r="436" spans="2:28" ht="16.5" customHeight="1" x14ac:dyDescent="0.25">
      <c r="B436" s="97">
        <v>966</v>
      </c>
      <c r="C436" s="97" t="s">
        <v>55</v>
      </c>
      <c r="D436" s="98">
        <v>7080</v>
      </c>
      <c r="E436" s="99">
        <v>244</v>
      </c>
      <c r="F436" s="97">
        <v>8</v>
      </c>
      <c r="G436" s="97">
        <v>1</v>
      </c>
      <c r="H436" s="105">
        <v>4</v>
      </c>
      <c r="I436" s="105">
        <v>2</v>
      </c>
      <c r="J436" s="105">
        <v>8</v>
      </c>
      <c r="K436" s="95">
        <v>1808</v>
      </c>
      <c r="L436" s="106">
        <f>T435</f>
        <v>100</v>
      </c>
      <c r="M436" s="106">
        <f>K436*L436</f>
        <v>180800</v>
      </c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2"/>
      <c r="Y436" s="83">
        <f>M436</f>
        <v>180800</v>
      </c>
      <c r="Z436" s="84"/>
      <c r="AA436" s="87">
        <f>AB436*M436/100</f>
        <v>18.079999999999998</v>
      </c>
      <c r="AB436" s="110">
        <v>0.01</v>
      </c>
    </row>
    <row r="437" spans="2:28" ht="16.5" customHeight="1" x14ac:dyDescent="0.25">
      <c r="B437" s="99"/>
      <c r="C437" s="99"/>
      <c r="D437" s="99"/>
      <c r="E437" s="99"/>
      <c r="F437" s="99"/>
      <c r="G437" s="99"/>
      <c r="H437" s="107"/>
      <c r="I437" s="107"/>
      <c r="J437" s="107"/>
      <c r="K437" s="106"/>
      <c r="L437" s="106"/>
      <c r="M437" s="106"/>
      <c r="N437" s="77"/>
      <c r="O437" s="78"/>
      <c r="P437" s="78"/>
      <c r="Q437" s="78"/>
      <c r="R437" s="79"/>
      <c r="S437" s="80"/>
      <c r="T437" s="81"/>
      <c r="U437" s="77"/>
      <c r="V437" s="79"/>
      <c r="W437" s="79"/>
      <c r="X437" s="86"/>
      <c r="Y437" s="83"/>
      <c r="Z437" s="84"/>
      <c r="AA437" s="85"/>
      <c r="AB437" s="86"/>
    </row>
    <row r="438" spans="2:28" ht="16.5" customHeight="1" x14ac:dyDescent="0.25">
      <c r="B438" s="100" t="s">
        <v>205</v>
      </c>
      <c r="C438" s="101"/>
      <c r="D438" s="101"/>
      <c r="E438" s="101"/>
      <c r="F438" s="101"/>
      <c r="G438" s="102"/>
      <c r="H438" s="102" t="s">
        <v>210</v>
      </c>
      <c r="I438" s="102" t="s">
        <v>1382</v>
      </c>
      <c r="J438" s="102" t="s">
        <v>1383</v>
      </c>
      <c r="K438" s="102">
        <v>52</v>
      </c>
      <c r="L438" s="102">
        <v>8</v>
      </c>
      <c r="M438" s="102"/>
      <c r="N438" s="102"/>
      <c r="O438" s="102" t="s">
        <v>208</v>
      </c>
      <c r="P438" s="102" t="s">
        <v>209</v>
      </c>
      <c r="Q438" s="102" t="s">
        <v>139</v>
      </c>
      <c r="R438" s="102">
        <v>34160</v>
      </c>
      <c r="S438" s="102"/>
      <c r="T438" s="102">
        <v>100</v>
      </c>
      <c r="U438" s="102" t="s">
        <v>2315</v>
      </c>
      <c r="V438" s="103"/>
      <c r="W438" s="101"/>
      <c r="X438" s="102"/>
      <c r="Y438" s="101"/>
      <c r="Z438" s="101"/>
      <c r="AA438" s="101"/>
      <c r="AB438" s="104"/>
    </row>
    <row r="439" spans="2:28" ht="16.5" customHeight="1" x14ac:dyDescent="0.25">
      <c r="B439" s="97">
        <v>967</v>
      </c>
      <c r="C439" s="97" t="s">
        <v>55</v>
      </c>
      <c r="D439" s="98">
        <v>7077</v>
      </c>
      <c r="E439" s="99">
        <v>241</v>
      </c>
      <c r="F439" s="97">
        <v>8</v>
      </c>
      <c r="G439" s="97">
        <v>1</v>
      </c>
      <c r="H439" s="105">
        <v>4</v>
      </c>
      <c r="I439" s="105">
        <v>1</v>
      </c>
      <c r="J439" s="105">
        <v>85</v>
      </c>
      <c r="K439" s="95">
        <v>1785</v>
      </c>
      <c r="L439" s="106">
        <f>T438</f>
        <v>100</v>
      </c>
      <c r="M439" s="106">
        <f>K439*L439</f>
        <v>178500</v>
      </c>
      <c r="N439" s="77"/>
      <c r="O439" s="78"/>
      <c r="P439" s="78"/>
      <c r="Q439" s="78"/>
      <c r="R439" s="79"/>
      <c r="S439" s="80"/>
      <c r="T439" s="81"/>
      <c r="U439" s="77"/>
      <c r="V439" s="79"/>
      <c r="W439" s="79"/>
      <c r="X439" s="82"/>
      <c r="Y439" s="83">
        <f>M439</f>
        <v>178500</v>
      </c>
      <c r="Z439" s="84"/>
      <c r="AA439" s="87">
        <f>AB439*M439/100</f>
        <v>17.850000000000001</v>
      </c>
      <c r="AB439" s="110">
        <v>0.01</v>
      </c>
    </row>
    <row r="440" spans="2:28" ht="16.5" customHeight="1" x14ac:dyDescent="0.25">
      <c r="B440" s="99"/>
      <c r="C440" s="99"/>
      <c r="D440" s="99"/>
      <c r="E440" s="99"/>
      <c r="F440" s="99"/>
      <c r="G440" s="99"/>
      <c r="H440" s="107"/>
      <c r="I440" s="107"/>
      <c r="J440" s="107"/>
      <c r="K440" s="106"/>
      <c r="L440" s="106"/>
      <c r="M440" s="106"/>
      <c r="N440" s="77"/>
      <c r="O440" s="78"/>
      <c r="P440" s="78"/>
      <c r="Q440" s="78"/>
      <c r="R440" s="79"/>
      <c r="S440" s="80"/>
      <c r="T440" s="81"/>
      <c r="U440" s="77"/>
      <c r="V440" s="79"/>
      <c r="W440" s="79"/>
      <c r="X440" s="86"/>
      <c r="Y440" s="83"/>
      <c r="Z440" s="84"/>
      <c r="AA440" s="85"/>
      <c r="AB440" s="86"/>
    </row>
    <row r="441" spans="2:28" ht="16.5" customHeight="1" x14ac:dyDescent="0.25">
      <c r="B441" s="100" t="s">
        <v>205</v>
      </c>
      <c r="C441" s="101"/>
      <c r="D441" s="101"/>
      <c r="E441" s="101"/>
      <c r="F441" s="101"/>
      <c r="G441" s="102"/>
      <c r="H441" s="102" t="s">
        <v>210</v>
      </c>
      <c r="I441" s="102" t="s">
        <v>2275</v>
      </c>
      <c r="J441" s="102" t="s">
        <v>1437</v>
      </c>
      <c r="K441" s="102">
        <v>52</v>
      </c>
      <c r="L441" s="102">
        <v>8</v>
      </c>
      <c r="M441" s="102"/>
      <c r="N441" s="102"/>
      <c r="O441" s="102" t="s">
        <v>208</v>
      </c>
      <c r="P441" s="102" t="s">
        <v>209</v>
      </c>
      <c r="Q441" s="102" t="s">
        <v>139</v>
      </c>
      <c r="R441" s="102">
        <v>34160</v>
      </c>
      <c r="S441" s="102"/>
      <c r="T441" s="102">
        <v>100</v>
      </c>
      <c r="U441" s="102" t="s">
        <v>2316</v>
      </c>
      <c r="V441" s="103"/>
      <c r="W441" s="101"/>
      <c r="X441" s="102"/>
      <c r="Y441" s="101"/>
      <c r="Z441" s="101"/>
      <c r="AA441" s="101"/>
      <c r="AB441" s="104"/>
    </row>
    <row r="442" spans="2:28" ht="16.5" customHeight="1" x14ac:dyDescent="0.25">
      <c r="B442" s="97">
        <v>968</v>
      </c>
      <c r="C442" s="97" t="s">
        <v>55</v>
      </c>
      <c r="D442" s="98">
        <v>7081</v>
      </c>
      <c r="E442" s="99">
        <v>245</v>
      </c>
      <c r="F442" s="97">
        <v>8</v>
      </c>
      <c r="G442" s="97">
        <v>2</v>
      </c>
      <c r="H442" s="105">
        <v>0</v>
      </c>
      <c r="I442" s="105">
        <v>2</v>
      </c>
      <c r="J442" s="105">
        <v>31</v>
      </c>
      <c r="K442" s="95">
        <v>231</v>
      </c>
      <c r="L442" s="106">
        <f>T441</f>
        <v>100</v>
      </c>
      <c r="M442" s="106">
        <f>K442*L442</f>
        <v>23100</v>
      </c>
      <c r="N442" s="77"/>
      <c r="O442" s="78" t="s">
        <v>203</v>
      </c>
      <c r="P442" s="78" t="s">
        <v>5</v>
      </c>
      <c r="Q442" s="78" t="s">
        <v>143</v>
      </c>
      <c r="R442" s="79">
        <v>120</v>
      </c>
      <c r="S442" s="80"/>
      <c r="T442" s="81">
        <v>8050</v>
      </c>
      <c r="U442" s="96" t="s">
        <v>388</v>
      </c>
      <c r="V442" s="79">
        <f>R442*T442*26/100</f>
        <v>251160</v>
      </c>
      <c r="W442" s="79">
        <f>R442*T442-V442</f>
        <v>714840</v>
      </c>
      <c r="X442" s="82">
        <f>M442+W442</f>
        <v>737940</v>
      </c>
      <c r="Y442" s="83">
        <f>M442</f>
        <v>23100</v>
      </c>
      <c r="Z442" s="84"/>
      <c r="AA442" s="87">
        <f>AB442*M442/100</f>
        <v>4.62</v>
      </c>
      <c r="AB442" s="86">
        <v>0.02</v>
      </c>
    </row>
    <row r="443" spans="2:28" ht="16.5" customHeight="1" x14ac:dyDescent="0.25">
      <c r="B443" s="99"/>
      <c r="C443" s="99"/>
      <c r="D443" s="99"/>
      <c r="E443" s="99"/>
      <c r="F443" s="99"/>
      <c r="G443" s="99"/>
      <c r="H443" s="107"/>
      <c r="I443" s="107"/>
      <c r="J443" s="107"/>
      <c r="K443" s="106"/>
      <c r="L443" s="106"/>
      <c r="M443" s="106"/>
      <c r="N443" s="77"/>
      <c r="O443" s="78"/>
      <c r="P443" s="78"/>
      <c r="Q443" s="78"/>
      <c r="R443" s="79"/>
      <c r="S443" s="80"/>
      <c r="T443" s="81"/>
      <c r="U443" s="77"/>
      <c r="V443" s="79"/>
      <c r="W443" s="79"/>
      <c r="X443" s="86"/>
      <c r="Y443" s="83"/>
      <c r="Z443" s="84"/>
      <c r="AA443" s="85"/>
      <c r="AB443" s="86"/>
    </row>
    <row r="444" spans="2:28" ht="16.5" customHeight="1" x14ac:dyDescent="0.25">
      <c r="B444" s="100" t="s">
        <v>205</v>
      </c>
      <c r="C444" s="101"/>
      <c r="D444" s="101"/>
      <c r="E444" s="101"/>
      <c r="F444" s="101"/>
      <c r="G444" s="102"/>
      <c r="H444" s="102" t="s">
        <v>210</v>
      </c>
      <c r="I444" s="102" t="s">
        <v>3007</v>
      </c>
      <c r="J444" s="102" t="s">
        <v>3008</v>
      </c>
      <c r="K444" s="102">
        <v>32</v>
      </c>
      <c r="L444" s="102">
        <v>8</v>
      </c>
      <c r="M444" s="102"/>
      <c r="N444" s="102"/>
      <c r="O444" s="102" t="s">
        <v>208</v>
      </c>
      <c r="P444" s="102" t="s">
        <v>209</v>
      </c>
      <c r="Q444" s="102" t="s">
        <v>139</v>
      </c>
      <c r="R444" s="102">
        <v>34160</v>
      </c>
      <c r="S444" s="102"/>
      <c r="T444" s="102">
        <v>80</v>
      </c>
      <c r="U444" s="102"/>
      <c r="V444" s="103"/>
      <c r="W444" s="101"/>
      <c r="X444" s="102"/>
      <c r="Y444" s="101"/>
      <c r="Z444" s="101"/>
      <c r="AA444" s="101"/>
      <c r="AB444" s="104"/>
    </row>
    <row r="445" spans="2:28" ht="16.5" customHeight="1" x14ac:dyDescent="0.25">
      <c r="B445" s="97">
        <v>1430</v>
      </c>
      <c r="C445" s="97" t="s">
        <v>206</v>
      </c>
      <c r="D445" s="98">
        <v>764</v>
      </c>
      <c r="E445" s="99">
        <v>4</v>
      </c>
      <c r="F445" s="97"/>
      <c r="G445" s="97">
        <v>1</v>
      </c>
      <c r="H445" s="105">
        <v>16</v>
      </c>
      <c r="I445" s="105">
        <v>0</v>
      </c>
      <c r="J445" s="105">
        <v>91</v>
      </c>
      <c r="K445" s="95">
        <v>6491</v>
      </c>
      <c r="L445" s="106">
        <f>T444</f>
        <v>80</v>
      </c>
      <c r="M445" s="106">
        <f>K445*L445</f>
        <v>519280</v>
      </c>
      <c r="N445" s="77"/>
      <c r="O445" s="78"/>
      <c r="P445" s="78"/>
      <c r="Q445" s="78"/>
      <c r="R445" s="79"/>
      <c r="S445" s="80"/>
      <c r="T445" s="81"/>
      <c r="U445" s="77"/>
      <c r="V445" s="79"/>
      <c r="W445" s="79"/>
      <c r="X445" s="82"/>
      <c r="Y445" s="83">
        <f>M445</f>
        <v>519280</v>
      </c>
      <c r="Z445" s="84"/>
      <c r="AA445" s="87">
        <f>AB445*M445/100</f>
        <v>51.928000000000004</v>
      </c>
      <c r="AB445" s="110">
        <v>0.01</v>
      </c>
    </row>
    <row r="446" spans="2:28" ht="16.5" customHeight="1" x14ac:dyDescent="0.25">
      <c r="B446" s="99"/>
      <c r="C446" s="99"/>
      <c r="D446" s="99"/>
      <c r="E446" s="99"/>
      <c r="F446" s="99"/>
      <c r="G446" s="99"/>
      <c r="H446" s="107"/>
      <c r="I446" s="107"/>
      <c r="J446" s="107"/>
      <c r="K446" s="106"/>
      <c r="L446" s="106"/>
      <c r="M446" s="106"/>
      <c r="N446" s="77"/>
      <c r="O446" s="78"/>
      <c r="P446" s="78"/>
      <c r="Q446" s="78"/>
      <c r="R446" s="79"/>
      <c r="S446" s="80"/>
      <c r="T446" s="81"/>
      <c r="U446" s="77"/>
      <c r="V446" s="79"/>
      <c r="W446" s="79"/>
      <c r="X446" s="86"/>
      <c r="Y446" s="83"/>
      <c r="Z446" s="84"/>
      <c r="AA446" s="85"/>
      <c r="AB446" s="86"/>
    </row>
    <row r="447" spans="2:28" ht="16.5" customHeight="1" x14ac:dyDescent="0.25">
      <c r="B447" s="100" t="s">
        <v>205</v>
      </c>
      <c r="C447" s="101"/>
      <c r="D447" s="101"/>
      <c r="E447" s="101"/>
      <c r="F447" s="101"/>
      <c r="G447" s="102"/>
      <c r="H447" s="102" t="s">
        <v>210</v>
      </c>
      <c r="I447" s="102" t="s">
        <v>461</v>
      </c>
      <c r="J447" s="102" t="s">
        <v>1332</v>
      </c>
      <c r="K447" s="102">
        <v>9849</v>
      </c>
      <c r="L447" s="102">
        <v>8</v>
      </c>
      <c r="M447" s="102"/>
      <c r="N447" s="102"/>
      <c r="O447" s="102" t="s">
        <v>208</v>
      </c>
      <c r="P447" s="102" t="s">
        <v>209</v>
      </c>
      <c r="Q447" s="102" t="s">
        <v>139</v>
      </c>
      <c r="R447" s="102">
        <v>34160</v>
      </c>
      <c r="S447" s="102"/>
      <c r="T447" s="102">
        <v>80</v>
      </c>
      <c r="U447" s="102"/>
      <c r="V447" s="103"/>
      <c r="W447" s="101"/>
      <c r="X447" s="102"/>
      <c r="Y447" s="101"/>
      <c r="Z447" s="101"/>
      <c r="AA447" s="101"/>
      <c r="AB447" s="104"/>
    </row>
    <row r="448" spans="2:28" ht="16.5" customHeight="1" x14ac:dyDescent="0.25">
      <c r="B448" s="97">
        <v>1431</v>
      </c>
      <c r="C448" s="97" t="s">
        <v>206</v>
      </c>
      <c r="D448" s="98">
        <v>14045</v>
      </c>
      <c r="E448" s="99">
        <v>19</v>
      </c>
      <c r="F448" s="97"/>
      <c r="G448" s="97">
        <v>1</v>
      </c>
      <c r="H448" s="105">
        <v>4</v>
      </c>
      <c r="I448" s="105">
        <v>0</v>
      </c>
      <c r="J448" s="105">
        <v>0</v>
      </c>
      <c r="K448" s="95">
        <v>1600</v>
      </c>
      <c r="L448" s="106">
        <f>T447</f>
        <v>80</v>
      </c>
      <c r="M448" s="106">
        <f>K448*L448</f>
        <v>128000</v>
      </c>
      <c r="N448" s="77"/>
      <c r="O448" s="78"/>
      <c r="P448" s="78"/>
      <c r="Q448" s="78"/>
      <c r="R448" s="79"/>
      <c r="S448" s="80"/>
      <c r="T448" s="81"/>
      <c r="U448" s="77"/>
      <c r="V448" s="79"/>
      <c r="W448" s="79"/>
      <c r="X448" s="82"/>
      <c r="Y448" s="83">
        <f>M448</f>
        <v>128000</v>
      </c>
      <c r="Z448" s="84"/>
      <c r="AA448" s="87">
        <f>AB448*M448/100</f>
        <v>12.8</v>
      </c>
      <c r="AB448" s="110">
        <v>0.01</v>
      </c>
    </row>
    <row r="449" spans="2:28" ht="16.5" customHeight="1" x14ac:dyDescent="0.25">
      <c r="B449" s="99"/>
      <c r="C449" s="99"/>
      <c r="D449" s="99"/>
      <c r="E449" s="99"/>
      <c r="F449" s="99"/>
      <c r="G449" s="99"/>
      <c r="H449" s="107"/>
      <c r="I449" s="107"/>
      <c r="J449" s="107"/>
      <c r="K449" s="106"/>
      <c r="L449" s="106"/>
      <c r="M449" s="106"/>
      <c r="N449" s="77"/>
      <c r="O449" s="78"/>
      <c r="P449" s="78"/>
      <c r="Q449" s="78"/>
      <c r="R449" s="79"/>
      <c r="S449" s="80"/>
      <c r="T449" s="81"/>
      <c r="U449" s="77"/>
      <c r="V449" s="79"/>
      <c r="W449" s="79"/>
      <c r="X449" s="86"/>
      <c r="Y449" s="83"/>
      <c r="Z449" s="84"/>
      <c r="AA449" s="85"/>
      <c r="AB449" s="86"/>
    </row>
    <row r="450" spans="2:28" ht="16.5" customHeight="1" x14ac:dyDescent="0.25">
      <c r="B450" s="100" t="s">
        <v>205</v>
      </c>
      <c r="C450" s="101"/>
      <c r="D450" s="101"/>
      <c r="E450" s="101"/>
      <c r="F450" s="101"/>
      <c r="G450" s="102"/>
      <c r="H450" s="102" t="s">
        <v>210</v>
      </c>
      <c r="I450" s="102" t="s">
        <v>3016</v>
      </c>
      <c r="J450" s="102" t="s">
        <v>1345</v>
      </c>
      <c r="K450" s="102">
        <v>48</v>
      </c>
      <c r="L450" s="102">
        <v>8</v>
      </c>
      <c r="M450" s="102"/>
      <c r="N450" s="102"/>
      <c r="O450" s="102" t="s">
        <v>208</v>
      </c>
      <c r="P450" s="102" t="s">
        <v>209</v>
      </c>
      <c r="Q450" s="102" t="s">
        <v>139</v>
      </c>
      <c r="R450" s="102">
        <v>34160</v>
      </c>
      <c r="S450" s="102"/>
      <c r="T450" s="102">
        <v>80</v>
      </c>
      <c r="U450" s="102"/>
      <c r="V450" s="103"/>
      <c r="W450" s="101"/>
      <c r="X450" s="102"/>
      <c r="Y450" s="101"/>
      <c r="Z450" s="101"/>
      <c r="AA450" s="101"/>
      <c r="AB450" s="104"/>
    </row>
    <row r="451" spans="2:28" ht="16.5" customHeight="1" x14ac:dyDescent="0.25">
      <c r="B451" s="97">
        <v>1439</v>
      </c>
      <c r="C451" s="97" t="s">
        <v>206</v>
      </c>
      <c r="D451" s="98">
        <v>14046</v>
      </c>
      <c r="E451" s="99">
        <v>20</v>
      </c>
      <c r="F451" s="97">
        <v>6</v>
      </c>
      <c r="G451" s="97">
        <v>1</v>
      </c>
      <c r="H451" s="105">
        <v>8</v>
      </c>
      <c r="I451" s="105">
        <v>0</v>
      </c>
      <c r="J451" s="105">
        <v>0</v>
      </c>
      <c r="K451" s="95">
        <v>3200</v>
      </c>
      <c r="L451" s="106">
        <f>T450</f>
        <v>80</v>
      </c>
      <c r="M451" s="106">
        <f>K451*L451</f>
        <v>256000</v>
      </c>
      <c r="N451" s="77"/>
      <c r="O451" s="78"/>
      <c r="P451" s="78"/>
      <c r="Q451" s="78"/>
      <c r="R451" s="79"/>
      <c r="S451" s="80"/>
      <c r="T451" s="81"/>
      <c r="U451" s="77"/>
      <c r="V451" s="79"/>
      <c r="W451" s="79"/>
      <c r="X451" s="82"/>
      <c r="Y451" s="83">
        <f>M451</f>
        <v>256000</v>
      </c>
      <c r="Z451" s="84"/>
      <c r="AA451" s="87">
        <f>AB451*M451/100</f>
        <v>25.6</v>
      </c>
      <c r="AB451" s="110">
        <v>0.01</v>
      </c>
    </row>
    <row r="452" spans="2:28" ht="16.5" customHeight="1" x14ac:dyDescent="0.25">
      <c r="B452" s="99"/>
      <c r="C452" s="99"/>
      <c r="D452" s="99"/>
      <c r="E452" s="99"/>
      <c r="F452" s="99"/>
      <c r="G452" s="99"/>
      <c r="H452" s="107"/>
      <c r="I452" s="107"/>
      <c r="J452" s="107"/>
      <c r="K452" s="106"/>
      <c r="L452" s="106"/>
      <c r="M452" s="106"/>
      <c r="N452" s="77"/>
      <c r="O452" s="78"/>
      <c r="P452" s="78"/>
      <c r="Q452" s="78"/>
      <c r="R452" s="79"/>
      <c r="S452" s="80"/>
      <c r="T452" s="81"/>
      <c r="U452" s="77"/>
      <c r="V452" s="79"/>
      <c r="W452" s="79"/>
      <c r="X452" s="86"/>
      <c r="Y452" s="83"/>
      <c r="Z452" s="84"/>
      <c r="AA452" s="85"/>
      <c r="AB452" s="86"/>
    </row>
    <row r="453" spans="2:28" ht="16.5" customHeight="1" x14ac:dyDescent="0.25">
      <c r="B453" s="100" t="s">
        <v>205</v>
      </c>
      <c r="C453" s="101"/>
      <c r="D453" s="101"/>
      <c r="E453" s="101"/>
      <c r="F453" s="101"/>
      <c r="G453" s="102"/>
      <c r="H453" s="102" t="s">
        <v>207</v>
      </c>
      <c r="I453" s="102" t="s">
        <v>702</v>
      </c>
      <c r="J453" s="102" t="s">
        <v>1343</v>
      </c>
      <c r="K453" s="102">
        <v>33</v>
      </c>
      <c r="L453" s="102">
        <v>8</v>
      </c>
      <c r="M453" s="102"/>
      <c r="N453" s="102"/>
      <c r="O453" s="102" t="s">
        <v>208</v>
      </c>
      <c r="P453" s="102" t="s">
        <v>209</v>
      </c>
      <c r="Q453" s="102" t="s">
        <v>139</v>
      </c>
      <c r="R453" s="102">
        <v>34160</v>
      </c>
      <c r="S453" s="102"/>
      <c r="T453" s="102">
        <v>80</v>
      </c>
      <c r="U453" s="102"/>
      <c r="V453" s="103"/>
      <c r="W453" s="101"/>
      <c r="X453" s="102" t="s">
        <v>212</v>
      </c>
      <c r="Y453" s="101" t="s">
        <v>3614</v>
      </c>
      <c r="Z453" s="101"/>
      <c r="AA453" s="101"/>
      <c r="AB453" s="104"/>
    </row>
    <row r="454" spans="2:28" ht="16.5" customHeight="1" x14ac:dyDescent="0.25">
      <c r="B454" s="97">
        <v>1442</v>
      </c>
      <c r="C454" s="97" t="s">
        <v>206</v>
      </c>
      <c r="D454" s="98">
        <v>677</v>
      </c>
      <c r="E454" s="99">
        <v>8</v>
      </c>
      <c r="F454" s="97"/>
      <c r="G454" s="97">
        <v>1</v>
      </c>
      <c r="H454" s="105">
        <v>16</v>
      </c>
      <c r="I454" s="105">
        <v>3</v>
      </c>
      <c r="J454" s="105">
        <v>36</v>
      </c>
      <c r="K454" s="95">
        <v>6736</v>
      </c>
      <c r="L454" s="106">
        <f>T453</f>
        <v>80</v>
      </c>
      <c r="M454" s="106">
        <f>K454*L454</f>
        <v>538880</v>
      </c>
      <c r="N454" s="77"/>
      <c r="O454" s="78"/>
      <c r="P454" s="78"/>
      <c r="Q454" s="78"/>
      <c r="R454" s="79"/>
      <c r="S454" s="80"/>
      <c r="T454" s="81"/>
      <c r="U454" s="77"/>
      <c r="V454" s="79"/>
      <c r="W454" s="79"/>
      <c r="X454" s="82"/>
      <c r="Y454" s="83">
        <f>M454</f>
        <v>538880</v>
      </c>
      <c r="Z454" s="84"/>
      <c r="AA454" s="87">
        <f>AB454*M454/100</f>
        <v>53.888000000000005</v>
      </c>
      <c r="AB454" s="110">
        <v>0.01</v>
      </c>
    </row>
    <row r="455" spans="2:28" ht="16.5" customHeight="1" x14ac:dyDescent="0.25">
      <c r="B455" s="99"/>
      <c r="C455" s="99"/>
      <c r="D455" s="99"/>
      <c r="E455" s="99"/>
      <c r="F455" s="99"/>
      <c r="G455" s="99"/>
      <c r="H455" s="107"/>
      <c r="I455" s="107"/>
      <c r="J455" s="107"/>
      <c r="K455" s="106"/>
      <c r="L455" s="106"/>
      <c r="M455" s="106"/>
      <c r="N455" s="77"/>
      <c r="O455" s="78"/>
      <c r="P455" s="78"/>
      <c r="Q455" s="78"/>
      <c r="R455" s="79"/>
      <c r="S455" s="80"/>
      <c r="T455" s="81"/>
      <c r="U455" s="77"/>
      <c r="V455" s="79"/>
      <c r="W455" s="79"/>
      <c r="X455" s="86"/>
      <c r="Y455" s="83"/>
      <c r="Z455" s="84"/>
      <c r="AA455" s="85"/>
      <c r="AB455" s="86"/>
    </row>
    <row r="456" spans="2:28" ht="16.5" customHeight="1" x14ac:dyDescent="0.25">
      <c r="B456" s="100" t="s">
        <v>205</v>
      </c>
      <c r="C456" s="101"/>
      <c r="D456" s="101"/>
      <c r="E456" s="101"/>
      <c r="F456" s="101"/>
      <c r="G456" s="102"/>
      <c r="H456" s="102" t="s">
        <v>207</v>
      </c>
      <c r="I456" s="102" t="s">
        <v>1427</v>
      </c>
      <c r="J456" s="102" t="s">
        <v>743</v>
      </c>
      <c r="K456" s="102">
        <v>58</v>
      </c>
      <c r="L456" s="102">
        <v>8</v>
      </c>
      <c r="M456" s="102"/>
      <c r="N456" s="102"/>
      <c r="O456" s="102" t="s">
        <v>208</v>
      </c>
      <c r="P456" s="102" t="s">
        <v>209</v>
      </c>
      <c r="Q456" s="102" t="s">
        <v>139</v>
      </c>
      <c r="R456" s="102">
        <v>34160</v>
      </c>
      <c r="S456" s="102"/>
      <c r="T456" s="102">
        <v>80</v>
      </c>
      <c r="U456" s="102"/>
      <c r="V456" s="103"/>
      <c r="W456" s="101"/>
      <c r="X456" s="102"/>
      <c r="Y456" s="101"/>
      <c r="Z456" s="101"/>
      <c r="AA456" s="101"/>
      <c r="AB456" s="104"/>
    </row>
    <row r="457" spans="2:28" ht="16.5" customHeight="1" x14ac:dyDescent="0.25">
      <c r="B457" s="97">
        <v>1701</v>
      </c>
      <c r="C457" s="97" t="s">
        <v>206</v>
      </c>
      <c r="D457" s="98" t="s">
        <v>3752</v>
      </c>
      <c r="E457" s="99" t="s">
        <v>3138</v>
      </c>
      <c r="F457" s="97" t="s">
        <v>223</v>
      </c>
      <c r="G457" s="97">
        <v>1</v>
      </c>
      <c r="H457" s="105">
        <v>3</v>
      </c>
      <c r="I457" s="105">
        <v>2</v>
      </c>
      <c r="J457" s="105">
        <v>51</v>
      </c>
      <c r="K457" s="95">
        <v>1451</v>
      </c>
      <c r="L457" s="106">
        <f>T456</f>
        <v>80</v>
      </c>
      <c r="M457" s="106">
        <f>K457*L457</f>
        <v>116080</v>
      </c>
      <c r="N457" s="77"/>
      <c r="O457" s="78"/>
      <c r="P457" s="78"/>
      <c r="Q457" s="78"/>
      <c r="R457" s="79"/>
      <c r="S457" s="80"/>
      <c r="T457" s="81"/>
      <c r="U457" s="77"/>
      <c r="V457" s="79"/>
      <c r="W457" s="79"/>
      <c r="X457" s="82"/>
      <c r="Y457" s="83">
        <f>M457</f>
        <v>116080</v>
      </c>
      <c r="Z457" s="84"/>
      <c r="AA457" s="87">
        <f>AB457*M457/100</f>
        <v>11.607999999999999</v>
      </c>
      <c r="AB457" s="110">
        <v>0.01</v>
      </c>
    </row>
    <row r="458" spans="2:28" ht="16.5" customHeight="1" x14ac:dyDescent="0.25">
      <c r="B458" s="99"/>
      <c r="C458" s="99"/>
      <c r="D458" s="99"/>
      <c r="E458" s="99"/>
      <c r="F458" s="99"/>
      <c r="G458" s="99"/>
      <c r="H458" s="107"/>
      <c r="I458" s="107"/>
      <c r="J458" s="107"/>
      <c r="K458" s="106"/>
      <c r="L458" s="106"/>
      <c r="M458" s="106"/>
      <c r="N458" s="77"/>
      <c r="O458" s="78"/>
      <c r="P458" s="78"/>
      <c r="Q458" s="78"/>
      <c r="R458" s="79"/>
      <c r="S458" s="80"/>
      <c r="T458" s="81"/>
      <c r="U458" s="77"/>
      <c r="V458" s="79"/>
      <c r="W458" s="79"/>
      <c r="X458" s="86"/>
      <c r="Y458" s="83"/>
      <c r="Z458" s="84"/>
      <c r="AA458" s="85"/>
      <c r="AB458" s="86"/>
    </row>
    <row r="459" spans="2:28" ht="16.5" customHeight="1" x14ac:dyDescent="0.25">
      <c r="B459" s="100" t="s">
        <v>205</v>
      </c>
      <c r="C459" s="101"/>
      <c r="D459" s="101"/>
      <c r="E459" s="101"/>
      <c r="F459" s="101"/>
      <c r="G459" s="102"/>
      <c r="H459" s="102" t="s">
        <v>213</v>
      </c>
      <c r="I459" s="102" t="s">
        <v>4229</v>
      </c>
      <c r="J459" s="102" t="s">
        <v>743</v>
      </c>
      <c r="K459" s="102" t="s">
        <v>3106</v>
      </c>
      <c r="L459" s="102">
        <v>8</v>
      </c>
      <c r="M459" s="102"/>
      <c r="N459" s="102"/>
      <c r="O459" s="102" t="s">
        <v>208</v>
      </c>
      <c r="P459" s="102" t="s">
        <v>209</v>
      </c>
      <c r="Q459" s="102" t="s">
        <v>139</v>
      </c>
      <c r="R459" s="102">
        <v>34160</v>
      </c>
      <c r="S459" s="102"/>
      <c r="T459" s="102">
        <v>80</v>
      </c>
      <c r="U459" s="102" t="s">
        <v>4230</v>
      </c>
      <c r="V459" s="103"/>
      <c r="W459" s="101"/>
      <c r="X459" s="102"/>
      <c r="Y459" s="101"/>
      <c r="Z459" s="101"/>
      <c r="AA459" s="101"/>
      <c r="AB459" s="104"/>
    </row>
    <row r="460" spans="2:28" ht="16.5" customHeight="1" x14ac:dyDescent="0.25">
      <c r="B460" s="97">
        <v>1874</v>
      </c>
      <c r="C460" s="97" t="s">
        <v>206</v>
      </c>
      <c r="D460" s="98" t="s">
        <v>4228</v>
      </c>
      <c r="E460" s="99" t="s">
        <v>3051</v>
      </c>
      <c r="F460" s="97" t="s">
        <v>223</v>
      </c>
      <c r="G460" s="97">
        <v>1</v>
      </c>
      <c r="H460" s="105">
        <v>7</v>
      </c>
      <c r="I460" s="105">
        <v>0</v>
      </c>
      <c r="J460" s="105">
        <v>0</v>
      </c>
      <c r="K460" s="95">
        <v>2800</v>
      </c>
      <c r="L460" s="106">
        <f>T459</f>
        <v>80</v>
      </c>
      <c r="M460" s="106">
        <f>K460*L460</f>
        <v>224000</v>
      </c>
      <c r="N460" s="77"/>
      <c r="O460" s="78"/>
      <c r="P460" s="78"/>
      <c r="Q460" s="78"/>
      <c r="R460" s="79"/>
      <c r="S460" s="80"/>
      <c r="T460" s="81"/>
      <c r="U460" s="77"/>
      <c r="V460" s="79"/>
      <c r="W460" s="79"/>
      <c r="X460" s="82"/>
      <c r="Y460" s="83">
        <f>M460</f>
        <v>224000</v>
      </c>
      <c r="Z460" s="84"/>
      <c r="AA460" s="87">
        <f>AB460*M460/100</f>
        <v>22.4</v>
      </c>
      <c r="AB460" s="110">
        <v>0.01</v>
      </c>
    </row>
    <row r="461" spans="2:28" ht="16.5" customHeight="1" x14ac:dyDescent="0.25">
      <c r="B461" s="99"/>
      <c r="C461" s="99"/>
      <c r="D461" s="99"/>
      <c r="E461" s="99"/>
      <c r="F461" s="99"/>
      <c r="G461" s="99"/>
      <c r="H461" s="107"/>
      <c r="I461" s="107"/>
      <c r="J461" s="107"/>
      <c r="K461" s="106"/>
      <c r="L461" s="106"/>
      <c r="M461" s="106"/>
      <c r="N461" s="77"/>
      <c r="O461" s="78"/>
      <c r="P461" s="78"/>
      <c r="Q461" s="78"/>
      <c r="R461" s="79"/>
      <c r="S461" s="80"/>
      <c r="T461" s="81"/>
      <c r="U461" s="77"/>
      <c r="V461" s="79"/>
      <c r="W461" s="79"/>
      <c r="X461" s="86"/>
      <c r="Y461" s="83"/>
      <c r="Z461" s="84"/>
      <c r="AA461" s="85"/>
      <c r="AB461" s="86"/>
    </row>
    <row r="462" spans="2:28" ht="16.5" customHeight="1" x14ac:dyDescent="0.25">
      <c r="B462" s="100" t="s">
        <v>205</v>
      </c>
      <c r="C462" s="101"/>
      <c r="D462" s="101"/>
      <c r="E462" s="101"/>
      <c r="F462" s="101"/>
      <c r="G462" s="102"/>
      <c r="H462" s="102" t="s">
        <v>207</v>
      </c>
      <c r="I462" s="102" t="s">
        <v>759</v>
      </c>
      <c r="J462" s="102" t="s">
        <v>743</v>
      </c>
      <c r="K462" s="102" t="s">
        <v>1421</v>
      </c>
      <c r="L462" s="102">
        <v>8</v>
      </c>
      <c r="M462" s="102"/>
      <c r="N462" s="102"/>
      <c r="O462" s="102" t="s">
        <v>208</v>
      </c>
      <c r="P462" s="102" t="s">
        <v>209</v>
      </c>
      <c r="Q462" s="102" t="s">
        <v>139</v>
      </c>
      <c r="R462" s="102">
        <v>34160</v>
      </c>
      <c r="S462" s="102"/>
      <c r="T462" s="102">
        <v>80</v>
      </c>
      <c r="U462" s="102"/>
      <c r="V462" s="103"/>
      <c r="W462" s="101"/>
      <c r="X462" s="102"/>
      <c r="Y462" s="101"/>
      <c r="Z462" s="101"/>
      <c r="AA462" s="101"/>
      <c r="AB462" s="104"/>
    </row>
    <row r="463" spans="2:28" ht="16.5" customHeight="1" x14ac:dyDescent="0.25">
      <c r="B463" s="97">
        <v>1902</v>
      </c>
      <c r="C463" s="97" t="s">
        <v>206</v>
      </c>
      <c r="D463" s="98" t="s">
        <v>4300</v>
      </c>
      <c r="E463" s="99" t="s">
        <v>3079</v>
      </c>
      <c r="F463" s="97" t="s">
        <v>223</v>
      </c>
      <c r="G463" s="97">
        <v>1</v>
      </c>
      <c r="H463" s="105">
        <v>7</v>
      </c>
      <c r="I463" s="105">
        <v>0</v>
      </c>
      <c r="J463" s="105">
        <v>0</v>
      </c>
      <c r="K463" s="95">
        <v>2800</v>
      </c>
      <c r="L463" s="106">
        <f>T462</f>
        <v>80</v>
      </c>
      <c r="M463" s="106">
        <f>K463*L463</f>
        <v>224000</v>
      </c>
      <c r="N463" s="77"/>
      <c r="O463" s="78"/>
      <c r="P463" s="78"/>
      <c r="Q463" s="78"/>
      <c r="R463" s="79"/>
      <c r="S463" s="80"/>
      <c r="T463" s="81"/>
      <c r="U463" s="77"/>
      <c r="V463" s="79"/>
      <c r="W463" s="79"/>
      <c r="X463" s="82"/>
      <c r="Y463" s="83">
        <f>M463</f>
        <v>224000</v>
      </c>
      <c r="Z463" s="84"/>
      <c r="AA463" s="87">
        <f>AB463*M463/100</f>
        <v>22.4</v>
      </c>
      <c r="AB463" s="110">
        <v>0.01</v>
      </c>
    </row>
    <row r="464" spans="2:28" ht="16.5" customHeight="1" x14ac:dyDescent="0.25">
      <c r="B464" s="99"/>
      <c r="C464" s="99"/>
      <c r="D464" s="99"/>
      <c r="E464" s="99"/>
      <c r="F464" s="99"/>
      <c r="G464" s="99"/>
      <c r="H464" s="107"/>
      <c r="I464" s="107"/>
      <c r="J464" s="107"/>
      <c r="K464" s="106"/>
      <c r="L464" s="106"/>
      <c r="M464" s="106"/>
      <c r="N464" s="77"/>
      <c r="O464" s="78"/>
      <c r="P464" s="78"/>
      <c r="Q464" s="78"/>
      <c r="R464" s="79"/>
      <c r="S464" s="80"/>
      <c r="T464" s="81"/>
      <c r="U464" s="77"/>
      <c r="V464" s="79"/>
      <c r="W464" s="79"/>
      <c r="X464" s="86"/>
      <c r="Y464" s="83"/>
      <c r="Z464" s="84"/>
      <c r="AA464" s="85"/>
      <c r="AB464" s="86"/>
    </row>
    <row r="465" spans="2:28" ht="16.5" customHeight="1" x14ac:dyDescent="0.25">
      <c r="B465" s="100" t="s">
        <v>205</v>
      </c>
      <c r="C465" s="101"/>
      <c r="D465" s="101"/>
      <c r="E465" s="101"/>
      <c r="F465" s="101"/>
      <c r="G465" s="102"/>
      <c r="H465" s="102" t="s">
        <v>207</v>
      </c>
      <c r="I465" s="102" t="s">
        <v>2589</v>
      </c>
      <c r="J465" s="102" t="s">
        <v>1330</v>
      </c>
      <c r="K465" s="102" t="s">
        <v>3138</v>
      </c>
      <c r="L465" s="102">
        <v>8</v>
      </c>
      <c r="M465" s="102"/>
      <c r="N465" s="102"/>
      <c r="O465" s="102" t="s">
        <v>208</v>
      </c>
      <c r="P465" s="102" t="s">
        <v>209</v>
      </c>
      <c r="Q465" s="102" t="s">
        <v>139</v>
      </c>
      <c r="R465" s="102">
        <v>34160</v>
      </c>
      <c r="S465" s="102"/>
      <c r="T465" s="102">
        <v>80</v>
      </c>
      <c r="U465" s="102"/>
      <c r="V465" s="103"/>
      <c r="W465" s="101"/>
      <c r="X465" s="102" t="s">
        <v>4059</v>
      </c>
      <c r="Y465" s="101" t="s">
        <v>4613</v>
      </c>
      <c r="Z465" s="101"/>
      <c r="AA465" s="101"/>
      <c r="AB465" s="104"/>
    </row>
    <row r="466" spans="2:28" ht="16.5" customHeight="1" x14ac:dyDescent="0.25">
      <c r="B466" s="97">
        <v>2006</v>
      </c>
      <c r="C466" s="97" t="s">
        <v>206</v>
      </c>
      <c r="D466" s="98" t="s">
        <v>4612</v>
      </c>
      <c r="E466" s="99" t="s">
        <v>3058</v>
      </c>
      <c r="F466" s="97" t="s">
        <v>223</v>
      </c>
      <c r="G466" s="97">
        <v>1</v>
      </c>
      <c r="H466" s="105">
        <v>6</v>
      </c>
      <c r="I466" s="105">
        <v>0</v>
      </c>
      <c r="J466" s="105">
        <v>56</v>
      </c>
      <c r="K466" s="95">
        <v>2456</v>
      </c>
      <c r="L466" s="106">
        <f>T465</f>
        <v>80</v>
      </c>
      <c r="M466" s="106">
        <f>K466*L466</f>
        <v>196480</v>
      </c>
      <c r="N466" s="77"/>
      <c r="O466" s="78"/>
      <c r="P466" s="78"/>
      <c r="Q466" s="78"/>
      <c r="R466" s="79"/>
      <c r="S466" s="80"/>
      <c r="T466" s="81"/>
      <c r="U466" s="77"/>
      <c r="V466" s="79"/>
      <c r="W466" s="79"/>
      <c r="X466" s="82"/>
      <c r="Y466" s="83">
        <f>M466</f>
        <v>196480</v>
      </c>
      <c r="Z466" s="84"/>
      <c r="AA466" s="87">
        <f>AB466*M466/100</f>
        <v>19.648</v>
      </c>
      <c r="AB466" s="110">
        <v>0.01</v>
      </c>
    </row>
    <row r="467" spans="2:28" ht="16.5" customHeight="1" x14ac:dyDescent="0.25">
      <c r="B467" s="99"/>
      <c r="C467" s="99"/>
      <c r="D467" s="99"/>
      <c r="E467" s="99"/>
      <c r="F467" s="99"/>
      <c r="G467" s="99"/>
      <c r="H467" s="107"/>
      <c r="I467" s="107"/>
      <c r="J467" s="107"/>
      <c r="K467" s="106"/>
      <c r="L467" s="106"/>
      <c r="M467" s="106"/>
      <c r="N467" s="77"/>
      <c r="O467" s="78"/>
      <c r="P467" s="78"/>
      <c r="Q467" s="78"/>
      <c r="R467" s="79"/>
      <c r="S467" s="80"/>
      <c r="T467" s="81"/>
      <c r="U467" s="77"/>
      <c r="V467" s="79"/>
      <c r="W467" s="79"/>
      <c r="X467" s="86"/>
      <c r="Y467" s="83"/>
      <c r="Z467" s="84"/>
      <c r="AA467" s="85"/>
      <c r="AB467" s="86"/>
    </row>
    <row r="468" spans="2:28" ht="16.5" customHeight="1" x14ac:dyDescent="0.25">
      <c r="B468" s="100" t="s">
        <v>205</v>
      </c>
      <c r="C468" s="101"/>
      <c r="D468" s="101"/>
      <c r="E468" s="101"/>
      <c r="F468" s="101"/>
      <c r="G468" s="102"/>
      <c r="H468" s="102" t="s">
        <v>210</v>
      </c>
      <c r="I468" s="102" t="s">
        <v>2275</v>
      </c>
      <c r="J468" s="102" t="s">
        <v>1437</v>
      </c>
      <c r="K468" s="102" t="s">
        <v>4417</v>
      </c>
      <c r="L468" s="102">
        <v>8</v>
      </c>
      <c r="M468" s="102"/>
      <c r="N468" s="102"/>
      <c r="O468" s="102" t="s">
        <v>208</v>
      </c>
      <c r="P468" s="102" t="s">
        <v>209</v>
      </c>
      <c r="Q468" s="102" t="s">
        <v>139</v>
      </c>
      <c r="R468" s="102">
        <v>34160</v>
      </c>
      <c r="S468" s="102"/>
      <c r="T468" s="102">
        <v>80</v>
      </c>
      <c r="U468" s="102" t="s">
        <v>4616</v>
      </c>
      <c r="V468" s="103"/>
      <c r="W468" s="101"/>
      <c r="X468" s="102"/>
      <c r="Y468" s="101"/>
      <c r="Z468" s="101"/>
      <c r="AA468" s="101"/>
      <c r="AB468" s="104"/>
    </row>
    <row r="469" spans="2:28" ht="16.5" customHeight="1" x14ac:dyDescent="0.25">
      <c r="B469" s="97">
        <v>2008</v>
      </c>
      <c r="C469" s="97" t="s">
        <v>206</v>
      </c>
      <c r="D469" s="98" t="s">
        <v>4615</v>
      </c>
      <c r="E469" s="99" t="s">
        <v>3058</v>
      </c>
      <c r="F469" s="97" t="s">
        <v>223</v>
      </c>
      <c r="G469" s="97">
        <v>1</v>
      </c>
      <c r="H469" s="105">
        <v>22</v>
      </c>
      <c r="I469" s="105">
        <v>2</v>
      </c>
      <c r="J469" s="105">
        <v>50</v>
      </c>
      <c r="K469" s="95">
        <v>9050</v>
      </c>
      <c r="L469" s="106">
        <f>T468</f>
        <v>80</v>
      </c>
      <c r="M469" s="106">
        <f>K469*L469</f>
        <v>724000</v>
      </c>
      <c r="N469" s="77"/>
      <c r="O469" s="78"/>
      <c r="P469" s="78"/>
      <c r="Q469" s="78"/>
      <c r="R469" s="79"/>
      <c r="S469" s="80"/>
      <c r="T469" s="81"/>
      <c r="U469" s="77"/>
      <c r="V469" s="79"/>
      <c r="W469" s="79"/>
      <c r="X469" s="82"/>
      <c r="Y469" s="83">
        <f>M469</f>
        <v>724000</v>
      </c>
      <c r="Z469" s="84"/>
      <c r="AA469" s="87">
        <f>AB469*M469/100</f>
        <v>72.400000000000006</v>
      </c>
      <c r="AB469" s="110">
        <v>0.01</v>
      </c>
    </row>
    <row r="470" spans="2:28" ht="16.5" customHeight="1" x14ac:dyDescent="0.25">
      <c r="B470" s="99"/>
      <c r="C470" s="99"/>
      <c r="D470" s="99"/>
      <c r="E470" s="99"/>
      <c r="F470" s="99"/>
      <c r="G470" s="99"/>
      <c r="H470" s="107"/>
      <c r="I470" s="107"/>
      <c r="J470" s="107"/>
      <c r="K470" s="106"/>
      <c r="L470" s="106"/>
      <c r="M470" s="106"/>
      <c r="N470" s="77"/>
      <c r="O470" s="78"/>
      <c r="P470" s="78"/>
      <c r="Q470" s="78"/>
      <c r="R470" s="79"/>
      <c r="S470" s="80"/>
      <c r="T470" s="81"/>
      <c r="U470" s="77"/>
      <c r="V470" s="79"/>
      <c r="W470" s="79"/>
      <c r="X470" s="86"/>
      <c r="Y470" s="83"/>
      <c r="Z470" s="84"/>
      <c r="AA470" s="85"/>
      <c r="AB470" s="86"/>
    </row>
    <row r="471" spans="2:28" ht="16.5" customHeight="1" x14ac:dyDescent="0.25">
      <c r="B471" s="100" t="s">
        <v>205</v>
      </c>
      <c r="C471" s="101"/>
      <c r="D471" s="101"/>
      <c r="E471" s="101"/>
      <c r="F471" s="101"/>
      <c r="G471" s="102"/>
      <c r="H471" s="102" t="s">
        <v>207</v>
      </c>
      <c r="I471" s="102" t="s">
        <v>2589</v>
      </c>
      <c r="J471" s="102" t="s">
        <v>1330</v>
      </c>
      <c r="K471" s="102" t="s">
        <v>3138</v>
      </c>
      <c r="L471" s="102">
        <v>8</v>
      </c>
      <c r="M471" s="102"/>
      <c r="N471" s="102"/>
      <c r="O471" s="102" t="s">
        <v>208</v>
      </c>
      <c r="P471" s="102" t="s">
        <v>209</v>
      </c>
      <c r="Q471" s="102" t="s">
        <v>139</v>
      </c>
      <c r="R471" s="102">
        <v>34160</v>
      </c>
      <c r="S471" s="102"/>
      <c r="T471" s="102">
        <v>80</v>
      </c>
      <c r="U471" s="102"/>
      <c r="V471" s="103"/>
      <c r="W471" s="101"/>
      <c r="X471" s="102" t="s">
        <v>4059</v>
      </c>
      <c r="Y471" s="101" t="s">
        <v>4613</v>
      </c>
      <c r="Z471" s="101"/>
      <c r="AA471" s="101"/>
      <c r="AB471" s="104"/>
    </row>
    <row r="472" spans="2:28" ht="16.5" customHeight="1" x14ac:dyDescent="0.25">
      <c r="B472" s="97">
        <v>2013</v>
      </c>
      <c r="C472" s="97" t="s">
        <v>206</v>
      </c>
      <c r="D472" s="98" t="s">
        <v>4635</v>
      </c>
      <c r="E472" s="99" t="s">
        <v>3821</v>
      </c>
      <c r="F472" s="97" t="s">
        <v>223</v>
      </c>
      <c r="G472" s="97">
        <v>1</v>
      </c>
      <c r="H472" s="105">
        <v>6</v>
      </c>
      <c r="I472" s="105">
        <v>3</v>
      </c>
      <c r="J472" s="105">
        <v>89</v>
      </c>
      <c r="K472" s="95">
        <v>2789</v>
      </c>
      <c r="L472" s="106">
        <f>T471</f>
        <v>80</v>
      </c>
      <c r="M472" s="106">
        <f>K472*L472</f>
        <v>223120</v>
      </c>
      <c r="N472" s="77"/>
      <c r="O472" s="78"/>
      <c r="P472" s="78"/>
      <c r="Q472" s="78"/>
      <c r="R472" s="79"/>
      <c r="S472" s="80"/>
      <c r="T472" s="81"/>
      <c r="U472" s="77"/>
      <c r="V472" s="79"/>
      <c r="W472" s="79"/>
      <c r="X472" s="82"/>
      <c r="Y472" s="83">
        <f>M472</f>
        <v>223120</v>
      </c>
      <c r="Z472" s="84"/>
      <c r="AA472" s="87">
        <f>AB472*M472/100</f>
        <v>22.312000000000001</v>
      </c>
      <c r="AB472" s="110">
        <v>0.01</v>
      </c>
    </row>
    <row r="473" spans="2:28" ht="16.5" customHeight="1" x14ac:dyDescent="0.25">
      <c r="B473" s="99"/>
      <c r="C473" s="99"/>
      <c r="D473" s="99"/>
      <c r="E473" s="99"/>
      <c r="F473" s="99"/>
      <c r="G473" s="99"/>
      <c r="H473" s="107"/>
      <c r="I473" s="107"/>
      <c r="J473" s="107"/>
      <c r="K473" s="106"/>
      <c r="L473" s="106"/>
      <c r="M473" s="106"/>
      <c r="N473" s="77"/>
      <c r="O473" s="78"/>
      <c r="P473" s="78"/>
      <c r="Q473" s="78"/>
      <c r="R473" s="79"/>
      <c r="S473" s="80"/>
      <c r="T473" s="81"/>
      <c r="U473" s="77"/>
      <c r="V473" s="79"/>
      <c r="W473" s="79"/>
      <c r="X473" s="86"/>
      <c r="Y473" s="83"/>
      <c r="Z473" s="84"/>
      <c r="AA473" s="85"/>
      <c r="AB473" s="86"/>
    </row>
    <row r="474" spans="2:28" ht="16.5" customHeight="1" x14ac:dyDescent="0.25">
      <c r="B474" s="100" t="s">
        <v>205</v>
      </c>
      <c r="C474" s="101"/>
      <c r="D474" s="101"/>
      <c r="E474" s="101"/>
      <c r="F474" s="101"/>
      <c r="G474" s="102"/>
      <c r="H474" s="102" t="s">
        <v>207</v>
      </c>
      <c r="I474" s="102" t="s">
        <v>1441</v>
      </c>
      <c r="J474" s="102" t="s">
        <v>1442</v>
      </c>
      <c r="K474" s="102" t="s">
        <v>3880</v>
      </c>
      <c r="L474" s="102">
        <v>8</v>
      </c>
      <c r="M474" s="102"/>
      <c r="N474" s="102"/>
      <c r="O474" s="102" t="s">
        <v>208</v>
      </c>
      <c r="P474" s="102" t="s">
        <v>209</v>
      </c>
      <c r="Q474" s="102" t="s">
        <v>139</v>
      </c>
      <c r="R474" s="102">
        <v>34160</v>
      </c>
      <c r="S474" s="102"/>
      <c r="T474" s="102">
        <v>80</v>
      </c>
      <c r="U474" s="102"/>
      <c r="V474" s="103"/>
      <c r="W474" s="101"/>
      <c r="X474" s="102" t="s">
        <v>212</v>
      </c>
      <c r="Y474" s="101" t="s">
        <v>1444</v>
      </c>
      <c r="Z474" s="101"/>
      <c r="AA474" s="101"/>
      <c r="AB474" s="104"/>
    </row>
    <row r="475" spans="2:28" ht="16.5" customHeight="1" x14ac:dyDescent="0.25">
      <c r="B475" s="97">
        <v>2058</v>
      </c>
      <c r="C475" s="97" t="s">
        <v>206</v>
      </c>
      <c r="D475" s="98" t="s">
        <v>4778</v>
      </c>
      <c r="E475" s="99" t="s">
        <v>3074</v>
      </c>
      <c r="F475" s="97" t="s">
        <v>223</v>
      </c>
      <c r="G475" s="97">
        <v>1</v>
      </c>
      <c r="H475" s="105">
        <v>55</v>
      </c>
      <c r="I475" s="105">
        <v>3</v>
      </c>
      <c r="J475" s="105">
        <v>79</v>
      </c>
      <c r="K475" s="95">
        <v>22379</v>
      </c>
      <c r="L475" s="106">
        <f>T474</f>
        <v>80</v>
      </c>
      <c r="M475" s="106">
        <f>K475*L475</f>
        <v>1790320</v>
      </c>
      <c r="N475" s="77"/>
      <c r="O475" s="78"/>
      <c r="P475" s="78"/>
      <c r="Q475" s="78"/>
      <c r="R475" s="79"/>
      <c r="S475" s="80"/>
      <c r="T475" s="81"/>
      <c r="U475" s="77"/>
      <c r="V475" s="79"/>
      <c r="W475" s="79"/>
      <c r="X475" s="82"/>
      <c r="Y475" s="83">
        <f>M475</f>
        <v>1790320</v>
      </c>
      <c r="Z475" s="84"/>
      <c r="AA475" s="87">
        <f>AB475*M475/100</f>
        <v>179.03200000000001</v>
      </c>
      <c r="AB475" s="110">
        <v>0.01</v>
      </c>
    </row>
    <row r="476" spans="2:28" ht="16.5" customHeight="1" x14ac:dyDescent="0.25">
      <c r="B476" s="99"/>
      <c r="C476" s="99"/>
      <c r="D476" s="99"/>
      <c r="E476" s="99"/>
      <c r="F476" s="99"/>
      <c r="G476" s="99"/>
      <c r="H476" s="107"/>
      <c r="I476" s="107"/>
      <c r="J476" s="107"/>
      <c r="K476" s="106"/>
      <c r="L476" s="106"/>
      <c r="M476" s="106"/>
      <c r="N476" s="77"/>
      <c r="O476" s="78"/>
      <c r="P476" s="78"/>
      <c r="Q476" s="78"/>
      <c r="R476" s="79"/>
      <c r="S476" s="80"/>
      <c r="T476" s="81"/>
      <c r="U476" s="77"/>
      <c r="V476" s="79"/>
      <c r="W476" s="79"/>
      <c r="X476" s="86"/>
      <c r="Y476" s="83"/>
      <c r="Z476" s="84"/>
      <c r="AA476" s="85"/>
      <c r="AB476" s="86"/>
    </row>
    <row r="477" spans="2:28" ht="16.5" customHeight="1" x14ac:dyDescent="0.25">
      <c r="B477" s="100" t="s">
        <v>205</v>
      </c>
      <c r="C477" s="101"/>
      <c r="D477" s="101"/>
      <c r="E477" s="101"/>
      <c r="F477" s="101"/>
      <c r="G477" s="102"/>
      <c r="H477" s="102" t="s">
        <v>210</v>
      </c>
      <c r="I477" s="102" t="s">
        <v>660</v>
      </c>
      <c r="J477" s="102" t="s">
        <v>1758</v>
      </c>
      <c r="K477" s="102" t="s">
        <v>3181</v>
      </c>
      <c r="L477" s="102">
        <v>8</v>
      </c>
      <c r="M477" s="102"/>
      <c r="N477" s="102"/>
      <c r="O477" s="102" t="s">
        <v>208</v>
      </c>
      <c r="P477" s="102" t="s">
        <v>209</v>
      </c>
      <c r="Q477" s="102" t="s">
        <v>139</v>
      </c>
      <c r="R477" s="102">
        <v>34160</v>
      </c>
      <c r="S477" s="102"/>
      <c r="T477" s="102">
        <v>80</v>
      </c>
      <c r="U477" s="102"/>
      <c r="V477" s="103"/>
      <c r="W477" s="101"/>
      <c r="X477" s="102"/>
      <c r="Y477" s="101"/>
      <c r="Z477" s="101"/>
      <c r="AA477" s="101"/>
      <c r="AB477" s="104"/>
    </row>
    <row r="478" spans="2:28" ht="16.5" customHeight="1" x14ac:dyDescent="0.25">
      <c r="B478" s="97">
        <v>2116</v>
      </c>
      <c r="C478" s="97" t="s">
        <v>206</v>
      </c>
      <c r="D478" s="98" t="s">
        <v>4959</v>
      </c>
      <c r="E478" s="99" t="s">
        <v>3036</v>
      </c>
      <c r="F478" s="97" t="s">
        <v>223</v>
      </c>
      <c r="G478" s="97">
        <v>1</v>
      </c>
      <c r="H478" s="105">
        <v>7</v>
      </c>
      <c r="I478" s="105">
        <v>0</v>
      </c>
      <c r="J478" s="105">
        <v>78</v>
      </c>
      <c r="K478" s="95">
        <v>2878</v>
      </c>
      <c r="L478" s="106">
        <f>T477</f>
        <v>80</v>
      </c>
      <c r="M478" s="106">
        <f>K478*L478</f>
        <v>230240</v>
      </c>
      <c r="N478" s="77"/>
      <c r="O478" s="78"/>
      <c r="P478" s="78"/>
      <c r="Q478" s="78"/>
      <c r="R478" s="79"/>
      <c r="S478" s="80"/>
      <c r="T478" s="81"/>
      <c r="U478" s="77"/>
      <c r="V478" s="79"/>
      <c r="W478" s="79"/>
      <c r="X478" s="82"/>
      <c r="Y478" s="83">
        <f>M478</f>
        <v>230240</v>
      </c>
      <c r="Z478" s="84"/>
      <c r="AA478" s="87">
        <f>AB478*M478/100</f>
        <v>23.024000000000001</v>
      </c>
      <c r="AB478" s="110">
        <v>0.01</v>
      </c>
    </row>
    <row r="479" spans="2:28" ht="16.5" customHeight="1" x14ac:dyDescent="0.25">
      <c r="B479" s="99"/>
      <c r="C479" s="99"/>
      <c r="D479" s="99"/>
      <c r="E479" s="99"/>
      <c r="F479" s="99"/>
      <c r="G479" s="99"/>
      <c r="H479" s="107"/>
      <c r="I479" s="107"/>
      <c r="J479" s="107"/>
      <c r="K479" s="106"/>
      <c r="L479" s="106"/>
      <c r="M479" s="106"/>
      <c r="N479" s="77"/>
      <c r="O479" s="78"/>
      <c r="P479" s="78"/>
      <c r="Q479" s="78"/>
      <c r="R479" s="79"/>
      <c r="S479" s="80"/>
      <c r="T479" s="81"/>
      <c r="U479" s="77"/>
      <c r="V479" s="79"/>
      <c r="W479" s="79"/>
      <c r="X479" s="86"/>
      <c r="Y479" s="83"/>
      <c r="Z479" s="84"/>
      <c r="AA479" s="85"/>
      <c r="AB479" s="86"/>
    </row>
    <row r="480" spans="2:28" ht="16.5" customHeight="1" x14ac:dyDescent="0.25">
      <c r="B480" s="100" t="s">
        <v>205</v>
      </c>
      <c r="C480" s="101"/>
      <c r="D480" s="101"/>
      <c r="E480" s="101"/>
      <c r="F480" s="101"/>
      <c r="G480" s="102"/>
      <c r="H480" s="102" t="s">
        <v>207</v>
      </c>
      <c r="I480" s="102" t="s">
        <v>2589</v>
      </c>
      <c r="J480" s="102" t="s">
        <v>1330</v>
      </c>
      <c r="K480" s="102" t="s">
        <v>3138</v>
      </c>
      <c r="L480" s="102">
        <v>8</v>
      </c>
      <c r="M480" s="102"/>
      <c r="N480" s="102"/>
      <c r="O480" s="102" t="s">
        <v>208</v>
      </c>
      <c r="P480" s="102" t="s">
        <v>209</v>
      </c>
      <c r="Q480" s="102" t="s">
        <v>139</v>
      </c>
      <c r="R480" s="102">
        <v>34160</v>
      </c>
      <c r="S480" s="102"/>
      <c r="T480" s="102">
        <v>80</v>
      </c>
      <c r="U480" s="102" t="s">
        <v>4970</v>
      </c>
      <c r="V480" s="103"/>
      <c r="W480" s="101"/>
      <c r="X480" s="102" t="s">
        <v>4059</v>
      </c>
      <c r="Y480" s="101" t="s">
        <v>4613</v>
      </c>
      <c r="Z480" s="101"/>
      <c r="AA480" s="102" t="s">
        <v>4969</v>
      </c>
      <c r="AB480" s="104"/>
    </row>
    <row r="481" spans="2:28" ht="16.5" customHeight="1" x14ac:dyDescent="0.25">
      <c r="B481" s="97">
        <v>2122</v>
      </c>
      <c r="C481" s="97" t="s">
        <v>206</v>
      </c>
      <c r="D481" s="98" t="s">
        <v>4968</v>
      </c>
      <c r="E481" s="99" t="s">
        <v>3036</v>
      </c>
      <c r="F481" s="97" t="s">
        <v>223</v>
      </c>
      <c r="G481" s="97">
        <v>1</v>
      </c>
      <c r="H481" s="105">
        <v>55</v>
      </c>
      <c r="I481" s="105">
        <v>1</v>
      </c>
      <c r="J481" s="105">
        <v>92</v>
      </c>
      <c r="K481" s="95">
        <v>22192</v>
      </c>
      <c r="L481" s="106">
        <f>T480</f>
        <v>80</v>
      </c>
      <c r="M481" s="106">
        <f>K481*L481</f>
        <v>1775360</v>
      </c>
      <c r="N481" s="77"/>
      <c r="O481" s="78"/>
      <c r="P481" s="78"/>
      <c r="Q481" s="78"/>
      <c r="R481" s="79"/>
      <c r="S481" s="80"/>
      <c r="T481" s="81"/>
      <c r="U481" s="77"/>
      <c r="V481" s="79"/>
      <c r="W481" s="79"/>
      <c r="X481" s="82"/>
      <c r="Y481" s="83">
        <f>M481</f>
        <v>1775360</v>
      </c>
      <c r="Z481" s="84"/>
      <c r="AA481" s="87">
        <f>AB481*M481/100</f>
        <v>177.53600000000003</v>
      </c>
      <c r="AB481" s="110">
        <v>0.01</v>
      </c>
    </row>
    <row r="482" spans="2:28" ht="16.5" customHeight="1" x14ac:dyDescent="0.25">
      <c r="B482" s="99"/>
      <c r="C482" s="99"/>
      <c r="D482" s="99"/>
      <c r="E482" s="99"/>
      <c r="F482" s="99"/>
      <c r="G482" s="99"/>
      <c r="H482" s="107"/>
      <c r="I482" s="107"/>
      <c r="J482" s="107"/>
      <c r="K482" s="106"/>
      <c r="L482" s="106"/>
      <c r="M482" s="106"/>
      <c r="N482" s="77"/>
      <c r="O482" s="78"/>
      <c r="P482" s="78"/>
      <c r="Q482" s="78"/>
      <c r="R482" s="79"/>
      <c r="S482" s="80"/>
      <c r="T482" s="81"/>
      <c r="U482" s="77"/>
      <c r="V482" s="79"/>
      <c r="W482" s="79"/>
      <c r="X482" s="86"/>
      <c r="Y482" s="83"/>
      <c r="Z482" s="84"/>
      <c r="AA482" s="85"/>
      <c r="AB482" s="86"/>
    </row>
    <row r="483" spans="2:28" ht="16.5" customHeight="1" x14ac:dyDescent="0.25">
      <c r="B483" s="100" t="s">
        <v>205</v>
      </c>
      <c r="C483" s="101"/>
      <c r="D483" s="101"/>
      <c r="E483" s="101"/>
      <c r="F483" s="101"/>
      <c r="G483" s="102"/>
      <c r="H483" s="102" t="s">
        <v>213</v>
      </c>
      <c r="I483" s="102" t="s">
        <v>2547</v>
      </c>
      <c r="J483" s="102" t="s">
        <v>4981</v>
      </c>
      <c r="K483" s="102" t="s">
        <v>4676</v>
      </c>
      <c r="L483" s="102">
        <v>8</v>
      </c>
      <c r="M483" s="102"/>
      <c r="N483" s="102"/>
      <c r="O483" s="102" t="s">
        <v>208</v>
      </c>
      <c r="P483" s="102" t="s">
        <v>209</v>
      </c>
      <c r="Q483" s="102" t="s">
        <v>139</v>
      </c>
      <c r="R483" s="102">
        <v>34160</v>
      </c>
      <c r="S483" s="102"/>
      <c r="T483" s="102">
        <v>80</v>
      </c>
      <c r="U483" s="102"/>
      <c r="V483" s="103"/>
      <c r="W483" s="101"/>
      <c r="X483" s="102"/>
      <c r="Y483" s="101"/>
      <c r="Z483" s="101"/>
      <c r="AA483" s="101"/>
      <c r="AB483" s="104"/>
    </row>
    <row r="484" spans="2:28" ht="16.5" customHeight="1" x14ac:dyDescent="0.25">
      <c r="B484" s="97">
        <v>2129</v>
      </c>
      <c r="C484" s="97" t="s">
        <v>206</v>
      </c>
      <c r="D484" s="98" t="s">
        <v>4980</v>
      </c>
      <c r="E484" s="99" t="s">
        <v>3038</v>
      </c>
      <c r="F484" s="97" t="s">
        <v>223</v>
      </c>
      <c r="G484" s="97">
        <v>1</v>
      </c>
      <c r="H484" s="105">
        <v>26</v>
      </c>
      <c r="I484" s="105">
        <v>2</v>
      </c>
      <c r="J484" s="105">
        <v>21</v>
      </c>
      <c r="K484" s="95">
        <v>10621</v>
      </c>
      <c r="L484" s="106">
        <f>T483</f>
        <v>80</v>
      </c>
      <c r="M484" s="106">
        <f>K484*L484</f>
        <v>849680</v>
      </c>
      <c r="N484" s="77"/>
      <c r="O484" s="78"/>
      <c r="P484" s="78"/>
      <c r="Q484" s="78"/>
      <c r="R484" s="79"/>
      <c r="S484" s="80"/>
      <c r="T484" s="81"/>
      <c r="U484" s="77"/>
      <c r="V484" s="79"/>
      <c r="W484" s="79"/>
      <c r="X484" s="82"/>
      <c r="Y484" s="83">
        <f>M484</f>
        <v>849680</v>
      </c>
      <c r="Z484" s="84"/>
      <c r="AA484" s="87">
        <f>AB484*M484/100</f>
        <v>84.967999999999989</v>
      </c>
      <c r="AB484" s="110">
        <v>0.01</v>
      </c>
    </row>
    <row r="485" spans="2:28" ht="16.5" customHeight="1" x14ac:dyDescent="0.25">
      <c r="B485" s="99"/>
      <c r="C485" s="99"/>
      <c r="D485" s="99"/>
      <c r="E485" s="99"/>
      <c r="F485" s="99"/>
      <c r="G485" s="99"/>
      <c r="H485" s="107"/>
      <c r="I485" s="107"/>
      <c r="J485" s="107"/>
      <c r="K485" s="106"/>
      <c r="L485" s="106"/>
      <c r="M485" s="106"/>
      <c r="N485" s="77"/>
      <c r="O485" s="78"/>
      <c r="P485" s="78"/>
      <c r="Q485" s="78"/>
      <c r="R485" s="79"/>
      <c r="S485" s="80"/>
      <c r="T485" s="81"/>
      <c r="U485" s="77"/>
      <c r="V485" s="79"/>
      <c r="W485" s="79"/>
      <c r="X485" s="86"/>
      <c r="Y485" s="83"/>
      <c r="Z485" s="84"/>
      <c r="AA485" s="85"/>
      <c r="AB485" s="86"/>
    </row>
    <row r="486" spans="2:28" ht="16.5" customHeight="1" x14ac:dyDescent="0.25">
      <c r="B486" s="100" t="s">
        <v>205</v>
      </c>
      <c r="C486" s="101"/>
      <c r="D486" s="101"/>
      <c r="E486" s="101"/>
      <c r="F486" s="101"/>
      <c r="G486" s="102"/>
      <c r="H486" s="102" t="s">
        <v>207</v>
      </c>
      <c r="I486" s="102" t="s">
        <v>2086</v>
      </c>
      <c r="J486" s="102" t="s">
        <v>1447</v>
      </c>
      <c r="K486" s="102" t="s">
        <v>3569</v>
      </c>
      <c r="L486" s="102">
        <v>8</v>
      </c>
      <c r="M486" s="102"/>
      <c r="N486" s="102"/>
      <c r="O486" s="102" t="s">
        <v>208</v>
      </c>
      <c r="P486" s="102" t="s">
        <v>209</v>
      </c>
      <c r="Q486" s="102" t="s">
        <v>139</v>
      </c>
      <c r="R486" s="102">
        <v>34160</v>
      </c>
      <c r="S486" s="102"/>
      <c r="T486" s="102">
        <v>80</v>
      </c>
      <c r="U486" s="102"/>
      <c r="V486" s="103"/>
      <c r="W486" s="101"/>
      <c r="X486" s="102"/>
      <c r="Y486" s="101"/>
      <c r="Z486" s="101"/>
      <c r="AA486" s="101"/>
      <c r="AB486" s="104"/>
    </row>
    <row r="487" spans="2:28" ht="16.5" customHeight="1" x14ac:dyDescent="0.25">
      <c r="B487" s="97">
        <v>2137</v>
      </c>
      <c r="C487" s="97" t="s">
        <v>206</v>
      </c>
      <c r="D487" s="98" t="s">
        <v>4995</v>
      </c>
      <c r="E487" s="99" t="s">
        <v>3181</v>
      </c>
      <c r="F487" s="97" t="s">
        <v>223</v>
      </c>
      <c r="G487" s="97">
        <v>1</v>
      </c>
      <c r="H487" s="105">
        <v>2</v>
      </c>
      <c r="I487" s="105">
        <v>2</v>
      </c>
      <c r="J487" s="105">
        <v>37</v>
      </c>
      <c r="K487" s="95">
        <v>1037</v>
      </c>
      <c r="L487" s="106">
        <f>T486</f>
        <v>80</v>
      </c>
      <c r="M487" s="106">
        <f>K487*L487</f>
        <v>82960</v>
      </c>
      <c r="N487" s="77"/>
      <c r="O487" s="78"/>
      <c r="P487" s="78"/>
      <c r="Q487" s="78"/>
      <c r="R487" s="79"/>
      <c r="S487" s="80"/>
      <c r="T487" s="81"/>
      <c r="U487" s="77"/>
      <c r="V487" s="79"/>
      <c r="W487" s="79"/>
      <c r="X487" s="82"/>
      <c r="Y487" s="83">
        <f>M487</f>
        <v>82960</v>
      </c>
      <c r="Z487" s="84"/>
      <c r="AA487" s="87">
        <f>AB487*M487/100</f>
        <v>8.2959999999999994</v>
      </c>
      <c r="AB487" s="110">
        <v>0.01</v>
      </c>
    </row>
    <row r="488" spans="2:28" ht="16.5" customHeight="1" x14ac:dyDescent="0.25">
      <c r="B488" s="99"/>
      <c r="C488" s="99"/>
      <c r="D488" s="99"/>
      <c r="E488" s="99"/>
      <c r="F488" s="99"/>
      <c r="G488" s="99"/>
      <c r="H488" s="107"/>
      <c r="I488" s="107"/>
      <c r="J488" s="107"/>
      <c r="K488" s="106"/>
      <c r="L488" s="106"/>
      <c r="M488" s="106"/>
      <c r="N488" s="77"/>
      <c r="O488" s="78"/>
      <c r="P488" s="78"/>
      <c r="Q488" s="78"/>
      <c r="R488" s="79"/>
      <c r="S488" s="80"/>
      <c r="T488" s="81"/>
      <c r="U488" s="77"/>
      <c r="V488" s="79"/>
      <c r="W488" s="79"/>
      <c r="X488" s="86"/>
      <c r="Y488" s="83"/>
      <c r="Z488" s="84"/>
      <c r="AA488" s="85"/>
      <c r="AB488" s="86"/>
    </row>
    <row r="489" spans="2:28" ht="16.5" customHeight="1" x14ac:dyDescent="0.25">
      <c r="B489" s="100" t="s">
        <v>205</v>
      </c>
      <c r="C489" s="101"/>
      <c r="D489" s="101"/>
      <c r="E489" s="101"/>
      <c r="F489" s="101"/>
      <c r="G489" s="102"/>
      <c r="H489" s="102" t="s">
        <v>207</v>
      </c>
      <c r="I489" s="102" t="s">
        <v>429</v>
      </c>
      <c r="J489" s="102" t="s">
        <v>743</v>
      </c>
      <c r="K489" s="102">
        <v>21</v>
      </c>
      <c r="L489" s="102">
        <v>8</v>
      </c>
      <c r="M489" s="102"/>
      <c r="N489" s="102"/>
      <c r="O489" s="102" t="s">
        <v>208</v>
      </c>
      <c r="P489" s="102" t="s">
        <v>209</v>
      </c>
      <c r="Q489" s="102" t="s">
        <v>139</v>
      </c>
      <c r="R489" s="102">
        <v>34160</v>
      </c>
      <c r="S489" s="102"/>
      <c r="T489" s="102">
        <v>80</v>
      </c>
      <c r="U489" s="102"/>
      <c r="V489" s="103"/>
      <c r="W489" s="101"/>
      <c r="X489" s="102"/>
      <c r="Y489" s="101"/>
      <c r="Z489" s="101"/>
      <c r="AA489" s="101"/>
      <c r="AB489" s="104"/>
    </row>
    <row r="490" spans="2:28" ht="16.5" customHeight="1" x14ac:dyDescent="0.25">
      <c r="B490" s="97">
        <v>2144</v>
      </c>
      <c r="C490" s="97" t="s">
        <v>206</v>
      </c>
      <c r="D490" s="98" t="s">
        <v>5007</v>
      </c>
      <c r="E490" s="99" t="s">
        <v>3181</v>
      </c>
      <c r="F490" s="97" t="s">
        <v>223</v>
      </c>
      <c r="G490" s="97">
        <v>1</v>
      </c>
      <c r="H490" s="105">
        <v>6</v>
      </c>
      <c r="I490" s="105">
        <v>0</v>
      </c>
      <c r="J490" s="105">
        <v>0</v>
      </c>
      <c r="K490" s="95">
        <v>2400</v>
      </c>
      <c r="L490" s="106">
        <f>T489</f>
        <v>80</v>
      </c>
      <c r="M490" s="106">
        <f>K490*L490</f>
        <v>192000</v>
      </c>
      <c r="N490" s="77"/>
      <c r="O490" s="78"/>
      <c r="P490" s="78"/>
      <c r="Q490" s="78"/>
      <c r="R490" s="79"/>
      <c r="S490" s="80"/>
      <c r="T490" s="81"/>
      <c r="U490" s="77"/>
      <c r="V490" s="79"/>
      <c r="W490" s="79"/>
      <c r="X490" s="82"/>
      <c r="Y490" s="83">
        <f>M490</f>
        <v>192000</v>
      </c>
      <c r="Z490" s="84"/>
      <c r="AA490" s="87">
        <f>AB490*M490/100</f>
        <v>19.2</v>
      </c>
      <c r="AB490" s="110">
        <v>0.01</v>
      </c>
    </row>
    <row r="491" spans="2:28" ht="16.5" customHeight="1" x14ac:dyDescent="0.25">
      <c r="B491" s="99"/>
      <c r="C491" s="99"/>
      <c r="D491" s="99"/>
      <c r="E491" s="99"/>
      <c r="F491" s="99"/>
      <c r="G491" s="99"/>
      <c r="H491" s="107"/>
      <c r="I491" s="107"/>
      <c r="J491" s="107"/>
      <c r="K491" s="106"/>
      <c r="L491" s="106"/>
      <c r="M491" s="106"/>
      <c r="N491" s="77"/>
      <c r="O491" s="78"/>
      <c r="P491" s="78"/>
      <c r="Q491" s="78"/>
      <c r="R491" s="79"/>
      <c r="S491" s="80"/>
      <c r="T491" s="81"/>
      <c r="U491" s="77"/>
      <c r="V491" s="79"/>
      <c r="W491" s="79"/>
      <c r="X491" s="86"/>
      <c r="Y491" s="83"/>
      <c r="Z491" s="84"/>
      <c r="AA491" s="85"/>
      <c r="AB491" s="86"/>
    </row>
    <row r="492" spans="2:28" ht="16.5" customHeight="1" x14ac:dyDescent="0.25">
      <c r="B492" s="100" t="s">
        <v>205</v>
      </c>
      <c r="C492" s="101"/>
      <c r="D492" s="101"/>
      <c r="E492" s="101"/>
      <c r="F492" s="101"/>
      <c r="G492" s="102"/>
      <c r="H492" s="102" t="s">
        <v>207</v>
      </c>
      <c r="I492" s="102" t="s">
        <v>973</v>
      </c>
      <c r="J492" s="102" t="s">
        <v>743</v>
      </c>
      <c r="K492" s="102" t="s">
        <v>3863</v>
      </c>
      <c r="L492" s="102">
        <v>8</v>
      </c>
      <c r="M492" s="102"/>
      <c r="N492" s="102"/>
      <c r="O492" s="102" t="s">
        <v>208</v>
      </c>
      <c r="P492" s="102" t="s">
        <v>209</v>
      </c>
      <c r="Q492" s="102" t="s">
        <v>139</v>
      </c>
      <c r="R492" s="102">
        <v>34160</v>
      </c>
      <c r="S492" s="102"/>
      <c r="T492" s="102">
        <v>80</v>
      </c>
      <c r="U492" s="102"/>
      <c r="V492" s="103"/>
      <c r="W492" s="101"/>
      <c r="X492" s="102" t="s">
        <v>212</v>
      </c>
      <c r="Y492" s="101" t="s">
        <v>5020</v>
      </c>
      <c r="Z492" s="101"/>
      <c r="AA492" s="101"/>
      <c r="AB492" s="104"/>
    </row>
    <row r="493" spans="2:28" ht="16.5" customHeight="1" x14ac:dyDescent="0.25">
      <c r="B493" s="97">
        <v>2152</v>
      </c>
      <c r="C493" s="97" t="s">
        <v>206</v>
      </c>
      <c r="D493" s="98" t="s">
        <v>5019</v>
      </c>
      <c r="E493" s="99" t="s">
        <v>3084</v>
      </c>
      <c r="F493" s="97" t="s">
        <v>223</v>
      </c>
      <c r="G493" s="97">
        <v>1</v>
      </c>
      <c r="H493" s="105">
        <v>5</v>
      </c>
      <c r="I493" s="105">
        <v>0</v>
      </c>
      <c r="J493" s="105">
        <v>0</v>
      </c>
      <c r="K493" s="95">
        <v>2000</v>
      </c>
      <c r="L493" s="106">
        <f>T492</f>
        <v>80</v>
      </c>
      <c r="M493" s="106">
        <f>K493*L493</f>
        <v>160000</v>
      </c>
      <c r="N493" s="77"/>
      <c r="O493" s="78"/>
      <c r="P493" s="78"/>
      <c r="Q493" s="78"/>
      <c r="R493" s="79"/>
      <c r="S493" s="80"/>
      <c r="T493" s="81"/>
      <c r="U493" s="77"/>
      <c r="V493" s="79"/>
      <c r="W493" s="79"/>
      <c r="X493" s="82"/>
      <c r="Y493" s="83">
        <f>M493</f>
        <v>160000</v>
      </c>
      <c r="Z493" s="84"/>
      <c r="AA493" s="87">
        <f>AB493*M493/100</f>
        <v>16</v>
      </c>
      <c r="AB493" s="110">
        <v>0.01</v>
      </c>
    </row>
    <row r="494" spans="2:28" ht="16.5" customHeight="1" x14ac:dyDescent="0.25">
      <c r="B494" s="99"/>
      <c r="C494" s="99"/>
      <c r="D494" s="99"/>
      <c r="E494" s="99"/>
      <c r="F494" s="99"/>
      <c r="G494" s="99"/>
      <c r="H494" s="107"/>
      <c r="I494" s="107"/>
      <c r="J494" s="107"/>
      <c r="K494" s="106"/>
      <c r="L494" s="106"/>
      <c r="M494" s="106"/>
      <c r="N494" s="77"/>
      <c r="O494" s="78"/>
      <c r="P494" s="78"/>
      <c r="Q494" s="78"/>
      <c r="R494" s="79"/>
      <c r="S494" s="80"/>
      <c r="T494" s="81"/>
      <c r="U494" s="77"/>
      <c r="V494" s="79"/>
      <c r="W494" s="79"/>
      <c r="X494" s="86"/>
      <c r="Y494" s="83"/>
      <c r="Z494" s="84"/>
      <c r="AA494" s="85"/>
      <c r="AB494" s="86"/>
    </row>
    <row r="495" spans="2:28" ht="16.5" customHeight="1" x14ac:dyDescent="0.25">
      <c r="B495" s="100" t="s">
        <v>205</v>
      </c>
      <c r="C495" s="101"/>
      <c r="D495" s="101"/>
      <c r="E495" s="101"/>
      <c r="F495" s="101"/>
      <c r="G495" s="102"/>
      <c r="H495" s="102" t="s">
        <v>207</v>
      </c>
      <c r="I495" s="102" t="s">
        <v>5022</v>
      </c>
      <c r="J495" s="102" t="s">
        <v>1380</v>
      </c>
      <c r="K495" s="102">
        <v>69</v>
      </c>
      <c r="L495" s="102">
        <v>8</v>
      </c>
      <c r="M495" s="102"/>
      <c r="N495" s="102"/>
      <c r="O495" s="102" t="s">
        <v>208</v>
      </c>
      <c r="P495" s="102" t="s">
        <v>209</v>
      </c>
      <c r="Q495" s="102" t="s">
        <v>139</v>
      </c>
      <c r="R495" s="102">
        <v>34160</v>
      </c>
      <c r="S495" s="102"/>
      <c r="T495" s="102">
        <v>80</v>
      </c>
      <c r="U495" s="102"/>
      <c r="V495" s="103"/>
      <c r="W495" s="101"/>
      <c r="X495" s="102"/>
      <c r="Y495" s="101"/>
      <c r="Z495" s="101"/>
      <c r="AA495" s="101"/>
      <c r="AB495" s="104"/>
    </row>
    <row r="496" spans="2:28" ht="16.5" customHeight="1" x14ac:dyDescent="0.25">
      <c r="B496" s="97">
        <v>2153</v>
      </c>
      <c r="C496" s="97" t="s">
        <v>206</v>
      </c>
      <c r="D496" s="98" t="s">
        <v>5021</v>
      </c>
      <c r="E496" s="99" t="s">
        <v>3308</v>
      </c>
      <c r="F496" s="97" t="s">
        <v>223</v>
      </c>
      <c r="G496" s="97">
        <v>1</v>
      </c>
      <c r="H496" s="105">
        <v>10</v>
      </c>
      <c r="I496" s="105">
        <v>1</v>
      </c>
      <c r="J496" s="105">
        <v>0</v>
      </c>
      <c r="K496" s="95">
        <v>4100</v>
      </c>
      <c r="L496" s="106">
        <f>T495</f>
        <v>80</v>
      </c>
      <c r="M496" s="106">
        <f>K496*L496</f>
        <v>328000</v>
      </c>
      <c r="N496" s="77"/>
      <c r="O496" s="78"/>
      <c r="P496" s="78"/>
      <c r="Q496" s="78"/>
      <c r="R496" s="79"/>
      <c r="S496" s="80"/>
      <c r="T496" s="81"/>
      <c r="U496" s="77"/>
      <c r="V496" s="79"/>
      <c r="W496" s="79"/>
      <c r="X496" s="82"/>
      <c r="Y496" s="83">
        <f>M496</f>
        <v>328000</v>
      </c>
      <c r="Z496" s="84"/>
      <c r="AA496" s="87">
        <f>AB496*M496/100</f>
        <v>32.799999999999997</v>
      </c>
      <c r="AB496" s="110">
        <v>0.01</v>
      </c>
    </row>
    <row r="497" spans="2:28" ht="16.5" customHeight="1" x14ac:dyDescent="0.25">
      <c r="B497" s="99"/>
      <c r="C497" s="99"/>
      <c r="D497" s="99"/>
      <c r="E497" s="99"/>
      <c r="F497" s="99"/>
      <c r="G497" s="99"/>
      <c r="H497" s="107"/>
      <c r="I497" s="107"/>
      <c r="J497" s="107"/>
      <c r="K497" s="106"/>
      <c r="L497" s="106"/>
      <c r="M497" s="106"/>
      <c r="N497" s="77"/>
      <c r="O497" s="78"/>
      <c r="P497" s="78"/>
      <c r="Q497" s="78"/>
      <c r="R497" s="79"/>
      <c r="S497" s="80"/>
      <c r="T497" s="81"/>
      <c r="U497" s="77"/>
      <c r="V497" s="79"/>
      <c r="W497" s="79"/>
      <c r="X497" s="86"/>
      <c r="Y497" s="83"/>
      <c r="Z497" s="84"/>
      <c r="AA497" s="85"/>
      <c r="AB497" s="86"/>
    </row>
    <row r="498" spans="2:28" ht="16.5" customHeight="1" x14ac:dyDescent="0.25">
      <c r="B498" s="100" t="s">
        <v>205</v>
      </c>
      <c r="C498" s="101"/>
      <c r="D498" s="101"/>
      <c r="E498" s="101"/>
      <c r="F498" s="101"/>
      <c r="G498" s="102"/>
      <c r="H498" s="102" t="s">
        <v>207</v>
      </c>
      <c r="I498" s="102" t="s">
        <v>710</v>
      </c>
      <c r="J498" s="102" t="s">
        <v>5029</v>
      </c>
      <c r="K498" s="102" t="s">
        <v>3166</v>
      </c>
      <c r="L498" s="102">
        <v>8</v>
      </c>
      <c r="M498" s="102"/>
      <c r="N498" s="102"/>
      <c r="O498" s="102" t="s">
        <v>208</v>
      </c>
      <c r="P498" s="102" t="s">
        <v>209</v>
      </c>
      <c r="Q498" s="102" t="s">
        <v>139</v>
      </c>
      <c r="R498" s="102">
        <v>34160</v>
      </c>
      <c r="S498" s="102"/>
      <c r="T498" s="102">
        <v>80</v>
      </c>
      <c r="U498" s="102"/>
      <c r="V498" s="103"/>
      <c r="W498" s="101"/>
      <c r="X498" s="102"/>
      <c r="Y498" s="101"/>
      <c r="Z498" s="101"/>
      <c r="AA498" s="101"/>
      <c r="AB498" s="104"/>
    </row>
    <row r="499" spans="2:28" ht="16.5" customHeight="1" x14ac:dyDescent="0.25">
      <c r="B499" s="97">
        <v>2157</v>
      </c>
      <c r="C499" s="97" t="s">
        <v>206</v>
      </c>
      <c r="D499" s="98" t="s">
        <v>5028</v>
      </c>
      <c r="E499" s="99" t="s">
        <v>3308</v>
      </c>
      <c r="F499" s="97" t="s">
        <v>223</v>
      </c>
      <c r="G499" s="97">
        <v>1</v>
      </c>
      <c r="H499" s="105">
        <v>13</v>
      </c>
      <c r="I499" s="105">
        <v>0</v>
      </c>
      <c r="J499" s="105">
        <v>32</v>
      </c>
      <c r="K499" s="95">
        <v>5232</v>
      </c>
      <c r="L499" s="106">
        <f>T498</f>
        <v>80</v>
      </c>
      <c r="M499" s="106">
        <f>K499*L499</f>
        <v>418560</v>
      </c>
      <c r="N499" s="77"/>
      <c r="O499" s="78"/>
      <c r="P499" s="78"/>
      <c r="Q499" s="78"/>
      <c r="R499" s="79"/>
      <c r="S499" s="80"/>
      <c r="T499" s="81"/>
      <c r="U499" s="77"/>
      <c r="V499" s="79"/>
      <c r="W499" s="79"/>
      <c r="X499" s="82"/>
      <c r="Y499" s="83">
        <f>M499</f>
        <v>418560</v>
      </c>
      <c r="Z499" s="84"/>
      <c r="AA499" s="87">
        <f>AB499*M499/100</f>
        <v>41.856000000000002</v>
      </c>
      <c r="AB499" s="110">
        <v>0.01</v>
      </c>
    </row>
    <row r="500" spans="2:28" ht="16.5" customHeight="1" x14ac:dyDescent="0.25">
      <c r="B500" s="99"/>
      <c r="C500" s="99"/>
      <c r="D500" s="99"/>
      <c r="E500" s="99"/>
      <c r="F500" s="99"/>
      <c r="G500" s="99"/>
      <c r="H500" s="107"/>
      <c r="I500" s="107"/>
      <c r="J500" s="107"/>
      <c r="K500" s="106"/>
      <c r="L500" s="106"/>
      <c r="M500" s="106"/>
      <c r="N500" s="77"/>
      <c r="O500" s="78"/>
      <c r="P500" s="78"/>
      <c r="Q500" s="78"/>
      <c r="R500" s="79"/>
      <c r="S500" s="80"/>
      <c r="T500" s="81"/>
      <c r="U500" s="77"/>
      <c r="V500" s="79"/>
      <c r="W500" s="79"/>
      <c r="X500" s="86"/>
      <c r="Y500" s="83"/>
      <c r="Z500" s="84"/>
      <c r="AA500" s="85"/>
      <c r="AB500" s="86"/>
    </row>
    <row r="501" spans="2:28" ht="16.5" customHeight="1" x14ac:dyDescent="0.25">
      <c r="B501" s="100" t="s">
        <v>205</v>
      </c>
      <c r="C501" s="101"/>
      <c r="D501" s="101"/>
      <c r="E501" s="101"/>
      <c r="F501" s="101"/>
      <c r="G501" s="102"/>
      <c r="H501" s="102" t="s">
        <v>210</v>
      </c>
      <c r="I501" s="102" t="s">
        <v>1349</v>
      </c>
      <c r="J501" s="102" t="s">
        <v>1350</v>
      </c>
      <c r="K501" s="102" t="s">
        <v>3106</v>
      </c>
      <c r="L501" s="102">
        <v>8</v>
      </c>
      <c r="M501" s="102"/>
      <c r="N501" s="102"/>
      <c r="O501" s="102" t="s">
        <v>208</v>
      </c>
      <c r="P501" s="102" t="s">
        <v>209</v>
      </c>
      <c r="Q501" s="102" t="s">
        <v>139</v>
      </c>
      <c r="R501" s="102">
        <v>34160</v>
      </c>
      <c r="S501" s="102"/>
      <c r="T501" s="102">
        <v>80</v>
      </c>
      <c r="U501" s="102"/>
      <c r="V501" s="103"/>
      <c r="W501" s="101"/>
      <c r="X501" s="102"/>
      <c r="Y501" s="101"/>
      <c r="Z501" s="101"/>
      <c r="AA501" s="101"/>
      <c r="AB501" s="104"/>
    </row>
    <row r="502" spans="2:28" ht="16.5" customHeight="1" x14ac:dyDescent="0.25">
      <c r="B502" s="97">
        <v>2163</v>
      </c>
      <c r="C502" s="97" t="s">
        <v>206</v>
      </c>
      <c r="D502" s="98" t="s">
        <v>5036</v>
      </c>
      <c r="E502" s="99" t="s">
        <v>3308</v>
      </c>
      <c r="F502" s="97" t="s">
        <v>223</v>
      </c>
      <c r="G502" s="97">
        <v>1</v>
      </c>
      <c r="H502" s="105">
        <v>7</v>
      </c>
      <c r="I502" s="105">
        <v>1</v>
      </c>
      <c r="J502" s="105">
        <v>57</v>
      </c>
      <c r="K502" s="95">
        <v>2957</v>
      </c>
      <c r="L502" s="106">
        <f>T501</f>
        <v>80</v>
      </c>
      <c r="M502" s="106">
        <f>K502*L502</f>
        <v>236560</v>
      </c>
      <c r="N502" s="77"/>
      <c r="O502" s="78"/>
      <c r="P502" s="78"/>
      <c r="Q502" s="78"/>
      <c r="R502" s="79"/>
      <c r="S502" s="80"/>
      <c r="T502" s="81"/>
      <c r="U502" s="77"/>
      <c r="V502" s="79"/>
      <c r="W502" s="79"/>
      <c r="X502" s="82"/>
      <c r="Y502" s="83">
        <f>M502</f>
        <v>236560</v>
      </c>
      <c r="Z502" s="84"/>
      <c r="AA502" s="87">
        <f>AB502*M502/100</f>
        <v>23.655999999999999</v>
      </c>
      <c r="AB502" s="110">
        <v>0.01</v>
      </c>
    </row>
    <row r="503" spans="2:28" ht="16.5" customHeight="1" x14ac:dyDescent="0.25">
      <c r="B503" s="99"/>
      <c r="C503" s="99"/>
      <c r="D503" s="99"/>
      <c r="E503" s="99"/>
      <c r="F503" s="99"/>
      <c r="G503" s="99"/>
      <c r="H503" s="107"/>
      <c r="I503" s="107"/>
      <c r="J503" s="107"/>
      <c r="K503" s="106"/>
      <c r="L503" s="106"/>
      <c r="M503" s="106"/>
      <c r="N503" s="77"/>
      <c r="O503" s="78"/>
      <c r="P503" s="78"/>
      <c r="Q503" s="78"/>
      <c r="R503" s="79"/>
      <c r="S503" s="80"/>
      <c r="T503" s="81"/>
      <c r="U503" s="77"/>
      <c r="V503" s="79"/>
      <c r="W503" s="79"/>
      <c r="X503" s="86"/>
      <c r="Y503" s="83"/>
      <c r="Z503" s="84"/>
      <c r="AA503" s="85"/>
      <c r="AB503" s="86"/>
    </row>
    <row r="504" spans="2:28" ht="16.5" customHeight="1" x14ac:dyDescent="0.25">
      <c r="B504" s="100" t="s">
        <v>205</v>
      </c>
      <c r="C504" s="101"/>
      <c r="D504" s="101"/>
      <c r="E504" s="101"/>
      <c r="F504" s="101"/>
      <c r="G504" s="102"/>
      <c r="H504" s="102" t="s">
        <v>210</v>
      </c>
      <c r="I504" s="102" t="s">
        <v>694</v>
      </c>
      <c r="J504" s="102" t="s">
        <v>5038</v>
      </c>
      <c r="K504" s="102">
        <v>17</v>
      </c>
      <c r="L504" s="102">
        <v>8</v>
      </c>
      <c r="M504" s="102"/>
      <c r="N504" s="102"/>
      <c r="O504" s="102" t="s">
        <v>208</v>
      </c>
      <c r="P504" s="102" t="s">
        <v>209</v>
      </c>
      <c r="Q504" s="102" t="s">
        <v>139</v>
      </c>
      <c r="R504" s="102">
        <v>34160</v>
      </c>
      <c r="S504" s="102"/>
      <c r="T504" s="102">
        <v>80</v>
      </c>
      <c r="U504" s="102"/>
      <c r="V504" s="103"/>
      <c r="W504" s="101"/>
      <c r="X504" s="102"/>
      <c r="Y504" s="101"/>
      <c r="Z504" s="101"/>
      <c r="AA504" s="101"/>
      <c r="AB504" s="104"/>
    </row>
    <row r="505" spans="2:28" ht="16.5" customHeight="1" x14ac:dyDescent="0.25">
      <c r="B505" s="97">
        <v>2164</v>
      </c>
      <c r="C505" s="97" t="s">
        <v>206</v>
      </c>
      <c r="D505" s="98" t="s">
        <v>5037</v>
      </c>
      <c r="E505" s="99" t="s">
        <v>3058</v>
      </c>
      <c r="F505" s="97" t="s">
        <v>223</v>
      </c>
      <c r="G505" s="97">
        <v>1</v>
      </c>
      <c r="H505" s="105">
        <v>10</v>
      </c>
      <c r="I505" s="105">
        <v>0</v>
      </c>
      <c r="J505" s="105">
        <v>22</v>
      </c>
      <c r="K505" s="95">
        <v>4022</v>
      </c>
      <c r="L505" s="106">
        <f>T504</f>
        <v>80</v>
      </c>
      <c r="M505" s="106">
        <f>K505*L505</f>
        <v>321760</v>
      </c>
      <c r="N505" s="77"/>
      <c r="O505" s="78"/>
      <c r="P505" s="78"/>
      <c r="Q505" s="78"/>
      <c r="R505" s="79"/>
      <c r="S505" s="80"/>
      <c r="T505" s="81"/>
      <c r="U505" s="77"/>
      <c r="V505" s="79"/>
      <c r="W505" s="79"/>
      <c r="X505" s="82"/>
      <c r="Y505" s="83">
        <f>M505</f>
        <v>321760</v>
      </c>
      <c r="Z505" s="84"/>
      <c r="AA505" s="87">
        <f>AB505*M505/100</f>
        <v>32.176000000000002</v>
      </c>
      <c r="AB505" s="110">
        <v>0.01</v>
      </c>
    </row>
    <row r="506" spans="2:28" ht="16.5" customHeight="1" x14ac:dyDescent="0.25">
      <c r="B506" s="99"/>
      <c r="C506" s="99"/>
      <c r="D506" s="99"/>
      <c r="E506" s="99"/>
      <c r="F506" s="99"/>
      <c r="G506" s="99"/>
      <c r="H506" s="107"/>
      <c r="I506" s="107"/>
      <c r="J506" s="107"/>
      <c r="K506" s="106"/>
      <c r="L506" s="106"/>
      <c r="M506" s="106"/>
      <c r="N506" s="77"/>
      <c r="O506" s="78"/>
      <c r="P506" s="78"/>
      <c r="Q506" s="78"/>
      <c r="R506" s="79"/>
      <c r="S506" s="80"/>
      <c r="T506" s="81"/>
      <c r="U506" s="77"/>
      <c r="V506" s="79"/>
      <c r="W506" s="79"/>
      <c r="X506" s="86"/>
      <c r="Y506" s="83"/>
      <c r="Z506" s="84"/>
      <c r="AA506" s="85"/>
      <c r="AB506" s="86"/>
    </row>
    <row r="507" spans="2:28" ht="16.5" customHeight="1" x14ac:dyDescent="0.25">
      <c r="B507" s="100" t="s">
        <v>205</v>
      </c>
      <c r="C507" s="101"/>
      <c r="D507" s="101"/>
      <c r="E507" s="101"/>
      <c r="F507" s="101"/>
      <c r="G507" s="102"/>
      <c r="H507" s="102" t="s">
        <v>210</v>
      </c>
      <c r="I507" s="102" t="s">
        <v>1415</v>
      </c>
      <c r="J507" s="102" t="s">
        <v>1416</v>
      </c>
      <c r="K507" s="102">
        <v>30</v>
      </c>
      <c r="L507" s="102">
        <v>8</v>
      </c>
      <c r="M507" s="102"/>
      <c r="N507" s="102"/>
      <c r="O507" s="102" t="s">
        <v>208</v>
      </c>
      <c r="P507" s="102" t="s">
        <v>209</v>
      </c>
      <c r="Q507" s="102" t="s">
        <v>139</v>
      </c>
      <c r="R507" s="102">
        <v>34160</v>
      </c>
      <c r="S507" s="102"/>
      <c r="T507" s="102">
        <v>80</v>
      </c>
      <c r="U507" s="102"/>
      <c r="V507" s="103"/>
      <c r="W507" s="101"/>
      <c r="X507" s="102"/>
      <c r="Y507" s="101"/>
      <c r="Z507" s="101"/>
      <c r="AA507" s="101"/>
      <c r="AB507" s="104"/>
    </row>
    <row r="508" spans="2:28" ht="16.5" customHeight="1" x14ac:dyDescent="0.25">
      <c r="B508" s="97">
        <v>2169</v>
      </c>
      <c r="C508" s="97" t="s">
        <v>206</v>
      </c>
      <c r="D508" s="98" t="s">
        <v>5052</v>
      </c>
      <c r="E508" s="99" t="s">
        <v>3074</v>
      </c>
      <c r="F508" s="97" t="s">
        <v>223</v>
      </c>
      <c r="G508" s="97">
        <v>1</v>
      </c>
      <c r="H508" s="105">
        <v>29</v>
      </c>
      <c r="I508" s="105">
        <v>1</v>
      </c>
      <c r="J508" s="105">
        <v>37</v>
      </c>
      <c r="K508" s="95">
        <v>11737</v>
      </c>
      <c r="L508" s="106">
        <f>T507</f>
        <v>80</v>
      </c>
      <c r="M508" s="106">
        <f>K508*L508</f>
        <v>938960</v>
      </c>
      <c r="N508" s="77"/>
      <c r="O508" s="78"/>
      <c r="P508" s="78"/>
      <c r="Q508" s="78"/>
      <c r="R508" s="79"/>
      <c r="S508" s="80"/>
      <c r="T508" s="81"/>
      <c r="U508" s="77"/>
      <c r="V508" s="79"/>
      <c r="W508" s="79"/>
      <c r="X508" s="82"/>
      <c r="Y508" s="83">
        <f>M508</f>
        <v>938960</v>
      </c>
      <c r="Z508" s="84"/>
      <c r="AA508" s="87">
        <f>AB508*M508/100</f>
        <v>93.896000000000001</v>
      </c>
      <c r="AB508" s="110">
        <v>0.01</v>
      </c>
    </row>
    <row r="509" spans="2:28" ht="16.5" customHeight="1" x14ac:dyDescent="0.25">
      <c r="B509" s="99"/>
      <c r="C509" s="99"/>
      <c r="D509" s="99"/>
      <c r="E509" s="99"/>
      <c r="F509" s="99"/>
      <c r="G509" s="99"/>
      <c r="H509" s="107"/>
      <c r="I509" s="107"/>
      <c r="J509" s="107"/>
      <c r="K509" s="106"/>
      <c r="L509" s="106"/>
      <c r="M509" s="106"/>
      <c r="N509" s="77"/>
      <c r="O509" s="78"/>
      <c r="P509" s="78"/>
      <c r="Q509" s="78"/>
      <c r="R509" s="79"/>
      <c r="S509" s="80"/>
      <c r="T509" s="81"/>
      <c r="U509" s="77"/>
      <c r="V509" s="79"/>
      <c r="W509" s="79"/>
      <c r="X509" s="86"/>
      <c r="Y509" s="83"/>
      <c r="Z509" s="84"/>
      <c r="AA509" s="85"/>
      <c r="AB509" s="86"/>
    </row>
    <row r="510" spans="2:28" ht="16.5" customHeight="1" x14ac:dyDescent="0.25">
      <c r="B510" s="100" t="s">
        <v>205</v>
      </c>
      <c r="C510" s="101"/>
      <c r="D510" s="101"/>
      <c r="E510" s="101"/>
      <c r="F510" s="101"/>
      <c r="G510" s="102"/>
      <c r="H510" s="102" t="s">
        <v>210</v>
      </c>
      <c r="I510" s="102" t="s">
        <v>1767</v>
      </c>
      <c r="J510" s="102" t="s">
        <v>1493</v>
      </c>
      <c r="K510" s="102">
        <v>60</v>
      </c>
      <c r="L510" s="102">
        <v>8</v>
      </c>
      <c r="M510" s="102"/>
      <c r="N510" s="102"/>
      <c r="O510" s="102" t="s">
        <v>208</v>
      </c>
      <c r="P510" s="102" t="s">
        <v>209</v>
      </c>
      <c r="Q510" s="102" t="s">
        <v>139</v>
      </c>
      <c r="R510" s="102">
        <v>34160</v>
      </c>
      <c r="S510" s="102"/>
      <c r="T510" s="102">
        <v>80</v>
      </c>
      <c r="U510" s="102" t="s">
        <v>5054</v>
      </c>
      <c r="V510" s="103"/>
      <c r="W510" s="101"/>
      <c r="X510" s="102"/>
      <c r="Y510" s="101"/>
      <c r="Z510" s="101"/>
      <c r="AA510" s="101"/>
      <c r="AB510" s="104"/>
    </row>
    <row r="511" spans="2:28" ht="16.5" customHeight="1" x14ac:dyDescent="0.25">
      <c r="B511" s="97">
        <v>2170</v>
      </c>
      <c r="C511" s="97" t="s">
        <v>206</v>
      </c>
      <c r="D511" s="98" t="s">
        <v>5053</v>
      </c>
      <c r="E511" s="99" t="s">
        <v>3074</v>
      </c>
      <c r="F511" s="97" t="s">
        <v>223</v>
      </c>
      <c r="G511" s="97">
        <v>2</v>
      </c>
      <c r="H511" s="105">
        <v>1</v>
      </c>
      <c r="I511" s="105">
        <v>0</v>
      </c>
      <c r="J511" s="105">
        <v>8</v>
      </c>
      <c r="K511" s="95">
        <v>408</v>
      </c>
      <c r="L511" s="106">
        <f>T510</f>
        <v>80</v>
      </c>
      <c r="M511" s="106">
        <f>K511*L511</f>
        <v>32640</v>
      </c>
      <c r="N511" s="77"/>
      <c r="O511" s="78" t="s">
        <v>203</v>
      </c>
      <c r="P511" s="78" t="s">
        <v>211</v>
      </c>
      <c r="Q511" s="78" t="s">
        <v>143</v>
      </c>
      <c r="R511" s="79">
        <v>72</v>
      </c>
      <c r="S511" s="80"/>
      <c r="T511" s="81">
        <v>7450</v>
      </c>
      <c r="U511" s="96" t="s">
        <v>411</v>
      </c>
      <c r="V511" s="79">
        <f>R511*T511*85/100</f>
        <v>455940</v>
      </c>
      <c r="W511" s="79">
        <f>R511*T511-V511</f>
        <v>80460</v>
      </c>
      <c r="X511" s="82">
        <f>M511+W511</f>
        <v>113100</v>
      </c>
      <c r="Y511" s="83">
        <f>M511</f>
        <v>32640</v>
      </c>
      <c r="Z511" s="84"/>
      <c r="AA511" s="87">
        <f>AB511*M511/100</f>
        <v>6.5280000000000005</v>
      </c>
      <c r="AB511" s="86">
        <v>0.02</v>
      </c>
    </row>
    <row r="512" spans="2:28" ht="16.5" customHeight="1" x14ac:dyDescent="0.25">
      <c r="B512" s="99"/>
      <c r="C512" s="99"/>
      <c r="D512" s="99"/>
      <c r="E512" s="99"/>
      <c r="F512" s="99"/>
      <c r="G512" s="99"/>
      <c r="H512" s="107"/>
      <c r="I512" s="107"/>
      <c r="J512" s="107"/>
      <c r="K512" s="106"/>
      <c r="L512" s="106"/>
      <c r="M512" s="106"/>
      <c r="N512" s="77"/>
      <c r="O512" s="78"/>
      <c r="P512" s="78"/>
      <c r="Q512" s="78"/>
      <c r="R512" s="79"/>
      <c r="S512" s="80"/>
      <c r="T512" s="81"/>
      <c r="U512" s="77"/>
      <c r="V512" s="79"/>
      <c r="W512" s="79"/>
      <c r="X512" s="86"/>
      <c r="Y512" s="83"/>
      <c r="Z512" s="84"/>
      <c r="AA512" s="85"/>
      <c r="AB512" s="86"/>
    </row>
    <row r="513" spans="2:28" ht="16.5" customHeight="1" x14ac:dyDescent="0.25">
      <c r="B513" s="100" t="s">
        <v>205</v>
      </c>
      <c r="C513" s="101"/>
      <c r="D513" s="101"/>
      <c r="E513" s="101"/>
      <c r="F513" s="101"/>
      <c r="G513" s="102"/>
      <c r="H513" s="102" t="s">
        <v>210</v>
      </c>
      <c r="I513" s="102" t="s">
        <v>5082</v>
      </c>
      <c r="J513" s="102" t="s">
        <v>2090</v>
      </c>
      <c r="K513" s="102">
        <v>50</v>
      </c>
      <c r="L513" s="102">
        <v>8</v>
      </c>
      <c r="M513" s="102"/>
      <c r="N513" s="102"/>
      <c r="O513" s="102" t="s">
        <v>208</v>
      </c>
      <c r="P513" s="102" t="s">
        <v>209</v>
      </c>
      <c r="Q513" s="102" t="s">
        <v>139</v>
      </c>
      <c r="R513" s="102">
        <v>34160</v>
      </c>
      <c r="S513" s="102"/>
      <c r="T513" s="102">
        <v>80</v>
      </c>
      <c r="U513" s="102"/>
      <c r="V513" s="103"/>
      <c r="W513" s="101"/>
      <c r="X513" s="102" t="s">
        <v>212</v>
      </c>
      <c r="Y513" s="101" t="s">
        <v>5083</v>
      </c>
      <c r="Z513" s="101"/>
      <c r="AA513" s="101"/>
      <c r="AB513" s="104"/>
    </row>
    <row r="514" spans="2:28" ht="16.5" customHeight="1" x14ac:dyDescent="0.25">
      <c r="B514" s="97">
        <v>2181</v>
      </c>
      <c r="C514" s="97" t="s">
        <v>206</v>
      </c>
      <c r="D514" s="98" t="s">
        <v>5081</v>
      </c>
      <c r="E514" s="99" t="s">
        <v>3038</v>
      </c>
      <c r="F514" s="97" t="s">
        <v>223</v>
      </c>
      <c r="G514" s="97">
        <v>1</v>
      </c>
      <c r="H514" s="105">
        <v>20</v>
      </c>
      <c r="I514" s="105">
        <v>1</v>
      </c>
      <c r="J514" s="105">
        <v>66</v>
      </c>
      <c r="K514" s="95">
        <v>8166</v>
      </c>
      <c r="L514" s="106">
        <f>T513</f>
        <v>80</v>
      </c>
      <c r="M514" s="106">
        <f>K514*L514</f>
        <v>653280</v>
      </c>
      <c r="N514" s="77"/>
      <c r="O514" s="78"/>
      <c r="P514" s="78"/>
      <c r="Q514" s="78"/>
      <c r="R514" s="79"/>
      <c r="S514" s="80"/>
      <c r="T514" s="81"/>
      <c r="U514" s="77"/>
      <c r="V514" s="79"/>
      <c r="W514" s="79"/>
      <c r="X514" s="82"/>
      <c r="Y514" s="83">
        <f>M514</f>
        <v>653280</v>
      </c>
      <c r="Z514" s="84"/>
      <c r="AA514" s="87">
        <f>AB514*M514/100</f>
        <v>65.328000000000003</v>
      </c>
      <c r="AB514" s="110">
        <v>0.01</v>
      </c>
    </row>
    <row r="515" spans="2:28" ht="16.5" customHeight="1" x14ac:dyDescent="0.25">
      <c r="B515" s="99"/>
      <c r="C515" s="99"/>
      <c r="D515" s="99"/>
      <c r="E515" s="99"/>
      <c r="F515" s="99"/>
      <c r="G515" s="99"/>
      <c r="H515" s="107"/>
      <c r="I515" s="107"/>
      <c r="J515" s="107"/>
      <c r="K515" s="106"/>
      <c r="L515" s="106"/>
      <c r="M515" s="106"/>
      <c r="N515" s="77"/>
      <c r="O515" s="78"/>
      <c r="P515" s="78"/>
      <c r="Q515" s="78"/>
      <c r="R515" s="79"/>
      <c r="S515" s="80"/>
      <c r="T515" s="81"/>
      <c r="U515" s="77"/>
      <c r="V515" s="79"/>
      <c r="W515" s="79"/>
      <c r="X515" s="86"/>
      <c r="Y515" s="83"/>
      <c r="Z515" s="84"/>
      <c r="AA515" s="85"/>
      <c r="AB515" s="86"/>
    </row>
    <row r="516" spans="2:28" ht="16.5" customHeight="1" x14ac:dyDescent="0.25">
      <c r="B516" s="100" t="s">
        <v>205</v>
      </c>
      <c r="C516" s="101"/>
      <c r="D516" s="101"/>
      <c r="E516" s="101"/>
      <c r="F516" s="101"/>
      <c r="G516" s="102"/>
      <c r="H516" s="102" t="s">
        <v>207</v>
      </c>
      <c r="I516" s="102" t="s">
        <v>2589</v>
      </c>
      <c r="J516" s="102" t="s">
        <v>1330</v>
      </c>
      <c r="K516" s="102">
        <v>15</v>
      </c>
      <c r="L516" s="102">
        <v>8</v>
      </c>
      <c r="M516" s="102"/>
      <c r="N516" s="102"/>
      <c r="O516" s="102" t="s">
        <v>208</v>
      </c>
      <c r="P516" s="102" t="s">
        <v>209</v>
      </c>
      <c r="Q516" s="102" t="s">
        <v>139</v>
      </c>
      <c r="R516" s="102">
        <v>34160</v>
      </c>
      <c r="S516" s="102"/>
      <c r="T516" s="102">
        <v>80</v>
      </c>
      <c r="U516" s="102"/>
      <c r="V516" s="103"/>
      <c r="W516" s="101"/>
      <c r="X516" s="102" t="s">
        <v>212</v>
      </c>
      <c r="Y516" s="101" t="s">
        <v>5090</v>
      </c>
      <c r="Z516" s="101"/>
      <c r="AA516" s="101"/>
      <c r="AB516" s="104"/>
    </row>
    <row r="517" spans="2:28" ht="16.5" customHeight="1" x14ac:dyDescent="0.25">
      <c r="B517" s="97">
        <v>2184</v>
      </c>
      <c r="C517" s="97" t="s">
        <v>206</v>
      </c>
      <c r="D517" s="98" t="s">
        <v>5089</v>
      </c>
      <c r="E517" s="99" t="s">
        <v>3084</v>
      </c>
      <c r="F517" s="97" t="s">
        <v>223</v>
      </c>
      <c r="G517" s="97">
        <v>1</v>
      </c>
      <c r="H517" s="105">
        <v>4</v>
      </c>
      <c r="I517" s="105">
        <v>0</v>
      </c>
      <c r="J517" s="105">
        <v>67</v>
      </c>
      <c r="K517" s="95">
        <v>1667</v>
      </c>
      <c r="L517" s="106">
        <f>T516</f>
        <v>80</v>
      </c>
      <c r="M517" s="106">
        <f>K517*L517</f>
        <v>133360</v>
      </c>
      <c r="N517" s="77"/>
      <c r="O517" s="78"/>
      <c r="P517" s="78"/>
      <c r="Q517" s="78"/>
      <c r="R517" s="79"/>
      <c r="S517" s="80"/>
      <c r="T517" s="81"/>
      <c r="U517" s="77"/>
      <c r="V517" s="79"/>
      <c r="W517" s="79"/>
      <c r="X517" s="82"/>
      <c r="Y517" s="83">
        <f>M517</f>
        <v>133360</v>
      </c>
      <c r="Z517" s="84"/>
      <c r="AA517" s="87">
        <f>AB517*M517/100</f>
        <v>13.336000000000002</v>
      </c>
      <c r="AB517" s="110">
        <v>0.01</v>
      </c>
    </row>
    <row r="518" spans="2:28" ht="16.5" customHeight="1" x14ac:dyDescent="0.25">
      <c r="B518" s="99"/>
      <c r="C518" s="99"/>
      <c r="D518" s="99"/>
      <c r="E518" s="99"/>
      <c r="F518" s="99"/>
      <c r="G518" s="99"/>
      <c r="H518" s="107"/>
      <c r="I518" s="107"/>
      <c r="J518" s="107"/>
      <c r="K518" s="106"/>
      <c r="L518" s="106"/>
      <c r="M518" s="106"/>
      <c r="N518" s="77"/>
      <c r="O518" s="78"/>
      <c r="P518" s="78"/>
      <c r="Q518" s="78"/>
      <c r="R518" s="79"/>
      <c r="S518" s="80"/>
      <c r="T518" s="81"/>
      <c r="U518" s="77"/>
      <c r="V518" s="79"/>
      <c r="W518" s="79"/>
      <c r="X518" s="86"/>
      <c r="Y518" s="83"/>
      <c r="Z518" s="84"/>
      <c r="AA518" s="85"/>
      <c r="AB518" s="86"/>
    </row>
    <row r="519" spans="2:28" ht="16.5" customHeight="1" x14ac:dyDescent="0.25">
      <c r="B519" s="100" t="s">
        <v>205</v>
      </c>
      <c r="C519" s="101"/>
      <c r="D519" s="101"/>
      <c r="E519" s="101"/>
      <c r="F519" s="101"/>
      <c r="G519" s="102"/>
      <c r="H519" s="102" t="s">
        <v>207</v>
      </c>
      <c r="I519" s="102" t="s">
        <v>326</v>
      </c>
      <c r="J519" s="102" t="s">
        <v>1758</v>
      </c>
      <c r="K519" s="102">
        <v>7</v>
      </c>
      <c r="L519" s="102">
        <v>8</v>
      </c>
      <c r="M519" s="102"/>
      <c r="N519" s="102"/>
      <c r="O519" s="102" t="s">
        <v>208</v>
      </c>
      <c r="P519" s="102" t="s">
        <v>209</v>
      </c>
      <c r="Q519" s="102" t="s">
        <v>139</v>
      </c>
      <c r="R519" s="102">
        <v>34160</v>
      </c>
      <c r="S519" s="102"/>
      <c r="T519" s="102">
        <v>80</v>
      </c>
      <c r="U519" s="102"/>
      <c r="V519" s="103"/>
      <c r="W519" s="101"/>
      <c r="X519" s="102"/>
      <c r="Y519" s="101"/>
      <c r="Z519" s="101"/>
      <c r="AA519" s="101"/>
      <c r="AB519" s="104"/>
    </row>
    <row r="520" spans="2:28" ht="16.5" customHeight="1" x14ac:dyDescent="0.25">
      <c r="B520" s="97">
        <v>2306</v>
      </c>
      <c r="C520" s="97" t="s">
        <v>206</v>
      </c>
      <c r="D520" s="98">
        <v>3855</v>
      </c>
      <c r="E520" s="99">
        <v>27</v>
      </c>
      <c r="F520" s="97">
        <v>6</v>
      </c>
      <c r="G520" s="97">
        <v>1</v>
      </c>
      <c r="H520" s="105">
        <v>8</v>
      </c>
      <c r="I520" s="105">
        <v>0</v>
      </c>
      <c r="J520" s="105">
        <v>10</v>
      </c>
      <c r="K520" s="95">
        <v>3210</v>
      </c>
      <c r="L520" s="106">
        <f>T519</f>
        <v>80</v>
      </c>
      <c r="M520" s="106">
        <f>K520*L520</f>
        <v>256800</v>
      </c>
      <c r="N520" s="77"/>
      <c r="O520" s="78"/>
      <c r="P520" s="78"/>
      <c r="Q520" s="78"/>
      <c r="R520" s="79"/>
      <c r="S520" s="80"/>
      <c r="T520" s="81"/>
      <c r="U520" s="77"/>
      <c r="V520" s="79"/>
      <c r="W520" s="79"/>
      <c r="X520" s="82"/>
      <c r="Y520" s="83">
        <f>M520</f>
        <v>256800</v>
      </c>
      <c r="Z520" s="84"/>
      <c r="AA520" s="87">
        <f>AB520*M520/100</f>
        <v>25.68</v>
      </c>
      <c r="AB520" s="110">
        <v>0.01</v>
      </c>
    </row>
    <row r="521" spans="2:28" ht="16.5" customHeight="1" x14ac:dyDescent="0.25">
      <c r="B521" s="99"/>
      <c r="C521" s="99"/>
      <c r="D521" s="99"/>
      <c r="E521" s="99"/>
      <c r="F521" s="99"/>
      <c r="G521" s="99"/>
      <c r="H521" s="107"/>
      <c r="I521" s="107"/>
      <c r="J521" s="107"/>
      <c r="K521" s="106"/>
      <c r="L521" s="106"/>
      <c r="M521" s="106"/>
      <c r="N521" s="77"/>
      <c r="O521" s="78"/>
      <c r="P521" s="78"/>
      <c r="Q521" s="78"/>
      <c r="R521" s="79"/>
      <c r="S521" s="80"/>
      <c r="T521" s="81"/>
      <c r="U521" s="77"/>
      <c r="V521" s="79"/>
      <c r="W521" s="79"/>
      <c r="X521" s="86"/>
      <c r="Y521" s="83"/>
      <c r="Z521" s="84"/>
      <c r="AA521" s="85"/>
      <c r="AB521" s="86"/>
    </row>
    <row r="522" spans="2:28" ht="16.5" customHeight="1" x14ac:dyDescent="0.25">
      <c r="B522" s="100" t="s">
        <v>205</v>
      </c>
      <c r="C522" s="101"/>
      <c r="D522" s="101"/>
      <c r="E522" s="101"/>
      <c r="F522" s="101"/>
      <c r="G522" s="102"/>
      <c r="H522" s="102" t="s">
        <v>207</v>
      </c>
      <c r="I522" s="102" t="s">
        <v>2335</v>
      </c>
      <c r="J522" s="102" t="s">
        <v>5481</v>
      </c>
      <c r="K522" s="102" t="s">
        <v>5482</v>
      </c>
      <c r="L522" s="102">
        <v>8</v>
      </c>
      <c r="M522" s="102"/>
      <c r="N522" s="102"/>
      <c r="O522" s="102" t="s">
        <v>208</v>
      </c>
      <c r="P522" s="102" t="s">
        <v>209</v>
      </c>
      <c r="Q522" s="102" t="s">
        <v>139</v>
      </c>
      <c r="R522" s="102">
        <v>34160</v>
      </c>
      <c r="S522" s="102"/>
      <c r="T522" s="102">
        <v>80</v>
      </c>
      <c r="U522" s="102" t="s">
        <v>5483</v>
      </c>
      <c r="V522" s="103"/>
      <c r="W522" s="101"/>
      <c r="X522" s="102"/>
      <c r="Y522" s="101"/>
      <c r="Z522" s="101"/>
      <c r="AA522" s="101"/>
      <c r="AB522" s="104"/>
    </row>
    <row r="523" spans="2:28" ht="16.5" customHeight="1" x14ac:dyDescent="0.25">
      <c r="B523" s="97">
        <v>2613</v>
      </c>
      <c r="C523" s="97" t="s">
        <v>206</v>
      </c>
      <c r="D523" s="98">
        <v>3432</v>
      </c>
      <c r="E523" s="99">
        <v>14</v>
      </c>
      <c r="F523" s="97">
        <v>6</v>
      </c>
      <c r="G523" s="97">
        <v>1</v>
      </c>
      <c r="H523" s="105">
        <v>55</v>
      </c>
      <c r="I523" s="105">
        <v>1</v>
      </c>
      <c r="J523" s="105">
        <v>7</v>
      </c>
      <c r="K523" s="95">
        <v>22107</v>
      </c>
      <c r="L523" s="106">
        <f>T522</f>
        <v>80</v>
      </c>
      <c r="M523" s="106">
        <f>K523*L523</f>
        <v>1768560</v>
      </c>
      <c r="N523" s="77"/>
      <c r="O523" s="78"/>
      <c r="P523" s="78"/>
      <c r="Q523" s="78"/>
      <c r="R523" s="79"/>
      <c r="S523" s="80"/>
      <c r="T523" s="81"/>
      <c r="U523" s="77"/>
      <c r="V523" s="79"/>
      <c r="W523" s="79"/>
      <c r="X523" s="82"/>
      <c r="Y523" s="83">
        <f>M523</f>
        <v>1768560</v>
      </c>
      <c r="Z523" s="84"/>
      <c r="AA523" s="87">
        <f>AB523*M523/100</f>
        <v>176.85600000000002</v>
      </c>
      <c r="AB523" s="110">
        <v>0.01</v>
      </c>
    </row>
    <row r="524" spans="2:28" ht="16.5" customHeight="1" x14ac:dyDescent="0.25">
      <c r="B524" s="99"/>
      <c r="C524" s="99"/>
      <c r="D524" s="99"/>
      <c r="E524" s="99"/>
      <c r="F524" s="99"/>
      <c r="G524" s="99"/>
      <c r="H524" s="107"/>
      <c r="I524" s="107"/>
      <c r="J524" s="107"/>
      <c r="K524" s="106"/>
      <c r="L524" s="106"/>
      <c r="M524" s="106"/>
      <c r="N524" s="77"/>
      <c r="O524" s="78"/>
      <c r="P524" s="78"/>
      <c r="Q524" s="78"/>
      <c r="R524" s="79"/>
      <c r="S524" s="80"/>
      <c r="T524" s="81"/>
      <c r="U524" s="77"/>
      <c r="V524" s="79"/>
      <c r="W524" s="79"/>
      <c r="X524" s="86"/>
      <c r="Y524" s="83"/>
      <c r="Z524" s="84"/>
      <c r="AA524" s="85"/>
      <c r="AB524" s="86"/>
    </row>
    <row r="525" spans="2:28" ht="16.5" customHeight="1" x14ac:dyDescent="0.25">
      <c r="B525" s="100" t="s">
        <v>205</v>
      </c>
      <c r="C525" s="101"/>
      <c r="D525" s="101"/>
      <c r="E525" s="101"/>
      <c r="F525" s="101"/>
      <c r="G525" s="102"/>
      <c r="H525" s="102" t="s">
        <v>210</v>
      </c>
      <c r="I525" s="102" t="s">
        <v>1150</v>
      </c>
      <c r="J525" s="102" t="s">
        <v>1656</v>
      </c>
      <c r="K525" s="102">
        <v>70</v>
      </c>
      <c r="L525" s="102">
        <v>8</v>
      </c>
      <c r="M525" s="102"/>
      <c r="N525" s="102"/>
      <c r="O525" s="102" t="s">
        <v>208</v>
      </c>
      <c r="P525" s="102" t="s">
        <v>209</v>
      </c>
      <c r="Q525" s="102" t="s">
        <v>139</v>
      </c>
      <c r="R525" s="102">
        <v>34160</v>
      </c>
      <c r="S525" s="102"/>
      <c r="T525" s="102">
        <v>80</v>
      </c>
      <c r="U525" s="102"/>
      <c r="V525" s="103"/>
      <c r="W525" s="101"/>
      <c r="X525" s="102" t="s">
        <v>212</v>
      </c>
      <c r="Y525" s="101" t="s">
        <v>1400</v>
      </c>
      <c r="Z525" s="101"/>
      <c r="AA525" s="101"/>
      <c r="AB525" s="104"/>
    </row>
    <row r="526" spans="2:28" ht="16.5" customHeight="1" x14ac:dyDescent="0.25">
      <c r="B526" s="97">
        <v>2776</v>
      </c>
      <c r="C526" s="97" t="s">
        <v>5579</v>
      </c>
      <c r="D526" s="98">
        <v>1784</v>
      </c>
      <c r="E526" s="99">
        <v>141</v>
      </c>
      <c r="F526" s="97"/>
      <c r="G526" s="97">
        <v>1</v>
      </c>
      <c r="H526" s="105">
        <v>15</v>
      </c>
      <c r="I526" s="105">
        <v>3</v>
      </c>
      <c r="J526" s="105">
        <v>20</v>
      </c>
      <c r="K526" s="95">
        <v>6320</v>
      </c>
      <c r="L526" s="106">
        <f>T525</f>
        <v>80</v>
      </c>
      <c r="M526" s="106">
        <f>K526*L526</f>
        <v>505600</v>
      </c>
      <c r="N526" s="77"/>
      <c r="O526" s="78"/>
      <c r="P526" s="78"/>
      <c r="Q526" s="78"/>
      <c r="R526" s="79"/>
      <c r="S526" s="80"/>
      <c r="T526" s="81"/>
      <c r="U526" s="77"/>
      <c r="V526" s="79"/>
      <c r="W526" s="79"/>
      <c r="X526" s="82"/>
      <c r="Y526" s="83">
        <f>M526</f>
        <v>505600</v>
      </c>
      <c r="Z526" s="84"/>
      <c r="AA526" s="87">
        <f>AB526*M526/100</f>
        <v>50.56</v>
      </c>
      <c r="AB526" s="110">
        <v>0.01</v>
      </c>
    </row>
    <row r="527" spans="2:28" ht="16.5" customHeight="1" x14ac:dyDescent="0.25">
      <c r="B527" s="99"/>
      <c r="C527" s="99"/>
      <c r="D527" s="99"/>
      <c r="E527" s="99"/>
      <c r="F527" s="99"/>
      <c r="G527" s="99"/>
      <c r="H527" s="107"/>
      <c r="I527" s="107"/>
      <c r="J527" s="107"/>
      <c r="K527" s="106"/>
      <c r="L527" s="106"/>
      <c r="M527" s="106"/>
      <c r="N527" s="77"/>
      <c r="O527" s="78"/>
      <c r="P527" s="78"/>
      <c r="Q527" s="78"/>
      <c r="R527" s="79"/>
      <c r="S527" s="80"/>
      <c r="T527" s="81"/>
      <c r="U527" s="77"/>
      <c r="V527" s="79"/>
      <c r="W527" s="79"/>
      <c r="X527" s="86"/>
      <c r="Y527" s="83"/>
      <c r="Z527" s="84"/>
      <c r="AA527" s="85"/>
      <c r="AB527" s="86"/>
    </row>
    <row r="528" spans="2:28" ht="16.5" customHeight="1" x14ac:dyDescent="0.25">
      <c r="B528" s="100" t="s">
        <v>205</v>
      </c>
      <c r="C528" s="101"/>
      <c r="D528" s="101"/>
      <c r="E528" s="101"/>
      <c r="F528" s="101"/>
      <c r="G528" s="102"/>
      <c r="H528" s="102" t="s">
        <v>210</v>
      </c>
      <c r="I528" s="102" t="s">
        <v>1397</v>
      </c>
      <c r="J528" s="102" t="s">
        <v>743</v>
      </c>
      <c r="K528" s="102">
        <v>70</v>
      </c>
      <c r="L528" s="102">
        <v>8</v>
      </c>
      <c r="M528" s="102"/>
      <c r="N528" s="102"/>
      <c r="O528" s="102" t="s">
        <v>208</v>
      </c>
      <c r="P528" s="102" t="s">
        <v>209</v>
      </c>
      <c r="Q528" s="102" t="s">
        <v>139</v>
      </c>
      <c r="R528" s="102">
        <v>34160</v>
      </c>
      <c r="S528" s="102"/>
      <c r="T528" s="102">
        <v>80</v>
      </c>
      <c r="U528" s="102"/>
      <c r="V528" s="103"/>
      <c r="W528" s="101"/>
      <c r="X528" s="102" t="s">
        <v>212</v>
      </c>
      <c r="Y528" s="101" t="s">
        <v>1400</v>
      </c>
      <c r="Z528" s="101"/>
      <c r="AA528" s="101"/>
      <c r="AB528" s="104"/>
    </row>
    <row r="529" spans="2:28" ht="16.5" customHeight="1" x14ac:dyDescent="0.25">
      <c r="B529" s="97">
        <v>2777</v>
      </c>
      <c r="C529" s="97" t="s">
        <v>5579</v>
      </c>
      <c r="D529" s="98">
        <v>1777</v>
      </c>
      <c r="E529" s="99">
        <v>133</v>
      </c>
      <c r="F529" s="97"/>
      <c r="G529" s="97">
        <v>1</v>
      </c>
      <c r="H529" s="105">
        <v>0</v>
      </c>
      <c r="I529" s="105">
        <v>2</v>
      </c>
      <c r="J529" s="105">
        <v>66</v>
      </c>
      <c r="K529" s="95">
        <v>266</v>
      </c>
      <c r="L529" s="106">
        <f>T528</f>
        <v>80</v>
      </c>
      <c r="M529" s="106">
        <f>K529*L529</f>
        <v>21280</v>
      </c>
      <c r="N529" s="77"/>
      <c r="O529" s="78"/>
      <c r="P529" s="78"/>
      <c r="Q529" s="78"/>
      <c r="R529" s="79"/>
      <c r="S529" s="80"/>
      <c r="T529" s="81"/>
      <c r="U529" s="77"/>
      <c r="V529" s="79"/>
      <c r="W529" s="79"/>
      <c r="X529" s="82"/>
      <c r="Y529" s="83">
        <f>M529</f>
        <v>21280</v>
      </c>
      <c r="Z529" s="84"/>
      <c r="AA529" s="87">
        <f>AB529*M529/100</f>
        <v>2.1280000000000001</v>
      </c>
      <c r="AB529" s="110">
        <v>0.01</v>
      </c>
    </row>
    <row r="530" spans="2:28" ht="16.5" customHeight="1" x14ac:dyDescent="0.25">
      <c r="B530" s="99"/>
      <c r="C530" s="99"/>
      <c r="D530" s="99"/>
      <c r="E530" s="99"/>
      <c r="F530" s="99"/>
      <c r="G530" s="99"/>
      <c r="H530" s="107"/>
      <c r="I530" s="107"/>
      <c r="J530" s="107"/>
      <c r="K530" s="106"/>
      <c r="L530" s="106"/>
      <c r="M530" s="106"/>
      <c r="N530" s="77"/>
      <c r="O530" s="78"/>
      <c r="P530" s="78"/>
      <c r="Q530" s="78"/>
      <c r="R530" s="79"/>
      <c r="S530" s="80"/>
      <c r="T530" s="81"/>
      <c r="U530" s="77"/>
      <c r="V530" s="79"/>
      <c r="W530" s="79"/>
      <c r="X530" s="86"/>
      <c r="Y530" s="83"/>
      <c r="Z530" s="84"/>
      <c r="AA530" s="85"/>
      <c r="AB530" s="86"/>
    </row>
    <row r="531" spans="2:28" ht="16.5" customHeight="1" x14ac:dyDescent="0.25">
      <c r="B531" s="100" t="s">
        <v>205</v>
      </c>
      <c r="C531" s="101"/>
      <c r="D531" s="101"/>
      <c r="E531" s="101"/>
      <c r="F531" s="101"/>
      <c r="G531" s="102"/>
      <c r="H531" s="102" t="s">
        <v>207</v>
      </c>
      <c r="I531" s="102" t="s">
        <v>1427</v>
      </c>
      <c r="J531" s="102" t="s">
        <v>743</v>
      </c>
      <c r="K531" s="102">
        <v>58</v>
      </c>
      <c r="L531" s="102">
        <v>8</v>
      </c>
      <c r="M531" s="102"/>
      <c r="N531" s="102"/>
      <c r="O531" s="102" t="s">
        <v>208</v>
      </c>
      <c r="P531" s="102" t="s">
        <v>209</v>
      </c>
      <c r="Q531" s="102" t="s">
        <v>139</v>
      </c>
      <c r="R531" s="102">
        <v>34160</v>
      </c>
      <c r="S531" s="102"/>
      <c r="T531" s="102">
        <v>80</v>
      </c>
      <c r="U531" s="102"/>
      <c r="V531" s="103"/>
      <c r="W531" s="101"/>
      <c r="X531" s="102"/>
      <c r="Y531" s="101"/>
      <c r="Z531" s="101"/>
      <c r="AA531" s="101"/>
      <c r="AB531" s="104"/>
    </row>
    <row r="532" spans="2:28" ht="16.5" customHeight="1" x14ac:dyDescent="0.25">
      <c r="B532" s="97">
        <v>2778</v>
      </c>
      <c r="C532" s="97" t="s">
        <v>5579</v>
      </c>
      <c r="D532" s="98">
        <v>62</v>
      </c>
      <c r="E532" s="99">
        <v>224</v>
      </c>
      <c r="F532" s="97"/>
      <c r="G532" s="97">
        <v>1</v>
      </c>
      <c r="H532" s="105">
        <v>5</v>
      </c>
      <c r="I532" s="105">
        <v>0</v>
      </c>
      <c r="J532" s="105">
        <v>0</v>
      </c>
      <c r="K532" s="95">
        <v>2000</v>
      </c>
      <c r="L532" s="106">
        <f>T531</f>
        <v>80</v>
      </c>
      <c r="M532" s="106">
        <f>K532*L532</f>
        <v>160000</v>
      </c>
      <c r="N532" s="77"/>
      <c r="O532" s="78"/>
      <c r="P532" s="78"/>
      <c r="Q532" s="78"/>
      <c r="R532" s="79"/>
      <c r="S532" s="80"/>
      <c r="T532" s="81"/>
      <c r="U532" s="77"/>
      <c r="V532" s="79"/>
      <c r="W532" s="79"/>
      <c r="X532" s="82"/>
      <c r="Y532" s="83">
        <f>M532</f>
        <v>160000</v>
      </c>
      <c r="Z532" s="84"/>
      <c r="AA532" s="87">
        <f>AB532*M532/100</f>
        <v>16</v>
      </c>
      <c r="AB532" s="110">
        <v>0.01</v>
      </c>
    </row>
    <row r="533" spans="2:28" ht="16.5" customHeight="1" x14ac:dyDescent="0.25">
      <c r="B533" s="99"/>
      <c r="C533" s="99"/>
      <c r="D533" s="99"/>
      <c r="E533" s="99"/>
      <c r="F533" s="99"/>
      <c r="G533" s="99"/>
      <c r="H533" s="107"/>
      <c r="I533" s="107"/>
      <c r="J533" s="107"/>
      <c r="K533" s="106"/>
      <c r="L533" s="106"/>
      <c r="M533" s="106"/>
      <c r="N533" s="77"/>
      <c r="O533" s="78"/>
      <c r="P533" s="78"/>
      <c r="Q533" s="78"/>
      <c r="R533" s="79"/>
      <c r="S533" s="80"/>
      <c r="T533" s="81"/>
      <c r="U533" s="77"/>
      <c r="V533" s="79"/>
      <c r="W533" s="79"/>
      <c r="X533" s="86"/>
      <c r="Y533" s="83"/>
      <c r="Z533" s="84"/>
      <c r="AA533" s="85"/>
      <c r="AB533" s="86"/>
    </row>
    <row r="534" spans="2:28" ht="16.5" customHeight="1" x14ac:dyDescent="0.25">
      <c r="B534" s="100" t="s">
        <v>205</v>
      </c>
      <c r="C534" s="101"/>
      <c r="D534" s="101"/>
      <c r="E534" s="101"/>
      <c r="F534" s="101"/>
      <c r="G534" s="102"/>
      <c r="H534" s="102" t="s">
        <v>210</v>
      </c>
      <c r="I534" s="102" t="s">
        <v>3717</v>
      </c>
      <c r="J534" s="102" t="s">
        <v>743</v>
      </c>
      <c r="K534" s="102">
        <v>2</v>
      </c>
      <c r="L534" s="102">
        <v>8</v>
      </c>
      <c r="M534" s="102"/>
      <c r="N534" s="102"/>
      <c r="O534" s="102" t="s">
        <v>208</v>
      </c>
      <c r="P534" s="102" t="s">
        <v>209</v>
      </c>
      <c r="Q534" s="102" t="s">
        <v>139</v>
      </c>
      <c r="R534" s="102">
        <v>34160</v>
      </c>
      <c r="S534" s="102"/>
      <c r="T534" s="102">
        <v>80</v>
      </c>
      <c r="U534" s="102"/>
      <c r="V534" s="103"/>
      <c r="W534" s="101"/>
      <c r="X534" s="102"/>
      <c r="Y534" s="101"/>
      <c r="Z534" s="101"/>
      <c r="AA534" s="101"/>
      <c r="AB534" s="104"/>
    </row>
    <row r="535" spans="2:28" ht="16.5" customHeight="1" x14ac:dyDescent="0.25">
      <c r="B535" s="97">
        <v>2828</v>
      </c>
      <c r="C535" s="97" t="s">
        <v>5579</v>
      </c>
      <c r="D535" s="98">
        <v>1776</v>
      </c>
      <c r="E535" s="99">
        <v>132</v>
      </c>
      <c r="F535" s="97"/>
      <c r="G535" s="97">
        <v>2</v>
      </c>
      <c r="H535" s="105">
        <v>0</v>
      </c>
      <c r="I535" s="105">
        <v>1</v>
      </c>
      <c r="J535" s="105">
        <v>0</v>
      </c>
      <c r="K535" s="95">
        <v>100</v>
      </c>
      <c r="L535" s="106">
        <f>T534</f>
        <v>80</v>
      </c>
      <c r="M535" s="106">
        <f>K535*L535</f>
        <v>8000</v>
      </c>
      <c r="N535" s="77"/>
      <c r="O535" s="78" t="s">
        <v>203</v>
      </c>
      <c r="P535" s="78" t="s">
        <v>5</v>
      </c>
      <c r="Q535" s="78" t="s">
        <v>143</v>
      </c>
      <c r="R535" s="79">
        <v>54</v>
      </c>
      <c r="S535" s="80"/>
      <c r="T535" s="81">
        <v>8050</v>
      </c>
      <c r="U535" s="96" t="s">
        <v>1270</v>
      </c>
      <c r="V535" s="79">
        <f>R535*T535*8/100</f>
        <v>34776</v>
      </c>
      <c r="W535" s="79">
        <f>R535*T535-V535</f>
        <v>399924</v>
      </c>
      <c r="X535" s="82">
        <f>M535+W535</f>
        <v>407924</v>
      </c>
      <c r="Y535" s="83">
        <f>M535</f>
        <v>8000</v>
      </c>
      <c r="Z535" s="84"/>
      <c r="AA535" s="87">
        <f>AB535*M535/100</f>
        <v>1.6</v>
      </c>
      <c r="AB535" s="86">
        <v>0.02</v>
      </c>
    </row>
    <row r="536" spans="2:28" ht="16.5" customHeight="1" x14ac:dyDescent="0.25">
      <c r="B536" s="97"/>
      <c r="C536" s="97"/>
      <c r="D536" s="98"/>
      <c r="E536" s="99"/>
      <c r="F536" s="97"/>
      <c r="G536" s="97"/>
      <c r="H536" s="105"/>
      <c r="I536" s="105"/>
      <c r="J536" s="105">
        <v>58</v>
      </c>
      <c r="K536" s="95">
        <v>58</v>
      </c>
      <c r="L536" s="106">
        <f>T534</f>
        <v>80</v>
      </c>
      <c r="M536" s="106">
        <f>K536*L536</f>
        <v>4640</v>
      </c>
      <c r="N536" s="77"/>
      <c r="O536" s="78" t="s">
        <v>203</v>
      </c>
      <c r="P536" s="78" t="s">
        <v>5</v>
      </c>
      <c r="Q536" s="78" t="s">
        <v>143</v>
      </c>
      <c r="R536" s="79">
        <v>54</v>
      </c>
      <c r="S536" s="80"/>
      <c r="T536" s="81">
        <v>8050</v>
      </c>
      <c r="U536" s="96" t="s">
        <v>1198</v>
      </c>
      <c r="V536" s="79">
        <f>R536*T536*7/100</f>
        <v>30429</v>
      </c>
      <c r="W536" s="79">
        <f>R536*T536-V536</f>
        <v>404271</v>
      </c>
      <c r="X536" s="82">
        <f>M536+W536</f>
        <v>408911</v>
      </c>
      <c r="Y536" s="83">
        <f>M536</f>
        <v>4640</v>
      </c>
      <c r="Z536" s="84"/>
      <c r="AA536" s="87">
        <f>AB536*M536/100</f>
        <v>0.92799999999999994</v>
      </c>
      <c r="AB536" s="86">
        <v>0.02</v>
      </c>
    </row>
    <row r="537" spans="2:28" ht="16.5" customHeight="1" x14ac:dyDescent="0.25">
      <c r="B537" s="97"/>
      <c r="C537" s="97"/>
      <c r="D537" s="98"/>
      <c r="E537" s="99"/>
      <c r="F537" s="97"/>
      <c r="G537" s="97"/>
      <c r="H537" s="105">
        <v>0</v>
      </c>
      <c r="I537" s="105">
        <v>1</v>
      </c>
      <c r="J537" s="105">
        <v>58</v>
      </c>
      <c r="K537" s="95">
        <v>158</v>
      </c>
      <c r="L537" s="106"/>
      <c r="M537" s="106"/>
      <c r="N537" s="77"/>
      <c r="O537" s="78"/>
      <c r="P537" s="78"/>
      <c r="Q537" s="78"/>
      <c r="R537" s="79"/>
      <c r="S537" s="80"/>
      <c r="T537" s="81"/>
      <c r="U537" s="77"/>
      <c r="V537" s="79"/>
      <c r="W537" s="79"/>
      <c r="X537" s="82"/>
      <c r="Y537" s="83"/>
      <c r="Z537" s="84"/>
      <c r="AA537" s="87"/>
      <c r="AB537" s="82"/>
    </row>
    <row r="538" spans="2:28" ht="16.5" customHeight="1" x14ac:dyDescent="0.25">
      <c r="B538" s="99"/>
      <c r="C538" s="99"/>
      <c r="D538" s="99"/>
      <c r="E538" s="99"/>
      <c r="F538" s="99"/>
      <c r="G538" s="99"/>
      <c r="H538" s="107"/>
      <c r="I538" s="107"/>
      <c r="J538" s="107"/>
      <c r="K538" s="106"/>
      <c r="L538" s="106"/>
      <c r="M538" s="106"/>
      <c r="N538" s="77"/>
      <c r="O538" s="78"/>
      <c r="P538" s="78"/>
      <c r="Q538" s="78"/>
      <c r="R538" s="79"/>
      <c r="S538" s="80"/>
      <c r="T538" s="81"/>
      <c r="U538" s="77"/>
      <c r="V538" s="79"/>
      <c r="W538" s="79"/>
      <c r="X538" s="86"/>
      <c r="Y538" s="83"/>
      <c r="Z538" s="84"/>
      <c r="AA538" s="85"/>
      <c r="AB538" s="86"/>
    </row>
    <row r="539" spans="2:28" ht="16.5" customHeight="1" x14ac:dyDescent="0.25">
      <c r="B539" s="100" t="s">
        <v>205</v>
      </c>
      <c r="C539" s="101"/>
      <c r="D539" s="101"/>
      <c r="E539" s="101"/>
      <c r="F539" s="101"/>
      <c r="G539" s="102"/>
      <c r="H539" s="102" t="s">
        <v>213</v>
      </c>
      <c r="I539" s="102" t="s">
        <v>2547</v>
      </c>
      <c r="J539" s="102" t="s">
        <v>4981</v>
      </c>
      <c r="K539" s="102">
        <v>40</v>
      </c>
      <c r="L539" s="102">
        <v>8</v>
      </c>
      <c r="M539" s="102"/>
      <c r="N539" s="102"/>
      <c r="O539" s="102" t="s">
        <v>208</v>
      </c>
      <c r="P539" s="102" t="s">
        <v>209</v>
      </c>
      <c r="Q539" s="102" t="s">
        <v>139</v>
      </c>
      <c r="R539" s="102">
        <v>34160</v>
      </c>
      <c r="S539" s="102"/>
      <c r="T539" s="102">
        <v>80</v>
      </c>
      <c r="U539" s="102"/>
      <c r="V539" s="103"/>
      <c r="W539" s="101"/>
      <c r="X539" s="102"/>
      <c r="Y539" s="101"/>
      <c r="Z539" s="101"/>
      <c r="AA539" s="102" t="s">
        <v>5704</v>
      </c>
      <c r="AB539" s="104"/>
    </row>
    <row r="540" spans="2:28" ht="16.5" customHeight="1" x14ac:dyDescent="0.25">
      <c r="B540" s="97">
        <v>2858</v>
      </c>
      <c r="C540" s="97" t="s">
        <v>5696</v>
      </c>
      <c r="D540" s="98" t="s">
        <v>5703</v>
      </c>
      <c r="E540" s="99"/>
      <c r="F540" s="97"/>
      <c r="G540" s="97">
        <v>2</v>
      </c>
      <c r="H540" s="105">
        <v>0</v>
      </c>
      <c r="I540" s="105">
        <v>1</v>
      </c>
      <c r="J540" s="105">
        <v>37</v>
      </c>
      <c r="K540" s="95">
        <v>137</v>
      </c>
      <c r="L540" s="106">
        <f>T539</f>
        <v>80</v>
      </c>
      <c r="M540" s="106">
        <f>K540*L540</f>
        <v>10960</v>
      </c>
      <c r="N540" s="77"/>
      <c r="O540" s="78" t="s">
        <v>203</v>
      </c>
      <c r="P540" s="78" t="s">
        <v>211</v>
      </c>
      <c r="Q540" s="78" t="s">
        <v>143</v>
      </c>
      <c r="R540" s="79">
        <v>108</v>
      </c>
      <c r="S540" s="80"/>
      <c r="T540" s="81">
        <v>7450</v>
      </c>
      <c r="U540" s="96" t="s">
        <v>978</v>
      </c>
      <c r="V540" s="79">
        <f>R540*T540*85/100</f>
        <v>683910</v>
      </c>
      <c r="W540" s="79">
        <f>R540*T540-V540</f>
        <v>120690</v>
      </c>
      <c r="X540" s="82">
        <f>M540+W540</f>
        <v>131650</v>
      </c>
      <c r="Y540" s="83">
        <f>M540</f>
        <v>10960</v>
      </c>
      <c r="Z540" s="84"/>
      <c r="AA540" s="87">
        <f>AB540*M540/100</f>
        <v>2.1920000000000002</v>
      </c>
      <c r="AB540" s="86">
        <v>0.02</v>
      </c>
    </row>
    <row r="541" spans="2:28" ht="16.5" customHeight="1" x14ac:dyDescent="0.25">
      <c r="B541" s="99"/>
      <c r="C541" s="99"/>
      <c r="D541" s="99"/>
      <c r="E541" s="99"/>
      <c r="F541" s="99"/>
      <c r="G541" s="99"/>
      <c r="H541" s="107"/>
      <c r="I541" s="107"/>
      <c r="J541" s="107"/>
      <c r="K541" s="106"/>
      <c r="L541" s="106"/>
      <c r="M541" s="106"/>
      <c r="N541" s="77"/>
      <c r="O541" s="78"/>
      <c r="P541" s="78"/>
      <c r="Q541" s="78"/>
      <c r="R541" s="79"/>
      <c r="S541" s="80"/>
      <c r="T541" s="81"/>
      <c r="U541" s="77"/>
      <c r="V541" s="79"/>
      <c r="W541" s="79"/>
      <c r="X541" s="86"/>
      <c r="Y541" s="83"/>
      <c r="Z541" s="84"/>
      <c r="AA541" s="85"/>
      <c r="AB541" s="86"/>
    </row>
    <row r="542" spans="2:28" ht="16.5" customHeight="1" x14ac:dyDescent="0.25">
      <c r="B542" s="100" t="s">
        <v>205</v>
      </c>
      <c r="C542" s="101"/>
      <c r="D542" s="101"/>
      <c r="E542" s="101"/>
      <c r="F542" s="101"/>
      <c r="G542" s="102"/>
      <c r="H542" s="102" t="s">
        <v>207</v>
      </c>
      <c r="I542" s="102" t="s">
        <v>1319</v>
      </c>
      <c r="J542" s="102" t="s">
        <v>1447</v>
      </c>
      <c r="K542" s="102">
        <v>37</v>
      </c>
      <c r="L542" s="102">
        <v>8</v>
      </c>
      <c r="M542" s="102"/>
      <c r="N542" s="102"/>
      <c r="O542" s="102" t="s">
        <v>208</v>
      </c>
      <c r="P542" s="102" t="s">
        <v>209</v>
      </c>
      <c r="Q542" s="102" t="s">
        <v>139</v>
      </c>
      <c r="R542" s="102">
        <v>34160</v>
      </c>
      <c r="S542" s="102"/>
      <c r="T542" s="102">
        <v>80</v>
      </c>
      <c r="U542" s="102"/>
      <c r="V542" s="103"/>
      <c r="W542" s="101"/>
      <c r="X542" s="102"/>
      <c r="Y542" s="101"/>
      <c r="Z542" s="101"/>
      <c r="AA542" s="101"/>
      <c r="AB542" s="104"/>
    </row>
    <row r="543" spans="2:28" ht="16.5" customHeight="1" x14ac:dyDescent="0.25">
      <c r="B543" s="97">
        <v>2866</v>
      </c>
      <c r="C543" s="97" t="s">
        <v>206</v>
      </c>
      <c r="D543" s="98">
        <v>16085</v>
      </c>
      <c r="E543" s="99" t="s">
        <v>5716</v>
      </c>
      <c r="F543" s="97"/>
      <c r="G543" s="97"/>
      <c r="H543" s="105">
        <v>0</v>
      </c>
      <c r="I543" s="105">
        <v>1</v>
      </c>
      <c r="J543" s="105">
        <v>99</v>
      </c>
      <c r="K543" s="95">
        <v>199</v>
      </c>
      <c r="L543" s="106">
        <f>T542</f>
        <v>80</v>
      </c>
      <c r="M543" s="106">
        <f>K543*L543</f>
        <v>15920</v>
      </c>
      <c r="N543" s="77"/>
      <c r="O543" s="78"/>
      <c r="P543" s="78"/>
      <c r="Q543" s="78"/>
      <c r="R543" s="79"/>
      <c r="S543" s="80"/>
      <c r="T543" s="81"/>
      <c r="U543" s="77"/>
      <c r="V543" s="79"/>
      <c r="W543" s="79"/>
      <c r="X543" s="82"/>
      <c r="Y543" s="83">
        <f>M543</f>
        <v>15920</v>
      </c>
      <c r="Z543" s="84"/>
      <c r="AA543" s="87">
        <f>AB543*M543/100</f>
        <v>1.5920000000000001</v>
      </c>
      <c r="AB543" s="110">
        <v>0.01</v>
      </c>
    </row>
    <row r="544" spans="2:28" ht="16.5" customHeight="1" x14ac:dyDescent="0.25">
      <c r="B544" s="99"/>
      <c r="C544" s="99"/>
      <c r="D544" s="99"/>
      <c r="E544" s="99"/>
      <c r="F544" s="99"/>
      <c r="G544" s="99"/>
      <c r="H544" s="107"/>
      <c r="I544" s="107"/>
      <c r="J544" s="107"/>
      <c r="K544" s="106"/>
      <c r="L544" s="106"/>
      <c r="M544" s="106"/>
      <c r="N544" s="77"/>
      <c r="O544" s="78"/>
      <c r="P544" s="78"/>
      <c r="Q544" s="78"/>
      <c r="R544" s="79"/>
      <c r="S544" s="80"/>
      <c r="T544" s="81"/>
      <c r="U544" s="77"/>
      <c r="V544" s="79"/>
      <c r="W544" s="79"/>
      <c r="X544" s="86"/>
      <c r="Y544" s="83"/>
      <c r="Z544" s="84"/>
      <c r="AA544" s="85"/>
      <c r="AB544" s="86"/>
    </row>
    <row r="545" spans="2:28" ht="16.5" customHeight="1" x14ac:dyDescent="0.25">
      <c r="B545" s="100" t="s">
        <v>205</v>
      </c>
      <c r="C545" s="101"/>
      <c r="D545" s="101"/>
      <c r="E545" s="101"/>
      <c r="F545" s="101"/>
      <c r="G545" s="102"/>
      <c r="H545" s="102" t="s">
        <v>207</v>
      </c>
      <c r="I545" s="102" t="s">
        <v>1319</v>
      </c>
      <c r="J545" s="102" t="s">
        <v>1447</v>
      </c>
      <c r="K545" s="102">
        <v>37</v>
      </c>
      <c r="L545" s="102">
        <v>8</v>
      </c>
      <c r="M545" s="102"/>
      <c r="N545" s="102"/>
      <c r="O545" s="102" t="s">
        <v>208</v>
      </c>
      <c r="P545" s="102" t="s">
        <v>209</v>
      </c>
      <c r="Q545" s="102" t="s">
        <v>139</v>
      </c>
      <c r="R545" s="102">
        <v>34160</v>
      </c>
      <c r="S545" s="102"/>
      <c r="T545" s="102">
        <v>80</v>
      </c>
      <c r="U545" s="102"/>
      <c r="V545" s="103"/>
      <c r="W545" s="101"/>
      <c r="X545" s="102"/>
      <c r="Y545" s="101"/>
      <c r="Z545" s="101"/>
      <c r="AA545" s="101"/>
      <c r="AB545" s="104"/>
    </row>
    <row r="546" spans="2:28" ht="16.5" customHeight="1" x14ac:dyDescent="0.25">
      <c r="B546" s="97">
        <v>2867</v>
      </c>
      <c r="C546" s="97" t="s">
        <v>206</v>
      </c>
      <c r="D546" s="98">
        <v>16086</v>
      </c>
      <c r="E546" s="99" t="s">
        <v>5716</v>
      </c>
      <c r="F546" s="97"/>
      <c r="G546" s="97"/>
      <c r="H546" s="105">
        <v>6</v>
      </c>
      <c r="I546" s="105">
        <v>3</v>
      </c>
      <c r="J546" s="105">
        <v>20</v>
      </c>
      <c r="K546" s="95">
        <v>2720</v>
      </c>
      <c r="L546" s="106">
        <f>T545</f>
        <v>80</v>
      </c>
      <c r="M546" s="106">
        <f>K546*L546</f>
        <v>217600</v>
      </c>
      <c r="N546" s="77"/>
      <c r="O546" s="78"/>
      <c r="P546" s="78"/>
      <c r="Q546" s="78"/>
      <c r="R546" s="79"/>
      <c r="S546" s="80"/>
      <c r="T546" s="81"/>
      <c r="U546" s="77"/>
      <c r="V546" s="79"/>
      <c r="W546" s="79"/>
      <c r="X546" s="82"/>
      <c r="Y546" s="83">
        <f>M546</f>
        <v>217600</v>
      </c>
      <c r="Z546" s="84"/>
      <c r="AA546" s="87">
        <f>AB546*M546/100</f>
        <v>21.76</v>
      </c>
      <c r="AB546" s="110">
        <v>0.01</v>
      </c>
    </row>
    <row r="547" spans="2:28" ht="16.5" customHeight="1" x14ac:dyDescent="0.25">
      <c r="B547" s="99"/>
      <c r="C547" s="99"/>
      <c r="D547" s="99"/>
      <c r="E547" s="99"/>
      <c r="F547" s="99"/>
      <c r="G547" s="99"/>
      <c r="H547" s="107"/>
      <c r="I547" s="107"/>
      <c r="J547" s="107"/>
      <c r="K547" s="106"/>
      <c r="L547" s="106"/>
      <c r="M547" s="106"/>
      <c r="N547" s="77"/>
      <c r="O547" s="78"/>
      <c r="P547" s="78"/>
      <c r="Q547" s="78"/>
      <c r="R547" s="79"/>
      <c r="S547" s="80"/>
      <c r="T547" s="81"/>
      <c r="U547" s="77"/>
      <c r="V547" s="79"/>
      <c r="W547" s="79"/>
      <c r="X547" s="86"/>
      <c r="Y547" s="83"/>
      <c r="Z547" s="84"/>
      <c r="AA547" s="85"/>
      <c r="AB547" s="86"/>
    </row>
    <row r="548" spans="2:28" ht="16.5" customHeight="1" x14ac:dyDescent="0.25">
      <c r="B548" s="100" t="s">
        <v>205</v>
      </c>
      <c r="C548" s="101"/>
      <c r="D548" s="101"/>
      <c r="E548" s="101"/>
      <c r="F548" s="101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3"/>
      <c r="W548" s="101"/>
      <c r="X548" s="102"/>
      <c r="Y548" s="101"/>
      <c r="Z548" s="101"/>
      <c r="AA548" s="101"/>
      <c r="AB548" s="104"/>
    </row>
    <row r="549" spans="2:28" ht="16.5" customHeight="1" x14ac:dyDescent="0.25">
      <c r="B549" s="97"/>
      <c r="C549" s="97"/>
      <c r="D549" s="98"/>
      <c r="E549" s="99"/>
      <c r="F549" s="97"/>
      <c r="G549" s="97"/>
      <c r="H549" s="105"/>
      <c r="I549" s="105"/>
      <c r="J549" s="105"/>
      <c r="K549" s="95"/>
      <c r="L549" s="106"/>
      <c r="M549" s="106"/>
      <c r="N549" s="77"/>
      <c r="O549" s="78"/>
      <c r="P549" s="78"/>
      <c r="Q549" s="78"/>
      <c r="R549" s="79"/>
      <c r="S549" s="80"/>
      <c r="T549" s="81"/>
      <c r="U549" s="77"/>
      <c r="V549" s="79"/>
      <c r="W549" s="79"/>
      <c r="X549" s="82"/>
      <c r="Y549" s="83"/>
      <c r="Z549" s="84"/>
      <c r="AA549" s="87"/>
      <c r="AB549" s="82"/>
    </row>
    <row r="550" spans="2:28" ht="16.5" customHeight="1" x14ac:dyDescent="0.25">
      <c r="B550" s="99"/>
      <c r="C550" s="99"/>
      <c r="D550" s="99"/>
      <c r="E550" s="99"/>
      <c r="F550" s="99"/>
      <c r="G550" s="99"/>
      <c r="H550" s="107"/>
      <c r="I550" s="107"/>
      <c r="J550" s="107"/>
      <c r="K550" s="106"/>
      <c r="L550" s="106"/>
      <c r="M550" s="106"/>
      <c r="N550" s="77"/>
      <c r="O550" s="78"/>
      <c r="P550" s="78"/>
      <c r="Q550" s="78"/>
      <c r="R550" s="79"/>
      <c r="S550" s="80"/>
      <c r="T550" s="81"/>
      <c r="U550" s="77"/>
      <c r="V550" s="79"/>
      <c r="W550" s="79"/>
      <c r="X550" s="86"/>
      <c r="Y550" s="83"/>
      <c r="Z550" s="84"/>
      <c r="AA550" s="85"/>
      <c r="AB550" s="86"/>
    </row>
    <row r="551" spans="2:28" ht="16.5" customHeight="1" x14ac:dyDescent="0.25"/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U41 U430" twoDigitTextYear="1"/>
    <ignoredError sqref="V16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G467"/>
  <sheetViews>
    <sheetView topLeftCell="A332" zoomScale="80" zoomScaleNormal="80" workbookViewId="0">
      <selection activeCell="AD368" sqref="AD368"/>
    </sheetView>
  </sheetViews>
  <sheetFormatPr defaultColWidth="13" defaultRowHeight="15.75" x14ac:dyDescent="0.25"/>
  <cols>
    <col min="1" max="1" width="41.75" style="75" customWidth="1"/>
    <col min="2" max="2" width="5.375" style="88" customWidth="1"/>
    <col min="3" max="3" width="5.625" style="88" customWidth="1"/>
    <col min="4" max="4" width="5.125" style="88" customWidth="1"/>
    <col min="5" max="5" width="4.875" style="88" customWidth="1"/>
    <col min="6" max="6" width="4.375" style="88" customWidth="1"/>
    <col min="7" max="7" width="5.125" style="88" customWidth="1"/>
    <col min="8" max="8" width="5" style="88" customWidth="1"/>
    <col min="9" max="9" width="4.875" style="88" customWidth="1"/>
    <col min="10" max="10" width="5" style="88" customWidth="1"/>
    <col min="11" max="11" width="8.125" style="90" customWidth="1"/>
    <col min="12" max="12" width="7.375" style="90" customWidth="1"/>
    <col min="13" max="13" width="10" style="90" customWidth="1"/>
    <col min="14" max="14" width="4.375" style="88" customWidth="1"/>
    <col min="15" max="15" width="6.75" style="75" customWidth="1"/>
    <col min="16" max="16" width="6.875" style="75" customWidth="1"/>
    <col min="17" max="17" width="7.625" style="75" customWidth="1"/>
    <col min="18" max="18" width="9" style="89" customWidth="1"/>
    <col min="19" max="19" width="6.875" style="76" customWidth="1"/>
    <col min="20" max="20" width="7.625" style="90" customWidth="1"/>
    <col min="21" max="21" width="7.375" style="88" customWidth="1"/>
    <col min="22" max="22" width="9.75" style="89" customWidth="1"/>
    <col min="23" max="23" width="10.5" style="89" customWidth="1"/>
    <col min="24" max="24" width="10.75" style="75" customWidth="1"/>
    <col min="25" max="25" width="9.875" style="89" customWidth="1"/>
    <col min="26" max="26" width="6.875" style="91" customWidth="1"/>
    <col min="27" max="27" width="9.875" style="88" customWidth="1"/>
    <col min="28" max="28" width="7.125" style="75" customWidth="1"/>
    <col min="29" max="29" width="13" style="75"/>
    <col min="30" max="33" width="13" style="92"/>
    <col min="34" max="16384" width="13" style="75"/>
  </cols>
  <sheetData>
    <row r="1" spans="2:33" ht="18.75" x14ac:dyDescent="0.25">
      <c r="AB1" s="125" t="s">
        <v>180</v>
      </c>
    </row>
    <row r="2" spans="2:33" ht="21" x14ac:dyDescent="0.35">
      <c r="B2" s="146" t="s">
        <v>181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4" spans="2:33" ht="21" customHeight="1" x14ac:dyDescent="0.25">
      <c r="B4" s="138" t="s">
        <v>148</v>
      </c>
      <c r="C4" s="139" t="s">
        <v>182</v>
      </c>
      <c r="D4" s="139" t="s">
        <v>183</v>
      </c>
      <c r="E4" s="138" t="s">
        <v>184</v>
      </c>
      <c r="F4" s="140" t="s">
        <v>185</v>
      </c>
      <c r="G4" s="143" t="s">
        <v>186</v>
      </c>
      <c r="H4" s="136" t="s">
        <v>176</v>
      </c>
      <c r="I4" s="136"/>
      <c r="J4" s="136"/>
      <c r="K4" s="136"/>
      <c r="L4" s="136"/>
      <c r="M4" s="136"/>
      <c r="N4" s="135" t="s">
        <v>177</v>
      </c>
      <c r="O4" s="135"/>
      <c r="P4" s="135"/>
      <c r="Q4" s="135"/>
      <c r="R4" s="135"/>
      <c r="S4" s="135"/>
      <c r="T4" s="135"/>
      <c r="U4" s="135"/>
      <c r="V4" s="135"/>
      <c r="W4" s="135"/>
      <c r="X4" s="144" t="s">
        <v>187</v>
      </c>
      <c r="Y4" s="145" t="s">
        <v>188</v>
      </c>
      <c r="Z4" s="131" t="s">
        <v>189</v>
      </c>
      <c r="AA4" s="144" t="s">
        <v>190</v>
      </c>
      <c r="AB4" s="93" t="s">
        <v>180</v>
      </c>
    </row>
    <row r="5" spans="2:33" ht="37.5" customHeight="1" x14ac:dyDescent="0.25">
      <c r="B5" s="138"/>
      <c r="C5" s="139"/>
      <c r="D5" s="138"/>
      <c r="E5" s="138"/>
      <c r="F5" s="141"/>
      <c r="G5" s="143"/>
      <c r="H5" s="136" t="s">
        <v>178</v>
      </c>
      <c r="I5" s="136"/>
      <c r="J5" s="136"/>
      <c r="K5" s="134" t="s">
        <v>191</v>
      </c>
      <c r="L5" s="134" t="s">
        <v>192</v>
      </c>
      <c r="M5" s="134" t="s">
        <v>193</v>
      </c>
      <c r="N5" s="135" t="s">
        <v>148</v>
      </c>
      <c r="O5" s="130" t="s">
        <v>3</v>
      </c>
      <c r="P5" s="130" t="s">
        <v>194</v>
      </c>
      <c r="Q5" s="130" t="s">
        <v>195</v>
      </c>
      <c r="R5" s="129" t="s">
        <v>196</v>
      </c>
      <c r="S5" s="130" t="s">
        <v>197</v>
      </c>
      <c r="T5" s="129" t="s">
        <v>198</v>
      </c>
      <c r="U5" s="135" t="s">
        <v>179</v>
      </c>
      <c r="V5" s="135"/>
      <c r="W5" s="129" t="s">
        <v>199</v>
      </c>
      <c r="X5" s="144"/>
      <c r="Y5" s="145"/>
      <c r="Z5" s="132"/>
      <c r="AA5" s="144"/>
      <c r="AB5" s="144" t="s">
        <v>204</v>
      </c>
      <c r="AD5" s="94"/>
    </row>
    <row r="6" spans="2:33" ht="42" customHeight="1" x14ac:dyDescent="0.25">
      <c r="B6" s="138"/>
      <c r="C6" s="139"/>
      <c r="D6" s="138"/>
      <c r="E6" s="138"/>
      <c r="F6" s="141"/>
      <c r="G6" s="143"/>
      <c r="H6" s="136" t="s">
        <v>0</v>
      </c>
      <c r="I6" s="136" t="s">
        <v>1</v>
      </c>
      <c r="J6" s="136" t="s">
        <v>200</v>
      </c>
      <c r="K6" s="134"/>
      <c r="L6" s="134"/>
      <c r="M6" s="134"/>
      <c r="N6" s="135"/>
      <c r="O6" s="130"/>
      <c r="P6" s="130"/>
      <c r="Q6" s="130"/>
      <c r="R6" s="129"/>
      <c r="S6" s="130"/>
      <c r="T6" s="129"/>
      <c r="U6" s="130" t="s">
        <v>201</v>
      </c>
      <c r="V6" s="129" t="s">
        <v>202</v>
      </c>
      <c r="W6" s="129"/>
      <c r="X6" s="144"/>
      <c r="Y6" s="145"/>
      <c r="Z6" s="132"/>
      <c r="AA6" s="144"/>
      <c r="AB6" s="144"/>
      <c r="AD6" s="94"/>
    </row>
    <row r="7" spans="2:33" x14ac:dyDescent="0.25">
      <c r="B7" s="138"/>
      <c r="C7" s="139"/>
      <c r="D7" s="138"/>
      <c r="E7" s="138"/>
      <c r="F7" s="141"/>
      <c r="G7" s="143"/>
      <c r="H7" s="136"/>
      <c r="I7" s="136"/>
      <c r="J7" s="136"/>
      <c r="K7" s="134"/>
      <c r="L7" s="134"/>
      <c r="M7" s="134"/>
      <c r="N7" s="135"/>
      <c r="O7" s="130"/>
      <c r="P7" s="130"/>
      <c r="Q7" s="130"/>
      <c r="R7" s="129"/>
      <c r="S7" s="130"/>
      <c r="T7" s="129"/>
      <c r="U7" s="130"/>
      <c r="V7" s="129"/>
      <c r="W7" s="129"/>
      <c r="X7" s="144"/>
      <c r="Y7" s="145"/>
      <c r="Z7" s="132"/>
      <c r="AA7" s="144"/>
      <c r="AB7" s="144"/>
      <c r="AD7" s="94"/>
    </row>
    <row r="8" spans="2:33" x14ac:dyDescent="0.25">
      <c r="B8" s="138"/>
      <c r="C8" s="139"/>
      <c r="D8" s="138"/>
      <c r="E8" s="138"/>
      <c r="F8" s="142"/>
      <c r="G8" s="143"/>
      <c r="H8" s="136"/>
      <c r="I8" s="136"/>
      <c r="J8" s="136"/>
      <c r="K8" s="134"/>
      <c r="L8" s="134"/>
      <c r="M8" s="134"/>
      <c r="N8" s="135"/>
      <c r="O8" s="130"/>
      <c r="P8" s="130"/>
      <c r="Q8" s="130"/>
      <c r="R8" s="129"/>
      <c r="S8" s="130"/>
      <c r="T8" s="129"/>
      <c r="U8" s="130"/>
      <c r="V8" s="129"/>
      <c r="W8" s="129"/>
      <c r="X8" s="144"/>
      <c r="Y8" s="145"/>
      <c r="Z8" s="133"/>
      <c r="AA8" s="144"/>
      <c r="AB8" s="144"/>
      <c r="AD8" s="94"/>
    </row>
    <row r="9" spans="2:33" ht="16.5" customHeight="1" x14ac:dyDescent="0.25">
      <c r="B9" s="100" t="s">
        <v>205</v>
      </c>
      <c r="C9" s="101"/>
      <c r="D9" s="101"/>
      <c r="E9" s="101"/>
      <c r="F9" s="101"/>
      <c r="G9" s="102"/>
      <c r="H9" s="102" t="s">
        <v>210</v>
      </c>
      <c r="I9" s="102" t="s">
        <v>788</v>
      </c>
      <c r="J9" s="102" t="s">
        <v>310</v>
      </c>
      <c r="K9" s="102">
        <v>26</v>
      </c>
      <c r="L9" s="102">
        <v>9</v>
      </c>
      <c r="M9" s="102"/>
      <c r="N9" s="102"/>
      <c r="O9" s="102" t="s">
        <v>208</v>
      </c>
      <c r="P9" s="102" t="s">
        <v>209</v>
      </c>
      <c r="Q9" s="102" t="s">
        <v>139</v>
      </c>
      <c r="R9" s="102">
        <v>34160</v>
      </c>
      <c r="S9" s="102" t="s">
        <v>236</v>
      </c>
      <c r="T9" s="102">
        <v>150</v>
      </c>
      <c r="U9" s="102" t="s">
        <v>789</v>
      </c>
      <c r="V9" s="103"/>
      <c r="W9" s="101"/>
      <c r="X9" s="102"/>
      <c r="Y9" s="101"/>
      <c r="Z9" s="101"/>
      <c r="AA9" s="101"/>
      <c r="AB9" s="104"/>
      <c r="AD9" s="94"/>
      <c r="AE9" s="75"/>
      <c r="AF9" s="75"/>
      <c r="AG9" s="75"/>
    </row>
    <row r="10" spans="2:33" ht="16.5" customHeight="1" x14ac:dyDescent="0.25">
      <c r="B10" s="97">
        <v>234</v>
      </c>
      <c r="C10" s="97" t="s">
        <v>55</v>
      </c>
      <c r="D10" s="98">
        <v>6164</v>
      </c>
      <c r="E10" s="99">
        <v>17</v>
      </c>
      <c r="F10" s="97">
        <v>7</v>
      </c>
      <c r="G10" s="97">
        <v>1</v>
      </c>
      <c r="H10" s="105">
        <v>3</v>
      </c>
      <c r="I10" s="105">
        <v>3</v>
      </c>
      <c r="J10" s="105">
        <v>56</v>
      </c>
      <c r="K10" s="95">
        <v>1556</v>
      </c>
      <c r="L10" s="106">
        <f>T9</f>
        <v>150</v>
      </c>
      <c r="M10" s="106">
        <f>K10*L10</f>
        <v>233400</v>
      </c>
      <c r="N10" s="77"/>
      <c r="O10" s="78"/>
      <c r="P10" s="78"/>
      <c r="Q10" s="78"/>
      <c r="R10" s="79"/>
      <c r="S10" s="80"/>
      <c r="T10" s="81"/>
      <c r="U10" s="77"/>
      <c r="V10" s="79"/>
      <c r="W10" s="79"/>
      <c r="X10" s="82"/>
      <c r="Y10" s="83">
        <f>M10</f>
        <v>233400</v>
      </c>
      <c r="Z10" s="84"/>
      <c r="AA10" s="87">
        <f>AB10*M10/100</f>
        <v>23.34</v>
      </c>
      <c r="AB10" s="82">
        <v>0.01</v>
      </c>
      <c r="AD10" s="94"/>
      <c r="AE10" s="75"/>
      <c r="AF10" s="75"/>
      <c r="AG10" s="75"/>
    </row>
    <row r="11" spans="2:33" ht="16.5" customHeight="1" x14ac:dyDescent="0.25">
      <c r="B11" s="99"/>
      <c r="C11" s="99"/>
      <c r="D11" s="99"/>
      <c r="E11" s="99"/>
      <c r="F11" s="99"/>
      <c r="G11" s="99"/>
      <c r="H11" s="107"/>
      <c r="I11" s="107"/>
      <c r="J11" s="107"/>
      <c r="K11" s="106"/>
      <c r="L11" s="106"/>
      <c r="M11" s="106"/>
      <c r="N11" s="77"/>
      <c r="O11" s="78"/>
      <c r="P11" s="78"/>
      <c r="Q11" s="78"/>
      <c r="R11" s="79"/>
      <c r="S11" s="80"/>
      <c r="T11" s="81"/>
      <c r="U11" s="77"/>
      <c r="V11" s="79"/>
      <c r="W11" s="79"/>
      <c r="X11" s="86"/>
      <c r="Y11" s="83"/>
      <c r="Z11" s="84"/>
      <c r="AA11" s="85"/>
      <c r="AB11" s="86"/>
      <c r="AD11" s="94"/>
      <c r="AE11" s="75"/>
      <c r="AF11" s="75"/>
      <c r="AG11" s="75"/>
    </row>
    <row r="12" spans="2:33" ht="16.5" customHeight="1" x14ac:dyDescent="0.25">
      <c r="B12" s="100" t="s">
        <v>205</v>
      </c>
      <c r="C12" s="101"/>
      <c r="D12" s="101"/>
      <c r="E12" s="101"/>
      <c r="F12" s="101"/>
      <c r="G12" s="102"/>
      <c r="H12" s="102" t="s">
        <v>207</v>
      </c>
      <c r="I12" s="102" t="s">
        <v>858</v>
      </c>
      <c r="J12" s="102" t="s">
        <v>528</v>
      </c>
      <c r="K12" s="102">
        <v>11</v>
      </c>
      <c r="L12" s="102">
        <v>9</v>
      </c>
      <c r="M12" s="102"/>
      <c r="N12" s="102"/>
      <c r="O12" s="102" t="s">
        <v>208</v>
      </c>
      <c r="P12" s="102" t="s">
        <v>209</v>
      </c>
      <c r="Q12" s="102" t="s">
        <v>139</v>
      </c>
      <c r="R12" s="102">
        <v>34160</v>
      </c>
      <c r="S12" s="102" t="s">
        <v>236</v>
      </c>
      <c r="T12" s="102">
        <v>100</v>
      </c>
      <c r="U12" s="102" t="s">
        <v>859</v>
      </c>
      <c r="V12" s="103"/>
      <c r="W12" s="101"/>
      <c r="X12" s="102"/>
      <c r="Y12" s="101"/>
      <c r="Z12" s="101"/>
      <c r="AA12" s="101"/>
      <c r="AB12" s="104"/>
    </row>
    <row r="13" spans="2:33" ht="16.5" customHeight="1" x14ac:dyDescent="0.25">
      <c r="B13" s="97">
        <v>270</v>
      </c>
      <c r="C13" s="97" t="s">
        <v>55</v>
      </c>
      <c r="D13" s="98">
        <v>6089</v>
      </c>
      <c r="E13" s="99">
        <v>88</v>
      </c>
      <c r="F13" s="97">
        <v>7</v>
      </c>
      <c r="G13" s="97">
        <v>1</v>
      </c>
      <c r="H13" s="105">
        <v>11</v>
      </c>
      <c r="I13" s="105">
        <v>2</v>
      </c>
      <c r="J13" s="105">
        <v>65</v>
      </c>
      <c r="K13" s="95">
        <v>4665</v>
      </c>
      <c r="L13" s="106">
        <f>T12</f>
        <v>100</v>
      </c>
      <c r="M13" s="106">
        <f>K13*L13</f>
        <v>466500</v>
      </c>
      <c r="N13" s="77"/>
      <c r="O13" s="78"/>
      <c r="P13" s="78"/>
      <c r="Q13" s="78"/>
      <c r="R13" s="79"/>
      <c r="S13" s="80"/>
      <c r="T13" s="81"/>
      <c r="U13" s="77"/>
      <c r="V13" s="79"/>
      <c r="W13" s="79"/>
      <c r="X13" s="82"/>
      <c r="Y13" s="83">
        <f>M13</f>
        <v>466500</v>
      </c>
      <c r="Z13" s="84"/>
      <c r="AA13" s="87">
        <f>AB13*M13/100</f>
        <v>46.65</v>
      </c>
      <c r="AB13" s="82">
        <v>0.01</v>
      </c>
    </row>
    <row r="14" spans="2:33" ht="16.5" customHeight="1" x14ac:dyDescent="0.25">
      <c r="B14" s="99"/>
      <c r="C14" s="99"/>
      <c r="D14" s="99"/>
      <c r="E14" s="99"/>
      <c r="F14" s="99"/>
      <c r="G14" s="99"/>
      <c r="H14" s="107"/>
      <c r="I14" s="107"/>
      <c r="J14" s="107"/>
      <c r="K14" s="106"/>
      <c r="L14" s="106"/>
      <c r="M14" s="106"/>
      <c r="N14" s="77"/>
      <c r="O14" s="78"/>
      <c r="P14" s="78"/>
      <c r="Q14" s="78"/>
      <c r="R14" s="79"/>
      <c r="S14" s="80"/>
      <c r="T14" s="81"/>
      <c r="U14" s="77"/>
      <c r="V14" s="79"/>
      <c r="W14" s="79"/>
      <c r="X14" s="86"/>
      <c r="Y14" s="83"/>
      <c r="Z14" s="84"/>
      <c r="AA14" s="85"/>
      <c r="AB14" s="86"/>
    </row>
    <row r="15" spans="2:33" ht="16.5" customHeight="1" x14ac:dyDescent="0.25">
      <c r="B15" s="100" t="s">
        <v>205</v>
      </c>
      <c r="C15" s="101"/>
      <c r="D15" s="101"/>
      <c r="E15" s="101"/>
      <c r="F15" s="101"/>
      <c r="G15" s="102"/>
      <c r="H15" s="102" t="s">
        <v>207</v>
      </c>
      <c r="I15" s="102" t="s">
        <v>858</v>
      </c>
      <c r="J15" s="102" t="s">
        <v>528</v>
      </c>
      <c r="K15" s="102">
        <v>11</v>
      </c>
      <c r="L15" s="102">
        <v>9</v>
      </c>
      <c r="M15" s="102"/>
      <c r="N15" s="102"/>
      <c r="O15" s="102" t="s">
        <v>208</v>
      </c>
      <c r="P15" s="102" t="s">
        <v>209</v>
      </c>
      <c r="Q15" s="102" t="s">
        <v>139</v>
      </c>
      <c r="R15" s="102">
        <v>34160</v>
      </c>
      <c r="S15" s="102" t="s">
        <v>236</v>
      </c>
      <c r="T15" s="102">
        <v>100</v>
      </c>
      <c r="U15" s="102" t="s">
        <v>860</v>
      </c>
      <c r="V15" s="103"/>
      <c r="W15" s="101"/>
      <c r="X15" s="102"/>
      <c r="Y15" s="101"/>
      <c r="Z15" s="101"/>
      <c r="AA15" s="101"/>
      <c r="AB15" s="104"/>
    </row>
    <row r="16" spans="2:33" ht="16.5" customHeight="1" x14ac:dyDescent="0.25">
      <c r="B16" s="97">
        <v>271</v>
      </c>
      <c r="C16" s="97" t="s">
        <v>55</v>
      </c>
      <c r="D16" s="98">
        <v>6090</v>
      </c>
      <c r="E16" s="99">
        <v>89</v>
      </c>
      <c r="F16" s="97">
        <v>7</v>
      </c>
      <c r="G16" s="97">
        <v>1</v>
      </c>
      <c r="H16" s="105">
        <v>5</v>
      </c>
      <c r="I16" s="105">
        <v>3</v>
      </c>
      <c r="J16" s="105">
        <v>82</v>
      </c>
      <c r="K16" s="95">
        <v>2382</v>
      </c>
      <c r="L16" s="106">
        <f>T15</f>
        <v>100</v>
      </c>
      <c r="M16" s="106">
        <f>K16*L16</f>
        <v>238200</v>
      </c>
      <c r="N16" s="77"/>
      <c r="O16" s="78"/>
      <c r="P16" s="78"/>
      <c r="Q16" s="78"/>
      <c r="R16" s="79"/>
      <c r="S16" s="80"/>
      <c r="T16" s="81"/>
      <c r="U16" s="77"/>
      <c r="V16" s="79"/>
      <c r="W16" s="79"/>
      <c r="X16" s="82"/>
      <c r="Y16" s="83">
        <f>M16</f>
        <v>238200</v>
      </c>
      <c r="Z16" s="84"/>
      <c r="AA16" s="87">
        <f>AB16*M16/100</f>
        <v>23.82</v>
      </c>
      <c r="AB16" s="82">
        <v>0.01</v>
      </c>
    </row>
    <row r="17" spans="2:28" ht="16.5" customHeight="1" x14ac:dyDescent="0.25">
      <c r="B17" s="99"/>
      <c r="C17" s="99"/>
      <c r="D17" s="99"/>
      <c r="E17" s="99"/>
      <c r="F17" s="99"/>
      <c r="G17" s="99"/>
      <c r="H17" s="107"/>
      <c r="I17" s="107"/>
      <c r="J17" s="107"/>
      <c r="K17" s="106"/>
      <c r="L17" s="106"/>
      <c r="M17" s="106"/>
      <c r="N17" s="77"/>
      <c r="O17" s="78"/>
      <c r="P17" s="78"/>
      <c r="Q17" s="78"/>
      <c r="R17" s="79"/>
      <c r="S17" s="80"/>
      <c r="T17" s="81"/>
      <c r="U17" s="77"/>
      <c r="V17" s="79"/>
      <c r="W17" s="79"/>
      <c r="X17" s="86"/>
      <c r="Y17" s="83"/>
      <c r="Z17" s="84"/>
      <c r="AA17" s="85"/>
      <c r="AB17" s="86"/>
    </row>
    <row r="18" spans="2:28" ht="16.5" customHeight="1" x14ac:dyDescent="0.25">
      <c r="B18" s="100" t="s">
        <v>205</v>
      </c>
      <c r="C18" s="101"/>
      <c r="D18" s="101"/>
      <c r="E18" s="101"/>
      <c r="F18" s="101"/>
      <c r="G18" s="102"/>
      <c r="H18" s="102" t="s">
        <v>207</v>
      </c>
      <c r="I18" s="102" t="s">
        <v>858</v>
      </c>
      <c r="J18" s="102" t="s">
        <v>528</v>
      </c>
      <c r="K18" s="102">
        <v>11</v>
      </c>
      <c r="L18" s="102">
        <v>9</v>
      </c>
      <c r="M18" s="102"/>
      <c r="N18" s="102"/>
      <c r="O18" s="102" t="s">
        <v>208</v>
      </c>
      <c r="P18" s="102" t="s">
        <v>209</v>
      </c>
      <c r="Q18" s="102" t="s">
        <v>139</v>
      </c>
      <c r="R18" s="102">
        <v>34160</v>
      </c>
      <c r="S18" s="102" t="s">
        <v>236</v>
      </c>
      <c r="T18" s="102">
        <v>100</v>
      </c>
      <c r="U18" s="102" t="s">
        <v>861</v>
      </c>
      <c r="V18" s="103"/>
      <c r="W18" s="101"/>
      <c r="X18" s="102"/>
      <c r="Y18" s="101"/>
      <c r="Z18" s="101"/>
      <c r="AA18" s="101"/>
      <c r="AB18" s="104"/>
    </row>
    <row r="19" spans="2:28" ht="16.5" customHeight="1" x14ac:dyDescent="0.25">
      <c r="B19" s="97">
        <v>272</v>
      </c>
      <c r="C19" s="97" t="s">
        <v>55</v>
      </c>
      <c r="D19" s="98">
        <v>6091</v>
      </c>
      <c r="E19" s="99">
        <v>90</v>
      </c>
      <c r="F19" s="97">
        <v>7</v>
      </c>
      <c r="G19" s="97">
        <v>1</v>
      </c>
      <c r="H19" s="105">
        <v>5</v>
      </c>
      <c r="I19" s="105">
        <v>0</v>
      </c>
      <c r="J19" s="105">
        <v>26</v>
      </c>
      <c r="K19" s="95">
        <v>2026</v>
      </c>
      <c r="L19" s="106">
        <f>T18</f>
        <v>100</v>
      </c>
      <c r="M19" s="106">
        <f>K19*L19</f>
        <v>202600</v>
      </c>
      <c r="N19" s="77"/>
      <c r="O19" s="78"/>
      <c r="P19" s="78"/>
      <c r="Q19" s="78"/>
      <c r="R19" s="79"/>
      <c r="S19" s="80"/>
      <c r="T19" s="81"/>
      <c r="U19" s="77"/>
      <c r="V19" s="79"/>
      <c r="W19" s="79"/>
      <c r="X19" s="82"/>
      <c r="Y19" s="83">
        <f>M19</f>
        <v>202600</v>
      </c>
      <c r="Z19" s="84"/>
      <c r="AA19" s="87">
        <f>AB19*M19/100</f>
        <v>20.260000000000002</v>
      </c>
      <c r="AB19" s="82">
        <v>0.01</v>
      </c>
    </row>
    <row r="20" spans="2:28" ht="16.5" customHeight="1" x14ac:dyDescent="0.25">
      <c r="B20" s="99"/>
      <c r="C20" s="99"/>
      <c r="D20" s="99"/>
      <c r="E20" s="99"/>
      <c r="F20" s="99"/>
      <c r="G20" s="99"/>
      <c r="H20" s="107"/>
      <c r="I20" s="107"/>
      <c r="J20" s="107"/>
      <c r="K20" s="106"/>
      <c r="L20" s="106"/>
      <c r="M20" s="106"/>
      <c r="N20" s="77"/>
      <c r="O20" s="78"/>
      <c r="P20" s="78"/>
      <c r="Q20" s="78"/>
      <c r="R20" s="79"/>
      <c r="S20" s="80"/>
      <c r="T20" s="81"/>
      <c r="U20" s="77"/>
      <c r="V20" s="79"/>
      <c r="W20" s="79"/>
      <c r="X20" s="86"/>
      <c r="Y20" s="83"/>
      <c r="Z20" s="84"/>
      <c r="AA20" s="85"/>
      <c r="AB20" s="86"/>
    </row>
    <row r="21" spans="2:28" ht="16.5" customHeight="1" x14ac:dyDescent="0.25">
      <c r="B21" s="100" t="s">
        <v>205</v>
      </c>
      <c r="C21" s="101"/>
      <c r="D21" s="101"/>
      <c r="E21" s="101"/>
      <c r="F21" s="101"/>
      <c r="G21" s="102"/>
      <c r="H21" s="102" t="s">
        <v>207</v>
      </c>
      <c r="I21" s="102" t="s">
        <v>867</v>
      </c>
      <c r="J21" s="102" t="s">
        <v>868</v>
      </c>
      <c r="K21" s="102">
        <v>43</v>
      </c>
      <c r="L21" s="102">
        <v>9</v>
      </c>
      <c r="M21" s="102"/>
      <c r="N21" s="102"/>
      <c r="O21" s="102" t="s">
        <v>208</v>
      </c>
      <c r="P21" s="102" t="s">
        <v>209</v>
      </c>
      <c r="Q21" s="102" t="s">
        <v>139</v>
      </c>
      <c r="R21" s="102">
        <v>34160</v>
      </c>
      <c r="S21" s="102" t="s">
        <v>236</v>
      </c>
      <c r="T21" s="102">
        <v>100</v>
      </c>
      <c r="U21" s="102" t="s">
        <v>869</v>
      </c>
      <c r="V21" s="103"/>
      <c r="W21" s="101"/>
      <c r="X21" s="102"/>
      <c r="Y21" s="101"/>
      <c r="Z21" s="101"/>
      <c r="AA21" s="101"/>
      <c r="AB21" s="104"/>
    </row>
    <row r="22" spans="2:28" ht="16.5" customHeight="1" x14ac:dyDescent="0.25">
      <c r="B22" s="97">
        <v>276</v>
      </c>
      <c r="C22" s="97" t="s">
        <v>55</v>
      </c>
      <c r="D22" s="98">
        <v>6013</v>
      </c>
      <c r="E22" s="99">
        <v>94</v>
      </c>
      <c r="F22" s="97">
        <v>9</v>
      </c>
      <c r="G22" s="97">
        <v>1</v>
      </c>
      <c r="H22" s="105">
        <v>10</v>
      </c>
      <c r="I22" s="105">
        <v>3</v>
      </c>
      <c r="J22" s="105">
        <v>59</v>
      </c>
      <c r="K22" s="95">
        <v>4359</v>
      </c>
      <c r="L22" s="106">
        <f>T21</f>
        <v>100</v>
      </c>
      <c r="M22" s="106">
        <f>K22*L22</f>
        <v>435900</v>
      </c>
      <c r="N22" s="77"/>
      <c r="O22" s="78"/>
      <c r="P22" s="78"/>
      <c r="Q22" s="78"/>
      <c r="R22" s="79"/>
      <c r="S22" s="80"/>
      <c r="T22" s="81"/>
      <c r="U22" s="77"/>
      <c r="V22" s="79"/>
      <c r="W22" s="79"/>
      <c r="X22" s="82"/>
      <c r="Y22" s="83">
        <f>M22</f>
        <v>435900</v>
      </c>
      <c r="Z22" s="84"/>
      <c r="AA22" s="87">
        <f>AB22*M22/100</f>
        <v>43.59</v>
      </c>
      <c r="AB22" s="82">
        <v>0.01</v>
      </c>
    </row>
    <row r="23" spans="2:28" ht="16.5" customHeight="1" x14ac:dyDescent="0.25">
      <c r="B23" s="99"/>
      <c r="C23" s="99"/>
      <c r="D23" s="99"/>
      <c r="E23" s="99"/>
      <c r="F23" s="99"/>
      <c r="G23" s="99"/>
      <c r="H23" s="107"/>
      <c r="I23" s="107"/>
      <c r="J23" s="107"/>
      <c r="K23" s="106"/>
      <c r="L23" s="106"/>
      <c r="M23" s="106"/>
      <c r="N23" s="77"/>
      <c r="O23" s="78"/>
      <c r="P23" s="78"/>
      <c r="Q23" s="78"/>
      <c r="R23" s="79"/>
      <c r="S23" s="80"/>
      <c r="T23" s="81"/>
      <c r="U23" s="77"/>
      <c r="V23" s="79"/>
      <c r="W23" s="79"/>
      <c r="X23" s="86"/>
      <c r="Y23" s="83"/>
      <c r="Z23" s="84"/>
      <c r="AA23" s="85"/>
      <c r="AB23" s="86"/>
    </row>
    <row r="24" spans="2:28" ht="16.5" customHeight="1" x14ac:dyDescent="0.25">
      <c r="B24" s="100" t="s">
        <v>205</v>
      </c>
      <c r="C24" s="101"/>
      <c r="D24" s="101"/>
      <c r="E24" s="101"/>
      <c r="F24" s="101"/>
      <c r="G24" s="102"/>
      <c r="H24" s="102" t="s">
        <v>210</v>
      </c>
      <c r="I24" s="102" t="s">
        <v>870</v>
      </c>
      <c r="J24" s="102" t="s">
        <v>871</v>
      </c>
      <c r="K24" s="102">
        <v>18</v>
      </c>
      <c r="L24" s="102">
        <v>9</v>
      </c>
      <c r="M24" s="102"/>
      <c r="N24" s="102"/>
      <c r="O24" s="102" t="s">
        <v>208</v>
      </c>
      <c r="P24" s="102" t="s">
        <v>209</v>
      </c>
      <c r="Q24" s="102" t="s">
        <v>139</v>
      </c>
      <c r="R24" s="102">
        <v>34160</v>
      </c>
      <c r="S24" s="102" t="s">
        <v>236</v>
      </c>
      <c r="T24" s="102">
        <v>100</v>
      </c>
      <c r="U24" s="102" t="s">
        <v>872</v>
      </c>
      <c r="V24" s="103"/>
      <c r="W24" s="101"/>
      <c r="X24" s="102"/>
      <c r="Y24" s="101"/>
      <c r="Z24" s="101"/>
      <c r="AA24" s="101"/>
      <c r="AB24" s="104"/>
    </row>
    <row r="25" spans="2:28" ht="16.5" customHeight="1" x14ac:dyDescent="0.25">
      <c r="B25" s="97">
        <v>277</v>
      </c>
      <c r="C25" s="97" t="s">
        <v>55</v>
      </c>
      <c r="D25" s="98">
        <v>6014</v>
      </c>
      <c r="E25" s="99">
        <v>95</v>
      </c>
      <c r="F25" s="97">
        <v>9</v>
      </c>
      <c r="G25" s="97">
        <v>1</v>
      </c>
      <c r="H25" s="105">
        <v>10</v>
      </c>
      <c r="I25" s="105">
        <v>3</v>
      </c>
      <c r="J25" s="105">
        <v>59</v>
      </c>
      <c r="K25" s="95">
        <v>4359</v>
      </c>
      <c r="L25" s="106">
        <f>T24</f>
        <v>100</v>
      </c>
      <c r="M25" s="106">
        <f>K25*L25</f>
        <v>435900</v>
      </c>
      <c r="N25" s="77"/>
      <c r="O25" s="78"/>
      <c r="P25" s="78"/>
      <c r="Q25" s="78"/>
      <c r="R25" s="79"/>
      <c r="S25" s="80"/>
      <c r="T25" s="81"/>
      <c r="U25" s="77"/>
      <c r="V25" s="79"/>
      <c r="W25" s="79"/>
      <c r="X25" s="82"/>
      <c r="Y25" s="83">
        <f>M25</f>
        <v>435900</v>
      </c>
      <c r="Z25" s="84"/>
      <c r="AA25" s="87">
        <f>AB25*M25/100</f>
        <v>43.59</v>
      </c>
      <c r="AB25" s="82">
        <v>0.01</v>
      </c>
    </row>
    <row r="26" spans="2:28" ht="16.5" customHeight="1" x14ac:dyDescent="0.25">
      <c r="B26" s="99"/>
      <c r="C26" s="99"/>
      <c r="D26" s="99"/>
      <c r="E26" s="99"/>
      <c r="F26" s="99"/>
      <c r="G26" s="99"/>
      <c r="H26" s="107"/>
      <c r="I26" s="107"/>
      <c r="J26" s="107"/>
      <c r="K26" s="106"/>
      <c r="L26" s="106"/>
      <c r="M26" s="106"/>
      <c r="N26" s="77"/>
      <c r="O26" s="78"/>
      <c r="P26" s="78"/>
      <c r="Q26" s="78"/>
      <c r="R26" s="79"/>
      <c r="S26" s="80"/>
      <c r="T26" s="81"/>
      <c r="U26" s="77"/>
      <c r="V26" s="79"/>
      <c r="W26" s="79"/>
      <c r="X26" s="86"/>
      <c r="Y26" s="83"/>
      <c r="Z26" s="84"/>
      <c r="AA26" s="85"/>
      <c r="AB26" s="86"/>
    </row>
    <row r="27" spans="2:28" ht="16.5" customHeight="1" x14ac:dyDescent="0.25">
      <c r="B27" s="100" t="s">
        <v>205</v>
      </c>
      <c r="C27" s="101"/>
      <c r="D27" s="101"/>
      <c r="E27" s="101"/>
      <c r="F27" s="101"/>
      <c r="G27" s="102"/>
      <c r="H27" s="102" t="s">
        <v>210</v>
      </c>
      <c r="I27" s="102" t="s">
        <v>875</v>
      </c>
      <c r="J27" s="102" t="s">
        <v>876</v>
      </c>
      <c r="K27" s="102">
        <v>15</v>
      </c>
      <c r="L27" s="102">
        <v>9</v>
      </c>
      <c r="M27" s="102"/>
      <c r="N27" s="102"/>
      <c r="O27" s="102" t="s">
        <v>208</v>
      </c>
      <c r="P27" s="102" t="s">
        <v>209</v>
      </c>
      <c r="Q27" s="102" t="s">
        <v>139</v>
      </c>
      <c r="R27" s="102">
        <v>34160</v>
      </c>
      <c r="S27" s="102" t="s">
        <v>236</v>
      </c>
      <c r="T27" s="102">
        <v>100</v>
      </c>
      <c r="U27" s="102" t="s">
        <v>877</v>
      </c>
      <c r="V27" s="103"/>
      <c r="W27" s="101"/>
      <c r="X27" s="102"/>
      <c r="Y27" s="101"/>
      <c r="Z27" s="101"/>
      <c r="AA27" s="101"/>
      <c r="AB27" s="104"/>
    </row>
    <row r="28" spans="2:28" ht="16.5" customHeight="1" x14ac:dyDescent="0.25">
      <c r="B28" s="97">
        <v>279</v>
      </c>
      <c r="C28" s="97" t="s">
        <v>55</v>
      </c>
      <c r="D28" s="98">
        <v>6016</v>
      </c>
      <c r="E28" s="99">
        <v>97</v>
      </c>
      <c r="F28" s="97">
        <v>9</v>
      </c>
      <c r="G28" s="97">
        <v>1</v>
      </c>
      <c r="H28" s="105">
        <v>9</v>
      </c>
      <c r="I28" s="105">
        <v>1</v>
      </c>
      <c r="J28" s="105">
        <v>32</v>
      </c>
      <c r="K28" s="95">
        <v>3732</v>
      </c>
      <c r="L28" s="106">
        <f>T27</f>
        <v>100</v>
      </c>
      <c r="M28" s="106">
        <f>K28*L28</f>
        <v>373200</v>
      </c>
      <c r="N28" s="77"/>
      <c r="O28" s="78"/>
      <c r="P28" s="78"/>
      <c r="Q28" s="78"/>
      <c r="R28" s="79"/>
      <c r="S28" s="80"/>
      <c r="T28" s="81"/>
      <c r="U28" s="77"/>
      <c r="V28" s="79"/>
      <c r="W28" s="79"/>
      <c r="X28" s="82"/>
      <c r="Y28" s="83">
        <f>M28</f>
        <v>373200</v>
      </c>
      <c r="Z28" s="84"/>
      <c r="AA28" s="87">
        <f>AB28*M28/100</f>
        <v>37.32</v>
      </c>
      <c r="AB28" s="82">
        <v>0.01</v>
      </c>
    </row>
    <row r="29" spans="2:28" ht="16.5" customHeight="1" x14ac:dyDescent="0.25">
      <c r="B29" s="99"/>
      <c r="C29" s="99"/>
      <c r="D29" s="99"/>
      <c r="E29" s="99"/>
      <c r="F29" s="99"/>
      <c r="G29" s="99"/>
      <c r="H29" s="107"/>
      <c r="I29" s="107"/>
      <c r="J29" s="107"/>
      <c r="K29" s="106"/>
      <c r="L29" s="106"/>
      <c r="M29" s="106"/>
      <c r="N29" s="77"/>
      <c r="O29" s="78"/>
      <c r="P29" s="78"/>
      <c r="Q29" s="78"/>
      <c r="R29" s="79"/>
      <c r="S29" s="80"/>
      <c r="T29" s="81"/>
      <c r="U29" s="77"/>
      <c r="V29" s="79"/>
      <c r="W29" s="79"/>
      <c r="X29" s="86"/>
      <c r="Y29" s="83"/>
      <c r="Z29" s="84"/>
      <c r="AA29" s="85"/>
      <c r="AB29" s="86"/>
    </row>
    <row r="30" spans="2:28" ht="16.5" customHeight="1" x14ac:dyDescent="0.25">
      <c r="B30" s="100" t="s">
        <v>205</v>
      </c>
      <c r="C30" s="101"/>
      <c r="D30" s="101"/>
      <c r="E30" s="101"/>
      <c r="F30" s="101"/>
      <c r="G30" s="102"/>
      <c r="H30" s="102" t="s">
        <v>210</v>
      </c>
      <c r="I30" s="102" t="s">
        <v>885</v>
      </c>
      <c r="J30" s="102" t="s">
        <v>886</v>
      </c>
      <c r="K30" s="102">
        <v>17</v>
      </c>
      <c r="L30" s="102">
        <v>9</v>
      </c>
      <c r="M30" s="102"/>
      <c r="N30" s="102"/>
      <c r="O30" s="102" t="s">
        <v>208</v>
      </c>
      <c r="P30" s="102" t="s">
        <v>209</v>
      </c>
      <c r="Q30" s="102" t="s">
        <v>139</v>
      </c>
      <c r="R30" s="102">
        <v>34160</v>
      </c>
      <c r="S30" s="102" t="s">
        <v>236</v>
      </c>
      <c r="T30" s="102">
        <v>100</v>
      </c>
      <c r="U30" s="102" t="s">
        <v>887</v>
      </c>
      <c r="V30" s="103"/>
      <c r="W30" s="101"/>
      <c r="X30" s="102"/>
      <c r="Y30" s="101"/>
      <c r="Z30" s="101"/>
      <c r="AA30" s="101"/>
      <c r="AB30" s="104"/>
    </row>
    <row r="31" spans="2:28" ht="16.5" customHeight="1" x14ac:dyDescent="0.25">
      <c r="B31" s="97">
        <v>282</v>
      </c>
      <c r="C31" s="97" t="s">
        <v>55</v>
      </c>
      <c r="D31" s="98">
        <v>6019</v>
      </c>
      <c r="E31" s="99">
        <v>100</v>
      </c>
      <c r="F31" s="97">
        <v>9</v>
      </c>
      <c r="G31" s="97">
        <v>1</v>
      </c>
      <c r="H31" s="105">
        <v>5</v>
      </c>
      <c r="I31" s="105">
        <v>3</v>
      </c>
      <c r="J31" s="105">
        <v>15</v>
      </c>
      <c r="K31" s="95">
        <v>2315</v>
      </c>
      <c r="L31" s="106">
        <f>T30</f>
        <v>100</v>
      </c>
      <c r="M31" s="106">
        <f>K31*L31</f>
        <v>231500</v>
      </c>
      <c r="N31" s="77"/>
      <c r="O31" s="78"/>
      <c r="P31" s="78"/>
      <c r="Q31" s="78"/>
      <c r="R31" s="79"/>
      <c r="S31" s="80"/>
      <c r="T31" s="81"/>
      <c r="U31" s="77"/>
      <c r="V31" s="79"/>
      <c r="W31" s="79"/>
      <c r="X31" s="82"/>
      <c r="Y31" s="83">
        <f>M31</f>
        <v>231500</v>
      </c>
      <c r="Z31" s="84"/>
      <c r="AA31" s="87">
        <f>AB31*M31/100</f>
        <v>23.15</v>
      </c>
      <c r="AB31" s="82">
        <v>0.01</v>
      </c>
    </row>
    <row r="32" spans="2:28" ht="16.5" customHeight="1" x14ac:dyDescent="0.25">
      <c r="B32" s="99"/>
      <c r="C32" s="99"/>
      <c r="D32" s="99"/>
      <c r="E32" s="99"/>
      <c r="F32" s="99"/>
      <c r="G32" s="99"/>
      <c r="H32" s="107"/>
      <c r="I32" s="107"/>
      <c r="J32" s="107"/>
      <c r="K32" s="106"/>
      <c r="L32" s="106"/>
      <c r="M32" s="106"/>
      <c r="N32" s="77"/>
      <c r="O32" s="78"/>
      <c r="P32" s="78"/>
      <c r="Q32" s="78"/>
      <c r="R32" s="79"/>
      <c r="S32" s="80"/>
      <c r="T32" s="81"/>
      <c r="U32" s="77"/>
      <c r="V32" s="79"/>
      <c r="W32" s="79"/>
      <c r="X32" s="86"/>
      <c r="Y32" s="83"/>
      <c r="Z32" s="84"/>
      <c r="AA32" s="85"/>
      <c r="AB32" s="86"/>
    </row>
    <row r="33" spans="2:28" ht="16.5" customHeight="1" x14ac:dyDescent="0.25">
      <c r="B33" s="100" t="s">
        <v>205</v>
      </c>
      <c r="C33" s="101"/>
      <c r="D33" s="101"/>
      <c r="E33" s="101"/>
      <c r="F33" s="101"/>
      <c r="G33" s="102"/>
      <c r="H33" s="102" t="s">
        <v>210</v>
      </c>
      <c r="I33" s="102" t="s">
        <v>888</v>
      </c>
      <c r="J33" s="102" t="s">
        <v>889</v>
      </c>
      <c r="K33" s="102">
        <v>36</v>
      </c>
      <c r="L33" s="102">
        <v>9</v>
      </c>
      <c r="M33" s="102"/>
      <c r="N33" s="102"/>
      <c r="O33" s="102" t="s">
        <v>208</v>
      </c>
      <c r="P33" s="102" t="s">
        <v>209</v>
      </c>
      <c r="Q33" s="102" t="s">
        <v>139</v>
      </c>
      <c r="R33" s="102">
        <v>34160</v>
      </c>
      <c r="S33" s="102" t="s">
        <v>236</v>
      </c>
      <c r="T33" s="102">
        <v>100</v>
      </c>
      <c r="U33" s="102" t="s">
        <v>890</v>
      </c>
      <c r="V33" s="103"/>
      <c r="W33" s="101"/>
      <c r="X33" s="102"/>
      <c r="Y33" s="101"/>
      <c r="Z33" s="101"/>
      <c r="AA33" s="101"/>
      <c r="AB33" s="104"/>
    </row>
    <row r="34" spans="2:28" ht="16.5" customHeight="1" x14ac:dyDescent="0.25">
      <c r="B34" s="97">
        <v>283</v>
      </c>
      <c r="C34" s="97" t="s">
        <v>55</v>
      </c>
      <c r="D34" s="98">
        <v>6020</v>
      </c>
      <c r="E34" s="99">
        <v>101</v>
      </c>
      <c r="F34" s="97">
        <v>9</v>
      </c>
      <c r="G34" s="97">
        <v>1</v>
      </c>
      <c r="H34" s="105">
        <v>5</v>
      </c>
      <c r="I34" s="105">
        <v>2</v>
      </c>
      <c r="J34" s="105">
        <v>92</v>
      </c>
      <c r="K34" s="95">
        <v>2292</v>
      </c>
      <c r="L34" s="106">
        <f>T33</f>
        <v>100</v>
      </c>
      <c r="M34" s="106">
        <f>K34*L34</f>
        <v>229200</v>
      </c>
      <c r="N34" s="77"/>
      <c r="O34" s="78"/>
      <c r="P34" s="78"/>
      <c r="Q34" s="78"/>
      <c r="R34" s="79"/>
      <c r="S34" s="80"/>
      <c r="T34" s="81"/>
      <c r="U34" s="77"/>
      <c r="V34" s="79"/>
      <c r="W34" s="79"/>
      <c r="X34" s="82"/>
      <c r="Y34" s="83">
        <f>M34</f>
        <v>229200</v>
      </c>
      <c r="Z34" s="84"/>
      <c r="AA34" s="87">
        <f>AB34*M34/100</f>
        <v>22.92</v>
      </c>
      <c r="AB34" s="82">
        <v>0.01</v>
      </c>
    </row>
    <row r="35" spans="2:28" ht="16.5" customHeight="1" x14ac:dyDescent="0.25">
      <c r="B35" s="99"/>
      <c r="C35" s="99"/>
      <c r="D35" s="99"/>
      <c r="E35" s="99"/>
      <c r="F35" s="99"/>
      <c r="G35" s="99"/>
      <c r="H35" s="107"/>
      <c r="I35" s="107"/>
      <c r="J35" s="107"/>
      <c r="K35" s="106"/>
      <c r="L35" s="106"/>
      <c r="M35" s="106"/>
      <c r="N35" s="77"/>
      <c r="O35" s="78"/>
      <c r="P35" s="78"/>
      <c r="Q35" s="78"/>
      <c r="R35" s="79"/>
      <c r="S35" s="80"/>
      <c r="T35" s="81"/>
      <c r="U35" s="77"/>
      <c r="V35" s="79"/>
      <c r="W35" s="79"/>
      <c r="X35" s="86"/>
      <c r="Y35" s="83"/>
      <c r="Z35" s="84"/>
      <c r="AA35" s="85"/>
      <c r="AB35" s="86"/>
    </row>
    <row r="36" spans="2:28" ht="16.5" customHeight="1" x14ac:dyDescent="0.25">
      <c r="B36" s="100" t="s">
        <v>205</v>
      </c>
      <c r="C36" s="101"/>
      <c r="D36" s="101"/>
      <c r="E36" s="101"/>
      <c r="F36" s="101"/>
      <c r="G36" s="102"/>
      <c r="H36" s="102" t="s">
        <v>210</v>
      </c>
      <c r="I36" s="102" t="s">
        <v>891</v>
      </c>
      <c r="J36" s="102" t="s">
        <v>892</v>
      </c>
      <c r="K36" s="102">
        <v>22</v>
      </c>
      <c r="L36" s="102">
        <v>9</v>
      </c>
      <c r="M36" s="102"/>
      <c r="N36" s="102"/>
      <c r="O36" s="102" t="s">
        <v>208</v>
      </c>
      <c r="P36" s="102" t="s">
        <v>209</v>
      </c>
      <c r="Q36" s="102" t="s">
        <v>139</v>
      </c>
      <c r="R36" s="102">
        <v>34160</v>
      </c>
      <c r="S36" s="102" t="s">
        <v>236</v>
      </c>
      <c r="T36" s="102">
        <v>100</v>
      </c>
      <c r="U36" s="102" t="s">
        <v>893</v>
      </c>
      <c r="V36" s="103"/>
      <c r="W36" s="101"/>
      <c r="X36" s="102"/>
      <c r="Y36" s="101"/>
      <c r="Z36" s="101"/>
      <c r="AA36" s="101"/>
      <c r="AB36" s="104"/>
    </row>
    <row r="37" spans="2:28" ht="16.5" customHeight="1" x14ac:dyDescent="0.25">
      <c r="B37" s="97">
        <v>284</v>
      </c>
      <c r="C37" s="97" t="s">
        <v>55</v>
      </c>
      <c r="D37" s="98">
        <v>6021</v>
      </c>
      <c r="E37" s="99">
        <v>102</v>
      </c>
      <c r="F37" s="97">
        <v>9</v>
      </c>
      <c r="G37" s="97">
        <v>1</v>
      </c>
      <c r="H37" s="105">
        <v>5</v>
      </c>
      <c r="I37" s="105">
        <v>3</v>
      </c>
      <c r="J37" s="105">
        <v>46</v>
      </c>
      <c r="K37" s="95">
        <v>2346</v>
      </c>
      <c r="L37" s="106">
        <f>T36</f>
        <v>100</v>
      </c>
      <c r="M37" s="106">
        <f>K37*L37</f>
        <v>234600</v>
      </c>
      <c r="N37" s="77"/>
      <c r="O37" s="78"/>
      <c r="P37" s="78"/>
      <c r="Q37" s="78"/>
      <c r="R37" s="79"/>
      <c r="S37" s="80"/>
      <c r="T37" s="81"/>
      <c r="U37" s="77"/>
      <c r="V37" s="79"/>
      <c r="W37" s="79"/>
      <c r="X37" s="82"/>
      <c r="Y37" s="83">
        <f>M37</f>
        <v>234600</v>
      </c>
      <c r="Z37" s="84"/>
      <c r="AA37" s="87">
        <f>AB37*M37/100</f>
        <v>23.46</v>
      </c>
      <c r="AB37" s="82">
        <v>0.01</v>
      </c>
    </row>
    <row r="38" spans="2:28" ht="16.5" customHeight="1" x14ac:dyDescent="0.25">
      <c r="B38" s="99"/>
      <c r="C38" s="99"/>
      <c r="D38" s="99"/>
      <c r="E38" s="99"/>
      <c r="F38" s="99"/>
      <c r="G38" s="99"/>
      <c r="H38" s="107"/>
      <c r="I38" s="107"/>
      <c r="J38" s="107"/>
      <c r="K38" s="106"/>
      <c r="L38" s="106"/>
      <c r="M38" s="106"/>
      <c r="N38" s="77"/>
      <c r="O38" s="78"/>
      <c r="P38" s="78"/>
      <c r="Q38" s="78"/>
      <c r="R38" s="79"/>
      <c r="S38" s="80"/>
      <c r="T38" s="81"/>
      <c r="U38" s="77"/>
      <c r="V38" s="79"/>
      <c r="W38" s="79"/>
      <c r="X38" s="86"/>
      <c r="Y38" s="83"/>
      <c r="Z38" s="84"/>
      <c r="AA38" s="85"/>
      <c r="AB38" s="86"/>
    </row>
    <row r="39" spans="2:28" ht="16.5" customHeight="1" x14ac:dyDescent="0.25">
      <c r="B39" s="100" t="s">
        <v>205</v>
      </c>
      <c r="C39" s="101"/>
      <c r="D39" s="101"/>
      <c r="E39" s="101"/>
      <c r="F39" s="101"/>
      <c r="G39" s="102"/>
      <c r="H39" s="102" t="s">
        <v>207</v>
      </c>
      <c r="I39" s="102" t="s">
        <v>643</v>
      </c>
      <c r="J39" s="102" t="s">
        <v>894</v>
      </c>
      <c r="K39" s="102">
        <v>5</v>
      </c>
      <c r="L39" s="102">
        <v>9</v>
      </c>
      <c r="M39" s="102"/>
      <c r="N39" s="102"/>
      <c r="O39" s="102" t="s">
        <v>208</v>
      </c>
      <c r="P39" s="102" t="s">
        <v>209</v>
      </c>
      <c r="Q39" s="102" t="s">
        <v>139</v>
      </c>
      <c r="R39" s="102">
        <v>34160</v>
      </c>
      <c r="S39" s="102" t="s">
        <v>236</v>
      </c>
      <c r="T39" s="102">
        <v>100</v>
      </c>
      <c r="U39" s="102" t="s">
        <v>895</v>
      </c>
      <c r="V39" s="103"/>
      <c r="W39" s="101"/>
      <c r="X39" s="102"/>
      <c r="Y39" s="101"/>
      <c r="Z39" s="101"/>
      <c r="AA39" s="101"/>
      <c r="AB39" s="104"/>
    </row>
    <row r="40" spans="2:28" ht="16.5" customHeight="1" x14ac:dyDescent="0.25">
      <c r="B40" s="97">
        <v>285</v>
      </c>
      <c r="C40" s="97" t="s">
        <v>55</v>
      </c>
      <c r="D40" s="98">
        <v>6022</v>
      </c>
      <c r="E40" s="99">
        <v>103</v>
      </c>
      <c r="F40" s="97">
        <v>9</v>
      </c>
      <c r="G40" s="97">
        <v>1</v>
      </c>
      <c r="H40" s="105">
        <v>8</v>
      </c>
      <c r="I40" s="105">
        <v>1</v>
      </c>
      <c r="J40" s="105">
        <v>85</v>
      </c>
      <c r="K40" s="95">
        <v>3385</v>
      </c>
      <c r="L40" s="106">
        <f>T39</f>
        <v>100</v>
      </c>
      <c r="M40" s="106">
        <f>K40*L40</f>
        <v>338500</v>
      </c>
      <c r="N40" s="77"/>
      <c r="O40" s="78"/>
      <c r="P40" s="78"/>
      <c r="Q40" s="78"/>
      <c r="R40" s="79"/>
      <c r="S40" s="80"/>
      <c r="T40" s="81"/>
      <c r="U40" s="77"/>
      <c r="V40" s="79"/>
      <c r="W40" s="79"/>
      <c r="X40" s="82"/>
      <c r="Y40" s="83">
        <f>M40</f>
        <v>338500</v>
      </c>
      <c r="Z40" s="84"/>
      <c r="AA40" s="87">
        <f>AB40*M40/100</f>
        <v>33.85</v>
      </c>
      <c r="AB40" s="82">
        <v>0.01</v>
      </c>
    </row>
    <row r="41" spans="2:28" ht="16.5" customHeight="1" x14ac:dyDescent="0.25">
      <c r="B41" s="99"/>
      <c r="C41" s="99"/>
      <c r="D41" s="99"/>
      <c r="E41" s="99"/>
      <c r="F41" s="99"/>
      <c r="G41" s="99"/>
      <c r="H41" s="107"/>
      <c r="I41" s="107"/>
      <c r="J41" s="107"/>
      <c r="K41" s="106"/>
      <c r="L41" s="106"/>
      <c r="M41" s="106"/>
      <c r="N41" s="77"/>
      <c r="O41" s="78"/>
      <c r="P41" s="78"/>
      <c r="Q41" s="78"/>
      <c r="R41" s="79"/>
      <c r="S41" s="80"/>
      <c r="T41" s="81"/>
      <c r="U41" s="77"/>
      <c r="V41" s="79"/>
      <c r="W41" s="79"/>
      <c r="X41" s="86"/>
      <c r="Y41" s="83"/>
      <c r="Z41" s="84"/>
      <c r="AA41" s="85"/>
      <c r="AB41" s="86"/>
    </row>
    <row r="42" spans="2:28" ht="16.5" customHeight="1" x14ac:dyDescent="0.25">
      <c r="B42" s="100" t="s">
        <v>205</v>
      </c>
      <c r="C42" s="101"/>
      <c r="D42" s="101"/>
      <c r="E42" s="101"/>
      <c r="F42" s="101"/>
      <c r="G42" s="102"/>
      <c r="H42" s="102" t="s">
        <v>207</v>
      </c>
      <c r="I42" s="102" t="s">
        <v>643</v>
      </c>
      <c r="J42" s="102" t="s">
        <v>894</v>
      </c>
      <c r="K42" s="102">
        <v>30</v>
      </c>
      <c r="L42" s="102">
        <v>9</v>
      </c>
      <c r="M42" s="102"/>
      <c r="N42" s="102"/>
      <c r="O42" s="102" t="s">
        <v>208</v>
      </c>
      <c r="P42" s="102" t="s">
        <v>209</v>
      </c>
      <c r="Q42" s="102" t="s">
        <v>139</v>
      </c>
      <c r="R42" s="102">
        <v>34160</v>
      </c>
      <c r="S42" s="102" t="s">
        <v>236</v>
      </c>
      <c r="T42" s="102">
        <v>100</v>
      </c>
      <c r="U42" s="102" t="s">
        <v>896</v>
      </c>
      <c r="V42" s="103"/>
      <c r="W42" s="101"/>
      <c r="X42" s="102" t="s">
        <v>212</v>
      </c>
      <c r="Y42" s="101" t="s">
        <v>897</v>
      </c>
      <c r="Z42" s="101"/>
      <c r="AA42" s="101"/>
      <c r="AB42" s="104"/>
    </row>
    <row r="43" spans="2:28" ht="16.5" customHeight="1" x14ac:dyDescent="0.25">
      <c r="B43" s="97">
        <v>286</v>
      </c>
      <c r="C43" s="97" t="s">
        <v>55</v>
      </c>
      <c r="D43" s="98">
        <v>6023</v>
      </c>
      <c r="E43" s="99">
        <v>104</v>
      </c>
      <c r="F43" s="97">
        <v>9</v>
      </c>
      <c r="G43" s="97">
        <v>1</v>
      </c>
      <c r="H43" s="105">
        <v>17</v>
      </c>
      <c r="I43" s="105">
        <v>3</v>
      </c>
      <c r="J43" s="105">
        <v>5</v>
      </c>
      <c r="K43" s="95">
        <v>7105</v>
      </c>
      <c r="L43" s="106">
        <f>T42</f>
        <v>100</v>
      </c>
      <c r="M43" s="106">
        <f>K43*L43</f>
        <v>710500</v>
      </c>
      <c r="N43" s="77"/>
      <c r="O43" s="78"/>
      <c r="P43" s="78"/>
      <c r="Q43" s="78"/>
      <c r="R43" s="79"/>
      <c r="S43" s="80"/>
      <c r="T43" s="81"/>
      <c r="U43" s="77"/>
      <c r="V43" s="79"/>
      <c r="W43" s="79"/>
      <c r="X43" s="82"/>
      <c r="Y43" s="83">
        <f>M43</f>
        <v>710500</v>
      </c>
      <c r="Z43" s="84"/>
      <c r="AA43" s="87">
        <f>AB43*M43/100</f>
        <v>71.05</v>
      </c>
      <c r="AB43" s="82">
        <v>0.01</v>
      </c>
    </row>
    <row r="44" spans="2:28" ht="16.5" customHeight="1" x14ac:dyDescent="0.25">
      <c r="B44" s="99"/>
      <c r="C44" s="99"/>
      <c r="D44" s="99"/>
      <c r="E44" s="99"/>
      <c r="F44" s="99"/>
      <c r="G44" s="99"/>
      <c r="H44" s="107"/>
      <c r="I44" s="107"/>
      <c r="J44" s="107"/>
      <c r="K44" s="106"/>
      <c r="L44" s="106"/>
      <c r="M44" s="106"/>
      <c r="N44" s="77"/>
      <c r="O44" s="78"/>
      <c r="P44" s="78"/>
      <c r="Q44" s="78"/>
      <c r="R44" s="79"/>
      <c r="S44" s="80"/>
      <c r="T44" s="81"/>
      <c r="U44" s="77"/>
      <c r="V44" s="79"/>
      <c r="W44" s="79"/>
      <c r="X44" s="86"/>
      <c r="Y44" s="83"/>
      <c r="Z44" s="84"/>
      <c r="AA44" s="85"/>
      <c r="AB44" s="86"/>
    </row>
    <row r="45" spans="2:28" ht="16.5" customHeight="1" x14ac:dyDescent="0.25">
      <c r="B45" s="100" t="s">
        <v>205</v>
      </c>
      <c r="C45" s="101"/>
      <c r="D45" s="101"/>
      <c r="E45" s="101"/>
      <c r="F45" s="101"/>
      <c r="G45" s="102"/>
      <c r="H45" s="102" t="s">
        <v>210</v>
      </c>
      <c r="I45" s="102" t="s">
        <v>958</v>
      </c>
      <c r="J45" s="102" t="s">
        <v>668</v>
      </c>
      <c r="K45" s="102">
        <v>10</v>
      </c>
      <c r="L45" s="102">
        <v>9</v>
      </c>
      <c r="M45" s="102"/>
      <c r="N45" s="102"/>
      <c r="O45" s="102" t="s">
        <v>208</v>
      </c>
      <c r="P45" s="102" t="s">
        <v>209</v>
      </c>
      <c r="Q45" s="102" t="s">
        <v>139</v>
      </c>
      <c r="R45" s="102">
        <v>34160</v>
      </c>
      <c r="S45" s="102" t="s">
        <v>236</v>
      </c>
      <c r="T45" s="102">
        <v>110</v>
      </c>
      <c r="U45" s="102" t="s">
        <v>959</v>
      </c>
      <c r="V45" s="103"/>
      <c r="W45" s="101"/>
      <c r="X45" s="102"/>
      <c r="Y45" s="101"/>
      <c r="Z45" s="101"/>
      <c r="AA45" s="101"/>
      <c r="AB45" s="104"/>
    </row>
    <row r="46" spans="2:28" ht="16.5" customHeight="1" x14ac:dyDescent="0.25">
      <c r="B46" s="97">
        <v>320</v>
      </c>
      <c r="C46" s="97" t="s">
        <v>55</v>
      </c>
      <c r="D46" s="98">
        <v>6007</v>
      </c>
      <c r="E46" s="99">
        <v>138</v>
      </c>
      <c r="F46" s="97">
        <v>7</v>
      </c>
      <c r="G46" s="97">
        <v>1</v>
      </c>
      <c r="H46" s="105">
        <v>5</v>
      </c>
      <c r="I46" s="105">
        <v>1</v>
      </c>
      <c r="J46" s="105">
        <v>24</v>
      </c>
      <c r="K46" s="95">
        <v>2124</v>
      </c>
      <c r="L46" s="106">
        <f>T45</f>
        <v>110</v>
      </c>
      <c r="M46" s="106">
        <f>K46*L46</f>
        <v>233640</v>
      </c>
      <c r="N46" s="77"/>
      <c r="O46" s="78"/>
      <c r="P46" s="78"/>
      <c r="Q46" s="78"/>
      <c r="R46" s="79"/>
      <c r="S46" s="80"/>
      <c r="T46" s="81"/>
      <c r="U46" s="77"/>
      <c r="V46" s="79"/>
      <c r="W46" s="79"/>
      <c r="X46" s="82"/>
      <c r="Y46" s="83">
        <f>M46</f>
        <v>233640</v>
      </c>
      <c r="Z46" s="84"/>
      <c r="AA46" s="87">
        <f>AB46*M46/100</f>
        <v>23.364000000000001</v>
      </c>
      <c r="AB46" s="82">
        <v>0.01</v>
      </c>
    </row>
    <row r="47" spans="2:28" ht="16.5" customHeight="1" x14ac:dyDescent="0.25">
      <c r="B47" s="99"/>
      <c r="C47" s="99"/>
      <c r="D47" s="99"/>
      <c r="E47" s="99"/>
      <c r="F47" s="99"/>
      <c r="G47" s="99"/>
      <c r="H47" s="107"/>
      <c r="I47" s="107"/>
      <c r="J47" s="107"/>
      <c r="K47" s="106"/>
      <c r="L47" s="106"/>
      <c r="M47" s="106"/>
      <c r="N47" s="77"/>
      <c r="O47" s="78"/>
      <c r="P47" s="78"/>
      <c r="Q47" s="78"/>
      <c r="R47" s="79"/>
      <c r="S47" s="80"/>
      <c r="T47" s="81"/>
      <c r="U47" s="77"/>
      <c r="V47" s="79"/>
      <c r="W47" s="79"/>
      <c r="X47" s="86"/>
      <c r="Y47" s="83"/>
      <c r="Z47" s="84"/>
      <c r="AA47" s="85"/>
      <c r="AB47" s="86"/>
    </row>
    <row r="48" spans="2:28" ht="16.5" customHeight="1" x14ac:dyDescent="0.25">
      <c r="B48" s="100" t="s">
        <v>205</v>
      </c>
      <c r="C48" s="101"/>
      <c r="D48" s="101"/>
      <c r="E48" s="101"/>
      <c r="F48" s="101"/>
      <c r="G48" s="102"/>
      <c r="H48" s="102" t="s">
        <v>207</v>
      </c>
      <c r="I48" s="102" t="s">
        <v>960</v>
      </c>
      <c r="J48" s="102" t="s">
        <v>800</v>
      </c>
      <c r="K48" s="102">
        <v>25</v>
      </c>
      <c r="L48" s="102">
        <v>9</v>
      </c>
      <c r="M48" s="102"/>
      <c r="N48" s="102"/>
      <c r="O48" s="102" t="s">
        <v>208</v>
      </c>
      <c r="P48" s="102" t="s">
        <v>209</v>
      </c>
      <c r="Q48" s="102" t="s">
        <v>139</v>
      </c>
      <c r="R48" s="102">
        <v>34160</v>
      </c>
      <c r="S48" s="102" t="s">
        <v>236</v>
      </c>
      <c r="T48" s="102">
        <v>110</v>
      </c>
      <c r="U48" s="102" t="s">
        <v>961</v>
      </c>
      <c r="V48" s="103"/>
      <c r="W48" s="101"/>
      <c r="X48" s="102"/>
      <c r="Y48" s="101"/>
      <c r="Z48" s="101"/>
      <c r="AA48" s="101"/>
      <c r="AB48" s="104"/>
    </row>
    <row r="49" spans="2:28" ht="16.5" customHeight="1" x14ac:dyDescent="0.25">
      <c r="B49" s="97">
        <v>321</v>
      </c>
      <c r="C49" s="97" t="s">
        <v>55</v>
      </c>
      <c r="D49" s="98">
        <v>6008</v>
      </c>
      <c r="E49" s="99">
        <v>139</v>
      </c>
      <c r="F49" s="97">
        <v>9</v>
      </c>
      <c r="G49" s="97">
        <v>1</v>
      </c>
      <c r="H49" s="105">
        <v>4</v>
      </c>
      <c r="I49" s="105">
        <v>3</v>
      </c>
      <c r="J49" s="105">
        <v>64</v>
      </c>
      <c r="K49" s="95">
        <v>1964</v>
      </c>
      <c r="L49" s="106">
        <f>T48</f>
        <v>110</v>
      </c>
      <c r="M49" s="106">
        <f>K49*L49</f>
        <v>216040</v>
      </c>
      <c r="N49" s="77"/>
      <c r="O49" s="78"/>
      <c r="P49" s="78"/>
      <c r="Q49" s="78"/>
      <c r="R49" s="79"/>
      <c r="S49" s="80"/>
      <c r="T49" s="81"/>
      <c r="U49" s="77"/>
      <c r="V49" s="79"/>
      <c r="W49" s="79"/>
      <c r="X49" s="82"/>
      <c r="Y49" s="83">
        <f>M49</f>
        <v>216040</v>
      </c>
      <c r="Z49" s="84"/>
      <c r="AA49" s="87">
        <f>AB49*M49/100</f>
        <v>21.603999999999999</v>
      </c>
      <c r="AB49" s="82">
        <v>0.01</v>
      </c>
    </row>
    <row r="50" spans="2:28" ht="16.5" customHeight="1" x14ac:dyDescent="0.25">
      <c r="B50" s="99"/>
      <c r="C50" s="99"/>
      <c r="D50" s="99"/>
      <c r="E50" s="99"/>
      <c r="F50" s="99"/>
      <c r="G50" s="99"/>
      <c r="H50" s="107"/>
      <c r="I50" s="107"/>
      <c r="J50" s="107"/>
      <c r="K50" s="106"/>
      <c r="L50" s="106"/>
      <c r="M50" s="106"/>
      <c r="N50" s="77"/>
      <c r="O50" s="78"/>
      <c r="P50" s="78"/>
      <c r="Q50" s="78"/>
      <c r="R50" s="79"/>
      <c r="S50" s="80"/>
      <c r="T50" s="81"/>
      <c r="U50" s="77"/>
      <c r="V50" s="79"/>
      <c r="W50" s="79"/>
      <c r="X50" s="86"/>
      <c r="Y50" s="83"/>
      <c r="Z50" s="84"/>
      <c r="AA50" s="85"/>
      <c r="AB50" s="86"/>
    </row>
    <row r="51" spans="2:28" ht="16.5" customHeight="1" x14ac:dyDescent="0.25">
      <c r="B51" s="100" t="s">
        <v>205</v>
      </c>
      <c r="C51" s="101"/>
      <c r="D51" s="101"/>
      <c r="E51" s="101"/>
      <c r="F51" s="101"/>
      <c r="G51" s="102"/>
      <c r="H51" s="102" t="s">
        <v>207</v>
      </c>
      <c r="I51" s="102" t="s">
        <v>960</v>
      </c>
      <c r="J51" s="102" t="s">
        <v>800</v>
      </c>
      <c r="K51" s="102">
        <v>25</v>
      </c>
      <c r="L51" s="102">
        <v>9</v>
      </c>
      <c r="M51" s="102"/>
      <c r="N51" s="102"/>
      <c r="O51" s="102" t="s">
        <v>208</v>
      </c>
      <c r="P51" s="102" t="s">
        <v>209</v>
      </c>
      <c r="Q51" s="102" t="s">
        <v>139</v>
      </c>
      <c r="R51" s="102">
        <v>34160</v>
      </c>
      <c r="S51" s="102" t="s">
        <v>236</v>
      </c>
      <c r="T51" s="102">
        <v>110</v>
      </c>
      <c r="U51" s="102" t="s">
        <v>962</v>
      </c>
      <c r="V51" s="103"/>
      <c r="W51" s="101"/>
      <c r="X51" s="102"/>
      <c r="Y51" s="101"/>
      <c r="Z51" s="101"/>
      <c r="AA51" s="101"/>
      <c r="AB51" s="104"/>
    </row>
    <row r="52" spans="2:28" ht="16.5" customHeight="1" x14ac:dyDescent="0.25">
      <c r="B52" s="97">
        <v>322</v>
      </c>
      <c r="C52" s="97" t="s">
        <v>55</v>
      </c>
      <c r="D52" s="98">
        <v>6009</v>
      </c>
      <c r="E52" s="99">
        <v>140</v>
      </c>
      <c r="F52" s="97">
        <v>9</v>
      </c>
      <c r="G52" s="97">
        <v>1</v>
      </c>
      <c r="H52" s="105">
        <v>5</v>
      </c>
      <c r="I52" s="105">
        <v>0</v>
      </c>
      <c r="J52" s="105">
        <v>68</v>
      </c>
      <c r="K52" s="95">
        <v>1978</v>
      </c>
      <c r="L52" s="106">
        <f>T51</f>
        <v>110</v>
      </c>
      <c r="M52" s="106">
        <f>K52*L52</f>
        <v>217580</v>
      </c>
      <c r="N52" s="77"/>
      <c r="O52" s="78"/>
      <c r="P52" s="78"/>
      <c r="Q52" s="78"/>
      <c r="R52" s="79"/>
      <c r="S52" s="80"/>
      <c r="T52" s="81"/>
      <c r="U52" s="77"/>
      <c r="V52" s="79"/>
      <c r="W52" s="79"/>
      <c r="X52" s="82"/>
      <c r="Y52" s="83">
        <f>M52</f>
        <v>217580</v>
      </c>
      <c r="Z52" s="84"/>
      <c r="AA52" s="87">
        <f>AB52*M52/100</f>
        <v>21.758000000000003</v>
      </c>
      <c r="AB52" s="82">
        <v>0.01</v>
      </c>
    </row>
    <row r="53" spans="2:28" ht="16.5" customHeight="1" x14ac:dyDescent="0.25">
      <c r="B53" s="99"/>
      <c r="C53" s="99"/>
      <c r="D53" s="99"/>
      <c r="E53" s="99"/>
      <c r="F53" s="99"/>
      <c r="G53" s="99"/>
      <c r="H53" s="107"/>
      <c r="I53" s="107"/>
      <c r="J53" s="107"/>
      <c r="K53" s="106"/>
      <c r="L53" s="106"/>
      <c r="M53" s="106"/>
      <c r="N53" s="77"/>
      <c r="O53" s="78"/>
      <c r="P53" s="78"/>
      <c r="Q53" s="78"/>
      <c r="R53" s="79"/>
      <c r="S53" s="80"/>
      <c r="T53" s="81"/>
      <c r="U53" s="77"/>
      <c r="V53" s="79"/>
      <c r="W53" s="79"/>
      <c r="X53" s="86"/>
      <c r="Y53" s="83"/>
      <c r="Z53" s="84"/>
      <c r="AA53" s="85"/>
      <c r="AB53" s="86"/>
    </row>
    <row r="54" spans="2:28" ht="16.5" customHeight="1" x14ac:dyDescent="0.25">
      <c r="B54" s="100" t="s">
        <v>205</v>
      </c>
      <c r="C54" s="101"/>
      <c r="D54" s="101"/>
      <c r="E54" s="101"/>
      <c r="F54" s="101"/>
      <c r="G54" s="102"/>
      <c r="H54" s="102" t="s">
        <v>207</v>
      </c>
      <c r="I54" s="102" t="s">
        <v>963</v>
      </c>
      <c r="J54" s="102" t="s">
        <v>964</v>
      </c>
      <c r="K54" s="102">
        <v>50</v>
      </c>
      <c r="L54" s="102">
        <v>9</v>
      </c>
      <c r="M54" s="102"/>
      <c r="N54" s="102"/>
      <c r="O54" s="102" t="s">
        <v>208</v>
      </c>
      <c r="P54" s="102" t="s">
        <v>209</v>
      </c>
      <c r="Q54" s="102" t="s">
        <v>139</v>
      </c>
      <c r="R54" s="102">
        <v>34160</v>
      </c>
      <c r="S54" s="102" t="s">
        <v>236</v>
      </c>
      <c r="T54" s="102">
        <v>110</v>
      </c>
      <c r="U54" s="102" t="s">
        <v>965</v>
      </c>
      <c r="V54" s="103"/>
      <c r="W54" s="101"/>
      <c r="X54" s="102"/>
      <c r="Y54" s="101"/>
      <c r="Z54" s="101"/>
      <c r="AA54" s="101"/>
      <c r="AB54" s="104"/>
    </row>
    <row r="55" spans="2:28" ht="16.5" customHeight="1" x14ac:dyDescent="0.25">
      <c r="B55" s="97">
        <v>323</v>
      </c>
      <c r="C55" s="97" t="s">
        <v>55</v>
      </c>
      <c r="D55" s="98">
        <v>6010</v>
      </c>
      <c r="E55" s="99">
        <v>141</v>
      </c>
      <c r="F55" s="97">
        <v>9</v>
      </c>
      <c r="G55" s="97">
        <v>1</v>
      </c>
      <c r="H55" s="105">
        <v>5</v>
      </c>
      <c r="I55" s="105">
        <v>3</v>
      </c>
      <c r="J55" s="105">
        <v>14</v>
      </c>
      <c r="K55" s="95">
        <v>2314</v>
      </c>
      <c r="L55" s="106">
        <f>T54</f>
        <v>110</v>
      </c>
      <c r="M55" s="106">
        <f>K55*L55</f>
        <v>254540</v>
      </c>
      <c r="N55" s="77"/>
      <c r="O55" s="78"/>
      <c r="P55" s="78"/>
      <c r="Q55" s="78"/>
      <c r="R55" s="79"/>
      <c r="S55" s="80"/>
      <c r="T55" s="81"/>
      <c r="U55" s="77"/>
      <c r="V55" s="79"/>
      <c r="W55" s="79"/>
      <c r="X55" s="82"/>
      <c r="Y55" s="83">
        <f>M55</f>
        <v>254540</v>
      </c>
      <c r="Z55" s="84"/>
      <c r="AA55" s="87">
        <f>AB55*M55/100</f>
        <v>25.454000000000001</v>
      </c>
      <c r="AB55" s="82">
        <v>0.01</v>
      </c>
    </row>
    <row r="56" spans="2:28" ht="16.5" customHeight="1" x14ac:dyDescent="0.25">
      <c r="B56" s="99"/>
      <c r="C56" s="99"/>
      <c r="D56" s="99"/>
      <c r="E56" s="99"/>
      <c r="F56" s="99"/>
      <c r="G56" s="99"/>
      <c r="H56" s="107"/>
      <c r="I56" s="107"/>
      <c r="J56" s="107"/>
      <c r="K56" s="106"/>
      <c r="L56" s="106"/>
      <c r="M56" s="106"/>
      <c r="N56" s="77"/>
      <c r="O56" s="78"/>
      <c r="P56" s="78"/>
      <c r="Q56" s="78"/>
      <c r="R56" s="79"/>
      <c r="S56" s="80"/>
      <c r="T56" s="81"/>
      <c r="U56" s="77"/>
      <c r="V56" s="79"/>
      <c r="W56" s="79"/>
      <c r="X56" s="86"/>
      <c r="Y56" s="83"/>
      <c r="Z56" s="84"/>
      <c r="AA56" s="85"/>
      <c r="AB56" s="86"/>
    </row>
    <row r="57" spans="2:28" ht="16.5" customHeight="1" x14ac:dyDescent="0.25">
      <c r="B57" s="100" t="s">
        <v>205</v>
      </c>
      <c r="C57" s="101"/>
      <c r="D57" s="101"/>
      <c r="E57" s="101"/>
      <c r="F57" s="101"/>
      <c r="G57" s="102"/>
      <c r="H57" s="102" t="s">
        <v>207</v>
      </c>
      <c r="I57" s="102" t="s">
        <v>609</v>
      </c>
      <c r="J57" s="102" t="s">
        <v>800</v>
      </c>
      <c r="K57" s="102">
        <v>9</v>
      </c>
      <c r="L57" s="102">
        <v>9</v>
      </c>
      <c r="M57" s="102"/>
      <c r="N57" s="102"/>
      <c r="O57" s="102" t="s">
        <v>208</v>
      </c>
      <c r="P57" s="102" t="s">
        <v>209</v>
      </c>
      <c r="Q57" s="102" t="s">
        <v>139</v>
      </c>
      <c r="R57" s="102">
        <v>34160</v>
      </c>
      <c r="S57" s="102" t="s">
        <v>236</v>
      </c>
      <c r="T57" s="102">
        <v>110</v>
      </c>
      <c r="U57" s="102" t="s">
        <v>966</v>
      </c>
      <c r="V57" s="103"/>
      <c r="W57" s="101"/>
      <c r="X57" s="102"/>
      <c r="Y57" s="101"/>
      <c r="Z57" s="101"/>
      <c r="AA57" s="101"/>
      <c r="AB57" s="104"/>
    </row>
    <row r="58" spans="2:28" ht="16.5" customHeight="1" x14ac:dyDescent="0.25">
      <c r="B58" s="97">
        <v>324</v>
      </c>
      <c r="C58" s="97" t="s">
        <v>55</v>
      </c>
      <c r="D58" s="98">
        <v>6011</v>
      </c>
      <c r="E58" s="99">
        <v>142</v>
      </c>
      <c r="F58" s="97">
        <v>9</v>
      </c>
      <c r="G58" s="97">
        <v>1</v>
      </c>
      <c r="H58" s="105">
        <v>4</v>
      </c>
      <c r="I58" s="105">
        <v>2</v>
      </c>
      <c r="J58" s="105">
        <v>82</v>
      </c>
      <c r="K58" s="95">
        <v>1882</v>
      </c>
      <c r="L58" s="106">
        <f>T57</f>
        <v>110</v>
      </c>
      <c r="M58" s="106">
        <f>K58*L58</f>
        <v>207020</v>
      </c>
      <c r="N58" s="77"/>
      <c r="O58" s="78"/>
      <c r="P58" s="78"/>
      <c r="Q58" s="78"/>
      <c r="R58" s="79"/>
      <c r="S58" s="80"/>
      <c r="T58" s="81"/>
      <c r="U58" s="77"/>
      <c r="V58" s="79"/>
      <c r="W58" s="79"/>
      <c r="X58" s="82"/>
      <c r="Y58" s="83">
        <f>M58</f>
        <v>207020</v>
      </c>
      <c r="Z58" s="84"/>
      <c r="AA58" s="87">
        <f>AB58*M58/100</f>
        <v>20.701999999999998</v>
      </c>
      <c r="AB58" s="82">
        <v>0.01</v>
      </c>
    </row>
    <row r="59" spans="2:28" ht="16.5" customHeight="1" x14ac:dyDescent="0.25">
      <c r="B59" s="99"/>
      <c r="C59" s="99"/>
      <c r="D59" s="99"/>
      <c r="E59" s="99"/>
      <c r="F59" s="99"/>
      <c r="G59" s="99"/>
      <c r="H59" s="107"/>
      <c r="I59" s="107"/>
      <c r="J59" s="107"/>
      <c r="K59" s="106"/>
      <c r="L59" s="106"/>
      <c r="M59" s="106"/>
      <c r="N59" s="77"/>
      <c r="O59" s="78"/>
      <c r="P59" s="78"/>
      <c r="Q59" s="78"/>
      <c r="R59" s="79"/>
      <c r="S59" s="80"/>
      <c r="T59" s="81"/>
      <c r="U59" s="77"/>
      <c r="V59" s="79"/>
      <c r="W59" s="79"/>
      <c r="X59" s="86"/>
      <c r="Y59" s="83"/>
      <c r="Z59" s="84"/>
      <c r="AA59" s="85"/>
      <c r="AB59" s="86"/>
    </row>
    <row r="60" spans="2:28" ht="16.5" customHeight="1" x14ac:dyDescent="0.25">
      <c r="B60" s="100" t="s">
        <v>205</v>
      </c>
      <c r="C60" s="101"/>
      <c r="D60" s="101"/>
      <c r="E60" s="101"/>
      <c r="F60" s="101"/>
      <c r="G60" s="102"/>
      <c r="H60" s="102" t="s">
        <v>207</v>
      </c>
      <c r="I60" s="102" t="s">
        <v>667</v>
      </c>
      <c r="J60" s="102" t="s">
        <v>800</v>
      </c>
      <c r="K60" s="102">
        <v>9</v>
      </c>
      <c r="L60" s="102">
        <v>9</v>
      </c>
      <c r="M60" s="102"/>
      <c r="N60" s="102"/>
      <c r="O60" s="102" t="s">
        <v>208</v>
      </c>
      <c r="P60" s="102" t="s">
        <v>209</v>
      </c>
      <c r="Q60" s="102" t="s">
        <v>139</v>
      </c>
      <c r="R60" s="102">
        <v>34160</v>
      </c>
      <c r="S60" s="102" t="s">
        <v>236</v>
      </c>
      <c r="T60" s="102">
        <v>180</v>
      </c>
      <c r="U60" s="102" t="s">
        <v>967</v>
      </c>
      <c r="V60" s="103"/>
      <c r="W60" s="101"/>
      <c r="X60" s="102"/>
      <c r="Y60" s="101"/>
      <c r="Z60" s="101"/>
      <c r="AA60" s="101"/>
      <c r="AB60" s="104"/>
    </row>
    <row r="61" spans="2:28" ht="16.5" customHeight="1" x14ac:dyDescent="0.25">
      <c r="B61" s="97">
        <v>325</v>
      </c>
      <c r="C61" s="97" t="s">
        <v>55</v>
      </c>
      <c r="D61" s="98">
        <v>6012</v>
      </c>
      <c r="E61" s="99">
        <v>143</v>
      </c>
      <c r="F61" s="97">
        <v>9</v>
      </c>
      <c r="G61" s="97">
        <v>1</v>
      </c>
      <c r="H61" s="105">
        <v>6</v>
      </c>
      <c r="I61" s="105">
        <v>3</v>
      </c>
      <c r="J61" s="105">
        <v>90</v>
      </c>
      <c r="K61" s="95">
        <v>2790</v>
      </c>
      <c r="L61" s="106">
        <f>T60</f>
        <v>180</v>
      </c>
      <c r="M61" s="106">
        <f>K61*L61</f>
        <v>502200</v>
      </c>
      <c r="N61" s="77"/>
      <c r="O61" s="78"/>
      <c r="P61" s="78"/>
      <c r="Q61" s="78"/>
      <c r="R61" s="79"/>
      <c r="S61" s="80"/>
      <c r="T61" s="81"/>
      <c r="U61" s="77"/>
      <c r="V61" s="79"/>
      <c r="W61" s="79"/>
      <c r="X61" s="82"/>
      <c r="Y61" s="83">
        <f>M61</f>
        <v>502200</v>
      </c>
      <c r="Z61" s="84"/>
      <c r="AA61" s="87">
        <f>AB61*M61/100</f>
        <v>50.22</v>
      </c>
      <c r="AB61" s="82">
        <v>0.01</v>
      </c>
    </row>
    <row r="62" spans="2:28" ht="16.5" customHeight="1" x14ac:dyDescent="0.25">
      <c r="B62" s="99"/>
      <c r="C62" s="99"/>
      <c r="D62" s="99"/>
      <c r="E62" s="99"/>
      <c r="F62" s="99"/>
      <c r="G62" s="99"/>
      <c r="H62" s="107"/>
      <c r="I62" s="107"/>
      <c r="J62" s="107"/>
      <c r="K62" s="106"/>
      <c r="L62" s="106"/>
      <c r="M62" s="106"/>
      <c r="N62" s="77"/>
      <c r="O62" s="78"/>
      <c r="P62" s="78"/>
      <c r="Q62" s="78"/>
      <c r="R62" s="79"/>
      <c r="S62" s="80"/>
      <c r="T62" s="81"/>
      <c r="U62" s="77"/>
      <c r="V62" s="79"/>
      <c r="W62" s="79"/>
      <c r="X62" s="86"/>
      <c r="Y62" s="83"/>
      <c r="Z62" s="84"/>
      <c r="AA62" s="85"/>
      <c r="AB62" s="86"/>
    </row>
    <row r="63" spans="2:28" ht="16.5" customHeight="1" x14ac:dyDescent="0.25">
      <c r="B63" s="100" t="s">
        <v>205</v>
      </c>
      <c r="C63" s="101"/>
      <c r="D63" s="101"/>
      <c r="E63" s="101"/>
      <c r="F63" s="101"/>
      <c r="G63" s="102"/>
      <c r="H63" s="102" t="s">
        <v>210</v>
      </c>
      <c r="I63" s="102" t="s">
        <v>1015</v>
      </c>
      <c r="J63" s="102" t="s">
        <v>964</v>
      </c>
      <c r="K63" s="102">
        <v>50</v>
      </c>
      <c r="L63" s="102">
        <v>9</v>
      </c>
      <c r="M63" s="102"/>
      <c r="N63" s="102"/>
      <c r="O63" s="102" t="s">
        <v>208</v>
      </c>
      <c r="P63" s="102" t="s">
        <v>209</v>
      </c>
      <c r="Q63" s="102" t="s">
        <v>139</v>
      </c>
      <c r="R63" s="102">
        <v>34160</v>
      </c>
      <c r="S63" s="102" t="s">
        <v>236</v>
      </c>
      <c r="T63" s="102">
        <v>100</v>
      </c>
      <c r="U63" s="102" t="s">
        <v>1016</v>
      </c>
      <c r="V63" s="103"/>
      <c r="W63" s="101"/>
      <c r="X63" s="102"/>
      <c r="Y63" s="101"/>
      <c r="Z63" s="101"/>
      <c r="AA63" s="101"/>
      <c r="AB63" s="104"/>
    </row>
    <row r="64" spans="2:28" ht="16.5" customHeight="1" x14ac:dyDescent="0.25">
      <c r="B64" s="97">
        <v>344</v>
      </c>
      <c r="C64" s="97" t="s">
        <v>55</v>
      </c>
      <c r="D64" s="98">
        <v>5998</v>
      </c>
      <c r="E64" s="99">
        <v>165</v>
      </c>
      <c r="F64" s="97">
        <v>6</v>
      </c>
      <c r="G64" s="97">
        <v>1</v>
      </c>
      <c r="H64" s="105">
        <v>5</v>
      </c>
      <c r="I64" s="105">
        <v>1</v>
      </c>
      <c r="J64" s="105">
        <v>94</v>
      </c>
      <c r="K64" s="95">
        <v>2194</v>
      </c>
      <c r="L64" s="106">
        <f>T63</f>
        <v>100</v>
      </c>
      <c r="M64" s="106">
        <f>K64*L64</f>
        <v>219400</v>
      </c>
      <c r="N64" s="77"/>
      <c r="O64" s="78"/>
      <c r="P64" s="78"/>
      <c r="Q64" s="78"/>
      <c r="R64" s="79"/>
      <c r="S64" s="80"/>
      <c r="T64" s="81"/>
      <c r="U64" s="77"/>
      <c r="V64" s="79"/>
      <c r="W64" s="79"/>
      <c r="X64" s="82"/>
      <c r="Y64" s="83">
        <f>M64</f>
        <v>219400</v>
      </c>
      <c r="Z64" s="84"/>
      <c r="AA64" s="87">
        <f>AB64*M64/100</f>
        <v>21.94</v>
      </c>
      <c r="AB64" s="110">
        <v>0.01</v>
      </c>
    </row>
    <row r="65" spans="2:28" ht="16.5" customHeight="1" x14ac:dyDescent="0.25">
      <c r="B65" s="99"/>
      <c r="C65" s="99"/>
      <c r="D65" s="99"/>
      <c r="E65" s="99"/>
      <c r="F65" s="99"/>
      <c r="G65" s="99"/>
      <c r="H65" s="107"/>
      <c r="I65" s="107"/>
      <c r="J65" s="107"/>
      <c r="K65" s="106"/>
      <c r="L65" s="106"/>
      <c r="M65" s="106"/>
      <c r="N65" s="77"/>
      <c r="O65" s="78"/>
      <c r="P65" s="78"/>
      <c r="Q65" s="78"/>
      <c r="R65" s="79"/>
      <c r="S65" s="80"/>
      <c r="T65" s="81"/>
      <c r="U65" s="77"/>
      <c r="V65" s="79"/>
      <c r="W65" s="79"/>
      <c r="X65" s="86"/>
      <c r="Y65" s="83"/>
      <c r="Z65" s="84"/>
      <c r="AA65" s="85"/>
      <c r="AB65" s="86"/>
    </row>
    <row r="66" spans="2:28" ht="16.5" customHeight="1" x14ac:dyDescent="0.25">
      <c r="B66" s="100" t="s">
        <v>205</v>
      </c>
      <c r="C66" s="101"/>
      <c r="D66" s="101"/>
      <c r="E66" s="101"/>
      <c r="F66" s="101"/>
      <c r="G66" s="102"/>
      <c r="H66" s="102" t="s">
        <v>207</v>
      </c>
      <c r="I66" s="102" t="s">
        <v>1017</v>
      </c>
      <c r="J66" s="102" t="s">
        <v>355</v>
      </c>
      <c r="K66" s="102">
        <v>48</v>
      </c>
      <c r="L66" s="102">
        <v>9</v>
      </c>
      <c r="M66" s="102"/>
      <c r="N66" s="102"/>
      <c r="O66" s="102" t="s">
        <v>208</v>
      </c>
      <c r="P66" s="102" t="s">
        <v>209</v>
      </c>
      <c r="Q66" s="102" t="s">
        <v>139</v>
      </c>
      <c r="R66" s="102">
        <v>34160</v>
      </c>
      <c r="S66" s="102" t="s">
        <v>236</v>
      </c>
      <c r="T66" s="102">
        <v>100</v>
      </c>
      <c r="U66" s="102" t="s">
        <v>1018</v>
      </c>
      <c r="V66" s="103"/>
      <c r="W66" s="101"/>
      <c r="X66" s="102"/>
      <c r="Y66" s="101"/>
      <c r="Z66" s="101"/>
      <c r="AA66" s="101"/>
      <c r="AB66" s="104"/>
    </row>
    <row r="67" spans="2:28" ht="16.5" customHeight="1" x14ac:dyDescent="0.25">
      <c r="B67" s="97">
        <v>345</v>
      </c>
      <c r="C67" s="97" t="s">
        <v>55</v>
      </c>
      <c r="D67" s="98">
        <v>5999</v>
      </c>
      <c r="E67" s="99">
        <v>166</v>
      </c>
      <c r="F67" s="97">
        <v>6</v>
      </c>
      <c r="G67" s="97">
        <v>1</v>
      </c>
      <c r="H67" s="105">
        <v>5</v>
      </c>
      <c r="I67" s="105">
        <v>1</v>
      </c>
      <c r="J67" s="105">
        <v>88</v>
      </c>
      <c r="K67" s="95">
        <v>2188</v>
      </c>
      <c r="L67" s="106">
        <f>T66</f>
        <v>100</v>
      </c>
      <c r="M67" s="106">
        <f>K67*L67</f>
        <v>218800</v>
      </c>
      <c r="N67" s="77"/>
      <c r="O67" s="78"/>
      <c r="P67" s="78"/>
      <c r="Q67" s="78"/>
      <c r="R67" s="79"/>
      <c r="S67" s="80"/>
      <c r="T67" s="81"/>
      <c r="U67" s="77"/>
      <c r="V67" s="79"/>
      <c r="W67" s="79"/>
      <c r="X67" s="82"/>
      <c r="Y67" s="83">
        <f>M67</f>
        <v>218800</v>
      </c>
      <c r="Z67" s="84"/>
      <c r="AA67" s="87">
        <f>AB67*M67/100</f>
        <v>21.88</v>
      </c>
      <c r="AB67" s="110">
        <v>0.01</v>
      </c>
    </row>
    <row r="68" spans="2:28" ht="16.5" customHeight="1" x14ac:dyDescent="0.25">
      <c r="B68" s="99"/>
      <c r="C68" s="99"/>
      <c r="D68" s="99"/>
      <c r="E68" s="99"/>
      <c r="F68" s="99"/>
      <c r="G68" s="99"/>
      <c r="H68" s="107"/>
      <c r="I68" s="107"/>
      <c r="J68" s="107"/>
      <c r="K68" s="106"/>
      <c r="L68" s="106"/>
      <c r="M68" s="106"/>
      <c r="N68" s="77"/>
      <c r="O68" s="78"/>
      <c r="P68" s="78"/>
      <c r="Q68" s="78"/>
      <c r="R68" s="79"/>
      <c r="S68" s="80"/>
      <c r="T68" s="81"/>
      <c r="U68" s="77"/>
      <c r="V68" s="79"/>
      <c r="W68" s="79"/>
      <c r="X68" s="86"/>
      <c r="Y68" s="83"/>
      <c r="Z68" s="84"/>
      <c r="AA68" s="85"/>
      <c r="AB68" s="86"/>
    </row>
    <row r="69" spans="2:28" ht="16.5" customHeight="1" x14ac:dyDescent="0.25">
      <c r="B69" s="100" t="s">
        <v>205</v>
      </c>
      <c r="C69" s="101"/>
      <c r="D69" s="101"/>
      <c r="E69" s="101"/>
      <c r="F69" s="101"/>
      <c r="G69" s="102"/>
      <c r="H69" s="102" t="s">
        <v>210</v>
      </c>
      <c r="I69" s="102" t="s">
        <v>1019</v>
      </c>
      <c r="J69" s="102" t="s">
        <v>355</v>
      </c>
      <c r="K69" s="102">
        <v>4</v>
      </c>
      <c r="L69" s="102">
        <v>9</v>
      </c>
      <c r="M69" s="102"/>
      <c r="N69" s="102"/>
      <c r="O69" s="102" t="s">
        <v>208</v>
      </c>
      <c r="P69" s="102" t="s">
        <v>209</v>
      </c>
      <c r="Q69" s="102" t="s">
        <v>139</v>
      </c>
      <c r="R69" s="102">
        <v>34160</v>
      </c>
      <c r="S69" s="102" t="s">
        <v>236</v>
      </c>
      <c r="T69" s="102">
        <v>100</v>
      </c>
      <c r="U69" s="102" t="s">
        <v>1020</v>
      </c>
      <c r="V69" s="103"/>
      <c r="W69" s="101"/>
      <c r="X69" s="102"/>
      <c r="Y69" s="101"/>
      <c r="Z69" s="101"/>
      <c r="AA69" s="101"/>
      <c r="AB69" s="104"/>
    </row>
    <row r="70" spans="2:28" ht="16.5" customHeight="1" x14ac:dyDescent="0.25">
      <c r="B70" s="97">
        <v>346</v>
      </c>
      <c r="C70" s="97" t="s">
        <v>55</v>
      </c>
      <c r="D70" s="98">
        <v>6000</v>
      </c>
      <c r="E70" s="99">
        <v>167</v>
      </c>
      <c r="F70" s="97">
        <v>6</v>
      </c>
      <c r="G70" s="97">
        <v>1</v>
      </c>
      <c r="H70" s="105">
        <v>5</v>
      </c>
      <c r="I70" s="105">
        <v>0</v>
      </c>
      <c r="J70" s="105">
        <v>85</v>
      </c>
      <c r="K70" s="95">
        <v>2085</v>
      </c>
      <c r="L70" s="106">
        <f>T69</f>
        <v>100</v>
      </c>
      <c r="M70" s="106">
        <f>K70*L70</f>
        <v>208500</v>
      </c>
      <c r="N70" s="77"/>
      <c r="O70" s="78"/>
      <c r="P70" s="78"/>
      <c r="Q70" s="78"/>
      <c r="R70" s="79"/>
      <c r="S70" s="80"/>
      <c r="T70" s="81"/>
      <c r="U70" s="77"/>
      <c r="V70" s="79"/>
      <c r="W70" s="79"/>
      <c r="X70" s="82"/>
      <c r="Y70" s="83">
        <f>M70</f>
        <v>208500</v>
      </c>
      <c r="Z70" s="84"/>
      <c r="AA70" s="87">
        <f>AB70*M70/100</f>
        <v>20.85</v>
      </c>
      <c r="AB70" s="110">
        <v>0.01</v>
      </c>
    </row>
    <row r="71" spans="2:28" ht="16.5" customHeight="1" x14ac:dyDescent="0.25">
      <c r="B71" s="99"/>
      <c r="C71" s="99"/>
      <c r="D71" s="99"/>
      <c r="E71" s="99"/>
      <c r="F71" s="99"/>
      <c r="G71" s="99"/>
      <c r="H71" s="107"/>
      <c r="I71" s="107"/>
      <c r="J71" s="107"/>
      <c r="K71" s="106"/>
      <c r="L71" s="106"/>
      <c r="M71" s="106"/>
      <c r="N71" s="77"/>
      <c r="O71" s="78"/>
      <c r="P71" s="78"/>
      <c r="Q71" s="78"/>
      <c r="R71" s="79"/>
      <c r="S71" s="80"/>
      <c r="T71" s="81"/>
      <c r="U71" s="77"/>
      <c r="V71" s="79"/>
      <c r="W71" s="79"/>
      <c r="X71" s="86"/>
      <c r="Y71" s="83"/>
      <c r="Z71" s="84"/>
      <c r="AA71" s="85"/>
      <c r="AB71" s="86"/>
    </row>
    <row r="72" spans="2:28" ht="16.5" customHeight="1" x14ac:dyDescent="0.25">
      <c r="B72" s="100" t="s">
        <v>205</v>
      </c>
      <c r="C72" s="101"/>
      <c r="D72" s="101"/>
      <c r="E72" s="101"/>
      <c r="F72" s="101"/>
      <c r="G72" s="102"/>
      <c r="H72" s="102" t="s">
        <v>210</v>
      </c>
      <c r="I72" s="102" t="s">
        <v>1019</v>
      </c>
      <c r="J72" s="102" t="s">
        <v>355</v>
      </c>
      <c r="K72" s="102">
        <v>4</v>
      </c>
      <c r="L72" s="102">
        <v>9</v>
      </c>
      <c r="M72" s="102"/>
      <c r="N72" s="102"/>
      <c r="O72" s="102" t="s">
        <v>208</v>
      </c>
      <c r="P72" s="102" t="s">
        <v>209</v>
      </c>
      <c r="Q72" s="102" t="s">
        <v>139</v>
      </c>
      <c r="R72" s="102">
        <v>34160</v>
      </c>
      <c r="S72" s="102" t="s">
        <v>236</v>
      </c>
      <c r="T72" s="102">
        <v>100</v>
      </c>
      <c r="U72" s="102" t="s">
        <v>1023</v>
      </c>
      <c r="V72" s="103"/>
      <c r="W72" s="101"/>
      <c r="X72" s="102"/>
      <c r="Y72" s="101"/>
      <c r="Z72" s="101"/>
      <c r="AA72" s="101"/>
      <c r="AB72" s="104"/>
    </row>
    <row r="73" spans="2:28" ht="16.5" customHeight="1" x14ac:dyDescent="0.25">
      <c r="B73" s="97">
        <v>348</v>
      </c>
      <c r="C73" s="97" t="s">
        <v>55</v>
      </c>
      <c r="D73" s="98">
        <v>6002</v>
      </c>
      <c r="E73" s="99">
        <v>169</v>
      </c>
      <c r="F73" s="97">
        <v>6</v>
      </c>
      <c r="G73" s="97">
        <v>1</v>
      </c>
      <c r="H73" s="105">
        <v>6</v>
      </c>
      <c r="I73" s="105">
        <v>2</v>
      </c>
      <c r="J73" s="105">
        <v>63</v>
      </c>
      <c r="K73" s="95">
        <v>2663</v>
      </c>
      <c r="L73" s="106">
        <f>T72</f>
        <v>100</v>
      </c>
      <c r="M73" s="106">
        <f>K73*L73</f>
        <v>266300</v>
      </c>
      <c r="N73" s="77"/>
      <c r="O73" s="78"/>
      <c r="P73" s="78"/>
      <c r="Q73" s="78"/>
      <c r="R73" s="79"/>
      <c r="S73" s="80"/>
      <c r="T73" s="81"/>
      <c r="U73" s="77"/>
      <c r="V73" s="79"/>
      <c r="W73" s="79"/>
      <c r="X73" s="82"/>
      <c r="Y73" s="83">
        <f>M73</f>
        <v>266300</v>
      </c>
      <c r="Z73" s="84"/>
      <c r="AA73" s="87">
        <f>AB73*M73/100</f>
        <v>26.63</v>
      </c>
      <c r="AB73" s="110">
        <v>0.01</v>
      </c>
    </row>
    <row r="74" spans="2:28" ht="16.5" customHeight="1" x14ac:dyDescent="0.25">
      <c r="B74" s="99"/>
      <c r="C74" s="99"/>
      <c r="D74" s="99"/>
      <c r="E74" s="99"/>
      <c r="F74" s="99"/>
      <c r="G74" s="99"/>
      <c r="H74" s="107"/>
      <c r="I74" s="107"/>
      <c r="J74" s="107"/>
      <c r="K74" s="106"/>
      <c r="L74" s="106"/>
      <c r="M74" s="106"/>
      <c r="N74" s="77"/>
      <c r="O74" s="78"/>
      <c r="P74" s="78"/>
      <c r="Q74" s="78"/>
      <c r="R74" s="79"/>
      <c r="S74" s="80"/>
      <c r="T74" s="81"/>
      <c r="U74" s="77"/>
      <c r="V74" s="79"/>
      <c r="W74" s="79"/>
      <c r="X74" s="86"/>
      <c r="Y74" s="83"/>
      <c r="Z74" s="84"/>
      <c r="AA74" s="85"/>
      <c r="AB74" s="86"/>
    </row>
    <row r="75" spans="2:28" ht="16.5" customHeight="1" x14ac:dyDescent="0.25">
      <c r="B75" s="100" t="s">
        <v>205</v>
      </c>
      <c r="C75" s="101"/>
      <c r="D75" s="101"/>
      <c r="E75" s="101"/>
      <c r="F75" s="101"/>
      <c r="G75" s="102"/>
      <c r="H75" s="102" t="s">
        <v>207</v>
      </c>
      <c r="I75" s="102" t="s">
        <v>1027</v>
      </c>
      <c r="J75" s="102" t="s">
        <v>1028</v>
      </c>
      <c r="K75" s="102">
        <v>45</v>
      </c>
      <c r="L75" s="102">
        <v>9</v>
      </c>
      <c r="M75" s="102"/>
      <c r="N75" s="102"/>
      <c r="O75" s="102" t="s">
        <v>208</v>
      </c>
      <c r="P75" s="102" t="s">
        <v>209</v>
      </c>
      <c r="Q75" s="102" t="s">
        <v>139</v>
      </c>
      <c r="R75" s="102">
        <v>34160</v>
      </c>
      <c r="S75" s="102" t="s">
        <v>236</v>
      </c>
      <c r="T75" s="102">
        <v>100</v>
      </c>
      <c r="U75" s="102" t="s">
        <v>1029</v>
      </c>
      <c r="V75" s="103"/>
      <c r="W75" s="101"/>
      <c r="X75" s="102"/>
      <c r="Y75" s="101"/>
      <c r="Z75" s="101"/>
      <c r="AA75" s="101"/>
      <c r="AB75" s="104"/>
    </row>
    <row r="76" spans="2:28" ht="16.5" customHeight="1" x14ac:dyDescent="0.25">
      <c r="B76" s="97">
        <v>350</v>
      </c>
      <c r="C76" s="97" t="s">
        <v>55</v>
      </c>
      <c r="D76" s="98">
        <v>6004</v>
      </c>
      <c r="E76" s="99">
        <v>171</v>
      </c>
      <c r="F76" s="97">
        <v>9</v>
      </c>
      <c r="G76" s="97">
        <v>1</v>
      </c>
      <c r="H76" s="105">
        <v>9</v>
      </c>
      <c r="I76" s="105">
        <v>1</v>
      </c>
      <c r="J76" s="105">
        <v>90</v>
      </c>
      <c r="K76" s="95">
        <v>3790</v>
      </c>
      <c r="L76" s="106">
        <f>T75</f>
        <v>100</v>
      </c>
      <c r="M76" s="106">
        <f>K76*L76</f>
        <v>379000</v>
      </c>
      <c r="N76" s="77"/>
      <c r="O76" s="78"/>
      <c r="P76" s="78"/>
      <c r="Q76" s="78"/>
      <c r="R76" s="79"/>
      <c r="S76" s="80"/>
      <c r="T76" s="81"/>
      <c r="U76" s="77"/>
      <c r="V76" s="79"/>
      <c r="W76" s="79"/>
      <c r="X76" s="82"/>
      <c r="Y76" s="83">
        <f>M76</f>
        <v>379000</v>
      </c>
      <c r="Z76" s="84"/>
      <c r="AA76" s="87">
        <f>AB76*M76/100</f>
        <v>37.9</v>
      </c>
      <c r="AB76" s="110">
        <v>0.01</v>
      </c>
    </row>
    <row r="77" spans="2:28" ht="16.5" customHeight="1" x14ac:dyDescent="0.25">
      <c r="B77" s="97"/>
      <c r="C77" s="97"/>
      <c r="D77" s="98"/>
      <c r="E77" s="99"/>
      <c r="F77" s="97"/>
      <c r="G77" s="97"/>
      <c r="H77" s="105"/>
      <c r="I77" s="105"/>
      <c r="J77" s="105"/>
      <c r="K77" s="95">
        <v>34</v>
      </c>
      <c r="L77" s="106">
        <f>T75</f>
        <v>100</v>
      </c>
      <c r="M77" s="106">
        <f>K77*L77</f>
        <v>3400</v>
      </c>
      <c r="N77" s="77"/>
      <c r="O77" s="78" t="s">
        <v>203</v>
      </c>
      <c r="P77" s="78" t="s">
        <v>211</v>
      </c>
      <c r="Q77" s="78" t="s">
        <v>143</v>
      </c>
      <c r="R77" s="79">
        <v>135</v>
      </c>
      <c r="S77" s="80"/>
      <c r="T77" s="81">
        <v>7450</v>
      </c>
      <c r="U77" s="96" t="s">
        <v>996</v>
      </c>
      <c r="V77" s="79">
        <f>R77*T77*85/100</f>
        <v>854887.5</v>
      </c>
      <c r="W77" s="79">
        <f>R77*T77-V77</f>
        <v>150862.5</v>
      </c>
      <c r="X77" s="82">
        <f>M77+W77</f>
        <v>154262.5</v>
      </c>
      <c r="Y77" s="83">
        <f>M77</f>
        <v>3400</v>
      </c>
      <c r="Z77" s="84"/>
      <c r="AA77" s="87">
        <f>AB77*M77/100</f>
        <v>0.68</v>
      </c>
      <c r="AB77" s="86">
        <v>0.02</v>
      </c>
    </row>
    <row r="78" spans="2:28" ht="16.5" customHeight="1" x14ac:dyDescent="0.25">
      <c r="B78" s="97"/>
      <c r="C78" s="97"/>
      <c r="D78" s="98"/>
      <c r="E78" s="99"/>
      <c r="F78" s="97"/>
      <c r="G78" s="97"/>
      <c r="H78" s="105">
        <v>9</v>
      </c>
      <c r="I78" s="105">
        <v>2</v>
      </c>
      <c r="J78" s="105">
        <v>24</v>
      </c>
      <c r="K78" s="95">
        <v>3824</v>
      </c>
      <c r="L78" s="106"/>
      <c r="M78" s="106"/>
      <c r="N78" s="77"/>
      <c r="O78" s="78"/>
      <c r="P78" s="78"/>
      <c r="Q78" s="78"/>
      <c r="R78" s="79"/>
      <c r="S78" s="80"/>
      <c r="T78" s="81"/>
      <c r="U78" s="77"/>
      <c r="V78" s="79"/>
      <c r="W78" s="79"/>
      <c r="X78" s="82"/>
      <c r="Y78" s="83"/>
      <c r="Z78" s="84"/>
      <c r="AA78" s="87">
        <f>SUM(AA76:AA77)</f>
        <v>38.58</v>
      </c>
      <c r="AB78" s="110"/>
    </row>
    <row r="79" spans="2:28" ht="16.5" customHeight="1" x14ac:dyDescent="0.25">
      <c r="B79" s="97"/>
      <c r="C79" s="97"/>
      <c r="D79" s="98"/>
      <c r="E79" s="99"/>
      <c r="F79" s="97"/>
      <c r="G79" s="97"/>
      <c r="H79" s="105"/>
      <c r="I79" s="105"/>
      <c r="J79" s="105"/>
      <c r="K79" s="95"/>
      <c r="L79" s="106"/>
      <c r="M79" s="106"/>
      <c r="N79" s="77"/>
      <c r="O79" s="78"/>
      <c r="P79" s="78"/>
      <c r="Q79" s="78"/>
      <c r="R79" s="79"/>
      <c r="S79" s="80"/>
      <c r="T79" s="81"/>
      <c r="U79" s="77"/>
      <c r="V79" s="79"/>
      <c r="W79" s="79"/>
      <c r="X79" s="82"/>
      <c r="Y79" s="83"/>
      <c r="Z79" s="84"/>
      <c r="AA79" s="87"/>
      <c r="AB79" s="110"/>
    </row>
    <row r="80" spans="2:28" ht="16.5" customHeight="1" x14ac:dyDescent="0.25">
      <c r="B80" s="99"/>
      <c r="C80" s="99"/>
      <c r="D80" s="99"/>
      <c r="E80" s="99"/>
      <c r="F80" s="99"/>
      <c r="G80" s="99"/>
      <c r="H80" s="107"/>
      <c r="I80" s="107"/>
      <c r="J80" s="107"/>
      <c r="K80" s="106"/>
      <c r="L80" s="106"/>
      <c r="M80" s="106"/>
      <c r="N80" s="77"/>
      <c r="O80" s="78"/>
      <c r="P80" s="78"/>
      <c r="Q80" s="78"/>
      <c r="R80" s="79"/>
      <c r="S80" s="80"/>
      <c r="T80" s="81"/>
      <c r="U80" s="77"/>
      <c r="V80" s="79"/>
      <c r="W80" s="79"/>
      <c r="X80" s="86"/>
      <c r="Y80" s="83"/>
      <c r="Z80" s="84"/>
      <c r="AA80" s="85"/>
      <c r="AB80" s="86"/>
    </row>
    <row r="81" spans="2:28" ht="16.5" customHeight="1" x14ac:dyDescent="0.25">
      <c r="B81" s="100" t="s">
        <v>205</v>
      </c>
      <c r="C81" s="101"/>
      <c r="D81" s="101"/>
      <c r="E81" s="101"/>
      <c r="F81" s="101"/>
      <c r="G81" s="102"/>
      <c r="H81" s="102" t="s">
        <v>207</v>
      </c>
      <c r="I81" s="102" t="s">
        <v>1030</v>
      </c>
      <c r="J81" s="102" t="s">
        <v>800</v>
      </c>
      <c r="K81" s="102">
        <v>3</v>
      </c>
      <c r="L81" s="102">
        <v>9</v>
      </c>
      <c r="M81" s="102"/>
      <c r="N81" s="102"/>
      <c r="O81" s="102" t="s">
        <v>208</v>
      </c>
      <c r="P81" s="102" t="s">
        <v>209</v>
      </c>
      <c r="Q81" s="102" t="s">
        <v>139</v>
      </c>
      <c r="R81" s="102">
        <v>34160</v>
      </c>
      <c r="S81" s="102" t="s">
        <v>236</v>
      </c>
      <c r="T81" s="102">
        <v>150</v>
      </c>
      <c r="U81" s="102" t="s">
        <v>1031</v>
      </c>
      <c r="V81" s="103"/>
      <c r="W81" s="101"/>
      <c r="X81" s="102"/>
      <c r="Y81" s="101"/>
      <c r="Z81" s="101"/>
      <c r="AA81" s="101"/>
      <c r="AB81" s="104"/>
    </row>
    <row r="82" spans="2:28" ht="16.5" customHeight="1" x14ac:dyDescent="0.25">
      <c r="B82" s="97">
        <v>351</v>
      </c>
      <c r="C82" s="97" t="s">
        <v>55</v>
      </c>
      <c r="D82" s="98">
        <v>6005</v>
      </c>
      <c r="E82" s="99">
        <v>172</v>
      </c>
      <c r="F82" s="97">
        <v>9</v>
      </c>
      <c r="G82" s="97">
        <v>1</v>
      </c>
      <c r="H82" s="105">
        <v>9</v>
      </c>
      <c r="I82" s="105">
        <v>1</v>
      </c>
      <c r="J82" s="105">
        <v>45</v>
      </c>
      <c r="K82" s="95">
        <v>3745</v>
      </c>
      <c r="L82" s="106">
        <f>T81</f>
        <v>150</v>
      </c>
      <c r="M82" s="106">
        <f>K82*L82</f>
        <v>561750</v>
      </c>
      <c r="N82" s="77"/>
      <c r="O82" s="78"/>
      <c r="P82" s="78"/>
      <c r="Q82" s="78"/>
      <c r="R82" s="79"/>
      <c r="S82" s="80"/>
      <c r="T82" s="81"/>
      <c r="U82" s="77"/>
      <c r="V82" s="79"/>
      <c r="W82" s="79"/>
      <c r="X82" s="82"/>
      <c r="Y82" s="83">
        <f>M82</f>
        <v>561750</v>
      </c>
      <c r="Z82" s="84"/>
      <c r="AA82" s="87">
        <f>AB82*M82/100</f>
        <v>56.174999999999997</v>
      </c>
      <c r="AB82" s="110">
        <v>0.01</v>
      </c>
    </row>
    <row r="83" spans="2:28" ht="16.5" customHeight="1" x14ac:dyDescent="0.25">
      <c r="B83" s="99"/>
      <c r="C83" s="99"/>
      <c r="D83" s="99"/>
      <c r="E83" s="99"/>
      <c r="F83" s="99"/>
      <c r="G83" s="99"/>
      <c r="H83" s="107"/>
      <c r="I83" s="107"/>
      <c r="J83" s="107"/>
      <c r="K83" s="106"/>
      <c r="L83" s="106"/>
      <c r="M83" s="106"/>
      <c r="N83" s="77"/>
      <c r="O83" s="78"/>
      <c r="P83" s="78"/>
      <c r="Q83" s="78"/>
      <c r="R83" s="79"/>
      <c r="S83" s="80"/>
      <c r="T83" s="81"/>
      <c r="U83" s="77"/>
      <c r="V83" s="79"/>
      <c r="W83" s="79"/>
      <c r="X83" s="86"/>
      <c r="Y83" s="83"/>
      <c r="Z83" s="84"/>
      <c r="AA83" s="85"/>
      <c r="AB83" s="86"/>
    </row>
    <row r="84" spans="2:28" ht="16.5" customHeight="1" x14ac:dyDescent="0.25">
      <c r="B84" s="100" t="s">
        <v>205</v>
      </c>
      <c r="C84" s="101"/>
      <c r="D84" s="101"/>
      <c r="E84" s="101"/>
      <c r="F84" s="101"/>
      <c r="G84" s="102"/>
      <c r="H84" s="102" t="s">
        <v>210</v>
      </c>
      <c r="I84" s="102" t="s">
        <v>1047</v>
      </c>
      <c r="J84" s="102" t="s">
        <v>1048</v>
      </c>
      <c r="K84" s="102">
        <v>5</v>
      </c>
      <c r="L84" s="102">
        <v>9</v>
      </c>
      <c r="M84" s="102"/>
      <c r="N84" s="102"/>
      <c r="O84" s="102" t="s">
        <v>208</v>
      </c>
      <c r="P84" s="102" t="s">
        <v>209</v>
      </c>
      <c r="Q84" s="102" t="s">
        <v>139</v>
      </c>
      <c r="R84" s="102">
        <v>34160</v>
      </c>
      <c r="S84" s="102" t="s">
        <v>236</v>
      </c>
      <c r="T84" s="102">
        <v>130</v>
      </c>
      <c r="U84" s="102" t="s">
        <v>1049</v>
      </c>
      <c r="V84" s="103"/>
      <c r="W84" s="101"/>
      <c r="X84" s="102"/>
      <c r="Y84" s="101"/>
      <c r="Z84" s="101"/>
      <c r="AA84" s="101"/>
      <c r="AB84" s="104"/>
    </row>
    <row r="85" spans="2:28" ht="16.5" customHeight="1" x14ac:dyDescent="0.25">
      <c r="B85" s="97">
        <v>358</v>
      </c>
      <c r="C85" s="97" t="s">
        <v>55</v>
      </c>
      <c r="D85" s="98">
        <v>5997</v>
      </c>
      <c r="E85" s="99">
        <v>181</v>
      </c>
      <c r="F85" s="97">
        <v>9</v>
      </c>
      <c r="G85" s="97">
        <v>1</v>
      </c>
      <c r="H85" s="105">
        <v>26</v>
      </c>
      <c r="I85" s="105">
        <v>1</v>
      </c>
      <c r="J85" s="105">
        <v>87</v>
      </c>
      <c r="K85" s="95">
        <v>10587</v>
      </c>
      <c r="L85" s="106">
        <f>T84</f>
        <v>130</v>
      </c>
      <c r="M85" s="106">
        <f>K85*L85</f>
        <v>1376310</v>
      </c>
      <c r="N85" s="77"/>
      <c r="O85" s="78"/>
      <c r="P85" s="78"/>
      <c r="Q85" s="78"/>
      <c r="R85" s="79"/>
      <c r="S85" s="80"/>
      <c r="T85" s="81"/>
      <c r="U85" s="77"/>
      <c r="V85" s="79"/>
      <c r="W85" s="79"/>
      <c r="X85" s="82"/>
      <c r="Y85" s="83">
        <f>M85</f>
        <v>1376310</v>
      </c>
      <c r="Z85" s="84"/>
      <c r="AA85" s="87">
        <f>AB85*M85/100</f>
        <v>137.631</v>
      </c>
      <c r="AB85" s="110">
        <v>0.01</v>
      </c>
    </row>
    <row r="86" spans="2:28" ht="16.5" customHeight="1" x14ac:dyDescent="0.25">
      <c r="B86" s="99"/>
      <c r="C86" s="99"/>
      <c r="D86" s="99"/>
      <c r="E86" s="99"/>
      <c r="F86" s="99"/>
      <c r="G86" s="99"/>
      <c r="H86" s="107"/>
      <c r="I86" s="107"/>
      <c r="J86" s="107"/>
      <c r="K86" s="106"/>
      <c r="L86" s="106"/>
      <c r="M86" s="106"/>
      <c r="N86" s="77"/>
      <c r="O86" s="78"/>
      <c r="P86" s="78"/>
      <c r="Q86" s="78"/>
      <c r="R86" s="79"/>
      <c r="S86" s="80"/>
      <c r="T86" s="81"/>
      <c r="U86" s="77"/>
      <c r="V86" s="79"/>
      <c r="W86" s="79"/>
      <c r="X86" s="86"/>
      <c r="Y86" s="83"/>
      <c r="Z86" s="84"/>
      <c r="AA86" s="85"/>
      <c r="AB86" s="86"/>
    </row>
    <row r="87" spans="2:28" ht="16.5" customHeight="1" x14ac:dyDescent="0.25">
      <c r="B87" s="100" t="s">
        <v>205</v>
      </c>
      <c r="C87" s="101"/>
      <c r="D87" s="101"/>
      <c r="E87" s="101"/>
      <c r="F87" s="101"/>
      <c r="G87" s="102"/>
      <c r="H87" s="102" t="s">
        <v>207</v>
      </c>
      <c r="I87" s="102" t="s">
        <v>1030</v>
      </c>
      <c r="J87" s="102" t="s">
        <v>800</v>
      </c>
      <c r="K87" s="102">
        <v>3</v>
      </c>
      <c r="L87" s="102">
        <v>9</v>
      </c>
      <c r="M87" s="102"/>
      <c r="N87" s="102"/>
      <c r="O87" s="102" t="s">
        <v>208</v>
      </c>
      <c r="P87" s="102" t="s">
        <v>209</v>
      </c>
      <c r="Q87" s="102" t="s">
        <v>139</v>
      </c>
      <c r="R87" s="102">
        <v>34160</v>
      </c>
      <c r="S87" s="102"/>
      <c r="T87" s="102">
        <v>110</v>
      </c>
      <c r="U87" s="102" t="s">
        <v>1095</v>
      </c>
      <c r="V87" s="103"/>
      <c r="W87" s="101"/>
      <c r="X87" s="102"/>
      <c r="Y87" s="101"/>
      <c r="Z87" s="101"/>
      <c r="AA87" s="101"/>
      <c r="AB87" s="104"/>
    </row>
    <row r="88" spans="2:28" ht="16.5" customHeight="1" x14ac:dyDescent="0.25">
      <c r="B88" s="97">
        <v>379</v>
      </c>
      <c r="C88" s="97" t="s">
        <v>55</v>
      </c>
      <c r="D88" s="98">
        <v>6147</v>
      </c>
      <c r="E88" s="99">
        <v>220</v>
      </c>
      <c r="F88" s="97">
        <v>7</v>
      </c>
      <c r="G88" s="97">
        <v>1</v>
      </c>
      <c r="H88" s="105">
        <v>3</v>
      </c>
      <c r="I88" s="105">
        <v>2</v>
      </c>
      <c r="J88" s="105">
        <v>93</v>
      </c>
      <c r="K88" s="95">
        <v>1493</v>
      </c>
      <c r="L88" s="106">
        <f>T87</f>
        <v>110</v>
      </c>
      <c r="M88" s="106">
        <f>K88*L88</f>
        <v>164230</v>
      </c>
      <c r="N88" s="77"/>
      <c r="O88" s="78"/>
      <c r="P88" s="78"/>
      <c r="Q88" s="78"/>
      <c r="R88" s="79"/>
      <c r="S88" s="80"/>
      <c r="T88" s="81"/>
      <c r="U88" s="77"/>
      <c r="V88" s="79"/>
      <c r="W88" s="79"/>
      <c r="X88" s="82"/>
      <c r="Y88" s="83">
        <f>M88</f>
        <v>164230</v>
      </c>
      <c r="Z88" s="84"/>
      <c r="AA88" s="87">
        <f>AB88*M88/100</f>
        <v>16.422999999999998</v>
      </c>
      <c r="AB88" s="110">
        <v>0.01</v>
      </c>
    </row>
    <row r="89" spans="2:28" ht="16.5" customHeight="1" x14ac:dyDescent="0.25">
      <c r="B89" s="99"/>
      <c r="C89" s="99"/>
      <c r="D89" s="99"/>
      <c r="E89" s="99"/>
      <c r="F89" s="99"/>
      <c r="G89" s="99"/>
      <c r="H89" s="107"/>
      <c r="I89" s="107"/>
      <c r="J89" s="107"/>
      <c r="K89" s="106"/>
      <c r="L89" s="106"/>
      <c r="M89" s="106"/>
      <c r="N89" s="77"/>
      <c r="O89" s="78"/>
      <c r="P89" s="78"/>
      <c r="Q89" s="78"/>
      <c r="R89" s="79"/>
      <c r="S89" s="80"/>
      <c r="T89" s="81"/>
      <c r="U89" s="77"/>
      <c r="V89" s="79"/>
      <c r="W89" s="79"/>
      <c r="X89" s="86"/>
      <c r="Y89" s="83"/>
      <c r="Z89" s="84"/>
      <c r="AA89" s="85"/>
      <c r="AB89" s="86"/>
    </row>
    <row r="90" spans="2:28" ht="16.5" customHeight="1" x14ac:dyDescent="0.25">
      <c r="B90" s="100" t="s">
        <v>205</v>
      </c>
      <c r="C90" s="101"/>
      <c r="D90" s="101"/>
      <c r="E90" s="101"/>
      <c r="F90" s="101"/>
      <c r="G90" s="102"/>
      <c r="H90" s="102" t="s">
        <v>210</v>
      </c>
      <c r="I90" s="102" t="s">
        <v>1096</v>
      </c>
      <c r="J90" s="102" t="s">
        <v>800</v>
      </c>
      <c r="K90" s="102">
        <v>3</v>
      </c>
      <c r="L90" s="102">
        <v>9</v>
      </c>
      <c r="M90" s="102"/>
      <c r="N90" s="102"/>
      <c r="O90" s="102" t="s">
        <v>208</v>
      </c>
      <c r="P90" s="102" t="s">
        <v>209</v>
      </c>
      <c r="Q90" s="102" t="s">
        <v>139</v>
      </c>
      <c r="R90" s="102">
        <v>34160</v>
      </c>
      <c r="S90" s="102" t="s">
        <v>236</v>
      </c>
      <c r="T90" s="102">
        <v>100</v>
      </c>
      <c r="U90" s="102" t="s">
        <v>1097</v>
      </c>
      <c r="V90" s="103"/>
      <c r="W90" s="101"/>
      <c r="X90" s="102"/>
      <c r="Y90" s="101"/>
      <c r="Z90" s="101"/>
      <c r="AA90" s="101"/>
      <c r="AB90" s="104"/>
    </row>
    <row r="91" spans="2:28" ht="16.5" customHeight="1" x14ac:dyDescent="0.25">
      <c r="B91" s="97">
        <v>380</v>
      </c>
      <c r="C91" s="97" t="s">
        <v>55</v>
      </c>
      <c r="D91" s="98">
        <v>6148</v>
      </c>
      <c r="E91" s="99">
        <v>221</v>
      </c>
      <c r="F91" s="97">
        <v>7</v>
      </c>
      <c r="G91" s="97">
        <v>1</v>
      </c>
      <c r="H91" s="105">
        <v>11</v>
      </c>
      <c r="I91" s="105">
        <v>0</v>
      </c>
      <c r="J91" s="105">
        <v>90</v>
      </c>
      <c r="K91" s="95">
        <v>4490</v>
      </c>
      <c r="L91" s="106">
        <f>T90</f>
        <v>100</v>
      </c>
      <c r="M91" s="106">
        <f>K91*L91</f>
        <v>449000</v>
      </c>
      <c r="N91" s="77"/>
      <c r="O91" s="78"/>
      <c r="P91" s="78"/>
      <c r="Q91" s="78"/>
      <c r="R91" s="79"/>
      <c r="S91" s="80"/>
      <c r="T91" s="81"/>
      <c r="U91" s="77"/>
      <c r="V91" s="79"/>
      <c r="W91" s="79"/>
      <c r="X91" s="82"/>
      <c r="Y91" s="83">
        <f>M91</f>
        <v>449000</v>
      </c>
      <c r="Z91" s="84"/>
      <c r="AA91" s="87">
        <f>AB91*M91/100</f>
        <v>44.9</v>
      </c>
      <c r="AB91" s="110">
        <v>0.01</v>
      </c>
    </row>
    <row r="92" spans="2:28" ht="16.5" customHeight="1" x14ac:dyDescent="0.25">
      <c r="B92" s="99"/>
      <c r="C92" s="99"/>
      <c r="D92" s="99"/>
      <c r="E92" s="99"/>
      <c r="F92" s="99"/>
      <c r="G92" s="99"/>
      <c r="H92" s="107"/>
      <c r="I92" s="107"/>
      <c r="J92" s="107"/>
      <c r="K92" s="106"/>
      <c r="L92" s="106"/>
      <c r="M92" s="106"/>
      <c r="N92" s="77"/>
      <c r="O92" s="78"/>
      <c r="P92" s="78"/>
      <c r="Q92" s="78"/>
      <c r="R92" s="79"/>
      <c r="S92" s="80"/>
      <c r="T92" s="81"/>
      <c r="U92" s="77"/>
      <c r="V92" s="79"/>
      <c r="W92" s="79"/>
      <c r="X92" s="86"/>
      <c r="Y92" s="83"/>
      <c r="Z92" s="84"/>
      <c r="AA92" s="85"/>
      <c r="AB92" s="86"/>
    </row>
    <row r="93" spans="2:28" ht="16.5" customHeight="1" x14ac:dyDescent="0.25">
      <c r="B93" s="100" t="s">
        <v>205</v>
      </c>
      <c r="C93" s="101"/>
      <c r="D93" s="101"/>
      <c r="E93" s="101"/>
      <c r="F93" s="101"/>
      <c r="G93" s="102"/>
      <c r="H93" s="102" t="s">
        <v>210</v>
      </c>
      <c r="I93" s="102" t="s">
        <v>1096</v>
      </c>
      <c r="J93" s="102" t="s">
        <v>800</v>
      </c>
      <c r="K93" s="102">
        <v>3</v>
      </c>
      <c r="L93" s="102">
        <v>9</v>
      </c>
      <c r="M93" s="102"/>
      <c r="N93" s="102"/>
      <c r="O93" s="102" t="s">
        <v>208</v>
      </c>
      <c r="P93" s="102" t="s">
        <v>209</v>
      </c>
      <c r="Q93" s="102" t="s">
        <v>139</v>
      </c>
      <c r="R93" s="102">
        <v>34160</v>
      </c>
      <c r="S93" s="102" t="s">
        <v>236</v>
      </c>
      <c r="T93" s="102">
        <v>100</v>
      </c>
      <c r="U93" s="102" t="s">
        <v>1098</v>
      </c>
      <c r="V93" s="103"/>
      <c r="W93" s="101"/>
      <c r="X93" s="102"/>
      <c r="Y93" s="101"/>
      <c r="Z93" s="101"/>
      <c r="AA93" s="101"/>
      <c r="AB93" s="104"/>
    </row>
    <row r="94" spans="2:28" ht="16.5" customHeight="1" x14ac:dyDescent="0.25">
      <c r="B94" s="97">
        <v>381</v>
      </c>
      <c r="C94" s="97" t="s">
        <v>55</v>
      </c>
      <c r="D94" s="98">
        <v>6149</v>
      </c>
      <c r="E94" s="99">
        <v>222</v>
      </c>
      <c r="F94" s="97">
        <v>7</v>
      </c>
      <c r="G94" s="97">
        <v>1</v>
      </c>
      <c r="H94" s="105">
        <v>9</v>
      </c>
      <c r="I94" s="105">
        <v>2</v>
      </c>
      <c r="J94" s="105">
        <v>57</v>
      </c>
      <c r="K94" s="95">
        <v>3857</v>
      </c>
      <c r="L94" s="106">
        <f>T93</f>
        <v>100</v>
      </c>
      <c r="M94" s="106">
        <f>K94*L94</f>
        <v>385700</v>
      </c>
      <c r="N94" s="77"/>
      <c r="O94" s="78"/>
      <c r="P94" s="78"/>
      <c r="Q94" s="78"/>
      <c r="R94" s="79"/>
      <c r="S94" s="80"/>
      <c r="T94" s="81"/>
      <c r="U94" s="77"/>
      <c r="V94" s="79"/>
      <c r="W94" s="79"/>
      <c r="X94" s="82"/>
      <c r="Y94" s="83">
        <f>M94</f>
        <v>385700</v>
      </c>
      <c r="Z94" s="84"/>
      <c r="AA94" s="87">
        <f>AB94*M94/100</f>
        <v>38.57</v>
      </c>
      <c r="AB94" s="110">
        <v>0.01</v>
      </c>
    </row>
    <row r="95" spans="2:28" ht="16.5" customHeight="1" x14ac:dyDescent="0.25">
      <c r="B95" s="99"/>
      <c r="C95" s="99"/>
      <c r="D95" s="99"/>
      <c r="E95" s="99"/>
      <c r="F95" s="99"/>
      <c r="G95" s="99"/>
      <c r="H95" s="107"/>
      <c r="I95" s="107"/>
      <c r="J95" s="107"/>
      <c r="K95" s="106"/>
      <c r="L95" s="106"/>
      <c r="M95" s="106"/>
      <c r="N95" s="77"/>
      <c r="O95" s="78"/>
      <c r="P95" s="78"/>
      <c r="Q95" s="78"/>
      <c r="R95" s="79"/>
      <c r="S95" s="80"/>
      <c r="T95" s="81"/>
      <c r="U95" s="77"/>
      <c r="V95" s="79"/>
      <c r="W95" s="79"/>
      <c r="X95" s="86"/>
      <c r="Y95" s="83"/>
      <c r="Z95" s="84"/>
      <c r="AA95" s="85"/>
      <c r="AB95" s="86"/>
    </row>
    <row r="96" spans="2:28" ht="16.5" customHeight="1" x14ac:dyDescent="0.25">
      <c r="B96" s="100" t="s">
        <v>205</v>
      </c>
      <c r="C96" s="101"/>
      <c r="D96" s="101"/>
      <c r="E96" s="101"/>
      <c r="F96" s="101"/>
      <c r="G96" s="102"/>
      <c r="H96" s="102" t="s">
        <v>210</v>
      </c>
      <c r="I96" s="102" t="s">
        <v>1015</v>
      </c>
      <c r="J96" s="102" t="s">
        <v>2241</v>
      </c>
      <c r="K96" s="102">
        <v>50</v>
      </c>
      <c r="L96" s="102">
        <v>9</v>
      </c>
      <c r="M96" s="102"/>
      <c r="N96" s="102"/>
      <c r="O96" s="102" t="s">
        <v>208</v>
      </c>
      <c r="P96" s="102" t="s">
        <v>209</v>
      </c>
      <c r="Q96" s="102" t="s">
        <v>139</v>
      </c>
      <c r="R96" s="102">
        <v>34160</v>
      </c>
      <c r="S96" s="102" t="s">
        <v>236</v>
      </c>
      <c r="T96" s="102">
        <v>80</v>
      </c>
      <c r="U96" s="102" t="s">
        <v>2242</v>
      </c>
      <c r="V96" s="103"/>
      <c r="W96" s="101"/>
      <c r="X96" s="102"/>
      <c r="Y96" s="101"/>
      <c r="Z96" s="101"/>
      <c r="AA96" s="101"/>
      <c r="AB96" s="104"/>
    </row>
    <row r="97" spans="2:28" ht="16.5" customHeight="1" x14ac:dyDescent="0.25">
      <c r="B97" s="97">
        <v>898</v>
      </c>
      <c r="C97" s="97" t="s">
        <v>55</v>
      </c>
      <c r="D97" s="98">
        <v>7289</v>
      </c>
      <c r="E97" s="99">
        <v>230</v>
      </c>
      <c r="F97" s="97">
        <v>9</v>
      </c>
      <c r="G97" s="97">
        <v>2</v>
      </c>
      <c r="H97" s="105">
        <v>0</v>
      </c>
      <c r="I97" s="105">
        <v>0</v>
      </c>
      <c r="J97" s="105">
        <v>82</v>
      </c>
      <c r="K97" s="95">
        <v>82</v>
      </c>
      <c r="L97" s="106">
        <f>T96</f>
        <v>80</v>
      </c>
      <c r="M97" s="106">
        <f>K97*L97</f>
        <v>6560</v>
      </c>
      <c r="N97" s="77"/>
      <c r="O97" s="78" t="s">
        <v>203</v>
      </c>
      <c r="P97" s="78" t="s">
        <v>211</v>
      </c>
      <c r="Q97" s="78" t="s">
        <v>143</v>
      </c>
      <c r="R97" s="79">
        <v>153</v>
      </c>
      <c r="S97" s="80"/>
      <c r="T97" s="81">
        <v>7450</v>
      </c>
      <c r="U97" s="96" t="s">
        <v>406</v>
      </c>
      <c r="V97" s="79">
        <f>R97*T97*85/100</f>
        <v>968872.5</v>
      </c>
      <c r="W97" s="79">
        <f>R97*T97-V97</f>
        <v>170977.5</v>
      </c>
      <c r="X97" s="82">
        <f>M97+W97</f>
        <v>177537.5</v>
      </c>
      <c r="Y97" s="83">
        <f>M97</f>
        <v>6560</v>
      </c>
      <c r="Z97" s="84"/>
      <c r="AA97" s="87">
        <f>AB97*M97/100</f>
        <v>1.3119999999999998</v>
      </c>
      <c r="AB97" s="86">
        <v>0.02</v>
      </c>
    </row>
    <row r="98" spans="2:28" ht="16.5" customHeight="1" x14ac:dyDescent="0.25">
      <c r="B98" s="99"/>
      <c r="C98" s="99"/>
      <c r="D98" s="99"/>
      <c r="E98" s="99"/>
      <c r="F98" s="99"/>
      <c r="G98" s="99"/>
      <c r="H98" s="107"/>
      <c r="I98" s="107"/>
      <c r="J98" s="107"/>
      <c r="K98" s="106"/>
      <c r="L98" s="106"/>
      <c r="M98" s="106"/>
      <c r="N98" s="77"/>
      <c r="O98" s="78"/>
      <c r="P98" s="78"/>
      <c r="Q98" s="78"/>
      <c r="R98" s="79"/>
      <c r="S98" s="80"/>
      <c r="T98" s="81"/>
      <c r="U98" s="77"/>
      <c r="V98" s="79"/>
      <c r="W98" s="79"/>
      <c r="X98" s="86"/>
      <c r="Y98" s="83"/>
      <c r="Z98" s="84"/>
      <c r="AA98" s="85"/>
      <c r="AB98" s="86"/>
    </row>
    <row r="99" spans="2:28" ht="16.5" customHeight="1" x14ac:dyDescent="0.25">
      <c r="B99" s="100" t="s">
        <v>205</v>
      </c>
      <c r="C99" s="101"/>
      <c r="D99" s="101"/>
      <c r="E99" s="101"/>
      <c r="F99" s="101"/>
      <c r="G99" s="102"/>
      <c r="H99" s="102" t="s">
        <v>210</v>
      </c>
      <c r="I99" s="102" t="s">
        <v>2243</v>
      </c>
      <c r="J99" s="102" t="s">
        <v>668</v>
      </c>
      <c r="K99" s="102">
        <v>1</v>
      </c>
      <c r="L99" s="102">
        <v>9</v>
      </c>
      <c r="M99" s="102"/>
      <c r="N99" s="102"/>
      <c r="O99" s="102" t="s">
        <v>208</v>
      </c>
      <c r="P99" s="102" t="s">
        <v>209</v>
      </c>
      <c r="Q99" s="102" t="s">
        <v>139</v>
      </c>
      <c r="R99" s="102">
        <v>34160</v>
      </c>
      <c r="S99" s="102" t="s">
        <v>236</v>
      </c>
      <c r="T99" s="102">
        <v>100</v>
      </c>
      <c r="U99" s="102" t="s">
        <v>2244</v>
      </c>
      <c r="V99" s="103"/>
      <c r="W99" s="101"/>
      <c r="X99" s="102"/>
      <c r="Y99" s="101"/>
      <c r="Z99" s="101"/>
      <c r="AA99" s="101"/>
      <c r="AB99" s="104"/>
    </row>
    <row r="100" spans="2:28" ht="16.5" customHeight="1" x14ac:dyDescent="0.25">
      <c r="B100" s="97">
        <v>899</v>
      </c>
      <c r="C100" s="97" t="s">
        <v>55</v>
      </c>
      <c r="D100" s="98">
        <v>6111</v>
      </c>
      <c r="E100" s="99">
        <v>39</v>
      </c>
      <c r="F100" s="97">
        <v>9</v>
      </c>
      <c r="G100" s="97">
        <v>1</v>
      </c>
      <c r="H100" s="105">
        <v>4</v>
      </c>
      <c r="I100" s="105">
        <v>2</v>
      </c>
      <c r="J100" s="105">
        <v>12</v>
      </c>
      <c r="K100" s="95">
        <v>1812</v>
      </c>
      <c r="L100" s="106">
        <f>T99</f>
        <v>100</v>
      </c>
      <c r="M100" s="106">
        <f>K100*L100</f>
        <v>181200</v>
      </c>
      <c r="N100" s="77"/>
      <c r="O100" s="78"/>
      <c r="P100" s="78"/>
      <c r="Q100" s="78"/>
      <c r="R100" s="79"/>
      <c r="S100" s="80"/>
      <c r="T100" s="81"/>
      <c r="U100" s="77"/>
      <c r="V100" s="79"/>
      <c r="W100" s="79"/>
      <c r="X100" s="82"/>
      <c r="Y100" s="83">
        <f>M100</f>
        <v>181200</v>
      </c>
      <c r="Z100" s="84"/>
      <c r="AA100" s="87">
        <f>AB100*M100/100</f>
        <v>18.12</v>
      </c>
      <c r="AB100" s="110">
        <v>0.01</v>
      </c>
    </row>
    <row r="101" spans="2:28" ht="16.5" customHeight="1" x14ac:dyDescent="0.25">
      <c r="B101" s="99"/>
      <c r="C101" s="99"/>
      <c r="D101" s="99"/>
      <c r="E101" s="99"/>
      <c r="F101" s="99"/>
      <c r="G101" s="99"/>
      <c r="H101" s="107"/>
      <c r="I101" s="107"/>
      <c r="J101" s="107"/>
      <c r="K101" s="106"/>
      <c r="L101" s="106"/>
      <c r="M101" s="106"/>
      <c r="N101" s="77"/>
      <c r="O101" s="78"/>
      <c r="P101" s="78"/>
      <c r="Q101" s="78"/>
      <c r="R101" s="79"/>
      <c r="S101" s="80"/>
      <c r="T101" s="81"/>
      <c r="U101" s="77"/>
      <c r="V101" s="79"/>
      <c r="W101" s="79"/>
      <c r="X101" s="86"/>
      <c r="Y101" s="83"/>
      <c r="Z101" s="84"/>
      <c r="AA101" s="85"/>
      <c r="AB101" s="86"/>
    </row>
    <row r="102" spans="2:28" ht="16.5" customHeight="1" x14ac:dyDescent="0.25">
      <c r="B102" s="100" t="s">
        <v>205</v>
      </c>
      <c r="C102" s="101"/>
      <c r="D102" s="101"/>
      <c r="E102" s="101"/>
      <c r="F102" s="101"/>
      <c r="G102" s="102"/>
      <c r="H102" s="102" t="s">
        <v>207</v>
      </c>
      <c r="I102" s="102" t="s">
        <v>1017</v>
      </c>
      <c r="J102" s="102" t="s">
        <v>355</v>
      </c>
      <c r="K102" s="102">
        <v>48</v>
      </c>
      <c r="L102" s="102">
        <v>9</v>
      </c>
      <c r="M102" s="102"/>
      <c r="N102" s="102"/>
      <c r="O102" s="102" t="s">
        <v>208</v>
      </c>
      <c r="P102" s="102" t="s">
        <v>209</v>
      </c>
      <c r="Q102" s="102" t="s">
        <v>139</v>
      </c>
      <c r="R102" s="102">
        <v>34160</v>
      </c>
      <c r="S102" s="102" t="s">
        <v>236</v>
      </c>
      <c r="T102" s="102">
        <v>100</v>
      </c>
      <c r="U102" s="102" t="s">
        <v>2245</v>
      </c>
      <c r="V102" s="103"/>
      <c r="W102" s="101"/>
      <c r="X102" s="102"/>
      <c r="Y102" s="101"/>
      <c r="Z102" s="101"/>
      <c r="AA102" s="101"/>
      <c r="AB102" s="104"/>
    </row>
    <row r="103" spans="2:28" ht="16.5" customHeight="1" x14ac:dyDescent="0.25">
      <c r="B103" s="97">
        <v>900</v>
      </c>
      <c r="C103" s="97" t="s">
        <v>55</v>
      </c>
      <c r="D103" s="98">
        <v>7291</v>
      </c>
      <c r="E103" s="99">
        <v>232</v>
      </c>
      <c r="F103" s="97">
        <v>9</v>
      </c>
      <c r="G103" s="97">
        <v>2</v>
      </c>
      <c r="H103" s="105">
        <v>0</v>
      </c>
      <c r="I103" s="105">
        <v>0</v>
      </c>
      <c r="J103" s="105">
        <v>84</v>
      </c>
      <c r="K103" s="95">
        <v>84</v>
      </c>
      <c r="L103" s="106">
        <f>T102</f>
        <v>100</v>
      </c>
      <c r="M103" s="106">
        <f>K103*L103</f>
        <v>8400</v>
      </c>
      <c r="N103" s="77"/>
      <c r="O103" s="78" t="s">
        <v>1142</v>
      </c>
      <c r="P103" s="78" t="s">
        <v>211</v>
      </c>
      <c r="Q103" s="78" t="s">
        <v>143</v>
      </c>
      <c r="R103" s="79">
        <v>162</v>
      </c>
      <c r="S103" s="80"/>
      <c r="T103" s="81">
        <v>7450</v>
      </c>
      <c r="U103" s="96" t="s">
        <v>1269</v>
      </c>
      <c r="V103" s="79">
        <f>R103*T103*65/100</f>
        <v>784485</v>
      </c>
      <c r="W103" s="79">
        <f>R103*T103-V103</f>
        <v>422415</v>
      </c>
      <c r="X103" s="82">
        <f>M103+W103</f>
        <v>430815</v>
      </c>
      <c r="Y103" s="83">
        <f>M103</f>
        <v>8400</v>
      </c>
      <c r="Z103" s="84"/>
      <c r="AA103" s="87">
        <f>AB103*M103/100</f>
        <v>1.68</v>
      </c>
      <c r="AB103" s="86">
        <v>0.02</v>
      </c>
    </row>
    <row r="104" spans="2:28" ht="16.5" customHeight="1" x14ac:dyDescent="0.25">
      <c r="B104" s="97"/>
      <c r="C104" s="97"/>
      <c r="D104" s="98"/>
      <c r="E104" s="99"/>
      <c r="F104" s="97"/>
      <c r="G104" s="97"/>
      <c r="H104" s="105"/>
      <c r="I104" s="105"/>
      <c r="J104" s="105"/>
      <c r="K104" s="95"/>
      <c r="L104" s="106"/>
      <c r="M104" s="106"/>
      <c r="N104" s="77"/>
      <c r="O104" s="78"/>
      <c r="P104" s="78"/>
      <c r="Q104" s="78"/>
      <c r="R104" s="79"/>
      <c r="S104" s="80"/>
      <c r="T104" s="81"/>
      <c r="U104" s="77"/>
      <c r="V104" s="79"/>
      <c r="W104" s="79"/>
      <c r="X104" s="82"/>
      <c r="Y104" s="83"/>
      <c r="Z104" s="84"/>
      <c r="AA104" s="87"/>
      <c r="AB104" s="82"/>
    </row>
    <row r="105" spans="2:28" ht="16.5" customHeight="1" x14ac:dyDescent="0.25">
      <c r="B105" s="100" t="s">
        <v>205</v>
      </c>
      <c r="C105" s="101"/>
      <c r="D105" s="101"/>
      <c r="E105" s="101"/>
      <c r="F105" s="101"/>
      <c r="G105" s="102"/>
      <c r="H105" s="102" t="s">
        <v>207</v>
      </c>
      <c r="I105" s="102" t="s">
        <v>2286</v>
      </c>
      <c r="J105" s="102" t="s">
        <v>668</v>
      </c>
      <c r="K105" s="102">
        <v>35</v>
      </c>
      <c r="L105" s="102">
        <v>9</v>
      </c>
      <c r="M105" s="102"/>
      <c r="N105" s="102"/>
      <c r="O105" s="102" t="s">
        <v>208</v>
      </c>
      <c r="P105" s="102" t="s">
        <v>209</v>
      </c>
      <c r="Q105" s="102" t="s">
        <v>139</v>
      </c>
      <c r="R105" s="102">
        <v>34160</v>
      </c>
      <c r="S105" s="102"/>
      <c r="T105" s="102">
        <v>100</v>
      </c>
      <c r="U105" s="102"/>
      <c r="V105" s="103"/>
      <c r="W105" s="101"/>
      <c r="X105" s="102"/>
      <c r="Y105" s="101"/>
      <c r="Z105" s="101"/>
      <c r="AA105" s="101"/>
      <c r="AB105" s="104"/>
    </row>
    <row r="106" spans="2:28" ht="16.5" customHeight="1" x14ac:dyDescent="0.25">
      <c r="B106" s="97">
        <v>946</v>
      </c>
      <c r="C106" s="97" t="s">
        <v>55</v>
      </c>
      <c r="D106" s="98">
        <v>6114</v>
      </c>
      <c r="E106" s="99">
        <v>42</v>
      </c>
      <c r="F106" s="97">
        <v>7</v>
      </c>
      <c r="G106" s="97">
        <v>1</v>
      </c>
      <c r="H106" s="105">
        <v>4</v>
      </c>
      <c r="I106" s="105">
        <v>2</v>
      </c>
      <c r="J106" s="105">
        <v>41</v>
      </c>
      <c r="K106" s="95">
        <v>1841</v>
      </c>
      <c r="L106" s="106">
        <f>T105</f>
        <v>100</v>
      </c>
      <c r="M106" s="106">
        <f>K106*L106</f>
        <v>184100</v>
      </c>
      <c r="N106" s="77"/>
      <c r="O106" s="78"/>
      <c r="P106" s="78"/>
      <c r="Q106" s="78"/>
      <c r="R106" s="79"/>
      <c r="S106" s="80"/>
      <c r="T106" s="81"/>
      <c r="U106" s="77"/>
      <c r="V106" s="79"/>
      <c r="W106" s="79"/>
      <c r="X106" s="82"/>
      <c r="Y106" s="83">
        <f>M106</f>
        <v>184100</v>
      </c>
      <c r="Z106" s="84"/>
      <c r="AA106" s="87">
        <f>AB106*M106/100</f>
        <v>18.41</v>
      </c>
      <c r="AB106" s="110">
        <v>0.01</v>
      </c>
    </row>
    <row r="107" spans="2:28" ht="16.5" customHeight="1" x14ac:dyDescent="0.25">
      <c r="B107" s="99"/>
      <c r="C107" s="99"/>
      <c r="D107" s="99"/>
      <c r="E107" s="99"/>
      <c r="F107" s="99"/>
      <c r="G107" s="99"/>
      <c r="H107" s="107"/>
      <c r="I107" s="107"/>
      <c r="J107" s="107"/>
      <c r="K107" s="106"/>
      <c r="L107" s="106"/>
      <c r="M107" s="106"/>
      <c r="N107" s="77"/>
      <c r="O107" s="78"/>
      <c r="P107" s="78"/>
      <c r="Q107" s="78"/>
      <c r="R107" s="79"/>
      <c r="S107" s="80"/>
      <c r="T107" s="81"/>
      <c r="U107" s="77"/>
      <c r="V107" s="79"/>
      <c r="W107" s="79"/>
      <c r="X107" s="86"/>
      <c r="Y107" s="83"/>
      <c r="Z107" s="84"/>
      <c r="AA107" s="85"/>
      <c r="AB107" s="86"/>
    </row>
    <row r="108" spans="2:28" ht="16.5" customHeight="1" x14ac:dyDescent="0.25">
      <c r="B108" s="100" t="s">
        <v>205</v>
      </c>
      <c r="C108" s="101"/>
      <c r="D108" s="101"/>
      <c r="E108" s="101"/>
      <c r="F108" s="101"/>
      <c r="G108" s="102"/>
      <c r="H108" s="102" t="s">
        <v>210</v>
      </c>
      <c r="I108" s="102" t="s">
        <v>2287</v>
      </c>
      <c r="J108" s="102" t="s">
        <v>668</v>
      </c>
      <c r="K108" s="102">
        <v>35</v>
      </c>
      <c r="L108" s="102">
        <v>9</v>
      </c>
      <c r="M108" s="102"/>
      <c r="N108" s="102"/>
      <c r="O108" s="102" t="s">
        <v>208</v>
      </c>
      <c r="P108" s="102" t="s">
        <v>209</v>
      </c>
      <c r="Q108" s="102" t="s">
        <v>139</v>
      </c>
      <c r="R108" s="102">
        <v>34160</v>
      </c>
      <c r="S108" s="102"/>
      <c r="T108" s="102">
        <v>100</v>
      </c>
      <c r="U108" s="102"/>
      <c r="V108" s="103"/>
      <c r="W108" s="101"/>
      <c r="X108" s="102"/>
      <c r="Y108" s="101"/>
      <c r="Z108" s="101"/>
      <c r="AA108" s="101"/>
      <c r="AB108" s="104"/>
    </row>
    <row r="109" spans="2:28" ht="16.5" customHeight="1" x14ac:dyDescent="0.25">
      <c r="B109" s="97">
        <v>947</v>
      </c>
      <c r="C109" s="97" t="s">
        <v>55</v>
      </c>
      <c r="D109" s="98">
        <v>6112</v>
      </c>
      <c r="E109" s="99">
        <v>40</v>
      </c>
      <c r="F109" s="97">
        <v>7</v>
      </c>
      <c r="G109" s="97">
        <v>2</v>
      </c>
      <c r="H109" s="105">
        <v>4</v>
      </c>
      <c r="I109" s="105">
        <v>2</v>
      </c>
      <c r="J109" s="105">
        <v>90</v>
      </c>
      <c r="K109" s="95">
        <v>1890</v>
      </c>
      <c r="L109" s="106">
        <f>T108</f>
        <v>100</v>
      </c>
      <c r="M109" s="106">
        <f>K109*L109</f>
        <v>189000</v>
      </c>
      <c r="N109" s="77"/>
      <c r="O109" s="78"/>
      <c r="P109" s="78"/>
      <c r="Q109" s="78"/>
      <c r="R109" s="79"/>
      <c r="S109" s="80"/>
      <c r="T109" s="81"/>
      <c r="U109" s="77"/>
      <c r="V109" s="79"/>
      <c r="W109" s="79"/>
      <c r="X109" s="82"/>
      <c r="Y109" s="83">
        <f>M109</f>
        <v>189000</v>
      </c>
      <c r="Z109" s="84"/>
      <c r="AA109" s="87">
        <f>AB109*M109/100</f>
        <v>18.899999999999999</v>
      </c>
      <c r="AB109" s="110">
        <v>0.01</v>
      </c>
    </row>
    <row r="110" spans="2:28" ht="16.5" customHeight="1" x14ac:dyDescent="0.25">
      <c r="B110" s="99"/>
      <c r="C110" s="99"/>
      <c r="D110" s="99"/>
      <c r="E110" s="99"/>
      <c r="F110" s="99"/>
      <c r="G110" s="99"/>
      <c r="H110" s="107"/>
      <c r="I110" s="107"/>
      <c r="J110" s="107"/>
      <c r="K110" s="106"/>
      <c r="L110" s="106"/>
      <c r="M110" s="106"/>
      <c r="N110" s="77"/>
      <c r="O110" s="78"/>
      <c r="P110" s="78"/>
      <c r="Q110" s="78"/>
      <c r="R110" s="79"/>
      <c r="S110" s="80"/>
      <c r="T110" s="81"/>
      <c r="U110" s="77"/>
      <c r="V110" s="79"/>
      <c r="W110" s="79"/>
      <c r="X110" s="86"/>
      <c r="Y110" s="83"/>
      <c r="Z110" s="84"/>
      <c r="AA110" s="85"/>
      <c r="AB110" s="86"/>
    </row>
    <row r="111" spans="2:28" ht="16.5" customHeight="1" x14ac:dyDescent="0.25">
      <c r="B111" s="100" t="s">
        <v>205</v>
      </c>
      <c r="C111" s="101"/>
      <c r="D111" s="101"/>
      <c r="E111" s="101"/>
      <c r="F111" s="101"/>
      <c r="G111" s="102"/>
      <c r="H111" s="102" t="s">
        <v>207</v>
      </c>
      <c r="I111" s="102" t="s">
        <v>1312</v>
      </c>
      <c r="J111" s="102" t="s">
        <v>668</v>
      </c>
      <c r="K111" s="102">
        <v>35</v>
      </c>
      <c r="L111" s="102">
        <v>9</v>
      </c>
      <c r="M111" s="102"/>
      <c r="N111" s="102"/>
      <c r="O111" s="102" t="s">
        <v>208</v>
      </c>
      <c r="P111" s="102" t="s">
        <v>209</v>
      </c>
      <c r="Q111" s="102" t="s">
        <v>139</v>
      </c>
      <c r="R111" s="102">
        <v>34160</v>
      </c>
      <c r="S111" s="102"/>
      <c r="T111" s="102">
        <v>80</v>
      </c>
      <c r="U111" s="102"/>
      <c r="V111" s="103"/>
      <c r="W111" s="101"/>
      <c r="X111" s="102"/>
      <c r="Y111" s="101"/>
      <c r="Z111" s="101"/>
      <c r="AA111" s="101"/>
      <c r="AB111" s="104"/>
    </row>
    <row r="112" spans="2:28" ht="16.5" customHeight="1" x14ac:dyDescent="0.25">
      <c r="B112" s="97">
        <v>948</v>
      </c>
      <c r="C112" s="97" t="s">
        <v>55</v>
      </c>
      <c r="D112" s="98">
        <v>6909</v>
      </c>
      <c r="E112" s="99">
        <v>213</v>
      </c>
      <c r="F112" s="97">
        <v>6</v>
      </c>
      <c r="G112" s="97">
        <v>1</v>
      </c>
      <c r="H112" s="105">
        <v>1</v>
      </c>
      <c r="I112" s="105">
        <v>3</v>
      </c>
      <c r="J112" s="105">
        <v>80.2</v>
      </c>
      <c r="K112" s="95">
        <v>780.2</v>
      </c>
      <c r="L112" s="106">
        <f>T111</f>
        <v>80</v>
      </c>
      <c r="M112" s="106">
        <f>K112*L112</f>
        <v>62416</v>
      </c>
      <c r="N112" s="77"/>
      <c r="O112" s="78"/>
      <c r="P112" s="78"/>
      <c r="Q112" s="78"/>
      <c r="R112" s="79"/>
      <c r="S112" s="80"/>
      <c r="T112" s="81"/>
      <c r="U112" s="77"/>
      <c r="V112" s="79"/>
      <c r="W112" s="79"/>
      <c r="X112" s="82"/>
      <c r="Y112" s="83">
        <f>M112</f>
        <v>62416</v>
      </c>
      <c r="Z112" s="84"/>
      <c r="AA112" s="87">
        <f>AB112*M112/100</f>
        <v>6.2416</v>
      </c>
      <c r="AB112" s="110">
        <v>0.01</v>
      </c>
    </row>
    <row r="113" spans="2:28" ht="16.5" customHeight="1" x14ac:dyDescent="0.25">
      <c r="B113" s="99"/>
      <c r="C113" s="99"/>
      <c r="D113" s="99"/>
      <c r="E113" s="99"/>
      <c r="F113" s="99"/>
      <c r="G113" s="99"/>
      <c r="H113" s="107"/>
      <c r="I113" s="107"/>
      <c r="J113" s="107"/>
      <c r="K113" s="106"/>
      <c r="L113" s="106"/>
      <c r="M113" s="106"/>
      <c r="N113" s="77"/>
      <c r="O113" s="78"/>
      <c r="P113" s="78"/>
      <c r="Q113" s="78"/>
      <c r="R113" s="79"/>
      <c r="S113" s="80"/>
      <c r="T113" s="81"/>
      <c r="U113" s="77"/>
      <c r="V113" s="79"/>
      <c r="W113" s="79"/>
      <c r="X113" s="86"/>
      <c r="Y113" s="83"/>
      <c r="Z113" s="84"/>
      <c r="AA113" s="85"/>
      <c r="AB113" s="86"/>
    </row>
    <row r="114" spans="2:28" ht="16.5" customHeight="1" x14ac:dyDescent="0.25">
      <c r="B114" s="100" t="s">
        <v>205</v>
      </c>
      <c r="C114" s="101"/>
      <c r="D114" s="101"/>
      <c r="E114" s="101"/>
      <c r="F114" s="101"/>
      <c r="G114" s="102"/>
      <c r="H114" s="102" t="s">
        <v>210</v>
      </c>
      <c r="I114" s="102" t="s">
        <v>1009</v>
      </c>
      <c r="J114" s="102" t="s">
        <v>612</v>
      </c>
      <c r="K114" s="102">
        <v>40</v>
      </c>
      <c r="L114" s="102">
        <v>9</v>
      </c>
      <c r="M114" s="102"/>
      <c r="N114" s="102"/>
      <c r="O114" s="102" t="s">
        <v>208</v>
      </c>
      <c r="P114" s="102" t="s">
        <v>209</v>
      </c>
      <c r="Q114" s="102" t="s">
        <v>139</v>
      </c>
      <c r="R114" s="102">
        <v>34160</v>
      </c>
      <c r="S114" s="102"/>
      <c r="T114" s="102">
        <v>80</v>
      </c>
      <c r="U114" s="102" t="s">
        <v>2344</v>
      </c>
      <c r="V114" s="103"/>
      <c r="W114" s="101"/>
      <c r="X114" s="102"/>
      <c r="Y114" s="101"/>
      <c r="Z114" s="101"/>
      <c r="AA114" s="101"/>
      <c r="AB114" s="104"/>
    </row>
    <row r="115" spans="2:28" ht="16.5" customHeight="1" x14ac:dyDescent="0.25">
      <c r="B115" s="97">
        <v>990</v>
      </c>
      <c r="C115" s="97" t="s">
        <v>206</v>
      </c>
      <c r="D115" s="98">
        <v>2004</v>
      </c>
      <c r="E115" s="99">
        <v>10</v>
      </c>
      <c r="F115" s="97">
        <v>6</v>
      </c>
      <c r="G115" s="97">
        <v>1</v>
      </c>
      <c r="H115" s="105">
        <v>11</v>
      </c>
      <c r="I115" s="105">
        <v>3</v>
      </c>
      <c r="J115" s="105">
        <v>6</v>
      </c>
      <c r="K115" s="95">
        <v>4706</v>
      </c>
      <c r="L115" s="106">
        <f>T114</f>
        <v>80</v>
      </c>
      <c r="M115" s="106">
        <f>K115*L115</f>
        <v>376480</v>
      </c>
      <c r="N115" s="77"/>
      <c r="O115" s="78"/>
      <c r="P115" s="78"/>
      <c r="Q115" s="78"/>
      <c r="R115" s="79"/>
      <c r="S115" s="80"/>
      <c r="T115" s="81"/>
      <c r="U115" s="77"/>
      <c r="V115" s="79"/>
      <c r="W115" s="79"/>
      <c r="X115" s="82"/>
      <c r="Y115" s="83">
        <f>M115</f>
        <v>376480</v>
      </c>
      <c r="Z115" s="84"/>
      <c r="AA115" s="87">
        <f>AB115*M115/100</f>
        <v>37.648000000000003</v>
      </c>
      <c r="AB115" s="110">
        <v>0.01</v>
      </c>
    </row>
    <row r="116" spans="2:28" ht="16.5" customHeight="1" x14ac:dyDescent="0.25">
      <c r="B116" s="99"/>
      <c r="C116" s="99"/>
      <c r="D116" s="99"/>
      <c r="E116" s="99"/>
      <c r="F116" s="99"/>
      <c r="G116" s="99"/>
      <c r="H116" s="107"/>
      <c r="I116" s="107"/>
      <c r="J116" s="107"/>
      <c r="K116" s="106"/>
      <c r="L116" s="106"/>
      <c r="M116" s="106"/>
      <c r="N116" s="77"/>
      <c r="O116" s="78"/>
      <c r="P116" s="78"/>
      <c r="Q116" s="78"/>
      <c r="R116" s="79"/>
      <c r="S116" s="80"/>
      <c r="T116" s="81"/>
      <c r="U116" s="77"/>
      <c r="V116" s="79"/>
      <c r="W116" s="79"/>
      <c r="X116" s="86"/>
      <c r="Y116" s="83"/>
      <c r="Z116" s="84"/>
      <c r="AA116" s="85"/>
      <c r="AB116" s="86"/>
    </row>
    <row r="117" spans="2:28" ht="16.5" customHeight="1" x14ac:dyDescent="0.25">
      <c r="B117" s="100" t="s">
        <v>205</v>
      </c>
      <c r="C117" s="101"/>
      <c r="D117" s="101"/>
      <c r="E117" s="101"/>
      <c r="F117" s="101"/>
      <c r="G117" s="102"/>
      <c r="H117" s="102" t="s">
        <v>210</v>
      </c>
      <c r="I117" s="102" t="s">
        <v>953</v>
      </c>
      <c r="J117" s="102" t="s">
        <v>2345</v>
      </c>
      <c r="K117" s="102">
        <v>31</v>
      </c>
      <c r="L117" s="102">
        <v>9</v>
      </c>
      <c r="M117" s="102"/>
      <c r="N117" s="102"/>
      <c r="O117" s="102" t="s">
        <v>208</v>
      </c>
      <c r="P117" s="102" t="s">
        <v>209</v>
      </c>
      <c r="Q117" s="102" t="s">
        <v>139</v>
      </c>
      <c r="R117" s="102">
        <v>34160</v>
      </c>
      <c r="S117" s="102" t="s">
        <v>2346</v>
      </c>
      <c r="T117" s="102">
        <v>80</v>
      </c>
      <c r="U117" s="102" t="s">
        <v>2347</v>
      </c>
      <c r="V117" s="103"/>
      <c r="W117" s="101"/>
      <c r="X117" s="102" t="s">
        <v>212</v>
      </c>
      <c r="Y117" s="101" t="s">
        <v>2348</v>
      </c>
      <c r="Z117" s="101"/>
      <c r="AA117" s="102" t="s">
        <v>2346</v>
      </c>
      <c r="AB117" s="104"/>
    </row>
    <row r="118" spans="2:28" ht="16.5" customHeight="1" x14ac:dyDescent="0.25">
      <c r="B118" s="97">
        <v>991</v>
      </c>
      <c r="C118" s="97" t="s">
        <v>206</v>
      </c>
      <c r="D118" s="98">
        <v>3874</v>
      </c>
      <c r="E118" s="99">
        <v>10</v>
      </c>
      <c r="F118" s="97">
        <v>6</v>
      </c>
      <c r="G118" s="97">
        <v>1</v>
      </c>
      <c r="H118" s="105">
        <v>14</v>
      </c>
      <c r="I118" s="105">
        <v>2</v>
      </c>
      <c r="J118" s="105">
        <v>90</v>
      </c>
      <c r="K118" s="95">
        <v>5890</v>
      </c>
      <c r="L118" s="106">
        <f>T117</f>
        <v>80</v>
      </c>
      <c r="M118" s="106">
        <f>K118*L118</f>
        <v>471200</v>
      </c>
      <c r="N118" s="77"/>
      <c r="O118" s="78"/>
      <c r="P118" s="78"/>
      <c r="Q118" s="78"/>
      <c r="R118" s="79"/>
      <c r="S118" s="80"/>
      <c r="T118" s="81"/>
      <c r="U118" s="77"/>
      <c r="V118" s="79"/>
      <c r="W118" s="79"/>
      <c r="X118" s="82"/>
      <c r="Y118" s="83">
        <f>M118</f>
        <v>471200</v>
      </c>
      <c r="Z118" s="84"/>
      <c r="AA118" s="87">
        <f>AB118*M118/100</f>
        <v>47.12</v>
      </c>
      <c r="AB118" s="110">
        <v>0.01</v>
      </c>
    </row>
    <row r="119" spans="2:28" ht="16.5" customHeight="1" x14ac:dyDescent="0.25">
      <c r="B119" s="99"/>
      <c r="C119" s="99"/>
      <c r="D119" s="99"/>
      <c r="E119" s="99"/>
      <c r="F119" s="99"/>
      <c r="G119" s="99"/>
      <c r="H119" s="107"/>
      <c r="I119" s="107"/>
      <c r="J119" s="107"/>
      <c r="K119" s="106"/>
      <c r="L119" s="106"/>
      <c r="M119" s="106"/>
      <c r="N119" s="77"/>
      <c r="O119" s="78"/>
      <c r="P119" s="78"/>
      <c r="Q119" s="78"/>
      <c r="R119" s="79"/>
      <c r="S119" s="80"/>
      <c r="T119" s="81"/>
      <c r="U119" s="77"/>
      <c r="V119" s="79"/>
      <c r="W119" s="79"/>
      <c r="X119" s="86"/>
      <c r="Y119" s="83"/>
      <c r="Z119" s="84"/>
      <c r="AA119" s="85"/>
      <c r="AB119" s="86"/>
    </row>
    <row r="120" spans="2:28" ht="16.5" customHeight="1" x14ac:dyDescent="0.25">
      <c r="B120" s="100" t="s">
        <v>205</v>
      </c>
      <c r="C120" s="101"/>
      <c r="D120" s="101"/>
      <c r="E120" s="101"/>
      <c r="F120" s="101"/>
      <c r="G120" s="102"/>
      <c r="H120" s="102" t="s">
        <v>210</v>
      </c>
      <c r="I120" s="102" t="s">
        <v>1009</v>
      </c>
      <c r="J120" s="102" t="s">
        <v>612</v>
      </c>
      <c r="K120" s="102">
        <v>40</v>
      </c>
      <c r="L120" s="102">
        <v>9</v>
      </c>
      <c r="M120" s="102"/>
      <c r="N120" s="102"/>
      <c r="O120" s="102" t="s">
        <v>208</v>
      </c>
      <c r="P120" s="102" t="s">
        <v>209</v>
      </c>
      <c r="Q120" s="102" t="s">
        <v>139</v>
      </c>
      <c r="R120" s="102">
        <v>34160</v>
      </c>
      <c r="S120" s="102"/>
      <c r="T120" s="102">
        <v>80</v>
      </c>
      <c r="U120" s="102" t="s">
        <v>2344</v>
      </c>
      <c r="V120" s="103"/>
      <c r="W120" s="101"/>
      <c r="X120" s="102"/>
      <c r="Y120" s="101"/>
      <c r="Z120" s="101"/>
      <c r="AA120" s="101"/>
      <c r="AB120" s="104"/>
    </row>
    <row r="121" spans="2:28" ht="16.5" customHeight="1" x14ac:dyDescent="0.25">
      <c r="B121" s="97">
        <v>990</v>
      </c>
      <c r="C121" s="97" t="s">
        <v>206</v>
      </c>
      <c r="D121" s="98">
        <v>2004</v>
      </c>
      <c r="E121" s="99">
        <v>10</v>
      </c>
      <c r="F121" s="97">
        <v>6</v>
      </c>
      <c r="G121" s="97">
        <v>1</v>
      </c>
      <c r="H121" s="105">
        <v>11</v>
      </c>
      <c r="I121" s="105">
        <v>3</v>
      </c>
      <c r="J121" s="105">
        <v>6</v>
      </c>
      <c r="K121" s="95">
        <v>4706</v>
      </c>
      <c r="L121" s="106">
        <f>T120</f>
        <v>80</v>
      </c>
      <c r="M121" s="106">
        <f>K121*L121</f>
        <v>376480</v>
      </c>
      <c r="N121" s="77"/>
      <c r="O121" s="78"/>
      <c r="P121" s="78"/>
      <c r="Q121" s="78"/>
      <c r="R121" s="79"/>
      <c r="S121" s="80"/>
      <c r="T121" s="81"/>
      <c r="U121" s="77"/>
      <c r="V121" s="79"/>
      <c r="W121" s="79"/>
      <c r="X121" s="82"/>
      <c r="Y121" s="83">
        <f>M121</f>
        <v>376480</v>
      </c>
      <c r="Z121" s="84"/>
      <c r="AA121" s="87">
        <f>AB121*M121/100</f>
        <v>37.648000000000003</v>
      </c>
      <c r="AB121" s="110">
        <v>0.01</v>
      </c>
    </row>
    <row r="122" spans="2:28" ht="16.5" customHeight="1" x14ac:dyDescent="0.25">
      <c r="B122" s="99"/>
      <c r="C122" s="99"/>
      <c r="D122" s="99"/>
      <c r="E122" s="99"/>
      <c r="F122" s="99"/>
      <c r="G122" s="99"/>
      <c r="H122" s="107"/>
      <c r="I122" s="107"/>
      <c r="J122" s="107"/>
      <c r="K122" s="106"/>
      <c r="L122" s="106"/>
      <c r="M122" s="106"/>
      <c r="N122" s="77"/>
      <c r="O122" s="78"/>
      <c r="P122" s="78"/>
      <c r="Q122" s="78"/>
      <c r="R122" s="79"/>
      <c r="S122" s="80"/>
      <c r="T122" s="81"/>
      <c r="U122" s="77"/>
      <c r="V122" s="79"/>
      <c r="W122" s="79"/>
      <c r="X122" s="86"/>
      <c r="Y122" s="83"/>
      <c r="Z122" s="84"/>
      <c r="AA122" s="85"/>
      <c r="AB122" s="86"/>
    </row>
    <row r="123" spans="2:28" ht="16.5" customHeight="1" x14ac:dyDescent="0.25">
      <c r="B123" s="100" t="s">
        <v>205</v>
      </c>
      <c r="C123" s="101"/>
      <c r="D123" s="101"/>
      <c r="E123" s="101"/>
      <c r="F123" s="101"/>
      <c r="G123" s="102"/>
      <c r="H123" s="102" t="s">
        <v>210</v>
      </c>
      <c r="I123" s="102" t="s">
        <v>953</v>
      </c>
      <c r="J123" s="102" t="s">
        <v>2345</v>
      </c>
      <c r="K123" s="102">
        <v>31</v>
      </c>
      <c r="L123" s="102">
        <v>9</v>
      </c>
      <c r="M123" s="102"/>
      <c r="N123" s="102"/>
      <c r="O123" s="102" t="s">
        <v>208</v>
      </c>
      <c r="P123" s="102" t="s">
        <v>209</v>
      </c>
      <c r="Q123" s="102" t="s">
        <v>139</v>
      </c>
      <c r="R123" s="102">
        <v>34160</v>
      </c>
      <c r="S123" s="102"/>
      <c r="T123" s="102">
        <v>80</v>
      </c>
      <c r="U123" s="102" t="s">
        <v>2347</v>
      </c>
      <c r="V123" s="103"/>
      <c r="W123" s="101"/>
      <c r="X123" s="102" t="s">
        <v>212</v>
      </c>
      <c r="Y123" s="101" t="s">
        <v>2348</v>
      </c>
      <c r="Z123" s="101"/>
      <c r="AA123" s="102" t="s">
        <v>2346</v>
      </c>
      <c r="AB123" s="104"/>
    </row>
    <row r="124" spans="2:28" ht="16.5" customHeight="1" x14ac:dyDescent="0.25">
      <c r="B124" s="97">
        <v>991</v>
      </c>
      <c r="C124" s="97" t="s">
        <v>206</v>
      </c>
      <c r="D124" s="98">
        <v>3874</v>
      </c>
      <c r="E124" s="99">
        <v>10</v>
      </c>
      <c r="F124" s="97">
        <v>6</v>
      </c>
      <c r="G124" s="97">
        <v>1</v>
      </c>
      <c r="H124" s="105">
        <v>14</v>
      </c>
      <c r="I124" s="105">
        <v>2</v>
      </c>
      <c r="J124" s="105">
        <v>90</v>
      </c>
      <c r="K124" s="95">
        <v>5890</v>
      </c>
      <c r="L124" s="106">
        <f>T123</f>
        <v>80</v>
      </c>
      <c r="M124" s="106">
        <f>K124*L124</f>
        <v>471200</v>
      </c>
      <c r="N124" s="77"/>
      <c r="O124" s="78"/>
      <c r="P124" s="78"/>
      <c r="Q124" s="78"/>
      <c r="R124" s="79"/>
      <c r="S124" s="80"/>
      <c r="T124" s="81"/>
      <c r="U124" s="77"/>
      <c r="V124" s="79"/>
      <c r="W124" s="79"/>
      <c r="X124" s="82"/>
      <c r="Y124" s="83">
        <f>M124</f>
        <v>471200</v>
      </c>
      <c r="Z124" s="84"/>
      <c r="AA124" s="87">
        <f>AB124*M124/100</f>
        <v>47.12</v>
      </c>
      <c r="AB124" s="110">
        <v>0.01</v>
      </c>
    </row>
    <row r="125" spans="2:28" ht="16.5" customHeight="1" x14ac:dyDescent="0.25">
      <c r="B125" s="99"/>
      <c r="C125" s="99"/>
      <c r="D125" s="99"/>
      <c r="E125" s="99"/>
      <c r="F125" s="99"/>
      <c r="G125" s="99"/>
      <c r="H125" s="107"/>
      <c r="I125" s="107"/>
      <c r="J125" s="107"/>
      <c r="K125" s="106"/>
      <c r="L125" s="106"/>
      <c r="M125" s="106"/>
      <c r="N125" s="77"/>
      <c r="O125" s="78"/>
      <c r="P125" s="78"/>
      <c r="Q125" s="78"/>
      <c r="R125" s="79"/>
      <c r="S125" s="80"/>
      <c r="T125" s="81"/>
      <c r="U125" s="77"/>
      <c r="V125" s="79"/>
      <c r="W125" s="79"/>
      <c r="X125" s="86"/>
      <c r="Y125" s="83"/>
      <c r="Z125" s="84"/>
      <c r="AA125" s="85"/>
      <c r="AB125" s="86"/>
    </row>
    <row r="126" spans="2:28" ht="16.5" customHeight="1" x14ac:dyDescent="0.25">
      <c r="B126" s="100" t="s">
        <v>205</v>
      </c>
      <c r="C126" s="101"/>
      <c r="D126" s="101"/>
      <c r="E126" s="101"/>
      <c r="F126" s="101"/>
      <c r="G126" s="102"/>
      <c r="H126" s="102" t="s">
        <v>210</v>
      </c>
      <c r="I126" s="102" t="s">
        <v>891</v>
      </c>
      <c r="J126" s="102" t="s">
        <v>892</v>
      </c>
      <c r="K126" s="102">
        <v>22</v>
      </c>
      <c r="L126" s="102">
        <v>9</v>
      </c>
      <c r="M126" s="102"/>
      <c r="N126" s="102"/>
      <c r="O126" s="102" t="s">
        <v>208</v>
      </c>
      <c r="P126" s="102" t="s">
        <v>209</v>
      </c>
      <c r="Q126" s="102" t="s">
        <v>139</v>
      </c>
      <c r="R126" s="102">
        <v>34160</v>
      </c>
      <c r="S126" s="102"/>
      <c r="T126" s="102">
        <v>80</v>
      </c>
      <c r="U126" s="102"/>
      <c r="V126" s="103"/>
      <c r="W126" s="101"/>
      <c r="X126" s="102"/>
      <c r="Y126" s="101"/>
      <c r="Z126" s="101"/>
      <c r="AA126" s="101"/>
      <c r="AB126" s="104"/>
    </row>
    <row r="127" spans="2:28" ht="16.5" customHeight="1" x14ac:dyDescent="0.25">
      <c r="B127" s="97">
        <v>1031</v>
      </c>
      <c r="C127" s="97" t="s">
        <v>206</v>
      </c>
      <c r="D127" s="98">
        <v>6280</v>
      </c>
      <c r="E127" s="99">
        <v>128</v>
      </c>
      <c r="F127" s="97">
        <v>6</v>
      </c>
      <c r="G127" s="97"/>
      <c r="H127" s="105">
        <v>0</v>
      </c>
      <c r="I127" s="105">
        <v>0</v>
      </c>
      <c r="J127" s="105">
        <v>70</v>
      </c>
      <c r="K127" s="95">
        <v>70</v>
      </c>
      <c r="L127" s="106">
        <f>T126</f>
        <v>80</v>
      </c>
      <c r="M127" s="106">
        <f>K127*L127</f>
        <v>5600</v>
      </c>
      <c r="N127" s="77"/>
      <c r="O127" s="78" t="s">
        <v>203</v>
      </c>
      <c r="P127" s="78" t="s">
        <v>211</v>
      </c>
      <c r="Q127" s="78" t="s">
        <v>143</v>
      </c>
      <c r="R127" s="79">
        <v>144</v>
      </c>
      <c r="S127" s="80"/>
      <c r="T127" s="81">
        <v>7450</v>
      </c>
      <c r="U127" s="96" t="s">
        <v>2446</v>
      </c>
      <c r="V127" s="79">
        <f>R127*T127*85/100</f>
        <v>911880</v>
      </c>
      <c r="W127" s="79">
        <f>R127*T127-V127</f>
        <v>160920</v>
      </c>
      <c r="X127" s="82">
        <f>M127+W127</f>
        <v>166520</v>
      </c>
      <c r="Y127" s="83">
        <f>M127</f>
        <v>5600</v>
      </c>
      <c r="Z127" s="84"/>
      <c r="AA127" s="87">
        <f>AB127*M127/100</f>
        <v>1.1200000000000001</v>
      </c>
      <c r="AB127" s="86">
        <v>0.02</v>
      </c>
    </row>
    <row r="128" spans="2:28" ht="16.5" customHeight="1" x14ac:dyDescent="0.25">
      <c r="B128" s="99"/>
      <c r="C128" s="99"/>
      <c r="D128" s="99"/>
      <c r="E128" s="99"/>
      <c r="F128" s="99"/>
      <c r="G128" s="99"/>
      <c r="H128" s="107"/>
      <c r="I128" s="107"/>
      <c r="J128" s="107"/>
      <c r="K128" s="106"/>
      <c r="L128" s="106"/>
      <c r="M128" s="106"/>
      <c r="N128" s="77"/>
      <c r="O128" s="78"/>
      <c r="P128" s="78"/>
      <c r="Q128" s="78"/>
      <c r="R128" s="79"/>
      <c r="S128" s="80"/>
      <c r="T128" s="81"/>
      <c r="U128" s="77"/>
      <c r="V128" s="79"/>
      <c r="W128" s="79"/>
      <c r="X128" s="86"/>
      <c r="Y128" s="83"/>
      <c r="Z128" s="84"/>
      <c r="AA128" s="85"/>
      <c r="AB128" s="86"/>
    </row>
    <row r="129" spans="2:28" ht="16.5" customHeight="1" x14ac:dyDescent="0.25">
      <c r="B129" s="100" t="s">
        <v>205</v>
      </c>
      <c r="C129" s="101"/>
      <c r="D129" s="101"/>
      <c r="E129" s="101"/>
      <c r="F129" s="101"/>
      <c r="G129" s="102"/>
      <c r="H129" s="102" t="s">
        <v>207</v>
      </c>
      <c r="I129" s="102" t="s">
        <v>2447</v>
      </c>
      <c r="J129" s="102" t="s">
        <v>1405</v>
      </c>
      <c r="K129" s="102">
        <v>29</v>
      </c>
      <c r="L129" s="102">
        <v>9</v>
      </c>
      <c r="M129" s="102"/>
      <c r="N129" s="102"/>
      <c r="O129" s="102" t="s">
        <v>208</v>
      </c>
      <c r="P129" s="102" t="s">
        <v>209</v>
      </c>
      <c r="Q129" s="102" t="s">
        <v>139</v>
      </c>
      <c r="R129" s="102">
        <v>34160</v>
      </c>
      <c r="S129" s="102"/>
      <c r="T129" s="102">
        <v>80</v>
      </c>
      <c r="U129" s="102" t="s">
        <v>2448</v>
      </c>
      <c r="V129" s="103"/>
      <c r="W129" s="101"/>
      <c r="X129" s="102"/>
      <c r="Y129" s="101"/>
      <c r="Z129" s="101"/>
      <c r="AA129" s="101"/>
      <c r="AB129" s="104"/>
    </row>
    <row r="130" spans="2:28" ht="16.5" customHeight="1" x14ac:dyDescent="0.25">
      <c r="B130" s="97">
        <v>1032</v>
      </c>
      <c r="C130" s="97" t="s">
        <v>206</v>
      </c>
      <c r="D130" s="98">
        <v>13005</v>
      </c>
      <c r="E130" s="99">
        <v>129</v>
      </c>
      <c r="F130" s="97">
        <v>6</v>
      </c>
      <c r="G130" s="97"/>
      <c r="H130" s="105">
        <v>0</v>
      </c>
      <c r="I130" s="105">
        <v>1</v>
      </c>
      <c r="J130" s="105">
        <v>10</v>
      </c>
      <c r="K130" s="95">
        <v>110</v>
      </c>
      <c r="L130" s="106">
        <f>T129</f>
        <v>80</v>
      </c>
      <c r="M130" s="106">
        <f>K130*L130</f>
        <v>8800</v>
      </c>
      <c r="N130" s="77"/>
      <c r="O130" s="78" t="s">
        <v>203</v>
      </c>
      <c r="P130" s="78" t="s">
        <v>1143</v>
      </c>
      <c r="Q130" s="78" t="s">
        <v>143</v>
      </c>
      <c r="R130" s="79">
        <v>108</v>
      </c>
      <c r="S130" s="80"/>
      <c r="T130" s="81">
        <v>7450</v>
      </c>
      <c r="U130" s="96" t="s">
        <v>406</v>
      </c>
      <c r="V130" s="79">
        <f>R130*T130*85/100</f>
        <v>683910</v>
      </c>
      <c r="W130" s="79">
        <f>R130*T130-V130</f>
        <v>120690</v>
      </c>
      <c r="X130" s="82">
        <f>M130+W130</f>
        <v>129490</v>
      </c>
      <c r="Y130" s="83">
        <f>M130</f>
        <v>8800</v>
      </c>
      <c r="Z130" s="84"/>
      <c r="AA130" s="87">
        <f>AB130*M130/100</f>
        <v>1.76</v>
      </c>
      <c r="AB130" s="86">
        <v>0.02</v>
      </c>
    </row>
    <row r="131" spans="2:28" ht="16.5" customHeight="1" x14ac:dyDescent="0.25">
      <c r="B131" s="97"/>
      <c r="C131" s="97"/>
      <c r="D131" s="98"/>
      <c r="E131" s="99"/>
      <c r="F131" s="97"/>
      <c r="G131" s="97"/>
      <c r="H131" s="105"/>
      <c r="I131" s="105"/>
      <c r="J131" s="105">
        <v>10</v>
      </c>
      <c r="K131" s="95">
        <v>10</v>
      </c>
      <c r="L131" s="106">
        <f>T129</f>
        <v>80</v>
      </c>
      <c r="M131" s="106">
        <f>K131*L131</f>
        <v>800</v>
      </c>
      <c r="N131" s="77"/>
      <c r="O131" s="78" t="s">
        <v>215</v>
      </c>
      <c r="P131" s="78" t="s">
        <v>5</v>
      </c>
      <c r="Q131" s="78"/>
      <c r="R131" s="79">
        <v>36</v>
      </c>
      <c r="S131" s="80"/>
      <c r="T131" s="81">
        <v>7350</v>
      </c>
      <c r="U131" s="96" t="s">
        <v>375</v>
      </c>
      <c r="V131" s="79">
        <f>R131*T131*36/100</f>
        <v>95256</v>
      </c>
      <c r="W131" s="79">
        <f>R131*T131-V131</f>
        <v>169344</v>
      </c>
      <c r="X131" s="82">
        <f>M131+W131</f>
        <v>170144</v>
      </c>
      <c r="Y131" s="83">
        <f>M130</f>
        <v>8800</v>
      </c>
      <c r="Z131" s="84"/>
      <c r="AA131" s="87">
        <f>X131*AB131/100</f>
        <v>510.43199999999996</v>
      </c>
      <c r="AB131" s="86">
        <v>0.3</v>
      </c>
    </row>
    <row r="132" spans="2:28" ht="16.5" customHeight="1" x14ac:dyDescent="0.25">
      <c r="B132" s="97"/>
      <c r="C132" s="97"/>
      <c r="D132" s="98"/>
      <c r="E132" s="99"/>
      <c r="F132" s="97"/>
      <c r="G132" s="97"/>
      <c r="H132" s="105">
        <v>0</v>
      </c>
      <c r="I132" s="105">
        <v>1</v>
      </c>
      <c r="J132" s="105">
        <v>20</v>
      </c>
      <c r="K132" s="95">
        <v>120</v>
      </c>
      <c r="L132" s="106"/>
      <c r="M132" s="106"/>
      <c r="N132" s="77"/>
      <c r="O132" s="78"/>
      <c r="P132" s="78"/>
      <c r="Q132" s="78"/>
      <c r="R132" s="79"/>
      <c r="S132" s="80"/>
      <c r="T132" s="81"/>
      <c r="U132" s="77"/>
      <c r="V132" s="79"/>
      <c r="W132" s="79"/>
      <c r="X132" s="82"/>
      <c r="Y132" s="83"/>
      <c r="Z132" s="84"/>
      <c r="AA132" s="87">
        <f>SUM(AA130:AA131)</f>
        <v>512.19200000000001</v>
      </c>
      <c r="AB132" s="82"/>
    </row>
    <row r="133" spans="2:28" ht="16.5" customHeight="1" x14ac:dyDescent="0.25">
      <c r="B133" s="99"/>
      <c r="C133" s="99"/>
      <c r="D133" s="99"/>
      <c r="E133" s="99"/>
      <c r="F133" s="99"/>
      <c r="G133" s="99"/>
      <c r="H133" s="107"/>
      <c r="I133" s="107"/>
      <c r="J133" s="107"/>
      <c r="K133" s="106"/>
      <c r="L133" s="106"/>
      <c r="M133" s="106"/>
      <c r="N133" s="77"/>
      <c r="O133" s="78"/>
      <c r="P133" s="78"/>
      <c r="Q133" s="78"/>
      <c r="R133" s="79"/>
      <c r="S133" s="80"/>
      <c r="T133" s="81"/>
      <c r="U133" s="77"/>
      <c r="V133" s="79"/>
      <c r="W133" s="79"/>
      <c r="X133" s="86"/>
      <c r="Y133" s="83"/>
      <c r="Z133" s="84"/>
      <c r="AA133" s="85"/>
      <c r="AB133" s="86"/>
    </row>
    <row r="134" spans="2:28" ht="16.5" customHeight="1" x14ac:dyDescent="0.25">
      <c r="B134" s="100" t="s">
        <v>205</v>
      </c>
      <c r="C134" s="101"/>
      <c r="D134" s="101"/>
      <c r="E134" s="101"/>
      <c r="F134" s="101"/>
      <c r="G134" s="102"/>
      <c r="H134" s="102" t="s">
        <v>207</v>
      </c>
      <c r="I134" s="102" t="s">
        <v>788</v>
      </c>
      <c r="J134" s="102" t="s">
        <v>1405</v>
      </c>
      <c r="K134" s="102">
        <v>23</v>
      </c>
      <c r="L134" s="102">
        <v>9</v>
      </c>
      <c r="M134" s="102"/>
      <c r="N134" s="102"/>
      <c r="O134" s="102" t="s">
        <v>208</v>
      </c>
      <c r="P134" s="102" t="s">
        <v>209</v>
      </c>
      <c r="Q134" s="102" t="s">
        <v>139</v>
      </c>
      <c r="R134" s="102">
        <v>34160</v>
      </c>
      <c r="S134" s="102"/>
      <c r="T134" s="102">
        <v>80</v>
      </c>
      <c r="U134" s="102" t="s">
        <v>2476</v>
      </c>
      <c r="V134" s="103"/>
      <c r="W134" s="101"/>
      <c r="X134" s="102"/>
      <c r="Y134" s="101"/>
      <c r="Z134" s="101"/>
      <c r="AA134" s="101"/>
      <c r="AB134" s="104"/>
    </row>
    <row r="135" spans="2:28" ht="16.5" customHeight="1" x14ac:dyDescent="0.25">
      <c r="B135" s="97">
        <v>1045</v>
      </c>
      <c r="C135" s="97" t="s">
        <v>206</v>
      </c>
      <c r="D135" s="98">
        <v>13006</v>
      </c>
      <c r="E135" s="99">
        <v>130</v>
      </c>
      <c r="F135" s="97">
        <v>6</v>
      </c>
      <c r="G135" s="97">
        <v>1</v>
      </c>
      <c r="H135" s="105">
        <v>0</v>
      </c>
      <c r="I135" s="105">
        <v>1</v>
      </c>
      <c r="J135" s="105">
        <v>3</v>
      </c>
      <c r="K135" s="95">
        <v>103</v>
      </c>
      <c r="L135" s="106">
        <f>T134</f>
        <v>80</v>
      </c>
      <c r="M135" s="106">
        <f>K135*L135</f>
        <v>8240</v>
      </c>
      <c r="N135" s="77"/>
      <c r="O135" s="78"/>
      <c r="P135" s="78"/>
      <c r="Q135" s="78"/>
      <c r="R135" s="79"/>
      <c r="S135" s="80"/>
      <c r="T135" s="81"/>
      <c r="U135" s="77"/>
      <c r="V135" s="79"/>
      <c r="W135" s="79"/>
      <c r="X135" s="82"/>
      <c r="Y135" s="83">
        <f>M135</f>
        <v>8240</v>
      </c>
      <c r="Z135" s="84"/>
      <c r="AA135" s="87">
        <f>AB135*M135/100</f>
        <v>0.82400000000000007</v>
      </c>
      <c r="AB135" s="110">
        <v>0.01</v>
      </c>
    </row>
    <row r="136" spans="2:28" ht="16.5" customHeight="1" x14ac:dyDescent="0.25">
      <c r="B136" s="99"/>
      <c r="C136" s="99"/>
      <c r="D136" s="99"/>
      <c r="E136" s="99"/>
      <c r="F136" s="99"/>
      <c r="G136" s="99"/>
      <c r="H136" s="107"/>
      <c r="I136" s="107"/>
      <c r="J136" s="107"/>
      <c r="K136" s="106"/>
      <c r="L136" s="106"/>
      <c r="M136" s="106"/>
      <c r="N136" s="77"/>
      <c r="O136" s="78"/>
      <c r="P136" s="78"/>
      <c r="Q136" s="78"/>
      <c r="R136" s="79"/>
      <c r="S136" s="80"/>
      <c r="T136" s="81"/>
      <c r="U136" s="77"/>
      <c r="V136" s="79"/>
      <c r="W136" s="79"/>
      <c r="X136" s="86"/>
      <c r="Y136" s="83"/>
      <c r="Z136" s="84"/>
      <c r="AA136" s="85"/>
      <c r="AB136" s="86"/>
    </row>
    <row r="137" spans="2:28" ht="16.5" customHeight="1" x14ac:dyDescent="0.25">
      <c r="B137" s="100" t="s">
        <v>205</v>
      </c>
      <c r="C137" s="101"/>
      <c r="D137" s="101"/>
      <c r="E137" s="101"/>
      <c r="F137" s="101"/>
      <c r="G137" s="102"/>
      <c r="H137" s="102" t="s">
        <v>210</v>
      </c>
      <c r="I137" s="102" t="s">
        <v>1140</v>
      </c>
      <c r="J137" s="102" t="s">
        <v>807</v>
      </c>
      <c r="K137" s="102">
        <v>39</v>
      </c>
      <c r="L137" s="102">
        <v>9</v>
      </c>
      <c r="M137" s="102"/>
      <c r="N137" s="102"/>
      <c r="O137" s="102" t="s">
        <v>208</v>
      </c>
      <c r="P137" s="102" t="s">
        <v>209</v>
      </c>
      <c r="Q137" s="102" t="s">
        <v>139</v>
      </c>
      <c r="R137" s="102">
        <v>34160</v>
      </c>
      <c r="S137" s="102"/>
      <c r="T137" s="102">
        <v>80</v>
      </c>
      <c r="U137" s="102" t="s">
        <v>2479</v>
      </c>
      <c r="V137" s="103"/>
      <c r="W137" s="101"/>
      <c r="X137" s="102" t="s">
        <v>212</v>
      </c>
      <c r="Y137" s="101" t="s">
        <v>2480</v>
      </c>
      <c r="Z137" s="101"/>
      <c r="AA137" s="101"/>
      <c r="AB137" s="104"/>
    </row>
    <row r="138" spans="2:28" ht="16.5" customHeight="1" x14ac:dyDescent="0.25">
      <c r="B138" s="97">
        <v>1047</v>
      </c>
      <c r="C138" s="97" t="s">
        <v>206</v>
      </c>
      <c r="D138" s="98">
        <v>13008</v>
      </c>
      <c r="E138" s="99">
        <v>133</v>
      </c>
      <c r="F138" s="97">
        <v>6</v>
      </c>
      <c r="G138" s="97">
        <v>1</v>
      </c>
      <c r="H138" s="105">
        <v>0</v>
      </c>
      <c r="I138" s="105">
        <v>1</v>
      </c>
      <c r="J138" s="105">
        <v>7</v>
      </c>
      <c r="K138" s="95">
        <v>107</v>
      </c>
      <c r="L138" s="106">
        <f>T137</f>
        <v>80</v>
      </c>
      <c r="M138" s="106">
        <f>K138*L138</f>
        <v>8560</v>
      </c>
      <c r="N138" s="77"/>
      <c r="O138" s="78"/>
      <c r="P138" s="78"/>
      <c r="Q138" s="78"/>
      <c r="R138" s="79"/>
      <c r="S138" s="80"/>
      <c r="T138" s="81"/>
      <c r="U138" s="77"/>
      <c r="V138" s="79"/>
      <c r="W138" s="79"/>
      <c r="X138" s="82"/>
      <c r="Y138" s="83">
        <f>M138</f>
        <v>8560</v>
      </c>
      <c r="Z138" s="84"/>
      <c r="AA138" s="87">
        <f>AB138*M138/100</f>
        <v>0.85600000000000009</v>
      </c>
      <c r="AB138" s="110">
        <v>0.01</v>
      </c>
    </row>
    <row r="139" spans="2:28" ht="16.5" customHeight="1" x14ac:dyDescent="0.25">
      <c r="B139" s="99"/>
      <c r="C139" s="99"/>
      <c r="D139" s="99"/>
      <c r="E139" s="99"/>
      <c r="F139" s="99"/>
      <c r="G139" s="99"/>
      <c r="H139" s="107"/>
      <c r="I139" s="107"/>
      <c r="J139" s="107"/>
      <c r="K139" s="106"/>
      <c r="L139" s="106"/>
      <c r="M139" s="106"/>
      <c r="N139" s="77"/>
      <c r="O139" s="78"/>
      <c r="P139" s="78"/>
      <c r="Q139" s="78"/>
      <c r="R139" s="79"/>
      <c r="S139" s="80"/>
      <c r="T139" s="81"/>
      <c r="U139" s="77"/>
      <c r="V139" s="79"/>
      <c r="W139" s="79"/>
      <c r="X139" s="86"/>
      <c r="Y139" s="83"/>
      <c r="Z139" s="84"/>
      <c r="AA139" s="85"/>
      <c r="AB139" s="86"/>
    </row>
    <row r="140" spans="2:28" ht="16.5" customHeight="1" x14ac:dyDescent="0.25">
      <c r="B140" s="100" t="s">
        <v>205</v>
      </c>
      <c r="C140" s="101"/>
      <c r="D140" s="101"/>
      <c r="E140" s="101"/>
      <c r="F140" s="101"/>
      <c r="G140" s="102"/>
      <c r="H140" s="102" t="s">
        <v>210</v>
      </c>
      <c r="I140" s="102" t="s">
        <v>2486</v>
      </c>
      <c r="J140" s="102" t="s">
        <v>1048</v>
      </c>
      <c r="K140" s="102">
        <v>38</v>
      </c>
      <c r="L140" s="102">
        <v>9</v>
      </c>
      <c r="M140" s="102"/>
      <c r="N140" s="102"/>
      <c r="O140" s="102" t="s">
        <v>208</v>
      </c>
      <c r="P140" s="102" t="s">
        <v>209</v>
      </c>
      <c r="Q140" s="102" t="s">
        <v>139</v>
      </c>
      <c r="R140" s="102">
        <v>34160</v>
      </c>
      <c r="S140" s="102"/>
      <c r="T140" s="102">
        <v>80</v>
      </c>
      <c r="U140" s="102"/>
      <c r="V140" s="103"/>
      <c r="W140" s="101"/>
      <c r="X140" s="102"/>
      <c r="Y140" s="101"/>
      <c r="Z140" s="101"/>
      <c r="AA140" s="101"/>
      <c r="AB140" s="104"/>
    </row>
    <row r="141" spans="2:28" ht="16.5" customHeight="1" x14ac:dyDescent="0.25">
      <c r="B141" s="97">
        <v>1051</v>
      </c>
      <c r="C141" s="97" t="s">
        <v>206</v>
      </c>
      <c r="D141" s="98">
        <v>6281</v>
      </c>
      <c r="E141" s="99">
        <v>134</v>
      </c>
      <c r="F141" s="97">
        <v>6</v>
      </c>
      <c r="G141" s="97">
        <v>3</v>
      </c>
      <c r="H141" s="105">
        <v>0</v>
      </c>
      <c r="I141" s="105">
        <v>1</v>
      </c>
      <c r="J141" s="105">
        <v>5</v>
      </c>
      <c r="K141" s="95">
        <v>105</v>
      </c>
      <c r="L141" s="106">
        <f>T140</f>
        <v>80</v>
      </c>
      <c r="M141" s="106">
        <f>K141*L141</f>
        <v>8400</v>
      </c>
      <c r="N141" s="77"/>
      <c r="O141" s="78" t="s">
        <v>203</v>
      </c>
      <c r="P141" s="78" t="s">
        <v>1143</v>
      </c>
      <c r="Q141" s="78" t="s">
        <v>143</v>
      </c>
      <c r="R141" s="79">
        <v>108</v>
      </c>
      <c r="S141" s="80"/>
      <c r="T141" s="81">
        <v>7450</v>
      </c>
      <c r="U141" s="96" t="s">
        <v>406</v>
      </c>
      <c r="V141" s="79">
        <f>R141*T141*85/100</f>
        <v>683910</v>
      </c>
      <c r="W141" s="79">
        <f>R141*T141-V141</f>
        <v>120690</v>
      </c>
      <c r="X141" s="82">
        <f>M141+W141</f>
        <v>129090</v>
      </c>
      <c r="Y141" s="83">
        <f>M141</f>
        <v>8400</v>
      </c>
      <c r="Z141" s="84"/>
      <c r="AA141" s="87">
        <f>AB141*M141/100</f>
        <v>1.68</v>
      </c>
      <c r="AB141" s="86">
        <v>0.02</v>
      </c>
    </row>
    <row r="142" spans="2:28" ht="16.5" customHeight="1" x14ac:dyDescent="0.25">
      <c r="B142" s="99"/>
      <c r="C142" s="99"/>
      <c r="D142" s="99"/>
      <c r="E142" s="99"/>
      <c r="F142" s="99"/>
      <c r="G142" s="99"/>
      <c r="H142" s="107"/>
      <c r="I142" s="107"/>
      <c r="J142" s="107"/>
      <c r="K142" s="106"/>
      <c r="L142" s="106"/>
      <c r="M142" s="106"/>
      <c r="N142" s="77"/>
      <c r="O142" s="78"/>
      <c r="P142" s="78"/>
      <c r="Q142" s="78"/>
      <c r="R142" s="79"/>
      <c r="S142" s="80"/>
      <c r="T142" s="81"/>
      <c r="U142" s="77"/>
      <c r="V142" s="79"/>
      <c r="W142" s="79"/>
      <c r="X142" s="86"/>
      <c r="Y142" s="83"/>
      <c r="Z142" s="84"/>
      <c r="AA142" s="85"/>
      <c r="AB142" s="86"/>
    </row>
    <row r="143" spans="2:28" ht="16.5" customHeight="1" x14ac:dyDescent="0.25">
      <c r="B143" s="100" t="s">
        <v>205</v>
      </c>
      <c r="C143" s="101"/>
      <c r="D143" s="101"/>
      <c r="E143" s="101"/>
      <c r="F143" s="101"/>
      <c r="G143" s="102"/>
      <c r="H143" s="102" t="s">
        <v>210</v>
      </c>
      <c r="I143" s="102" t="s">
        <v>1837</v>
      </c>
      <c r="J143" s="102" t="s">
        <v>2512</v>
      </c>
      <c r="K143" s="102">
        <v>6</v>
      </c>
      <c r="L143" s="102">
        <v>9</v>
      </c>
      <c r="M143" s="102"/>
      <c r="N143" s="102"/>
      <c r="O143" s="102" t="s">
        <v>208</v>
      </c>
      <c r="P143" s="102" t="s">
        <v>209</v>
      </c>
      <c r="Q143" s="102" t="s">
        <v>139</v>
      </c>
      <c r="R143" s="102">
        <v>34160</v>
      </c>
      <c r="S143" s="102"/>
      <c r="T143" s="102">
        <v>80</v>
      </c>
      <c r="U143" s="102" t="s">
        <v>2513</v>
      </c>
      <c r="V143" s="103"/>
      <c r="W143" s="101"/>
      <c r="X143" s="102"/>
      <c r="Y143" s="101"/>
      <c r="Z143" s="101"/>
      <c r="AA143" s="101"/>
      <c r="AB143" s="104"/>
    </row>
    <row r="144" spans="2:28" ht="16.5" customHeight="1" x14ac:dyDescent="0.25">
      <c r="B144" s="97">
        <v>1067</v>
      </c>
      <c r="C144" s="97" t="s">
        <v>206</v>
      </c>
      <c r="D144" s="98">
        <v>13010</v>
      </c>
      <c r="E144" s="99">
        <v>146</v>
      </c>
      <c r="F144" s="97">
        <v>6</v>
      </c>
      <c r="G144" s="97">
        <v>1</v>
      </c>
      <c r="H144" s="105">
        <v>0</v>
      </c>
      <c r="I144" s="105">
        <v>2</v>
      </c>
      <c r="J144" s="105">
        <v>73</v>
      </c>
      <c r="K144" s="95">
        <v>273</v>
      </c>
      <c r="L144" s="106">
        <f>T143</f>
        <v>80</v>
      </c>
      <c r="M144" s="106">
        <f>K144*L144</f>
        <v>21840</v>
      </c>
      <c r="N144" s="77"/>
      <c r="O144" s="78"/>
      <c r="P144" s="78"/>
      <c r="Q144" s="78"/>
      <c r="R144" s="79"/>
      <c r="S144" s="80"/>
      <c r="T144" s="81"/>
      <c r="U144" s="77"/>
      <c r="V144" s="79"/>
      <c r="W144" s="79"/>
      <c r="X144" s="82"/>
      <c r="Y144" s="83">
        <f>M144</f>
        <v>21840</v>
      </c>
      <c r="Z144" s="84"/>
      <c r="AA144" s="87">
        <f>AB144*M144/100</f>
        <v>2.1840000000000002</v>
      </c>
      <c r="AB144" s="110">
        <v>0.01</v>
      </c>
    </row>
    <row r="145" spans="2:28" ht="16.5" customHeight="1" x14ac:dyDescent="0.25">
      <c r="B145" s="99"/>
      <c r="C145" s="99"/>
      <c r="D145" s="99"/>
      <c r="E145" s="99"/>
      <c r="F145" s="99"/>
      <c r="G145" s="99"/>
      <c r="H145" s="107"/>
      <c r="I145" s="107"/>
      <c r="J145" s="107"/>
      <c r="K145" s="106"/>
      <c r="L145" s="106"/>
      <c r="M145" s="106"/>
      <c r="N145" s="77"/>
      <c r="O145" s="78"/>
      <c r="P145" s="78"/>
      <c r="Q145" s="78"/>
      <c r="R145" s="79"/>
      <c r="S145" s="80"/>
      <c r="T145" s="81"/>
      <c r="U145" s="77"/>
      <c r="V145" s="79"/>
      <c r="W145" s="79"/>
      <c r="X145" s="86"/>
      <c r="Y145" s="83"/>
      <c r="Z145" s="84"/>
      <c r="AA145" s="85"/>
      <c r="AB145" s="86"/>
    </row>
    <row r="146" spans="2:28" ht="16.5" customHeight="1" x14ac:dyDescent="0.25">
      <c r="B146" s="100" t="s">
        <v>205</v>
      </c>
      <c r="C146" s="101"/>
      <c r="D146" s="101"/>
      <c r="E146" s="101"/>
      <c r="F146" s="101"/>
      <c r="G146" s="102"/>
      <c r="H146" s="102" t="s">
        <v>210</v>
      </c>
      <c r="I146" s="102" t="s">
        <v>1837</v>
      </c>
      <c r="J146" s="102" t="s">
        <v>2512</v>
      </c>
      <c r="K146" s="102">
        <v>6</v>
      </c>
      <c r="L146" s="102">
        <v>9</v>
      </c>
      <c r="M146" s="102"/>
      <c r="N146" s="102"/>
      <c r="O146" s="102" t="s">
        <v>208</v>
      </c>
      <c r="P146" s="102" t="s">
        <v>209</v>
      </c>
      <c r="Q146" s="102" t="s">
        <v>139</v>
      </c>
      <c r="R146" s="102">
        <v>34160</v>
      </c>
      <c r="S146" s="102"/>
      <c r="T146" s="102">
        <v>80</v>
      </c>
      <c r="U146" s="102" t="s">
        <v>2516</v>
      </c>
      <c r="V146" s="103"/>
      <c r="W146" s="101"/>
      <c r="X146" s="102"/>
      <c r="Y146" s="101"/>
      <c r="Z146" s="101"/>
      <c r="AA146" s="101"/>
      <c r="AB146" s="104"/>
    </row>
    <row r="147" spans="2:28" ht="16.5" customHeight="1" x14ac:dyDescent="0.25">
      <c r="B147" s="97">
        <v>1069</v>
      </c>
      <c r="C147" s="97" t="s">
        <v>206</v>
      </c>
      <c r="D147" s="98">
        <v>6290</v>
      </c>
      <c r="E147" s="99">
        <v>147</v>
      </c>
      <c r="F147" s="97">
        <v>6</v>
      </c>
      <c r="G147" s="97">
        <v>1</v>
      </c>
      <c r="H147" s="105">
        <v>0</v>
      </c>
      <c r="I147" s="105">
        <v>2</v>
      </c>
      <c r="J147" s="105">
        <v>39</v>
      </c>
      <c r="K147" s="95">
        <v>239</v>
      </c>
      <c r="L147" s="106">
        <f>T146</f>
        <v>80</v>
      </c>
      <c r="M147" s="106">
        <f>K147*L147</f>
        <v>19120</v>
      </c>
      <c r="N147" s="77"/>
      <c r="O147" s="78"/>
      <c r="P147" s="78"/>
      <c r="Q147" s="78"/>
      <c r="R147" s="79"/>
      <c r="S147" s="80"/>
      <c r="T147" s="81"/>
      <c r="U147" s="77"/>
      <c r="V147" s="79"/>
      <c r="W147" s="79"/>
      <c r="X147" s="82"/>
      <c r="Y147" s="83">
        <f>M147</f>
        <v>19120</v>
      </c>
      <c r="Z147" s="84"/>
      <c r="AA147" s="87">
        <f>AB147*M147/100</f>
        <v>1.9120000000000001</v>
      </c>
      <c r="AB147" s="110">
        <v>0.01</v>
      </c>
    </row>
    <row r="148" spans="2:28" ht="16.5" customHeight="1" x14ac:dyDescent="0.25">
      <c r="B148" s="99"/>
      <c r="C148" s="99"/>
      <c r="D148" s="99"/>
      <c r="E148" s="99"/>
      <c r="F148" s="99"/>
      <c r="G148" s="99"/>
      <c r="H148" s="107"/>
      <c r="I148" s="107"/>
      <c r="J148" s="107"/>
      <c r="K148" s="106"/>
      <c r="L148" s="106"/>
      <c r="M148" s="106"/>
      <c r="N148" s="77"/>
      <c r="O148" s="78"/>
      <c r="P148" s="78"/>
      <c r="Q148" s="78"/>
      <c r="R148" s="79"/>
      <c r="S148" s="80"/>
      <c r="T148" s="81"/>
      <c r="U148" s="77"/>
      <c r="V148" s="79"/>
      <c r="W148" s="79"/>
      <c r="X148" s="86"/>
      <c r="Y148" s="83"/>
      <c r="Z148" s="84"/>
      <c r="AA148" s="85"/>
      <c r="AB148" s="86"/>
    </row>
    <row r="149" spans="2:28" ht="16.5" customHeight="1" x14ac:dyDescent="0.25">
      <c r="B149" s="100" t="s">
        <v>205</v>
      </c>
      <c r="C149" s="101"/>
      <c r="D149" s="101"/>
      <c r="E149" s="101"/>
      <c r="F149" s="101"/>
      <c r="G149" s="102"/>
      <c r="H149" s="102" t="s">
        <v>207</v>
      </c>
      <c r="I149" s="102" t="s">
        <v>2517</v>
      </c>
      <c r="J149" s="102" t="s">
        <v>2512</v>
      </c>
      <c r="K149" s="102">
        <v>6</v>
      </c>
      <c r="L149" s="102">
        <v>9</v>
      </c>
      <c r="M149" s="102"/>
      <c r="N149" s="102"/>
      <c r="O149" s="102" t="s">
        <v>208</v>
      </c>
      <c r="P149" s="102" t="s">
        <v>209</v>
      </c>
      <c r="Q149" s="102" t="s">
        <v>139</v>
      </c>
      <c r="R149" s="102">
        <v>34160</v>
      </c>
      <c r="S149" s="102"/>
      <c r="T149" s="102">
        <v>80</v>
      </c>
      <c r="U149" s="102" t="s">
        <v>2518</v>
      </c>
      <c r="V149" s="103"/>
      <c r="W149" s="101"/>
      <c r="X149" s="102"/>
      <c r="Y149" s="101"/>
      <c r="Z149" s="101"/>
      <c r="AA149" s="101"/>
      <c r="AB149" s="104"/>
    </row>
    <row r="150" spans="2:28" ht="16.5" customHeight="1" x14ac:dyDescent="0.25">
      <c r="B150" s="97">
        <v>1070</v>
      </c>
      <c r="C150" s="97" t="s">
        <v>206</v>
      </c>
      <c r="D150" s="98">
        <v>13011</v>
      </c>
      <c r="E150" s="99">
        <v>148</v>
      </c>
      <c r="F150" s="97">
        <v>6</v>
      </c>
      <c r="G150" s="97">
        <v>1</v>
      </c>
      <c r="H150" s="105">
        <v>0</v>
      </c>
      <c r="I150" s="105">
        <v>1</v>
      </c>
      <c r="J150" s="105">
        <v>29</v>
      </c>
      <c r="K150" s="95">
        <v>129</v>
      </c>
      <c r="L150" s="106">
        <f>T149</f>
        <v>80</v>
      </c>
      <c r="M150" s="106">
        <f>K150*L150</f>
        <v>10320</v>
      </c>
      <c r="N150" s="77"/>
      <c r="O150" s="78"/>
      <c r="P150" s="78"/>
      <c r="Q150" s="78"/>
      <c r="R150" s="79"/>
      <c r="S150" s="80"/>
      <c r="T150" s="81"/>
      <c r="U150" s="77"/>
      <c r="V150" s="79"/>
      <c r="W150" s="79"/>
      <c r="X150" s="82"/>
      <c r="Y150" s="83">
        <f>M150</f>
        <v>10320</v>
      </c>
      <c r="Z150" s="84"/>
      <c r="AA150" s="87">
        <f>AB150*M150/100</f>
        <v>1.032</v>
      </c>
      <c r="AB150" s="110">
        <v>0.01</v>
      </c>
    </row>
    <row r="151" spans="2:28" ht="16.5" customHeight="1" x14ac:dyDescent="0.25">
      <c r="B151" s="97"/>
      <c r="C151" s="97"/>
      <c r="D151" s="98"/>
      <c r="E151" s="99"/>
      <c r="F151" s="97"/>
      <c r="G151" s="97"/>
      <c r="H151" s="105"/>
      <c r="I151" s="105"/>
      <c r="J151" s="105"/>
      <c r="K151" s="95"/>
      <c r="L151" s="106"/>
      <c r="M151" s="106"/>
      <c r="N151" s="77"/>
      <c r="O151" s="78"/>
      <c r="P151" s="78"/>
      <c r="Q151" s="78"/>
      <c r="R151" s="79"/>
      <c r="S151" s="80"/>
      <c r="T151" s="81"/>
      <c r="U151" s="77"/>
      <c r="V151" s="79"/>
      <c r="W151" s="79"/>
      <c r="X151" s="82"/>
      <c r="Y151" s="83"/>
      <c r="Z151" s="84"/>
      <c r="AA151" s="87"/>
      <c r="AB151" s="110"/>
    </row>
    <row r="152" spans="2:28" ht="16.5" customHeight="1" x14ac:dyDescent="0.25">
      <c r="B152" s="99"/>
      <c r="C152" s="99"/>
      <c r="D152" s="99"/>
      <c r="E152" s="99"/>
      <c r="F152" s="99"/>
      <c r="G152" s="99"/>
      <c r="H152" s="107"/>
      <c r="I152" s="107"/>
      <c r="J152" s="107"/>
      <c r="K152" s="106"/>
      <c r="L152" s="106"/>
      <c r="M152" s="106"/>
      <c r="N152" s="77"/>
      <c r="O152" s="78"/>
      <c r="P152" s="78"/>
      <c r="Q152" s="78"/>
      <c r="R152" s="79"/>
      <c r="S152" s="80"/>
      <c r="T152" s="81"/>
      <c r="U152" s="77"/>
      <c r="V152" s="79"/>
      <c r="W152" s="79"/>
      <c r="X152" s="86"/>
      <c r="Y152" s="83"/>
      <c r="Z152" s="84"/>
      <c r="AA152" s="85"/>
      <c r="AB152" s="86"/>
    </row>
    <row r="153" spans="2:28" ht="16.5" customHeight="1" x14ac:dyDescent="0.25">
      <c r="B153" s="100" t="s">
        <v>205</v>
      </c>
      <c r="C153" s="101"/>
      <c r="D153" s="101"/>
      <c r="E153" s="101"/>
      <c r="F153" s="101"/>
      <c r="G153" s="102"/>
      <c r="H153" s="102" t="s">
        <v>210</v>
      </c>
      <c r="I153" s="102" t="s">
        <v>2544</v>
      </c>
      <c r="J153" s="102" t="s">
        <v>2545</v>
      </c>
      <c r="K153" s="102">
        <v>7</v>
      </c>
      <c r="L153" s="102">
        <v>9</v>
      </c>
      <c r="M153" s="102"/>
      <c r="N153" s="102"/>
      <c r="O153" s="102" t="s">
        <v>208</v>
      </c>
      <c r="P153" s="102" t="s">
        <v>209</v>
      </c>
      <c r="Q153" s="102" t="s">
        <v>139</v>
      </c>
      <c r="R153" s="102">
        <v>34160</v>
      </c>
      <c r="S153" s="102"/>
      <c r="T153" s="102">
        <v>80</v>
      </c>
      <c r="U153" s="102" t="s">
        <v>2546</v>
      </c>
      <c r="V153" s="103"/>
      <c r="W153" s="101"/>
      <c r="X153" s="102"/>
      <c r="Y153" s="101"/>
      <c r="Z153" s="101"/>
      <c r="AA153" s="101"/>
      <c r="AB153" s="104"/>
    </row>
    <row r="154" spans="2:28" ht="16.5" customHeight="1" x14ac:dyDescent="0.25">
      <c r="B154" s="97">
        <v>1086</v>
      </c>
      <c r="C154" s="97" t="s">
        <v>206</v>
      </c>
      <c r="D154" s="98">
        <v>6291</v>
      </c>
      <c r="E154" s="99">
        <v>150</v>
      </c>
      <c r="F154" s="97">
        <v>6</v>
      </c>
      <c r="G154" s="97">
        <v>1</v>
      </c>
      <c r="H154" s="105">
        <v>0</v>
      </c>
      <c r="I154" s="105">
        <v>1</v>
      </c>
      <c r="J154" s="105">
        <v>20</v>
      </c>
      <c r="K154" s="95">
        <v>120</v>
      </c>
      <c r="L154" s="106">
        <f>T153</f>
        <v>80</v>
      </c>
      <c r="M154" s="106">
        <f>K154*L154</f>
        <v>9600</v>
      </c>
      <c r="N154" s="77"/>
      <c r="O154" s="78" t="s">
        <v>203</v>
      </c>
      <c r="P154" s="78" t="s">
        <v>25</v>
      </c>
      <c r="Q154" s="78" t="s">
        <v>143</v>
      </c>
      <c r="R154" s="79">
        <v>54</v>
      </c>
      <c r="S154" s="80"/>
      <c r="T154" s="81">
        <v>7650</v>
      </c>
      <c r="U154" s="96" t="s">
        <v>1401</v>
      </c>
      <c r="V154" s="79">
        <f>R154*T154*93/100</f>
        <v>384183</v>
      </c>
      <c r="W154" s="79">
        <f>R154*T154-V154</f>
        <v>28917</v>
      </c>
      <c r="X154" s="82">
        <f>M154+W154</f>
        <v>38517</v>
      </c>
      <c r="Y154" s="83">
        <f>M154</f>
        <v>9600</v>
      </c>
      <c r="Z154" s="84"/>
      <c r="AA154" s="87">
        <f>AB154*M154/100</f>
        <v>1.92</v>
      </c>
      <c r="AB154" s="86">
        <v>0.02</v>
      </c>
    </row>
    <row r="155" spans="2:28" ht="16.5" customHeight="1" x14ac:dyDescent="0.25">
      <c r="B155" s="99"/>
      <c r="C155" s="99"/>
      <c r="D155" s="99"/>
      <c r="E155" s="99"/>
      <c r="F155" s="99"/>
      <c r="G155" s="99"/>
      <c r="H155" s="107"/>
      <c r="I155" s="107"/>
      <c r="J155" s="107"/>
      <c r="K155" s="106"/>
      <c r="L155" s="106"/>
      <c r="M155" s="106"/>
      <c r="N155" s="77"/>
      <c r="O155" s="78"/>
      <c r="P155" s="78"/>
      <c r="Q155" s="78"/>
      <c r="R155" s="79"/>
      <c r="S155" s="80"/>
      <c r="T155" s="81"/>
      <c r="U155" s="77"/>
      <c r="V155" s="79"/>
      <c r="W155" s="79"/>
      <c r="X155" s="86"/>
      <c r="Y155" s="83"/>
      <c r="Z155" s="84"/>
      <c r="AA155" s="85"/>
      <c r="AB155" s="86"/>
    </row>
    <row r="156" spans="2:28" ht="16.5" customHeight="1" x14ac:dyDescent="0.25">
      <c r="B156" s="100" t="s">
        <v>205</v>
      </c>
      <c r="C156" s="101"/>
      <c r="D156" s="101"/>
      <c r="E156" s="101"/>
      <c r="F156" s="101"/>
      <c r="G156" s="102"/>
      <c r="H156" s="102" t="s">
        <v>210</v>
      </c>
      <c r="I156" s="102" t="s">
        <v>2575</v>
      </c>
      <c r="J156" s="102" t="s">
        <v>2576</v>
      </c>
      <c r="K156" s="102">
        <v>28</v>
      </c>
      <c r="L156" s="102">
        <v>9</v>
      </c>
      <c r="M156" s="102"/>
      <c r="N156" s="102"/>
      <c r="O156" s="102" t="s">
        <v>208</v>
      </c>
      <c r="P156" s="102" t="s">
        <v>209</v>
      </c>
      <c r="Q156" s="102" t="s">
        <v>2577</v>
      </c>
      <c r="R156" s="102">
        <v>34160</v>
      </c>
      <c r="S156" s="102"/>
      <c r="T156" s="102">
        <v>80</v>
      </c>
      <c r="U156" s="102"/>
      <c r="V156" s="103"/>
      <c r="W156" s="101"/>
      <c r="X156" s="102"/>
      <c r="Y156" s="101"/>
      <c r="Z156" s="101"/>
      <c r="AA156" s="101"/>
      <c r="AB156" s="104"/>
    </row>
    <row r="157" spans="2:28" ht="16.5" customHeight="1" x14ac:dyDescent="0.25">
      <c r="B157" s="97">
        <v>1105</v>
      </c>
      <c r="C157" s="97" t="s">
        <v>206</v>
      </c>
      <c r="D157" s="98">
        <v>13015</v>
      </c>
      <c r="E157" s="99">
        <v>164</v>
      </c>
      <c r="F157" s="97">
        <v>6</v>
      </c>
      <c r="G157" s="97">
        <v>1</v>
      </c>
      <c r="H157" s="105">
        <v>0</v>
      </c>
      <c r="I157" s="105">
        <v>2</v>
      </c>
      <c r="J157" s="105">
        <v>37</v>
      </c>
      <c r="K157" s="95">
        <v>237</v>
      </c>
      <c r="L157" s="106">
        <f>T156</f>
        <v>80</v>
      </c>
      <c r="M157" s="106">
        <f>K157*L157</f>
        <v>18960</v>
      </c>
      <c r="N157" s="77"/>
      <c r="O157" s="78"/>
      <c r="P157" s="78"/>
      <c r="Q157" s="78"/>
      <c r="R157" s="79"/>
      <c r="S157" s="80"/>
      <c r="T157" s="81"/>
      <c r="U157" s="77"/>
      <c r="V157" s="79"/>
      <c r="W157" s="79"/>
      <c r="X157" s="82"/>
      <c r="Y157" s="83">
        <f>M157</f>
        <v>18960</v>
      </c>
      <c r="Z157" s="84"/>
      <c r="AA157" s="87">
        <f>AB157*M157/100</f>
        <v>1.8959999999999999</v>
      </c>
      <c r="AB157" s="110">
        <v>0.01</v>
      </c>
    </row>
    <row r="158" spans="2:28" ht="16.5" customHeight="1" x14ac:dyDescent="0.25">
      <c r="B158" s="99"/>
      <c r="C158" s="99"/>
      <c r="D158" s="99"/>
      <c r="E158" s="99"/>
      <c r="F158" s="99"/>
      <c r="G158" s="99"/>
      <c r="H158" s="107"/>
      <c r="I158" s="107"/>
      <c r="J158" s="107"/>
      <c r="K158" s="106"/>
      <c r="L158" s="106"/>
      <c r="M158" s="106"/>
      <c r="N158" s="77"/>
      <c r="O158" s="78"/>
      <c r="P158" s="78"/>
      <c r="Q158" s="78"/>
      <c r="R158" s="79"/>
      <c r="S158" s="80"/>
      <c r="T158" s="81"/>
      <c r="U158" s="77"/>
      <c r="V158" s="79"/>
      <c r="W158" s="79"/>
      <c r="X158" s="86"/>
      <c r="Y158" s="83"/>
      <c r="Z158" s="84"/>
      <c r="AA158" s="85"/>
      <c r="AB158" s="86"/>
    </row>
    <row r="159" spans="2:28" ht="16.5" customHeight="1" x14ac:dyDescent="0.25">
      <c r="B159" s="100" t="s">
        <v>205</v>
      </c>
      <c r="C159" s="101"/>
      <c r="D159" s="101"/>
      <c r="E159" s="101"/>
      <c r="F159" s="101"/>
      <c r="G159" s="102"/>
      <c r="H159" s="102" t="s">
        <v>210</v>
      </c>
      <c r="I159" s="102" t="s">
        <v>2584</v>
      </c>
      <c r="J159" s="102" t="s">
        <v>2305</v>
      </c>
      <c r="K159" s="102">
        <v>16</v>
      </c>
      <c r="L159" s="102">
        <v>9</v>
      </c>
      <c r="M159" s="102"/>
      <c r="N159" s="102"/>
      <c r="O159" s="102" t="s">
        <v>208</v>
      </c>
      <c r="P159" s="102" t="s">
        <v>209</v>
      </c>
      <c r="Q159" s="102" t="s">
        <v>139</v>
      </c>
      <c r="R159" s="102">
        <v>34160</v>
      </c>
      <c r="S159" s="102"/>
      <c r="T159" s="102">
        <v>80</v>
      </c>
      <c r="U159" s="102" t="s">
        <v>2585</v>
      </c>
      <c r="V159" s="103"/>
      <c r="W159" s="101"/>
      <c r="X159" s="102"/>
      <c r="Y159" s="101"/>
      <c r="Z159" s="101"/>
      <c r="AA159" s="101"/>
      <c r="AB159" s="104"/>
    </row>
    <row r="160" spans="2:28" ht="16.5" customHeight="1" x14ac:dyDescent="0.25">
      <c r="B160" s="97">
        <v>1109</v>
      </c>
      <c r="C160" s="97" t="s">
        <v>206</v>
      </c>
      <c r="D160" s="98">
        <v>13016</v>
      </c>
      <c r="E160" s="99">
        <v>169</v>
      </c>
      <c r="F160" s="97">
        <v>6</v>
      </c>
      <c r="G160" s="97">
        <v>1</v>
      </c>
      <c r="H160" s="105">
        <v>0</v>
      </c>
      <c r="I160" s="105">
        <v>1</v>
      </c>
      <c r="J160" s="105">
        <v>22</v>
      </c>
      <c r="K160" s="95">
        <v>122</v>
      </c>
      <c r="L160" s="106">
        <f>T159</f>
        <v>80</v>
      </c>
      <c r="M160" s="106">
        <f>K160*L160</f>
        <v>9760</v>
      </c>
      <c r="N160" s="77"/>
      <c r="O160" s="78"/>
      <c r="P160" s="78"/>
      <c r="Q160" s="78"/>
      <c r="R160" s="79"/>
      <c r="S160" s="80"/>
      <c r="T160" s="81"/>
      <c r="U160" s="77"/>
      <c r="V160" s="79"/>
      <c r="W160" s="79"/>
      <c r="X160" s="82"/>
      <c r="Y160" s="83">
        <f>M160</f>
        <v>9760</v>
      </c>
      <c r="Z160" s="84"/>
      <c r="AA160" s="87">
        <f>AB160*M160/100</f>
        <v>0.97600000000000009</v>
      </c>
      <c r="AB160" s="110">
        <v>0.01</v>
      </c>
    </row>
    <row r="161" spans="2:28" ht="16.5" customHeight="1" x14ac:dyDescent="0.25">
      <c r="B161" s="99"/>
      <c r="C161" s="99"/>
      <c r="D161" s="99"/>
      <c r="E161" s="99"/>
      <c r="F161" s="99"/>
      <c r="G161" s="99"/>
      <c r="H161" s="107"/>
      <c r="I161" s="107"/>
      <c r="J161" s="107"/>
      <c r="K161" s="106"/>
      <c r="L161" s="106"/>
      <c r="M161" s="106"/>
      <c r="N161" s="77"/>
      <c r="O161" s="78"/>
      <c r="P161" s="78"/>
      <c r="Q161" s="78"/>
      <c r="R161" s="79"/>
      <c r="S161" s="80"/>
      <c r="T161" s="81"/>
      <c r="U161" s="77"/>
      <c r="V161" s="79"/>
      <c r="W161" s="79"/>
      <c r="X161" s="86"/>
      <c r="Y161" s="83"/>
      <c r="Z161" s="84"/>
      <c r="AA161" s="85"/>
      <c r="AB161" s="86"/>
    </row>
    <row r="162" spans="2:28" ht="16.5" customHeight="1" x14ac:dyDescent="0.25">
      <c r="B162" s="100" t="s">
        <v>205</v>
      </c>
      <c r="C162" s="101"/>
      <c r="D162" s="101"/>
      <c r="E162" s="101"/>
      <c r="F162" s="101"/>
      <c r="G162" s="102"/>
      <c r="H162" s="102" t="s">
        <v>210</v>
      </c>
      <c r="I162" s="102" t="s">
        <v>1009</v>
      </c>
      <c r="J162" s="102" t="s">
        <v>1048</v>
      </c>
      <c r="K162" s="102">
        <v>40</v>
      </c>
      <c r="L162" s="102">
        <v>9</v>
      </c>
      <c r="M162" s="102"/>
      <c r="N162" s="102"/>
      <c r="O162" s="102" t="s">
        <v>208</v>
      </c>
      <c r="P162" s="102" t="s">
        <v>209</v>
      </c>
      <c r="Q162" s="102" t="s">
        <v>139</v>
      </c>
      <c r="R162" s="102">
        <v>34160</v>
      </c>
      <c r="S162" s="102"/>
      <c r="T162" s="102">
        <v>80</v>
      </c>
      <c r="U162" s="102" t="s">
        <v>2586</v>
      </c>
      <c r="V162" s="103"/>
      <c r="W162" s="101"/>
      <c r="X162" s="102"/>
      <c r="Y162" s="101"/>
      <c r="Z162" s="101"/>
      <c r="AA162" s="101"/>
      <c r="AB162" s="104"/>
    </row>
    <row r="163" spans="2:28" ht="16.5" customHeight="1" x14ac:dyDescent="0.25">
      <c r="B163" s="97">
        <v>1110</v>
      </c>
      <c r="C163" s="97" t="s">
        <v>206</v>
      </c>
      <c r="D163" s="98">
        <v>6299</v>
      </c>
      <c r="E163" s="99">
        <v>168</v>
      </c>
      <c r="F163" s="97">
        <v>6</v>
      </c>
      <c r="G163" s="97"/>
      <c r="H163" s="105">
        <v>2</v>
      </c>
      <c r="I163" s="105">
        <v>2</v>
      </c>
      <c r="J163" s="105">
        <v>86</v>
      </c>
      <c r="K163" s="95">
        <v>1116</v>
      </c>
      <c r="L163" s="106">
        <f>T162</f>
        <v>80</v>
      </c>
      <c r="M163" s="106">
        <f>K163*L163</f>
        <v>89280</v>
      </c>
      <c r="N163" s="77"/>
      <c r="O163" s="78"/>
      <c r="P163" s="78"/>
      <c r="Q163" s="78"/>
      <c r="R163" s="79"/>
      <c r="S163" s="80"/>
      <c r="T163" s="81"/>
      <c r="U163" s="77"/>
      <c r="V163" s="79"/>
      <c r="W163" s="79"/>
      <c r="X163" s="82"/>
      <c r="Y163" s="83">
        <f>M163</f>
        <v>89280</v>
      </c>
      <c r="Z163" s="84"/>
      <c r="AA163" s="87">
        <f>AB163*M163/100</f>
        <v>8.9280000000000008</v>
      </c>
      <c r="AB163" s="110">
        <v>0.01</v>
      </c>
    </row>
    <row r="164" spans="2:28" ht="16.5" customHeight="1" x14ac:dyDescent="0.25">
      <c r="B164" s="97"/>
      <c r="C164" s="97"/>
      <c r="D164" s="98"/>
      <c r="E164" s="99"/>
      <c r="F164" s="97"/>
      <c r="G164" s="97"/>
      <c r="H164" s="105"/>
      <c r="I164" s="105"/>
      <c r="J164" s="105"/>
      <c r="K164" s="95">
        <v>30</v>
      </c>
      <c r="L164" s="106">
        <f>T162</f>
        <v>80</v>
      </c>
      <c r="M164" s="106">
        <f>K164*L164</f>
        <v>2400</v>
      </c>
      <c r="N164" s="77"/>
      <c r="O164" s="78" t="s">
        <v>203</v>
      </c>
      <c r="P164" s="78" t="s">
        <v>211</v>
      </c>
      <c r="Q164" s="78" t="s">
        <v>143</v>
      </c>
      <c r="R164" s="79">
        <v>120</v>
      </c>
      <c r="S164" s="80"/>
      <c r="T164" s="81">
        <v>7450</v>
      </c>
      <c r="U164" s="96" t="s">
        <v>411</v>
      </c>
      <c r="V164" s="79">
        <f>R164*T164*85/100</f>
        <v>759900</v>
      </c>
      <c r="W164" s="79">
        <f>R164*T164-V164</f>
        <v>134100</v>
      </c>
      <c r="X164" s="82">
        <f>M164+W164</f>
        <v>136500</v>
      </c>
      <c r="Y164" s="83">
        <f>M164</f>
        <v>2400</v>
      </c>
      <c r="Z164" s="84"/>
      <c r="AA164" s="87">
        <f>AB164*M164/100</f>
        <v>0.48</v>
      </c>
      <c r="AB164" s="86">
        <v>0.02</v>
      </c>
    </row>
    <row r="165" spans="2:28" ht="16.5" customHeight="1" x14ac:dyDescent="0.25">
      <c r="B165" s="97"/>
      <c r="C165" s="97"/>
      <c r="D165" s="98"/>
      <c r="E165" s="99"/>
      <c r="F165" s="97"/>
      <c r="G165" s="97"/>
      <c r="H165" s="105">
        <v>2</v>
      </c>
      <c r="I165" s="105">
        <v>3</v>
      </c>
      <c r="J165" s="105">
        <v>16</v>
      </c>
      <c r="K165" s="95">
        <v>1116</v>
      </c>
      <c r="L165" s="106"/>
      <c r="M165" s="106"/>
      <c r="N165" s="77"/>
      <c r="O165" s="78"/>
      <c r="P165" s="78"/>
      <c r="Q165" s="78"/>
      <c r="R165" s="79"/>
      <c r="S165" s="80"/>
      <c r="T165" s="81"/>
      <c r="U165" s="77"/>
      <c r="V165" s="79"/>
      <c r="W165" s="79"/>
      <c r="X165" s="82"/>
      <c r="Y165" s="83"/>
      <c r="Z165" s="84"/>
      <c r="AA165" s="87">
        <f>SUM(AA163:AA164)</f>
        <v>9.4080000000000013</v>
      </c>
      <c r="AB165" s="82"/>
    </row>
    <row r="166" spans="2:28" ht="16.5" customHeight="1" x14ac:dyDescent="0.25">
      <c r="B166" s="99"/>
      <c r="C166" s="99"/>
      <c r="D166" s="99"/>
      <c r="E166" s="99"/>
      <c r="F166" s="99"/>
      <c r="G166" s="99"/>
      <c r="H166" s="107"/>
      <c r="I166" s="107"/>
      <c r="J166" s="107"/>
      <c r="K166" s="106"/>
      <c r="L166" s="106"/>
      <c r="M166" s="106"/>
      <c r="N166" s="77"/>
      <c r="O166" s="78"/>
      <c r="P166" s="78"/>
      <c r="Q166" s="78"/>
      <c r="R166" s="79"/>
      <c r="S166" s="80"/>
      <c r="T166" s="81"/>
      <c r="U166" s="77"/>
      <c r="V166" s="79"/>
      <c r="W166" s="79"/>
      <c r="X166" s="86"/>
      <c r="Y166" s="83"/>
      <c r="Z166" s="84"/>
      <c r="AA166" s="85"/>
      <c r="AB166" s="86"/>
    </row>
    <row r="167" spans="2:28" ht="16.5" customHeight="1" x14ac:dyDescent="0.25">
      <c r="B167" s="100" t="s">
        <v>205</v>
      </c>
      <c r="C167" s="101"/>
      <c r="D167" s="101"/>
      <c r="E167" s="101"/>
      <c r="F167" s="101"/>
      <c r="G167" s="102"/>
      <c r="H167" s="102" t="s">
        <v>210</v>
      </c>
      <c r="I167" s="102" t="s">
        <v>1837</v>
      </c>
      <c r="J167" s="102" t="s">
        <v>2615</v>
      </c>
      <c r="K167" s="102">
        <v>27</v>
      </c>
      <c r="L167" s="102">
        <v>9</v>
      </c>
      <c r="M167" s="102"/>
      <c r="N167" s="102"/>
      <c r="O167" s="102" t="s">
        <v>208</v>
      </c>
      <c r="P167" s="102" t="s">
        <v>209</v>
      </c>
      <c r="Q167" s="102" t="s">
        <v>139</v>
      </c>
      <c r="R167" s="102">
        <v>34160</v>
      </c>
      <c r="S167" s="102"/>
      <c r="T167" s="102">
        <v>80</v>
      </c>
      <c r="U167" s="102" t="s">
        <v>2616</v>
      </c>
      <c r="V167" s="103"/>
      <c r="W167" s="101"/>
      <c r="X167" s="102"/>
      <c r="Y167" s="101"/>
      <c r="Z167" s="101"/>
      <c r="AA167" s="101"/>
      <c r="AB167" s="104"/>
    </row>
    <row r="168" spans="2:28" ht="16.5" customHeight="1" x14ac:dyDescent="0.25">
      <c r="B168" s="97">
        <v>1125</v>
      </c>
      <c r="C168" s="97" t="s">
        <v>206</v>
      </c>
      <c r="D168" s="98">
        <v>13018</v>
      </c>
      <c r="E168" s="99">
        <v>172</v>
      </c>
      <c r="F168" s="97">
        <v>6</v>
      </c>
      <c r="G168" s="97">
        <v>2</v>
      </c>
      <c r="H168" s="105">
        <v>0</v>
      </c>
      <c r="I168" s="105">
        <v>2</v>
      </c>
      <c r="J168" s="105">
        <v>98</v>
      </c>
      <c r="K168" s="95">
        <v>298</v>
      </c>
      <c r="L168" s="106">
        <f>T167</f>
        <v>80</v>
      </c>
      <c r="M168" s="106">
        <f>K168*L168</f>
        <v>23840</v>
      </c>
      <c r="N168" s="77"/>
      <c r="O168" s="78"/>
      <c r="P168" s="78"/>
      <c r="Q168" s="78"/>
      <c r="R168" s="79"/>
      <c r="S168" s="80"/>
      <c r="T168" s="81"/>
      <c r="U168" s="77"/>
      <c r="V168" s="79"/>
      <c r="W168" s="79"/>
      <c r="X168" s="82"/>
      <c r="Y168" s="83">
        <f>M168</f>
        <v>23840</v>
      </c>
      <c r="Z168" s="84"/>
      <c r="AA168" s="87">
        <f>AB168*M168/100</f>
        <v>2.3839999999999999</v>
      </c>
      <c r="AB168" s="110">
        <v>0.01</v>
      </c>
    </row>
    <row r="169" spans="2:28" ht="16.5" customHeight="1" x14ac:dyDescent="0.25">
      <c r="B169" s="99"/>
      <c r="C169" s="99"/>
      <c r="D169" s="99"/>
      <c r="E169" s="99"/>
      <c r="F169" s="99"/>
      <c r="G169" s="99"/>
      <c r="H169" s="107"/>
      <c r="I169" s="107"/>
      <c r="J169" s="107"/>
      <c r="K169" s="106"/>
      <c r="L169" s="106"/>
      <c r="M169" s="106"/>
      <c r="N169" s="77"/>
      <c r="O169" s="78"/>
      <c r="P169" s="78"/>
      <c r="Q169" s="78"/>
      <c r="R169" s="79"/>
      <c r="S169" s="80"/>
      <c r="T169" s="81"/>
      <c r="U169" s="77"/>
      <c r="V169" s="79"/>
      <c r="W169" s="79"/>
      <c r="X169" s="86"/>
      <c r="Y169" s="83"/>
      <c r="Z169" s="84"/>
      <c r="AA169" s="85"/>
      <c r="AB169" s="86"/>
    </row>
    <row r="170" spans="2:28" ht="16.5" customHeight="1" x14ac:dyDescent="0.25">
      <c r="B170" s="100" t="s">
        <v>205</v>
      </c>
      <c r="C170" s="101"/>
      <c r="D170" s="101"/>
      <c r="E170" s="101"/>
      <c r="F170" s="101"/>
      <c r="G170" s="102"/>
      <c r="H170" s="102" t="s">
        <v>210</v>
      </c>
      <c r="I170" s="102" t="s">
        <v>710</v>
      </c>
      <c r="J170" s="102" t="s">
        <v>2654</v>
      </c>
      <c r="K170" s="102">
        <v>33</v>
      </c>
      <c r="L170" s="102">
        <v>9</v>
      </c>
      <c r="M170" s="102"/>
      <c r="N170" s="102"/>
      <c r="O170" s="102" t="s">
        <v>208</v>
      </c>
      <c r="P170" s="102" t="s">
        <v>209</v>
      </c>
      <c r="Q170" s="102" t="s">
        <v>139</v>
      </c>
      <c r="R170" s="102">
        <v>34160</v>
      </c>
      <c r="S170" s="102"/>
      <c r="T170" s="102">
        <v>80</v>
      </c>
      <c r="U170" s="102" t="s">
        <v>2655</v>
      </c>
      <c r="V170" s="103"/>
      <c r="W170" s="101"/>
      <c r="X170" s="102"/>
      <c r="Y170" s="101"/>
      <c r="Z170" s="101"/>
      <c r="AA170" s="101"/>
      <c r="AB170" s="104"/>
    </row>
    <row r="171" spans="2:28" ht="16.5" customHeight="1" x14ac:dyDescent="0.25">
      <c r="B171" s="97">
        <v>1160</v>
      </c>
      <c r="C171" s="97" t="s">
        <v>206</v>
      </c>
      <c r="D171" s="98">
        <v>2010</v>
      </c>
      <c r="E171" s="99">
        <v>19</v>
      </c>
      <c r="F171" s="97">
        <v>6</v>
      </c>
      <c r="G171" s="97">
        <v>1</v>
      </c>
      <c r="H171" s="105">
        <v>14</v>
      </c>
      <c r="I171" s="105">
        <v>2</v>
      </c>
      <c r="J171" s="105">
        <v>32</v>
      </c>
      <c r="K171" s="95">
        <v>5832</v>
      </c>
      <c r="L171" s="106">
        <f>T170</f>
        <v>80</v>
      </c>
      <c r="M171" s="106">
        <f>K171*L171</f>
        <v>466560</v>
      </c>
      <c r="N171" s="77"/>
      <c r="O171" s="78"/>
      <c r="P171" s="78"/>
      <c r="Q171" s="78"/>
      <c r="R171" s="79"/>
      <c r="S171" s="80"/>
      <c r="T171" s="81"/>
      <c r="U171" s="77"/>
      <c r="V171" s="79"/>
      <c r="W171" s="79"/>
      <c r="X171" s="82"/>
      <c r="Y171" s="83">
        <f>M171</f>
        <v>466560</v>
      </c>
      <c r="Z171" s="84"/>
      <c r="AA171" s="87">
        <f>AB171*M171/100</f>
        <v>46.656000000000006</v>
      </c>
      <c r="AB171" s="110">
        <v>0.01</v>
      </c>
    </row>
    <row r="172" spans="2:28" ht="16.5" customHeight="1" x14ac:dyDescent="0.25">
      <c r="B172" s="99"/>
      <c r="C172" s="99"/>
      <c r="D172" s="99"/>
      <c r="E172" s="99"/>
      <c r="F172" s="99"/>
      <c r="G172" s="99"/>
      <c r="H172" s="107"/>
      <c r="I172" s="107"/>
      <c r="J172" s="107"/>
      <c r="K172" s="106"/>
      <c r="L172" s="106"/>
      <c r="M172" s="106"/>
      <c r="N172" s="77"/>
      <c r="O172" s="78"/>
      <c r="P172" s="78"/>
      <c r="Q172" s="78"/>
      <c r="R172" s="79"/>
      <c r="S172" s="80"/>
      <c r="T172" s="81"/>
      <c r="U172" s="77"/>
      <c r="V172" s="79"/>
      <c r="W172" s="79"/>
      <c r="X172" s="86"/>
      <c r="Y172" s="83"/>
      <c r="Z172" s="84"/>
      <c r="AA172" s="85"/>
      <c r="AB172" s="86"/>
    </row>
    <row r="173" spans="2:28" ht="16.5" customHeight="1" x14ac:dyDescent="0.25">
      <c r="B173" s="100" t="s">
        <v>205</v>
      </c>
      <c r="C173" s="101"/>
      <c r="D173" s="101"/>
      <c r="E173" s="101"/>
      <c r="F173" s="101"/>
      <c r="G173" s="102"/>
      <c r="H173" s="102" t="s">
        <v>210</v>
      </c>
      <c r="I173" s="102" t="s">
        <v>1837</v>
      </c>
      <c r="J173" s="102" t="s">
        <v>2512</v>
      </c>
      <c r="K173" s="102">
        <v>6</v>
      </c>
      <c r="L173" s="102">
        <v>9</v>
      </c>
      <c r="M173" s="102"/>
      <c r="N173" s="102"/>
      <c r="O173" s="102" t="s">
        <v>208</v>
      </c>
      <c r="P173" s="102" t="s">
        <v>209</v>
      </c>
      <c r="Q173" s="102" t="s">
        <v>139</v>
      </c>
      <c r="R173" s="102">
        <v>34160</v>
      </c>
      <c r="S173" s="102"/>
      <c r="T173" s="102">
        <v>80</v>
      </c>
      <c r="U173" s="102" t="s">
        <v>2805</v>
      </c>
      <c r="V173" s="103"/>
      <c r="W173" s="101"/>
      <c r="X173" s="102"/>
      <c r="Y173" s="101"/>
      <c r="Z173" s="101"/>
      <c r="AA173" s="101"/>
      <c r="AB173" s="104"/>
    </row>
    <row r="174" spans="2:28" ht="16.5" customHeight="1" x14ac:dyDescent="0.25">
      <c r="B174" s="97">
        <v>1271</v>
      </c>
      <c r="C174" s="97" t="s">
        <v>206</v>
      </c>
      <c r="D174" s="98">
        <v>1997</v>
      </c>
      <c r="E174" s="99">
        <v>2</v>
      </c>
      <c r="F174" s="97">
        <v>6</v>
      </c>
      <c r="G174" s="97">
        <v>1</v>
      </c>
      <c r="H174" s="105">
        <v>13</v>
      </c>
      <c r="I174" s="105">
        <v>3</v>
      </c>
      <c r="J174" s="105">
        <v>28</v>
      </c>
      <c r="K174" s="95">
        <v>5528</v>
      </c>
      <c r="L174" s="106">
        <f>T173</f>
        <v>80</v>
      </c>
      <c r="M174" s="106">
        <f>K174*L174</f>
        <v>442240</v>
      </c>
      <c r="N174" s="77"/>
      <c r="O174" s="78"/>
      <c r="P174" s="78"/>
      <c r="Q174" s="78"/>
      <c r="R174" s="79"/>
      <c r="S174" s="80"/>
      <c r="T174" s="81"/>
      <c r="U174" s="77"/>
      <c r="V174" s="79"/>
      <c r="W174" s="79"/>
      <c r="X174" s="82"/>
      <c r="Y174" s="83">
        <f>M174</f>
        <v>442240</v>
      </c>
      <c r="Z174" s="84"/>
      <c r="AA174" s="87">
        <f>AB174*M174/100</f>
        <v>44.224000000000004</v>
      </c>
      <c r="AB174" s="110">
        <v>0.01</v>
      </c>
    </row>
    <row r="175" spans="2:28" ht="16.5" customHeight="1" x14ac:dyDescent="0.25">
      <c r="B175" s="99"/>
      <c r="C175" s="99"/>
      <c r="D175" s="99"/>
      <c r="E175" s="99"/>
      <c r="F175" s="99"/>
      <c r="G175" s="99"/>
      <c r="H175" s="107"/>
      <c r="I175" s="107"/>
      <c r="J175" s="107"/>
      <c r="K175" s="106"/>
      <c r="L175" s="106"/>
      <c r="M175" s="106"/>
      <c r="N175" s="77"/>
      <c r="O175" s="78"/>
      <c r="P175" s="78"/>
      <c r="Q175" s="78"/>
      <c r="R175" s="79"/>
      <c r="S175" s="80"/>
      <c r="T175" s="81"/>
      <c r="U175" s="77"/>
      <c r="V175" s="79"/>
      <c r="W175" s="79"/>
      <c r="X175" s="86"/>
      <c r="Y175" s="83"/>
      <c r="Z175" s="84"/>
      <c r="AA175" s="85"/>
      <c r="AB175" s="86"/>
    </row>
    <row r="176" spans="2:28" ht="16.5" customHeight="1" x14ac:dyDescent="0.25">
      <c r="B176" s="100" t="s">
        <v>205</v>
      </c>
      <c r="C176" s="101"/>
      <c r="D176" s="101"/>
      <c r="E176" s="101"/>
      <c r="F176" s="101"/>
      <c r="G176" s="102"/>
      <c r="H176" s="102" t="s">
        <v>210</v>
      </c>
      <c r="I176" s="102" t="s">
        <v>1837</v>
      </c>
      <c r="J176" s="102" t="s">
        <v>2512</v>
      </c>
      <c r="K176" s="102">
        <v>6</v>
      </c>
      <c r="L176" s="102">
        <v>9</v>
      </c>
      <c r="M176" s="102"/>
      <c r="N176" s="102"/>
      <c r="O176" s="102" t="s">
        <v>208</v>
      </c>
      <c r="P176" s="102" t="s">
        <v>209</v>
      </c>
      <c r="Q176" s="102" t="s">
        <v>139</v>
      </c>
      <c r="R176" s="102">
        <v>34160</v>
      </c>
      <c r="S176" s="102"/>
      <c r="T176" s="102">
        <v>80</v>
      </c>
      <c r="U176" s="102" t="s">
        <v>2808</v>
      </c>
      <c r="V176" s="103"/>
      <c r="W176" s="101"/>
      <c r="X176" s="102"/>
      <c r="Y176" s="101"/>
      <c r="Z176" s="101"/>
      <c r="AA176" s="101"/>
      <c r="AB176" s="104"/>
    </row>
    <row r="177" spans="2:28" ht="16.5" customHeight="1" x14ac:dyDescent="0.25">
      <c r="B177" s="97">
        <v>1273</v>
      </c>
      <c r="C177" s="97" t="s">
        <v>206</v>
      </c>
      <c r="D177" s="98">
        <v>2019</v>
      </c>
      <c r="E177" s="99">
        <v>2</v>
      </c>
      <c r="F177" s="97">
        <v>6</v>
      </c>
      <c r="G177" s="97">
        <v>1</v>
      </c>
      <c r="H177" s="105">
        <v>18</v>
      </c>
      <c r="I177" s="105">
        <v>1</v>
      </c>
      <c r="J177" s="105">
        <v>81</v>
      </c>
      <c r="K177" s="95">
        <v>7381</v>
      </c>
      <c r="L177" s="106">
        <f>T176</f>
        <v>80</v>
      </c>
      <c r="M177" s="106">
        <f>K177*L177</f>
        <v>590480</v>
      </c>
      <c r="N177" s="77"/>
      <c r="O177" s="78"/>
      <c r="P177" s="78"/>
      <c r="Q177" s="78"/>
      <c r="R177" s="79"/>
      <c r="S177" s="80"/>
      <c r="T177" s="81"/>
      <c r="U177" s="77"/>
      <c r="V177" s="79"/>
      <c r="W177" s="79"/>
      <c r="X177" s="82"/>
      <c r="Y177" s="83">
        <f>M177</f>
        <v>590480</v>
      </c>
      <c r="Z177" s="84"/>
      <c r="AA177" s="87">
        <f>AB177*M177/100</f>
        <v>59.048000000000002</v>
      </c>
      <c r="AB177" s="110">
        <v>0.01</v>
      </c>
    </row>
    <row r="178" spans="2:28" ht="16.5" customHeight="1" x14ac:dyDescent="0.25">
      <c r="B178" s="99"/>
      <c r="C178" s="99"/>
      <c r="D178" s="99"/>
      <c r="E178" s="99"/>
      <c r="F178" s="99"/>
      <c r="G178" s="99"/>
      <c r="H178" s="107"/>
      <c r="I178" s="107"/>
      <c r="J178" s="107"/>
      <c r="K178" s="106"/>
      <c r="L178" s="106"/>
      <c r="M178" s="106"/>
      <c r="N178" s="77"/>
      <c r="O178" s="78"/>
      <c r="P178" s="78"/>
      <c r="Q178" s="78"/>
      <c r="R178" s="79"/>
      <c r="S178" s="80"/>
      <c r="T178" s="81"/>
      <c r="U178" s="77"/>
      <c r="V178" s="79"/>
      <c r="W178" s="79"/>
      <c r="X178" s="86"/>
      <c r="Y178" s="83"/>
      <c r="Z178" s="84"/>
      <c r="AA178" s="85"/>
      <c r="AB178" s="86"/>
    </row>
    <row r="179" spans="2:28" ht="16.5" customHeight="1" x14ac:dyDescent="0.25">
      <c r="B179" s="100" t="s">
        <v>205</v>
      </c>
      <c r="C179" s="101"/>
      <c r="D179" s="101"/>
      <c r="E179" s="101"/>
      <c r="F179" s="101"/>
      <c r="G179" s="102"/>
      <c r="H179" s="102" t="s">
        <v>210</v>
      </c>
      <c r="I179" s="102" t="s">
        <v>2486</v>
      </c>
      <c r="J179" s="102" t="s">
        <v>1048</v>
      </c>
      <c r="K179" s="102">
        <v>38</v>
      </c>
      <c r="L179" s="102">
        <v>9</v>
      </c>
      <c r="M179" s="102"/>
      <c r="N179" s="102"/>
      <c r="O179" s="102" t="s">
        <v>208</v>
      </c>
      <c r="P179" s="102" t="s">
        <v>209</v>
      </c>
      <c r="Q179" s="102" t="s">
        <v>139</v>
      </c>
      <c r="R179" s="102">
        <v>34160</v>
      </c>
      <c r="S179" s="102"/>
      <c r="T179" s="102">
        <v>80</v>
      </c>
      <c r="U179" s="102"/>
      <c r="V179" s="103"/>
      <c r="W179" s="101"/>
      <c r="X179" s="102"/>
      <c r="Y179" s="101"/>
      <c r="Z179" s="101"/>
      <c r="AA179" s="101"/>
      <c r="AB179" s="104"/>
    </row>
    <row r="180" spans="2:28" ht="16.5" customHeight="1" x14ac:dyDescent="0.25">
      <c r="B180" s="97">
        <v>1297</v>
      </c>
      <c r="C180" s="97" t="s">
        <v>206</v>
      </c>
      <c r="D180" s="98">
        <v>3881</v>
      </c>
      <c r="E180" s="99">
        <v>3</v>
      </c>
      <c r="F180" s="97">
        <v>6</v>
      </c>
      <c r="G180" s="97">
        <v>1</v>
      </c>
      <c r="H180" s="105">
        <v>12</v>
      </c>
      <c r="I180" s="105">
        <v>2</v>
      </c>
      <c r="J180" s="105">
        <v>97</v>
      </c>
      <c r="K180" s="95">
        <v>5097</v>
      </c>
      <c r="L180" s="106">
        <f>T179</f>
        <v>80</v>
      </c>
      <c r="M180" s="106">
        <f>K180*L180</f>
        <v>407760</v>
      </c>
      <c r="N180" s="77"/>
      <c r="O180" s="78"/>
      <c r="P180" s="78"/>
      <c r="Q180" s="78"/>
      <c r="R180" s="79"/>
      <c r="S180" s="80"/>
      <c r="T180" s="81"/>
      <c r="U180" s="77"/>
      <c r="V180" s="79"/>
      <c r="W180" s="79"/>
      <c r="X180" s="82"/>
      <c r="Y180" s="83">
        <f>M180</f>
        <v>407760</v>
      </c>
      <c r="Z180" s="84"/>
      <c r="AA180" s="87">
        <f>AB180*M180/100</f>
        <v>40.775999999999996</v>
      </c>
      <c r="AB180" s="110">
        <v>0.01</v>
      </c>
    </row>
    <row r="181" spans="2:28" ht="16.5" customHeight="1" x14ac:dyDescent="0.25">
      <c r="B181" s="99"/>
      <c r="C181" s="99"/>
      <c r="D181" s="99"/>
      <c r="E181" s="99"/>
      <c r="F181" s="99"/>
      <c r="G181" s="99"/>
      <c r="H181" s="107"/>
      <c r="I181" s="107"/>
      <c r="J181" s="107"/>
      <c r="K181" s="106"/>
      <c r="L181" s="106"/>
      <c r="M181" s="106"/>
      <c r="N181" s="77"/>
      <c r="O181" s="78"/>
      <c r="P181" s="78"/>
      <c r="Q181" s="78"/>
      <c r="R181" s="79"/>
      <c r="S181" s="80"/>
      <c r="T181" s="81"/>
      <c r="U181" s="77"/>
      <c r="V181" s="79"/>
      <c r="W181" s="79"/>
      <c r="X181" s="86"/>
      <c r="Y181" s="83"/>
      <c r="Z181" s="84"/>
      <c r="AA181" s="85"/>
      <c r="AB181" s="86"/>
    </row>
    <row r="182" spans="2:28" ht="16.5" customHeight="1" x14ac:dyDescent="0.25">
      <c r="B182" s="100" t="s">
        <v>205</v>
      </c>
      <c r="C182" s="101"/>
      <c r="D182" s="101"/>
      <c r="E182" s="101"/>
      <c r="F182" s="101"/>
      <c r="G182" s="102"/>
      <c r="H182" s="102" t="s">
        <v>207</v>
      </c>
      <c r="I182" s="102" t="s">
        <v>557</v>
      </c>
      <c r="J182" s="102" t="s">
        <v>612</v>
      </c>
      <c r="K182" s="102">
        <v>32</v>
      </c>
      <c r="L182" s="102">
        <v>9</v>
      </c>
      <c r="M182" s="102"/>
      <c r="N182" s="102"/>
      <c r="O182" s="102" t="s">
        <v>208</v>
      </c>
      <c r="P182" s="102" t="s">
        <v>209</v>
      </c>
      <c r="Q182" s="102" t="s">
        <v>139</v>
      </c>
      <c r="R182" s="102">
        <v>34160</v>
      </c>
      <c r="S182" s="102"/>
      <c r="T182" s="102">
        <v>80</v>
      </c>
      <c r="U182" s="102"/>
      <c r="V182" s="103"/>
      <c r="W182" s="101"/>
      <c r="X182" s="102"/>
      <c r="Y182" s="101"/>
      <c r="Z182" s="101"/>
      <c r="AA182" s="101"/>
      <c r="AB182" s="104"/>
    </row>
    <row r="183" spans="2:28" ht="16.5" customHeight="1" x14ac:dyDescent="0.25">
      <c r="B183" s="97">
        <v>1318</v>
      </c>
      <c r="C183" s="97" t="s">
        <v>206</v>
      </c>
      <c r="D183" s="98">
        <v>1999</v>
      </c>
      <c r="E183" s="99">
        <v>4</v>
      </c>
      <c r="F183" s="97">
        <v>6</v>
      </c>
      <c r="G183" s="97">
        <v>1</v>
      </c>
      <c r="H183" s="105">
        <v>5</v>
      </c>
      <c r="I183" s="105">
        <v>0</v>
      </c>
      <c r="J183" s="105">
        <v>98</v>
      </c>
      <c r="K183" s="95">
        <v>2098</v>
      </c>
      <c r="L183" s="106">
        <f>T182</f>
        <v>80</v>
      </c>
      <c r="M183" s="106">
        <f>K183*L183</f>
        <v>167840</v>
      </c>
      <c r="N183" s="77"/>
      <c r="O183" s="78"/>
      <c r="P183" s="78"/>
      <c r="Q183" s="78"/>
      <c r="R183" s="79"/>
      <c r="S183" s="80"/>
      <c r="T183" s="81"/>
      <c r="U183" s="77"/>
      <c r="V183" s="79"/>
      <c r="W183" s="79"/>
      <c r="X183" s="82"/>
      <c r="Y183" s="83">
        <f>M183</f>
        <v>167840</v>
      </c>
      <c r="Z183" s="84"/>
      <c r="AA183" s="87">
        <f>AB183*M183/100</f>
        <v>16.784000000000002</v>
      </c>
      <c r="AB183" s="82">
        <v>0.01</v>
      </c>
    </row>
    <row r="184" spans="2:28" ht="16.5" customHeight="1" x14ac:dyDescent="0.25">
      <c r="B184" s="99"/>
      <c r="C184" s="99"/>
      <c r="D184" s="99"/>
      <c r="E184" s="99"/>
      <c r="F184" s="99"/>
      <c r="G184" s="99"/>
      <c r="H184" s="107"/>
      <c r="I184" s="107"/>
      <c r="J184" s="107"/>
      <c r="K184" s="106"/>
      <c r="L184" s="106"/>
      <c r="M184" s="106"/>
      <c r="N184" s="77"/>
      <c r="O184" s="78"/>
      <c r="P184" s="78"/>
      <c r="Q184" s="78"/>
      <c r="R184" s="79"/>
      <c r="S184" s="80"/>
      <c r="T184" s="81"/>
      <c r="U184" s="77"/>
      <c r="V184" s="79"/>
      <c r="W184" s="79"/>
      <c r="X184" s="86"/>
      <c r="Y184" s="83"/>
      <c r="Z184" s="84"/>
      <c r="AA184" s="85"/>
      <c r="AB184" s="86"/>
    </row>
    <row r="185" spans="2:28" ht="16.5" customHeight="1" x14ac:dyDescent="0.25">
      <c r="B185" s="100" t="s">
        <v>205</v>
      </c>
      <c r="C185" s="101"/>
      <c r="D185" s="101"/>
      <c r="E185" s="101"/>
      <c r="F185" s="101"/>
      <c r="G185" s="102"/>
      <c r="H185" s="102" t="s">
        <v>207</v>
      </c>
      <c r="I185" s="102" t="s">
        <v>2887</v>
      </c>
      <c r="J185" s="102" t="s">
        <v>1509</v>
      </c>
      <c r="K185" s="102">
        <v>6</v>
      </c>
      <c r="L185" s="102">
        <v>9</v>
      </c>
      <c r="M185" s="102"/>
      <c r="N185" s="102"/>
      <c r="O185" s="102" t="s">
        <v>208</v>
      </c>
      <c r="P185" s="102" t="s">
        <v>209</v>
      </c>
      <c r="Q185" s="102" t="s">
        <v>139</v>
      </c>
      <c r="R185" s="102">
        <v>34160</v>
      </c>
      <c r="S185" s="102"/>
      <c r="T185" s="102">
        <v>80</v>
      </c>
      <c r="U185" s="102" t="s">
        <v>2888</v>
      </c>
      <c r="V185" s="103"/>
      <c r="W185" s="101"/>
      <c r="X185" s="102" t="s">
        <v>212</v>
      </c>
      <c r="Y185" s="101" t="s">
        <v>2889</v>
      </c>
      <c r="Z185" s="101"/>
      <c r="AA185" s="101"/>
      <c r="AB185" s="104"/>
    </row>
    <row r="186" spans="2:28" ht="16.5" customHeight="1" x14ac:dyDescent="0.25">
      <c r="B186" s="97">
        <v>1328</v>
      </c>
      <c r="C186" s="97" t="s">
        <v>206</v>
      </c>
      <c r="D186" s="98">
        <v>13887</v>
      </c>
      <c r="E186" s="99">
        <v>4</v>
      </c>
      <c r="F186" s="97">
        <v>6</v>
      </c>
      <c r="G186" s="97">
        <v>1</v>
      </c>
      <c r="H186" s="105">
        <v>5</v>
      </c>
      <c r="I186" s="105">
        <v>2</v>
      </c>
      <c r="J186" s="105">
        <v>0</v>
      </c>
      <c r="K186" s="95">
        <v>2200</v>
      </c>
      <c r="L186" s="106">
        <f>T185</f>
        <v>80</v>
      </c>
      <c r="M186" s="106">
        <f>K186*L186</f>
        <v>176000</v>
      </c>
      <c r="N186" s="77"/>
      <c r="O186" s="78"/>
      <c r="P186" s="78"/>
      <c r="Q186" s="78"/>
      <c r="R186" s="79"/>
      <c r="S186" s="80"/>
      <c r="T186" s="81"/>
      <c r="U186" s="77"/>
      <c r="V186" s="79"/>
      <c r="W186" s="79"/>
      <c r="X186" s="82"/>
      <c r="Y186" s="83">
        <f>M186</f>
        <v>176000</v>
      </c>
      <c r="Z186" s="84"/>
      <c r="AA186" s="87">
        <f>AB186*M186/100</f>
        <v>17.600000000000001</v>
      </c>
      <c r="AB186" s="110">
        <v>0.01</v>
      </c>
    </row>
    <row r="187" spans="2:28" ht="16.5" customHeight="1" x14ac:dyDescent="0.25">
      <c r="B187" s="99"/>
      <c r="C187" s="99"/>
      <c r="D187" s="99"/>
      <c r="E187" s="99"/>
      <c r="F187" s="99"/>
      <c r="G187" s="99"/>
      <c r="H187" s="107"/>
      <c r="I187" s="107"/>
      <c r="J187" s="107"/>
      <c r="K187" s="106"/>
      <c r="L187" s="106"/>
      <c r="M187" s="106"/>
      <c r="N187" s="77"/>
      <c r="O187" s="78"/>
      <c r="P187" s="78"/>
      <c r="Q187" s="78"/>
      <c r="R187" s="79"/>
      <c r="S187" s="80"/>
      <c r="T187" s="81"/>
      <c r="U187" s="77"/>
      <c r="V187" s="79"/>
      <c r="W187" s="79"/>
      <c r="X187" s="86"/>
      <c r="Y187" s="83"/>
      <c r="Z187" s="84"/>
      <c r="AA187" s="85"/>
      <c r="AB187" s="86"/>
    </row>
    <row r="188" spans="2:28" ht="16.5" customHeight="1" x14ac:dyDescent="0.25">
      <c r="B188" s="100" t="s">
        <v>205</v>
      </c>
      <c r="C188" s="101"/>
      <c r="D188" s="101"/>
      <c r="E188" s="101"/>
      <c r="F188" s="101"/>
      <c r="G188" s="102"/>
      <c r="H188" s="102" t="s">
        <v>210</v>
      </c>
      <c r="I188" s="102" t="s">
        <v>2893</v>
      </c>
      <c r="J188" s="102" t="s">
        <v>528</v>
      </c>
      <c r="K188" s="102">
        <v>11</v>
      </c>
      <c r="L188" s="102">
        <v>9</v>
      </c>
      <c r="M188" s="102"/>
      <c r="N188" s="102"/>
      <c r="O188" s="102" t="s">
        <v>208</v>
      </c>
      <c r="P188" s="102" t="s">
        <v>209</v>
      </c>
      <c r="Q188" s="102" t="s">
        <v>139</v>
      </c>
      <c r="R188" s="102">
        <v>34160</v>
      </c>
      <c r="S188" s="102"/>
      <c r="T188" s="102">
        <v>80</v>
      </c>
      <c r="U188" s="102"/>
      <c r="V188" s="103"/>
      <c r="W188" s="101"/>
      <c r="X188" s="102"/>
      <c r="Y188" s="101"/>
      <c r="Z188" s="101"/>
      <c r="AA188" s="101"/>
      <c r="AB188" s="104"/>
    </row>
    <row r="189" spans="2:28" ht="16.5" customHeight="1" x14ac:dyDescent="0.25">
      <c r="B189" s="97">
        <v>1334</v>
      </c>
      <c r="C189" s="97" t="s">
        <v>206</v>
      </c>
      <c r="D189" s="98">
        <v>645</v>
      </c>
      <c r="E189" s="99">
        <v>5</v>
      </c>
      <c r="F189" s="97">
        <v>6</v>
      </c>
      <c r="G189" s="97">
        <v>1</v>
      </c>
      <c r="H189" s="105">
        <v>38</v>
      </c>
      <c r="I189" s="105">
        <v>2</v>
      </c>
      <c r="J189" s="105">
        <v>15</v>
      </c>
      <c r="K189" s="95">
        <v>15415</v>
      </c>
      <c r="L189" s="106">
        <f>T188</f>
        <v>80</v>
      </c>
      <c r="M189" s="106">
        <f>K189*L189</f>
        <v>1233200</v>
      </c>
      <c r="N189" s="77"/>
      <c r="O189" s="78"/>
      <c r="P189" s="78"/>
      <c r="Q189" s="78"/>
      <c r="R189" s="79"/>
      <c r="S189" s="80"/>
      <c r="T189" s="81"/>
      <c r="U189" s="77"/>
      <c r="V189" s="79"/>
      <c r="W189" s="79"/>
      <c r="X189" s="82"/>
      <c r="Y189" s="83">
        <f>M189</f>
        <v>1233200</v>
      </c>
      <c r="Z189" s="84"/>
      <c r="AA189" s="87">
        <f>AB189*M189/100</f>
        <v>123.32</v>
      </c>
      <c r="AB189" s="110">
        <v>0.01</v>
      </c>
    </row>
    <row r="190" spans="2:28" ht="16.5" customHeight="1" x14ac:dyDescent="0.25">
      <c r="B190" s="97"/>
      <c r="C190" s="97"/>
      <c r="D190" s="98"/>
      <c r="E190" s="99"/>
      <c r="F190" s="97"/>
      <c r="G190" s="97"/>
      <c r="H190" s="105"/>
      <c r="I190" s="105"/>
      <c r="J190" s="105"/>
      <c r="K190" s="95"/>
      <c r="L190" s="106"/>
      <c r="M190" s="106"/>
      <c r="N190" s="77"/>
      <c r="O190" s="78"/>
      <c r="P190" s="78"/>
      <c r="Q190" s="78"/>
      <c r="R190" s="79"/>
      <c r="S190" s="80"/>
      <c r="T190" s="81"/>
      <c r="U190" s="77"/>
      <c r="V190" s="79"/>
      <c r="W190" s="79"/>
      <c r="X190" s="82"/>
      <c r="Y190" s="83"/>
      <c r="Z190" s="84"/>
      <c r="AA190" s="87"/>
      <c r="AB190" s="110"/>
    </row>
    <row r="191" spans="2:28" ht="16.5" customHeight="1" x14ac:dyDescent="0.25">
      <c r="B191" s="99"/>
      <c r="C191" s="99"/>
      <c r="D191" s="99"/>
      <c r="E191" s="99"/>
      <c r="F191" s="99"/>
      <c r="G191" s="99"/>
      <c r="H191" s="107"/>
      <c r="I191" s="107"/>
      <c r="J191" s="107"/>
      <c r="K191" s="106"/>
      <c r="L191" s="106"/>
      <c r="M191" s="106"/>
      <c r="N191" s="77"/>
      <c r="O191" s="78"/>
      <c r="P191" s="78"/>
      <c r="Q191" s="78"/>
      <c r="R191" s="79"/>
      <c r="S191" s="80"/>
      <c r="T191" s="81"/>
      <c r="U191" s="77"/>
      <c r="V191" s="79"/>
      <c r="W191" s="79"/>
      <c r="X191" s="86"/>
      <c r="Y191" s="83"/>
      <c r="Z191" s="84"/>
      <c r="AA191" s="85"/>
      <c r="AB191" s="86"/>
    </row>
    <row r="192" spans="2:28" ht="16.5" customHeight="1" x14ac:dyDescent="0.25">
      <c r="B192" s="100" t="s">
        <v>205</v>
      </c>
      <c r="C192" s="101"/>
      <c r="D192" s="101"/>
      <c r="E192" s="101"/>
      <c r="F192" s="101"/>
      <c r="G192" s="102"/>
      <c r="H192" s="102" t="s">
        <v>210</v>
      </c>
      <c r="I192" s="102" t="s">
        <v>2575</v>
      </c>
      <c r="J192" s="102" t="s">
        <v>612</v>
      </c>
      <c r="K192" s="102">
        <v>28</v>
      </c>
      <c r="L192" s="102">
        <v>9</v>
      </c>
      <c r="M192" s="102"/>
      <c r="N192" s="102"/>
      <c r="O192" s="102" t="s">
        <v>208</v>
      </c>
      <c r="P192" s="102" t="s">
        <v>209</v>
      </c>
      <c r="Q192" s="102" t="s">
        <v>139</v>
      </c>
      <c r="R192" s="102">
        <v>34160</v>
      </c>
      <c r="S192" s="102"/>
      <c r="T192" s="102">
        <v>80</v>
      </c>
      <c r="U192" s="102"/>
      <c r="V192" s="103"/>
      <c r="W192" s="101"/>
      <c r="X192" s="102"/>
      <c r="Y192" s="101"/>
      <c r="Z192" s="101"/>
      <c r="AA192" s="101"/>
      <c r="AB192" s="104"/>
    </row>
    <row r="193" spans="2:28" ht="16.5" customHeight="1" x14ac:dyDescent="0.25">
      <c r="B193" s="97">
        <v>1354</v>
      </c>
      <c r="C193" s="97" t="s">
        <v>206</v>
      </c>
      <c r="D193" s="98">
        <v>2001</v>
      </c>
      <c r="E193" s="99">
        <v>6</v>
      </c>
      <c r="F193" s="97">
        <v>6</v>
      </c>
      <c r="G193" s="97">
        <v>1</v>
      </c>
      <c r="H193" s="105">
        <v>4</v>
      </c>
      <c r="I193" s="105">
        <v>1</v>
      </c>
      <c r="J193" s="105">
        <v>92</v>
      </c>
      <c r="K193" s="95">
        <v>1792</v>
      </c>
      <c r="L193" s="106">
        <f>T192</f>
        <v>80</v>
      </c>
      <c r="M193" s="106">
        <f>K193*L193</f>
        <v>143360</v>
      </c>
      <c r="N193" s="77"/>
      <c r="O193" s="78"/>
      <c r="P193" s="78"/>
      <c r="Q193" s="78"/>
      <c r="R193" s="79"/>
      <c r="S193" s="80"/>
      <c r="T193" s="81"/>
      <c r="U193" s="77"/>
      <c r="V193" s="79"/>
      <c r="W193" s="79"/>
      <c r="X193" s="82"/>
      <c r="Y193" s="83">
        <f>M193</f>
        <v>143360</v>
      </c>
      <c r="Z193" s="84"/>
      <c r="AA193" s="87">
        <f>AB193*M193/100</f>
        <v>14.336000000000002</v>
      </c>
      <c r="AB193" s="110">
        <v>0.01</v>
      </c>
    </row>
    <row r="194" spans="2:28" ht="16.5" customHeight="1" x14ac:dyDescent="0.25">
      <c r="B194" s="99"/>
      <c r="C194" s="99"/>
      <c r="D194" s="99"/>
      <c r="E194" s="99"/>
      <c r="F194" s="99"/>
      <c r="G194" s="99"/>
      <c r="H194" s="107"/>
      <c r="I194" s="107"/>
      <c r="J194" s="107"/>
      <c r="K194" s="106"/>
      <c r="L194" s="106"/>
      <c r="M194" s="106"/>
      <c r="N194" s="77"/>
      <c r="O194" s="78"/>
      <c r="P194" s="78"/>
      <c r="Q194" s="78"/>
      <c r="R194" s="79"/>
      <c r="S194" s="80"/>
      <c r="T194" s="81"/>
      <c r="U194" s="77"/>
      <c r="V194" s="79"/>
      <c r="W194" s="79"/>
      <c r="X194" s="86"/>
      <c r="Y194" s="83"/>
      <c r="Z194" s="84"/>
      <c r="AA194" s="85"/>
      <c r="AB194" s="86"/>
    </row>
    <row r="195" spans="2:28" ht="16.5" customHeight="1" x14ac:dyDescent="0.25">
      <c r="B195" s="100" t="s">
        <v>205</v>
      </c>
      <c r="C195" s="101"/>
      <c r="D195" s="101"/>
      <c r="E195" s="101"/>
      <c r="F195" s="101"/>
      <c r="G195" s="102"/>
      <c r="H195" s="102" t="s">
        <v>207</v>
      </c>
      <c r="I195" s="102" t="s">
        <v>2910</v>
      </c>
      <c r="J195" s="102" t="s">
        <v>939</v>
      </c>
      <c r="K195" s="102">
        <v>30</v>
      </c>
      <c r="L195" s="102">
        <v>9</v>
      </c>
      <c r="M195" s="102"/>
      <c r="N195" s="102"/>
      <c r="O195" s="102" t="s">
        <v>208</v>
      </c>
      <c r="P195" s="102" t="s">
        <v>209</v>
      </c>
      <c r="Q195" s="102" t="s">
        <v>139</v>
      </c>
      <c r="R195" s="102">
        <v>34160</v>
      </c>
      <c r="S195" s="102"/>
      <c r="T195" s="102">
        <v>80</v>
      </c>
      <c r="U195" s="102"/>
      <c r="V195" s="103"/>
      <c r="W195" s="101"/>
      <c r="X195" s="102"/>
      <c r="Y195" s="101"/>
      <c r="Z195" s="101"/>
      <c r="AA195" s="101"/>
      <c r="AB195" s="104"/>
    </row>
    <row r="196" spans="2:28" ht="16.5" customHeight="1" x14ac:dyDescent="0.25">
      <c r="B196" s="97">
        <v>1356</v>
      </c>
      <c r="C196" s="97" t="s">
        <v>206</v>
      </c>
      <c r="D196" s="98">
        <v>2015</v>
      </c>
      <c r="E196" s="99">
        <v>6</v>
      </c>
      <c r="F196" s="97">
        <v>6</v>
      </c>
      <c r="G196" s="97">
        <v>1</v>
      </c>
      <c r="H196" s="105">
        <v>18</v>
      </c>
      <c r="I196" s="105">
        <v>3</v>
      </c>
      <c r="J196" s="105">
        <v>43</v>
      </c>
      <c r="K196" s="95">
        <v>7543</v>
      </c>
      <c r="L196" s="106">
        <f>T195</f>
        <v>80</v>
      </c>
      <c r="M196" s="106">
        <f>K196*L196</f>
        <v>603440</v>
      </c>
      <c r="N196" s="77"/>
      <c r="O196" s="78"/>
      <c r="P196" s="78"/>
      <c r="Q196" s="78"/>
      <c r="R196" s="79"/>
      <c r="S196" s="80"/>
      <c r="T196" s="81"/>
      <c r="U196" s="77"/>
      <c r="V196" s="79"/>
      <c r="W196" s="79"/>
      <c r="X196" s="82"/>
      <c r="Y196" s="83">
        <f>M196</f>
        <v>603440</v>
      </c>
      <c r="Z196" s="84"/>
      <c r="AA196" s="87">
        <f>AB196*M196/100</f>
        <v>60.344000000000008</v>
      </c>
      <c r="AB196" s="110">
        <v>0.01</v>
      </c>
    </row>
    <row r="197" spans="2:28" ht="16.5" customHeight="1" x14ac:dyDescent="0.25">
      <c r="B197" s="99"/>
      <c r="C197" s="99"/>
      <c r="D197" s="99"/>
      <c r="E197" s="99"/>
      <c r="F197" s="99"/>
      <c r="G197" s="99"/>
      <c r="H197" s="107"/>
      <c r="I197" s="107"/>
      <c r="J197" s="107"/>
      <c r="K197" s="106"/>
      <c r="L197" s="106"/>
      <c r="M197" s="106"/>
      <c r="N197" s="77"/>
      <c r="O197" s="78"/>
      <c r="P197" s="78"/>
      <c r="Q197" s="78"/>
      <c r="R197" s="79"/>
      <c r="S197" s="80"/>
      <c r="T197" s="81"/>
      <c r="U197" s="77"/>
      <c r="V197" s="79"/>
      <c r="W197" s="79"/>
      <c r="X197" s="86"/>
      <c r="Y197" s="83"/>
      <c r="Z197" s="84"/>
      <c r="AA197" s="85"/>
      <c r="AB197" s="86"/>
    </row>
    <row r="198" spans="2:28" ht="16.5" customHeight="1" x14ac:dyDescent="0.25">
      <c r="B198" s="100" t="s">
        <v>205</v>
      </c>
      <c r="C198" s="101"/>
      <c r="D198" s="101"/>
      <c r="E198" s="101"/>
      <c r="F198" s="101"/>
      <c r="G198" s="102"/>
      <c r="H198" s="102" t="s">
        <v>207</v>
      </c>
      <c r="I198" s="102" t="s">
        <v>1370</v>
      </c>
      <c r="J198" s="102" t="s">
        <v>668</v>
      </c>
      <c r="K198" s="102">
        <v>13</v>
      </c>
      <c r="L198" s="102">
        <v>9</v>
      </c>
      <c r="M198" s="102"/>
      <c r="N198" s="102"/>
      <c r="O198" s="102" t="s">
        <v>208</v>
      </c>
      <c r="P198" s="102" t="s">
        <v>209</v>
      </c>
      <c r="Q198" s="102" t="s">
        <v>139</v>
      </c>
      <c r="R198" s="102">
        <v>34160</v>
      </c>
      <c r="S198" s="102"/>
      <c r="T198" s="102">
        <v>80</v>
      </c>
      <c r="U198" s="102"/>
      <c r="V198" s="103"/>
      <c r="W198" s="101"/>
      <c r="X198" s="102"/>
      <c r="Y198" s="101"/>
      <c r="Z198" s="101"/>
      <c r="AA198" s="101"/>
      <c r="AB198" s="104"/>
    </row>
    <row r="199" spans="2:28" ht="16.5" customHeight="1" x14ac:dyDescent="0.25">
      <c r="B199" s="97">
        <v>1369</v>
      </c>
      <c r="C199" s="97" t="s">
        <v>206</v>
      </c>
      <c r="D199" s="98">
        <v>3900</v>
      </c>
      <c r="E199" s="99">
        <v>7</v>
      </c>
      <c r="F199" s="97">
        <v>6</v>
      </c>
      <c r="G199" s="97">
        <v>1</v>
      </c>
      <c r="H199" s="105">
        <v>25</v>
      </c>
      <c r="I199" s="105">
        <v>3</v>
      </c>
      <c r="J199" s="105">
        <v>5</v>
      </c>
      <c r="K199" s="95">
        <v>10305</v>
      </c>
      <c r="L199" s="106">
        <f>T198</f>
        <v>80</v>
      </c>
      <c r="M199" s="106">
        <f>K199*L199</f>
        <v>824400</v>
      </c>
      <c r="N199" s="77"/>
      <c r="O199" s="78"/>
      <c r="P199" s="78"/>
      <c r="Q199" s="78"/>
      <c r="R199" s="79"/>
      <c r="S199" s="80"/>
      <c r="T199" s="81"/>
      <c r="U199" s="77"/>
      <c r="V199" s="79"/>
      <c r="W199" s="79"/>
      <c r="X199" s="82"/>
      <c r="Y199" s="83">
        <f>M199</f>
        <v>824400</v>
      </c>
      <c r="Z199" s="84"/>
      <c r="AA199" s="87">
        <f>AB199*M199/100</f>
        <v>82.44</v>
      </c>
      <c r="AB199" s="110">
        <v>0.01</v>
      </c>
    </row>
    <row r="200" spans="2:28" ht="16.5" customHeight="1" x14ac:dyDescent="0.25">
      <c r="B200" s="99"/>
      <c r="C200" s="99"/>
      <c r="D200" s="99"/>
      <c r="E200" s="99"/>
      <c r="F200" s="99"/>
      <c r="G200" s="99"/>
      <c r="H200" s="107"/>
      <c r="I200" s="107"/>
      <c r="J200" s="107"/>
      <c r="K200" s="106"/>
      <c r="L200" s="106"/>
      <c r="M200" s="106"/>
      <c r="N200" s="77"/>
      <c r="O200" s="78"/>
      <c r="P200" s="78"/>
      <c r="Q200" s="78"/>
      <c r="R200" s="79"/>
      <c r="S200" s="80"/>
      <c r="T200" s="81"/>
      <c r="U200" s="77"/>
      <c r="V200" s="79"/>
      <c r="W200" s="79"/>
      <c r="X200" s="86"/>
      <c r="Y200" s="83"/>
      <c r="Z200" s="84"/>
      <c r="AA200" s="85"/>
      <c r="AB200" s="86"/>
    </row>
    <row r="201" spans="2:28" ht="16.5" customHeight="1" x14ac:dyDescent="0.25">
      <c r="B201" s="100" t="s">
        <v>205</v>
      </c>
      <c r="C201" s="101"/>
      <c r="D201" s="101"/>
      <c r="E201" s="101"/>
      <c r="F201" s="101"/>
      <c r="G201" s="102"/>
      <c r="H201" s="102" t="s">
        <v>210</v>
      </c>
      <c r="I201" s="102" t="s">
        <v>2544</v>
      </c>
      <c r="J201" s="102" t="s">
        <v>823</v>
      </c>
      <c r="K201" s="102">
        <v>7</v>
      </c>
      <c r="L201" s="102">
        <v>9</v>
      </c>
      <c r="M201" s="102"/>
      <c r="N201" s="102"/>
      <c r="O201" s="102" t="s">
        <v>208</v>
      </c>
      <c r="P201" s="102" t="s">
        <v>209</v>
      </c>
      <c r="Q201" s="102" t="s">
        <v>139</v>
      </c>
      <c r="R201" s="102">
        <v>34160</v>
      </c>
      <c r="S201" s="102"/>
      <c r="T201" s="102">
        <v>80</v>
      </c>
      <c r="U201" s="102"/>
      <c r="V201" s="103"/>
      <c r="W201" s="101"/>
      <c r="X201" s="102"/>
      <c r="Y201" s="101"/>
      <c r="Z201" s="101"/>
      <c r="AA201" s="101"/>
      <c r="AB201" s="104"/>
    </row>
    <row r="202" spans="2:28" ht="16.5" customHeight="1" x14ac:dyDescent="0.25">
      <c r="B202" s="97">
        <v>1373</v>
      </c>
      <c r="C202" s="97" t="s">
        <v>206</v>
      </c>
      <c r="D202" s="98">
        <v>3871</v>
      </c>
      <c r="E202" s="99">
        <v>7</v>
      </c>
      <c r="F202" s="97">
        <v>6</v>
      </c>
      <c r="G202" s="97">
        <v>1</v>
      </c>
      <c r="H202" s="105">
        <v>10</v>
      </c>
      <c r="I202" s="105">
        <v>3</v>
      </c>
      <c r="J202" s="105">
        <v>52</v>
      </c>
      <c r="K202" s="95">
        <v>4352</v>
      </c>
      <c r="L202" s="106">
        <f>T201</f>
        <v>80</v>
      </c>
      <c r="M202" s="106">
        <f>K202*L202</f>
        <v>348160</v>
      </c>
      <c r="N202" s="77"/>
      <c r="O202" s="78"/>
      <c r="P202" s="78"/>
      <c r="Q202" s="78"/>
      <c r="R202" s="79"/>
      <c r="S202" s="80"/>
      <c r="T202" s="81"/>
      <c r="U202" s="77"/>
      <c r="V202" s="79"/>
      <c r="W202" s="79"/>
      <c r="X202" s="82"/>
      <c r="Y202" s="83">
        <f>M202</f>
        <v>348160</v>
      </c>
      <c r="Z202" s="84"/>
      <c r="AA202" s="87">
        <f>AB202*M202/100</f>
        <v>34.816000000000003</v>
      </c>
      <c r="AB202" s="110">
        <v>0.01</v>
      </c>
    </row>
    <row r="203" spans="2:28" ht="16.5" customHeight="1" x14ac:dyDescent="0.25">
      <c r="B203" s="99"/>
      <c r="C203" s="99"/>
      <c r="D203" s="99"/>
      <c r="E203" s="99"/>
      <c r="F203" s="99"/>
      <c r="G203" s="99"/>
      <c r="H203" s="107"/>
      <c r="I203" s="107"/>
      <c r="J203" s="107"/>
      <c r="K203" s="106"/>
      <c r="L203" s="106"/>
      <c r="M203" s="106"/>
      <c r="N203" s="77"/>
      <c r="O203" s="78"/>
      <c r="P203" s="78"/>
      <c r="Q203" s="78"/>
      <c r="R203" s="79"/>
      <c r="S203" s="80"/>
      <c r="T203" s="81"/>
      <c r="U203" s="77"/>
      <c r="V203" s="79"/>
      <c r="W203" s="79"/>
      <c r="X203" s="86"/>
      <c r="Y203" s="83"/>
      <c r="Z203" s="84"/>
      <c r="AA203" s="85"/>
      <c r="AB203" s="86"/>
    </row>
    <row r="204" spans="2:28" ht="16.5" customHeight="1" x14ac:dyDescent="0.25">
      <c r="B204" s="100" t="s">
        <v>205</v>
      </c>
      <c r="C204" s="101"/>
      <c r="D204" s="101"/>
      <c r="E204" s="101"/>
      <c r="F204" s="101"/>
      <c r="G204" s="102"/>
      <c r="H204" s="102" t="s">
        <v>210</v>
      </c>
      <c r="I204" s="102" t="s">
        <v>2025</v>
      </c>
      <c r="J204" s="102" t="s">
        <v>1509</v>
      </c>
      <c r="K204" s="102">
        <v>27</v>
      </c>
      <c r="L204" s="102">
        <v>9</v>
      </c>
      <c r="M204" s="102"/>
      <c r="N204" s="102"/>
      <c r="O204" s="102" t="s">
        <v>208</v>
      </c>
      <c r="P204" s="102" t="s">
        <v>209</v>
      </c>
      <c r="Q204" s="102" t="s">
        <v>139</v>
      </c>
      <c r="R204" s="102">
        <v>34160</v>
      </c>
      <c r="S204" s="102"/>
      <c r="T204" s="102">
        <v>80</v>
      </c>
      <c r="U204" s="102" t="s">
        <v>2931</v>
      </c>
      <c r="V204" s="103"/>
      <c r="W204" s="101"/>
      <c r="X204" s="102"/>
      <c r="Y204" s="101"/>
      <c r="Z204" s="101"/>
      <c r="AA204" s="101"/>
      <c r="AB204" s="104"/>
    </row>
    <row r="205" spans="2:28" ht="16.5" customHeight="1" x14ac:dyDescent="0.25">
      <c r="B205" s="97">
        <v>1377</v>
      </c>
      <c r="C205" s="97" t="s">
        <v>206</v>
      </c>
      <c r="D205" s="98">
        <v>2016</v>
      </c>
      <c r="E205" s="99">
        <v>7</v>
      </c>
      <c r="F205" s="97">
        <v>6</v>
      </c>
      <c r="G205" s="97"/>
      <c r="H205" s="105">
        <v>9</v>
      </c>
      <c r="I205" s="105">
        <v>0</v>
      </c>
      <c r="J205" s="105">
        <v>42</v>
      </c>
      <c r="K205" s="95">
        <v>3642</v>
      </c>
      <c r="L205" s="106">
        <f>T204</f>
        <v>80</v>
      </c>
      <c r="M205" s="106">
        <f>K205*L205</f>
        <v>291360</v>
      </c>
      <c r="N205" s="77"/>
      <c r="O205" s="78"/>
      <c r="P205" s="78"/>
      <c r="Q205" s="78"/>
      <c r="R205" s="79"/>
      <c r="S205" s="80"/>
      <c r="T205" s="81"/>
      <c r="U205" s="77"/>
      <c r="V205" s="79"/>
      <c r="W205" s="79"/>
      <c r="X205" s="82"/>
      <c r="Y205" s="83">
        <f>M205</f>
        <v>291360</v>
      </c>
      <c r="Z205" s="84"/>
      <c r="AA205" s="87">
        <f>AB205*M205/100</f>
        <v>29.135999999999999</v>
      </c>
      <c r="AB205" s="110">
        <v>0.01</v>
      </c>
    </row>
    <row r="206" spans="2:28" ht="16.5" customHeight="1" x14ac:dyDescent="0.25">
      <c r="B206" s="97"/>
      <c r="C206" s="97"/>
      <c r="D206" s="98"/>
      <c r="E206" s="99"/>
      <c r="F206" s="97"/>
      <c r="G206" s="97"/>
      <c r="H206" s="105"/>
      <c r="I206" s="105"/>
      <c r="J206" s="105"/>
      <c r="K206" s="95">
        <v>100</v>
      </c>
      <c r="L206" s="106">
        <f>T204</f>
        <v>80</v>
      </c>
      <c r="M206" s="106">
        <f>K206*L206</f>
        <v>8000</v>
      </c>
      <c r="N206" s="77"/>
      <c r="O206" s="78" t="s">
        <v>203</v>
      </c>
      <c r="P206" s="78" t="s">
        <v>5</v>
      </c>
      <c r="Q206" s="78" t="s">
        <v>143</v>
      </c>
      <c r="R206" s="79">
        <v>135</v>
      </c>
      <c r="S206" s="80"/>
      <c r="T206" s="81">
        <v>8050</v>
      </c>
      <c r="U206" s="96" t="s">
        <v>2932</v>
      </c>
      <c r="V206" s="79">
        <f>R206*T206*76/100</f>
        <v>825930</v>
      </c>
      <c r="W206" s="79">
        <f>R206*T206-V206</f>
        <v>260820</v>
      </c>
      <c r="X206" s="82">
        <f>M206+W206</f>
        <v>268820</v>
      </c>
      <c r="Y206" s="83">
        <f>M206</f>
        <v>8000</v>
      </c>
      <c r="Z206" s="84"/>
      <c r="AA206" s="87">
        <f>AB206*M206/100</f>
        <v>1.6</v>
      </c>
      <c r="AB206" s="86">
        <v>0.02</v>
      </c>
    </row>
    <row r="207" spans="2:28" ht="16.5" customHeight="1" x14ac:dyDescent="0.25">
      <c r="B207" s="97"/>
      <c r="C207" s="97"/>
      <c r="D207" s="98"/>
      <c r="E207" s="99"/>
      <c r="F207" s="97"/>
      <c r="G207" s="97"/>
      <c r="H207" s="105"/>
      <c r="I207" s="105"/>
      <c r="J207" s="105"/>
      <c r="K207" s="95">
        <v>100</v>
      </c>
      <c r="L207" s="106">
        <f>T204</f>
        <v>80</v>
      </c>
      <c r="M207" s="106">
        <f>K207*L207</f>
        <v>8000</v>
      </c>
      <c r="N207" s="77"/>
      <c r="O207" s="78" t="s">
        <v>203</v>
      </c>
      <c r="P207" s="78" t="s">
        <v>5</v>
      </c>
      <c r="Q207" s="78" t="s">
        <v>143</v>
      </c>
      <c r="R207" s="79">
        <v>72</v>
      </c>
      <c r="S207" s="80"/>
      <c r="T207" s="81">
        <v>8050</v>
      </c>
      <c r="U207" s="96" t="s">
        <v>2932</v>
      </c>
      <c r="V207" s="79">
        <f>R207*T207*76/100</f>
        <v>440496</v>
      </c>
      <c r="W207" s="79">
        <f>R207*T207-V207</f>
        <v>139104</v>
      </c>
      <c r="X207" s="82">
        <f>M207+W207</f>
        <v>147104</v>
      </c>
      <c r="Y207" s="83">
        <f>M207</f>
        <v>8000</v>
      </c>
      <c r="Z207" s="84"/>
      <c r="AA207" s="87">
        <f>AB207*M207/100</f>
        <v>1.6</v>
      </c>
      <c r="AB207" s="86">
        <v>0.02</v>
      </c>
    </row>
    <row r="208" spans="2:28" ht="16.5" customHeight="1" x14ac:dyDescent="0.25">
      <c r="B208" s="97"/>
      <c r="C208" s="97"/>
      <c r="D208" s="98"/>
      <c r="E208" s="99"/>
      <c r="F208" s="97"/>
      <c r="G208" s="97"/>
      <c r="H208" s="105">
        <v>9</v>
      </c>
      <c r="I208" s="105">
        <v>2</v>
      </c>
      <c r="J208" s="105">
        <v>42</v>
      </c>
      <c r="K208" s="95">
        <v>3842</v>
      </c>
      <c r="L208" s="106"/>
      <c r="M208" s="106"/>
      <c r="N208" s="77"/>
      <c r="O208" s="78"/>
      <c r="P208" s="78"/>
      <c r="Q208" s="78"/>
      <c r="R208" s="79"/>
      <c r="S208" s="80"/>
      <c r="T208" s="81"/>
      <c r="U208" s="77"/>
      <c r="V208" s="79"/>
      <c r="W208" s="79"/>
      <c r="X208" s="82"/>
      <c r="Y208" s="83"/>
      <c r="Z208" s="84"/>
      <c r="AA208" s="87">
        <f>SUM(AA205:AA207)</f>
        <v>32.335999999999999</v>
      </c>
      <c r="AB208" s="82"/>
    </row>
    <row r="209" spans="2:28" ht="16.5" customHeight="1" x14ac:dyDescent="0.25">
      <c r="B209" s="99"/>
      <c r="C209" s="99"/>
      <c r="D209" s="99"/>
      <c r="E209" s="99"/>
      <c r="F209" s="99"/>
      <c r="G209" s="99"/>
      <c r="H209" s="107"/>
      <c r="I209" s="107"/>
      <c r="J209" s="107"/>
      <c r="K209" s="106"/>
      <c r="L209" s="106"/>
      <c r="M209" s="106"/>
      <c r="N209" s="77"/>
      <c r="O209" s="78"/>
      <c r="P209" s="78"/>
      <c r="Q209" s="78"/>
      <c r="R209" s="79"/>
      <c r="S209" s="80"/>
      <c r="T209" s="81"/>
      <c r="U209" s="77"/>
      <c r="V209" s="79"/>
      <c r="W209" s="79"/>
      <c r="X209" s="86"/>
      <c r="Y209" s="83"/>
      <c r="Z209" s="84"/>
      <c r="AA209" s="85"/>
      <c r="AB209" s="86"/>
    </row>
    <row r="210" spans="2:28" ht="16.5" customHeight="1" x14ac:dyDescent="0.25">
      <c r="B210" s="100" t="s">
        <v>205</v>
      </c>
      <c r="C210" s="101"/>
      <c r="D210" s="101"/>
      <c r="E210" s="101"/>
      <c r="F210" s="101"/>
      <c r="G210" s="102"/>
      <c r="H210" s="102" t="s">
        <v>213</v>
      </c>
      <c r="I210" s="102" t="s">
        <v>2941</v>
      </c>
      <c r="J210" s="102" t="s">
        <v>668</v>
      </c>
      <c r="K210" s="102">
        <v>56</v>
      </c>
      <c r="L210" s="102">
        <v>9</v>
      </c>
      <c r="M210" s="102"/>
      <c r="N210" s="102"/>
      <c r="O210" s="102" t="s">
        <v>208</v>
      </c>
      <c r="P210" s="102" t="s">
        <v>209</v>
      </c>
      <c r="Q210" s="102" t="s">
        <v>139</v>
      </c>
      <c r="R210" s="102">
        <v>34160</v>
      </c>
      <c r="S210" s="102"/>
      <c r="T210" s="102">
        <v>80</v>
      </c>
      <c r="U210" s="102"/>
      <c r="V210" s="103"/>
      <c r="W210" s="101"/>
      <c r="X210" s="102"/>
      <c r="Y210" s="101"/>
      <c r="Z210" s="101"/>
      <c r="AA210" s="101"/>
      <c r="AB210" s="104"/>
    </row>
    <row r="211" spans="2:28" ht="16.5" customHeight="1" x14ac:dyDescent="0.25">
      <c r="B211" s="97">
        <v>1382</v>
      </c>
      <c r="C211" s="97" t="s">
        <v>206</v>
      </c>
      <c r="D211" s="98">
        <v>647</v>
      </c>
      <c r="E211" s="99">
        <v>7</v>
      </c>
      <c r="F211" s="97">
        <v>6</v>
      </c>
      <c r="G211" s="97">
        <v>1</v>
      </c>
      <c r="H211" s="105">
        <v>17</v>
      </c>
      <c r="I211" s="105">
        <v>2</v>
      </c>
      <c r="J211" s="105">
        <v>52</v>
      </c>
      <c r="K211" s="95">
        <v>7052</v>
      </c>
      <c r="L211" s="106">
        <f>T210</f>
        <v>80</v>
      </c>
      <c r="M211" s="106">
        <f>K211*L211</f>
        <v>564160</v>
      </c>
      <c r="N211" s="77"/>
      <c r="O211" s="78"/>
      <c r="P211" s="78"/>
      <c r="Q211" s="78"/>
      <c r="R211" s="79"/>
      <c r="S211" s="80"/>
      <c r="T211" s="81"/>
      <c r="U211" s="77"/>
      <c r="V211" s="79"/>
      <c r="W211" s="79"/>
      <c r="X211" s="82"/>
      <c r="Y211" s="83">
        <f>M211</f>
        <v>564160</v>
      </c>
      <c r="Z211" s="84"/>
      <c r="AA211" s="87">
        <f>AB211*M211/100</f>
        <v>56.416000000000004</v>
      </c>
      <c r="AB211" s="110">
        <v>0.01</v>
      </c>
    </row>
    <row r="212" spans="2:28" ht="16.5" customHeight="1" x14ac:dyDescent="0.25">
      <c r="B212" s="99"/>
      <c r="C212" s="99"/>
      <c r="D212" s="99"/>
      <c r="E212" s="99"/>
      <c r="F212" s="99"/>
      <c r="G212" s="99"/>
      <c r="H212" s="107"/>
      <c r="I212" s="107"/>
      <c r="J212" s="107"/>
      <c r="K212" s="106"/>
      <c r="L212" s="106"/>
      <c r="M212" s="106"/>
      <c r="N212" s="77"/>
      <c r="O212" s="78"/>
      <c r="P212" s="78"/>
      <c r="Q212" s="78"/>
      <c r="R212" s="79"/>
      <c r="S212" s="80"/>
      <c r="T212" s="81"/>
      <c r="U212" s="77"/>
      <c r="V212" s="79"/>
      <c r="W212" s="79"/>
      <c r="X212" s="86"/>
      <c r="Y212" s="83"/>
      <c r="Z212" s="84"/>
      <c r="AA212" s="85"/>
      <c r="AB212" s="86"/>
    </row>
    <row r="213" spans="2:28" ht="16.5" customHeight="1" x14ac:dyDescent="0.25">
      <c r="B213" s="100" t="s">
        <v>205</v>
      </c>
      <c r="C213" s="101"/>
      <c r="D213" s="101"/>
      <c r="E213" s="101"/>
      <c r="F213" s="101"/>
      <c r="G213" s="102"/>
      <c r="H213" s="102" t="s">
        <v>207</v>
      </c>
      <c r="I213" s="102" t="s">
        <v>600</v>
      </c>
      <c r="J213" s="102" t="s">
        <v>612</v>
      </c>
      <c r="K213" s="102">
        <v>37</v>
      </c>
      <c r="L213" s="102">
        <v>9</v>
      </c>
      <c r="M213" s="102"/>
      <c r="N213" s="102"/>
      <c r="O213" s="102" t="s">
        <v>208</v>
      </c>
      <c r="P213" s="102" t="s">
        <v>209</v>
      </c>
      <c r="Q213" s="102" t="s">
        <v>139</v>
      </c>
      <c r="R213" s="102">
        <v>34160</v>
      </c>
      <c r="S213" s="102"/>
      <c r="T213" s="102">
        <v>80</v>
      </c>
      <c r="U213" s="102"/>
      <c r="V213" s="103"/>
      <c r="W213" s="101"/>
      <c r="X213" s="102"/>
      <c r="Y213" s="101"/>
      <c r="Z213" s="101"/>
      <c r="AA213" s="101"/>
      <c r="AB213" s="104"/>
    </row>
    <row r="214" spans="2:28" ht="16.5" customHeight="1" x14ac:dyDescent="0.25">
      <c r="B214" s="97">
        <v>1385</v>
      </c>
      <c r="C214" s="97" t="s">
        <v>206</v>
      </c>
      <c r="D214" s="98">
        <v>648</v>
      </c>
      <c r="E214" s="99">
        <v>8</v>
      </c>
      <c r="F214" s="97">
        <v>6</v>
      </c>
      <c r="G214" s="97">
        <v>1</v>
      </c>
      <c r="H214" s="105">
        <v>17</v>
      </c>
      <c r="I214" s="105">
        <v>2</v>
      </c>
      <c r="J214" s="105">
        <v>99</v>
      </c>
      <c r="K214" s="95">
        <v>7099</v>
      </c>
      <c r="L214" s="106">
        <f>T213</f>
        <v>80</v>
      </c>
      <c r="M214" s="106">
        <f>K214*L214</f>
        <v>567920</v>
      </c>
      <c r="N214" s="77"/>
      <c r="O214" s="78"/>
      <c r="P214" s="78"/>
      <c r="Q214" s="78"/>
      <c r="R214" s="79"/>
      <c r="S214" s="80"/>
      <c r="T214" s="81"/>
      <c r="U214" s="77"/>
      <c r="V214" s="79"/>
      <c r="W214" s="79"/>
      <c r="X214" s="82"/>
      <c r="Y214" s="83">
        <f>M214</f>
        <v>567920</v>
      </c>
      <c r="Z214" s="84"/>
      <c r="AA214" s="87">
        <f>AB214*M214/100</f>
        <v>56.792000000000002</v>
      </c>
      <c r="AB214" s="110">
        <v>0.01</v>
      </c>
    </row>
    <row r="215" spans="2:28" ht="16.5" customHeight="1" x14ac:dyDescent="0.25">
      <c r="B215" s="99"/>
      <c r="C215" s="99"/>
      <c r="D215" s="99"/>
      <c r="E215" s="99"/>
      <c r="F215" s="99"/>
      <c r="G215" s="99"/>
      <c r="H215" s="107"/>
      <c r="I215" s="107"/>
      <c r="J215" s="107"/>
      <c r="K215" s="106"/>
      <c r="L215" s="106"/>
      <c r="M215" s="106"/>
      <c r="N215" s="77"/>
      <c r="O215" s="78"/>
      <c r="P215" s="78"/>
      <c r="Q215" s="78"/>
      <c r="R215" s="79"/>
      <c r="S215" s="80"/>
      <c r="T215" s="81"/>
      <c r="U215" s="77"/>
      <c r="V215" s="79"/>
      <c r="W215" s="79"/>
      <c r="X215" s="86"/>
      <c r="Y215" s="83"/>
      <c r="Z215" s="84"/>
      <c r="AA215" s="85"/>
      <c r="AB215" s="86"/>
    </row>
    <row r="216" spans="2:28" ht="16.5" customHeight="1" x14ac:dyDescent="0.25">
      <c r="B216" s="100" t="s">
        <v>205</v>
      </c>
      <c r="C216" s="101"/>
      <c r="D216" s="101"/>
      <c r="E216" s="101"/>
      <c r="F216" s="101"/>
      <c r="G216" s="102"/>
      <c r="H216" s="102" t="s">
        <v>210</v>
      </c>
      <c r="I216" s="102" t="s">
        <v>2544</v>
      </c>
      <c r="J216" s="102" t="s">
        <v>2545</v>
      </c>
      <c r="K216" s="102">
        <v>7</v>
      </c>
      <c r="L216" s="102">
        <v>9</v>
      </c>
      <c r="M216" s="102"/>
      <c r="N216" s="102"/>
      <c r="O216" s="102" t="s">
        <v>208</v>
      </c>
      <c r="P216" s="102" t="s">
        <v>209</v>
      </c>
      <c r="Q216" s="102" t="s">
        <v>139</v>
      </c>
      <c r="R216" s="102">
        <v>34160</v>
      </c>
      <c r="S216" s="102"/>
      <c r="T216" s="102">
        <v>80</v>
      </c>
      <c r="U216" s="102"/>
      <c r="V216" s="103"/>
      <c r="W216" s="101"/>
      <c r="X216" s="102"/>
      <c r="Y216" s="101"/>
      <c r="Z216" s="101"/>
      <c r="AA216" s="101"/>
      <c r="AB216" s="104"/>
    </row>
    <row r="217" spans="2:28" ht="16.5" customHeight="1" x14ac:dyDescent="0.25">
      <c r="B217" s="97">
        <v>1396</v>
      </c>
      <c r="C217" s="97" t="s">
        <v>206</v>
      </c>
      <c r="D217" s="98">
        <v>3872</v>
      </c>
      <c r="E217" s="99">
        <v>8</v>
      </c>
      <c r="F217" s="97">
        <v>6</v>
      </c>
      <c r="G217" s="97">
        <v>1</v>
      </c>
      <c r="H217" s="105">
        <v>8</v>
      </c>
      <c r="I217" s="105">
        <v>0</v>
      </c>
      <c r="J217" s="105">
        <v>21</v>
      </c>
      <c r="K217" s="95">
        <v>3221</v>
      </c>
      <c r="L217" s="106">
        <f>T216</f>
        <v>80</v>
      </c>
      <c r="M217" s="106">
        <f>K217*L217</f>
        <v>257680</v>
      </c>
      <c r="N217" s="77"/>
      <c r="O217" s="78"/>
      <c r="P217" s="78"/>
      <c r="Q217" s="78"/>
      <c r="R217" s="79"/>
      <c r="S217" s="80"/>
      <c r="T217" s="81"/>
      <c r="U217" s="77"/>
      <c r="V217" s="79"/>
      <c r="W217" s="79"/>
      <c r="X217" s="82"/>
      <c r="Y217" s="83">
        <f>M217</f>
        <v>257680</v>
      </c>
      <c r="Z217" s="84"/>
      <c r="AA217" s="87">
        <f>AB217*M217/100</f>
        <v>25.768000000000001</v>
      </c>
      <c r="AB217" s="110">
        <v>0.01</v>
      </c>
    </row>
    <row r="218" spans="2:28" ht="16.5" customHeight="1" x14ac:dyDescent="0.25">
      <c r="B218" s="99"/>
      <c r="C218" s="99"/>
      <c r="D218" s="99"/>
      <c r="E218" s="99"/>
      <c r="F218" s="99"/>
      <c r="G218" s="99"/>
      <c r="H218" s="107"/>
      <c r="I218" s="107"/>
      <c r="J218" s="107"/>
      <c r="K218" s="106"/>
      <c r="L218" s="106"/>
      <c r="M218" s="106"/>
      <c r="N218" s="77"/>
      <c r="O218" s="78"/>
      <c r="P218" s="78"/>
      <c r="Q218" s="78"/>
      <c r="R218" s="79"/>
      <c r="S218" s="80"/>
      <c r="T218" s="81"/>
      <c r="U218" s="77"/>
      <c r="V218" s="79"/>
      <c r="W218" s="79"/>
      <c r="X218" s="86"/>
      <c r="Y218" s="83"/>
      <c r="Z218" s="84"/>
      <c r="AA218" s="85"/>
      <c r="AB218" s="86"/>
    </row>
    <row r="219" spans="2:28" ht="16.5" customHeight="1" x14ac:dyDescent="0.25">
      <c r="B219" s="100" t="s">
        <v>205</v>
      </c>
      <c r="C219" s="101"/>
      <c r="D219" s="101"/>
      <c r="E219" s="101"/>
      <c r="F219" s="101"/>
      <c r="G219" s="102"/>
      <c r="H219" s="102" t="s">
        <v>207</v>
      </c>
      <c r="I219" s="102" t="s">
        <v>600</v>
      </c>
      <c r="J219" s="102" t="s">
        <v>612</v>
      </c>
      <c r="K219" s="102">
        <v>37</v>
      </c>
      <c r="L219" s="102">
        <v>9</v>
      </c>
      <c r="M219" s="102"/>
      <c r="N219" s="102"/>
      <c r="O219" s="102" t="s">
        <v>208</v>
      </c>
      <c r="P219" s="102" t="s">
        <v>209</v>
      </c>
      <c r="Q219" s="102" t="s">
        <v>139</v>
      </c>
      <c r="R219" s="102">
        <v>34160</v>
      </c>
      <c r="S219" s="102"/>
      <c r="T219" s="102">
        <v>80</v>
      </c>
      <c r="U219" s="102"/>
      <c r="V219" s="103"/>
      <c r="W219" s="101"/>
      <c r="X219" s="102"/>
      <c r="Y219" s="101"/>
      <c r="Z219" s="101"/>
      <c r="AA219" s="101"/>
      <c r="AB219" s="104"/>
    </row>
    <row r="220" spans="2:28" ht="16.5" customHeight="1" x14ac:dyDescent="0.25">
      <c r="B220" s="97">
        <v>1417</v>
      </c>
      <c r="C220" s="97" t="s">
        <v>206</v>
      </c>
      <c r="D220" s="98">
        <v>2003</v>
      </c>
      <c r="E220" s="99">
        <v>9</v>
      </c>
      <c r="F220" s="97">
        <v>6</v>
      </c>
      <c r="G220" s="97">
        <v>1</v>
      </c>
      <c r="H220" s="105">
        <v>4</v>
      </c>
      <c r="I220" s="105">
        <v>0</v>
      </c>
      <c r="J220" s="105">
        <v>81</v>
      </c>
      <c r="K220" s="95">
        <v>1681</v>
      </c>
      <c r="L220" s="106">
        <f>T219</f>
        <v>80</v>
      </c>
      <c r="M220" s="106">
        <f>K220*L220</f>
        <v>134480</v>
      </c>
      <c r="N220" s="77"/>
      <c r="O220" s="78"/>
      <c r="P220" s="78"/>
      <c r="Q220" s="78"/>
      <c r="R220" s="79"/>
      <c r="S220" s="80"/>
      <c r="T220" s="81"/>
      <c r="U220" s="77"/>
      <c r="V220" s="79"/>
      <c r="W220" s="79"/>
      <c r="X220" s="82"/>
      <c r="Y220" s="83">
        <f>M220</f>
        <v>134480</v>
      </c>
      <c r="Z220" s="84"/>
      <c r="AA220" s="87">
        <f>AB220*M220/100</f>
        <v>13.448</v>
      </c>
      <c r="AB220" s="110">
        <v>0.01</v>
      </c>
    </row>
    <row r="221" spans="2:28" ht="16.5" customHeight="1" x14ac:dyDescent="0.25">
      <c r="B221" s="99"/>
      <c r="C221" s="99"/>
      <c r="D221" s="99"/>
      <c r="E221" s="99"/>
      <c r="F221" s="99"/>
      <c r="G221" s="99"/>
      <c r="H221" s="107"/>
      <c r="I221" s="107"/>
      <c r="J221" s="107"/>
      <c r="K221" s="106"/>
      <c r="L221" s="106"/>
      <c r="M221" s="106"/>
      <c r="N221" s="77"/>
      <c r="O221" s="78"/>
      <c r="P221" s="78"/>
      <c r="Q221" s="78"/>
      <c r="R221" s="79"/>
      <c r="S221" s="80"/>
      <c r="T221" s="81"/>
      <c r="U221" s="77"/>
      <c r="V221" s="79"/>
      <c r="W221" s="79"/>
      <c r="X221" s="86"/>
      <c r="Y221" s="83"/>
      <c r="Z221" s="84"/>
      <c r="AA221" s="85"/>
      <c r="AB221" s="86"/>
    </row>
    <row r="222" spans="2:28" ht="16.5" customHeight="1" x14ac:dyDescent="0.25">
      <c r="B222" s="100" t="s">
        <v>205</v>
      </c>
      <c r="C222" s="101"/>
      <c r="D222" s="101"/>
      <c r="E222" s="101"/>
      <c r="F222" s="101"/>
      <c r="G222" s="102"/>
      <c r="H222" s="102" t="s">
        <v>210</v>
      </c>
      <c r="I222" s="102" t="s">
        <v>1135</v>
      </c>
      <c r="J222" s="102" t="s">
        <v>1136</v>
      </c>
      <c r="K222" s="102">
        <v>5</v>
      </c>
      <c r="L222" s="102">
        <v>9</v>
      </c>
      <c r="M222" s="102"/>
      <c r="N222" s="102"/>
      <c r="O222" s="102" t="s">
        <v>208</v>
      </c>
      <c r="P222" s="102" t="s">
        <v>209</v>
      </c>
      <c r="Q222" s="102" t="s">
        <v>139</v>
      </c>
      <c r="R222" s="102">
        <v>34160</v>
      </c>
      <c r="S222" s="102"/>
      <c r="T222" s="102">
        <v>80</v>
      </c>
      <c r="U222" s="102"/>
      <c r="V222" s="103"/>
      <c r="W222" s="101"/>
      <c r="X222" s="102" t="s">
        <v>212</v>
      </c>
      <c r="Y222" s="101" t="s">
        <v>2994</v>
      </c>
      <c r="Z222" s="101"/>
      <c r="AA222" s="102" t="s">
        <v>1137</v>
      </c>
      <c r="AB222" s="104"/>
    </row>
    <row r="223" spans="2:28" ht="16.5" customHeight="1" x14ac:dyDescent="0.25">
      <c r="B223" s="97">
        <v>1422</v>
      </c>
      <c r="C223" s="97" t="s">
        <v>206</v>
      </c>
      <c r="D223" s="98">
        <v>15270</v>
      </c>
      <c r="E223" s="99"/>
      <c r="F223" s="97">
        <v>6</v>
      </c>
      <c r="G223" s="97">
        <v>1</v>
      </c>
      <c r="H223" s="105">
        <v>10</v>
      </c>
      <c r="I223" s="105">
        <v>0</v>
      </c>
      <c r="J223" s="105">
        <v>0</v>
      </c>
      <c r="K223" s="95">
        <v>4000</v>
      </c>
      <c r="L223" s="106">
        <f>T222</f>
        <v>80</v>
      </c>
      <c r="M223" s="106">
        <f>K223*L223</f>
        <v>320000</v>
      </c>
      <c r="N223" s="77"/>
      <c r="O223" s="78"/>
      <c r="P223" s="78"/>
      <c r="Q223" s="78"/>
      <c r="R223" s="79"/>
      <c r="S223" s="80"/>
      <c r="T223" s="81"/>
      <c r="U223" s="77"/>
      <c r="V223" s="79"/>
      <c r="W223" s="79"/>
      <c r="X223" s="82"/>
      <c r="Y223" s="83">
        <f>M223</f>
        <v>320000</v>
      </c>
      <c r="Z223" s="84"/>
      <c r="AA223" s="87">
        <f>AB223*M223/100</f>
        <v>32</v>
      </c>
      <c r="AB223" s="110">
        <v>0.01</v>
      </c>
    </row>
    <row r="224" spans="2:28" ht="16.5" customHeight="1" x14ac:dyDescent="0.25">
      <c r="B224" s="99"/>
      <c r="C224" s="99"/>
      <c r="D224" s="99"/>
      <c r="E224" s="99"/>
      <c r="F224" s="99"/>
      <c r="G224" s="99"/>
      <c r="H224" s="107"/>
      <c r="I224" s="107"/>
      <c r="J224" s="107"/>
      <c r="K224" s="106"/>
      <c r="L224" s="106"/>
      <c r="M224" s="106"/>
      <c r="N224" s="77"/>
      <c r="O224" s="78"/>
      <c r="P224" s="78"/>
      <c r="Q224" s="78"/>
      <c r="R224" s="79"/>
      <c r="S224" s="80"/>
      <c r="T224" s="81"/>
      <c r="U224" s="77"/>
      <c r="V224" s="79"/>
      <c r="W224" s="79"/>
      <c r="X224" s="86"/>
      <c r="Y224" s="83"/>
      <c r="Z224" s="84"/>
      <c r="AA224" s="85"/>
      <c r="AB224" s="86"/>
    </row>
    <row r="225" spans="2:28" ht="16.5" customHeight="1" x14ac:dyDescent="0.25">
      <c r="B225" s="100" t="s">
        <v>205</v>
      </c>
      <c r="C225" s="101"/>
      <c r="D225" s="101"/>
      <c r="E225" s="101"/>
      <c r="F225" s="101"/>
      <c r="G225" s="102"/>
      <c r="H225" s="102" t="s">
        <v>207</v>
      </c>
      <c r="I225" s="102" t="s">
        <v>2887</v>
      </c>
      <c r="J225" s="102" t="s">
        <v>1509</v>
      </c>
      <c r="K225" s="102">
        <v>6</v>
      </c>
      <c r="L225" s="102">
        <v>9</v>
      </c>
      <c r="M225" s="102"/>
      <c r="N225" s="102"/>
      <c r="O225" s="102" t="s">
        <v>208</v>
      </c>
      <c r="P225" s="102" t="s">
        <v>209</v>
      </c>
      <c r="Q225" s="102" t="s">
        <v>139</v>
      </c>
      <c r="R225" s="102">
        <v>34160</v>
      </c>
      <c r="S225" s="102"/>
      <c r="T225" s="102">
        <v>80</v>
      </c>
      <c r="U225" s="102" t="s">
        <v>2888</v>
      </c>
      <c r="V225" s="103"/>
      <c r="W225" s="101"/>
      <c r="X225" s="102" t="s">
        <v>212</v>
      </c>
      <c r="Y225" s="101" t="s">
        <v>2889</v>
      </c>
      <c r="Z225" s="101"/>
      <c r="AA225" s="101"/>
      <c r="AB225" s="104"/>
    </row>
    <row r="226" spans="2:28" ht="16.5" customHeight="1" x14ac:dyDescent="0.25">
      <c r="B226" s="97">
        <v>1449</v>
      </c>
      <c r="C226" s="97" t="s">
        <v>206</v>
      </c>
      <c r="D226" s="98" t="s">
        <v>3035</v>
      </c>
      <c r="E226" s="99" t="s">
        <v>3036</v>
      </c>
      <c r="F226" s="97" t="s">
        <v>223</v>
      </c>
      <c r="G226" s="97">
        <v>1</v>
      </c>
      <c r="H226" s="105">
        <v>5</v>
      </c>
      <c r="I226" s="105">
        <v>2</v>
      </c>
      <c r="J226" s="105">
        <v>0</v>
      </c>
      <c r="K226" s="95">
        <v>2200</v>
      </c>
      <c r="L226" s="106">
        <f>T225</f>
        <v>80</v>
      </c>
      <c r="M226" s="106">
        <f>K226*L226</f>
        <v>176000</v>
      </c>
      <c r="N226" s="77"/>
      <c r="O226" s="78"/>
      <c r="P226" s="78"/>
      <c r="Q226" s="78"/>
      <c r="R226" s="79"/>
      <c r="S226" s="80"/>
      <c r="T226" s="81"/>
      <c r="U226" s="77"/>
      <c r="V226" s="79"/>
      <c r="W226" s="79"/>
      <c r="X226" s="82"/>
      <c r="Y226" s="83">
        <f>M226</f>
        <v>176000</v>
      </c>
      <c r="Z226" s="84"/>
      <c r="AA226" s="87">
        <f>AB226*M226/100</f>
        <v>17.600000000000001</v>
      </c>
      <c r="AB226" s="110">
        <v>0.01</v>
      </c>
    </row>
    <row r="227" spans="2:28" ht="16.5" customHeight="1" x14ac:dyDescent="0.25">
      <c r="B227" s="99"/>
      <c r="C227" s="99"/>
      <c r="D227" s="99"/>
      <c r="E227" s="99"/>
      <c r="F227" s="99"/>
      <c r="G227" s="99"/>
      <c r="H227" s="107"/>
      <c r="I227" s="107"/>
      <c r="J227" s="107"/>
      <c r="K227" s="106"/>
      <c r="L227" s="106"/>
      <c r="M227" s="106"/>
      <c r="N227" s="77"/>
      <c r="O227" s="78"/>
      <c r="P227" s="78"/>
      <c r="Q227" s="78"/>
      <c r="R227" s="79"/>
      <c r="S227" s="80"/>
      <c r="T227" s="81"/>
      <c r="U227" s="77"/>
      <c r="V227" s="79"/>
      <c r="W227" s="79"/>
      <c r="X227" s="86"/>
      <c r="Y227" s="83"/>
      <c r="Z227" s="84"/>
      <c r="AA227" s="85"/>
      <c r="AB227" s="86"/>
    </row>
    <row r="228" spans="2:28" ht="16.5" customHeight="1" x14ac:dyDescent="0.25">
      <c r="B228" s="100" t="s">
        <v>205</v>
      </c>
      <c r="C228" s="101"/>
      <c r="D228" s="101"/>
      <c r="E228" s="101"/>
      <c r="F228" s="101"/>
      <c r="G228" s="102"/>
      <c r="H228" s="102" t="s">
        <v>210</v>
      </c>
      <c r="I228" s="102" t="s">
        <v>953</v>
      </c>
      <c r="J228" s="102" t="s">
        <v>2345</v>
      </c>
      <c r="K228" s="102">
        <v>31</v>
      </c>
      <c r="L228" s="102">
        <v>9</v>
      </c>
      <c r="M228" s="102"/>
      <c r="N228" s="102"/>
      <c r="O228" s="102" t="s">
        <v>208</v>
      </c>
      <c r="P228" s="102" t="s">
        <v>209</v>
      </c>
      <c r="Q228" s="102" t="s">
        <v>139</v>
      </c>
      <c r="R228" s="102">
        <v>34160</v>
      </c>
      <c r="S228" s="102"/>
      <c r="T228" s="102">
        <v>80</v>
      </c>
      <c r="U228" s="102" t="s">
        <v>2347</v>
      </c>
      <c r="V228" s="103"/>
      <c r="W228" s="101"/>
      <c r="X228" s="102"/>
      <c r="Y228" s="101"/>
      <c r="Z228" s="101"/>
      <c r="AA228" s="102" t="s">
        <v>3041</v>
      </c>
      <c r="AB228" s="104"/>
    </row>
    <row r="229" spans="2:28" ht="16.5" customHeight="1" x14ac:dyDescent="0.25">
      <c r="B229" s="97">
        <v>1451</v>
      </c>
      <c r="C229" s="97" t="s">
        <v>206</v>
      </c>
      <c r="D229" s="98" t="s">
        <v>3039</v>
      </c>
      <c r="E229" s="99" t="s">
        <v>3040</v>
      </c>
      <c r="F229" s="97" t="s">
        <v>223</v>
      </c>
      <c r="G229" s="97">
        <v>1</v>
      </c>
      <c r="H229" s="105">
        <v>0</v>
      </c>
      <c r="I229" s="105">
        <v>0</v>
      </c>
      <c r="J229" s="105">
        <v>59</v>
      </c>
      <c r="K229" s="95">
        <v>59</v>
      </c>
      <c r="L229" s="106">
        <f>T228</f>
        <v>80</v>
      </c>
      <c r="M229" s="106">
        <f>K229*L229</f>
        <v>4720</v>
      </c>
      <c r="N229" s="77"/>
      <c r="O229" s="78"/>
      <c r="P229" s="78"/>
      <c r="Q229" s="78"/>
      <c r="R229" s="79"/>
      <c r="S229" s="80"/>
      <c r="T229" s="81"/>
      <c r="U229" s="77"/>
      <c r="V229" s="79"/>
      <c r="W229" s="79"/>
      <c r="X229" s="82"/>
      <c r="Y229" s="83">
        <f>M229</f>
        <v>4720</v>
      </c>
      <c r="Z229" s="84"/>
      <c r="AA229" s="87">
        <f>AB229*M229/100</f>
        <v>0.47200000000000003</v>
      </c>
      <c r="AB229" s="110">
        <v>0.01</v>
      </c>
    </row>
    <row r="230" spans="2:28" ht="16.5" customHeight="1" x14ac:dyDescent="0.25">
      <c r="B230" s="99"/>
      <c r="C230" s="99"/>
      <c r="D230" s="99"/>
      <c r="E230" s="99"/>
      <c r="F230" s="99"/>
      <c r="G230" s="99"/>
      <c r="H230" s="107"/>
      <c r="I230" s="107"/>
      <c r="J230" s="107"/>
      <c r="K230" s="106"/>
      <c r="L230" s="106"/>
      <c r="M230" s="106"/>
      <c r="N230" s="77"/>
      <c r="O230" s="78"/>
      <c r="P230" s="78"/>
      <c r="Q230" s="78"/>
      <c r="R230" s="79"/>
      <c r="S230" s="80"/>
      <c r="T230" s="81"/>
      <c r="U230" s="77"/>
      <c r="V230" s="79"/>
      <c r="W230" s="79"/>
      <c r="X230" s="86"/>
      <c r="Y230" s="83"/>
      <c r="Z230" s="84"/>
      <c r="AA230" s="85"/>
      <c r="AB230" s="86"/>
    </row>
    <row r="231" spans="2:28" ht="16.5" customHeight="1" x14ac:dyDescent="0.25">
      <c r="B231" s="100" t="s">
        <v>205</v>
      </c>
      <c r="C231" s="101"/>
      <c r="D231" s="101"/>
      <c r="E231" s="101"/>
      <c r="F231" s="101"/>
      <c r="G231" s="102"/>
      <c r="H231" s="102" t="s">
        <v>207</v>
      </c>
      <c r="I231" s="102" t="s">
        <v>253</v>
      </c>
      <c r="J231" s="102" t="s">
        <v>355</v>
      </c>
      <c r="K231" s="102" t="s">
        <v>3631</v>
      </c>
      <c r="L231" s="102">
        <v>9</v>
      </c>
      <c r="M231" s="102"/>
      <c r="N231" s="102"/>
      <c r="O231" s="102" t="s">
        <v>208</v>
      </c>
      <c r="P231" s="102" t="s">
        <v>209</v>
      </c>
      <c r="Q231" s="102" t="s">
        <v>139</v>
      </c>
      <c r="R231" s="102">
        <v>34160</v>
      </c>
      <c r="S231" s="102"/>
      <c r="T231" s="102">
        <v>80</v>
      </c>
      <c r="U231" s="102"/>
      <c r="V231" s="103"/>
      <c r="W231" s="101"/>
      <c r="X231" s="102"/>
      <c r="Y231" s="101"/>
      <c r="Z231" s="101"/>
      <c r="AA231" s="101"/>
      <c r="AB231" s="104"/>
    </row>
    <row r="232" spans="2:28" ht="16.5" customHeight="1" x14ac:dyDescent="0.25">
      <c r="B232" s="97">
        <v>1656</v>
      </c>
      <c r="C232" s="97" t="s">
        <v>206</v>
      </c>
      <c r="D232" s="98" t="s">
        <v>3630</v>
      </c>
      <c r="E232" s="99" t="s">
        <v>3089</v>
      </c>
      <c r="F232" s="97" t="s">
        <v>223</v>
      </c>
      <c r="G232" s="97">
        <v>1</v>
      </c>
      <c r="H232" s="105">
        <v>8</v>
      </c>
      <c r="I232" s="105">
        <v>0</v>
      </c>
      <c r="J232" s="105">
        <v>39</v>
      </c>
      <c r="K232" s="95">
        <v>3239</v>
      </c>
      <c r="L232" s="106">
        <f>T231</f>
        <v>80</v>
      </c>
      <c r="M232" s="106">
        <f>K232*L232</f>
        <v>259120</v>
      </c>
      <c r="N232" s="77"/>
      <c r="O232" s="78"/>
      <c r="P232" s="78"/>
      <c r="Q232" s="78"/>
      <c r="R232" s="79"/>
      <c r="S232" s="80"/>
      <c r="T232" s="81"/>
      <c r="U232" s="77"/>
      <c r="V232" s="79"/>
      <c r="W232" s="79"/>
      <c r="X232" s="82"/>
      <c r="Y232" s="83">
        <f>M232</f>
        <v>259120</v>
      </c>
      <c r="Z232" s="84"/>
      <c r="AA232" s="87">
        <f>AB232*M232/100</f>
        <v>25.912000000000003</v>
      </c>
      <c r="AB232" s="110">
        <v>0.01</v>
      </c>
    </row>
    <row r="233" spans="2:28" ht="16.5" customHeight="1" x14ac:dyDescent="0.25">
      <c r="B233" s="99"/>
      <c r="C233" s="99"/>
      <c r="D233" s="99"/>
      <c r="E233" s="99"/>
      <c r="F233" s="99"/>
      <c r="G233" s="99"/>
      <c r="H233" s="107"/>
      <c r="I233" s="107"/>
      <c r="J233" s="107"/>
      <c r="K233" s="106"/>
      <c r="L233" s="106"/>
      <c r="M233" s="106"/>
      <c r="N233" s="77"/>
      <c r="O233" s="78"/>
      <c r="P233" s="78"/>
      <c r="Q233" s="78"/>
      <c r="R233" s="79"/>
      <c r="S233" s="80"/>
      <c r="T233" s="81"/>
      <c r="U233" s="77"/>
      <c r="V233" s="79"/>
      <c r="W233" s="79"/>
      <c r="X233" s="86"/>
      <c r="Y233" s="83"/>
      <c r="Z233" s="84"/>
      <c r="AA233" s="85"/>
      <c r="AB233" s="86"/>
    </row>
    <row r="234" spans="2:28" ht="16.5" customHeight="1" x14ac:dyDescent="0.25">
      <c r="B234" s="100" t="s">
        <v>205</v>
      </c>
      <c r="C234" s="101"/>
      <c r="D234" s="101"/>
      <c r="E234" s="101"/>
      <c r="F234" s="101"/>
      <c r="G234" s="102"/>
      <c r="H234" s="102" t="s">
        <v>207</v>
      </c>
      <c r="I234" s="102" t="s">
        <v>2277</v>
      </c>
      <c r="J234" s="102" t="s">
        <v>1509</v>
      </c>
      <c r="K234" s="102" t="s">
        <v>3074</v>
      </c>
      <c r="L234" s="102">
        <v>9</v>
      </c>
      <c r="M234" s="102"/>
      <c r="N234" s="102"/>
      <c r="O234" s="102" t="s">
        <v>208</v>
      </c>
      <c r="P234" s="102" t="s">
        <v>209</v>
      </c>
      <c r="Q234" s="102" t="s">
        <v>139</v>
      </c>
      <c r="R234" s="102">
        <v>34160</v>
      </c>
      <c r="S234" s="102"/>
      <c r="T234" s="102">
        <v>80</v>
      </c>
      <c r="U234" s="102" t="s">
        <v>3691</v>
      </c>
      <c r="V234" s="103"/>
      <c r="W234" s="101"/>
      <c r="X234" s="102"/>
      <c r="Y234" s="101"/>
      <c r="Z234" s="101"/>
      <c r="AA234" s="102" t="s">
        <v>3690</v>
      </c>
      <c r="AB234" s="104"/>
    </row>
    <row r="235" spans="2:28" ht="16.5" customHeight="1" x14ac:dyDescent="0.25">
      <c r="B235" s="97">
        <v>1681</v>
      </c>
      <c r="C235" s="97" t="s">
        <v>206</v>
      </c>
      <c r="D235" s="98" t="s">
        <v>3689</v>
      </c>
      <c r="E235" s="99" t="s">
        <v>3138</v>
      </c>
      <c r="F235" s="97" t="s">
        <v>223</v>
      </c>
      <c r="G235" s="97"/>
      <c r="H235" s="105">
        <v>8</v>
      </c>
      <c r="I235" s="105">
        <v>3</v>
      </c>
      <c r="J235" s="105">
        <v>14</v>
      </c>
      <c r="K235" s="95">
        <v>3514</v>
      </c>
      <c r="L235" s="106">
        <f>T234</f>
        <v>80</v>
      </c>
      <c r="M235" s="106">
        <f>K235*L235</f>
        <v>281120</v>
      </c>
      <c r="N235" s="77"/>
      <c r="O235" s="78"/>
      <c r="P235" s="78"/>
      <c r="Q235" s="78"/>
      <c r="R235" s="79"/>
      <c r="S235" s="80"/>
      <c r="T235" s="81"/>
      <c r="U235" s="77"/>
      <c r="V235" s="79"/>
      <c r="W235" s="79"/>
      <c r="X235" s="82"/>
      <c r="Y235" s="83">
        <f>M235</f>
        <v>281120</v>
      </c>
      <c r="Z235" s="84"/>
      <c r="AA235" s="87">
        <f>AB235*M235/100</f>
        <v>28.112000000000002</v>
      </c>
      <c r="AB235" s="110">
        <v>0.01</v>
      </c>
    </row>
    <row r="236" spans="2:28" ht="16.5" customHeight="1" x14ac:dyDescent="0.25">
      <c r="B236" s="97"/>
      <c r="C236" s="97"/>
      <c r="D236" s="98"/>
      <c r="E236" s="99"/>
      <c r="F236" s="97"/>
      <c r="G236" s="97"/>
      <c r="H236" s="105"/>
      <c r="I236" s="105">
        <v>1</v>
      </c>
      <c r="J236" s="105">
        <v>0</v>
      </c>
      <c r="K236" s="95">
        <v>100</v>
      </c>
      <c r="L236" s="106">
        <f>T234</f>
        <v>80</v>
      </c>
      <c r="M236" s="106">
        <f>K236*L236</f>
        <v>8000</v>
      </c>
      <c r="N236" s="77"/>
      <c r="O236" s="78" t="s">
        <v>203</v>
      </c>
      <c r="P236" s="78" t="s">
        <v>5</v>
      </c>
      <c r="Q236" s="78" t="s">
        <v>143</v>
      </c>
      <c r="R236" s="79">
        <v>108</v>
      </c>
      <c r="S236" s="80"/>
      <c r="T236" s="81">
        <v>8050</v>
      </c>
      <c r="U236" s="96" t="s">
        <v>1198</v>
      </c>
      <c r="V236" s="79">
        <f>R236*T236*7/100</f>
        <v>60858</v>
      </c>
      <c r="W236" s="79">
        <f>R236*T236-V236</f>
        <v>808542</v>
      </c>
      <c r="X236" s="82">
        <f>M236+W236</f>
        <v>816542</v>
      </c>
      <c r="Y236" s="83">
        <f>M236</f>
        <v>8000</v>
      </c>
      <c r="Z236" s="84"/>
      <c r="AA236" s="87">
        <f>AB236*M236/100</f>
        <v>1.6</v>
      </c>
      <c r="AB236" s="86">
        <v>0.02</v>
      </c>
    </row>
    <row r="237" spans="2:28" ht="16.5" customHeight="1" x14ac:dyDescent="0.25">
      <c r="B237" s="97"/>
      <c r="C237" s="97"/>
      <c r="D237" s="98"/>
      <c r="E237" s="99"/>
      <c r="F237" s="97"/>
      <c r="G237" s="97"/>
      <c r="H237" s="105">
        <v>9</v>
      </c>
      <c r="I237" s="105">
        <v>0</v>
      </c>
      <c r="J237" s="105">
        <v>14</v>
      </c>
      <c r="K237" s="95">
        <v>3614</v>
      </c>
      <c r="L237" s="106"/>
      <c r="M237" s="106"/>
      <c r="N237" s="77"/>
      <c r="O237" s="78"/>
      <c r="P237" s="78"/>
      <c r="Q237" s="78"/>
      <c r="R237" s="79"/>
      <c r="S237" s="80"/>
      <c r="T237" s="81"/>
      <c r="U237" s="77"/>
      <c r="V237" s="79"/>
      <c r="W237" s="79"/>
      <c r="X237" s="82"/>
      <c r="Y237" s="83"/>
      <c r="Z237" s="84"/>
      <c r="AA237" s="87"/>
      <c r="AB237" s="82"/>
    </row>
    <row r="238" spans="2:28" ht="16.5" customHeight="1" x14ac:dyDescent="0.25">
      <c r="B238" s="99"/>
      <c r="C238" s="99"/>
      <c r="D238" s="99"/>
      <c r="E238" s="99"/>
      <c r="F238" s="99"/>
      <c r="G238" s="99"/>
      <c r="H238" s="107"/>
      <c r="I238" s="107"/>
      <c r="J238" s="107"/>
      <c r="K238" s="106"/>
      <c r="L238" s="106"/>
      <c r="M238" s="106"/>
      <c r="N238" s="77"/>
      <c r="O238" s="78"/>
      <c r="P238" s="78"/>
      <c r="Q238" s="78"/>
      <c r="R238" s="79"/>
      <c r="S238" s="80"/>
      <c r="T238" s="81"/>
      <c r="U238" s="77"/>
      <c r="V238" s="79"/>
      <c r="W238" s="79"/>
      <c r="X238" s="86"/>
      <c r="Y238" s="83"/>
      <c r="Z238" s="84"/>
      <c r="AA238" s="85"/>
      <c r="AB238" s="86"/>
    </row>
    <row r="239" spans="2:28" ht="16.5" customHeight="1" x14ac:dyDescent="0.25">
      <c r="B239" s="100" t="s">
        <v>205</v>
      </c>
      <c r="C239" s="101"/>
      <c r="D239" s="101"/>
      <c r="E239" s="101"/>
      <c r="F239" s="101"/>
      <c r="G239" s="102"/>
      <c r="H239" s="102" t="s">
        <v>213</v>
      </c>
      <c r="I239" s="102" t="s">
        <v>3732</v>
      </c>
      <c r="J239" s="102" t="s">
        <v>3733</v>
      </c>
      <c r="K239" s="102">
        <v>60</v>
      </c>
      <c r="L239" s="102">
        <v>9</v>
      </c>
      <c r="M239" s="102"/>
      <c r="N239" s="102"/>
      <c r="O239" s="102" t="s">
        <v>208</v>
      </c>
      <c r="P239" s="102" t="s">
        <v>209</v>
      </c>
      <c r="Q239" s="102" t="s">
        <v>139</v>
      </c>
      <c r="R239" s="102">
        <v>34160</v>
      </c>
      <c r="S239" s="102"/>
      <c r="T239" s="102">
        <v>80</v>
      </c>
      <c r="U239" s="102"/>
      <c r="V239" s="103"/>
      <c r="W239" s="101"/>
      <c r="X239" s="102"/>
      <c r="Y239" s="101"/>
      <c r="Z239" s="101"/>
      <c r="AA239" s="101"/>
      <c r="AB239" s="104"/>
    </row>
    <row r="240" spans="2:28" ht="16.5" customHeight="1" x14ac:dyDescent="0.25">
      <c r="B240" s="97">
        <v>1692</v>
      </c>
      <c r="C240" s="97" t="s">
        <v>206</v>
      </c>
      <c r="D240" s="98" t="s">
        <v>3731</v>
      </c>
      <c r="E240" s="99" t="s">
        <v>3074</v>
      </c>
      <c r="F240" s="97" t="s">
        <v>223</v>
      </c>
      <c r="G240" s="97">
        <v>1</v>
      </c>
      <c r="H240" s="105">
        <v>9</v>
      </c>
      <c r="I240" s="105">
        <v>0</v>
      </c>
      <c r="J240" s="105">
        <v>13</v>
      </c>
      <c r="K240" s="95">
        <v>3613</v>
      </c>
      <c r="L240" s="106">
        <f>T239</f>
        <v>80</v>
      </c>
      <c r="M240" s="106">
        <f>K240*L240</f>
        <v>289040</v>
      </c>
      <c r="N240" s="77"/>
      <c r="O240" s="78"/>
      <c r="P240" s="78"/>
      <c r="Q240" s="78"/>
      <c r="R240" s="79"/>
      <c r="S240" s="80"/>
      <c r="T240" s="81"/>
      <c r="U240" s="77"/>
      <c r="V240" s="79"/>
      <c r="W240" s="79"/>
      <c r="X240" s="82"/>
      <c r="Y240" s="83">
        <f>M240</f>
        <v>289040</v>
      </c>
      <c r="Z240" s="84"/>
      <c r="AA240" s="87">
        <f>AB240*M240/100</f>
        <v>28.904</v>
      </c>
      <c r="AB240" s="110">
        <v>0.01</v>
      </c>
    </row>
    <row r="241" spans="2:28" ht="16.5" customHeight="1" x14ac:dyDescent="0.25">
      <c r="B241" s="99"/>
      <c r="C241" s="99"/>
      <c r="D241" s="99"/>
      <c r="E241" s="99"/>
      <c r="F241" s="99"/>
      <c r="G241" s="99"/>
      <c r="H241" s="107"/>
      <c r="I241" s="107"/>
      <c r="J241" s="107"/>
      <c r="K241" s="106"/>
      <c r="L241" s="106"/>
      <c r="M241" s="106"/>
      <c r="N241" s="77"/>
      <c r="O241" s="78"/>
      <c r="P241" s="78"/>
      <c r="Q241" s="78"/>
      <c r="R241" s="79"/>
      <c r="S241" s="80"/>
      <c r="T241" s="81"/>
      <c r="U241" s="77"/>
      <c r="V241" s="79"/>
      <c r="W241" s="79"/>
      <c r="X241" s="86"/>
      <c r="Y241" s="83"/>
      <c r="Z241" s="84"/>
      <c r="AA241" s="85"/>
      <c r="AB241" s="86"/>
    </row>
    <row r="242" spans="2:28" ht="16.5" customHeight="1" x14ac:dyDescent="0.25">
      <c r="B242" s="100" t="s">
        <v>205</v>
      </c>
      <c r="C242" s="101"/>
      <c r="D242" s="101"/>
      <c r="E242" s="101"/>
      <c r="F242" s="101"/>
      <c r="G242" s="102"/>
      <c r="H242" s="102" t="s">
        <v>207</v>
      </c>
      <c r="I242" s="102" t="s">
        <v>3734</v>
      </c>
      <c r="J242" s="102" t="s">
        <v>1509</v>
      </c>
      <c r="K242" s="102">
        <v>2</v>
      </c>
      <c r="L242" s="102">
        <v>9</v>
      </c>
      <c r="M242" s="102"/>
      <c r="N242" s="102"/>
      <c r="O242" s="102" t="s">
        <v>208</v>
      </c>
      <c r="P242" s="102" t="s">
        <v>209</v>
      </c>
      <c r="Q242" s="102" t="s">
        <v>139</v>
      </c>
      <c r="R242" s="102">
        <v>34160</v>
      </c>
      <c r="S242" s="102"/>
      <c r="T242" s="102">
        <v>80</v>
      </c>
      <c r="U242" s="102"/>
      <c r="V242" s="103"/>
      <c r="W242" s="101"/>
      <c r="X242" s="102"/>
      <c r="Y242" s="101"/>
      <c r="Z242" s="101"/>
      <c r="AA242" s="101"/>
      <c r="AB242" s="104"/>
    </row>
    <row r="243" spans="2:28" ht="16.5" customHeight="1" x14ac:dyDescent="0.25">
      <c r="B243" s="97">
        <v>1693</v>
      </c>
      <c r="C243" s="97" t="s">
        <v>206</v>
      </c>
      <c r="D243" s="98">
        <v>2018</v>
      </c>
      <c r="E243" s="99" t="s">
        <v>3058</v>
      </c>
      <c r="F243" s="97" t="s">
        <v>223</v>
      </c>
      <c r="G243" s="97">
        <v>1</v>
      </c>
      <c r="H243" s="105">
        <v>9</v>
      </c>
      <c r="I243" s="105">
        <v>0</v>
      </c>
      <c r="J243" s="105">
        <v>14</v>
      </c>
      <c r="K243" s="95">
        <v>3614</v>
      </c>
      <c r="L243" s="106">
        <f>T242</f>
        <v>80</v>
      </c>
      <c r="M243" s="106">
        <f>K243*L243</f>
        <v>289120</v>
      </c>
      <c r="N243" s="77"/>
      <c r="O243" s="78"/>
      <c r="P243" s="78"/>
      <c r="Q243" s="78"/>
      <c r="R243" s="79"/>
      <c r="S243" s="80"/>
      <c r="T243" s="81"/>
      <c r="U243" s="77"/>
      <c r="V243" s="79"/>
      <c r="W243" s="79"/>
      <c r="X243" s="82"/>
      <c r="Y243" s="83">
        <f>M243</f>
        <v>289120</v>
      </c>
      <c r="Z243" s="84"/>
      <c r="AA243" s="87">
        <f>AB243*M243/100</f>
        <v>28.912000000000003</v>
      </c>
      <c r="AB243" s="110">
        <v>0.01</v>
      </c>
    </row>
    <row r="244" spans="2:28" ht="16.5" customHeight="1" x14ac:dyDescent="0.25">
      <c r="B244" s="99"/>
      <c r="C244" s="99"/>
      <c r="D244" s="99"/>
      <c r="E244" s="99"/>
      <c r="F244" s="99"/>
      <c r="G244" s="99"/>
      <c r="H244" s="107"/>
      <c r="I244" s="107"/>
      <c r="J244" s="107"/>
      <c r="K244" s="106"/>
      <c r="L244" s="106"/>
      <c r="M244" s="106"/>
      <c r="N244" s="77"/>
      <c r="O244" s="78"/>
      <c r="P244" s="78"/>
      <c r="Q244" s="78"/>
      <c r="R244" s="79"/>
      <c r="S244" s="80"/>
      <c r="T244" s="81"/>
      <c r="U244" s="77"/>
      <c r="V244" s="79"/>
      <c r="W244" s="79"/>
      <c r="X244" s="86"/>
      <c r="Y244" s="83"/>
      <c r="Z244" s="84"/>
      <c r="AA244" s="85"/>
      <c r="AB244" s="86"/>
    </row>
    <row r="245" spans="2:28" ht="16.5" customHeight="1" x14ac:dyDescent="0.25">
      <c r="B245" s="100" t="s">
        <v>205</v>
      </c>
      <c r="C245" s="101"/>
      <c r="D245" s="101"/>
      <c r="E245" s="101"/>
      <c r="F245" s="101"/>
      <c r="G245" s="102"/>
      <c r="H245" s="102" t="s">
        <v>210</v>
      </c>
      <c r="I245" s="102" t="s">
        <v>788</v>
      </c>
      <c r="J245" s="102" t="s">
        <v>845</v>
      </c>
      <c r="K245" s="102" t="s">
        <v>3096</v>
      </c>
      <c r="L245" s="102">
        <v>9</v>
      </c>
      <c r="M245" s="102"/>
      <c r="N245" s="102"/>
      <c r="O245" s="102" t="s">
        <v>208</v>
      </c>
      <c r="P245" s="102" t="s">
        <v>209</v>
      </c>
      <c r="Q245" s="102" t="s">
        <v>139</v>
      </c>
      <c r="R245" s="102">
        <v>34160</v>
      </c>
      <c r="S245" s="102"/>
      <c r="T245" s="102">
        <v>80</v>
      </c>
      <c r="U245" s="102" t="s">
        <v>4120</v>
      </c>
      <c r="V245" s="103"/>
      <c r="W245" s="101"/>
      <c r="X245" s="102"/>
      <c r="Y245" s="101"/>
      <c r="Z245" s="101"/>
      <c r="AA245" s="101"/>
      <c r="AB245" s="104"/>
    </row>
    <row r="246" spans="2:28" ht="16.5" customHeight="1" x14ac:dyDescent="0.25">
      <c r="B246" s="97">
        <v>1837</v>
      </c>
      <c r="C246" s="97" t="s">
        <v>206</v>
      </c>
      <c r="D246" s="98" t="s">
        <v>4119</v>
      </c>
      <c r="E246" s="99" t="s">
        <v>3505</v>
      </c>
      <c r="F246" s="97" t="s">
        <v>223</v>
      </c>
      <c r="G246" s="97">
        <v>2</v>
      </c>
      <c r="H246" s="105">
        <v>0</v>
      </c>
      <c r="I246" s="105">
        <v>2</v>
      </c>
      <c r="J246" s="105">
        <v>12</v>
      </c>
      <c r="K246" s="95">
        <v>212</v>
      </c>
      <c r="L246" s="106">
        <f>T245</f>
        <v>80</v>
      </c>
      <c r="M246" s="106">
        <f>K246*L246</f>
        <v>16960</v>
      </c>
      <c r="N246" s="77"/>
      <c r="O246" s="78" t="s">
        <v>203</v>
      </c>
      <c r="P246" s="78" t="s">
        <v>211</v>
      </c>
      <c r="Q246" s="78" t="s">
        <v>143</v>
      </c>
      <c r="R246" s="79">
        <v>135</v>
      </c>
      <c r="S246" s="80"/>
      <c r="T246" s="81">
        <v>7450</v>
      </c>
      <c r="U246" s="96" t="s">
        <v>1158</v>
      </c>
      <c r="V246" s="79">
        <f>R246*T246*85/100</f>
        <v>854887.5</v>
      </c>
      <c r="W246" s="79">
        <f>R246*T246-V246</f>
        <v>150862.5</v>
      </c>
      <c r="X246" s="82">
        <f>M246+W246</f>
        <v>167822.5</v>
      </c>
      <c r="Y246" s="83">
        <f>M246</f>
        <v>16960</v>
      </c>
      <c r="Z246" s="84"/>
      <c r="AA246" s="87">
        <f>AB246*M246/100</f>
        <v>3.3919999999999999</v>
      </c>
      <c r="AB246" s="86">
        <v>0.02</v>
      </c>
    </row>
    <row r="247" spans="2:28" ht="16.5" customHeight="1" x14ac:dyDescent="0.25">
      <c r="B247" s="99"/>
      <c r="C247" s="99"/>
      <c r="D247" s="99"/>
      <c r="E247" s="99"/>
      <c r="F247" s="99"/>
      <c r="G247" s="99"/>
      <c r="H247" s="107"/>
      <c r="I247" s="107"/>
      <c r="J247" s="107"/>
      <c r="K247" s="106"/>
      <c r="L247" s="106"/>
      <c r="M247" s="106"/>
      <c r="N247" s="77"/>
      <c r="O247" s="78"/>
      <c r="P247" s="78"/>
      <c r="Q247" s="78"/>
      <c r="R247" s="79"/>
      <c r="S247" s="80"/>
      <c r="T247" s="81"/>
      <c r="U247" s="77"/>
      <c r="V247" s="79"/>
      <c r="W247" s="79"/>
      <c r="X247" s="86"/>
      <c r="Y247" s="83"/>
      <c r="Z247" s="84"/>
      <c r="AA247" s="85"/>
      <c r="AB247" s="86"/>
    </row>
    <row r="248" spans="2:28" ht="16.5" customHeight="1" x14ac:dyDescent="0.25">
      <c r="B248" s="100" t="s">
        <v>205</v>
      </c>
      <c r="C248" s="101"/>
      <c r="D248" s="101"/>
      <c r="E248" s="101"/>
      <c r="F248" s="101"/>
      <c r="G248" s="102"/>
      <c r="H248" s="102" t="s">
        <v>210</v>
      </c>
      <c r="I248" s="102" t="s">
        <v>4123</v>
      </c>
      <c r="J248" s="102" t="s">
        <v>845</v>
      </c>
      <c r="K248" s="102" t="s">
        <v>3096</v>
      </c>
      <c r="L248" s="102">
        <v>9</v>
      </c>
      <c r="M248" s="102"/>
      <c r="N248" s="102"/>
      <c r="O248" s="102" t="s">
        <v>208</v>
      </c>
      <c r="P248" s="102" t="s">
        <v>209</v>
      </c>
      <c r="Q248" s="102" t="s">
        <v>139</v>
      </c>
      <c r="R248" s="102">
        <v>34160</v>
      </c>
      <c r="S248" s="102"/>
      <c r="T248" s="102">
        <v>80</v>
      </c>
      <c r="U248" s="102" t="s">
        <v>4124</v>
      </c>
      <c r="V248" s="103"/>
      <c r="W248" s="101"/>
      <c r="X248" s="102"/>
      <c r="Y248" s="101" t="s">
        <v>4125</v>
      </c>
      <c r="Z248" s="101"/>
      <c r="AA248" s="101"/>
      <c r="AB248" s="104"/>
    </row>
    <row r="249" spans="2:28" ht="16.5" customHeight="1" x14ac:dyDescent="0.25">
      <c r="B249" s="97">
        <v>1838</v>
      </c>
      <c r="C249" s="97" t="s">
        <v>206</v>
      </c>
      <c r="D249" s="98" t="s">
        <v>4121</v>
      </c>
      <c r="E249" s="99" t="s">
        <v>4122</v>
      </c>
      <c r="F249" s="97" t="s">
        <v>223</v>
      </c>
      <c r="G249" s="97">
        <v>2</v>
      </c>
      <c r="H249" s="105">
        <v>0</v>
      </c>
      <c r="I249" s="105">
        <v>1</v>
      </c>
      <c r="J249" s="105">
        <v>58</v>
      </c>
      <c r="K249" s="95">
        <v>158</v>
      </c>
      <c r="L249" s="106">
        <f>T248</f>
        <v>80</v>
      </c>
      <c r="M249" s="106">
        <f>K249*L249</f>
        <v>12640</v>
      </c>
      <c r="N249" s="77"/>
      <c r="O249" s="78" t="s">
        <v>203</v>
      </c>
      <c r="P249" s="78" t="s">
        <v>25</v>
      </c>
      <c r="Q249" s="78" t="s">
        <v>143</v>
      </c>
      <c r="R249" s="79">
        <v>135</v>
      </c>
      <c r="S249" s="80"/>
      <c r="T249" s="81">
        <v>7450</v>
      </c>
      <c r="U249" s="96" t="s">
        <v>2697</v>
      </c>
      <c r="V249" s="79">
        <f>R249*T249*86/100</f>
        <v>864945</v>
      </c>
      <c r="W249" s="79">
        <f>R249*T249-V249</f>
        <v>140805</v>
      </c>
      <c r="X249" s="82">
        <f>M249+W249</f>
        <v>153445</v>
      </c>
      <c r="Y249" s="83">
        <f>M249</f>
        <v>12640</v>
      </c>
      <c r="Z249" s="84"/>
      <c r="AA249" s="87">
        <f>AB249*M249/100</f>
        <v>2.528</v>
      </c>
      <c r="AB249" s="86">
        <v>0.02</v>
      </c>
    </row>
    <row r="250" spans="2:28" ht="16.5" customHeight="1" x14ac:dyDescent="0.25">
      <c r="B250" s="99"/>
      <c r="C250" s="99"/>
      <c r="D250" s="99"/>
      <c r="E250" s="99"/>
      <c r="F250" s="99"/>
      <c r="G250" s="99"/>
      <c r="H250" s="107"/>
      <c r="I250" s="107"/>
      <c r="J250" s="107"/>
      <c r="K250" s="106"/>
      <c r="L250" s="106"/>
      <c r="M250" s="106"/>
      <c r="N250" s="77"/>
      <c r="O250" s="78"/>
      <c r="P250" s="78"/>
      <c r="Q250" s="78"/>
      <c r="R250" s="79"/>
      <c r="S250" s="80"/>
      <c r="T250" s="81"/>
      <c r="U250" s="77"/>
      <c r="V250" s="79"/>
      <c r="W250" s="79"/>
      <c r="X250" s="86"/>
      <c r="Y250" s="83"/>
      <c r="Z250" s="84"/>
      <c r="AA250" s="85"/>
      <c r="AB250" s="86"/>
    </row>
    <row r="251" spans="2:28" ht="16.5" customHeight="1" x14ac:dyDescent="0.25">
      <c r="B251" s="100" t="s">
        <v>205</v>
      </c>
      <c r="C251" s="101"/>
      <c r="D251" s="101"/>
      <c r="E251" s="101"/>
      <c r="F251" s="101"/>
      <c r="G251" s="102"/>
      <c r="H251" s="102" t="s">
        <v>210</v>
      </c>
      <c r="I251" s="102" t="s">
        <v>4123</v>
      </c>
      <c r="J251" s="102" t="s">
        <v>845</v>
      </c>
      <c r="K251" s="102" t="s">
        <v>3096</v>
      </c>
      <c r="L251" s="102">
        <v>9</v>
      </c>
      <c r="M251" s="102"/>
      <c r="N251" s="102"/>
      <c r="O251" s="102" t="s">
        <v>208</v>
      </c>
      <c r="P251" s="102" t="s">
        <v>209</v>
      </c>
      <c r="Q251" s="102" t="s">
        <v>139</v>
      </c>
      <c r="R251" s="102">
        <v>34160</v>
      </c>
      <c r="S251" s="102"/>
      <c r="T251" s="102">
        <v>80</v>
      </c>
      <c r="U251" s="102"/>
      <c r="V251" s="103"/>
      <c r="W251" s="101"/>
      <c r="X251" s="102"/>
      <c r="Y251" s="101"/>
      <c r="Z251" s="101"/>
      <c r="AA251" s="101"/>
      <c r="AB251" s="104"/>
    </row>
    <row r="252" spans="2:28" ht="16.5" customHeight="1" x14ac:dyDescent="0.25">
      <c r="B252" s="97">
        <v>1839</v>
      </c>
      <c r="C252" s="97" t="s">
        <v>206</v>
      </c>
      <c r="D252" s="98" t="s">
        <v>4126</v>
      </c>
      <c r="E252" s="99" t="s">
        <v>3058</v>
      </c>
      <c r="F252" s="97" t="s">
        <v>223</v>
      </c>
      <c r="G252" s="97">
        <v>1</v>
      </c>
      <c r="H252" s="105">
        <v>3</v>
      </c>
      <c r="I252" s="105">
        <v>2</v>
      </c>
      <c r="J252" s="105">
        <v>72</v>
      </c>
      <c r="K252" s="95">
        <v>1472</v>
      </c>
      <c r="L252" s="106">
        <f>T251</f>
        <v>80</v>
      </c>
      <c r="M252" s="106">
        <f>K252*L252</f>
        <v>117760</v>
      </c>
      <c r="N252" s="77"/>
      <c r="O252" s="78"/>
      <c r="P252" s="78"/>
      <c r="Q252" s="78"/>
      <c r="R252" s="79"/>
      <c r="S252" s="80"/>
      <c r="T252" s="81"/>
      <c r="U252" s="77"/>
      <c r="V252" s="79"/>
      <c r="W252" s="79"/>
      <c r="X252" s="82"/>
      <c r="Y252" s="83">
        <f>M252</f>
        <v>117760</v>
      </c>
      <c r="Z252" s="84"/>
      <c r="AA252" s="87">
        <f>AB252*M252/100</f>
        <v>11.776000000000002</v>
      </c>
      <c r="AB252" s="110">
        <v>0.01</v>
      </c>
    </row>
    <row r="253" spans="2:28" ht="16.5" customHeight="1" x14ac:dyDescent="0.25">
      <c r="B253" s="99"/>
      <c r="C253" s="99"/>
      <c r="D253" s="99"/>
      <c r="E253" s="99"/>
      <c r="F253" s="99"/>
      <c r="G253" s="99"/>
      <c r="H253" s="107"/>
      <c r="I253" s="107"/>
      <c r="J253" s="107"/>
      <c r="K253" s="106"/>
      <c r="L253" s="106"/>
      <c r="M253" s="106"/>
      <c r="N253" s="77"/>
      <c r="O253" s="78"/>
      <c r="P253" s="78"/>
      <c r="Q253" s="78"/>
      <c r="R253" s="79"/>
      <c r="S253" s="80"/>
      <c r="T253" s="81"/>
      <c r="U253" s="77"/>
      <c r="V253" s="79"/>
      <c r="W253" s="79"/>
      <c r="X253" s="86"/>
      <c r="Y253" s="83"/>
      <c r="Z253" s="84"/>
      <c r="AA253" s="85"/>
      <c r="AB253" s="86"/>
    </row>
    <row r="254" spans="2:28" ht="16.5" customHeight="1" x14ac:dyDescent="0.25">
      <c r="B254" s="100" t="s">
        <v>205</v>
      </c>
      <c r="C254" s="101"/>
      <c r="D254" s="101"/>
      <c r="E254" s="101"/>
      <c r="F254" s="101"/>
      <c r="G254" s="102"/>
      <c r="H254" s="102" t="s">
        <v>210</v>
      </c>
      <c r="I254" s="102" t="s">
        <v>3476</v>
      </c>
      <c r="J254" s="102" t="s">
        <v>1345</v>
      </c>
      <c r="K254" s="102">
        <v>81</v>
      </c>
      <c r="L254" s="102">
        <v>9</v>
      </c>
      <c r="M254" s="102"/>
      <c r="N254" s="102"/>
      <c r="O254" s="102" t="s">
        <v>208</v>
      </c>
      <c r="P254" s="102" t="s">
        <v>209</v>
      </c>
      <c r="Q254" s="102" t="s">
        <v>139</v>
      </c>
      <c r="R254" s="102">
        <v>34160</v>
      </c>
      <c r="S254" s="102"/>
      <c r="T254" s="102">
        <v>250</v>
      </c>
      <c r="U254" s="102" t="s">
        <v>4129</v>
      </c>
      <c r="V254" s="103"/>
      <c r="W254" s="101"/>
      <c r="X254" s="102"/>
      <c r="Y254" s="101"/>
      <c r="Z254" s="101"/>
      <c r="AA254" s="102" t="s">
        <v>4128</v>
      </c>
      <c r="AB254" s="104"/>
    </row>
    <row r="255" spans="2:28" ht="16.5" customHeight="1" x14ac:dyDescent="0.25">
      <c r="B255" s="97">
        <v>1840</v>
      </c>
      <c r="C255" s="97" t="s">
        <v>206</v>
      </c>
      <c r="D255" s="98" t="s">
        <v>4127</v>
      </c>
      <c r="E255" s="99" t="s">
        <v>3084</v>
      </c>
      <c r="F255" s="97" t="s">
        <v>223</v>
      </c>
      <c r="G255" s="97"/>
      <c r="H255" s="105">
        <v>26</v>
      </c>
      <c r="I255" s="105">
        <v>1</v>
      </c>
      <c r="J255" s="105">
        <v>23</v>
      </c>
      <c r="K255" s="95">
        <v>10523</v>
      </c>
      <c r="L255" s="106">
        <f>T254</f>
        <v>250</v>
      </c>
      <c r="M255" s="106">
        <f t="shared" ref="M255:M260" si="0">K255*L255</f>
        <v>2630750</v>
      </c>
      <c r="N255" s="77"/>
      <c r="O255" s="78"/>
      <c r="P255" s="78"/>
      <c r="Q255" s="78"/>
      <c r="R255" s="79"/>
      <c r="S255" s="80"/>
      <c r="T255" s="81"/>
      <c r="U255" s="77"/>
      <c r="V255" s="79"/>
      <c r="W255" s="79"/>
      <c r="X255" s="82"/>
      <c r="Y255" s="83">
        <f t="shared" ref="Y255:Y260" si="1">M255</f>
        <v>2630750</v>
      </c>
      <c r="Z255" s="84"/>
      <c r="AA255" s="87">
        <f t="shared" ref="AA255:AA260" si="2">AB255*M255/100</f>
        <v>263.07499999999999</v>
      </c>
      <c r="AB255" s="110">
        <v>0.01</v>
      </c>
    </row>
    <row r="256" spans="2:28" ht="16.5" customHeight="1" x14ac:dyDescent="0.25">
      <c r="B256" s="97"/>
      <c r="C256" s="108" t="s">
        <v>4130</v>
      </c>
      <c r="D256" s="98"/>
      <c r="E256" s="99"/>
      <c r="F256" s="97"/>
      <c r="G256" s="97"/>
      <c r="H256" s="105"/>
      <c r="I256" s="105">
        <v>1</v>
      </c>
      <c r="J256" s="105">
        <v>0</v>
      </c>
      <c r="K256" s="95">
        <v>100</v>
      </c>
      <c r="L256" s="106">
        <f>T254</f>
        <v>250</v>
      </c>
      <c r="M256" s="106">
        <f t="shared" si="0"/>
        <v>25000</v>
      </c>
      <c r="N256" s="77"/>
      <c r="O256" s="78" t="s">
        <v>203</v>
      </c>
      <c r="P256" s="78" t="s">
        <v>5</v>
      </c>
      <c r="Q256" s="78" t="s">
        <v>143</v>
      </c>
      <c r="R256" s="79">
        <v>90</v>
      </c>
      <c r="S256" s="80"/>
      <c r="T256" s="81">
        <v>8050</v>
      </c>
      <c r="U256" s="96" t="s">
        <v>1270</v>
      </c>
      <c r="V256" s="79">
        <f>R256*T256*8/100</f>
        <v>57960</v>
      </c>
      <c r="W256" s="79">
        <f>R256*T256-V256</f>
        <v>666540</v>
      </c>
      <c r="X256" s="82">
        <f>M256+W256</f>
        <v>691540</v>
      </c>
      <c r="Y256" s="83">
        <f t="shared" si="1"/>
        <v>25000</v>
      </c>
      <c r="Z256" s="84"/>
      <c r="AA256" s="87">
        <f t="shared" si="2"/>
        <v>5</v>
      </c>
      <c r="AB256" s="86">
        <v>0.02</v>
      </c>
    </row>
    <row r="257" spans="2:28" ht="16.5" customHeight="1" x14ac:dyDescent="0.25">
      <c r="B257" s="97"/>
      <c r="C257" s="108" t="s">
        <v>4131</v>
      </c>
      <c r="D257" s="98"/>
      <c r="E257" s="99"/>
      <c r="F257" s="97"/>
      <c r="G257" s="97"/>
      <c r="H257" s="105"/>
      <c r="I257" s="105">
        <v>1</v>
      </c>
      <c r="J257" s="105">
        <v>0</v>
      </c>
      <c r="K257" s="95">
        <v>100</v>
      </c>
      <c r="L257" s="106">
        <f>T254</f>
        <v>250</v>
      </c>
      <c r="M257" s="106">
        <f t="shared" si="0"/>
        <v>25000</v>
      </c>
      <c r="N257" s="77"/>
      <c r="O257" s="78" t="s">
        <v>203</v>
      </c>
      <c r="P257" s="78" t="s">
        <v>5</v>
      </c>
      <c r="Q257" s="78" t="s">
        <v>143</v>
      </c>
      <c r="R257" s="79">
        <v>120</v>
      </c>
      <c r="S257" s="80"/>
      <c r="T257" s="81">
        <v>8050</v>
      </c>
      <c r="U257" s="96" t="s">
        <v>1152</v>
      </c>
      <c r="V257" s="79">
        <f>R257*T257*4/100</f>
        <v>38640</v>
      </c>
      <c r="W257" s="79">
        <f>R257*T257-V257</f>
        <v>927360</v>
      </c>
      <c r="X257" s="82">
        <f>M257+W257</f>
        <v>952360</v>
      </c>
      <c r="Y257" s="83">
        <f t="shared" si="1"/>
        <v>25000</v>
      </c>
      <c r="Z257" s="84"/>
      <c r="AA257" s="87">
        <f t="shared" si="2"/>
        <v>5</v>
      </c>
      <c r="AB257" s="86">
        <v>0.02</v>
      </c>
    </row>
    <row r="258" spans="2:28" ht="16.5" customHeight="1" x14ac:dyDescent="0.25">
      <c r="B258" s="97"/>
      <c r="C258" s="108" t="s">
        <v>4132</v>
      </c>
      <c r="D258" s="98"/>
      <c r="E258" s="99"/>
      <c r="F258" s="97"/>
      <c r="G258" s="97"/>
      <c r="H258" s="105"/>
      <c r="I258" s="105">
        <v>1</v>
      </c>
      <c r="J258" s="105">
        <v>0</v>
      </c>
      <c r="K258" s="95">
        <v>100</v>
      </c>
      <c r="L258" s="106">
        <f>T254</f>
        <v>250</v>
      </c>
      <c r="M258" s="106">
        <f t="shared" si="0"/>
        <v>25000</v>
      </c>
      <c r="N258" s="77"/>
      <c r="O258" s="78" t="s">
        <v>203</v>
      </c>
      <c r="P258" s="78" t="s">
        <v>5</v>
      </c>
      <c r="Q258" s="78" t="s">
        <v>143</v>
      </c>
      <c r="R258" s="79">
        <v>54</v>
      </c>
      <c r="S258" s="80"/>
      <c r="T258" s="81">
        <v>8050</v>
      </c>
      <c r="U258" s="96" t="s">
        <v>1270</v>
      </c>
      <c r="V258" s="79">
        <f>R258*T258*8/100</f>
        <v>34776</v>
      </c>
      <c r="W258" s="79">
        <f>R258*T258-V258</f>
        <v>399924</v>
      </c>
      <c r="X258" s="82">
        <f>M258+W258</f>
        <v>424924</v>
      </c>
      <c r="Y258" s="83">
        <f t="shared" si="1"/>
        <v>25000</v>
      </c>
      <c r="Z258" s="84"/>
      <c r="AA258" s="87">
        <f t="shared" si="2"/>
        <v>5</v>
      </c>
      <c r="AB258" s="86">
        <v>0.02</v>
      </c>
    </row>
    <row r="259" spans="2:28" ht="16.5" customHeight="1" x14ac:dyDescent="0.25">
      <c r="B259" s="97"/>
      <c r="C259" s="108" t="s">
        <v>4133</v>
      </c>
      <c r="D259" s="98"/>
      <c r="E259" s="99"/>
      <c r="F259" s="97"/>
      <c r="G259" s="97"/>
      <c r="H259" s="105"/>
      <c r="I259" s="105">
        <v>1</v>
      </c>
      <c r="J259" s="105">
        <v>0</v>
      </c>
      <c r="K259" s="95">
        <v>100</v>
      </c>
      <c r="L259" s="106">
        <f>T254</f>
        <v>250</v>
      </c>
      <c r="M259" s="106">
        <f t="shared" si="0"/>
        <v>25000</v>
      </c>
      <c r="N259" s="77"/>
      <c r="O259" s="78" t="s">
        <v>203</v>
      </c>
      <c r="P259" s="78" t="s">
        <v>1143</v>
      </c>
      <c r="Q259" s="78" t="s">
        <v>143</v>
      </c>
      <c r="R259" s="79">
        <v>90</v>
      </c>
      <c r="S259" s="80"/>
      <c r="T259" s="81">
        <v>7450</v>
      </c>
      <c r="U259" s="96" t="s">
        <v>1328</v>
      </c>
      <c r="V259" s="79">
        <f>R259*T259*42/100</f>
        <v>281610</v>
      </c>
      <c r="W259" s="79">
        <f>R259*T259-V259</f>
        <v>388890</v>
      </c>
      <c r="X259" s="82">
        <f>M259+W259</f>
        <v>413890</v>
      </c>
      <c r="Y259" s="83">
        <f t="shared" si="1"/>
        <v>25000</v>
      </c>
      <c r="Z259" s="84"/>
      <c r="AA259" s="87">
        <f t="shared" si="2"/>
        <v>5</v>
      </c>
      <c r="AB259" s="86">
        <v>0.02</v>
      </c>
    </row>
    <row r="260" spans="2:28" ht="16.5" customHeight="1" x14ac:dyDescent="0.25">
      <c r="B260" s="97"/>
      <c r="C260" s="108" t="s">
        <v>4134</v>
      </c>
      <c r="D260" s="98"/>
      <c r="E260" s="99"/>
      <c r="F260" s="97"/>
      <c r="G260" s="97"/>
      <c r="H260" s="105"/>
      <c r="I260" s="105">
        <v>1</v>
      </c>
      <c r="J260" s="105">
        <v>0</v>
      </c>
      <c r="K260" s="95">
        <v>100</v>
      </c>
      <c r="L260" s="106">
        <f>T254</f>
        <v>250</v>
      </c>
      <c r="M260" s="106">
        <f t="shared" si="0"/>
        <v>25000</v>
      </c>
      <c r="N260" s="77"/>
      <c r="O260" s="78" t="s">
        <v>203</v>
      </c>
      <c r="P260" s="78" t="s">
        <v>5</v>
      </c>
      <c r="Q260" s="78" t="s">
        <v>143</v>
      </c>
      <c r="R260" s="79">
        <v>135</v>
      </c>
      <c r="S260" s="80"/>
      <c r="T260" s="81">
        <v>8050</v>
      </c>
      <c r="U260" s="96" t="s">
        <v>216</v>
      </c>
      <c r="V260" s="79">
        <f>R260*T260*7/100</f>
        <v>76072.5</v>
      </c>
      <c r="W260" s="79">
        <f>R260*T260-V260</f>
        <v>1010677.5</v>
      </c>
      <c r="X260" s="82">
        <f>M260+W260</f>
        <v>1035677.5</v>
      </c>
      <c r="Y260" s="83">
        <f t="shared" si="1"/>
        <v>25000</v>
      </c>
      <c r="Z260" s="84"/>
      <c r="AA260" s="87">
        <f t="shared" si="2"/>
        <v>5</v>
      </c>
      <c r="AB260" s="86">
        <v>0.02</v>
      </c>
    </row>
    <row r="261" spans="2:28" ht="16.5" customHeight="1" x14ac:dyDescent="0.25">
      <c r="B261" s="97"/>
      <c r="C261" s="97"/>
      <c r="D261" s="98"/>
      <c r="E261" s="99"/>
      <c r="F261" s="97"/>
      <c r="G261" s="97"/>
      <c r="H261" s="105">
        <v>27</v>
      </c>
      <c r="I261" s="105">
        <v>2</v>
      </c>
      <c r="J261" s="105">
        <v>23</v>
      </c>
      <c r="K261" s="95">
        <v>11023</v>
      </c>
      <c r="L261" s="106"/>
      <c r="M261" s="106"/>
      <c r="N261" s="77"/>
      <c r="O261" s="78"/>
      <c r="P261" s="78"/>
      <c r="Q261" s="78"/>
      <c r="R261" s="79"/>
      <c r="S261" s="80"/>
      <c r="T261" s="81"/>
      <c r="U261" s="77"/>
      <c r="V261" s="79"/>
      <c r="W261" s="79"/>
      <c r="X261" s="82"/>
      <c r="Y261" s="83"/>
      <c r="Z261" s="84"/>
      <c r="AA261" s="87"/>
      <c r="AB261" s="82"/>
    </row>
    <row r="262" spans="2:28" ht="16.5" customHeight="1" x14ac:dyDescent="0.25">
      <c r="B262" s="97"/>
      <c r="C262" s="97"/>
      <c r="D262" s="98"/>
      <c r="E262" s="99"/>
      <c r="F262" s="97"/>
      <c r="G262" s="97"/>
      <c r="H262" s="105"/>
      <c r="I262" s="105"/>
      <c r="J262" s="105"/>
      <c r="K262" s="95"/>
      <c r="L262" s="106"/>
      <c r="M262" s="106"/>
      <c r="N262" s="77"/>
      <c r="O262" s="78"/>
      <c r="P262" s="78"/>
      <c r="Q262" s="78"/>
      <c r="R262" s="79"/>
      <c r="S262" s="80"/>
      <c r="T262" s="81"/>
      <c r="U262" s="77"/>
      <c r="V262" s="79"/>
      <c r="W262" s="79"/>
      <c r="X262" s="82"/>
      <c r="Y262" s="83"/>
      <c r="Z262" s="84"/>
      <c r="AA262" s="87"/>
      <c r="AB262" s="82"/>
    </row>
    <row r="263" spans="2:28" ht="16.5" customHeight="1" x14ac:dyDescent="0.25">
      <c r="B263" s="99"/>
      <c r="C263" s="99"/>
      <c r="D263" s="99"/>
      <c r="E263" s="99"/>
      <c r="F263" s="99"/>
      <c r="G263" s="99"/>
      <c r="H263" s="107"/>
      <c r="I263" s="107"/>
      <c r="J263" s="107"/>
      <c r="K263" s="106"/>
      <c r="L263" s="106"/>
      <c r="M263" s="106"/>
      <c r="N263" s="77"/>
      <c r="O263" s="78"/>
      <c r="P263" s="78"/>
      <c r="Q263" s="78"/>
      <c r="R263" s="79"/>
      <c r="S263" s="80"/>
      <c r="T263" s="81"/>
      <c r="U263" s="77"/>
      <c r="V263" s="79"/>
      <c r="W263" s="79"/>
      <c r="X263" s="86"/>
      <c r="Y263" s="83"/>
      <c r="Z263" s="84"/>
      <c r="AA263" s="85"/>
      <c r="AB263" s="86"/>
    </row>
    <row r="264" spans="2:28" ht="16.5" customHeight="1" x14ac:dyDescent="0.25">
      <c r="B264" s="100" t="s">
        <v>205</v>
      </c>
      <c r="C264" s="101"/>
      <c r="D264" s="101"/>
      <c r="E264" s="101"/>
      <c r="F264" s="101"/>
      <c r="G264" s="102"/>
      <c r="H264" s="102" t="s">
        <v>210</v>
      </c>
      <c r="I264" s="102" t="s">
        <v>4123</v>
      </c>
      <c r="J264" s="102" t="s">
        <v>845</v>
      </c>
      <c r="K264" s="102" t="s">
        <v>3096</v>
      </c>
      <c r="L264" s="102">
        <v>9</v>
      </c>
      <c r="M264" s="102"/>
      <c r="N264" s="102"/>
      <c r="O264" s="102" t="s">
        <v>208</v>
      </c>
      <c r="P264" s="102" t="s">
        <v>209</v>
      </c>
      <c r="Q264" s="102" t="s">
        <v>139</v>
      </c>
      <c r="R264" s="102">
        <v>34160</v>
      </c>
      <c r="S264" s="102"/>
      <c r="T264" s="102">
        <v>80</v>
      </c>
      <c r="U264" s="102"/>
      <c r="V264" s="103"/>
      <c r="W264" s="101"/>
      <c r="X264" s="102"/>
      <c r="Y264" s="101"/>
      <c r="Z264" s="101"/>
      <c r="AA264" s="101"/>
      <c r="AB264" s="104"/>
    </row>
    <row r="265" spans="2:28" ht="16.5" customHeight="1" x14ac:dyDescent="0.25">
      <c r="B265" s="97">
        <v>1841</v>
      </c>
      <c r="C265" s="97" t="s">
        <v>206</v>
      </c>
      <c r="D265" s="98" t="s">
        <v>4135</v>
      </c>
      <c r="E265" s="99" t="s">
        <v>3036</v>
      </c>
      <c r="F265" s="97" t="s">
        <v>223</v>
      </c>
      <c r="G265" s="97">
        <v>1</v>
      </c>
      <c r="H265" s="105">
        <v>26</v>
      </c>
      <c r="I265" s="105">
        <v>3</v>
      </c>
      <c r="J265" s="105">
        <v>32</v>
      </c>
      <c r="K265" s="95">
        <v>10732</v>
      </c>
      <c r="L265" s="106">
        <f>T264</f>
        <v>80</v>
      </c>
      <c r="M265" s="106">
        <f t="shared" ref="M265" si="3">K265*L265</f>
        <v>858560</v>
      </c>
      <c r="N265" s="77"/>
      <c r="O265" s="78"/>
      <c r="P265" s="78"/>
      <c r="Q265" s="78"/>
      <c r="R265" s="79"/>
      <c r="S265" s="80"/>
      <c r="T265" s="81"/>
      <c r="U265" s="77"/>
      <c r="V265" s="79"/>
      <c r="W265" s="79"/>
      <c r="X265" s="82"/>
      <c r="Y265" s="83">
        <f t="shared" ref="Y265" si="4">M265</f>
        <v>858560</v>
      </c>
      <c r="Z265" s="84"/>
      <c r="AA265" s="87">
        <f t="shared" ref="AA265" si="5">AB265*M265/100</f>
        <v>85.856000000000009</v>
      </c>
      <c r="AB265" s="110">
        <v>0.01</v>
      </c>
    </row>
    <row r="266" spans="2:28" ht="16.5" customHeight="1" x14ac:dyDescent="0.25">
      <c r="B266" s="99"/>
      <c r="C266" s="99"/>
      <c r="D266" s="99"/>
      <c r="E266" s="99"/>
      <c r="F266" s="99"/>
      <c r="G266" s="99"/>
      <c r="H266" s="107"/>
      <c r="I266" s="107"/>
      <c r="J266" s="107"/>
      <c r="K266" s="106"/>
      <c r="L266" s="106"/>
      <c r="M266" s="106"/>
      <c r="N266" s="77"/>
      <c r="O266" s="78"/>
      <c r="P266" s="78"/>
      <c r="Q266" s="78"/>
      <c r="R266" s="79"/>
      <c r="S266" s="80"/>
      <c r="T266" s="81"/>
      <c r="U266" s="77"/>
      <c r="V266" s="79"/>
      <c r="W266" s="79"/>
      <c r="X266" s="86"/>
      <c r="Y266" s="83"/>
      <c r="Z266" s="84"/>
      <c r="AA266" s="85"/>
      <c r="AB266" s="86"/>
    </row>
    <row r="267" spans="2:28" ht="16.5" customHeight="1" x14ac:dyDescent="0.25">
      <c r="B267" s="100" t="s">
        <v>205</v>
      </c>
      <c r="C267" s="101"/>
      <c r="D267" s="101"/>
      <c r="E267" s="101"/>
      <c r="F267" s="101"/>
      <c r="G267" s="102"/>
      <c r="H267" s="102" t="s">
        <v>210</v>
      </c>
      <c r="I267" s="102" t="s">
        <v>2287</v>
      </c>
      <c r="J267" s="102" t="s">
        <v>668</v>
      </c>
      <c r="K267" s="102">
        <v>1</v>
      </c>
      <c r="L267" s="102">
        <v>9</v>
      </c>
      <c r="M267" s="102"/>
      <c r="N267" s="102"/>
      <c r="O267" s="102" t="s">
        <v>208</v>
      </c>
      <c r="P267" s="102" t="s">
        <v>209</v>
      </c>
      <c r="Q267" s="102" t="s">
        <v>139</v>
      </c>
      <c r="R267" s="102">
        <v>34160</v>
      </c>
      <c r="S267" s="102"/>
      <c r="T267" s="102">
        <v>80</v>
      </c>
      <c r="U267" s="102" t="s">
        <v>4138</v>
      </c>
      <c r="V267" s="103"/>
      <c r="W267" s="101"/>
      <c r="X267" s="102"/>
      <c r="Y267" s="101"/>
      <c r="Z267" s="101"/>
      <c r="AA267" s="101"/>
      <c r="AB267" s="104"/>
    </row>
    <row r="268" spans="2:28" ht="16.5" customHeight="1" x14ac:dyDescent="0.25">
      <c r="B268" s="97">
        <v>1842</v>
      </c>
      <c r="C268" s="97" t="s">
        <v>206</v>
      </c>
      <c r="D268" s="98" t="s">
        <v>4136</v>
      </c>
      <c r="E268" s="99" t="s">
        <v>4137</v>
      </c>
      <c r="F268" s="97" t="s">
        <v>223</v>
      </c>
      <c r="G268" s="97">
        <v>1</v>
      </c>
      <c r="H268" s="105">
        <v>0</v>
      </c>
      <c r="I268" s="105">
        <v>1</v>
      </c>
      <c r="J268" s="105">
        <v>95</v>
      </c>
      <c r="K268" s="95">
        <v>195</v>
      </c>
      <c r="L268" s="106">
        <f>T267</f>
        <v>80</v>
      </c>
      <c r="M268" s="106">
        <f t="shared" ref="M268" si="6">K268*L268</f>
        <v>15600</v>
      </c>
      <c r="N268" s="77"/>
      <c r="O268" s="78"/>
      <c r="P268" s="78"/>
      <c r="Q268" s="78"/>
      <c r="R268" s="79"/>
      <c r="S268" s="80"/>
      <c r="T268" s="81"/>
      <c r="U268" s="77"/>
      <c r="V268" s="79"/>
      <c r="W268" s="79"/>
      <c r="X268" s="82"/>
      <c r="Y268" s="83">
        <f t="shared" ref="Y268" si="7">M268</f>
        <v>15600</v>
      </c>
      <c r="Z268" s="84"/>
      <c r="AA268" s="87">
        <f t="shared" ref="AA268" si="8">AB268*M268/100</f>
        <v>1.56</v>
      </c>
      <c r="AB268" s="110">
        <v>0.01</v>
      </c>
    </row>
    <row r="269" spans="2:28" ht="16.5" customHeight="1" x14ac:dyDescent="0.25">
      <c r="B269" s="99"/>
      <c r="C269" s="99"/>
      <c r="D269" s="99"/>
      <c r="E269" s="99"/>
      <c r="F269" s="99"/>
      <c r="G269" s="99"/>
      <c r="H269" s="107"/>
      <c r="I269" s="107"/>
      <c r="J269" s="107"/>
      <c r="K269" s="106"/>
      <c r="L269" s="106"/>
      <c r="M269" s="106"/>
      <c r="N269" s="77"/>
      <c r="O269" s="78"/>
      <c r="P269" s="78"/>
      <c r="Q269" s="78"/>
      <c r="R269" s="79"/>
      <c r="S269" s="80"/>
      <c r="T269" s="81"/>
      <c r="U269" s="77"/>
      <c r="V269" s="79"/>
      <c r="W269" s="79"/>
      <c r="X269" s="86"/>
      <c r="Y269" s="83"/>
      <c r="Z269" s="84"/>
      <c r="AA269" s="85"/>
      <c r="AB269" s="86"/>
    </row>
    <row r="270" spans="2:28" ht="16.5" customHeight="1" x14ac:dyDescent="0.25">
      <c r="B270" s="100" t="s">
        <v>205</v>
      </c>
      <c r="C270" s="101"/>
      <c r="D270" s="101"/>
      <c r="E270" s="101"/>
      <c r="F270" s="101"/>
      <c r="G270" s="102"/>
      <c r="H270" s="102" t="s">
        <v>210</v>
      </c>
      <c r="I270" s="102" t="s">
        <v>1150</v>
      </c>
      <c r="J270" s="102" t="s">
        <v>1796</v>
      </c>
      <c r="K270" s="102">
        <v>53</v>
      </c>
      <c r="L270" s="102">
        <v>9</v>
      </c>
      <c r="M270" s="102"/>
      <c r="N270" s="102"/>
      <c r="O270" s="102" t="s">
        <v>208</v>
      </c>
      <c r="P270" s="102" t="s">
        <v>209</v>
      </c>
      <c r="Q270" s="102" t="s">
        <v>139</v>
      </c>
      <c r="R270" s="102">
        <v>34160</v>
      </c>
      <c r="S270" s="102"/>
      <c r="T270" s="102">
        <v>80</v>
      </c>
      <c r="U270" s="102" t="s">
        <v>4159</v>
      </c>
      <c r="V270" s="103"/>
      <c r="W270" s="101"/>
      <c r="X270" s="102"/>
      <c r="Y270" s="101"/>
      <c r="Z270" s="101"/>
      <c r="AA270" s="101"/>
      <c r="AB270" s="104"/>
    </row>
    <row r="271" spans="2:28" ht="16.5" customHeight="1" x14ac:dyDescent="0.25">
      <c r="B271" s="97">
        <v>1848</v>
      </c>
      <c r="C271" s="97" t="s">
        <v>206</v>
      </c>
      <c r="D271" s="98" t="s">
        <v>4157</v>
      </c>
      <c r="E271" s="99" t="s">
        <v>4158</v>
      </c>
      <c r="F271" s="97" t="s">
        <v>223</v>
      </c>
      <c r="G271" s="97">
        <v>2</v>
      </c>
      <c r="H271" s="105">
        <v>0</v>
      </c>
      <c r="I271" s="105">
        <v>1</v>
      </c>
      <c r="J271" s="105">
        <v>87</v>
      </c>
      <c r="K271" s="95">
        <v>187</v>
      </c>
      <c r="L271" s="106">
        <f>T270</f>
        <v>80</v>
      </c>
      <c r="M271" s="106">
        <f>K271*L271</f>
        <v>14960</v>
      </c>
      <c r="N271" s="77"/>
      <c r="O271" s="78" t="s">
        <v>203</v>
      </c>
      <c r="P271" s="78" t="s">
        <v>25</v>
      </c>
      <c r="Q271" s="78" t="s">
        <v>143</v>
      </c>
      <c r="R271" s="79">
        <v>108</v>
      </c>
      <c r="S271" s="80"/>
      <c r="T271" s="81">
        <v>7450</v>
      </c>
      <c r="U271" s="96" t="s">
        <v>1773</v>
      </c>
      <c r="V271" s="79">
        <f>R271*T271*55/100</f>
        <v>442530</v>
      </c>
      <c r="W271" s="79">
        <f>R271*T271-V271</f>
        <v>362070</v>
      </c>
      <c r="X271" s="82">
        <f>M271+W271</f>
        <v>377030</v>
      </c>
      <c r="Y271" s="83">
        <f>M271</f>
        <v>14960</v>
      </c>
      <c r="Z271" s="84"/>
      <c r="AA271" s="87">
        <f>AB271*M271/100</f>
        <v>2.992</v>
      </c>
      <c r="AB271" s="86">
        <v>0.02</v>
      </c>
    </row>
    <row r="272" spans="2:28" ht="16.5" customHeight="1" x14ac:dyDescent="0.25">
      <c r="B272" s="99"/>
      <c r="C272" s="99"/>
      <c r="D272" s="99"/>
      <c r="E272" s="99"/>
      <c r="F272" s="99"/>
      <c r="G272" s="99"/>
      <c r="H272" s="107"/>
      <c r="I272" s="107"/>
      <c r="J272" s="107"/>
      <c r="K272" s="106"/>
      <c r="L272" s="106"/>
      <c r="M272" s="106"/>
      <c r="N272" s="77"/>
      <c r="O272" s="78"/>
      <c r="P272" s="78"/>
      <c r="Q272" s="78"/>
      <c r="R272" s="79"/>
      <c r="S272" s="80"/>
      <c r="T272" s="81"/>
      <c r="U272" s="77"/>
      <c r="V272" s="79"/>
      <c r="W272" s="79"/>
      <c r="X272" s="86"/>
      <c r="Y272" s="83"/>
      <c r="Z272" s="84"/>
      <c r="AA272" s="85"/>
      <c r="AB272" s="86"/>
    </row>
    <row r="273" spans="2:28" ht="16.5" customHeight="1" x14ac:dyDescent="0.25">
      <c r="B273" s="100" t="s">
        <v>205</v>
      </c>
      <c r="C273" s="101"/>
      <c r="D273" s="101"/>
      <c r="E273" s="101"/>
      <c r="F273" s="101"/>
      <c r="G273" s="102"/>
      <c r="H273" s="102" t="s">
        <v>210</v>
      </c>
      <c r="I273" s="102" t="s">
        <v>870</v>
      </c>
      <c r="J273" s="102" t="s">
        <v>871</v>
      </c>
      <c r="K273" s="102" t="s">
        <v>3134</v>
      </c>
      <c r="L273" s="102">
        <v>9</v>
      </c>
      <c r="M273" s="102"/>
      <c r="N273" s="102"/>
      <c r="O273" s="102" t="s">
        <v>208</v>
      </c>
      <c r="P273" s="102" t="s">
        <v>209</v>
      </c>
      <c r="Q273" s="102" t="s">
        <v>139</v>
      </c>
      <c r="R273" s="102">
        <v>34160</v>
      </c>
      <c r="S273" s="102"/>
      <c r="T273" s="102">
        <v>80</v>
      </c>
      <c r="U273" s="102" t="s">
        <v>4180</v>
      </c>
      <c r="V273" s="103"/>
      <c r="W273" s="101"/>
      <c r="X273" s="102"/>
      <c r="Y273" s="101"/>
      <c r="Z273" s="101"/>
      <c r="AA273" s="101"/>
      <c r="AB273" s="104"/>
    </row>
    <row r="274" spans="2:28" ht="16.5" customHeight="1" x14ac:dyDescent="0.25">
      <c r="B274" s="97">
        <v>1855</v>
      </c>
      <c r="C274" s="97" t="s">
        <v>206</v>
      </c>
      <c r="D274" s="98" t="s">
        <v>4179</v>
      </c>
      <c r="E274" s="99" t="s">
        <v>4155</v>
      </c>
      <c r="F274" s="97" t="s">
        <v>223</v>
      </c>
      <c r="G274" s="97">
        <v>2</v>
      </c>
      <c r="H274" s="105">
        <v>0</v>
      </c>
      <c r="I274" s="105">
        <v>0</v>
      </c>
      <c r="J274" s="105">
        <v>59</v>
      </c>
      <c r="K274" s="95">
        <v>59</v>
      </c>
      <c r="L274" s="106">
        <f>T273</f>
        <v>80</v>
      </c>
      <c r="M274" s="106">
        <f>K274*L274</f>
        <v>4720</v>
      </c>
      <c r="N274" s="77"/>
      <c r="O274" s="78" t="s">
        <v>203</v>
      </c>
      <c r="P274" s="78" t="s">
        <v>5</v>
      </c>
      <c r="Q274" s="78" t="s">
        <v>143</v>
      </c>
      <c r="R274" s="79">
        <v>108</v>
      </c>
      <c r="S274" s="80"/>
      <c r="T274" s="81">
        <v>8050</v>
      </c>
      <c r="U274" s="96" t="s">
        <v>2038</v>
      </c>
      <c r="V274" s="79">
        <f>R274*T274*56/100</f>
        <v>486864</v>
      </c>
      <c r="W274" s="79">
        <f>R274*T274-V274</f>
        <v>382536</v>
      </c>
      <c r="X274" s="82">
        <f>M274+W274</f>
        <v>387256</v>
      </c>
      <c r="Y274" s="83">
        <f>M274</f>
        <v>4720</v>
      </c>
      <c r="Z274" s="84"/>
      <c r="AA274" s="87">
        <f>AB274*M274/100</f>
        <v>0.94400000000000006</v>
      </c>
      <c r="AB274" s="86">
        <v>0.02</v>
      </c>
    </row>
    <row r="275" spans="2:28" ht="16.5" customHeight="1" x14ac:dyDescent="0.25">
      <c r="B275" s="99"/>
      <c r="C275" s="99"/>
      <c r="D275" s="99"/>
      <c r="E275" s="99"/>
      <c r="F275" s="99"/>
      <c r="G275" s="99"/>
      <c r="H275" s="107"/>
      <c r="I275" s="107"/>
      <c r="J275" s="107"/>
      <c r="K275" s="106"/>
      <c r="L275" s="106"/>
      <c r="M275" s="106"/>
      <c r="N275" s="77"/>
      <c r="O275" s="78"/>
      <c r="P275" s="78"/>
      <c r="Q275" s="78"/>
      <c r="R275" s="79"/>
      <c r="S275" s="80"/>
      <c r="T275" s="81"/>
      <c r="U275" s="77"/>
      <c r="V275" s="79"/>
      <c r="W275" s="79"/>
      <c r="X275" s="86"/>
      <c r="Y275" s="83"/>
      <c r="Z275" s="84"/>
      <c r="AA275" s="85"/>
      <c r="AB275" s="86"/>
    </row>
    <row r="276" spans="2:28" ht="16.5" customHeight="1" x14ac:dyDescent="0.25">
      <c r="B276" s="100" t="s">
        <v>205</v>
      </c>
      <c r="C276" s="101"/>
      <c r="D276" s="101"/>
      <c r="E276" s="101"/>
      <c r="F276" s="101"/>
      <c r="G276" s="102"/>
      <c r="H276" s="102" t="s">
        <v>213</v>
      </c>
      <c r="I276" s="102" t="s">
        <v>4195</v>
      </c>
      <c r="J276" s="102" t="s">
        <v>528</v>
      </c>
      <c r="K276" s="102" t="s">
        <v>3079</v>
      </c>
      <c r="L276" s="102">
        <v>9</v>
      </c>
      <c r="M276" s="102"/>
      <c r="N276" s="102"/>
      <c r="O276" s="102" t="s">
        <v>208</v>
      </c>
      <c r="P276" s="102" t="s">
        <v>209</v>
      </c>
      <c r="Q276" s="102" t="s">
        <v>139</v>
      </c>
      <c r="R276" s="102">
        <v>34160</v>
      </c>
      <c r="S276" s="102"/>
      <c r="T276" s="102">
        <v>80</v>
      </c>
      <c r="U276" s="102" t="s">
        <v>4196</v>
      </c>
      <c r="V276" s="103"/>
      <c r="W276" s="101"/>
      <c r="X276" s="102"/>
      <c r="Y276" s="101"/>
      <c r="Z276" s="101"/>
      <c r="AA276" s="101"/>
      <c r="AB276" s="104"/>
    </row>
    <row r="277" spans="2:28" ht="16.5" customHeight="1" x14ac:dyDescent="0.25">
      <c r="B277" s="97">
        <v>1859</v>
      </c>
      <c r="C277" s="97" t="s">
        <v>206</v>
      </c>
      <c r="D277" s="98" t="s">
        <v>4194</v>
      </c>
      <c r="E277" s="99" t="s">
        <v>3280</v>
      </c>
      <c r="F277" s="97" t="s">
        <v>223</v>
      </c>
      <c r="G277" s="97">
        <v>2</v>
      </c>
      <c r="H277" s="105">
        <v>0</v>
      </c>
      <c r="I277" s="105">
        <v>1</v>
      </c>
      <c r="J277" s="105">
        <v>68</v>
      </c>
      <c r="K277" s="95">
        <v>168</v>
      </c>
      <c r="L277" s="106">
        <f>T276</f>
        <v>80</v>
      </c>
      <c r="M277" s="106">
        <f>K277*L277</f>
        <v>13440</v>
      </c>
      <c r="N277" s="77"/>
      <c r="O277" s="78" t="s">
        <v>203</v>
      </c>
      <c r="P277" s="78" t="s">
        <v>25</v>
      </c>
      <c r="Q277" s="78" t="s">
        <v>143</v>
      </c>
      <c r="R277" s="79">
        <v>81</v>
      </c>
      <c r="S277" s="80"/>
      <c r="T277" s="81">
        <v>7450</v>
      </c>
      <c r="U277" s="96" t="s">
        <v>1773</v>
      </c>
      <c r="V277" s="79">
        <f>R277*T277*55/100</f>
        <v>331897.5</v>
      </c>
      <c r="W277" s="79">
        <f>R277*T277-V277</f>
        <v>271552.5</v>
      </c>
      <c r="X277" s="82">
        <f>M277+W277</f>
        <v>284992.5</v>
      </c>
      <c r="Y277" s="83">
        <f>M277</f>
        <v>13440</v>
      </c>
      <c r="Z277" s="84"/>
      <c r="AA277" s="87">
        <f>AB277*M277/100</f>
        <v>2.6880000000000002</v>
      </c>
      <c r="AB277" s="86">
        <v>0.02</v>
      </c>
    </row>
    <row r="278" spans="2:28" ht="16.5" customHeight="1" x14ac:dyDescent="0.25">
      <c r="B278" s="99"/>
      <c r="C278" s="99"/>
      <c r="D278" s="99"/>
      <c r="E278" s="99"/>
      <c r="F278" s="99"/>
      <c r="G278" s="99"/>
      <c r="H278" s="107"/>
      <c r="I278" s="107"/>
      <c r="J278" s="107"/>
      <c r="K278" s="106"/>
      <c r="L278" s="106"/>
      <c r="M278" s="106"/>
      <c r="N278" s="77"/>
      <c r="O278" s="78"/>
      <c r="P278" s="78"/>
      <c r="Q278" s="78"/>
      <c r="R278" s="79"/>
      <c r="S278" s="80"/>
      <c r="T278" s="81"/>
      <c r="U278" s="77"/>
      <c r="V278" s="79"/>
      <c r="W278" s="79"/>
      <c r="X278" s="86"/>
      <c r="Y278" s="83"/>
      <c r="Z278" s="84"/>
      <c r="AA278" s="85"/>
      <c r="AB278" s="86"/>
    </row>
    <row r="279" spans="2:28" ht="16.5" customHeight="1" x14ac:dyDescent="0.25">
      <c r="B279" s="100" t="s">
        <v>205</v>
      </c>
      <c r="C279" s="101"/>
      <c r="D279" s="101"/>
      <c r="E279" s="101"/>
      <c r="F279" s="101"/>
      <c r="G279" s="102"/>
      <c r="H279" s="102" t="s">
        <v>210</v>
      </c>
      <c r="I279" s="102" t="s">
        <v>870</v>
      </c>
      <c r="J279" s="102" t="s">
        <v>871</v>
      </c>
      <c r="K279" s="102" t="s">
        <v>3134</v>
      </c>
      <c r="L279" s="102">
        <v>9</v>
      </c>
      <c r="M279" s="102"/>
      <c r="N279" s="102"/>
      <c r="O279" s="102" t="s">
        <v>208</v>
      </c>
      <c r="P279" s="102" t="s">
        <v>209</v>
      </c>
      <c r="Q279" s="102" t="s">
        <v>139</v>
      </c>
      <c r="R279" s="102">
        <v>34160</v>
      </c>
      <c r="S279" s="102"/>
      <c r="T279" s="102">
        <v>80</v>
      </c>
      <c r="U279" s="102" t="s">
        <v>4198</v>
      </c>
      <c r="V279" s="103"/>
      <c r="W279" s="101"/>
      <c r="X279" s="102"/>
      <c r="Y279" s="101"/>
      <c r="Z279" s="101"/>
      <c r="AA279" s="101"/>
      <c r="AB279" s="104"/>
    </row>
    <row r="280" spans="2:28" ht="16.5" customHeight="1" x14ac:dyDescent="0.25">
      <c r="B280" s="97">
        <v>1860</v>
      </c>
      <c r="C280" s="97" t="s">
        <v>206</v>
      </c>
      <c r="D280" s="98" t="s">
        <v>4197</v>
      </c>
      <c r="E280" s="99" t="s">
        <v>3071</v>
      </c>
      <c r="F280" s="97" t="s">
        <v>223</v>
      </c>
      <c r="G280" s="97">
        <v>2</v>
      </c>
      <c r="H280" s="105">
        <v>0</v>
      </c>
      <c r="I280" s="105">
        <v>1</v>
      </c>
      <c r="J280" s="105">
        <v>47</v>
      </c>
      <c r="K280" s="95">
        <v>147</v>
      </c>
      <c r="L280" s="106">
        <f>T279</f>
        <v>80</v>
      </c>
      <c r="M280" s="106">
        <f>K280*L280</f>
        <v>11760</v>
      </c>
      <c r="N280" s="77"/>
      <c r="O280" s="78" t="s">
        <v>203</v>
      </c>
      <c r="P280" s="78" t="s">
        <v>5</v>
      </c>
      <c r="Q280" s="78" t="s">
        <v>143</v>
      </c>
      <c r="R280" s="79">
        <v>108</v>
      </c>
      <c r="S280" s="80"/>
      <c r="T280" s="81">
        <v>8050</v>
      </c>
      <c r="U280" s="96" t="s">
        <v>1269</v>
      </c>
      <c r="V280" s="79">
        <f>R280*T280*65/100</f>
        <v>565110</v>
      </c>
      <c r="W280" s="79">
        <f>R280*T280-V280</f>
        <v>304290</v>
      </c>
      <c r="X280" s="82">
        <f>M280+W280</f>
        <v>316050</v>
      </c>
      <c r="Y280" s="83">
        <f>M280</f>
        <v>11760</v>
      </c>
      <c r="Z280" s="84"/>
      <c r="AA280" s="87">
        <f>AB280*M280/100</f>
        <v>2.3520000000000003</v>
      </c>
      <c r="AB280" s="86">
        <v>0.02</v>
      </c>
    </row>
    <row r="281" spans="2:28" ht="16.5" customHeight="1" x14ac:dyDescent="0.25">
      <c r="B281" s="99"/>
      <c r="C281" s="99"/>
      <c r="D281" s="99"/>
      <c r="E281" s="99"/>
      <c r="F281" s="99"/>
      <c r="G281" s="99"/>
      <c r="H281" s="107"/>
      <c r="I281" s="107"/>
      <c r="J281" s="107"/>
      <c r="K281" s="106"/>
      <c r="L281" s="106"/>
      <c r="M281" s="106"/>
      <c r="N281" s="77"/>
      <c r="O281" s="78"/>
      <c r="P281" s="78"/>
      <c r="Q281" s="78"/>
      <c r="R281" s="79"/>
      <c r="S281" s="80"/>
      <c r="T281" s="81"/>
      <c r="U281" s="77"/>
      <c r="V281" s="79"/>
      <c r="W281" s="79"/>
      <c r="X281" s="86"/>
      <c r="Y281" s="83"/>
      <c r="Z281" s="84"/>
      <c r="AA281" s="85"/>
      <c r="AB281" s="86"/>
    </row>
    <row r="282" spans="2:28" ht="16.5" customHeight="1" x14ac:dyDescent="0.25">
      <c r="B282" s="100" t="s">
        <v>205</v>
      </c>
      <c r="C282" s="101"/>
      <c r="D282" s="101"/>
      <c r="E282" s="101"/>
      <c r="F282" s="101"/>
      <c r="G282" s="102"/>
      <c r="H282" s="102" t="s">
        <v>207</v>
      </c>
      <c r="I282" s="102" t="s">
        <v>4200</v>
      </c>
      <c r="J282" s="102" t="s">
        <v>1509</v>
      </c>
      <c r="K282" s="102" t="s">
        <v>3074</v>
      </c>
      <c r="L282" s="102">
        <v>9</v>
      </c>
      <c r="M282" s="102"/>
      <c r="N282" s="102"/>
      <c r="O282" s="102" t="s">
        <v>208</v>
      </c>
      <c r="P282" s="102" t="s">
        <v>209</v>
      </c>
      <c r="Q282" s="102" t="s">
        <v>139</v>
      </c>
      <c r="R282" s="102">
        <v>34160</v>
      </c>
      <c r="S282" s="102"/>
      <c r="T282" s="102">
        <v>80</v>
      </c>
      <c r="U282" s="102" t="s">
        <v>4201</v>
      </c>
      <c r="V282" s="103"/>
      <c r="W282" s="101"/>
      <c r="X282" s="102" t="s">
        <v>212</v>
      </c>
      <c r="Y282" s="101" t="s">
        <v>4202</v>
      </c>
      <c r="Z282" s="101"/>
      <c r="AA282" s="101"/>
      <c r="AB282" s="104"/>
    </row>
    <row r="283" spans="2:28" ht="16.5" customHeight="1" x14ac:dyDescent="0.25">
      <c r="B283" s="97">
        <v>1861</v>
      </c>
      <c r="C283" s="97" t="s">
        <v>206</v>
      </c>
      <c r="D283" s="98" t="s">
        <v>4199</v>
      </c>
      <c r="E283" s="99" t="s">
        <v>3285</v>
      </c>
      <c r="F283" s="97" t="s">
        <v>223</v>
      </c>
      <c r="G283" s="97">
        <v>1</v>
      </c>
      <c r="H283" s="105">
        <v>0</v>
      </c>
      <c r="I283" s="105">
        <v>1</v>
      </c>
      <c r="J283" s="105">
        <v>34</v>
      </c>
      <c r="K283" s="95">
        <v>134</v>
      </c>
      <c r="L283" s="106">
        <f>T282</f>
        <v>80</v>
      </c>
      <c r="M283" s="106">
        <f t="shared" ref="M283" si="9">K283*L283</f>
        <v>10720</v>
      </c>
      <c r="N283" s="77"/>
      <c r="O283" s="78"/>
      <c r="P283" s="78"/>
      <c r="Q283" s="78"/>
      <c r="R283" s="79"/>
      <c r="S283" s="80"/>
      <c r="T283" s="81"/>
      <c r="U283" s="77"/>
      <c r="V283" s="79"/>
      <c r="W283" s="79"/>
      <c r="X283" s="82"/>
      <c r="Y283" s="83">
        <f t="shared" ref="Y283" si="10">M283</f>
        <v>10720</v>
      </c>
      <c r="Z283" s="84"/>
      <c r="AA283" s="87">
        <f t="shared" ref="AA283" si="11">AB283*M283/100</f>
        <v>1.0720000000000001</v>
      </c>
      <c r="AB283" s="110">
        <v>0.01</v>
      </c>
    </row>
    <row r="284" spans="2:28" ht="16.5" customHeight="1" x14ac:dyDescent="0.25">
      <c r="B284" s="99"/>
      <c r="C284" s="99"/>
      <c r="D284" s="99"/>
      <c r="E284" s="99"/>
      <c r="F284" s="99"/>
      <c r="G284" s="99"/>
      <c r="H284" s="107"/>
      <c r="I284" s="107"/>
      <c r="J284" s="107"/>
      <c r="K284" s="106"/>
      <c r="L284" s="106"/>
      <c r="M284" s="106"/>
      <c r="N284" s="77"/>
      <c r="O284" s="78"/>
      <c r="P284" s="78"/>
      <c r="Q284" s="78"/>
      <c r="R284" s="79"/>
      <c r="S284" s="80"/>
      <c r="T284" s="81"/>
      <c r="U284" s="77"/>
      <c r="V284" s="79"/>
      <c r="W284" s="79"/>
      <c r="X284" s="86"/>
      <c r="Y284" s="83"/>
      <c r="Z284" s="84"/>
      <c r="AA284" s="85"/>
      <c r="AB284" s="86"/>
    </row>
    <row r="285" spans="2:28" ht="16.5" customHeight="1" x14ac:dyDescent="0.25">
      <c r="B285" s="100" t="s">
        <v>205</v>
      </c>
      <c r="C285" s="101"/>
      <c r="D285" s="101"/>
      <c r="E285" s="101"/>
      <c r="F285" s="101"/>
      <c r="G285" s="102"/>
      <c r="H285" s="102" t="s">
        <v>210</v>
      </c>
      <c r="I285" s="102" t="s">
        <v>2893</v>
      </c>
      <c r="J285" s="102" t="s">
        <v>528</v>
      </c>
      <c r="K285" s="102" t="s">
        <v>3079</v>
      </c>
      <c r="L285" s="102">
        <v>9</v>
      </c>
      <c r="M285" s="102"/>
      <c r="N285" s="102"/>
      <c r="O285" s="102" t="s">
        <v>208</v>
      </c>
      <c r="P285" s="102" t="s">
        <v>209</v>
      </c>
      <c r="Q285" s="102" t="s">
        <v>139</v>
      </c>
      <c r="R285" s="102">
        <v>34160</v>
      </c>
      <c r="S285" s="102"/>
      <c r="T285" s="102">
        <v>80</v>
      </c>
      <c r="U285" s="102" t="s">
        <v>4212</v>
      </c>
      <c r="V285" s="103"/>
      <c r="W285" s="101"/>
      <c r="X285" s="102"/>
      <c r="Y285" s="101"/>
      <c r="Z285" s="101"/>
      <c r="AA285" s="101"/>
      <c r="AB285" s="104"/>
    </row>
    <row r="286" spans="2:28" ht="16.5" customHeight="1" x14ac:dyDescent="0.25">
      <c r="B286" s="97">
        <v>1865</v>
      </c>
      <c r="C286" s="97" t="s">
        <v>206</v>
      </c>
      <c r="D286" s="98" t="s">
        <v>4211</v>
      </c>
      <c r="E286" s="99" t="s">
        <v>3174</v>
      </c>
      <c r="F286" s="97" t="s">
        <v>223</v>
      </c>
      <c r="G286" s="97">
        <v>2</v>
      </c>
      <c r="H286" s="105">
        <v>0</v>
      </c>
      <c r="I286" s="105">
        <v>1</v>
      </c>
      <c r="J286" s="105">
        <v>71</v>
      </c>
      <c r="K286" s="95">
        <v>171</v>
      </c>
      <c r="L286" s="106">
        <f>T285</f>
        <v>80</v>
      </c>
      <c r="M286" s="106">
        <f>K286*L286</f>
        <v>13680</v>
      </c>
      <c r="N286" s="77"/>
      <c r="O286" s="78" t="s">
        <v>203</v>
      </c>
      <c r="P286" s="78" t="s">
        <v>5</v>
      </c>
      <c r="Q286" s="78" t="s">
        <v>143</v>
      </c>
      <c r="R286" s="79">
        <v>135</v>
      </c>
      <c r="S286" s="80"/>
      <c r="T286" s="81">
        <v>8050</v>
      </c>
      <c r="U286" s="96" t="s">
        <v>379</v>
      </c>
      <c r="V286" s="79">
        <f>R286*T286*46/100</f>
        <v>499905</v>
      </c>
      <c r="W286" s="79">
        <f>R286*T286-V286</f>
        <v>586845</v>
      </c>
      <c r="X286" s="82">
        <f>M286+W286</f>
        <v>600525</v>
      </c>
      <c r="Y286" s="83">
        <f>M286</f>
        <v>13680</v>
      </c>
      <c r="Z286" s="84"/>
      <c r="AA286" s="87">
        <f>AB286*M286/100</f>
        <v>2.7360000000000002</v>
      </c>
      <c r="AB286" s="86">
        <v>0.02</v>
      </c>
    </row>
    <row r="287" spans="2:28" ht="16.5" customHeight="1" x14ac:dyDescent="0.25">
      <c r="B287" s="99"/>
      <c r="C287" s="99"/>
      <c r="D287" s="99"/>
      <c r="E287" s="99"/>
      <c r="F287" s="99"/>
      <c r="G287" s="99"/>
      <c r="H287" s="107"/>
      <c r="I287" s="107"/>
      <c r="J287" s="107"/>
      <c r="K287" s="106"/>
      <c r="L287" s="106"/>
      <c r="M287" s="106"/>
      <c r="N287" s="77"/>
      <c r="O287" s="78"/>
      <c r="P287" s="78"/>
      <c r="Q287" s="78"/>
      <c r="R287" s="79"/>
      <c r="S287" s="80"/>
      <c r="T287" s="81"/>
      <c r="U287" s="77"/>
      <c r="V287" s="79"/>
      <c r="W287" s="79"/>
      <c r="X287" s="86"/>
      <c r="Y287" s="83"/>
      <c r="Z287" s="84"/>
      <c r="AA287" s="85"/>
      <c r="AB287" s="86"/>
    </row>
    <row r="288" spans="2:28" ht="16.5" customHeight="1" x14ac:dyDescent="0.25">
      <c r="B288" s="100" t="s">
        <v>205</v>
      </c>
      <c r="C288" s="101"/>
      <c r="D288" s="101"/>
      <c r="E288" s="101"/>
      <c r="F288" s="101"/>
      <c r="G288" s="102"/>
      <c r="H288" s="102" t="s">
        <v>210</v>
      </c>
      <c r="I288" s="102" t="s">
        <v>627</v>
      </c>
      <c r="J288" s="102" t="s">
        <v>2512</v>
      </c>
      <c r="K288" s="102" t="s">
        <v>3062</v>
      </c>
      <c r="L288" s="102">
        <v>9</v>
      </c>
      <c r="M288" s="102"/>
      <c r="N288" s="102"/>
      <c r="O288" s="102" t="s">
        <v>208</v>
      </c>
      <c r="P288" s="102" t="s">
        <v>209</v>
      </c>
      <c r="Q288" s="102" t="s">
        <v>139</v>
      </c>
      <c r="R288" s="102">
        <v>34160</v>
      </c>
      <c r="S288" s="102"/>
      <c r="T288" s="102">
        <v>80</v>
      </c>
      <c r="U288" s="102" t="s">
        <v>4214</v>
      </c>
      <c r="V288" s="103"/>
      <c r="W288" s="101"/>
      <c r="X288" s="102"/>
      <c r="Y288" s="101"/>
      <c r="Z288" s="101"/>
      <c r="AA288" s="101"/>
      <c r="AB288" s="104"/>
    </row>
    <row r="289" spans="2:28" ht="16.5" customHeight="1" x14ac:dyDescent="0.25">
      <c r="B289" s="97">
        <v>1866</v>
      </c>
      <c r="C289" s="97" t="s">
        <v>206</v>
      </c>
      <c r="D289" s="98" t="s">
        <v>4213</v>
      </c>
      <c r="E289" s="99" t="s">
        <v>3219</v>
      </c>
      <c r="F289" s="97" t="s">
        <v>223</v>
      </c>
      <c r="G289" s="97">
        <v>2</v>
      </c>
      <c r="H289" s="105">
        <v>0</v>
      </c>
      <c r="I289" s="105">
        <v>1</v>
      </c>
      <c r="J289" s="105">
        <v>81</v>
      </c>
      <c r="K289" s="95">
        <v>181</v>
      </c>
      <c r="L289" s="106">
        <f>T288</f>
        <v>80</v>
      </c>
      <c r="M289" s="106">
        <f>K289*L289</f>
        <v>14480</v>
      </c>
      <c r="N289" s="77"/>
      <c r="O289" s="78" t="s">
        <v>203</v>
      </c>
      <c r="P289" s="78" t="s">
        <v>5</v>
      </c>
      <c r="Q289" s="78" t="s">
        <v>143</v>
      </c>
      <c r="R289" s="79">
        <v>81</v>
      </c>
      <c r="S289" s="80"/>
      <c r="T289" s="81">
        <v>8050</v>
      </c>
      <c r="U289" s="96" t="s">
        <v>375</v>
      </c>
      <c r="V289" s="79">
        <f>R289*T289*36/100</f>
        <v>234738</v>
      </c>
      <c r="W289" s="79">
        <f>R289*T289-V289</f>
        <v>417312</v>
      </c>
      <c r="X289" s="82">
        <f>M289+W289</f>
        <v>431792</v>
      </c>
      <c r="Y289" s="83">
        <f>M289</f>
        <v>14480</v>
      </c>
      <c r="Z289" s="84"/>
      <c r="AA289" s="87">
        <f>AB289*M289/100</f>
        <v>2.8960000000000004</v>
      </c>
      <c r="AB289" s="86">
        <v>0.02</v>
      </c>
    </row>
    <row r="290" spans="2:28" ht="16.5" customHeight="1" x14ac:dyDescent="0.25">
      <c r="B290" s="99"/>
      <c r="C290" s="99"/>
      <c r="D290" s="99"/>
      <c r="E290" s="99"/>
      <c r="F290" s="99"/>
      <c r="G290" s="99"/>
      <c r="H290" s="107"/>
      <c r="I290" s="107"/>
      <c r="J290" s="107"/>
      <c r="K290" s="106"/>
      <c r="L290" s="106"/>
      <c r="M290" s="106"/>
      <c r="N290" s="77"/>
      <c r="O290" s="78"/>
      <c r="P290" s="78"/>
      <c r="Q290" s="78"/>
      <c r="R290" s="79"/>
      <c r="S290" s="80"/>
      <c r="T290" s="81"/>
      <c r="U290" s="77"/>
      <c r="V290" s="79"/>
      <c r="W290" s="79"/>
      <c r="X290" s="86"/>
      <c r="Y290" s="83"/>
      <c r="Z290" s="84"/>
      <c r="AA290" s="85"/>
      <c r="AB290" s="86"/>
    </row>
    <row r="291" spans="2:28" ht="16.5" customHeight="1" x14ac:dyDescent="0.25">
      <c r="B291" s="100" t="s">
        <v>205</v>
      </c>
      <c r="C291" s="101"/>
      <c r="D291" s="101"/>
      <c r="E291" s="101"/>
      <c r="F291" s="101"/>
      <c r="G291" s="102"/>
      <c r="H291" s="102" t="s">
        <v>213</v>
      </c>
      <c r="I291" s="102" t="s">
        <v>4233</v>
      </c>
      <c r="J291" s="102" t="s">
        <v>886</v>
      </c>
      <c r="K291" s="102" t="s">
        <v>3403</v>
      </c>
      <c r="L291" s="102">
        <v>9</v>
      </c>
      <c r="M291" s="102"/>
      <c r="N291" s="102"/>
      <c r="O291" s="102" t="s">
        <v>208</v>
      </c>
      <c r="P291" s="102" t="s">
        <v>209</v>
      </c>
      <c r="Q291" s="102" t="s">
        <v>139</v>
      </c>
      <c r="R291" s="102">
        <v>34160</v>
      </c>
      <c r="S291" s="102"/>
      <c r="T291" s="102">
        <v>80</v>
      </c>
      <c r="U291" s="102" t="s">
        <v>4234</v>
      </c>
      <c r="V291" s="103"/>
      <c r="W291" s="101"/>
      <c r="X291" s="102"/>
      <c r="Y291" s="101"/>
      <c r="Z291" s="101"/>
      <c r="AA291" s="101"/>
      <c r="AB291" s="104"/>
    </row>
    <row r="292" spans="2:28" ht="16.5" customHeight="1" x14ac:dyDescent="0.25">
      <c r="B292" s="97">
        <v>1875</v>
      </c>
      <c r="C292" s="97" t="s">
        <v>206</v>
      </c>
      <c r="D292" s="98" t="s">
        <v>4231</v>
      </c>
      <c r="E292" s="99" t="s">
        <v>4232</v>
      </c>
      <c r="F292" s="97" t="s">
        <v>223</v>
      </c>
      <c r="G292" s="97">
        <v>1</v>
      </c>
      <c r="H292" s="105">
        <v>0</v>
      </c>
      <c r="I292" s="105">
        <v>1</v>
      </c>
      <c r="J292" s="105">
        <v>5</v>
      </c>
      <c r="K292" s="95">
        <v>105</v>
      </c>
      <c r="L292" s="106">
        <f>T291</f>
        <v>80</v>
      </c>
      <c r="M292" s="106">
        <f t="shared" ref="M292" si="12">K292*L292</f>
        <v>8400</v>
      </c>
      <c r="N292" s="77"/>
      <c r="O292" s="78"/>
      <c r="P292" s="78"/>
      <c r="Q292" s="78"/>
      <c r="R292" s="79"/>
      <c r="S292" s="80"/>
      <c r="T292" s="81"/>
      <c r="U292" s="77"/>
      <c r="V292" s="79"/>
      <c r="W292" s="79"/>
      <c r="X292" s="82"/>
      <c r="Y292" s="83">
        <f t="shared" ref="Y292" si="13">M292</f>
        <v>8400</v>
      </c>
      <c r="Z292" s="84"/>
      <c r="AA292" s="87">
        <f t="shared" ref="AA292" si="14">AB292*M292/100</f>
        <v>0.84</v>
      </c>
      <c r="AB292" s="110">
        <v>0.01</v>
      </c>
    </row>
    <row r="293" spans="2:28" ht="16.5" customHeight="1" x14ac:dyDescent="0.25">
      <c r="B293" s="99"/>
      <c r="C293" s="99"/>
      <c r="D293" s="99"/>
      <c r="E293" s="99"/>
      <c r="F293" s="99"/>
      <c r="G293" s="99"/>
      <c r="H293" s="107"/>
      <c r="I293" s="107"/>
      <c r="J293" s="107"/>
      <c r="K293" s="106"/>
      <c r="L293" s="106"/>
      <c r="M293" s="106"/>
      <c r="N293" s="77"/>
      <c r="O293" s="78"/>
      <c r="P293" s="78"/>
      <c r="Q293" s="78"/>
      <c r="R293" s="79"/>
      <c r="S293" s="80"/>
      <c r="T293" s="81"/>
      <c r="U293" s="77"/>
      <c r="V293" s="79"/>
      <c r="W293" s="79"/>
      <c r="X293" s="86"/>
      <c r="Y293" s="83"/>
      <c r="Z293" s="84"/>
      <c r="AA293" s="85"/>
      <c r="AB293" s="86"/>
    </row>
    <row r="294" spans="2:28" ht="16.5" customHeight="1" x14ac:dyDescent="0.25">
      <c r="B294" s="100" t="s">
        <v>205</v>
      </c>
      <c r="C294" s="101"/>
      <c r="D294" s="101"/>
      <c r="E294" s="101"/>
      <c r="F294" s="101"/>
      <c r="G294" s="102"/>
      <c r="H294" s="102" t="s">
        <v>207</v>
      </c>
      <c r="I294" s="102" t="s">
        <v>4236</v>
      </c>
      <c r="J294" s="102" t="s">
        <v>1473</v>
      </c>
      <c r="K294" s="102" t="s">
        <v>3062</v>
      </c>
      <c r="L294" s="102">
        <v>9</v>
      </c>
      <c r="M294" s="102"/>
      <c r="N294" s="102"/>
      <c r="O294" s="102" t="s">
        <v>208</v>
      </c>
      <c r="P294" s="102" t="s">
        <v>209</v>
      </c>
      <c r="Q294" s="102" t="s">
        <v>139</v>
      </c>
      <c r="R294" s="102">
        <v>34160</v>
      </c>
      <c r="S294" s="102"/>
      <c r="T294" s="102">
        <v>80</v>
      </c>
      <c r="U294" s="102" t="s">
        <v>4237</v>
      </c>
      <c r="V294" s="103"/>
      <c r="W294" s="101"/>
      <c r="X294" s="102"/>
      <c r="Y294" s="101"/>
      <c r="Z294" s="101"/>
      <c r="AA294" s="101"/>
      <c r="AB294" s="104"/>
    </row>
    <row r="295" spans="2:28" ht="16.5" customHeight="1" x14ac:dyDescent="0.25">
      <c r="B295" s="97">
        <v>1876</v>
      </c>
      <c r="C295" s="97" t="s">
        <v>206</v>
      </c>
      <c r="D295" s="98" t="s">
        <v>4235</v>
      </c>
      <c r="E295" s="99" t="s">
        <v>3200</v>
      </c>
      <c r="F295" s="97" t="s">
        <v>223</v>
      </c>
      <c r="G295" s="97">
        <v>2</v>
      </c>
      <c r="H295" s="105">
        <v>0</v>
      </c>
      <c r="I295" s="105">
        <v>2</v>
      </c>
      <c r="J295" s="105">
        <v>40</v>
      </c>
      <c r="K295" s="95">
        <v>240</v>
      </c>
      <c r="L295" s="106">
        <f>T294</f>
        <v>80</v>
      </c>
      <c r="M295" s="106">
        <f>K295*L295</f>
        <v>19200</v>
      </c>
      <c r="N295" s="77"/>
      <c r="O295" s="78" t="s">
        <v>203</v>
      </c>
      <c r="P295" s="78" t="s">
        <v>5</v>
      </c>
      <c r="Q295" s="78" t="s">
        <v>143</v>
      </c>
      <c r="R295" s="79">
        <v>81</v>
      </c>
      <c r="S295" s="80"/>
      <c r="T295" s="81">
        <v>8050</v>
      </c>
      <c r="U295" s="96" t="s">
        <v>375</v>
      </c>
      <c r="V295" s="79">
        <f>R295*T295*36/100</f>
        <v>234738</v>
      </c>
      <c r="W295" s="79">
        <f>R295*T295-V295</f>
        <v>417312</v>
      </c>
      <c r="X295" s="82">
        <f>M295+W295</f>
        <v>436512</v>
      </c>
      <c r="Y295" s="83">
        <f>M295</f>
        <v>19200</v>
      </c>
      <c r="Z295" s="84"/>
      <c r="AA295" s="87">
        <f>AB295*M295/100</f>
        <v>3.84</v>
      </c>
      <c r="AB295" s="86">
        <v>0.02</v>
      </c>
    </row>
    <row r="296" spans="2:28" ht="16.5" customHeight="1" x14ac:dyDescent="0.25">
      <c r="B296" s="99"/>
      <c r="C296" s="99"/>
      <c r="D296" s="99"/>
      <c r="E296" s="99"/>
      <c r="F296" s="99"/>
      <c r="G296" s="99"/>
      <c r="H296" s="107"/>
      <c r="I296" s="107"/>
      <c r="J296" s="107"/>
      <c r="K296" s="106"/>
      <c r="L296" s="106"/>
      <c r="M296" s="106"/>
      <c r="N296" s="77"/>
      <c r="O296" s="78"/>
      <c r="P296" s="78"/>
      <c r="Q296" s="78"/>
      <c r="R296" s="79"/>
      <c r="S296" s="80"/>
      <c r="T296" s="81"/>
      <c r="U296" s="77"/>
      <c r="V296" s="79"/>
      <c r="W296" s="79"/>
      <c r="X296" s="86"/>
      <c r="Y296" s="83"/>
      <c r="Z296" s="84"/>
      <c r="AA296" s="85"/>
      <c r="AB296" s="86"/>
    </row>
    <row r="297" spans="2:28" ht="16.5" customHeight="1" x14ac:dyDescent="0.25">
      <c r="B297" s="100" t="s">
        <v>205</v>
      </c>
      <c r="C297" s="101"/>
      <c r="D297" s="101"/>
      <c r="E297" s="101"/>
      <c r="F297" s="101"/>
      <c r="G297" s="102"/>
      <c r="H297" s="102" t="s">
        <v>207</v>
      </c>
      <c r="I297" s="102" t="s">
        <v>1379</v>
      </c>
      <c r="J297" s="102" t="s">
        <v>1509</v>
      </c>
      <c r="K297" s="102">
        <v>2</v>
      </c>
      <c r="L297" s="102">
        <v>9</v>
      </c>
      <c r="M297" s="102"/>
      <c r="N297" s="102"/>
      <c r="O297" s="102" t="s">
        <v>208</v>
      </c>
      <c r="P297" s="102" t="s">
        <v>209</v>
      </c>
      <c r="Q297" s="102" t="s">
        <v>139</v>
      </c>
      <c r="R297" s="102">
        <v>34160</v>
      </c>
      <c r="S297" s="102"/>
      <c r="T297" s="102">
        <v>80</v>
      </c>
      <c r="U297" s="102" t="s">
        <v>4250</v>
      </c>
      <c r="V297" s="103"/>
      <c r="W297" s="101"/>
      <c r="X297" s="102"/>
      <c r="Y297" s="101"/>
      <c r="Z297" s="101"/>
      <c r="AA297" s="101"/>
      <c r="AB297" s="104"/>
    </row>
    <row r="298" spans="2:28" ht="16.5" customHeight="1" x14ac:dyDescent="0.25">
      <c r="B298" s="97">
        <v>1880</v>
      </c>
      <c r="C298" s="97" t="s">
        <v>206</v>
      </c>
      <c r="D298" s="98" t="s">
        <v>4249</v>
      </c>
      <c r="E298" s="99" t="s">
        <v>4242</v>
      </c>
      <c r="F298" s="97" t="s">
        <v>223</v>
      </c>
      <c r="G298" s="97">
        <v>2</v>
      </c>
      <c r="H298" s="105">
        <v>0</v>
      </c>
      <c r="I298" s="105">
        <v>1</v>
      </c>
      <c r="J298" s="105">
        <v>85</v>
      </c>
      <c r="K298" s="95">
        <v>185</v>
      </c>
      <c r="L298" s="106">
        <f>T297</f>
        <v>80</v>
      </c>
      <c r="M298" s="106">
        <f>K298*L298</f>
        <v>14800</v>
      </c>
      <c r="N298" s="77"/>
      <c r="O298" s="78" t="s">
        <v>203</v>
      </c>
      <c r="P298" s="78" t="s">
        <v>5</v>
      </c>
      <c r="Q298" s="78" t="s">
        <v>143</v>
      </c>
      <c r="R298" s="79">
        <v>108</v>
      </c>
      <c r="S298" s="80"/>
      <c r="T298" s="81">
        <v>8050</v>
      </c>
      <c r="U298" s="96" t="s">
        <v>1152</v>
      </c>
      <c r="V298" s="79">
        <f>R298*T298*4/100</f>
        <v>34776</v>
      </c>
      <c r="W298" s="79">
        <f>R298*T298-V298</f>
        <v>834624</v>
      </c>
      <c r="X298" s="82">
        <f>M298+W298</f>
        <v>849424</v>
      </c>
      <c r="Y298" s="83">
        <f>M298</f>
        <v>14800</v>
      </c>
      <c r="Z298" s="84"/>
      <c r="AA298" s="87">
        <f>AB298*M298/100</f>
        <v>2.96</v>
      </c>
      <c r="AB298" s="86">
        <v>0.02</v>
      </c>
    </row>
    <row r="299" spans="2:28" ht="16.5" customHeight="1" x14ac:dyDescent="0.25">
      <c r="B299" s="99"/>
      <c r="C299" s="99"/>
      <c r="D299" s="99"/>
      <c r="E299" s="99"/>
      <c r="F299" s="99"/>
      <c r="G299" s="99"/>
      <c r="H299" s="107"/>
      <c r="I299" s="107"/>
      <c r="J299" s="107"/>
      <c r="K299" s="106"/>
      <c r="L299" s="106"/>
      <c r="M299" s="106"/>
      <c r="N299" s="77"/>
      <c r="O299" s="78"/>
      <c r="P299" s="78"/>
      <c r="Q299" s="78"/>
      <c r="R299" s="79"/>
      <c r="S299" s="80"/>
      <c r="T299" s="81"/>
      <c r="U299" s="77"/>
      <c r="V299" s="79"/>
      <c r="W299" s="79"/>
      <c r="X299" s="86"/>
      <c r="Y299" s="83"/>
      <c r="Z299" s="84"/>
      <c r="AA299" s="85"/>
      <c r="AB299" s="86"/>
    </row>
    <row r="300" spans="2:28" ht="16.5" customHeight="1" x14ac:dyDescent="0.25">
      <c r="B300" s="100" t="s">
        <v>205</v>
      </c>
      <c r="C300" s="101"/>
      <c r="D300" s="101"/>
      <c r="E300" s="101"/>
      <c r="F300" s="101"/>
      <c r="G300" s="102"/>
      <c r="H300" s="102" t="s">
        <v>207</v>
      </c>
      <c r="I300" s="102" t="s">
        <v>4258</v>
      </c>
      <c r="J300" s="102" t="s">
        <v>477</v>
      </c>
      <c r="K300" s="102" t="s">
        <v>4259</v>
      </c>
      <c r="L300" s="102">
        <v>9</v>
      </c>
      <c r="M300" s="102"/>
      <c r="N300" s="102"/>
      <c r="O300" s="102" t="s">
        <v>208</v>
      </c>
      <c r="P300" s="102" t="s">
        <v>209</v>
      </c>
      <c r="Q300" s="102" t="s">
        <v>139</v>
      </c>
      <c r="R300" s="102">
        <v>34160</v>
      </c>
      <c r="S300" s="102"/>
      <c r="T300" s="102">
        <v>80</v>
      </c>
      <c r="U300" s="102" t="s">
        <v>4260</v>
      </c>
      <c r="V300" s="103"/>
      <c r="W300" s="101"/>
      <c r="X300" s="102"/>
      <c r="Y300" s="101"/>
      <c r="Z300" s="101"/>
      <c r="AA300" s="101"/>
      <c r="AB300" s="104"/>
    </row>
    <row r="301" spans="2:28" ht="16.5" customHeight="1" x14ac:dyDescent="0.25">
      <c r="B301" s="97">
        <v>1884</v>
      </c>
      <c r="C301" s="97" t="s">
        <v>206</v>
      </c>
      <c r="D301" s="98" t="s">
        <v>4257</v>
      </c>
      <c r="E301" s="99" t="s">
        <v>4187</v>
      </c>
      <c r="F301" s="97" t="s">
        <v>223</v>
      </c>
      <c r="G301" s="97">
        <v>1</v>
      </c>
      <c r="H301" s="105">
        <v>0</v>
      </c>
      <c r="I301" s="105">
        <v>1</v>
      </c>
      <c r="J301" s="105">
        <v>14</v>
      </c>
      <c r="K301" s="95">
        <v>114</v>
      </c>
      <c r="L301" s="106">
        <f>T300</f>
        <v>80</v>
      </c>
      <c r="M301" s="106">
        <f t="shared" ref="M301" si="15">K301*L301</f>
        <v>9120</v>
      </c>
      <c r="N301" s="77"/>
      <c r="O301" s="78"/>
      <c r="P301" s="78"/>
      <c r="Q301" s="78"/>
      <c r="R301" s="79"/>
      <c r="S301" s="80"/>
      <c r="T301" s="81"/>
      <c r="U301" s="77"/>
      <c r="V301" s="79"/>
      <c r="W301" s="79"/>
      <c r="X301" s="82"/>
      <c r="Y301" s="83">
        <f t="shared" ref="Y301" si="16">M301</f>
        <v>9120</v>
      </c>
      <c r="Z301" s="84"/>
      <c r="AA301" s="87">
        <f t="shared" ref="AA301" si="17">AB301*M301/100</f>
        <v>0.91200000000000003</v>
      </c>
      <c r="AB301" s="110">
        <v>0.01</v>
      </c>
    </row>
    <row r="302" spans="2:28" ht="16.5" customHeight="1" x14ac:dyDescent="0.25">
      <c r="B302" s="99"/>
      <c r="C302" s="99"/>
      <c r="D302" s="99"/>
      <c r="E302" s="99"/>
      <c r="F302" s="99"/>
      <c r="G302" s="99"/>
      <c r="H302" s="107"/>
      <c r="I302" s="107"/>
      <c r="J302" s="107"/>
      <c r="K302" s="106"/>
      <c r="L302" s="106"/>
      <c r="M302" s="106"/>
      <c r="N302" s="77"/>
      <c r="O302" s="78"/>
      <c r="P302" s="78"/>
      <c r="Q302" s="78"/>
      <c r="R302" s="79"/>
      <c r="S302" s="80"/>
      <c r="T302" s="81"/>
      <c r="U302" s="77"/>
      <c r="V302" s="79"/>
      <c r="W302" s="79"/>
      <c r="X302" s="86"/>
      <c r="Y302" s="83"/>
      <c r="Z302" s="84"/>
      <c r="AA302" s="85"/>
      <c r="AB302" s="86"/>
    </row>
    <row r="303" spans="2:28" ht="16.5" customHeight="1" x14ac:dyDescent="0.25">
      <c r="B303" s="100" t="s">
        <v>205</v>
      </c>
      <c r="C303" s="101"/>
      <c r="D303" s="101"/>
      <c r="E303" s="101"/>
      <c r="F303" s="101"/>
      <c r="G303" s="102"/>
      <c r="H303" s="102" t="s">
        <v>210</v>
      </c>
      <c r="I303" s="102" t="s">
        <v>885</v>
      </c>
      <c r="J303" s="102" t="s">
        <v>886</v>
      </c>
      <c r="K303" s="102">
        <v>17</v>
      </c>
      <c r="L303" s="102">
        <v>9</v>
      </c>
      <c r="M303" s="102"/>
      <c r="N303" s="102"/>
      <c r="O303" s="102" t="s">
        <v>208</v>
      </c>
      <c r="P303" s="102" t="s">
        <v>209</v>
      </c>
      <c r="Q303" s="102" t="s">
        <v>139</v>
      </c>
      <c r="R303" s="102">
        <v>34160</v>
      </c>
      <c r="S303" s="102"/>
      <c r="T303" s="102">
        <v>80</v>
      </c>
      <c r="U303" s="102"/>
      <c r="V303" s="103"/>
      <c r="W303" s="101"/>
      <c r="X303" s="102"/>
      <c r="Y303" s="101"/>
      <c r="Z303" s="101"/>
      <c r="AA303" s="101"/>
      <c r="AB303" s="104"/>
    </row>
    <row r="304" spans="2:28" ht="16.5" customHeight="1" x14ac:dyDescent="0.25">
      <c r="B304" s="97">
        <v>1885</v>
      </c>
      <c r="C304" s="97" t="s">
        <v>206</v>
      </c>
      <c r="D304" s="98" t="s">
        <v>4261</v>
      </c>
      <c r="E304" s="99" t="s">
        <v>3766</v>
      </c>
      <c r="F304" s="97" t="s">
        <v>223</v>
      </c>
      <c r="G304" s="97">
        <v>2</v>
      </c>
      <c r="H304" s="105">
        <v>0</v>
      </c>
      <c r="I304" s="105">
        <v>0</v>
      </c>
      <c r="J304" s="105">
        <v>92</v>
      </c>
      <c r="K304" s="95">
        <v>92</v>
      </c>
      <c r="L304" s="106">
        <f>T303</f>
        <v>80</v>
      </c>
      <c r="M304" s="106">
        <f>K304*L304</f>
        <v>7360</v>
      </c>
      <c r="N304" s="77"/>
      <c r="O304" s="78" t="s">
        <v>203</v>
      </c>
      <c r="P304" s="78" t="s">
        <v>5</v>
      </c>
      <c r="Q304" s="78" t="s">
        <v>143</v>
      </c>
      <c r="R304" s="79">
        <v>108</v>
      </c>
      <c r="S304" s="80"/>
      <c r="T304" s="81">
        <v>8050</v>
      </c>
      <c r="U304" s="96" t="s">
        <v>375</v>
      </c>
      <c r="V304" s="79">
        <f>R304*T304*36/100</f>
        <v>312984</v>
      </c>
      <c r="W304" s="79">
        <f>R304*T304-V304</f>
        <v>556416</v>
      </c>
      <c r="X304" s="82">
        <f>M304+W304</f>
        <v>563776</v>
      </c>
      <c r="Y304" s="83">
        <f>M304</f>
        <v>7360</v>
      </c>
      <c r="Z304" s="84"/>
      <c r="AA304" s="87">
        <f>AB304*M304/100</f>
        <v>1.4720000000000002</v>
      </c>
      <c r="AB304" s="86">
        <v>0.02</v>
      </c>
    </row>
    <row r="305" spans="2:28" ht="16.5" customHeight="1" x14ac:dyDescent="0.25">
      <c r="B305" s="99"/>
      <c r="C305" s="99"/>
      <c r="D305" s="99"/>
      <c r="E305" s="99"/>
      <c r="F305" s="99"/>
      <c r="G305" s="99"/>
      <c r="H305" s="107"/>
      <c r="I305" s="107"/>
      <c r="J305" s="107"/>
      <c r="K305" s="106"/>
      <c r="L305" s="106"/>
      <c r="M305" s="106"/>
      <c r="N305" s="77"/>
      <c r="O305" s="78"/>
      <c r="P305" s="78"/>
      <c r="Q305" s="78"/>
      <c r="R305" s="79"/>
      <c r="S305" s="80"/>
      <c r="T305" s="81"/>
      <c r="U305" s="77"/>
      <c r="V305" s="79"/>
      <c r="W305" s="79"/>
      <c r="X305" s="86"/>
      <c r="Y305" s="83"/>
      <c r="Z305" s="84"/>
      <c r="AA305" s="85"/>
      <c r="AB305" s="86"/>
    </row>
    <row r="306" spans="2:28" ht="16.5" customHeight="1" x14ac:dyDescent="0.25">
      <c r="B306" s="100" t="s">
        <v>205</v>
      </c>
      <c r="C306" s="101"/>
      <c r="D306" s="101"/>
      <c r="E306" s="101"/>
      <c r="F306" s="101"/>
      <c r="G306" s="102"/>
      <c r="H306" s="102" t="s">
        <v>210</v>
      </c>
      <c r="I306" s="102" t="s">
        <v>875</v>
      </c>
      <c r="J306" s="102" t="s">
        <v>876</v>
      </c>
      <c r="K306" s="102">
        <v>15</v>
      </c>
      <c r="L306" s="102">
        <v>9</v>
      </c>
      <c r="M306" s="102"/>
      <c r="N306" s="102"/>
      <c r="O306" s="102" t="s">
        <v>208</v>
      </c>
      <c r="P306" s="102" t="s">
        <v>209</v>
      </c>
      <c r="Q306" s="102" t="s">
        <v>139</v>
      </c>
      <c r="R306" s="102">
        <v>34160</v>
      </c>
      <c r="S306" s="102"/>
      <c r="T306" s="102">
        <v>80</v>
      </c>
      <c r="U306" s="102" t="s">
        <v>4269</v>
      </c>
      <c r="V306" s="103"/>
      <c r="W306" s="101"/>
      <c r="X306" s="102" t="s">
        <v>212</v>
      </c>
      <c r="Y306" s="101" t="s">
        <v>4270</v>
      </c>
      <c r="Z306" s="101"/>
      <c r="AA306" s="101"/>
      <c r="AB306" s="104"/>
    </row>
    <row r="307" spans="2:28" ht="16.5" customHeight="1" x14ac:dyDescent="0.25">
      <c r="B307" s="97">
        <v>1888</v>
      </c>
      <c r="C307" s="97" t="s">
        <v>206</v>
      </c>
      <c r="D307" s="98" t="s">
        <v>4268</v>
      </c>
      <c r="E307" s="99" t="s">
        <v>3586</v>
      </c>
      <c r="F307" s="97" t="s">
        <v>223</v>
      </c>
      <c r="G307" s="97">
        <v>2</v>
      </c>
      <c r="H307" s="105">
        <v>0</v>
      </c>
      <c r="I307" s="105">
        <v>0</v>
      </c>
      <c r="J307" s="105">
        <v>92</v>
      </c>
      <c r="K307" s="95">
        <v>92</v>
      </c>
      <c r="L307" s="106">
        <f>T306</f>
        <v>80</v>
      </c>
      <c r="M307" s="106">
        <f>K307*L307</f>
        <v>7360</v>
      </c>
      <c r="N307" s="77"/>
      <c r="O307" s="78" t="s">
        <v>203</v>
      </c>
      <c r="P307" s="78" t="s">
        <v>25</v>
      </c>
      <c r="Q307" s="78" t="s">
        <v>143</v>
      </c>
      <c r="R307" s="79">
        <v>81</v>
      </c>
      <c r="S307" s="80"/>
      <c r="T307" s="81">
        <v>7450</v>
      </c>
      <c r="U307" s="96" t="s">
        <v>1435</v>
      </c>
      <c r="V307" s="79">
        <f>R307*T307*93/100</f>
        <v>561208.5</v>
      </c>
      <c r="W307" s="79">
        <f>R307*T307-V307</f>
        <v>42241.5</v>
      </c>
      <c r="X307" s="82">
        <f>M307+W307</f>
        <v>49601.5</v>
      </c>
      <c r="Y307" s="83">
        <f>M307</f>
        <v>7360</v>
      </c>
      <c r="Z307" s="84"/>
      <c r="AA307" s="87">
        <f>AB307*M307/100</f>
        <v>1.4720000000000002</v>
      </c>
      <c r="AB307" s="86">
        <v>0.02</v>
      </c>
    </row>
    <row r="308" spans="2:28" ht="16.5" customHeight="1" x14ac:dyDescent="0.25">
      <c r="B308" s="99"/>
      <c r="C308" s="99"/>
      <c r="D308" s="99"/>
      <c r="E308" s="99"/>
      <c r="F308" s="99"/>
      <c r="G308" s="99"/>
      <c r="H308" s="107"/>
      <c r="I308" s="107"/>
      <c r="J308" s="107"/>
      <c r="K308" s="106"/>
      <c r="L308" s="106"/>
      <c r="M308" s="106"/>
      <c r="N308" s="77"/>
      <c r="O308" s="78"/>
      <c r="P308" s="78"/>
      <c r="Q308" s="78"/>
      <c r="R308" s="79"/>
      <c r="S308" s="80"/>
      <c r="T308" s="81"/>
      <c r="U308" s="77"/>
      <c r="V308" s="79"/>
      <c r="W308" s="79"/>
      <c r="X308" s="86"/>
      <c r="Y308" s="83"/>
      <c r="Z308" s="84"/>
      <c r="AA308" s="85"/>
      <c r="AB308" s="86"/>
    </row>
    <row r="309" spans="2:28" ht="16.5" customHeight="1" x14ac:dyDescent="0.25">
      <c r="B309" s="100" t="s">
        <v>205</v>
      </c>
      <c r="C309" s="101"/>
      <c r="D309" s="101"/>
      <c r="E309" s="101"/>
      <c r="F309" s="101"/>
      <c r="G309" s="102"/>
      <c r="H309" s="102" t="s">
        <v>210</v>
      </c>
      <c r="I309" s="102" t="s">
        <v>4272</v>
      </c>
      <c r="J309" s="102" t="s">
        <v>4273</v>
      </c>
      <c r="K309" s="102" t="s">
        <v>3089</v>
      </c>
      <c r="L309" s="102">
        <v>9</v>
      </c>
      <c r="M309" s="102"/>
      <c r="N309" s="102"/>
      <c r="O309" s="102" t="s">
        <v>208</v>
      </c>
      <c r="P309" s="102" t="s">
        <v>209</v>
      </c>
      <c r="Q309" s="102" t="s">
        <v>139</v>
      </c>
      <c r="R309" s="102">
        <v>34160</v>
      </c>
      <c r="S309" s="102"/>
      <c r="T309" s="102">
        <v>80</v>
      </c>
      <c r="U309" s="102" t="s">
        <v>4274</v>
      </c>
      <c r="V309" s="103"/>
      <c r="W309" s="101"/>
      <c r="X309" s="102"/>
      <c r="Y309" s="101"/>
      <c r="Z309" s="101"/>
      <c r="AA309" s="101"/>
      <c r="AB309" s="104"/>
    </row>
    <row r="310" spans="2:28" ht="16.5" customHeight="1" x14ac:dyDescent="0.25">
      <c r="B310" s="97">
        <v>1889</v>
      </c>
      <c r="C310" s="97" t="s">
        <v>206</v>
      </c>
      <c r="D310" s="98" t="s">
        <v>4271</v>
      </c>
      <c r="E310" s="99" t="s">
        <v>4187</v>
      </c>
      <c r="F310" s="97" t="s">
        <v>223</v>
      </c>
      <c r="G310" s="97">
        <v>2</v>
      </c>
      <c r="H310" s="105">
        <v>0</v>
      </c>
      <c r="I310" s="105">
        <v>1</v>
      </c>
      <c r="J310" s="105">
        <v>50</v>
      </c>
      <c r="K310" s="95">
        <v>150</v>
      </c>
      <c r="L310" s="106">
        <f>T309</f>
        <v>80</v>
      </c>
      <c r="M310" s="106">
        <f>K310*L310</f>
        <v>12000</v>
      </c>
      <c r="N310" s="77"/>
      <c r="O310" s="78" t="s">
        <v>203</v>
      </c>
      <c r="P310" s="78" t="s">
        <v>5</v>
      </c>
      <c r="Q310" s="78" t="s">
        <v>143</v>
      </c>
      <c r="R310" s="79">
        <v>108</v>
      </c>
      <c r="S310" s="80"/>
      <c r="T310" s="81">
        <v>8050</v>
      </c>
      <c r="U310" s="96" t="s">
        <v>1114</v>
      </c>
      <c r="V310" s="79">
        <f>R310*T310*5/100</f>
        <v>43470</v>
      </c>
      <c r="W310" s="79">
        <f>R310*T310-V310</f>
        <v>825930</v>
      </c>
      <c r="X310" s="82">
        <f>M310+W310</f>
        <v>837930</v>
      </c>
      <c r="Y310" s="83">
        <f>M310</f>
        <v>12000</v>
      </c>
      <c r="Z310" s="84"/>
      <c r="AA310" s="87">
        <f>AB310*M310/100</f>
        <v>2.4</v>
      </c>
      <c r="AB310" s="86">
        <v>0.02</v>
      </c>
    </row>
    <row r="311" spans="2:28" ht="16.5" customHeight="1" x14ac:dyDescent="0.25">
      <c r="B311" s="99"/>
      <c r="C311" s="99"/>
      <c r="D311" s="99"/>
      <c r="E311" s="99"/>
      <c r="F311" s="99"/>
      <c r="G311" s="99"/>
      <c r="H311" s="107"/>
      <c r="I311" s="107"/>
      <c r="J311" s="107"/>
      <c r="K311" s="106"/>
      <c r="L311" s="106"/>
      <c r="M311" s="106"/>
      <c r="N311" s="77"/>
      <c r="O311" s="78"/>
      <c r="P311" s="78"/>
      <c r="Q311" s="78"/>
      <c r="R311" s="79"/>
      <c r="S311" s="80"/>
      <c r="T311" s="81"/>
      <c r="U311" s="77"/>
      <c r="V311" s="79"/>
      <c r="W311" s="79"/>
      <c r="X311" s="86"/>
      <c r="Y311" s="83"/>
      <c r="Z311" s="84"/>
      <c r="AA311" s="85"/>
      <c r="AB311" s="86"/>
    </row>
    <row r="312" spans="2:28" ht="16.5" customHeight="1" x14ac:dyDescent="0.25">
      <c r="B312" s="100" t="s">
        <v>205</v>
      </c>
      <c r="C312" s="101"/>
      <c r="D312" s="101"/>
      <c r="E312" s="101"/>
      <c r="F312" s="101"/>
      <c r="G312" s="102"/>
      <c r="H312" s="102" t="s">
        <v>210</v>
      </c>
      <c r="I312" s="102" t="s">
        <v>1009</v>
      </c>
      <c r="J312" s="102" t="s">
        <v>1048</v>
      </c>
      <c r="K312" s="102">
        <v>16</v>
      </c>
      <c r="L312" s="102">
        <v>9</v>
      </c>
      <c r="M312" s="102"/>
      <c r="N312" s="102"/>
      <c r="O312" s="102" t="s">
        <v>208</v>
      </c>
      <c r="P312" s="102" t="s">
        <v>209</v>
      </c>
      <c r="Q312" s="102" t="s">
        <v>139</v>
      </c>
      <c r="R312" s="102">
        <v>34160</v>
      </c>
      <c r="S312" s="102"/>
      <c r="T312" s="102">
        <v>80</v>
      </c>
      <c r="U312" s="102" t="s">
        <v>4283</v>
      </c>
      <c r="V312" s="103"/>
      <c r="W312" s="101"/>
      <c r="X312" s="102" t="s">
        <v>212</v>
      </c>
      <c r="Y312" s="101" t="s">
        <v>4284</v>
      </c>
      <c r="Z312" s="101"/>
      <c r="AA312" s="101"/>
      <c r="AB312" s="104"/>
    </row>
    <row r="313" spans="2:28" ht="16.5" customHeight="1" x14ac:dyDescent="0.25">
      <c r="B313" s="97">
        <v>1892</v>
      </c>
      <c r="C313" s="97" t="s">
        <v>206</v>
      </c>
      <c r="D313" s="98" t="s">
        <v>4282</v>
      </c>
      <c r="E313" s="99" t="s">
        <v>3191</v>
      </c>
      <c r="F313" s="97" t="s">
        <v>223</v>
      </c>
      <c r="G313" s="97">
        <v>2</v>
      </c>
      <c r="H313" s="105">
        <v>0</v>
      </c>
      <c r="I313" s="105">
        <v>0</v>
      </c>
      <c r="J313" s="105">
        <v>68</v>
      </c>
      <c r="K313" s="95">
        <v>68</v>
      </c>
      <c r="L313" s="106">
        <f>T312</f>
        <v>80</v>
      </c>
      <c r="M313" s="106">
        <f>K313*L313</f>
        <v>5440</v>
      </c>
      <c r="N313" s="77"/>
      <c r="O313" s="78" t="s">
        <v>203</v>
      </c>
      <c r="P313" s="78" t="s">
        <v>25</v>
      </c>
      <c r="Q313" s="78" t="s">
        <v>143</v>
      </c>
      <c r="R313" s="79">
        <v>81</v>
      </c>
      <c r="S313" s="80"/>
      <c r="T313" s="81">
        <v>7450</v>
      </c>
      <c r="U313" s="96" t="s">
        <v>1435</v>
      </c>
      <c r="V313" s="79">
        <f>R313*T313*93/100</f>
        <v>561208.5</v>
      </c>
      <c r="W313" s="79">
        <f>R313*T313-V313</f>
        <v>42241.5</v>
      </c>
      <c r="X313" s="82">
        <f>M313+W313</f>
        <v>47681.5</v>
      </c>
      <c r="Y313" s="83">
        <f>M313</f>
        <v>5440</v>
      </c>
      <c r="Z313" s="84"/>
      <c r="AA313" s="87">
        <f>AB313*M313/100</f>
        <v>1.0880000000000001</v>
      </c>
      <c r="AB313" s="86">
        <v>0.02</v>
      </c>
    </row>
    <row r="314" spans="2:28" ht="16.5" customHeight="1" x14ac:dyDescent="0.25">
      <c r="B314" s="99"/>
      <c r="C314" s="99"/>
      <c r="D314" s="99"/>
      <c r="E314" s="99"/>
      <c r="F314" s="99"/>
      <c r="G314" s="99"/>
      <c r="H314" s="107"/>
      <c r="I314" s="107"/>
      <c r="J314" s="107"/>
      <c r="K314" s="106"/>
      <c r="L314" s="106"/>
      <c r="M314" s="106"/>
      <c r="N314" s="77"/>
      <c r="O314" s="78"/>
      <c r="P314" s="78"/>
      <c r="Q314" s="78"/>
      <c r="R314" s="79"/>
      <c r="S314" s="80"/>
      <c r="T314" s="81"/>
      <c r="U314" s="77"/>
      <c r="V314" s="79"/>
      <c r="W314" s="79"/>
      <c r="X314" s="86"/>
      <c r="Y314" s="83"/>
      <c r="Z314" s="84"/>
      <c r="AA314" s="85"/>
      <c r="AB314" s="86"/>
    </row>
    <row r="315" spans="2:28" ht="16.5" customHeight="1" x14ac:dyDescent="0.25">
      <c r="B315" s="100" t="s">
        <v>205</v>
      </c>
      <c r="C315" s="101"/>
      <c r="D315" s="101"/>
      <c r="E315" s="101"/>
      <c r="F315" s="101"/>
      <c r="G315" s="102"/>
      <c r="H315" s="102" t="s">
        <v>207</v>
      </c>
      <c r="I315" s="102" t="s">
        <v>4295</v>
      </c>
      <c r="J315" s="102" t="s">
        <v>3733</v>
      </c>
      <c r="K315" s="102">
        <v>8</v>
      </c>
      <c r="L315" s="102">
        <v>9</v>
      </c>
      <c r="M315" s="102"/>
      <c r="N315" s="102"/>
      <c r="O315" s="102" t="s">
        <v>208</v>
      </c>
      <c r="P315" s="102" t="s">
        <v>209</v>
      </c>
      <c r="Q315" s="102" t="s">
        <v>139</v>
      </c>
      <c r="R315" s="102">
        <v>34160</v>
      </c>
      <c r="S315" s="102"/>
      <c r="T315" s="102">
        <v>80</v>
      </c>
      <c r="U315" s="102"/>
      <c r="V315" s="103"/>
      <c r="W315" s="101"/>
      <c r="X315" s="102" t="s">
        <v>212</v>
      </c>
      <c r="Y315" s="101" t="s">
        <v>1192</v>
      </c>
      <c r="Z315" s="101"/>
      <c r="AA315" s="101"/>
      <c r="AB315" s="104"/>
    </row>
    <row r="316" spans="2:28" ht="16.5" customHeight="1" x14ac:dyDescent="0.25">
      <c r="B316" s="97">
        <v>1898</v>
      </c>
      <c r="C316" s="97" t="s">
        <v>206</v>
      </c>
      <c r="D316" s="98" t="s">
        <v>4294</v>
      </c>
      <c r="E316" s="99" t="s">
        <v>3079</v>
      </c>
      <c r="F316" s="97" t="s">
        <v>223</v>
      </c>
      <c r="G316" s="97">
        <v>1</v>
      </c>
      <c r="H316" s="105">
        <v>16</v>
      </c>
      <c r="I316" s="105">
        <v>3</v>
      </c>
      <c r="J316" s="105">
        <v>83</v>
      </c>
      <c r="K316" s="95">
        <v>6783</v>
      </c>
      <c r="L316" s="106">
        <f>T315</f>
        <v>80</v>
      </c>
      <c r="M316" s="106">
        <f t="shared" ref="M316" si="18">K316*L316</f>
        <v>542640</v>
      </c>
      <c r="N316" s="77"/>
      <c r="O316" s="78"/>
      <c r="P316" s="78"/>
      <c r="Q316" s="78"/>
      <c r="R316" s="79"/>
      <c r="S316" s="80"/>
      <c r="T316" s="81"/>
      <c r="U316" s="77"/>
      <c r="V316" s="79"/>
      <c r="W316" s="79"/>
      <c r="X316" s="82"/>
      <c r="Y316" s="83">
        <f t="shared" ref="Y316" si="19">M316</f>
        <v>542640</v>
      </c>
      <c r="Z316" s="84"/>
      <c r="AA316" s="87">
        <f t="shared" ref="AA316" si="20">AB316*M316/100</f>
        <v>54.264000000000003</v>
      </c>
      <c r="AB316" s="110">
        <v>0.01</v>
      </c>
    </row>
    <row r="317" spans="2:28" ht="16.5" customHeight="1" x14ac:dyDescent="0.25">
      <c r="B317" s="99"/>
      <c r="C317" s="99"/>
      <c r="D317" s="99"/>
      <c r="E317" s="99"/>
      <c r="F317" s="99"/>
      <c r="G317" s="99"/>
      <c r="H317" s="107"/>
      <c r="I317" s="107"/>
      <c r="J317" s="107"/>
      <c r="K317" s="106"/>
      <c r="L317" s="106"/>
      <c r="M317" s="106"/>
      <c r="N317" s="77"/>
      <c r="O317" s="78"/>
      <c r="P317" s="78"/>
      <c r="Q317" s="78"/>
      <c r="R317" s="79"/>
      <c r="S317" s="80"/>
      <c r="T317" s="81"/>
      <c r="U317" s="77"/>
      <c r="V317" s="79"/>
      <c r="W317" s="79"/>
      <c r="X317" s="86"/>
      <c r="Y317" s="83"/>
      <c r="Z317" s="84"/>
      <c r="AA317" s="85"/>
      <c r="AB317" s="86"/>
    </row>
    <row r="318" spans="2:28" ht="16.5" customHeight="1" x14ac:dyDescent="0.25">
      <c r="B318" s="100" t="s">
        <v>205</v>
      </c>
      <c r="C318" s="101"/>
      <c r="D318" s="101"/>
      <c r="E318" s="101"/>
      <c r="F318" s="101"/>
      <c r="G318" s="102"/>
      <c r="H318" s="102" t="s">
        <v>207</v>
      </c>
      <c r="I318" s="102" t="s">
        <v>3734</v>
      </c>
      <c r="J318" s="102" t="s">
        <v>1509</v>
      </c>
      <c r="K318" s="102" t="s">
        <v>3074</v>
      </c>
      <c r="L318" s="102">
        <v>9</v>
      </c>
      <c r="M318" s="102"/>
      <c r="N318" s="102"/>
      <c r="O318" s="102" t="s">
        <v>208</v>
      </c>
      <c r="P318" s="102" t="s">
        <v>209</v>
      </c>
      <c r="Q318" s="102" t="s">
        <v>139</v>
      </c>
      <c r="R318" s="102">
        <v>34160</v>
      </c>
      <c r="S318" s="102"/>
      <c r="T318" s="102">
        <v>80</v>
      </c>
      <c r="U318" s="102" t="s">
        <v>4298</v>
      </c>
      <c r="V318" s="103"/>
      <c r="W318" s="101"/>
      <c r="X318" s="102"/>
      <c r="Y318" s="101"/>
      <c r="Z318" s="101"/>
      <c r="AA318" s="101"/>
      <c r="AB318" s="104"/>
    </row>
    <row r="319" spans="2:28" ht="16.5" customHeight="1" x14ac:dyDescent="0.25">
      <c r="B319" s="97">
        <v>1900</v>
      </c>
      <c r="C319" s="97" t="s">
        <v>206</v>
      </c>
      <c r="D319" s="98" t="s">
        <v>4297</v>
      </c>
      <c r="E319" s="99" t="s">
        <v>3468</v>
      </c>
      <c r="F319" s="97" t="s">
        <v>223</v>
      </c>
      <c r="G319" s="97">
        <v>2</v>
      </c>
      <c r="H319" s="105">
        <v>0</v>
      </c>
      <c r="I319" s="105">
        <v>1</v>
      </c>
      <c r="J319" s="105">
        <v>65</v>
      </c>
      <c r="K319" s="95">
        <v>165</v>
      </c>
      <c r="L319" s="106">
        <f>T318</f>
        <v>80</v>
      </c>
      <c r="M319" s="106">
        <f>K319*L319</f>
        <v>13200</v>
      </c>
      <c r="N319" s="77"/>
      <c r="O319" s="78" t="s">
        <v>203</v>
      </c>
      <c r="P319" s="78" t="s">
        <v>5</v>
      </c>
      <c r="Q319" s="78" t="s">
        <v>143</v>
      </c>
      <c r="R319" s="79">
        <v>108</v>
      </c>
      <c r="S319" s="80"/>
      <c r="T319" s="81">
        <v>8050</v>
      </c>
      <c r="U319" s="96" t="s">
        <v>375</v>
      </c>
      <c r="V319" s="79">
        <f>R319*T319*36/100</f>
        <v>312984</v>
      </c>
      <c r="W319" s="79">
        <f>R319*T319-V319</f>
        <v>556416</v>
      </c>
      <c r="X319" s="82">
        <f>M319+W319</f>
        <v>569616</v>
      </c>
      <c r="Y319" s="83">
        <f>M319</f>
        <v>13200</v>
      </c>
      <c r="Z319" s="84"/>
      <c r="AA319" s="87">
        <f>AB319*M319/100</f>
        <v>2.64</v>
      </c>
      <c r="AB319" s="86">
        <v>0.02</v>
      </c>
    </row>
    <row r="320" spans="2:28" ht="16.5" customHeight="1" x14ac:dyDescent="0.25">
      <c r="B320" s="99"/>
      <c r="C320" s="99"/>
      <c r="D320" s="99"/>
      <c r="E320" s="99"/>
      <c r="F320" s="99"/>
      <c r="G320" s="99"/>
      <c r="H320" s="107"/>
      <c r="I320" s="107"/>
      <c r="J320" s="107"/>
      <c r="K320" s="106"/>
      <c r="L320" s="106"/>
      <c r="M320" s="106"/>
      <c r="N320" s="77"/>
      <c r="O320" s="78"/>
      <c r="P320" s="78"/>
      <c r="Q320" s="78"/>
      <c r="R320" s="79"/>
      <c r="S320" s="80"/>
      <c r="T320" s="81"/>
      <c r="U320" s="77"/>
      <c r="V320" s="79"/>
      <c r="W320" s="79"/>
      <c r="X320" s="86"/>
      <c r="Y320" s="83"/>
      <c r="Z320" s="84"/>
      <c r="AA320" s="85"/>
      <c r="AB320" s="86"/>
    </row>
    <row r="321" spans="2:28" ht="16.5" customHeight="1" x14ac:dyDescent="0.25">
      <c r="B321" s="100" t="s">
        <v>205</v>
      </c>
      <c r="C321" s="101"/>
      <c r="D321" s="101"/>
      <c r="E321" s="101"/>
      <c r="F321" s="101"/>
      <c r="G321" s="102"/>
      <c r="H321" s="102" t="s">
        <v>207</v>
      </c>
      <c r="I321" s="102" t="s">
        <v>609</v>
      </c>
      <c r="J321" s="102" t="s">
        <v>800</v>
      </c>
      <c r="K321" s="102" t="s">
        <v>3308</v>
      </c>
      <c r="L321" s="102">
        <v>9</v>
      </c>
      <c r="M321" s="102"/>
      <c r="N321" s="102"/>
      <c r="O321" s="102" t="s">
        <v>208</v>
      </c>
      <c r="P321" s="102" t="s">
        <v>209</v>
      </c>
      <c r="Q321" s="102" t="s">
        <v>139</v>
      </c>
      <c r="R321" s="102">
        <v>34160</v>
      </c>
      <c r="S321" s="102"/>
      <c r="T321" s="102">
        <v>80</v>
      </c>
      <c r="U321" s="102" t="s">
        <v>4363</v>
      </c>
      <c r="V321" s="103"/>
      <c r="W321" s="101"/>
      <c r="X321" s="102" t="s">
        <v>212</v>
      </c>
      <c r="Y321" s="101" t="s">
        <v>4364</v>
      </c>
      <c r="Z321" s="101"/>
      <c r="AA321" s="101"/>
      <c r="AB321" s="104"/>
    </row>
    <row r="322" spans="2:28" ht="16.5" customHeight="1" x14ac:dyDescent="0.25">
      <c r="B322" s="97">
        <v>1922</v>
      </c>
      <c r="C322" s="97" t="s">
        <v>206</v>
      </c>
      <c r="D322" s="98" t="s">
        <v>4362</v>
      </c>
      <c r="E322" s="99" t="s">
        <v>3163</v>
      </c>
      <c r="F322" s="97" t="s">
        <v>223</v>
      </c>
      <c r="G322" s="97">
        <v>2</v>
      </c>
      <c r="H322" s="105">
        <v>1</v>
      </c>
      <c r="I322" s="105">
        <v>0</v>
      </c>
      <c r="J322" s="105">
        <v>96</v>
      </c>
      <c r="K322" s="95">
        <v>496</v>
      </c>
      <c r="L322" s="106">
        <f>T321</f>
        <v>80</v>
      </c>
      <c r="M322" s="106">
        <f>K322*L322</f>
        <v>39680</v>
      </c>
      <c r="N322" s="77"/>
      <c r="O322" s="78" t="s">
        <v>203</v>
      </c>
      <c r="P322" s="78" t="s">
        <v>211</v>
      </c>
      <c r="Q322" s="78" t="s">
        <v>143</v>
      </c>
      <c r="R322" s="79">
        <v>198</v>
      </c>
      <c r="S322" s="80"/>
      <c r="T322" s="81">
        <v>7450</v>
      </c>
      <c r="U322" s="96" t="s">
        <v>1158</v>
      </c>
      <c r="V322" s="79">
        <f>R322*T322*85/100</f>
        <v>1253835</v>
      </c>
      <c r="W322" s="79">
        <f>R322*T322-V322</f>
        <v>221265</v>
      </c>
      <c r="X322" s="82">
        <f>M322+W322</f>
        <v>260945</v>
      </c>
      <c r="Y322" s="83">
        <f>M322</f>
        <v>39680</v>
      </c>
      <c r="Z322" s="84"/>
      <c r="AA322" s="87">
        <f>AB322*M322/100</f>
        <v>7.9359999999999999</v>
      </c>
      <c r="AB322" s="86">
        <v>0.02</v>
      </c>
    </row>
    <row r="323" spans="2:28" ht="16.5" customHeight="1" x14ac:dyDescent="0.25">
      <c r="B323" s="99"/>
      <c r="C323" s="99"/>
      <c r="D323" s="99"/>
      <c r="E323" s="99"/>
      <c r="F323" s="99"/>
      <c r="G323" s="99"/>
      <c r="H323" s="107"/>
      <c r="I323" s="107"/>
      <c r="J323" s="107"/>
      <c r="K323" s="106"/>
      <c r="L323" s="106"/>
      <c r="M323" s="106"/>
      <c r="N323" s="77"/>
      <c r="O323" s="78"/>
      <c r="P323" s="78"/>
      <c r="Q323" s="78"/>
      <c r="R323" s="79"/>
      <c r="S323" s="80"/>
      <c r="T323" s="81"/>
      <c r="U323" s="77"/>
      <c r="V323" s="79"/>
      <c r="W323" s="79"/>
      <c r="X323" s="86"/>
      <c r="Y323" s="83"/>
      <c r="Z323" s="84"/>
      <c r="AA323" s="85"/>
      <c r="AB323" s="86"/>
    </row>
    <row r="324" spans="2:28" ht="16.5" customHeight="1" x14ac:dyDescent="0.25">
      <c r="B324" s="100" t="s">
        <v>205</v>
      </c>
      <c r="C324" s="101"/>
      <c r="D324" s="101"/>
      <c r="E324" s="101"/>
      <c r="F324" s="101"/>
      <c r="G324" s="102"/>
      <c r="H324" s="102" t="s">
        <v>210</v>
      </c>
      <c r="I324" s="102" t="s">
        <v>941</v>
      </c>
      <c r="J324" s="102" t="s">
        <v>4374</v>
      </c>
      <c r="K324" s="102" t="s">
        <v>3806</v>
      </c>
      <c r="L324" s="102">
        <v>9</v>
      </c>
      <c r="M324" s="102"/>
      <c r="N324" s="102"/>
      <c r="O324" s="102" t="s">
        <v>208</v>
      </c>
      <c r="P324" s="102" t="s">
        <v>209</v>
      </c>
      <c r="Q324" s="102" t="s">
        <v>139</v>
      </c>
      <c r="R324" s="102">
        <v>34160</v>
      </c>
      <c r="S324" s="102"/>
      <c r="T324" s="102">
        <v>80</v>
      </c>
      <c r="U324" s="102" t="s">
        <v>4375</v>
      </c>
      <c r="V324" s="103"/>
      <c r="W324" s="101"/>
      <c r="X324" s="102" t="s">
        <v>212</v>
      </c>
      <c r="Y324" s="101" t="s">
        <v>4376</v>
      </c>
      <c r="Z324" s="101"/>
      <c r="AA324" s="101"/>
      <c r="AB324" s="104"/>
    </row>
    <row r="325" spans="2:28" ht="16.5" customHeight="1" x14ac:dyDescent="0.25">
      <c r="B325" s="97">
        <v>1926</v>
      </c>
      <c r="C325" s="97" t="s">
        <v>206</v>
      </c>
      <c r="D325" s="98" t="s">
        <v>4373</v>
      </c>
      <c r="E325" s="99" t="s">
        <v>4371</v>
      </c>
      <c r="F325" s="97" t="s">
        <v>223</v>
      </c>
      <c r="G325" s="97">
        <v>2</v>
      </c>
      <c r="H325" s="105">
        <v>0</v>
      </c>
      <c r="I325" s="105">
        <v>2</v>
      </c>
      <c r="J325" s="105">
        <v>8</v>
      </c>
      <c r="K325" s="95">
        <v>208</v>
      </c>
      <c r="L325" s="106">
        <f>T324</f>
        <v>80</v>
      </c>
      <c r="M325" s="106">
        <f>K325*L325</f>
        <v>16640</v>
      </c>
      <c r="N325" s="77"/>
      <c r="O325" s="78" t="s">
        <v>203</v>
      </c>
      <c r="P325" s="78" t="s">
        <v>5</v>
      </c>
      <c r="Q325" s="78" t="s">
        <v>143</v>
      </c>
      <c r="R325" s="79">
        <v>108</v>
      </c>
      <c r="S325" s="80"/>
      <c r="T325" s="81">
        <v>8050</v>
      </c>
      <c r="U325" s="96" t="s">
        <v>388</v>
      </c>
      <c r="V325" s="79">
        <f>R325*T325*26/100</f>
        <v>226044</v>
      </c>
      <c r="W325" s="79">
        <f>R325*T325-V325</f>
        <v>643356</v>
      </c>
      <c r="X325" s="82">
        <f>M325+W325</f>
        <v>659996</v>
      </c>
      <c r="Y325" s="83">
        <f>M325</f>
        <v>16640</v>
      </c>
      <c r="Z325" s="84"/>
      <c r="AA325" s="87">
        <f>AB325*M325/100</f>
        <v>3.3280000000000003</v>
      </c>
      <c r="AB325" s="86">
        <v>0.02</v>
      </c>
    </row>
    <row r="326" spans="2:28" ht="16.5" customHeight="1" x14ac:dyDescent="0.25">
      <c r="B326" s="97"/>
      <c r="C326" s="97"/>
      <c r="D326" s="98"/>
      <c r="E326" s="99"/>
      <c r="F326" s="97"/>
      <c r="G326" s="97"/>
      <c r="H326" s="105"/>
      <c r="I326" s="105"/>
      <c r="J326" s="105"/>
      <c r="K326" s="95"/>
      <c r="L326" s="106"/>
      <c r="M326" s="106"/>
      <c r="N326" s="77"/>
      <c r="O326" s="78"/>
      <c r="P326" s="78"/>
      <c r="Q326" s="78"/>
      <c r="R326" s="79"/>
      <c r="S326" s="80"/>
      <c r="T326" s="81"/>
      <c r="U326" s="96"/>
      <c r="V326" s="79"/>
      <c r="W326" s="79"/>
      <c r="X326" s="82"/>
      <c r="Y326" s="83"/>
      <c r="Z326" s="84"/>
      <c r="AA326" s="87"/>
      <c r="AB326" s="86"/>
    </row>
    <row r="327" spans="2:28" ht="16.5" customHeight="1" x14ac:dyDescent="0.25">
      <c r="B327" s="99"/>
      <c r="C327" s="99"/>
      <c r="D327" s="99"/>
      <c r="E327" s="99"/>
      <c r="F327" s="99"/>
      <c r="G327" s="99"/>
      <c r="H327" s="107"/>
      <c r="I327" s="107"/>
      <c r="J327" s="107"/>
      <c r="K327" s="106"/>
      <c r="L327" s="106"/>
      <c r="M327" s="106"/>
      <c r="N327" s="77"/>
      <c r="O327" s="78"/>
      <c r="P327" s="78"/>
      <c r="Q327" s="78"/>
      <c r="R327" s="79"/>
      <c r="S327" s="80"/>
      <c r="T327" s="81"/>
      <c r="U327" s="77"/>
      <c r="V327" s="79"/>
      <c r="W327" s="79"/>
      <c r="X327" s="86"/>
      <c r="Y327" s="83"/>
      <c r="Z327" s="84"/>
      <c r="AA327" s="85"/>
      <c r="AB327" s="86"/>
    </row>
    <row r="328" spans="2:28" ht="16.5" customHeight="1" x14ac:dyDescent="0.25">
      <c r="B328" s="100" t="s">
        <v>205</v>
      </c>
      <c r="C328" s="101"/>
      <c r="D328" s="101"/>
      <c r="E328" s="101"/>
      <c r="F328" s="101"/>
      <c r="G328" s="102"/>
      <c r="H328" s="102" t="s">
        <v>207</v>
      </c>
      <c r="I328" s="102" t="s">
        <v>3539</v>
      </c>
      <c r="J328" s="102" t="s">
        <v>4374</v>
      </c>
      <c r="K328" s="102" t="s">
        <v>3806</v>
      </c>
      <c r="L328" s="102">
        <v>9</v>
      </c>
      <c r="M328" s="102"/>
      <c r="N328" s="102"/>
      <c r="O328" s="102" t="s">
        <v>208</v>
      </c>
      <c r="P328" s="102" t="s">
        <v>209</v>
      </c>
      <c r="Q328" s="102" t="s">
        <v>139</v>
      </c>
      <c r="R328" s="102">
        <v>34160</v>
      </c>
      <c r="S328" s="102"/>
      <c r="T328" s="102">
        <v>80</v>
      </c>
      <c r="U328" s="102" t="s">
        <v>4384</v>
      </c>
      <c r="V328" s="103"/>
      <c r="W328" s="101"/>
      <c r="X328" s="102"/>
      <c r="Y328" s="101"/>
      <c r="Z328" s="101"/>
      <c r="AA328" s="101"/>
      <c r="AB328" s="104"/>
    </row>
    <row r="329" spans="2:28" ht="16.5" customHeight="1" x14ac:dyDescent="0.25">
      <c r="B329" s="97">
        <v>1929</v>
      </c>
      <c r="C329" s="97" t="s">
        <v>206</v>
      </c>
      <c r="D329" s="98" t="s">
        <v>4383</v>
      </c>
      <c r="E329" s="99" t="s">
        <v>4380</v>
      </c>
      <c r="F329" s="97" t="s">
        <v>223</v>
      </c>
      <c r="G329" s="97">
        <v>1</v>
      </c>
      <c r="H329" s="105">
        <v>2</v>
      </c>
      <c r="I329" s="105">
        <v>2</v>
      </c>
      <c r="J329" s="105">
        <v>80</v>
      </c>
      <c r="K329" s="95">
        <v>1080</v>
      </c>
      <c r="L329" s="106">
        <f>T328</f>
        <v>80</v>
      </c>
      <c r="M329" s="106">
        <f t="shared" ref="M329" si="21">K329*L329</f>
        <v>86400</v>
      </c>
      <c r="N329" s="77"/>
      <c r="O329" s="78"/>
      <c r="P329" s="78"/>
      <c r="Q329" s="78"/>
      <c r="R329" s="79"/>
      <c r="S329" s="80"/>
      <c r="T329" s="81"/>
      <c r="U329" s="77"/>
      <c r="V329" s="79"/>
      <c r="W329" s="79"/>
      <c r="X329" s="82"/>
      <c r="Y329" s="83">
        <f t="shared" ref="Y329" si="22">M329</f>
        <v>86400</v>
      </c>
      <c r="Z329" s="84"/>
      <c r="AA329" s="87">
        <f t="shared" ref="AA329" si="23">AB329*M329/100</f>
        <v>8.64</v>
      </c>
      <c r="AB329" s="110">
        <v>0.01</v>
      </c>
    </row>
    <row r="330" spans="2:28" ht="16.5" customHeight="1" x14ac:dyDescent="0.25">
      <c r="B330" s="97"/>
      <c r="C330" s="97"/>
      <c r="D330" s="98"/>
      <c r="E330" s="99"/>
      <c r="F330" s="97"/>
      <c r="G330" s="97"/>
      <c r="H330" s="105"/>
      <c r="I330" s="105"/>
      <c r="J330" s="105"/>
      <c r="K330" s="95"/>
      <c r="L330" s="106"/>
      <c r="M330" s="106"/>
      <c r="N330" s="77"/>
      <c r="O330" s="78"/>
      <c r="P330" s="78"/>
      <c r="Q330" s="78"/>
      <c r="R330" s="79"/>
      <c r="S330" s="80"/>
      <c r="T330" s="81"/>
      <c r="U330" s="77"/>
      <c r="V330" s="79"/>
      <c r="W330" s="79"/>
      <c r="X330" s="82"/>
      <c r="Y330" s="83"/>
      <c r="Z330" s="84"/>
      <c r="AA330" s="87"/>
      <c r="AB330" s="110"/>
    </row>
    <row r="331" spans="2:28" ht="16.5" customHeight="1" x14ac:dyDescent="0.25">
      <c r="B331" s="99"/>
      <c r="C331" s="99"/>
      <c r="D331" s="99"/>
      <c r="E331" s="99"/>
      <c r="F331" s="99"/>
      <c r="G331" s="99"/>
      <c r="H331" s="107"/>
      <c r="I331" s="107"/>
      <c r="J331" s="107"/>
      <c r="K331" s="106"/>
      <c r="L331" s="106"/>
      <c r="M331" s="106"/>
      <c r="N331" s="77"/>
      <c r="O331" s="78"/>
      <c r="P331" s="78"/>
      <c r="Q331" s="78"/>
      <c r="R331" s="79"/>
      <c r="S331" s="80"/>
      <c r="T331" s="81"/>
      <c r="U331" s="77"/>
      <c r="V331" s="79"/>
      <c r="W331" s="79"/>
      <c r="X331" s="86"/>
      <c r="Y331" s="83"/>
      <c r="Z331" s="84"/>
      <c r="AA331" s="85"/>
      <c r="AB331" s="86"/>
    </row>
    <row r="332" spans="2:28" ht="16.5" customHeight="1" x14ac:dyDescent="0.25">
      <c r="B332" s="100" t="s">
        <v>205</v>
      </c>
      <c r="C332" s="101"/>
      <c r="D332" s="101"/>
      <c r="E332" s="101"/>
      <c r="F332" s="101"/>
      <c r="G332" s="102"/>
      <c r="H332" s="102" t="s">
        <v>210</v>
      </c>
      <c r="I332" s="102" t="s">
        <v>4386</v>
      </c>
      <c r="J332" s="102" t="s">
        <v>4387</v>
      </c>
      <c r="K332" s="102" t="s">
        <v>3949</v>
      </c>
      <c r="L332" s="102">
        <v>9</v>
      </c>
      <c r="M332" s="102"/>
      <c r="N332" s="102"/>
      <c r="O332" s="102" t="s">
        <v>208</v>
      </c>
      <c r="P332" s="102" t="s">
        <v>209</v>
      </c>
      <c r="Q332" s="102" t="s">
        <v>139</v>
      </c>
      <c r="R332" s="102">
        <v>34160</v>
      </c>
      <c r="S332" s="102"/>
      <c r="T332" s="102">
        <v>80</v>
      </c>
      <c r="U332" s="102" t="s">
        <v>4388</v>
      </c>
      <c r="V332" s="103"/>
      <c r="W332" s="101"/>
      <c r="X332" s="102"/>
      <c r="Y332" s="101"/>
      <c r="Z332" s="101"/>
      <c r="AA332" s="101"/>
      <c r="AB332" s="104"/>
    </row>
    <row r="333" spans="2:28" ht="16.5" customHeight="1" x14ac:dyDescent="0.25">
      <c r="B333" s="97">
        <v>19302</v>
      </c>
      <c r="C333" s="97" t="s">
        <v>206</v>
      </c>
      <c r="D333" s="98" t="s">
        <v>4385</v>
      </c>
      <c r="E333" s="99" t="s">
        <v>225</v>
      </c>
      <c r="F333" s="97" t="s">
        <v>223</v>
      </c>
      <c r="G333" s="97">
        <v>2</v>
      </c>
      <c r="H333" s="105">
        <v>0</v>
      </c>
      <c r="I333" s="105">
        <v>1</v>
      </c>
      <c r="J333" s="105">
        <v>21</v>
      </c>
      <c r="K333" s="95">
        <v>121</v>
      </c>
      <c r="L333" s="106">
        <f>T332</f>
        <v>80</v>
      </c>
      <c r="M333" s="106">
        <f>K333*L333</f>
        <v>9680</v>
      </c>
      <c r="N333" s="77"/>
      <c r="O333" s="78" t="s">
        <v>203</v>
      </c>
      <c r="P333" s="78" t="s">
        <v>211</v>
      </c>
      <c r="Q333" s="78" t="s">
        <v>143</v>
      </c>
      <c r="R333" s="79">
        <v>162</v>
      </c>
      <c r="S333" s="80"/>
      <c r="T333" s="81">
        <v>7450</v>
      </c>
      <c r="U333" s="96" t="s">
        <v>411</v>
      </c>
      <c r="V333" s="79">
        <f>R333*T333*85/100</f>
        <v>1025865</v>
      </c>
      <c r="W333" s="79">
        <f>R333*T333-V333</f>
        <v>181035</v>
      </c>
      <c r="X333" s="82">
        <f>M333+W333</f>
        <v>190715</v>
      </c>
      <c r="Y333" s="83">
        <f>M333</f>
        <v>9680</v>
      </c>
      <c r="Z333" s="84"/>
      <c r="AA333" s="87">
        <f>AB333*M333/100</f>
        <v>1.9359999999999999</v>
      </c>
      <c r="AB333" s="86">
        <v>0.02</v>
      </c>
    </row>
    <row r="334" spans="2:28" ht="16.5" customHeight="1" x14ac:dyDescent="0.25">
      <c r="B334" s="97"/>
      <c r="C334" s="97"/>
      <c r="D334" s="98"/>
      <c r="E334" s="99"/>
      <c r="F334" s="97"/>
      <c r="G334" s="97"/>
      <c r="H334" s="105"/>
      <c r="I334" s="105"/>
      <c r="J334" s="105"/>
      <c r="K334" s="95"/>
      <c r="L334" s="106"/>
      <c r="M334" s="106"/>
      <c r="N334" s="77"/>
      <c r="O334" s="78"/>
      <c r="P334" s="78"/>
      <c r="Q334" s="78"/>
      <c r="R334" s="79"/>
      <c r="S334" s="80"/>
      <c r="T334" s="81"/>
      <c r="U334" s="96"/>
      <c r="V334" s="79"/>
      <c r="W334" s="79"/>
      <c r="X334" s="82"/>
      <c r="Y334" s="83"/>
      <c r="Z334" s="84"/>
      <c r="AA334" s="87"/>
      <c r="AB334" s="86"/>
    </row>
    <row r="335" spans="2:28" ht="16.5" customHeight="1" x14ac:dyDescent="0.25">
      <c r="B335" s="99"/>
      <c r="C335" s="99"/>
      <c r="D335" s="99"/>
      <c r="E335" s="99"/>
      <c r="F335" s="99"/>
      <c r="G335" s="99"/>
      <c r="H335" s="107"/>
      <c r="I335" s="107"/>
      <c r="J335" s="107"/>
      <c r="K335" s="106"/>
      <c r="L335" s="106"/>
      <c r="M335" s="106"/>
      <c r="N335" s="77"/>
      <c r="O335" s="78"/>
      <c r="P335" s="78"/>
      <c r="Q335" s="78"/>
      <c r="R335" s="79"/>
      <c r="S335" s="80"/>
      <c r="T335" s="81"/>
      <c r="U335" s="77"/>
      <c r="V335" s="79"/>
      <c r="W335" s="79"/>
      <c r="X335" s="86"/>
      <c r="Y335" s="83"/>
      <c r="Z335" s="84"/>
      <c r="AA335" s="85"/>
      <c r="AB335" s="86"/>
    </row>
    <row r="336" spans="2:28" ht="16.5" customHeight="1" x14ac:dyDescent="0.25">
      <c r="B336" s="100" t="s">
        <v>205</v>
      </c>
      <c r="C336" s="101"/>
      <c r="D336" s="101"/>
      <c r="E336" s="101"/>
      <c r="F336" s="101"/>
      <c r="G336" s="102"/>
      <c r="H336" s="102" t="s">
        <v>210</v>
      </c>
      <c r="I336" s="102" t="s">
        <v>1047</v>
      </c>
      <c r="J336" s="102" t="s">
        <v>1048</v>
      </c>
      <c r="K336" s="102" t="s">
        <v>4395</v>
      </c>
      <c r="L336" s="102">
        <v>9</v>
      </c>
      <c r="M336" s="102"/>
      <c r="N336" s="102"/>
      <c r="O336" s="102" t="s">
        <v>208</v>
      </c>
      <c r="P336" s="102" t="s">
        <v>209</v>
      </c>
      <c r="Q336" s="102" t="s">
        <v>139</v>
      </c>
      <c r="R336" s="102">
        <v>34160</v>
      </c>
      <c r="S336" s="102"/>
      <c r="T336" s="102">
        <v>80</v>
      </c>
      <c r="U336" s="102" t="s">
        <v>4396</v>
      </c>
      <c r="V336" s="103"/>
      <c r="W336" s="101"/>
      <c r="X336" s="102"/>
      <c r="Y336" s="101"/>
      <c r="Z336" s="101"/>
      <c r="AA336" s="101"/>
      <c r="AB336" s="104"/>
    </row>
    <row r="337" spans="2:28" ht="16.5" customHeight="1" x14ac:dyDescent="0.25">
      <c r="B337" s="97">
        <v>1933</v>
      </c>
      <c r="C337" s="97" t="s">
        <v>206</v>
      </c>
      <c r="D337" s="98" t="s">
        <v>4393</v>
      </c>
      <c r="E337" s="99" t="s">
        <v>3496</v>
      </c>
      <c r="F337" s="97" t="s">
        <v>223</v>
      </c>
      <c r="G337" s="97">
        <v>2</v>
      </c>
      <c r="H337" s="105">
        <v>0</v>
      </c>
      <c r="I337" s="105">
        <v>2</v>
      </c>
      <c r="J337" s="105">
        <v>0</v>
      </c>
      <c r="K337" s="95">
        <v>200</v>
      </c>
      <c r="L337" s="106">
        <f>T336</f>
        <v>80</v>
      </c>
      <c r="M337" s="106">
        <f>K337*L337</f>
        <v>16000</v>
      </c>
      <c r="N337" s="77"/>
      <c r="O337" s="78" t="s">
        <v>203</v>
      </c>
      <c r="P337" s="78" t="s">
        <v>211</v>
      </c>
      <c r="Q337" s="78" t="s">
        <v>143</v>
      </c>
      <c r="R337" s="79">
        <v>135</v>
      </c>
      <c r="S337" s="80"/>
      <c r="T337" s="81">
        <v>7450</v>
      </c>
      <c r="U337" s="96" t="s">
        <v>4394</v>
      </c>
      <c r="V337" s="79">
        <f>R337*T337*85/100</f>
        <v>854887.5</v>
      </c>
      <c r="W337" s="79">
        <f>R337*T337-V337</f>
        <v>150862.5</v>
      </c>
      <c r="X337" s="82">
        <f>M337+W337</f>
        <v>166862.5</v>
      </c>
      <c r="Y337" s="83">
        <f>M337</f>
        <v>16000</v>
      </c>
      <c r="Z337" s="84"/>
      <c r="AA337" s="87">
        <f>AB337*M337/100</f>
        <v>3.2</v>
      </c>
      <c r="AB337" s="86">
        <v>0.02</v>
      </c>
    </row>
    <row r="338" spans="2:28" ht="16.5" customHeight="1" x14ac:dyDescent="0.25">
      <c r="B338" s="97"/>
      <c r="C338" s="97"/>
      <c r="D338" s="98"/>
      <c r="E338" s="99"/>
      <c r="F338" s="97"/>
      <c r="G338" s="97"/>
      <c r="H338" s="105"/>
      <c r="I338" s="105"/>
      <c r="J338" s="105">
        <v>70</v>
      </c>
      <c r="K338" s="95">
        <v>70</v>
      </c>
      <c r="L338" s="106">
        <f>T336</f>
        <v>80</v>
      </c>
      <c r="M338" s="106">
        <f>K338*L338</f>
        <v>5600</v>
      </c>
      <c r="N338" s="77"/>
      <c r="O338" s="78" t="s">
        <v>120</v>
      </c>
      <c r="P338" s="78" t="s">
        <v>5</v>
      </c>
      <c r="Q338" s="78"/>
      <c r="R338" s="79">
        <v>54</v>
      </c>
      <c r="S338" s="80"/>
      <c r="T338" s="81">
        <v>2600</v>
      </c>
      <c r="U338" s="96" t="s">
        <v>2038</v>
      </c>
      <c r="V338" s="79">
        <f>R338*T338*56/100</f>
        <v>78624</v>
      </c>
      <c r="W338" s="79">
        <f>R338*T338-V338</f>
        <v>61776</v>
      </c>
      <c r="X338" s="82">
        <f>M338+W338</f>
        <v>67376</v>
      </c>
      <c r="Y338" s="83">
        <f>M338</f>
        <v>5600</v>
      </c>
      <c r="Z338" s="84"/>
      <c r="AA338" s="87">
        <f>AB338*M338/100</f>
        <v>1.1200000000000001</v>
      </c>
      <c r="AB338" s="86">
        <v>0.02</v>
      </c>
    </row>
    <row r="339" spans="2:28" ht="16.5" customHeight="1" x14ac:dyDescent="0.25">
      <c r="B339" s="97"/>
      <c r="C339" s="97"/>
      <c r="D339" s="98"/>
      <c r="E339" s="99"/>
      <c r="F339" s="97"/>
      <c r="G339" s="97"/>
      <c r="H339" s="105">
        <v>0</v>
      </c>
      <c r="I339" s="105">
        <v>2</v>
      </c>
      <c r="J339" s="105">
        <v>70</v>
      </c>
      <c r="K339" s="95">
        <v>270</v>
      </c>
      <c r="L339" s="106"/>
      <c r="M339" s="106"/>
      <c r="N339" s="77"/>
      <c r="O339" s="78"/>
      <c r="P339" s="78"/>
      <c r="Q339" s="78"/>
      <c r="R339" s="79"/>
      <c r="S339" s="80"/>
      <c r="T339" s="81"/>
      <c r="U339" s="77"/>
      <c r="V339" s="79"/>
      <c r="W339" s="79"/>
      <c r="X339" s="82"/>
      <c r="Y339" s="83"/>
      <c r="Z339" s="84"/>
      <c r="AA339" s="87"/>
      <c r="AB339" s="82"/>
    </row>
    <row r="340" spans="2:28" ht="16.5" customHeight="1" x14ac:dyDescent="0.25">
      <c r="B340" s="99"/>
      <c r="C340" s="99"/>
      <c r="D340" s="99"/>
      <c r="E340" s="99"/>
      <c r="F340" s="99"/>
      <c r="G340" s="99"/>
      <c r="H340" s="107"/>
      <c r="I340" s="107"/>
      <c r="J340" s="107"/>
      <c r="K340" s="106"/>
      <c r="L340" s="106"/>
      <c r="M340" s="106"/>
      <c r="N340" s="77"/>
      <c r="O340" s="78"/>
      <c r="P340" s="78"/>
      <c r="Q340" s="78"/>
      <c r="R340" s="79"/>
      <c r="S340" s="80"/>
      <c r="T340" s="81"/>
      <c r="U340" s="77"/>
      <c r="V340" s="79"/>
      <c r="W340" s="79"/>
      <c r="X340" s="86"/>
      <c r="Y340" s="83"/>
      <c r="Z340" s="84"/>
      <c r="AA340" s="85"/>
      <c r="AB340" s="86"/>
    </row>
    <row r="341" spans="2:28" ht="16.5" customHeight="1" x14ac:dyDescent="0.25">
      <c r="B341" s="100" t="s">
        <v>205</v>
      </c>
      <c r="C341" s="101"/>
      <c r="D341" s="101"/>
      <c r="E341" s="101"/>
      <c r="F341" s="101"/>
      <c r="G341" s="102"/>
      <c r="H341" s="102" t="s">
        <v>210</v>
      </c>
      <c r="I341" s="102" t="s">
        <v>1047</v>
      </c>
      <c r="J341" s="102" t="s">
        <v>1048</v>
      </c>
      <c r="K341" s="102">
        <v>5</v>
      </c>
      <c r="L341" s="102">
        <v>9</v>
      </c>
      <c r="M341" s="102"/>
      <c r="N341" s="102"/>
      <c r="O341" s="102" t="s">
        <v>208</v>
      </c>
      <c r="P341" s="102" t="s">
        <v>209</v>
      </c>
      <c r="Q341" s="102" t="s">
        <v>139</v>
      </c>
      <c r="R341" s="102">
        <v>34160</v>
      </c>
      <c r="S341" s="102"/>
      <c r="T341" s="102">
        <v>80</v>
      </c>
      <c r="U341" s="102" t="s">
        <v>4404</v>
      </c>
      <c r="V341" s="103"/>
      <c r="W341" s="101"/>
      <c r="X341" s="102"/>
      <c r="Y341" s="101"/>
      <c r="Z341" s="101"/>
      <c r="AA341" s="101"/>
      <c r="AB341" s="104"/>
    </row>
    <row r="342" spans="2:28" ht="16.5" customHeight="1" x14ac:dyDescent="0.25">
      <c r="B342" s="97">
        <v>1936</v>
      </c>
      <c r="C342" s="97" t="s">
        <v>206</v>
      </c>
      <c r="D342" s="98" t="s">
        <v>4403</v>
      </c>
      <c r="E342" s="99" t="s">
        <v>4400</v>
      </c>
      <c r="F342" s="97" t="s">
        <v>223</v>
      </c>
      <c r="G342" s="97">
        <v>2</v>
      </c>
      <c r="H342" s="105">
        <v>0</v>
      </c>
      <c r="I342" s="105">
        <v>1</v>
      </c>
      <c r="J342" s="105">
        <v>36</v>
      </c>
      <c r="K342" s="95">
        <v>136</v>
      </c>
      <c r="L342" s="106">
        <f>T341</f>
        <v>80</v>
      </c>
      <c r="M342" s="106">
        <f>K342*L342</f>
        <v>10880</v>
      </c>
      <c r="N342" s="77"/>
      <c r="O342" s="78" t="s">
        <v>203</v>
      </c>
      <c r="P342" s="78" t="s">
        <v>5</v>
      </c>
      <c r="Q342" s="78" t="s">
        <v>143</v>
      </c>
      <c r="R342" s="79">
        <v>162</v>
      </c>
      <c r="S342" s="80"/>
      <c r="T342" s="81">
        <v>8050</v>
      </c>
      <c r="U342" s="96" t="s">
        <v>388</v>
      </c>
      <c r="V342" s="79">
        <f>R342*T342*26/100</f>
        <v>339066</v>
      </c>
      <c r="W342" s="79">
        <f>R342*T342-V342</f>
        <v>965034</v>
      </c>
      <c r="X342" s="82">
        <f>M342+W342</f>
        <v>975914</v>
      </c>
      <c r="Y342" s="83">
        <f>M342</f>
        <v>10880</v>
      </c>
      <c r="Z342" s="84"/>
      <c r="AA342" s="87">
        <f>AB342*M342/100</f>
        <v>2.1760000000000002</v>
      </c>
      <c r="AB342" s="86">
        <v>0.02</v>
      </c>
    </row>
    <row r="343" spans="2:28" ht="16.5" customHeight="1" x14ac:dyDescent="0.25">
      <c r="B343" s="99"/>
      <c r="C343" s="99"/>
      <c r="D343" s="99"/>
      <c r="E343" s="99"/>
      <c r="F343" s="99"/>
      <c r="G343" s="99"/>
      <c r="H343" s="107"/>
      <c r="I343" s="107"/>
      <c r="J343" s="107"/>
      <c r="K343" s="106"/>
      <c r="L343" s="106"/>
      <c r="M343" s="106"/>
      <c r="N343" s="77"/>
      <c r="O343" s="78"/>
      <c r="P343" s="78"/>
      <c r="Q343" s="78"/>
      <c r="R343" s="79"/>
      <c r="S343" s="80"/>
      <c r="T343" s="81"/>
      <c r="U343" s="77"/>
      <c r="V343" s="79"/>
      <c r="W343" s="79"/>
      <c r="X343" s="86"/>
      <c r="Y343" s="83"/>
      <c r="Z343" s="84"/>
      <c r="AA343" s="85"/>
      <c r="AB343" s="86"/>
    </row>
    <row r="344" spans="2:28" ht="16.5" customHeight="1" x14ac:dyDescent="0.25">
      <c r="B344" s="100" t="s">
        <v>205</v>
      </c>
      <c r="C344" s="101"/>
      <c r="D344" s="101"/>
      <c r="E344" s="101"/>
      <c r="F344" s="101"/>
      <c r="G344" s="102"/>
      <c r="H344" s="102" t="s">
        <v>210</v>
      </c>
      <c r="I344" s="102" t="s">
        <v>4413</v>
      </c>
      <c r="J344" s="102" t="s">
        <v>800</v>
      </c>
      <c r="K344" s="102">
        <v>3</v>
      </c>
      <c r="L344" s="102">
        <v>9</v>
      </c>
      <c r="M344" s="102"/>
      <c r="N344" s="102"/>
      <c r="O344" s="102" t="s">
        <v>208</v>
      </c>
      <c r="P344" s="102" t="s">
        <v>209</v>
      </c>
      <c r="Q344" s="102" t="s">
        <v>139</v>
      </c>
      <c r="R344" s="102">
        <v>34160</v>
      </c>
      <c r="S344" s="102"/>
      <c r="T344" s="102">
        <v>80</v>
      </c>
      <c r="U344" s="102" t="s">
        <v>4414</v>
      </c>
      <c r="V344" s="103"/>
      <c r="W344" s="101"/>
      <c r="X344" s="102"/>
      <c r="Y344" s="101"/>
      <c r="Z344" s="101"/>
      <c r="AA344" s="101"/>
      <c r="AB344" s="104"/>
    </row>
    <row r="345" spans="2:28" ht="16.5" customHeight="1" x14ac:dyDescent="0.25">
      <c r="B345" s="97">
        <v>1939</v>
      </c>
      <c r="C345" s="97" t="s">
        <v>206</v>
      </c>
      <c r="D345" s="98" t="s">
        <v>4412</v>
      </c>
      <c r="E345" s="99" t="s">
        <v>4218</v>
      </c>
      <c r="F345" s="97" t="s">
        <v>223</v>
      </c>
      <c r="G345" s="97"/>
      <c r="H345" s="105">
        <v>0</v>
      </c>
      <c r="I345" s="105">
        <v>1</v>
      </c>
      <c r="J345" s="105">
        <v>0</v>
      </c>
      <c r="K345" s="95">
        <v>100</v>
      </c>
      <c r="L345" s="106">
        <f>T344</f>
        <v>80</v>
      </c>
      <c r="M345" s="106">
        <f>K345*L345</f>
        <v>8000</v>
      </c>
      <c r="N345" s="77"/>
      <c r="O345" s="78" t="s">
        <v>203</v>
      </c>
      <c r="P345" s="78" t="s">
        <v>211</v>
      </c>
      <c r="Q345" s="78" t="s">
        <v>143</v>
      </c>
      <c r="R345" s="79">
        <v>126</v>
      </c>
      <c r="S345" s="80"/>
      <c r="T345" s="81">
        <v>7450</v>
      </c>
      <c r="U345" s="96" t="s">
        <v>1865</v>
      </c>
      <c r="V345" s="79">
        <f>R345*T345*85/100</f>
        <v>797895</v>
      </c>
      <c r="W345" s="79">
        <f>R345*T345-V345</f>
        <v>140805</v>
      </c>
      <c r="X345" s="82">
        <f>M345+W345</f>
        <v>148805</v>
      </c>
      <c r="Y345" s="83">
        <f>M345</f>
        <v>8000</v>
      </c>
      <c r="Z345" s="84"/>
      <c r="AA345" s="87">
        <f>AB345*M345/100</f>
        <v>1.6</v>
      </c>
      <c r="AB345" s="86">
        <v>0.02</v>
      </c>
    </row>
    <row r="346" spans="2:28" ht="16.5" customHeight="1" x14ac:dyDescent="0.25">
      <c r="B346" s="97"/>
      <c r="C346" s="97"/>
      <c r="D346" s="98"/>
      <c r="E346" s="99"/>
      <c r="F346" s="97"/>
      <c r="G346" s="97"/>
      <c r="H346" s="105"/>
      <c r="I346" s="105"/>
      <c r="J346" s="105">
        <v>97</v>
      </c>
      <c r="K346" s="95">
        <v>97</v>
      </c>
      <c r="L346" s="106">
        <f>T344</f>
        <v>80</v>
      </c>
      <c r="M346" s="106">
        <f>K346*L346</f>
        <v>7760</v>
      </c>
      <c r="N346" s="77"/>
      <c r="O346" s="78" t="s">
        <v>120</v>
      </c>
      <c r="P346" s="78" t="s">
        <v>5</v>
      </c>
      <c r="Q346" s="78"/>
      <c r="R346" s="79">
        <v>24</v>
      </c>
      <c r="S346" s="80"/>
      <c r="T346" s="81">
        <v>2600</v>
      </c>
      <c r="U346" s="96" t="s">
        <v>375</v>
      </c>
      <c r="V346" s="79">
        <f>R346*T346*36/100</f>
        <v>22464</v>
      </c>
      <c r="W346" s="79">
        <f>R346*T346-V346</f>
        <v>39936</v>
      </c>
      <c r="X346" s="82">
        <f>M346+W346</f>
        <v>47696</v>
      </c>
      <c r="Y346" s="83">
        <f>M346</f>
        <v>7760</v>
      </c>
      <c r="Z346" s="84"/>
      <c r="AA346" s="87">
        <f>AB346*M346/100</f>
        <v>1.5520000000000003</v>
      </c>
      <c r="AB346" s="86">
        <v>0.02</v>
      </c>
    </row>
    <row r="347" spans="2:28" ht="16.5" customHeight="1" x14ac:dyDescent="0.25">
      <c r="B347" s="97"/>
      <c r="C347" s="97"/>
      <c r="D347" s="98"/>
      <c r="E347" s="99"/>
      <c r="F347" s="97"/>
      <c r="G347" s="97"/>
      <c r="H347" s="105">
        <v>0</v>
      </c>
      <c r="I347" s="105">
        <v>1</v>
      </c>
      <c r="J347" s="105">
        <v>97</v>
      </c>
      <c r="K347" s="95">
        <v>197</v>
      </c>
      <c r="L347" s="106"/>
      <c r="M347" s="106"/>
      <c r="N347" s="77"/>
      <c r="O347" s="78"/>
      <c r="P347" s="78"/>
      <c r="Q347" s="78"/>
      <c r="R347" s="79"/>
      <c r="S347" s="80"/>
      <c r="T347" s="81"/>
      <c r="U347" s="77"/>
      <c r="V347" s="79"/>
      <c r="W347" s="79"/>
      <c r="X347" s="82"/>
      <c r="Y347" s="83"/>
      <c r="Z347" s="84"/>
      <c r="AA347" s="87"/>
      <c r="AB347" s="82"/>
    </row>
    <row r="348" spans="2:28" ht="16.5" customHeight="1" x14ac:dyDescent="0.25">
      <c r="B348" s="99"/>
      <c r="C348" s="99"/>
      <c r="D348" s="99"/>
      <c r="E348" s="99"/>
      <c r="F348" s="99"/>
      <c r="G348" s="99"/>
      <c r="H348" s="107"/>
      <c r="I348" s="107"/>
      <c r="J348" s="107"/>
      <c r="K348" s="106"/>
      <c r="L348" s="106"/>
      <c r="M348" s="106"/>
      <c r="N348" s="77"/>
      <c r="O348" s="78"/>
      <c r="P348" s="78"/>
      <c r="Q348" s="78"/>
      <c r="R348" s="79"/>
      <c r="S348" s="80"/>
      <c r="T348" s="81"/>
      <c r="U348" s="77"/>
      <c r="V348" s="79"/>
      <c r="W348" s="79"/>
      <c r="X348" s="86"/>
      <c r="Y348" s="83"/>
      <c r="Z348" s="84"/>
      <c r="AA348" s="85"/>
      <c r="AB348" s="86"/>
    </row>
    <row r="349" spans="2:28" ht="16.5" customHeight="1" x14ac:dyDescent="0.25">
      <c r="B349" s="100" t="s">
        <v>205</v>
      </c>
      <c r="C349" s="101"/>
      <c r="D349" s="101"/>
      <c r="E349" s="101"/>
      <c r="F349" s="101"/>
      <c r="G349" s="102"/>
      <c r="H349" s="102" t="s">
        <v>207</v>
      </c>
      <c r="I349" s="102" t="s">
        <v>1312</v>
      </c>
      <c r="J349" s="102" t="s">
        <v>668</v>
      </c>
      <c r="K349" s="102" t="s">
        <v>3058</v>
      </c>
      <c r="L349" s="102">
        <v>9</v>
      </c>
      <c r="M349" s="102"/>
      <c r="N349" s="102"/>
      <c r="O349" s="102" t="s">
        <v>208</v>
      </c>
      <c r="P349" s="102" t="s">
        <v>209</v>
      </c>
      <c r="Q349" s="102" t="s">
        <v>139</v>
      </c>
      <c r="R349" s="102">
        <v>34160</v>
      </c>
      <c r="S349" s="102"/>
      <c r="T349" s="102">
        <v>80</v>
      </c>
      <c r="U349" s="102" t="s">
        <v>4423</v>
      </c>
      <c r="V349" s="103"/>
      <c r="W349" s="101"/>
      <c r="X349" s="102"/>
      <c r="Y349" s="101"/>
      <c r="Z349" s="101"/>
      <c r="AA349" s="101"/>
      <c r="AB349" s="104"/>
    </row>
    <row r="350" spans="2:28" ht="16.5" customHeight="1" x14ac:dyDescent="0.25">
      <c r="B350" s="97">
        <v>1942</v>
      </c>
      <c r="C350" s="97" t="s">
        <v>206</v>
      </c>
      <c r="D350" s="98" t="s">
        <v>4422</v>
      </c>
      <c r="E350" s="99" t="s">
        <v>3770</v>
      </c>
      <c r="F350" s="97" t="s">
        <v>223</v>
      </c>
      <c r="G350" s="97">
        <v>2</v>
      </c>
      <c r="H350" s="105">
        <v>0</v>
      </c>
      <c r="I350" s="105">
        <v>2</v>
      </c>
      <c r="J350" s="105">
        <v>55</v>
      </c>
      <c r="K350" s="95">
        <v>255</v>
      </c>
      <c r="L350" s="106">
        <f>T349</f>
        <v>80</v>
      </c>
      <c r="M350" s="106">
        <f>K350*L350</f>
        <v>20400</v>
      </c>
      <c r="N350" s="77"/>
      <c r="O350" s="78" t="s">
        <v>203</v>
      </c>
      <c r="P350" s="78" t="s">
        <v>211</v>
      </c>
      <c r="Q350" s="78" t="s">
        <v>143</v>
      </c>
      <c r="R350" s="79">
        <v>216</v>
      </c>
      <c r="S350" s="80"/>
      <c r="T350" s="81">
        <v>7450</v>
      </c>
      <c r="U350" s="96" t="s">
        <v>411</v>
      </c>
      <c r="V350" s="79">
        <f>R350*T350*85/100</f>
        <v>1367820</v>
      </c>
      <c r="W350" s="79">
        <f>R350*T350-V350</f>
        <v>241380</v>
      </c>
      <c r="X350" s="82">
        <f>M350+W350</f>
        <v>261780</v>
      </c>
      <c r="Y350" s="83">
        <f>M350</f>
        <v>20400</v>
      </c>
      <c r="Z350" s="84"/>
      <c r="AA350" s="87">
        <f>AB350*M350/100</f>
        <v>4.08</v>
      </c>
      <c r="AB350" s="86">
        <v>0.02</v>
      </c>
    </row>
    <row r="351" spans="2:28" ht="16.5" customHeight="1" x14ac:dyDescent="0.25">
      <c r="B351" s="99"/>
      <c r="C351" s="99"/>
      <c r="D351" s="99"/>
      <c r="E351" s="99"/>
      <c r="F351" s="99"/>
      <c r="G351" s="99"/>
      <c r="H351" s="107"/>
      <c r="I351" s="107"/>
      <c r="J351" s="107"/>
      <c r="K351" s="106"/>
      <c r="L351" s="106"/>
      <c r="M351" s="106"/>
      <c r="N351" s="77"/>
      <c r="O351" s="78"/>
      <c r="P351" s="78"/>
      <c r="Q351" s="78"/>
      <c r="R351" s="79"/>
      <c r="S351" s="80"/>
      <c r="T351" s="81"/>
      <c r="U351" s="77"/>
      <c r="V351" s="79"/>
      <c r="W351" s="79"/>
      <c r="X351" s="86"/>
      <c r="Y351" s="83"/>
      <c r="Z351" s="84"/>
      <c r="AA351" s="85"/>
      <c r="AB351" s="86"/>
    </row>
    <row r="352" spans="2:28" ht="16.5" customHeight="1" x14ac:dyDescent="0.25">
      <c r="B352" s="100" t="s">
        <v>205</v>
      </c>
      <c r="C352" s="101"/>
      <c r="D352" s="101"/>
      <c r="E352" s="101"/>
      <c r="F352" s="101"/>
      <c r="G352" s="102"/>
      <c r="H352" s="102" t="s">
        <v>210</v>
      </c>
      <c r="I352" s="102" t="s">
        <v>1509</v>
      </c>
      <c r="J352" s="102" t="s">
        <v>4440</v>
      </c>
      <c r="K352" s="102" t="s">
        <v>4073</v>
      </c>
      <c r="L352" s="102">
        <v>9</v>
      </c>
      <c r="M352" s="102"/>
      <c r="N352" s="102"/>
      <c r="O352" s="102" t="s">
        <v>208</v>
      </c>
      <c r="P352" s="102" t="s">
        <v>209</v>
      </c>
      <c r="Q352" s="102" t="s">
        <v>139</v>
      </c>
      <c r="R352" s="102">
        <v>34160</v>
      </c>
      <c r="S352" s="102"/>
      <c r="T352" s="102">
        <v>80</v>
      </c>
      <c r="U352" s="102" t="s">
        <v>4441</v>
      </c>
      <c r="V352" s="103"/>
      <c r="W352" s="101"/>
      <c r="X352" s="102"/>
      <c r="Y352" s="101"/>
      <c r="Z352" s="101"/>
      <c r="AA352" s="101"/>
      <c r="AB352" s="104"/>
    </row>
    <row r="353" spans="2:28" ht="16.5" customHeight="1" x14ac:dyDescent="0.25">
      <c r="B353" s="97">
        <v>1947</v>
      </c>
      <c r="C353" s="97" t="s">
        <v>206</v>
      </c>
      <c r="D353" s="98" t="s">
        <v>4439</v>
      </c>
      <c r="E353" s="99" t="s">
        <v>4436</v>
      </c>
      <c r="F353" s="97" t="s">
        <v>223</v>
      </c>
      <c r="G353" s="97">
        <v>2</v>
      </c>
      <c r="H353" s="105">
        <v>0</v>
      </c>
      <c r="I353" s="105">
        <v>2</v>
      </c>
      <c r="J353" s="105">
        <v>52</v>
      </c>
      <c r="K353" s="95">
        <v>252</v>
      </c>
      <c r="L353" s="106">
        <f>T352</f>
        <v>80</v>
      </c>
      <c r="M353" s="106">
        <f>K353*L353</f>
        <v>20160</v>
      </c>
      <c r="N353" s="77"/>
      <c r="O353" s="78" t="s">
        <v>203</v>
      </c>
      <c r="P353" s="78" t="s">
        <v>211</v>
      </c>
      <c r="Q353" s="78" t="s">
        <v>143</v>
      </c>
      <c r="R353" s="79">
        <v>252</v>
      </c>
      <c r="S353" s="80"/>
      <c r="T353" s="81">
        <v>7450</v>
      </c>
      <c r="U353" s="96" t="s">
        <v>406</v>
      </c>
      <c r="V353" s="79">
        <f>R353*T353*85/100</f>
        <v>1595790</v>
      </c>
      <c r="W353" s="79">
        <f>R353*T353-V353</f>
        <v>281610</v>
      </c>
      <c r="X353" s="82">
        <f>M353+W353</f>
        <v>301770</v>
      </c>
      <c r="Y353" s="83">
        <f>M353</f>
        <v>20160</v>
      </c>
      <c r="Z353" s="84"/>
      <c r="AA353" s="87">
        <f>AB353*M353/100</f>
        <v>4.032</v>
      </c>
      <c r="AB353" s="86">
        <v>0.02</v>
      </c>
    </row>
    <row r="354" spans="2:28" ht="16.5" customHeight="1" x14ac:dyDescent="0.25">
      <c r="B354" s="99"/>
      <c r="C354" s="99"/>
      <c r="D354" s="99"/>
      <c r="E354" s="99"/>
      <c r="F354" s="99"/>
      <c r="G354" s="99"/>
      <c r="H354" s="107"/>
      <c r="I354" s="107"/>
      <c r="J354" s="107"/>
      <c r="K354" s="106"/>
      <c r="L354" s="106"/>
      <c r="M354" s="106"/>
      <c r="N354" s="77"/>
      <c r="O354" s="78"/>
      <c r="P354" s="78"/>
      <c r="Q354" s="78"/>
      <c r="R354" s="79"/>
      <c r="S354" s="80"/>
      <c r="T354" s="81"/>
      <c r="U354" s="77"/>
      <c r="V354" s="79"/>
      <c r="W354" s="79"/>
      <c r="X354" s="86"/>
      <c r="Y354" s="83"/>
      <c r="Z354" s="84"/>
      <c r="AA354" s="85"/>
      <c r="AB354" s="86"/>
    </row>
    <row r="355" spans="2:28" ht="16.5" customHeight="1" x14ac:dyDescent="0.25">
      <c r="B355" s="100" t="s">
        <v>205</v>
      </c>
      <c r="C355" s="101"/>
      <c r="D355" s="101"/>
      <c r="E355" s="101"/>
      <c r="F355" s="101"/>
      <c r="G355" s="102"/>
      <c r="H355" s="102" t="s">
        <v>207</v>
      </c>
      <c r="I355" s="102" t="s">
        <v>1030</v>
      </c>
      <c r="J355" s="102" t="s">
        <v>800</v>
      </c>
      <c r="K355" s="102" t="s">
        <v>3138</v>
      </c>
      <c r="L355" s="102">
        <v>9</v>
      </c>
      <c r="M355" s="102"/>
      <c r="N355" s="102"/>
      <c r="O355" s="102" t="s">
        <v>208</v>
      </c>
      <c r="P355" s="102" t="s">
        <v>209</v>
      </c>
      <c r="Q355" s="102" t="s">
        <v>139</v>
      </c>
      <c r="R355" s="102">
        <v>34160</v>
      </c>
      <c r="S355" s="102"/>
      <c r="T355" s="102">
        <v>80</v>
      </c>
      <c r="U355" s="102" t="s">
        <v>4491</v>
      </c>
      <c r="V355" s="103"/>
      <c r="W355" s="101"/>
      <c r="X355" s="102"/>
      <c r="Y355" s="101"/>
      <c r="Z355" s="101"/>
      <c r="AA355" s="101"/>
      <c r="AB355" s="104"/>
    </row>
    <row r="356" spans="2:28" ht="16.5" customHeight="1" x14ac:dyDescent="0.25">
      <c r="B356" s="97">
        <v>1963</v>
      </c>
      <c r="C356" s="97" t="s">
        <v>206</v>
      </c>
      <c r="D356" s="98" t="s">
        <v>4490</v>
      </c>
      <c r="E356" s="99" t="s">
        <v>3554</v>
      </c>
      <c r="F356" s="97" t="s">
        <v>223</v>
      </c>
      <c r="G356" s="97">
        <v>1</v>
      </c>
      <c r="H356" s="105">
        <v>0</v>
      </c>
      <c r="I356" s="105">
        <v>1</v>
      </c>
      <c r="J356" s="105">
        <v>92</v>
      </c>
      <c r="K356" s="95">
        <v>192</v>
      </c>
      <c r="L356" s="106">
        <f>T355</f>
        <v>80</v>
      </c>
      <c r="M356" s="106">
        <f t="shared" ref="M356" si="24">K356*L356</f>
        <v>15360</v>
      </c>
      <c r="N356" s="77"/>
      <c r="O356" s="78"/>
      <c r="P356" s="78"/>
      <c r="Q356" s="78"/>
      <c r="R356" s="79"/>
      <c r="S356" s="80"/>
      <c r="T356" s="81"/>
      <c r="U356" s="77"/>
      <c r="V356" s="79"/>
      <c r="W356" s="79"/>
      <c r="X356" s="82"/>
      <c r="Y356" s="83">
        <f t="shared" ref="Y356" si="25">M356</f>
        <v>15360</v>
      </c>
      <c r="Z356" s="84"/>
      <c r="AA356" s="87">
        <f t="shared" ref="AA356" si="26">AB356*M356/100</f>
        <v>1.536</v>
      </c>
      <c r="AB356" s="110">
        <v>0.01</v>
      </c>
    </row>
    <row r="357" spans="2:28" ht="16.5" customHeight="1" x14ac:dyDescent="0.25">
      <c r="B357" s="99"/>
      <c r="C357" s="99"/>
      <c r="D357" s="99"/>
      <c r="E357" s="99"/>
      <c r="F357" s="99"/>
      <c r="G357" s="99"/>
      <c r="H357" s="107"/>
      <c r="I357" s="107"/>
      <c r="J357" s="107"/>
      <c r="K357" s="106"/>
      <c r="L357" s="106"/>
      <c r="M357" s="106"/>
      <c r="N357" s="77"/>
      <c r="O357" s="78"/>
      <c r="P357" s="78"/>
      <c r="Q357" s="78"/>
      <c r="R357" s="79"/>
      <c r="S357" s="80"/>
      <c r="T357" s="81"/>
      <c r="U357" s="77"/>
      <c r="V357" s="79"/>
      <c r="W357" s="79"/>
      <c r="X357" s="86"/>
      <c r="Y357" s="83"/>
      <c r="Z357" s="84"/>
      <c r="AA357" s="85"/>
      <c r="AB357" s="86"/>
    </row>
    <row r="358" spans="2:28" ht="16.5" customHeight="1" x14ac:dyDescent="0.25">
      <c r="B358" s="100" t="s">
        <v>205</v>
      </c>
      <c r="C358" s="101"/>
      <c r="D358" s="101"/>
      <c r="E358" s="101"/>
      <c r="F358" s="101"/>
      <c r="G358" s="102"/>
      <c r="H358" s="102" t="s">
        <v>207</v>
      </c>
      <c r="I358" s="102" t="s">
        <v>1319</v>
      </c>
      <c r="J358" s="102" t="s">
        <v>612</v>
      </c>
      <c r="K358" s="102">
        <v>39</v>
      </c>
      <c r="L358" s="102">
        <v>9</v>
      </c>
      <c r="M358" s="102"/>
      <c r="N358" s="102"/>
      <c r="O358" s="102" t="s">
        <v>208</v>
      </c>
      <c r="P358" s="102" t="s">
        <v>209</v>
      </c>
      <c r="Q358" s="102" t="s">
        <v>139</v>
      </c>
      <c r="R358" s="102">
        <v>34160</v>
      </c>
      <c r="S358" s="102"/>
      <c r="T358" s="102">
        <v>80</v>
      </c>
      <c r="U358" s="102"/>
      <c r="V358" s="103"/>
      <c r="W358" s="101"/>
      <c r="X358" s="102"/>
      <c r="Y358" s="101"/>
      <c r="Z358" s="101"/>
      <c r="AA358" s="101"/>
      <c r="AB358" s="104"/>
    </row>
    <row r="359" spans="2:28" ht="16.5" customHeight="1" x14ac:dyDescent="0.25">
      <c r="B359" s="97">
        <v>2310</v>
      </c>
      <c r="C359" s="97" t="s">
        <v>206</v>
      </c>
      <c r="D359" s="98">
        <v>6297</v>
      </c>
      <c r="E359" s="99">
        <v>166</v>
      </c>
      <c r="F359" s="97">
        <v>6</v>
      </c>
      <c r="G359" s="97">
        <v>2</v>
      </c>
      <c r="H359" s="105">
        <v>0</v>
      </c>
      <c r="I359" s="105">
        <v>3</v>
      </c>
      <c r="J359" s="105">
        <v>27</v>
      </c>
      <c r="K359" s="95">
        <v>327</v>
      </c>
      <c r="L359" s="106">
        <f>T358</f>
        <v>80</v>
      </c>
      <c r="M359" s="106">
        <f>K359*L359</f>
        <v>26160</v>
      </c>
      <c r="N359" s="77"/>
      <c r="O359" s="78" t="s">
        <v>203</v>
      </c>
      <c r="P359" s="78" t="s">
        <v>211</v>
      </c>
      <c r="Q359" s="78" t="s">
        <v>143</v>
      </c>
      <c r="R359" s="79">
        <v>90</v>
      </c>
      <c r="S359" s="80"/>
      <c r="T359" s="81">
        <v>7450</v>
      </c>
      <c r="U359" s="96" t="s">
        <v>406</v>
      </c>
      <c r="V359" s="79">
        <f>R359*T359*85/100</f>
        <v>569925</v>
      </c>
      <c r="W359" s="79">
        <f>R359*T359-V359</f>
        <v>100575</v>
      </c>
      <c r="X359" s="82">
        <f>M359+W359</f>
        <v>126735</v>
      </c>
      <c r="Y359" s="83">
        <f>M359</f>
        <v>26160</v>
      </c>
      <c r="Z359" s="84"/>
      <c r="AA359" s="87">
        <f>AB359*M359/100</f>
        <v>5.2320000000000002</v>
      </c>
      <c r="AB359" s="86">
        <v>0.02</v>
      </c>
    </row>
    <row r="360" spans="2:28" ht="16.5" customHeight="1" x14ac:dyDescent="0.25">
      <c r="B360" s="99"/>
      <c r="C360" s="99"/>
      <c r="D360" s="99"/>
      <c r="E360" s="99"/>
      <c r="F360" s="99"/>
      <c r="G360" s="99"/>
      <c r="H360" s="107"/>
      <c r="I360" s="107"/>
      <c r="J360" s="107"/>
      <c r="K360" s="106"/>
      <c r="L360" s="106"/>
      <c r="M360" s="106"/>
      <c r="N360" s="77"/>
      <c r="O360" s="78"/>
      <c r="P360" s="78"/>
      <c r="Q360" s="78"/>
      <c r="R360" s="79"/>
      <c r="S360" s="80"/>
      <c r="T360" s="81"/>
      <c r="U360" s="77"/>
      <c r="V360" s="79"/>
      <c r="W360" s="79"/>
      <c r="X360" s="86"/>
      <c r="Y360" s="83"/>
      <c r="Z360" s="84"/>
      <c r="AA360" s="85"/>
      <c r="AB360" s="86"/>
    </row>
    <row r="361" spans="2:28" ht="16.5" customHeight="1" x14ac:dyDescent="0.25">
      <c r="B361" s="100" t="s">
        <v>205</v>
      </c>
      <c r="C361" s="101"/>
      <c r="D361" s="101"/>
      <c r="E361" s="101"/>
      <c r="F361" s="101"/>
      <c r="G361" s="102"/>
      <c r="H361" s="102" t="s">
        <v>207</v>
      </c>
      <c r="I361" s="102" t="s">
        <v>611</v>
      </c>
      <c r="J361" s="102" t="s">
        <v>612</v>
      </c>
      <c r="K361" s="102">
        <v>39</v>
      </c>
      <c r="L361" s="102">
        <v>9</v>
      </c>
      <c r="M361" s="102"/>
      <c r="N361" s="102"/>
      <c r="O361" s="102" t="s">
        <v>208</v>
      </c>
      <c r="P361" s="102" t="s">
        <v>209</v>
      </c>
      <c r="Q361" s="102" t="s">
        <v>139</v>
      </c>
      <c r="R361" s="102">
        <v>34160</v>
      </c>
      <c r="S361" s="102"/>
      <c r="T361" s="102">
        <v>80</v>
      </c>
      <c r="U361" s="102"/>
      <c r="V361" s="103"/>
      <c r="W361" s="101"/>
      <c r="X361" s="102" t="s">
        <v>212</v>
      </c>
      <c r="Y361" s="101" t="s">
        <v>5249</v>
      </c>
      <c r="Z361" s="101"/>
      <c r="AA361" s="101"/>
      <c r="AB361" s="104"/>
    </row>
    <row r="362" spans="2:28" ht="16.5" customHeight="1" x14ac:dyDescent="0.25">
      <c r="B362" s="97">
        <v>2311</v>
      </c>
      <c r="C362" s="97" t="s">
        <v>206</v>
      </c>
      <c r="D362" s="98">
        <v>207</v>
      </c>
      <c r="E362" s="99">
        <v>8</v>
      </c>
      <c r="F362" s="97">
        <v>6</v>
      </c>
      <c r="G362" s="97">
        <v>1</v>
      </c>
      <c r="H362" s="105">
        <v>4</v>
      </c>
      <c r="I362" s="105">
        <v>1</v>
      </c>
      <c r="J362" s="105">
        <v>25</v>
      </c>
      <c r="K362" s="95">
        <v>1725</v>
      </c>
      <c r="L362" s="106">
        <f>T361</f>
        <v>80</v>
      </c>
      <c r="M362" s="106">
        <f t="shared" ref="M362" si="27">K362*L362</f>
        <v>138000</v>
      </c>
      <c r="N362" s="77"/>
      <c r="O362" s="78"/>
      <c r="P362" s="78"/>
      <c r="Q362" s="78"/>
      <c r="R362" s="79"/>
      <c r="S362" s="80"/>
      <c r="T362" s="81"/>
      <c r="U362" s="77"/>
      <c r="V362" s="79"/>
      <c r="W362" s="79"/>
      <c r="X362" s="82"/>
      <c r="Y362" s="83">
        <f t="shared" ref="Y362" si="28">M362</f>
        <v>138000</v>
      </c>
      <c r="Z362" s="84"/>
      <c r="AA362" s="87">
        <f t="shared" ref="AA362" si="29">AB362*M362/100</f>
        <v>13.8</v>
      </c>
      <c r="AB362" s="110">
        <v>0.01</v>
      </c>
    </row>
    <row r="363" spans="2:28" ht="16.5" customHeight="1" x14ac:dyDescent="0.25">
      <c r="B363" s="99"/>
      <c r="C363" s="99"/>
      <c r="D363" s="99"/>
      <c r="E363" s="99"/>
      <c r="F363" s="99"/>
      <c r="G363" s="99"/>
      <c r="H363" s="107"/>
      <c r="I363" s="107"/>
      <c r="J363" s="107"/>
      <c r="K363" s="106"/>
      <c r="L363" s="106"/>
      <c r="M363" s="106"/>
      <c r="N363" s="77"/>
      <c r="O363" s="78"/>
      <c r="P363" s="78"/>
      <c r="Q363" s="78"/>
      <c r="R363" s="79"/>
      <c r="S363" s="80"/>
      <c r="T363" s="81"/>
      <c r="U363" s="77"/>
      <c r="V363" s="79"/>
      <c r="W363" s="79"/>
      <c r="X363" s="86"/>
      <c r="Y363" s="83"/>
      <c r="Z363" s="84"/>
      <c r="AA363" s="85"/>
      <c r="AB363" s="86"/>
    </row>
    <row r="364" spans="2:28" ht="16.5" customHeight="1" x14ac:dyDescent="0.25">
      <c r="B364" s="100" t="s">
        <v>205</v>
      </c>
      <c r="C364" s="101"/>
      <c r="D364" s="101"/>
      <c r="E364" s="101"/>
      <c r="F364" s="101"/>
      <c r="G364" s="102"/>
      <c r="H364" s="102" t="s">
        <v>207</v>
      </c>
      <c r="I364" s="102" t="s">
        <v>1319</v>
      </c>
      <c r="J364" s="102" t="s">
        <v>612</v>
      </c>
      <c r="K364" s="102">
        <v>39</v>
      </c>
      <c r="L364" s="102">
        <v>9</v>
      </c>
      <c r="M364" s="102"/>
      <c r="N364" s="102"/>
      <c r="O364" s="102" t="s">
        <v>208</v>
      </c>
      <c r="P364" s="102" t="s">
        <v>209</v>
      </c>
      <c r="Q364" s="102" t="s">
        <v>139</v>
      </c>
      <c r="R364" s="102">
        <v>34160</v>
      </c>
      <c r="S364" s="102"/>
      <c r="T364" s="102">
        <v>80</v>
      </c>
      <c r="U364" s="102"/>
      <c r="V364" s="103"/>
      <c r="W364" s="101"/>
      <c r="X364" s="102"/>
      <c r="Y364" s="101"/>
      <c r="Z364" s="101"/>
      <c r="AA364" s="101"/>
      <c r="AB364" s="104"/>
    </row>
    <row r="365" spans="2:28" ht="16.5" customHeight="1" x14ac:dyDescent="0.25">
      <c r="B365" s="97">
        <v>2312</v>
      </c>
      <c r="C365" s="97" t="s">
        <v>206</v>
      </c>
      <c r="D365" s="98">
        <v>2002</v>
      </c>
      <c r="E365" s="99">
        <v>7</v>
      </c>
      <c r="F365" s="97">
        <v>6</v>
      </c>
      <c r="G365" s="97">
        <v>1</v>
      </c>
      <c r="H365" s="105">
        <v>4</v>
      </c>
      <c r="I365" s="105">
        <v>1</v>
      </c>
      <c r="J365" s="105">
        <v>64</v>
      </c>
      <c r="K365" s="95">
        <v>1764</v>
      </c>
      <c r="L365" s="106">
        <f>T364</f>
        <v>80</v>
      </c>
      <c r="M365" s="106">
        <f t="shared" ref="M365" si="30">K365*L365</f>
        <v>141120</v>
      </c>
      <c r="N365" s="77"/>
      <c r="O365" s="78"/>
      <c r="P365" s="78"/>
      <c r="Q365" s="78"/>
      <c r="R365" s="79"/>
      <c r="S365" s="80"/>
      <c r="T365" s="81"/>
      <c r="U365" s="77"/>
      <c r="V365" s="79"/>
      <c r="W365" s="79"/>
      <c r="X365" s="82"/>
      <c r="Y365" s="83">
        <f t="shared" ref="Y365" si="31">M365</f>
        <v>141120</v>
      </c>
      <c r="Z365" s="84"/>
      <c r="AA365" s="87">
        <f t="shared" ref="AA365" si="32">AB365*M365/100</f>
        <v>14.112</v>
      </c>
      <c r="AB365" s="110">
        <v>0.01</v>
      </c>
    </row>
    <row r="366" spans="2:28" ht="16.5" customHeight="1" x14ac:dyDescent="0.25">
      <c r="B366" s="97"/>
      <c r="C366" s="97"/>
      <c r="D366" s="98"/>
      <c r="E366" s="99"/>
      <c r="F366" s="97"/>
      <c r="G366" s="97"/>
      <c r="H366" s="105"/>
      <c r="I366" s="105"/>
      <c r="J366" s="105"/>
      <c r="K366" s="95"/>
      <c r="L366" s="106"/>
      <c r="M366" s="106"/>
      <c r="N366" s="77"/>
      <c r="O366" s="78"/>
      <c r="P366" s="78"/>
      <c r="Q366" s="78"/>
      <c r="R366" s="79"/>
      <c r="S366" s="80"/>
      <c r="T366" s="81"/>
      <c r="U366" s="77"/>
      <c r="V366" s="79"/>
      <c r="W366" s="79"/>
      <c r="X366" s="82"/>
      <c r="Y366" s="83"/>
      <c r="Z366" s="84"/>
      <c r="AA366" s="87"/>
      <c r="AB366" s="110"/>
    </row>
    <row r="367" spans="2:28" ht="16.5" customHeight="1" x14ac:dyDescent="0.25">
      <c r="B367" s="99"/>
      <c r="C367" s="99"/>
      <c r="D367" s="99"/>
      <c r="E367" s="99"/>
      <c r="F367" s="99"/>
      <c r="G367" s="99"/>
      <c r="H367" s="107"/>
      <c r="I367" s="107"/>
      <c r="J367" s="107"/>
      <c r="K367" s="106"/>
      <c r="L367" s="106"/>
      <c r="M367" s="106"/>
      <c r="N367" s="77"/>
      <c r="O367" s="78"/>
      <c r="P367" s="78"/>
      <c r="Q367" s="78"/>
      <c r="R367" s="79"/>
      <c r="S367" s="80"/>
      <c r="T367" s="81"/>
      <c r="U367" s="77"/>
      <c r="V367" s="79"/>
      <c r="W367" s="79"/>
      <c r="X367" s="86"/>
      <c r="Y367" s="83"/>
      <c r="Z367" s="84"/>
      <c r="AA367" s="85"/>
      <c r="AB367" s="86"/>
    </row>
    <row r="368" spans="2:28" ht="16.5" customHeight="1" x14ac:dyDescent="0.25">
      <c r="B368" s="100" t="s">
        <v>205</v>
      </c>
      <c r="C368" s="101"/>
      <c r="D368" s="101"/>
      <c r="E368" s="101"/>
      <c r="F368" s="101"/>
      <c r="G368" s="102"/>
      <c r="H368" s="102" t="s">
        <v>210</v>
      </c>
      <c r="I368" s="102" t="s">
        <v>2089</v>
      </c>
      <c r="J368" s="102" t="s">
        <v>612</v>
      </c>
      <c r="K368" s="102">
        <v>39</v>
      </c>
      <c r="L368" s="102">
        <v>9</v>
      </c>
      <c r="M368" s="102"/>
      <c r="N368" s="102"/>
      <c r="O368" s="102" t="s">
        <v>208</v>
      </c>
      <c r="P368" s="102" t="s">
        <v>209</v>
      </c>
      <c r="Q368" s="102" t="s">
        <v>139</v>
      </c>
      <c r="R368" s="102">
        <v>34160</v>
      </c>
      <c r="S368" s="102"/>
      <c r="T368" s="102">
        <v>80</v>
      </c>
      <c r="U368" s="102"/>
      <c r="V368" s="103"/>
      <c r="W368" s="101"/>
      <c r="X368" s="102"/>
      <c r="Y368" s="101"/>
      <c r="Z368" s="101"/>
      <c r="AA368" s="101"/>
      <c r="AB368" s="104"/>
    </row>
    <row r="369" spans="2:28" ht="16.5" customHeight="1" x14ac:dyDescent="0.25">
      <c r="B369" s="97">
        <v>2313</v>
      </c>
      <c r="C369" s="97" t="s">
        <v>206</v>
      </c>
      <c r="D369" s="98">
        <v>2000</v>
      </c>
      <c r="E369" s="99">
        <v>5</v>
      </c>
      <c r="F369" s="97">
        <v>6</v>
      </c>
      <c r="G369" s="97">
        <v>1</v>
      </c>
      <c r="H369" s="105">
        <v>2</v>
      </c>
      <c r="I369" s="105">
        <v>2</v>
      </c>
      <c r="J369" s="105">
        <v>48</v>
      </c>
      <c r="K369" s="95">
        <v>1048</v>
      </c>
      <c r="L369" s="106">
        <f>T368</f>
        <v>80</v>
      </c>
      <c r="M369" s="106">
        <f t="shared" ref="M369" si="33">K369*L369</f>
        <v>83840</v>
      </c>
      <c r="N369" s="77"/>
      <c r="O369" s="78"/>
      <c r="P369" s="78"/>
      <c r="Q369" s="78"/>
      <c r="R369" s="79"/>
      <c r="S369" s="80"/>
      <c r="T369" s="81"/>
      <c r="U369" s="77"/>
      <c r="V369" s="79"/>
      <c r="W369" s="79"/>
      <c r="X369" s="82"/>
      <c r="Y369" s="83">
        <f t="shared" ref="Y369" si="34">M369</f>
        <v>83840</v>
      </c>
      <c r="Z369" s="84"/>
      <c r="AA369" s="87">
        <f t="shared" ref="AA369" si="35">AB369*M369/100</f>
        <v>8.3840000000000003</v>
      </c>
      <c r="AB369" s="110">
        <v>0.01</v>
      </c>
    </row>
    <row r="370" spans="2:28" ht="16.5" customHeight="1" x14ac:dyDescent="0.25">
      <c r="B370" s="97"/>
      <c r="C370" s="97"/>
      <c r="D370" s="98"/>
      <c r="E370" s="99"/>
      <c r="F370" s="97"/>
      <c r="G370" s="97"/>
      <c r="H370" s="105"/>
      <c r="I370" s="105"/>
      <c r="J370" s="105"/>
      <c r="K370" s="95"/>
      <c r="L370" s="106"/>
      <c r="M370" s="106"/>
      <c r="N370" s="77"/>
      <c r="O370" s="78"/>
      <c r="P370" s="78"/>
      <c r="Q370" s="78"/>
      <c r="R370" s="79"/>
      <c r="S370" s="80"/>
      <c r="T370" s="81"/>
      <c r="U370" s="77"/>
      <c r="V370" s="79"/>
      <c r="W370" s="79"/>
      <c r="X370" s="82"/>
      <c r="Y370" s="83"/>
      <c r="Z370" s="84"/>
      <c r="AA370" s="87"/>
      <c r="AB370" s="110"/>
    </row>
    <row r="371" spans="2:28" ht="16.5" customHeight="1" x14ac:dyDescent="0.25">
      <c r="B371" s="99"/>
      <c r="C371" s="99"/>
      <c r="D371" s="99"/>
      <c r="E371" s="99"/>
      <c r="F371" s="99"/>
      <c r="G371" s="99"/>
      <c r="H371" s="107"/>
      <c r="I371" s="107"/>
      <c r="J371" s="107"/>
      <c r="K371" s="106"/>
      <c r="L371" s="106"/>
      <c r="M371" s="106"/>
      <c r="N371" s="77"/>
      <c r="O371" s="78"/>
      <c r="P371" s="78"/>
      <c r="Q371" s="78"/>
      <c r="R371" s="79"/>
      <c r="S371" s="80"/>
      <c r="T371" s="81"/>
      <c r="U371" s="77"/>
      <c r="V371" s="79"/>
      <c r="W371" s="79"/>
      <c r="X371" s="86"/>
      <c r="Y371" s="83"/>
      <c r="Z371" s="84"/>
      <c r="AA371" s="85"/>
      <c r="AB371" s="86"/>
    </row>
    <row r="372" spans="2:28" ht="16.5" customHeight="1" x14ac:dyDescent="0.25">
      <c r="B372" s="100" t="s">
        <v>205</v>
      </c>
      <c r="C372" s="101"/>
      <c r="D372" s="101"/>
      <c r="E372" s="101"/>
      <c r="F372" s="101"/>
      <c r="G372" s="102"/>
      <c r="H372" s="102" t="s">
        <v>207</v>
      </c>
      <c r="I372" s="102" t="s">
        <v>4295</v>
      </c>
      <c r="J372" s="102" t="s">
        <v>3733</v>
      </c>
      <c r="K372" s="102">
        <v>8</v>
      </c>
      <c r="L372" s="102">
        <v>9</v>
      </c>
      <c r="M372" s="102"/>
      <c r="N372" s="102"/>
      <c r="O372" s="102" t="s">
        <v>208</v>
      </c>
      <c r="P372" s="102" t="s">
        <v>209</v>
      </c>
      <c r="Q372" s="102" t="s">
        <v>139</v>
      </c>
      <c r="R372" s="102">
        <v>34160</v>
      </c>
      <c r="S372" s="102"/>
      <c r="T372" s="102">
        <v>80</v>
      </c>
      <c r="U372" s="102"/>
      <c r="V372" s="103"/>
      <c r="W372" s="101"/>
      <c r="X372" s="102"/>
      <c r="Y372" s="101"/>
      <c r="Z372" s="101"/>
      <c r="AA372" s="101"/>
      <c r="AB372" s="104"/>
    </row>
    <row r="373" spans="2:28" ht="16.5" customHeight="1" x14ac:dyDescent="0.25">
      <c r="B373" s="97">
        <v>2358</v>
      </c>
      <c r="C373" s="97" t="s">
        <v>206</v>
      </c>
      <c r="D373" s="98">
        <v>2023</v>
      </c>
      <c r="E373" s="99">
        <v>6</v>
      </c>
      <c r="F373" s="97">
        <v>6</v>
      </c>
      <c r="G373" s="97">
        <v>1</v>
      </c>
      <c r="H373" s="105">
        <v>12</v>
      </c>
      <c r="I373" s="105">
        <v>2</v>
      </c>
      <c r="J373" s="105">
        <v>36</v>
      </c>
      <c r="K373" s="95">
        <v>5036</v>
      </c>
      <c r="L373" s="106">
        <f>T372</f>
        <v>80</v>
      </c>
      <c r="M373" s="106">
        <f t="shared" ref="M373" si="36">K373*L373</f>
        <v>402880</v>
      </c>
      <c r="N373" s="77"/>
      <c r="O373" s="78"/>
      <c r="P373" s="78"/>
      <c r="Q373" s="78"/>
      <c r="R373" s="79"/>
      <c r="S373" s="80"/>
      <c r="T373" s="81"/>
      <c r="U373" s="77"/>
      <c r="V373" s="79"/>
      <c r="W373" s="79"/>
      <c r="X373" s="82"/>
      <c r="Y373" s="83">
        <f t="shared" ref="Y373" si="37">M373</f>
        <v>402880</v>
      </c>
      <c r="Z373" s="84"/>
      <c r="AA373" s="87">
        <f t="shared" ref="AA373" si="38">AB373*M373/100</f>
        <v>40.288000000000004</v>
      </c>
      <c r="AB373" s="110">
        <v>0.01</v>
      </c>
    </row>
    <row r="374" spans="2:28" ht="16.5" customHeight="1" x14ac:dyDescent="0.25">
      <c r="B374" s="99"/>
      <c r="C374" s="99"/>
      <c r="D374" s="99"/>
      <c r="E374" s="99"/>
      <c r="F374" s="99"/>
      <c r="G374" s="99"/>
      <c r="H374" s="107"/>
      <c r="I374" s="107"/>
      <c r="J374" s="107"/>
      <c r="K374" s="106"/>
      <c r="L374" s="106"/>
      <c r="M374" s="106"/>
      <c r="N374" s="77"/>
      <c r="O374" s="78"/>
      <c r="P374" s="78"/>
      <c r="Q374" s="78"/>
      <c r="R374" s="79"/>
      <c r="S374" s="80"/>
      <c r="T374" s="81"/>
      <c r="U374" s="77"/>
      <c r="V374" s="79"/>
      <c r="W374" s="79"/>
      <c r="X374" s="86"/>
      <c r="Y374" s="83"/>
      <c r="Z374" s="84"/>
      <c r="AA374" s="85"/>
      <c r="AB374" s="86"/>
    </row>
    <row r="375" spans="2:28" ht="16.5" customHeight="1" x14ac:dyDescent="0.25">
      <c r="B375" s="100" t="s">
        <v>205</v>
      </c>
      <c r="C375" s="101"/>
      <c r="D375" s="101"/>
      <c r="E375" s="101"/>
      <c r="F375" s="101"/>
      <c r="G375" s="102"/>
      <c r="H375" s="102" t="s">
        <v>207</v>
      </c>
      <c r="I375" s="102" t="s">
        <v>3324</v>
      </c>
      <c r="J375" s="102" t="s">
        <v>785</v>
      </c>
      <c r="K375" s="102">
        <v>26</v>
      </c>
      <c r="L375" s="102">
        <v>9</v>
      </c>
      <c r="M375" s="102"/>
      <c r="N375" s="102"/>
      <c r="O375" s="102" t="s">
        <v>208</v>
      </c>
      <c r="P375" s="102" t="s">
        <v>209</v>
      </c>
      <c r="Q375" s="102" t="s">
        <v>139</v>
      </c>
      <c r="R375" s="102">
        <v>34160</v>
      </c>
      <c r="S375" s="102"/>
      <c r="T375" s="102">
        <v>80</v>
      </c>
      <c r="U375" s="102"/>
      <c r="V375" s="103"/>
      <c r="W375" s="101"/>
      <c r="X375" s="102"/>
      <c r="Y375" s="101"/>
      <c r="Z375" s="101"/>
      <c r="AA375" s="101"/>
      <c r="AB375" s="104"/>
    </row>
    <row r="376" spans="2:28" ht="16.5" customHeight="1" x14ac:dyDescent="0.25">
      <c r="B376" s="97">
        <v>2359</v>
      </c>
      <c r="C376" s="97" t="s">
        <v>206</v>
      </c>
      <c r="D376" s="98">
        <v>3896</v>
      </c>
      <c r="E376" s="99">
        <v>6</v>
      </c>
      <c r="F376" s="97">
        <v>6</v>
      </c>
      <c r="G376" s="97">
        <v>1</v>
      </c>
      <c r="H376" s="105">
        <v>9</v>
      </c>
      <c r="I376" s="105">
        <v>2</v>
      </c>
      <c r="J376" s="105">
        <v>70</v>
      </c>
      <c r="K376" s="95">
        <v>3870</v>
      </c>
      <c r="L376" s="106">
        <f>T375</f>
        <v>80</v>
      </c>
      <c r="M376" s="106">
        <f t="shared" ref="M376" si="39">K376*L376</f>
        <v>309600</v>
      </c>
      <c r="N376" s="77"/>
      <c r="O376" s="78"/>
      <c r="P376" s="78"/>
      <c r="Q376" s="78"/>
      <c r="R376" s="79"/>
      <c r="S376" s="80"/>
      <c r="T376" s="81"/>
      <c r="U376" s="77"/>
      <c r="V376" s="79"/>
      <c r="W376" s="79"/>
      <c r="X376" s="82"/>
      <c r="Y376" s="83">
        <f t="shared" ref="Y376" si="40">M376</f>
        <v>309600</v>
      </c>
      <c r="Z376" s="84"/>
      <c r="AA376" s="87">
        <f t="shared" ref="AA376" si="41">AB376*M376/100</f>
        <v>30.96</v>
      </c>
      <c r="AB376" s="110">
        <v>0.01</v>
      </c>
    </row>
    <row r="377" spans="2:28" ht="16.5" customHeight="1" x14ac:dyDescent="0.25">
      <c r="B377" s="99"/>
      <c r="C377" s="99"/>
      <c r="D377" s="99"/>
      <c r="E377" s="99"/>
      <c r="F377" s="99"/>
      <c r="G377" s="99"/>
      <c r="H377" s="107"/>
      <c r="I377" s="107"/>
      <c r="J377" s="107"/>
      <c r="K377" s="106"/>
      <c r="L377" s="106"/>
      <c r="M377" s="106"/>
      <c r="N377" s="77"/>
      <c r="O377" s="78"/>
      <c r="P377" s="78"/>
      <c r="Q377" s="78"/>
      <c r="R377" s="79"/>
      <c r="S377" s="80"/>
      <c r="T377" s="81"/>
      <c r="U377" s="77"/>
      <c r="V377" s="79"/>
      <c r="W377" s="79"/>
      <c r="X377" s="86"/>
      <c r="Y377" s="83"/>
      <c r="Z377" s="84"/>
      <c r="AA377" s="85"/>
      <c r="AB377" s="86"/>
    </row>
    <row r="378" spans="2:28" ht="16.5" customHeight="1" x14ac:dyDescent="0.25">
      <c r="B378" s="100" t="s">
        <v>205</v>
      </c>
      <c r="C378" s="101"/>
      <c r="D378" s="101"/>
      <c r="E378" s="101"/>
      <c r="F378" s="101"/>
      <c r="G378" s="102"/>
      <c r="H378" s="102" t="s">
        <v>210</v>
      </c>
      <c r="I378" s="102" t="s">
        <v>710</v>
      </c>
      <c r="J378" s="102" t="s">
        <v>2654</v>
      </c>
      <c r="K378" s="102">
        <v>33</v>
      </c>
      <c r="L378" s="102">
        <v>9</v>
      </c>
      <c r="M378" s="102"/>
      <c r="N378" s="102"/>
      <c r="O378" s="102" t="s">
        <v>208</v>
      </c>
      <c r="P378" s="102" t="s">
        <v>209</v>
      </c>
      <c r="Q378" s="102" t="s">
        <v>139</v>
      </c>
      <c r="R378" s="102">
        <v>34160</v>
      </c>
      <c r="S378" s="102"/>
      <c r="T378" s="102">
        <v>80</v>
      </c>
      <c r="U378" s="102"/>
      <c r="V378" s="103"/>
      <c r="W378" s="101"/>
      <c r="X378" s="102"/>
      <c r="Y378" s="101"/>
      <c r="Z378" s="101"/>
      <c r="AA378" s="101"/>
      <c r="AB378" s="104"/>
    </row>
    <row r="379" spans="2:28" ht="16.5" customHeight="1" x14ac:dyDescent="0.25">
      <c r="B379" s="97">
        <v>2360</v>
      </c>
      <c r="C379" s="97" t="s">
        <v>206</v>
      </c>
      <c r="D379" s="98">
        <v>1875</v>
      </c>
      <c r="E379" s="99">
        <v>3</v>
      </c>
      <c r="F379" s="97">
        <v>6</v>
      </c>
      <c r="G379" s="97">
        <v>1</v>
      </c>
      <c r="H379" s="105">
        <v>8</v>
      </c>
      <c r="I379" s="105">
        <v>2</v>
      </c>
      <c r="J379" s="105">
        <v>95</v>
      </c>
      <c r="K379" s="95">
        <v>3495</v>
      </c>
      <c r="L379" s="106">
        <f>T378</f>
        <v>80</v>
      </c>
      <c r="M379" s="106">
        <f t="shared" ref="M379" si="42">K379*L379</f>
        <v>279600</v>
      </c>
      <c r="N379" s="77"/>
      <c r="O379" s="78"/>
      <c r="P379" s="78"/>
      <c r="Q379" s="78"/>
      <c r="R379" s="79"/>
      <c r="S379" s="80"/>
      <c r="T379" s="81"/>
      <c r="U379" s="77"/>
      <c r="V379" s="79"/>
      <c r="W379" s="79"/>
      <c r="X379" s="82"/>
      <c r="Y379" s="83">
        <f t="shared" ref="Y379" si="43">M379</f>
        <v>279600</v>
      </c>
      <c r="Z379" s="84"/>
      <c r="AA379" s="87">
        <f t="shared" ref="AA379" si="44">AB379*M379/100</f>
        <v>27.96</v>
      </c>
      <c r="AB379" s="110">
        <v>0.01</v>
      </c>
    </row>
    <row r="380" spans="2:28" ht="16.5" customHeight="1" x14ac:dyDescent="0.25">
      <c r="B380" s="99"/>
      <c r="C380" s="99"/>
      <c r="D380" s="99"/>
      <c r="E380" s="99"/>
      <c r="F380" s="99"/>
      <c r="G380" s="99"/>
      <c r="H380" s="107"/>
      <c r="I380" s="107"/>
      <c r="J380" s="107"/>
      <c r="K380" s="106"/>
      <c r="L380" s="106"/>
      <c r="M380" s="106"/>
      <c r="N380" s="77"/>
      <c r="O380" s="78"/>
      <c r="P380" s="78"/>
      <c r="Q380" s="78"/>
      <c r="R380" s="79"/>
      <c r="S380" s="80"/>
      <c r="T380" s="81"/>
      <c r="U380" s="77"/>
      <c r="V380" s="79"/>
      <c r="W380" s="79"/>
      <c r="X380" s="86"/>
      <c r="Y380" s="83"/>
      <c r="Z380" s="84"/>
      <c r="AA380" s="85"/>
      <c r="AB380" s="86"/>
    </row>
    <row r="381" spans="2:28" ht="16.5" customHeight="1" x14ac:dyDescent="0.25">
      <c r="B381" s="100" t="s">
        <v>205</v>
      </c>
      <c r="C381" s="101"/>
      <c r="D381" s="101"/>
      <c r="E381" s="101"/>
      <c r="F381" s="101"/>
      <c r="G381" s="102"/>
      <c r="H381" s="102" t="s">
        <v>210</v>
      </c>
      <c r="I381" s="102" t="s">
        <v>627</v>
      </c>
      <c r="J381" s="102" t="s">
        <v>2512</v>
      </c>
      <c r="K381" s="102">
        <v>12</v>
      </c>
      <c r="L381" s="102">
        <v>9</v>
      </c>
      <c r="M381" s="102"/>
      <c r="N381" s="102"/>
      <c r="O381" s="102" t="s">
        <v>208</v>
      </c>
      <c r="P381" s="102" t="s">
        <v>209</v>
      </c>
      <c r="Q381" s="102" t="s">
        <v>139</v>
      </c>
      <c r="R381" s="102">
        <v>34160</v>
      </c>
      <c r="S381" s="102"/>
      <c r="T381" s="102">
        <v>80</v>
      </c>
      <c r="U381" s="102"/>
      <c r="V381" s="103"/>
      <c r="W381" s="101"/>
      <c r="X381" s="102"/>
      <c r="Y381" s="101"/>
      <c r="Z381" s="101"/>
      <c r="AA381" s="101"/>
      <c r="AB381" s="104"/>
    </row>
    <row r="382" spans="2:28" ht="16.5" customHeight="1" x14ac:dyDescent="0.25">
      <c r="B382" s="97">
        <v>2361</v>
      </c>
      <c r="C382" s="97" t="s">
        <v>206</v>
      </c>
      <c r="D382" s="98">
        <v>3878</v>
      </c>
      <c r="E382" s="99">
        <v>14</v>
      </c>
      <c r="F382" s="97">
        <v>6</v>
      </c>
      <c r="G382" s="97">
        <v>1</v>
      </c>
      <c r="H382" s="105">
        <v>16</v>
      </c>
      <c r="I382" s="105">
        <v>0</v>
      </c>
      <c r="J382" s="105">
        <v>82</v>
      </c>
      <c r="K382" s="95">
        <v>6482</v>
      </c>
      <c r="L382" s="106">
        <f>T381</f>
        <v>80</v>
      </c>
      <c r="M382" s="106">
        <f t="shared" ref="M382" si="45">K382*L382</f>
        <v>518560</v>
      </c>
      <c r="N382" s="77"/>
      <c r="O382" s="78"/>
      <c r="P382" s="78"/>
      <c r="Q382" s="78"/>
      <c r="R382" s="79"/>
      <c r="S382" s="80"/>
      <c r="T382" s="81"/>
      <c r="U382" s="77"/>
      <c r="V382" s="79"/>
      <c r="W382" s="79"/>
      <c r="X382" s="82"/>
      <c r="Y382" s="83">
        <f t="shared" ref="Y382" si="46">M382</f>
        <v>518560</v>
      </c>
      <c r="Z382" s="84"/>
      <c r="AA382" s="87">
        <f t="shared" ref="AA382" si="47">AB382*M382/100</f>
        <v>51.856000000000002</v>
      </c>
      <c r="AB382" s="110">
        <v>0.01</v>
      </c>
    </row>
    <row r="383" spans="2:28" ht="16.5" customHeight="1" x14ac:dyDescent="0.25">
      <c r="B383" s="99"/>
      <c r="C383" s="99"/>
      <c r="D383" s="99"/>
      <c r="E383" s="99"/>
      <c r="F383" s="99"/>
      <c r="G383" s="99"/>
      <c r="H383" s="107"/>
      <c r="I383" s="107"/>
      <c r="J383" s="107"/>
      <c r="K383" s="106"/>
      <c r="L383" s="106"/>
      <c r="M383" s="106"/>
      <c r="N383" s="77"/>
      <c r="O383" s="78"/>
      <c r="P383" s="78"/>
      <c r="Q383" s="78"/>
      <c r="R383" s="79"/>
      <c r="S383" s="80"/>
      <c r="T383" s="81"/>
      <c r="U383" s="77"/>
      <c r="V383" s="79"/>
      <c r="W383" s="79"/>
      <c r="X383" s="86"/>
      <c r="Y383" s="83"/>
      <c r="Z383" s="84"/>
      <c r="AA383" s="85"/>
      <c r="AB383" s="86"/>
    </row>
    <row r="384" spans="2:28" ht="16.5" customHeight="1" x14ac:dyDescent="0.25">
      <c r="B384" s="100" t="s">
        <v>205</v>
      </c>
      <c r="C384" s="101"/>
      <c r="D384" s="101"/>
      <c r="E384" s="101"/>
      <c r="F384" s="101"/>
      <c r="G384" s="102"/>
      <c r="H384" s="102" t="s">
        <v>210</v>
      </c>
      <c r="I384" s="102" t="s">
        <v>627</v>
      </c>
      <c r="J384" s="102" t="s">
        <v>2512</v>
      </c>
      <c r="K384" s="102">
        <v>12</v>
      </c>
      <c r="L384" s="102">
        <v>9</v>
      </c>
      <c r="M384" s="102"/>
      <c r="N384" s="102"/>
      <c r="O384" s="102" t="s">
        <v>208</v>
      </c>
      <c r="P384" s="102" t="s">
        <v>209</v>
      </c>
      <c r="Q384" s="102" t="s">
        <v>139</v>
      </c>
      <c r="R384" s="102">
        <v>34160</v>
      </c>
      <c r="S384" s="102"/>
      <c r="T384" s="102">
        <v>80</v>
      </c>
      <c r="U384" s="102"/>
      <c r="V384" s="103"/>
      <c r="W384" s="101"/>
      <c r="X384" s="102"/>
      <c r="Y384" s="101"/>
      <c r="Z384" s="101"/>
      <c r="AA384" s="101"/>
      <c r="AB384" s="104"/>
    </row>
    <row r="385" spans="2:28" ht="16.5" customHeight="1" x14ac:dyDescent="0.25">
      <c r="B385" s="97">
        <v>2362</v>
      </c>
      <c r="C385" s="97" t="s">
        <v>206</v>
      </c>
      <c r="D385" s="98">
        <v>2025</v>
      </c>
      <c r="E385" s="99">
        <v>8</v>
      </c>
      <c r="F385" s="97">
        <v>6</v>
      </c>
      <c r="G385" s="97">
        <v>1</v>
      </c>
      <c r="H385" s="105">
        <v>5</v>
      </c>
      <c r="I385" s="105">
        <v>0</v>
      </c>
      <c r="J385" s="105">
        <v>92</v>
      </c>
      <c r="K385" s="95">
        <v>2092</v>
      </c>
      <c r="L385" s="106">
        <f>T384</f>
        <v>80</v>
      </c>
      <c r="M385" s="106">
        <f t="shared" ref="M385" si="48">K385*L385</f>
        <v>167360</v>
      </c>
      <c r="N385" s="77"/>
      <c r="O385" s="78"/>
      <c r="P385" s="78"/>
      <c r="Q385" s="78"/>
      <c r="R385" s="79"/>
      <c r="S385" s="80"/>
      <c r="T385" s="81"/>
      <c r="U385" s="77"/>
      <c r="V385" s="79"/>
      <c r="W385" s="79"/>
      <c r="X385" s="82"/>
      <c r="Y385" s="83">
        <f t="shared" ref="Y385" si="49">M385</f>
        <v>167360</v>
      </c>
      <c r="Z385" s="84"/>
      <c r="AA385" s="87">
        <f t="shared" ref="AA385" si="50">AB385*M385/100</f>
        <v>16.736000000000001</v>
      </c>
      <c r="AB385" s="110">
        <v>0.01</v>
      </c>
    </row>
    <row r="386" spans="2:28" ht="16.5" customHeight="1" x14ac:dyDescent="0.25">
      <c r="B386" s="99"/>
      <c r="C386" s="99"/>
      <c r="D386" s="99"/>
      <c r="E386" s="99"/>
      <c r="F386" s="99"/>
      <c r="G386" s="99"/>
      <c r="H386" s="107"/>
      <c r="I386" s="107"/>
      <c r="J386" s="107"/>
      <c r="K386" s="106"/>
      <c r="L386" s="106"/>
      <c r="M386" s="106"/>
      <c r="N386" s="77"/>
      <c r="O386" s="78"/>
      <c r="P386" s="78"/>
      <c r="Q386" s="78"/>
      <c r="R386" s="79"/>
      <c r="S386" s="80"/>
      <c r="T386" s="81"/>
      <c r="U386" s="77"/>
      <c r="V386" s="79"/>
      <c r="W386" s="79"/>
      <c r="X386" s="86"/>
      <c r="Y386" s="83"/>
      <c r="Z386" s="84"/>
      <c r="AA386" s="85"/>
      <c r="AB386" s="86"/>
    </row>
    <row r="387" spans="2:28" ht="16.5" customHeight="1" x14ac:dyDescent="0.25">
      <c r="B387" s="100" t="s">
        <v>205</v>
      </c>
      <c r="C387" s="101"/>
      <c r="D387" s="101"/>
      <c r="E387" s="101"/>
      <c r="F387" s="101"/>
      <c r="G387" s="102"/>
      <c r="H387" s="102" t="s">
        <v>210</v>
      </c>
      <c r="I387" s="102" t="s">
        <v>941</v>
      </c>
      <c r="J387" s="102" t="s">
        <v>3971</v>
      </c>
      <c r="K387" s="102">
        <v>11</v>
      </c>
      <c r="L387" s="102">
        <v>9</v>
      </c>
      <c r="M387" s="102"/>
      <c r="N387" s="102"/>
      <c r="O387" s="102" t="s">
        <v>208</v>
      </c>
      <c r="P387" s="102" t="s">
        <v>209</v>
      </c>
      <c r="Q387" s="102" t="s">
        <v>139</v>
      </c>
      <c r="R387" s="102">
        <v>34160</v>
      </c>
      <c r="S387" s="102"/>
      <c r="T387" s="102">
        <v>80</v>
      </c>
      <c r="U387" s="102"/>
      <c r="V387" s="103"/>
      <c r="W387" s="101"/>
      <c r="X387" s="102" t="s">
        <v>212</v>
      </c>
      <c r="Y387" s="101" t="s">
        <v>5271</v>
      </c>
      <c r="Z387" s="101"/>
      <c r="AA387" s="101"/>
      <c r="AB387" s="104"/>
    </row>
    <row r="388" spans="2:28" ht="16.5" customHeight="1" x14ac:dyDescent="0.25">
      <c r="B388" s="97">
        <v>2365</v>
      </c>
      <c r="C388" s="97" t="s">
        <v>206</v>
      </c>
      <c r="D388" s="98">
        <v>643</v>
      </c>
      <c r="E388" s="99">
        <v>3</v>
      </c>
      <c r="F388" s="97">
        <v>6</v>
      </c>
      <c r="G388" s="97">
        <v>1</v>
      </c>
      <c r="H388" s="105">
        <v>4</v>
      </c>
      <c r="I388" s="105">
        <v>1</v>
      </c>
      <c r="J388" s="105">
        <v>15</v>
      </c>
      <c r="K388" s="95">
        <v>1715</v>
      </c>
      <c r="L388" s="106">
        <f>T387</f>
        <v>80</v>
      </c>
      <c r="M388" s="106">
        <f t="shared" ref="M388" si="51">K388*L388</f>
        <v>137200</v>
      </c>
      <c r="N388" s="77"/>
      <c r="O388" s="78"/>
      <c r="P388" s="78"/>
      <c r="Q388" s="78"/>
      <c r="R388" s="79"/>
      <c r="S388" s="80"/>
      <c r="T388" s="81"/>
      <c r="U388" s="77"/>
      <c r="V388" s="79"/>
      <c r="W388" s="79"/>
      <c r="X388" s="82"/>
      <c r="Y388" s="83">
        <f t="shared" ref="Y388" si="52">M388</f>
        <v>137200</v>
      </c>
      <c r="Z388" s="84"/>
      <c r="AA388" s="87">
        <f t="shared" ref="AA388" si="53">AB388*M388/100</f>
        <v>13.72</v>
      </c>
      <c r="AB388" s="110">
        <v>0.01</v>
      </c>
    </row>
    <row r="389" spans="2:28" ht="16.5" customHeight="1" x14ac:dyDescent="0.25">
      <c r="B389" s="99"/>
      <c r="C389" s="99"/>
      <c r="D389" s="99"/>
      <c r="E389" s="99"/>
      <c r="F389" s="99"/>
      <c r="G389" s="99"/>
      <c r="H389" s="107"/>
      <c r="I389" s="107"/>
      <c r="J389" s="107"/>
      <c r="K389" s="106"/>
      <c r="L389" s="106"/>
      <c r="M389" s="106"/>
      <c r="N389" s="77"/>
      <c r="O389" s="78"/>
      <c r="P389" s="78"/>
      <c r="Q389" s="78"/>
      <c r="R389" s="79"/>
      <c r="S389" s="80"/>
      <c r="T389" s="81"/>
      <c r="U389" s="77"/>
      <c r="V389" s="79"/>
      <c r="W389" s="79"/>
      <c r="X389" s="86"/>
      <c r="Y389" s="83"/>
      <c r="Z389" s="84"/>
      <c r="AA389" s="85"/>
      <c r="AB389" s="86"/>
    </row>
    <row r="390" spans="2:28" ht="16.5" customHeight="1" x14ac:dyDescent="0.25">
      <c r="B390" s="100" t="s">
        <v>205</v>
      </c>
      <c r="C390" s="101"/>
      <c r="D390" s="101"/>
      <c r="E390" s="101"/>
      <c r="F390" s="101"/>
      <c r="G390" s="102"/>
      <c r="H390" s="102" t="s">
        <v>210</v>
      </c>
      <c r="I390" s="102" t="s">
        <v>3016</v>
      </c>
      <c r="J390" s="102" t="s">
        <v>1345</v>
      </c>
      <c r="K390" s="102">
        <v>11</v>
      </c>
      <c r="L390" s="102">
        <v>9</v>
      </c>
      <c r="M390" s="102"/>
      <c r="N390" s="102"/>
      <c r="O390" s="102" t="s">
        <v>208</v>
      </c>
      <c r="P390" s="102" t="s">
        <v>209</v>
      </c>
      <c r="Q390" s="102" t="s">
        <v>139</v>
      </c>
      <c r="R390" s="102">
        <v>34160</v>
      </c>
      <c r="S390" s="102"/>
      <c r="T390" s="102">
        <v>80</v>
      </c>
      <c r="U390" s="102"/>
      <c r="V390" s="103"/>
      <c r="W390" s="101"/>
      <c r="X390" s="102" t="s">
        <v>212</v>
      </c>
      <c r="Y390" s="101" t="s">
        <v>5271</v>
      </c>
      <c r="Z390" s="101"/>
      <c r="AA390" s="101"/>
      <c r="AB390" s="104"/>
    </row>
    <row r="391" spans="2:28" ht="16.5" customHeight="1" x14ac:dyDescent="0.25">
      <c r="B391" s="97">
        <v>2366</v>
      </c>
      <c r="C391" s="97" t="s">
        <v>206</v>
      </c>
      <c r="D391" s="98">
        <v>642</v>
      </c>
      <c r="E391" s="99">
        <v>2</v>
      </c>
      <c r="F391" s="97">
        <v>6</v>
      </c>
      <c r="G391" s="97">
        <v>1</v>
      </c>
      <c r="H391" s="105">
        <v>3</v>
      </c>
      <c r="I391" s="105">
        <v>3</v>
      </c>
      <c r="J391" s="105">
        <v>74</v>
      </c>
      <c r="K391" s="95">
        <v>1574</v>
      </c>
      <c r="L391" s="106">
        <f>T390</f>
        <v>80</v>
      </c>
      <c r="M391" s="106">
        <f t="shared" ref="M391" si="54">K391*L391</f>
        <v>125920</v>
      </c>
      <c r="N391" s="77"/>
      <c r="O391" s="78"/>
      <c r="P391" s="78"/>
      <c r="Q391" s="78"/>
      <c r="R391" s="79"/>
      <c r="S391" s="80"/>
      <c r="T391" s="81"/>
      <c r="U391" s="77"/>
      <c r="V391" s="79"/>
      <c r="W391" s="79"/>
      <c r="X391" s="82"/>
      <c r="Y391" s="83">
        <f t="shared" ref="Y391" si="55">M391</f>
        <v>125920</v>
      </c>
      <c r="Z391" s="84"/>
      <c r="AA391" s="87">
        <f t="shared" ref="AA391" si="56">AB391*M391/100</f>
        <v>12.592000000000001</v>
      </c>
      <c r="AB391" s="110">
        <v>0.01</v>
      </c>
    </row>
    <row r="392" spans="2:28" ht="16.5" customHeight="1" x14ac:dyDescent="0.25">
      <c r="B392" s="99"/>
      <c r="C392" s="99"/>
      <c r="D392" s="99"/>
      <c r="E392" s="99"/>
      <c r="F392" s="99"/>
      <c r="G392" s="99"/>
      <c r="H392" s="107"/>
      <c r="I392" s="107"/>
      <c r="J392" s="107"/>
      <c r="K392" s="106"/>
      <c r="L392" s="106"/>
      <c r="M392" s="106"/>
      <c r="N392" s="77"/>
      <c r="O392" s="78"/>
      <c r="P392" s="78"/>
      <c r="Q392" s="78"/>
      <c r="R392" s="79"/>
      <c r="S392" s="80"/>
      <c r="T392" s="81"/>
      <c r="U392" s="77"/>
      <c r="V392" s="79"/>
      <c r="W392" s="79"/>
      <c r="X392" s="86"/>
      <c r="Y392" s="83"/>
      <c r="Z392" s="84"/>
      <c r="AA392" s="85"/>
      <c r="AB392" s="86"/>
    </row>
    <row r="393" spans="2:28" ht="16.5" customHeight="1" x14ac:dyDescent="0.25">
      <c r="B393" s="100" t="s">
        <v>205</v>
      </c>
      <c r="C393" s="101"/>
      <c r="D393" s="101"/>
      <c r="E393" s="101"/>
      <c r="F393" s="101"/>
      <c r="G393" s="102"/>
      <c r="H393" s="102" t="s">
        <v>207</v>
      </c>
      <c r="I393" s="102" t="s">
        <v>5475</v>
      </c>
      <c r="J393" s="102" t="s">
        <v>1273</v>
      </c>
      <c r="K393" s="102">
        <v>5</v>
      </c>
      <c r="L393" s="102">
        <v>9</v>
      </c>
      <c r="M393" s="102"/>
      <c r="N393" s="102"/>
      <c r="O393" s="102" t="s">
        <v>208</v>
      </c>
      <c r="P393" s="102" t="s">
        <v>209</v>
      </c>
      <c r="Q393" s="102" t="s">
        <v>139</v>
      </c>
      <c r="R393" s="102">
        <v>34160</v>
      </c>
      <c r="S393" s="102"/>
      <c r="T393" s="102">
        <v>80</v>
      </c>
      <c r="U393" s="102"/>
      <c r="V393" s="103"/>
      <c r="W393" s="101"/>
      <c r="X393" s="102" t="s">
        <v>212</v>
      </c>
      <c r="Y393" s="101" t="s">
        <v>5476</v>
      </c>
      <c r="Z393" s="101"/>
      <c r="AA393" s="101"/>
      <c r="AB393" s="104"/>
    </row>
    <row r="394" spans="2:28" ht="16.5" customHeight="1" x14ac:dyDescent="0.25">
      <c r="B394" s="97">
        <v>2594</v>
      </c>
      <c r="C394" s="97" t="s">
        <v>206</v>
      </c>
      <c r="D394" s="98">
        <v>2009</v>
      </c>
      <c r="E394" s="99">
        <v>17</v>
      </c>
      <c r="F394" s="97">
        <v>6</v>
      </c>
      <c r="G394" s="97">
        <v>1</v>
      </c>
      <c r="H394" s="105">
        <v>10</v>
      </c>
      <c r="I394" s="105">
        <v>3</v>
      </c>
      <c r="J394" s="105">
        <v>25</v>
      </c>
      <c r="K394" s="95">
        <v>4325</v>
      </c>
      <c r="L394" s="106">
        <f>T393</f>
        <v>80</v>
      </c>
      <c r="M394" s="106">
        <f t="shared" ref="M394" si="57">K394*L394</f>
        <v>346000</v>
      </c>
      <c r="N394" s="77"/>
      <c r="O394" s="78"/>
      <c r="P394" s="78"/>
      <c r="Q394" s="78"/>
      <c r="R394" s="79"/>
      <c r="S394" s="80"/>
      <c r="T394" s="81"/>
      <c r="U394" s="77"/>
      <c r="V394" s="79"/>
      <c r="W394" s="79"/>
      <c r="X394" s="82"/>
      <c r="Y394" s="83">
        <f t="shared" ref="Y394" si="58">M394</f>
        <v>346000</v>
      </c>
      <c r="Z394" s="84"/>
      <c r="AA394" s="87">
        <f t="shared" ref="AA394" si="59">AB394*M394/100</f>
        <v>34.6</v>
      </c>
      <c r="AB394" s="110">
        <v>0.01</v>
      </c>
    </row>
    <row r="395" spans="2:28" ht="16.5" customHeight="1" x14ac:dyDescent="0.25">
      <c r="B395" s="99"/>
      <c r="C395" s="99"/>
      <c r="D395" s="99"/>
      <c r="E395" s="99"/>
      <c r="F395" s="99"/>
      <c r="G395" s="99"/>
      <c r="H395" s="107"/>
      <c r="I395" s="107"/>
      <c r="J395" s="107"/>
      <c r="K395" s="106"/>
      <c r="L395" s="106"/>
      <c r="M395" s="106"/>
      <c r="N395" s="77"/>
      <c r="O395" s="78"/>
      <c r="P395" s="78"/>
      <c r="Q395" s="78"/>
      <c r="R395" s="79"/>
      <c r="S395" s="80"/>
      <c r="T395" s="81"/>
      <c r="U395" s="77"/>
      <c r="V395" s="79"/>
      <c r="W395" s="79"/>
      <c r="X395" s="86"/>
      <c r="Y395" s="83"/>
      <c r="Z395" s="84"/>
      <c r="AA395" s="85"/>
      <c r="AB395" s="86"/>
    </row>
    <row r="396" spans="2:28" ht="16.5" customHeight="1" x14ac:dyDescent="0.25">
      <c r="B396" s="100" t="s">
        <v>205</v>
      </c>
      <c r="C396" s="101"/>
      <c r="D396" s="101"/>
      <c r="E396" s="101"/>
      <c r="F396" s="101"/>
      <c r="G396" s="102"/>
      <c r="H396" s="102" t="s">
        <v>207</v>
      </c>
      <c r="I396" s="102" t="s">
        <v>5477</v>
      </c>
      <c r="J396" s="102" t="s">
        <v>1273</v>
      </c>
      <c r="K396" s="102">
        <v>5</v>
      </c>
      <c r="L396" s="102">
        <v>9</v>
      </c>
      <c r="M396" s="102"/>
      <c r="N396" s="102"/>
      <c r="O396" s="102" t="s">
        <v>208</v>
      </c>
      <c r="P396" s="102" t="s">
        <v>209</v>
      </c>
      <c r="Q396" s="102" t="s">
        <v>139</v>
      </c>
      <c r="R396" s="102">
        <v>34160</v>
      </c>
      <c r="S396" s="102"/>
      <c r="T396" s="102">
        <v>80</v>
      </c>
      <c r="U396" s="102"/>
      <c r="V396" s="103"/>
      <c r="W396" s="101"/>
      <c r="X396" s="102" t="s">
        <v>212</v>
      </c>
      <c r="Y396" s="101" t="s">
        <v>5476</v>
      </c>
      <c r="Z396" s="101"/>
      <c r="AA396" s="101"/>
      <c r="AB396" s="104"/>
    </row>
    <row r="397" spans="2:28" ht="16.5" customHeight="1" x14ac:dyDescent="0.25">
      <c r="B397" s="97">
        <v>2595</v>
      </c>
      <c r="C397" s="97" t="s">
        <v>206</v>
      </c>
      <c r="D397" s="98">
        <v>13982</v>
      </c>
      <c r="E397" s="99">
        <v>20</v>
      </c>
      <c r="F397" s="97">
        <v>6</v>
      </c>
      <c r="G397" s="97">
        <v>1</v>
      </c>
      <c r="H397" s="105">
        <v>10</v>
      </c>
      <c r="I397" s="105">
        <v>3</v>
      </c>
      <c r="J397" s="105">
        <v>25</v>
      </c>
      <c r="K397" s="95">
        <v>4325</v>
      </c>
      <c r="L397" s="106">
        <f>T396</f>
        <v>80</v>
      </c>
      <c r="M397" s="106">
        <f t="shared" ref="M397" si="60">K397*L397</f>
        <v>346000</v>
      </c>
      <c r="N397" s="77"/>
      <c r="O397" s="78"/>
      <c r="P397" s="78"/>
      <c r="Q397" s="78"/>
      <c r="R397" s="79"/>
      <c r="S397" s="80"/>
      <c r="T397" s="81"/>
      <c r="U397" s="77"/>
      <c r="V397" s="79"/>
      <c r="W397" s="79"/>
      <c r="X397" s="82"/>
      <c r="Y397" s="83">
        <f t="shared" ref="Y397" si="61">M397</f>
        <v>346000</v>
      </c>
      <c r="Z397" s="84"/>
      <c r="AA397" s="87">
        <f t="shared" ref="AA397" si="62">AB397*M397/100</f>
        <v>34.6</v>
      </c>
      <c r="AB397" s="110">
        <v>0.01</v>
      </c>
    </row>
    <row r="398" spans="2:28" ht="16.5" customHeight="1" x14ac:dyDescent="0.25">
      <c r="B398" s="99"/>
      <c r="C398" s="99"/>
      <c r="D398" s="99"/>
      <c r="E398" s="99"/>
      <c r="F398" s="99"/>
      <c r="G398" s="99"/>
      <c r="H398" s="107"/>
      <c r="I398" s="107"/>
      <c r="J398" s="107"/>
      <c r="K398" s="106"/>
      <c r="L398" s="106"/>
      <c r="M398" s="106"/>
      <c r="N398" s="77"/>
      <c r="O398" s="78"/>
      <c r="P398" s="78"/>
      <c r="Q398" s="78"/>
      <c r="R398" s="79"/>
      <c r="S398" s="80"/>
      <c r="T398" s="81"/>
      <c r="U398" s="77"/>
      <c r="V398" s="79"/>
      <c r="W398" s="79"/>
      <c r="X398" s="86"/>
      <c r="Y398" s="83"/>
      <c r="Z398" s="84"/>
      <c r="AA398" s="85"/>
      <c r="AB398" s="86"/>
    </row>
    <row r="399" spans="2:28" ht="16.5" customHeight="1" x14ac:dyDescent="0.25">
      <c r="B399" s="100" t="s">
        <v>205</v>
      </c>
      <c r="C399" s="101"/>
      <c r="D399" s="101"/>
      <c r="E399" s="101"/>
      <c r="F399" s="101"/>
      <c r="G399" s="102"/>
      <c r="H399" s="102" t="s">
        <v>210</v>
      </c>
      <c r="I399" s="102" t="s">
        <v>461</v>
      </c>
      <c r="J399" s="102" t="s">
        <v>3733</v>
      </c>
      <c r="K399" s="102">
        <v>8</v>
      </c>
      <c r="L399" s="102">
        <v>9</v>
      </c>
      <c r="M399" s="102"/>
      <c r="N399" s="102"/>
      <c r="O399" s="102" t="s">
        <v>208</v>
      </c>
      <c r="P399" s="102" t="s">
        <v>209</v>
      </c>
      <c r="Q399" s="102" t="s">
        <v>139</v>
      </c>
      <c r="R399" s="102">
        <v>34160</v>
      </c>
      <c r="S399" s="102"/>
      <c r="T399" s="102">
        <v>80</v>
      </c>
      <c r="U399" s="102"/>
      <c r="V399" s="103"/>
      <c r="W399" s="101"/>
      <c r="X399" s="102"/>
      <c r="Y399" s="101"/>
      <c r="Z399" s="101"/>
      <c r="AA399" s="101"/>
      <c r="AB399" s="104"/>
    </row>
    <row r="400" spans="2:28" ht="16.5" customHeight="1" x14ac:dyDescent="0.25">
      <c r="B400" s="97">
        <v>2599</v>
      </c>
      <c r="C400" s="97" t="s">
        <v>206</v>
      </c>
      <c r="D400" s="98">
        <v>13012</v>
      </c>
      <c r="E400" s="99">
        <v>151</v>
      </c>
      <c r="F400" s="97">
        <v>6</v>
      </c>
      <c r="G400" s="97">
        <v>2</v>
      </c>
      <c r="H400" s="105">
        <v>0</v>
      </c>
      <c r="I400" s="105">
        <v>1</v>
      </c>
      <c r="J400" s="105">
        <v>61</v>
      </c>
      <c r="K400" s="95">
        <v>161</v>
      </c>
      <c r="L400" s="106">
        <f>T399</f>
        <v>80</v>
      </c>
      <c r="M400" s="106">
        <f>K400*L400</f>
        <v>12880</v>
      </c>
      <c r="N400" s="77"/>
      <c r="O400" s="78" t="s">
        <v>203</v>
      </c>
      <c r="P400" s="78" t="s">
        <v>5</v>
      </c>
      <c r="Q400" s="78" t="s">
        <v>143</v>
      </c>
      <c r="R400" s="79">
        <v>120</v>
      </c>
      <c r="S400" s="80"/>
      <c r="T400" s="81">
        <v>8050</v>
      </c>
      <c r="U400" s="96" t="s">
        <v>231</v>
      </c>
      <c r="V400" s="79">
        <f>R400*T400*34/100</f>
        <v>328440</v>
      </c>
      <c r="W400" s="79">
        <f>R400*T400-V400</f>
        <v>637560</v>
      </c>
      <c r="X400" s="82">
        <f>M400+W400</f>
        <v>650440</v>
      </c>
      <c r="Y400" s="83">
        <f>M400</f>
        <v>12880</v>
      </c>
      <c r="Z400" s="84"/>
      <c r="AA400" s="87">
        <f>AB400*M400/100</f>
        <v>2.5760000000000001</v>
      </c>
      <c r="AB400" s="86">
        <v>0.02</v>
      </c>
    </row>
    <row r="401" spans="2:28" ht="16.5" customHeight="1" x14ac:dyDescent="0.25">
      <c r="B401" s="99"/>
      <c r="C401" s="99"/>
      <c r="D401" s="99"/>
      <c r="E401" s="99"/>
      <c r="F401" s="99"/>
      <c r="G401" s="99"/>
      <c r="H401" s="107"/>
      <c r="I401" s="107"/>
      <c r="J401" s="107"/>
      <c r="K401" s="106"/>
      <c r="L401" s="106"/>
      <c r="M401" s="106"/>
      <c r="N401" s="77"/>
      <c r="O401" s="78"/>
      <c r="P401" s="78"/>
      <c r="Q401" s="78"/>
      <c r="R401" s="79"/>
      <c r="S401" s="80"/>
      <c r="T401" s="81"/>
      <c r="U401" s="77"/>
      <c r="V401" s="79"/>
      <c r="W401" s="79"/>
      <c r="X401" s="86"/>
      <c r="Y401" s="83"/>
      <c r="Z401" s="84"/>
      <c r="AA401" s="85"/>
      <c r="AB401" s="86"/>
    </row>
    <row r="402" spans="2:28" ht="16.5" customHeight="1" x14ac:dyDescent="0.25">
      <c r="B402" s="100" t="s">
        <v>205</v>
      </c>
      <c r="C402" s="101"/>
      <c r="D402" s="101"/>
      <c r="E402" s="101"/>
      <c r="F402" s="101"/>
      <c r="G402" s="102"/>
      <c r="H402" s="102" t="s">
        <v>207</v>
      </c>
      <c r="I402" s="102" t="s">
        <v>1890</v>
      </c>
      <c r="J402" s="102" t="s">
        <v>785</v>
      </c>
      <c r="K402" s="102">
        <v>26</v>
      </c>
      <c r="L402" s="102">
        <v>9</v>
      </c>
      <c r="M402" s="102"/>
      <c r="N402" s="102"/>
      <c r="O402" s="102" t="s">
        <v>208</v>
      </c>
      <c r="P402" s="102" t="s">
        <v>209</v>
      </c>
      <c r="Q402" s="102" t="s">
        <v>139</v>
      </c>
      <c r="R402" s="102">
        <v>34160</v>
      </c>
      <c r="S402" s="102"/>
      <c r="T402" s="102">
        <v>80</v>
      </c>
      <c r="U402" s="102"/>
      <c r="V402" s="103"/>
      <c r="W402" s="101"/>
      <c r="X402" s="102"/>
      <c r="Y402" s="101"/>
      <c r="Z402" s="101"/>
      <c r="AA402" s="101"/>
      <c r="AB402" s="104"/>
    </row>
    <row r="403" spans="2:28" ht="16.5" customHeight="1" x14ac:dyDescent="0.25">
      <c r="B403" s="97">
        <v>2600</v>
      </c>
      <c r="C403" s="97" t="s">
        <v>206</v>
      </c>
      <c r="D403" s="98">
        <v>13923</v>
      </c>
      <c r="E403" s="99">
        <v>7</v>
      </c>
      <c r="F403" s="97">
        <v>6</v>
      </c>
      <c r="G403" s="97">
        <v>1</v>
      </c>
      <c r="H403" s="105">
        <v>9</v>
      </c>
      <c r="I403" s="105">
        <v>2</v>
      </c>
      <c r="J403" s="105">
        <v>71</v>
      </c>
      <c r="K403" s="95">
        <v>3871</v>
      </c>
      <c r="L403" s="106">
        <f>T402</f>
        <v>80</v>
      </c>
      <c r="M403" s="106">
        <f t="shared" ref="M403" si="63">K403*L403</f>
        <v>309680</v>
      </c>
      <c r="N403" s="77"/>
      <c r="O403" s="78"/>
      <c r="P403" s="78"/>
      <c r="Q403" s="78"/>
      <c r="R403" s="79"/>
      <c r="S403" s="80"/>
      <c r="T403" s="81"/>
      <c r="U403" s="77"/>
      <c r="V403" s="79"/>
      <c r="W403" s="79"/>
      <c r="X403" s="82"/>
      <c r="Y403" s="83">
        <f t="shared" ref="Y403" si="64">M403</f>
        <v>309680</v>
      </c>
      <c r="Z403" s="84"/>
      <c r="AA403" s="87">
        <f t="shared" ref="AA403" si="65">AB403*M403/100</f>
        <v>30.968000000000004</v>
      </c>
      <c r="AB403" s="110">
        <v>0.01</v>
      </c>
    </row>
    <row r="404" spans="2:28" ht="16.5" customHeight="1" x14ac:dyDescent="0.25">
      <c r="B404" s="99"/>
      <c r="C404" s="99"/>
      <c r="D404" s="99"/>
      <c r="E404" s="99"/>
      <c r="F404" s="99"/>
      <c r="G404" s="99"/>
      <c r="H404" s="107"/>
      <c r="I404" s="107"/>
      <c r="J404" s="107"/>
      <c r="K404" s="106"/>
      <c r="L404" s="106"/>
      <c r="M404" s="106"/>
      <c r="N404" s="77"/>
      <c r="O404" s="78"/>
      <c r="P404" s="78"/>
      <c r="Q404" s="78"/>
      <c r="R404" s="79"/>
      <c r="S404" s="80"/>
      <c r="T404" s="81"/>
      <c r="U404" s="77"/>
      <c r="V404" s="79"/>
      <c r="W404" s="79"/>
      <c r="X404" s="86"/>
      <c r="Y404" s="83"/>
      <c r="Z404" s="84"/>
      <c r="AA404" s="85"/>
      <c r="AB404" s="86"/>
    </row>
    <row r="405" spans="2:28" ht="16.5" customHeight="1" x14ac:dyDescent="0.25">
      <c r="B405" s="100" t="s">
        <v>205</v>
      </c>
      <c r="C405" s="101"/>
      <c r="D405" s="101"/>
      <c r="E405" s="101"/>
      <c r="F405" s="101"/>
      <c r="G405" s="102"/>
      <c r="H405" s="102" t="s">
        <v>207</v>
      </c>
      <c r="I405" s="102" t="s">
        <v>5082</v>
      </c>
      <c r="J405" s="102" t="s">
        <v>785</v>
      </c>
      <c r="K405" s="102">
        <v>26</v>
      </c>
      <c r="L405" s="102">
        <v>9</v>
      </c>
      <c r="M405" s="102"/>
      <c r="N405" s="102"/>
      <c r="O405" s="102" t="s">
        <v>208</v>
      </c>
      <c r="P405" s="102" t="s">
        <v>209</v>
      </c>
      <c r="Q405" s="102" t="s">
        <v>139</v>
      </c>
      <c r="R405" s="102">
        <v>34160</v>
      </c>
      <c r="S405" s="102"/>
      <c r="T405" s="102">
        <v>80</v>
      </c>
      <c r="U405" s="102"/>
      <c r="V405" s="103"/>
      <c r="W405" s="101"/>
      <c r="X405" s="102"/>
      <c r="Y405" s="101"/>
      <c r="Z405" s="101"/>
      <c r="AA405" s="101"/>
      <c r="AB405" s="104"/>
    </row>
    <row r="406" spans="2:28" ht="16.5" customHeight="1" x14ac:dyDescent="0.25">
      <c r="B406" s="97">
        <v>2601</v>
      </c>
      <c r="C406" s="97" t="s">
        <v>206</v>
      </c>
      <c r="D406" s="98">
        <v>13924</v>
      </c>
      <c r="E406" s="99">
        <v>8</v>
      </c>
      <c r="F406" s="97">
        <v>6</v>
      </c>
      <c r="G406" s="97">
        <v>1</v>
      </c>
      <c r="H406" s="105">
        <v>9</v>
      </c>
      <c r="I406" s="105">
        <v>2</v>
      </c>
      <c r="J406" s="105">
        <v>71</v>
      </c>
      <c r="K406" s="95">
        <v>3871</v>
      </c>
      <c r="L406" s="106">
        <f>T405</f>
        <v>80</v>
      </c>
      <c r="M406" s="106">
        <f t="shared" ref="M406" si="66">K406*L406</f>
        <v>309680</v>
      </c>
      <c r="N406" s="77"/>
      <c r="O406" s="78"/>
      <c r="P406" s="78"/>
      <c r="Q406" s="78"/>
      <c r="R406" s="79"/>
      <c r="S406" s="80"/>
      <c r="T406" s="81"/>
      <c r="U406" s="77"/>
      <c r="V406" s="79"/>
      <c r="W406" s="79"/>
      <c r="X406" s="82"/>
      <c r="Y406" s="83">
        <f t="shared" ref="Y406" si="67">M406</f>
        <v>309680</v>
      </c>
      <c r="Z406" s="84"/>
      <c r="AA406" s="87">
        <f t="shared" ref="AA406" si="68">AB406*M406/100</f>
        <v>30.968000000000004</v>
      </c>
      <c r="AB406" s="110">
        <v>0.01</v>
      </c>
    </row>
    <row r="407" spans="2:28" ht="16.5" customHeight="1" x14ac:dyDescent="0.25">
      <c r="B407" s="99"/>
      <c r="C407" s="99"/>
      <c r="D407" s="99"/>
      <c r="E407" s="99"/>
      <c r="F407" s="99"/>
      <c r="G407" s="99"/>
      <c r="H407" s="107"/>
      <c r="I407" s="107"/>
      <c r="J407" s="107"/>
      <c r="K407" s="106"/>
      <c r="L407" s="106"/>
      <c r="M407" s="106"/>
      <c r="N407" s="77"/>
      <c r="O407" s="78"/>
      <c r="P407" s="78"/>
      <c r="Q407" s="78"/>
      <c r="R407" s="79"/>
      <c r="S407" s="80"/>
      <c r="T407" s="81"/>
      <c r="U407" s="77"/>
      <c r="V407" s="79"/>
      <c r="W407" s="79"/>
      <c r="X407" s="86"/>
      <c r="Y407" s="83"/>
      <c r="Z407" s="84"/>
      <c r="AA407" s="85"/>
      <c r="AB407" s="86"/>
    </row>
    <row r="408" spans="2:28" ht="16.5" customHeight="1" x14ac:dyDescent="0.25">
      <c r="B408" s="100" t="s">
        <v>205</v>
      </c>
      <c r="C408" s="101"/>
      <c r="D408" s="101"/>
      <c r="E408" s="101"/>
      <c r="F408" s="101"/>
      <c r="G408" s="102"/>
      <c r="H408" s="102" t="s">
        <v>210</v>
      </c>
      <c r="I408" s="102" t="s">
        <v>2584</v>
      </c>
      <c r="J408" s="102" t="s">
        <v>2305</v>
      </c>
      <c r="K408" s="102">
        <v>16</v>
      </c>
      <c r="L408" s="102">
        <v>9</v>
      </c>
      <c r="M408" s="102"/>
      <c r="N408" s="102"/>
      <c r="O408" s="102" t="s">
        <v>208</v>
      </c>
      <c r="P408" s="102" t="s">
        <v>209</v>
      </c>
      <c r="Q408" s="102" t="s">
        <v>139</v>
      </c>
      <c r="R408" s="102">
        <v>34160</v>
      </c>
      <c r="S408" s="102"/>
      <c r="T408" s="102">
        <v>80</v>
      </c>
      <c r="U408" s="102"/>
      <c r="V408" s="103"/>
      <c r="W408" s="101"/>
      <c r="X408" s="102"/>
      <c r="Y408" s="101"/>
      <c r="Z408" s="101"/>
      <c r="AA408" s="101"/>
      <c r="AB408" s="104"/>
    </row>
    <row r="409" spans="2:28" ht="16.5" customHeight="1" x14ac:dyDescent="0.25">
      <c r="B409" s="97">
        <v>2628</v>
      </c>
      <c r="C409" s="97" t="s">
        <v>206</v>
      </c>
      <c r="D409" s="98">
        <v>3879</v>
      </c>
      <c r="E409" s="99">
        <v>1</v>
      </c>
      <c r="F409" s="97">
        <v>6</v>
      </c>
      <c r="G409" s="97">
        <v>1</v>
      </c>
      <c r="H409" s="105">
        <v>22</v>
      </c>
      <c r="I409" s="105">
        <v>0</v>
      </c>
      <c r="J409" s="105">
        <v>46</v>
      </c>
      <c r="K409" s="95">
        <v>8846</v>
      </c>
      <c r="L409" s="106">
        <f>T408</f>
        <v>80</v>
      </c>
      <c r="M409" s="106">
        <f t="shared" ref="M409" si="69">K409*L409</f>
        <v>707680</v>
      </c>
      <c r="N409" s="77"/>
      <c r="O409" s="78"/>
      <c r="P409" s="78"/>
      <c r="Q409" s="78"/>
      <c r="R409" s="79"/>
      <c r="S409" s="80"/>
      <c r="T409" s="81"/>
      <c r="U409" s="77"/>
      <c r="V409" s="79"/>
      <c r="W409" s="79"/>
      <c r="X409" s="82"/>
      <c r="Y409" s="83">
        <f t="shared" ref="Y409" si="70">M409</f>
        <v>707680</v>
      </c>
      <c r="Z409" s="84"/>
      <c r="AA409" s="87">
        <f t="shared" ref="AA409" si="71">AB409*M409/100</f>
        <v>70.768000000000001</v>
      </c>
      <c r="AB409" s="110">
        <v>0.01</v>
      </c>
    </row>
    <row r="410" spans="2:28" ht="16.5" customHeight="1" x14ac:dyDescent="0.25">
      <c r="B410" s="99"/>
      <c r="C410" s="99"/>
      <c r="D410" s="99"/>
      <c r="E410" s="99"/>
      <c r="F410" s="99"/>
      <c r="G410" s="99"/>
      <c r="H410" s="107"/>
      <c r="I410" s="107"/>
      <c r="J410" s="107"/>
      <c r="K410" s="106"/>
      <c r="L410" s="106"/>
      <c r="M410" s="106"/>
      <c r="N410" s="77"/>
      <c r="O410" s="78"/>
      <c r="P410" s="78"/>
      <c r="Q410" s="78"/>
      <c r="R410" s="79"/>
      <c r="S410" s="80"/>
      <c r="T410" s="81"/>
      <c r="U410" s="77"/>
      <c r="V410" s="79"/>
      <c r="W410" s="79"/>
      <c r="X410" s="86"/>
      <c r="Y410" s="83"/>
      <c r="Z410" s="84"/>
      <c r="AA410" s="85"/>
      <c r="AB410" s="86"/>
    </row>
    <row r="411" spans="2:28" ht="16.5" customHeight="1" x14ac:dyDescent="0.25">
      <c r="B411" s="100" t="s">
        <v>205</v>
      </c>
      <c r="C411" s="101"/>
      <c r="D411" s="101"/>
      <c r="E411" s="101"/>
      <c r="F411" s="101"/>
      <c r="G411" s="102"/>
      <c r="H411" s="102" t="s">
        <v>213</v>
      </c>
      <c r="I411" s="102" t="s">
        <v>5525</v>
      </c>
      <c r="J411" s="102" t="s">
        <v>1048</v>
      </c>
      <c r="K411" s="102">
        <v>20</v>
      </c>
      <c r="L411" s="102">
        <v>9</v>
      </c>
      <c r="M411" s="102"/>
      <c r="N411" s="102"/>
      <c r="O411" s="102" t="s">
        <v>208</v>
      </c>
      <c r="P411" s="102" t="s">
        <v>209</v>
      </c>
      <c r="Q411" s="102" t="s">
        <v>139</v>
      </c>
      <c r="R411" s="102">
        <v>34160</v>
      </c>
      <c r="S411" s="102"/>
      <c r="T411" s="102">
        <v>80</v>
      </c>
      <c r="U411" s="102"/>
      <c r="V411" s="103"/>
      <c r="W411" s="101"/>
      <c r="X411" s="102"/>
      <c r="Y411" s="101"/>
      <c r="Z411" s="101"/>
      <c r="AA411" s="101"/>
      <c r="AB411" s="104"/>
    </row>
    <row r="412" spans="2:28" ht="16.5" customHeight="1" x14ac:dyDescent="0.25">
      <c r="B412" s="97">
        <v>2664</v>
      </c>
      <c r="C412" s="97" t="s">
        <v>206</v>
      </c>
      <c r="D412" s="98">
        <v>3885</v>
      </c>
      <c r="E412" s="99">
        <v>7</v>
      </c>
      <c r="F412" s="97">
        <v>6</v>
      </c>
      <c r="G412" s="97">
        <v>1</v>
      </c>
      <c r="H412" s="105">
        <v>30</v>
      </c>
      <c r="I412" s="105">
        <v>0</v>
      </c>
      <c r="J412" s="105">
        <v>45</v>
      </c>
      <c r="K412" s="95">
        <v>12045</v>
      </c>
      <c r="L412" s="106">
        <f>T411</f>
        <v>80</v>
      </c>
      <c r="M412" s="106">
        <f t="shared" ref="M412" si="72">K412*L412</f>
        <v>963600</v>
      </c>
      <c r="N412" s="77"/>
      <c r="O412" s="78"/>
      <c r="P412" s="78"/>
      <c r="Q412" s="78"/>
      <c r="R412" s="79"/>
      <c r="S412" s="80"/>
      <c r="T412" s="81"/>
      <c r="U412" s="77"/>
      <c r="V412" s="79"/>
      <c r="W412" s="79"/>
      <c r="X412" s="82"/>
      <c r="Y412" s="83">
        <f t="shared" ref="Y412" si="73">M412</f>
        <v>963600</v>
      </c>
      <c r="Z412" s="84"/>
      <c r="AA412" s="87">
        <f t="shared" ref="AA412" si="74">AB412*M412/100</f>
        <v>96.36</v>
      </c>
      <c r="AB412" s="110">
        <v>0.01</v>
      </c>
    </row>
    <row r="413" spans="2:28" ht="16.5" customHeight="1" x14ac:dyDescent="0.25">
      <c r="B413" s="99"/>
      <c r="C413" s="99"/>
      <c r="D413" s="99"/>
      <c r="E413" s="99"/>
      <c r="F413" s="99"/>
      <c r="G413" s="99"/>
      <c r="H413" s="107"/>
      <c r="I413" s="107"/>
      <c r="J413" s="107"/>
      <c r="K413" s="106"/>
      <c r="L413" s="106"/>
      <c r="M413" s="106"/>
      <c r="N413" s="77"/>
      <c r="O413" s="78"/>
      <c r="P413" s="78"/>
      <c r="Q413" s="78"/>
      <c r="R413" s="79"/>
      <c r="S413" s="80"/>
      <c r="T413" s="81"/>
      <c r="U413" s="77"/>
      <c r="V413" s="79"/>
      <c r="W413" s="79"/>
      <c r="X413" s="86"/>
      <c r="Y413" s="83"/>
      <c r="Z413" s="84"/>
      <c r="AA413" s="85"/>
      <c r="AB413" s="86"/>
    </row>
    <row r="414" spans="2:28" ht="16.5" customHeight="1" x14ac:dyDescent="0.25">
      <c r="B414" s="100" t="s">
        <v>205</v>
      </c>
      <c r="C414" s="101"/>
      <c r="D414" s="101"/>
      <c r="E414" s="101"/>
      <c r="F414" s="101"/>
      <c r="G414" s="102"/>
      <c r="H414" s="102" t="s">
        <v>213</v>
      </c>
      <c r="I414" s="102" t="s">
        <v>1009</v>
      </c>
      <c r="J414" s="102" t="s">
        <v>1048</v>
      </c>
      <c r="K414" s="102">
        <v>15</v>
      </c>
      <c r="L414" s="102">
        <v>9</v>
      </c>
      <c r="M414" s="102"/>
      <c r="N414" s="102"/>
      <c r="O414" s="102" t="s">
        <v>208</v>
      </c>
      <c r="P414" s="102" t="s">
        <v>209</v>
      </c>
      <c r="Q414" s="102" t="s">
        <v>139</v>
      </c>
      <c r="R414" s="102">
        <v>34160</v>
      </c>
      <c r="S414" s="102"/>
      <c r="T414" s="102">
        <v>80</v>
      </c>
      <c r="U414" s="102"/>
      <c r="V414" s="103"/>
      <c r="W414" s="101"/>
      <c r="X414" s="102"/>
      <c r="Y414" s="101"/>
      <c r="Z414" s="101"/>
      <c r="AA414" s="101"/>
      <c r="AB414" s="104"/>
    </row>
    <row r="415" spans="2:28" ht="16.5" customHeight="1" x14ac:dyDescent="0.25">
      <c r="B415" s="97">
        <v>2665</v>
      </c>
      <c r="C415" s="97" t="s">
        <v>206</v>
      </c>
      <c r="D415" s="98">
        <v>3886</v>
      </c>
      <c r="E415" s="99">
        <v>8</v>
      </c>
      <c r="F415" s="97">
        <v>6</v>
      </c>
      <c r="G415" s="97">
        <v>1</v>
      </c>
      <c r="H415" s="105">
        <v>23</v>
      </c>
      <c r="I415" s="105">
        <v>1</v>
      </c>
      <c r="J415" s="105">
        <v>51</v>
      </c>
      <c r="K415" s="95">
        <v>9351</v>
      </c>
      <c r="L415" s="106">
        <f>T414</f>
        <v>80</v>
      </c>
      <c r="M415" s="106">
        <f t="shared" ref="M415" si="75">K415*L415</f>
        <v>748080</v>
      </c>
      <c r="N415" s="77"/>
      <c r="O415" s="78"/>
      <c r="P415" s="78"/>
      <c r="Q415" s="78"/>
      <c r="R415" s="79"/>
      <c r="S415" s="80"/>
      <c r="T415" s="81"/>
      <c r="U415" s="77"/>
      <c r="V415" s="79"/>
      <c r="W415" s="79"/>
      <c r="X415" s="82"/>
      <c r="Y415" s="83">
        <f t="shared" ref="Y415" si="76">M415</f>
        <v>748080</v>
      </c>
      <c r="Z415" s="84"/>
      <c r="AA415" s="87">
        <f t="shared" ref="AA415" si="77">AB415*M415/100</f>
        <v>74.808000000000007</v>
      </c>
      <c r="AB415" s="110">
        <v>0.01</v>
      </c>
    </row>
    <row r="416" spans="2:28" ht="16.5" customHeight="1" x14ac:dyDescent="0.25">
      <c r="B416" s="99"/>
      <c r="C416" s="99"/>
      <c r="D416" s="99"/>
      <c r="E416" s="99"/>
      <c r="F416" s="99"/>
      <c r="G416" s="99"/>
      <c r="H416" s="107"/>
      <c r="I416" s="107"/>
      <c r="J416" s="107"/>
      <c r="K416" s="106"/>
      <c r="L416" s="106"/>
      <c r="M416" s="106"/>
      <c r="N416" s="77"/>
      <c r="O416" s="78"/>
      <c r="P416" s="78"/>
      <c r="Q416" s="78"/>
      <c r="R416" s="79"/>
      <c r="S416" s="80"/>
      <c r="T416" s="81"/>
      <c r="U416" s="77"/>
      <c r="V416" s="79"/>
      <c r="W416" s="79"/>
      <c r="X416" s="86"/>
      <c r="Y416" s="83"/>
      <c r="Z416" s="84"/>
      <c r="AA416" s="85"/>
      <c r="AB416" s="86"/>
    </row>
    <row r="417" spans="2:28" ht="16.5" customHeight="1" x14ac:dyDescent="0.25">
      <c r="B417" s="100" t="s">
        <v>205</v>
      </c>
      <c r="C417" s="101"/>
      <c r="D417" s="101"/>
      <c r="E417" s="101"/>
      <c r="F417" s="101"/>
      <c r="G417" s="102"/>
      <c r="H417" s="102" t="s">
        <v>210</v>
      </c>
      <c r="I417" s="102" t="s">
        <v>1185</v>
      </c>
      <c r="J417" s="102" t="s">
        <v>1048</v>
      </c>
      <c r="K417" s="102">
        <v>20</v>
      </c>
      <c r="L417" s="102">
        <v>9</v>
      </c>
      <c r="M417" s="102"/>
      <c r="N417" s="102"/>
      <c r="O417" s="102" t="s">
        <v>208</v>
      </c>
      <c r="P417" s="102" t="s">
        <v>209</v>
      </c>
      <c r="Q417" s="102" t="s">
        <v>139</v>
      </c>
      <c r="R417" s="102">
        <v>34160</v>
      </c>
      <c r="S417" s="102"/>
      <c r="T417" s="102">
        <v>80</v>
      </c>
      <c r="U417" s="102"/>
      <c r="V417" s="103"/>
      <c r="W417" s="101"/>
      <c r="X417" s="102"/>
      <c r="Y417" s="101"/>
      <c r="Z417" s="101"/>
      <c r="AA417" s="101"/>
      <c r="AB417" s="104"/>
    </row>
    <row r="418" spans="2:28" ht="16.5" customHeight="1" x14ac:dyDescent="0.25">
      <c r="B418" s="97">
        <v>2666</v>
      </c>
      <c r="C418" s="97" t="s">
        <v>206</v>
      </c>
      <c r="D418" s="98">
        <v>13003</v>
      </c>
      <c r="E418" s="99">
        <v>119</v>
      </c>
      <c r="F418" s="97">
        <v>6</v>
      </c>
      <c r="G418" s="97">
        <v>2</v>
      </c>
      <c r="H418" s="105">
        <v>0</v>
      </c>
      <c r="I418" s="105">
        <v>2</v>
      </c>
      <c r="J418" s="105">
        <v>9</v>
      </c>
      <c r="K418" s="95">
        <v>209</v>
      </c>
      <c r="L418" s="106">
        <f>T417</f>
        <v>80</v>
      </c>
      <c r="M418" s="106">
        <f>K418*L418</f>
        <v>16720</v>
      </c>
      <c r="N418" s="77"/>
      <c r="O418" s="78" t="s">
        <v>203</v>
      </c>
      <c r="P418" s="78" t="s">
        <v>211</v>
      </c>
      <c r="Q418" s="78" t="s">
        <v>143</v>
      </c>
      <c r="R418" s="79">
        <v>108</v>
      </c>
      <c r="S418" s="80"/>
      <c r="T418" s="81">
        <v>7450</v>
      </c>
      <c r="U418" s="96" t="s">
        <v>996</v>
      </c>
      <c r="V418" s="79">
        <f>R418*T418*85/100</f>
        <v>683910</v>
      </c>
      <c r="W418" s="79">
        <f>R418*T418-V418</f>
        <v>120690</v>
      </c>
      <c r="X418" s="82">
        <f>M418+W418</f>
        <v>137410</v>
      </c>
      <c r="Y418" s="83">
        <f>M418</f>
        <v>16720</v>
      </c>
      <c r="Z418" s="84"/>
      <c r="AA418" s="87">
        <f>AB418*M418/100</f>
        <v>3.3440000000000003</v>
      </c>
      <c r="AB418" s="86">
        <v>0.02</v>
      </c>
    </row>
    <row r="419" spans="2:28" ht="16.5" customHeight="1" x14ac:dyDescent="0.25">
      <c r="B419" s="99"/>
      <c r="C419" s="99"/>
      <c r="D419" s="99"/>
      <c r="E419" s="99"/>
      <c r="F419" s="99"/>
      <c r="G419" s="99"/>
      <c r="H419" s="107"/>
      <c r="I419" s="107"/>
      <c r="J419" s="107"/>
      <c r="K419" s="106"/>
      <c r="L419" s="106"/>
      <c r="M419" s="106"/>
      <c r="N419" s="77"/>
      <c r="O419" s="78"/>
      <c r="P419" s="78"/>
      <c r="Q419" s="78"/>
      <c r="R419" s="79"/>
      <c r="S419" s="80"/>
      <c r="T419" s="81"/>
      <c r="U419" s="77"/>
      <c r="V419" s="79"/>
      <c r="W419" s="79"/>
      <c r="X419" s="86"/>
      <c r="Y419" s="83"/>
      <c r="Z419" s="84"/>
      <c r="AA419" s="85"/>
      <c r="AB419" s="86"/>
    </row>
    <row r="420" spans="2:28" ht="16.5" customHeight="1" x14ac:dyDescent="0.25">
      <c r="B420" s="100" t="s">
        <v>205</v>
      </c>
      <c r="C420" s="101"/>
      <c r="D420" s="101"/>
      <c r="E420" s="101"/>
      <c r="F420" s="101"/>
      <c r="G420" s="102"/>
      <c r="H420" s="102" t="s">
        <v>210</v>
      </c>
      <c r="I420" s="102" t="s">
        <v>1185</v>
      </c>
      <c r="J420" s="102" t="s">
        <v>1048</v>
      </c>
      <c r="K420" s="102">
        <v>20</v>
      </c>
      <c r="L420" s="102">
        <v>9</v>
      </c>
      <c r="M420" s="102"/>
      <c r="N420" s="102"/>
      <c r="O420" s="102" t="s">
        <v>208</v>
      </c>
      <c r="P420" s="102" t="s">
        <v>209</v>
      </c>
      <c r="Q420" s="102" t="s">
        <v>139</v>
      </c>
      <c r="R420" s="102">
        <v>34160</v>
      </c>
      <c r="S420" s="102"/>
      <c r="T420" s="102">
        <v>80</v>
      </c>
      <c r="U420" s="102"/>
      <c r="V420" s="103"/>
      <c r="W420" s="101"/>
      <c r="X420" s="102"/>
      <c r="Y420" s="101"/>
      <c r="Z420" s="101"/>
      <c r="AA420" s="101"/>
      <c r="AB420" s="104"/>
    </row>
    <row r="421" spans="2:28" ht="16.5" customHeight="1" x14ac:dyDescent="0.25">
      <c r="B421" s="97">
        <v>2667</v>
      </c>
      <c r="C421" s="97" t="s">
        <v>206</v>
      </c>
      <c r="D421" s="98">
        <v>3884</v>
      </c>
      <c r="E421" s="99">
        <v>6</v>
      </c>
      <c r="F421" s="97">
        <v>6</v>
      </c>
      <c r="G421" s="97">
        <v>1</v>
      </c>
      <c r="H421" s="105">
        <v>10</v>
      </c>
      <c r="I421" s="105">
        <v>2</v>
      </c>
      <c r="J421" s="105">
        <v>5</v>
      </c>
      <c r="K421" s="95">
        <v>4205</v>
      </c>
      <c r="L421" s="106">
        <f>T420</f>
        <v>80</v>
      </c>
      <c r="M421" s="106">
        <f t="shared" ref="M421" si="78">K421*L421</f>
        <v>336400</v>
      </c>
      <c r="N421" s="77"/>
      <c r="O421" s="78"/>
      <c r="P421" s="78"/>
      <c r="Q421" s="78"/>
      <c r="R421" s="79"/>
      <c r="S421" s="80"/>
      <c r="T421" s="81"/>
      <c r="U421" s="77"/>
      <c r="V421" s="79"/>
      <c r="W421" s="79"/>
      <c r="X421" s="82"/>
      <c r="Y421" s="83">
        <f t="shared" ref="Y421" si="79">M421</f>
        <v>336400</v>
      </c>
      <c r="Z421" s="84"/>
      <c r="AA421" s="87">
        <f t="shared" ref="AA421" si="80">AB421*M421/100</f>
        <v>33.64</v>
      </c>
      <c r="AB421" s="110">
        <v>0.01</v>
      </c>
    </row>
    <row r="422" spans="2:28" ht="16.5" customHeight="1" x14ac:dyDescent="0.25">
      <c r="B422" s="99"/>
      <c r="C422" s="99"/>
      <c r="D422" s="99"/>
      <c r="E422" s="99"/>
      <c r="F422" s="99"/>
      <c r="G422" s="99"/>
      <c r="H422" s="107"/>
      <c r="I422" s="107"/>
      <c r="J422" s="107"/>
      <c r="K422" s="106"/>
      <c r="L422" s="106"/>
      <c r="M422" s="106"/>
      <c r="N422" s="77"/>
      <c r="O422" s="78"/>
      <c r="P422" s="78"/>
      <c r="Q422" s="78"/>
      <c r="R422" s="79"/>
      <c r="S422" s="80"/>
      <c r="T422" s="81"/>
      <c r="U422" s="77"/>
      <c r="V422" s="79"/>
      <c r="W422" s="79"/>
      <c r="X422" s="86"/>
      <c r="Y422" s="83"/>
      <c r="Z422" s="84"/>
      <c r="AA422" s="85"/>
      <c r="AB422" s="86"/>
    </row>
    <row r="423" spans="2:28" ht="16.5" customHeight="1" x14ac:dyDescent="0.25">
      <c r="B423" s="100" t="s">
        <v>205</v>
      </c>
      <c r="C423" s="101"/>
      <c r="D423" s="101"/>
      <c r="E423" s="101"/>
      <c r="F423" s="101"/>
      <c r="G423" s="102"/>
      <c r="H423" s="102" t="s">
        <v>207</v>
      </c>
      <c r="I423" s="102" t="s">
        <v>5526</v>
      </c>
      <c r="J423" s="102" t="s">
        <v>1048</v>
      </c>
      <c r="K423" s="102">
        <v>20</v>
      </c>
      <c r="L423" s="102">
        <v>9</v>
      </c>
      <c r="M423" s="102"/>
      <c r="N423" s="102"/>
      <c r="O423" s="102" t="s">
        <v>208</v>
      </c>
      <c r="P423" s="102" t="s">
        <v>209</v>
      </c>
      <c r="Q423" s="102" t="s">
        <v>139</v>
      </c>
      <c r="R423" s="102">
        <v>34160</v>
      </c>
      <c r="S423" s="102"/>
      <c r="T423" s="102">
        <v>80</v>
      </c>
      <c r="U423" s="102"/>
      <c r="V423" s="103"/>
      <c r="W423" s="101"/>
      <c r="X423" s="102"/>
      <c r="Y423" s="101"/>
      <c r="Z423" s="101"/>
      <c r="AA423" s="101"/>
      <c r="AB423" s="104"/>
    </row>
    <row r="424" spans="2:28" ht="16.5" customHeight="1" x14ac:dyDescent="0.25">
      <c r="B424" s="97">
        <v>2668</v>
      </c>
      <c r="C424" s="97" t="s">
        <v>206</v>
      </c>
      <c r="D424" s="98">
        <v>3882</v>
      </c>
      <c r="E424" s="99">
        <v>4</v>
      </c>
      <c r="F424" s="97">
        <v>6</v>
      </c>
      <c r="G424" s="97">
        <v>1</v>
      </c>
      <c r="H424" s="105">
        <v>11</v>
      </c>
      <c r="I424" s="105">
        <v>3</v>
      </c>
      <c r="J424" s="105">
        <v>14</v>
      </c>
      <c r="K424" s="95">
        <v>4714</v>
      </c>
      <c r="L424" s="106">
        <f>T423</f>
        <v>80</v>
      </c>
      <c r="M424" s="106">
        <f t="shared" ref="M424" si="81">K424*L424</f>
        <v>377120</v>
      </c>
      <c r="N424" s="77"/>
      <c r="O424" s="78"/>
      <c r="P424" s="78"/>
      <c r="Q424" s="78"/>
      <c r="R424" s="79"/>
      <c r="S424" s="80"/>
      <c r="T424" s="81"/>
      <c r="U424" s="77"/>
      <c r="V424" s="79"/>
      <c r="W424" s="79"/>
      <c r="X424" s="82"/>
      <c r="Y424" s="83">
        <f t="shared" ref="Y424" si="82">M424</f>
        <v>377120</v>
      </c>
      <c r="Z424" s="84"/>
      <c r="AA424" s="87">
        <f t="shared" ref="AA424" si="83">AB424*M424/100</f>
        <v>37.712000000000003</v>
      </c>
      <c r="AB424" s="110">
        <v>0.01</v>
      </c>
    </row>
    <row r="425" spans="2:28" ht="16.5" customHeight="1" x14ac:dyDescent="0.25">
      <c r="B425" s="99"/>
      <c r="C425" s="99"/>
      <c r="D425" s="99"/>
      <c r="E425" s="99"/>
      <c r="F425" s="99"/>
      <c r="G425" s="99"/>
      <c r="H425" s="107"/>
      <c r="I425" s="107"/>
      <c r="J425" s="107"/>
      <c r="K425" s="106"/>
      <c r="L425" s="106"/>
      <c r="M425" s="106"/>
      <c r="N425" s="77"/>
      <c r="O425" s="78"/>
      <c r="P425" s="78"/>
      <c r="Q425" s="78"/>
      <c r="R425" s="79"/>
      <c r="S425" s="80"/>
      <c r="T425" s="81"/>
      <c r="U425" s="77"/>
      <c r="V425" s="79"/>
      <c r="W425" s="79"/>
      <c r="X425" s="86"/>
      <c r="Y425" s="83"/>
      <c r="Z425" s="84"/>
      <c r="AA425" s="85"/>
      <c r="AB425" s="86"/>
    </row>
    <row r="426" spans="2:28" ht="16.5" customHeight="1" x14ac:dyDescent="0.25">
      <c r="B426" s="100" t="s">
        <v>205</v>
      </c>
      <c r="C426" s="101"/>
      <c r="D426" s="101"/>
      <c r="E426" s="101"/>
      <c r="F426" s="101"/>
      <c r="G426" s="102"/>
      <c r="H426" s="102" t="s">
        <v>210</v>
      </c>
      <c r="I426" s="102" t="s">
        <v>1874</v>
      </c>
      <c r="J426" s="102" t="s">
        <v>5527</v>
      </c>
      <c r="K426" s="102">
        <v>20</v>
      </c>
      <c r="L426" s="102">
        <v>9</v>
      </c>
      <c r="M426" s="102"/>
      <c r="N426" s="102"/>
      <c r="O426" s="102" t="s">
        <v>208</v>
      </c>
      <c r="P426" s="102" t="s">
        <v>209</v>
      </c>
      <c r="Q426" s="102" t="s">
        <v>139</v>
      </c>
      <c r="R426" s="102">
        <v>34160</v>
      </c>
      <c r="S426" s="102"/>
      <c r="T426" s="102">
        <v>80</v>
      </c>
      <c r="U426" s="102"/>
      <c r="V426" s="103"/>
      <c r="W426" s="101"/>
      <c r="X426" s="102"/>
      <c r="Y426" s="101"/>
      <c r="Z426" s="101"/>
      <c r="AA426" s="101"/>
      <c r="AB426" s="104"/>
    </row>
    <row r="427" spans="2:28" ht="16.5" customHeight="1" x14ac:dyDescent="0.25">
      <c r="B427" s="97">
        <v>2669</v>
      </c>
      <c r="C427" s="97" t="s">
        <v>206</v>
      </c>
      <c r="D427" s="98">
        <v>13004</v>
      </c>
      <c r="E427" s="99">
        <v>120</v>
      </c>
      <c r="F427" s="97">
        <v>6</v>
      </c>
      <c r="G427" s="97">
        <v>1</v>
      </c>
      <c r="H427" s="105">
        <v>0</v>
      </c>
      <c r="I427" s="105">
        <v>2</v>
      </c>
      <c r="J427" s="105">
        <v>24</v>
      </c>
      <c r="K427" s="95">
        <v>224</v>
      </c>
      <c r="L427" s="106">
        <f>T426</f>
        <v>80</v>
      </c>
      <c r="M427" s="106">
        <f t="shared" ref="M427" si="84">K427*L427</f>
        <v>17920</v>
      </c>
      <c r="N427" s="77"/>
      <c r="O427" s="78"/>
      <c r="P427" s="78"/>
      <c r="Q427" s="78"/>
      <c r="R427" s="79"/>
      <c r="S427" s="80"/>
      <c r="T427" s="81"/>
      <c r="U427" s="77"/>
      <c r="V427" s="79"/>
      <c r="W427" s="79"/>
      <c r="X427" s="82"/>
      <c r="Y427" s="83">
        <f t="shared" ref="Y427" si="85">M427</f>
        <v>17920</v>
      </c>
      <c r="Z427" s="84"/>
      <c r="AA427" s="87">
        <f t="shared" ref="AA427" si="86">AB427*M427/100</f>
        <v>1.7920000000000003</v>
      </c>
      <c r="AB427" s="110">
        <v>0.01</v>
      </c>
    </row>
    <row r="428" spans="2:28" ht="16.5" customHeight="1" x14ac:dyDescent="0.25">
      <c r="B428" s="99"/>
      <c r="C428" s="99"/>
      <c r="D428" s="99"/>
      <c r="E428" s="99"/>
      <c r="F428" s="99"/>
      <c r="G428" s="99"/>
      <c r="H428" s="107"/>
      <c r="I428" s="107"/>
      <c r="J428" s="107"/>
      <c r="K428" s="106"/>
      <c r="L428" s="106"/>
      <c r="M428" s="106"/>
      <c r="N428" s="77"/>
      <c r="O428" s="78"/>
      <c r="P428" s="78"/>
      <c r="Q428" s="78"/>
      <c r="R428" s="79"/>
      <c r="S428" s="80"/>
      <c r="T428" s="81"/>
      <c r="U428" s="77"/>
      <c r="V428" s="79"/>
      <c r="W428" s="79"/>
      <c r="X428" s="86"/>
      <c r="Y428" s="83"/>
      <c r="Z428" s="84"/>
      <c r="AA428" s="85"/>
      <c r="AB428" s="86"/>
    </row>
    <row r="429" spans="2:28" ht="16.5" customHeight="1" x14ac:dyDescent="0.25">
      <c r="B429" s="100" t="s">
        <v>205</v>
      </c>
      <c r="C429" s="101"/>
      <c r="D429" s="101"/>
      <c r="E429" s="101"/>
      <c r="F429" s="101"/>
      <c r="G429" s="102"/>
      <c r="H429" s="102" t="s">
        <v>210</v>
      </c>
      <c r="I429" s="102" t="s">
        <v>1874</v>
      </c>
      <c r="J429" s="102" t="s">
        <v>5527</v>
      </c>
      <c r="K429" s="102">
        <v>20</v>
      </c>
      <c r="L429" s="102">
        <v>9</v>
      </c>
      <c r="M429" s="102"/>
      <c r="N429" s="102"/>
      <c r="O429" s="102" t="s">
        <v>208</v>
      </c>
      <c r="P429" s="102" t="s">
        <v>209</v>
      </c>
      <c r="Q429" s="102" t="s">
        <v>139</v>
      </c>
      <c r="R429" s="102">
        <v>34160</v>
      </c>
      <c r="S429" s="102"/>
      <c r="T429" s="102">
        <v>80</v>
      </c>
      <c r="U429" s="102"/>
      <c r="V429" s="103"/>
      <c r="W429" s="101"/>
      <c r="X429" s="102"/>
      <c r="Y429" s="101"/>
      <c r="Z429" s="101"/>
      <c r="AA429" s="101"/>
      <c r="AB429" s="104"/>
    </row>
    <row r="430" spans="2:28" ht="16.5" customHeight="1" x14ac:dyDescent="0.25">
      <c r="B430" s="97">
        <v>2670</v>
      </c>
      <c r="C430" s="97" t="s">
        <v>206</v>
      </c>
      <c r="D430" s="98">
        <v>13013</v>
      </c>
      <c r="E430" s="99">
        <v>156</v>
      </c>
      <c r="F430" s="97">
        <v>6</v>
      </c>
      <c r="G430" s="97">
        <v>1</v>
      </c>
      <c r="H430" s="105">
        <v>0</v>
      </c>
      <c r="I430" s="105">
        <v>2</v>
      </c>
      <c r="J430" s="105">
        <v>13</v>
      </c>
      <c r="K430" s="95">
        <v>213</v>
      </c>
      <c r="L430" s="106">
        <f>T429</f>
        <v>80</v>
      </c>
      <c r="M430" s="106">
        <f t="shared" ref="M430" si="87">K430*L430</f>
        <v>17040</v>
      </c>
      <c r="N430" s="77"/>
      <c r="O430" s="78"/>
      <c r="P430" s="78"/>
      <c r="Q430" s="78"/>
      <c r="R430" s="79"/>
      <c r="S430" s="80"/>
      <c r="T430" s="81"/>
      <c r="U430" s="77"/>
      <c r="V430" s="79"/>
      <c r="W430" s="79"/>
      <c r="X430" s="82"/>
      <c r="Y430" s="83">
        <f t="shared" ref="Y430" si="88">M430</f>
        <v>17040</v>
      </c>
      <c r="Z430" s="84"/>
      <c r="AA430" s="87">
        <f t="shared" ref="AA430" si="89">AB430*M430/100</f>
        <v>1.704</v>
      </c>
      <c r="AB430" s="110">
        <v>0.01</v>
      </c>
    </row>
    <row r="431" spans="2:28" ht="16.5" customHeight="1" x14ac:dyDescent="0.25">
      <c r="B431" s="99"/>
      <c r="C431" s="99"/>
      <c r="D431" s="99"/>
      <c r="E431" s="99"/>
      <c r="F431" s="99"/>
      <c r="G431" s="99"/>
      <c r="H431" s="107"/>
      <c r="I431" s="107"/>
      <c r="J431" s="107"/>
      <c r="K431" s="106"/>
      <c r="L431" s="106"/>
      <c r="M431" s="106"/>
      <c r="N431" s="77"/>
      <c r="O431" s="78"/>
      <c r="P431" s="78"/>
      <c r="Q431" s="78"/>
      <c r="R431" s="79"/>
      <c r="S431" s="80"/>
      <c r="T431" s="81"/>
      <c r="U431" s="77"/>
      <c r="V431" s="79"/>
      <c r="W431" s="79"/>
      <c r="X431" s="86"/>
      <c r="Y431" s="83"/>
      <c r="Z431" s="84"/>
      <c r="AA431" s="85"/>
      <c r="AB431" s="86"/>
    </row>
    <row r="432" spans="2:28" ht="16.5" customHeight="1" x14ac:dyDescent="0.25">
      <c r="B432" s="100" t="s">
        <v>205</v>
      </c>
      <c r="C432" s="101"/>
      <c r="D432" s="101"/>
      <c r="E432" s="101"/>
      <c r="F432" s="101"/>
      <c r="G432" s="102"/>
      <c r="H432" s="102" t="s">
        <v>210</v>
      </c>
      <c r="I432" s="102" t="s">
        <v>1874</v>
      </c>
      <c r="J432" s="102" t="s">
        <v>5527</v>
      </c>
      <c r="K432" s="102">
        <v>20</v>
      </c>
      <c r="L432" s="102">
        <v>9</v>
      </c>
      <c r="M432" s="102"/>
      <c r="N432" s="102"/>
      <c r="O432" s="102" t="s">
        <v>208</v>
      </c>
      <c r="P432" s="102" t="s">
        <v>209</v>
      </c>
      <c r="Q432" s="102" t="s">
        <v>139</v>
      </c>
      <c r="R432" s="102">
        <v>34160</v>
      </c>
      <c r="S432" s="102"/>
      <c r="T432" s="102">
        <v>80</v>
      </c>
      <c r="U432" s="102"/>
      <c r="V432" s="103"/>
      <c r="W432" s="101"/>
      <c r="X432" s="102"/>
      <c r="Y432" s="101"/>
      <c r="Z432" s="101"/>
      <c r="AA432" s="101"/>
      <c r="AB432" s="104"/>
    </row>
    <row r="433" spans="2:28" ht="16.5" customHeight="1" x14ac:dyDescent="0.25">
      <c r="B433" s="97">
        <v>2671</v>
      </c>
      <c r="C433" s="97" t="s">
        <v>206</v>
      </c>
      <c r="D433" s="98">
        <v>3883</v>
      </c>
      <c r="E433" s="99">
        <v>5</v>
      </c>
      <c r="F433" s="97">
        <v>6</v>
      </c>
      <c r="G433" s="97">
        <v>1</v>
      </c>
      <c r="H433" s="105">
        <v>11</v>
      </c>
      <c r="I433" s="105">
        <v>0</v>
      </c>
      <c r="J433" s="105">
        <v>30</v>
      </c>
      <c r="K433" s="95">
        <v>4430</v>
      </c>
      <c r="L433" s="106">
        <f>T432</f>
        <v>80</v>
      </c>
      <c r="M433" s="106">
        <f t="shared" ref="M433" si="90">K433*L433</f>
        <v>354400</v>
      </c>
      <c r="N433" s="77"/>
      <c r="O433" s="78"/>
      <c r="P433" s="78"/>
      <c r="Q433" s="78"/>
      <c r="R433" s="79"/>
      <c r="S433" s="80"/>
      <c r="T433" s="81"/>
      <c r="U433" s="77"/>
      <c r="V433" s="79"/>
      <c r="W433" s="79"/>
      <c r="X433" s="82"/>
      <c r="Y433" s="83">
        <f t="shared" ref="Y433" si="91">M433</f>
        <v>354400</v>
      </c>
      <c r="Z433" s="84"/>
      <c r="AA433" s="87">
        <f t="shared" ref="AA433" si="92">AB433*M433/100</f>
        <v>35.44</v>
      </c>
      <c r="AB433" s="110">
        <v>0.01</v>
      </c>
    </row>
    <row r="434" spans="2:28" ht="16.5" customHeight="1" x14ac:dyDescent="0.25">
      <c r="B434" s="99"/>
      <c r="C434" s="99"/>
      <c r="D434" s="99"/>
      <c r="E434" s="99"/>
      <c r="F434" s="99"/>
      <c r="G434" s="99"/>
      <c r="H434" s="107"/>
      <c r="I434" s="107"/>
      <c r="J434" s="107"/>
      <c r="K434" s="106"/>
      <c r="L434" s="106"/>
      <c r="M434" s="106"/>
      <c r="N434" s="77"/>
      <c r="O434" s="78"/>
      <c r="P434" s="78"/>
      <c r="Q434" s="78"/>
      <c r="R434" s="79"/>
      <c r="S434" s="80"/>
      <c r="T434" s="81"/>
      <c r="U434" s="77"/>
      <c r="V434" s="79"/>
      <c r="W434" s="79"/>
      <c r="X434" s="86"/>
      <c r="Y434" s="83"/>
      <c r="Z434" s="84"/>
      <c r="AA434" s="85"/>
      <c r="AB434" s="86"/>
    </row>
    <row r="435" spans="2:28" ht="16.5" customHeight="1" x14ac:dyDescent="0.25">
      <c r="B435" s="100" t="s">
        <v>205</v>
      </c>
      <c r="C435" s="101"/>
      <c r="D435" s="101"/>
      <c r="E435" s="101"/>
      <c r="F435" s="101"/>
      <c r="G435" s="102"/>
      <c r="H435" s="102" t="s">
        <v>210</v>
      </c>
      <c r="I435" s="102" t="s">
        <v>875</v>
      </c>
      <c r="J435" s="102" t="s">
        <v>876</v>
      </c>
      <c r="K435" s="102">
        <v>15</v>
      </c>
      <c r="L435" s="102">
        <v>9</v>
      </c>
      <c r="M435" s="102"/>
      <c r="N435" s="102"/>
      <c r="O435" s="102" t="s">
        <v>208</v>
      </c>
      <c r="P435" s="102" t="s">
        <v>209</v>
      </c>
      <c r="Q435" s="102" t="s">
        <v>139</v>
      </c>
      <c r="R435" s="102">
        <v>34160</v>
      </c>
      <c r="S435" s="102"/>
      <c r="T435" s="102">
        <v>80</v>
      </c>
      <c r="U435" s="102"/>
      <c r="V435" s="103"/>
      <c r="W435" s="101"/>
      <c r="X435" s="102"/>
      <c r="Y435" s="101"/>
      <c r="Z435" s="101"/>
      <c r="AA435" s="101"/>
      <c r="AB435" s="104"/>
    </row>
    <row r="436" spans="2:28" ht="16.5" customHeight="1" x14ac:dyDescent="0.25">
      <c r="B436" s="97">
        <v>2680</v>
      </c>
      <c r="C436" s="97" t="s">
        <v>206</v>
      </c>
      <c r="D436" s="98">
        <v>3880</v>
      </c>
      <c r="E436" s="99">
        <v>2</v>
      </c>
      <c r="F436" s="97">
        <v>6</v>
      </c>
      <c r="G436" s="97">
        <v>1</v>
      </c>
      <c r="H436" s="105">
        <v>13</v>
      </c>
      <c r="I436" s="105">
        <v>3</v>
      </c>
      <c r="J436" s="105">
        <v>65</v>
      </c>
      <c r="K436" s="95">
        <v>5565</v>
      </c>
      <c r="L436" s="106">
        <f>T435</f>
        <v>80</v>
      </c>
      <c r="M436" s="106">
        <f>K436*L436</f>
        <v>445200</v>
      </c>
      <c r="N436" s="77"/>
      <c r="O436" s="78"/>
      <c r="P436" s="78"/>
      <c r="Q436" s="78"/>
      <c r="R436" s="79"/>
      <c r="S436" s="80"/>
      <c r="T436" s="81"/>
      <c r="U436" s="77"/>
      <c r="V436" s="79"/>
      <c r="W436" s="79"/>
      <c r="X436" s="82"/>
      <c r="Y436" s="83">
        <f>M436</f>
        <v>445200</v>
      </c>
      <c r="Z436" s="84"/>
      <c r="AA436" s="87">
        <f>AB436*M436/100</f>
        <v>44.52</v>
      </c>
      <c r="AB436" s="82">
        <v>0.01</v>
      </c>
    </row>
    <row r="437" spans="2:28" ht="16.5" customHeight="1" x14ac:dyDescent="0.25">
      <c r="B437" s="99"/>
      <c r="C437" s="99"/>
      <c r="D437" s="99"/>
      <c r="E437" s="99"/>
      <c r="F437" s="99"/>
      <c r="G437" s="99"/>
      <c r="H437" s="107"/>
      <c r="I437" s="107"/>
      <c r="J437" s="107"/>
      <c r="K437" s="106"/>
      <c r="L437" s="106"/>
      <c r="M437" s="106"/>
      <c r="N437" s="77"/>
      <c r="O437" s="78"/>
      <c r="P437" s="78"/>
      <c r="Q437" s="78"/>
      <c r="R437" s="79"/>
      <c r="S437" s="80"/>
      <c r="T437" s="81"/>
      <c r="U437" s="77"/>
      <c r="V437" s="79"/>
      <c r="W437" s="79"/>
      <c r="X437" s="86"/>
      <c r="Y437" s="83"/>
      <c r="Z437" s="84"/>
      <c r="AA437" s="85"/>
      <c r="AB437" s="86"/>
    </row>
    <row r="438" spans="2:28" ht="16.5" customHeight="1" x14ac:dyDescent="0.25">
      <c r="B438" s="100" t="s">
        <v>205</v>
      </c>
      <c r="C438" s="101"/>
      <c r="D438" s="101"/>
      <c r="E438" s="101"/>
      <c r="F438" s="101"/>
      <c r="G438" s="102"/>
      <c r="H438" s="102" t="s">
        <v>207</v>
      </c>
      <c r="I438" s="102" t="s">
        <v>4200</v>
      </c>
      <c r="J438" s="102" t="s">
        <v>1509</v>
      </c>
      <c r="K438" s="102">
        <v>2</v>
      </c>
      <c r="L438" s="102">
        <v>9</v>
      </c>
      <c r="M438" s="102"/>
      <c r="N438" s="102"/>
      <c r="O438" s="102" t="s">
        <v>208</v>
      </c>
      <c r="P438" s="102" t="s">
        <v>209</v>
      </c>
      <c r="Q438" s="102" t="s">
        <v>139</v>
      </c>
      <c r="R438" s="102">
        <v>34160</v>
      </c>
      <c r="S438" s="102"/>
      <c r="T438" s="102">
        <v>80</v>
      </c>
      <c r="U438" s="102"/>
      <c r="V438" s="103"/>
      <c r="W438" s="101"/>
      <c r="X438" s="102"/>
      <c r="Y438" s="101"/>
      <c r="Z438" s="101"/>
      <c r="AA438" s="101"/>
      <c r="AB438" s="104"/>
    </row>
    <row r="439" spans="2:28" ht="16.5" customHeight="1" x14ac:dyDescent="0.25">
      <c r="B439" s="97">
        <v>2703</v>
      </c>
      <c r="C439" s="97" t="s">
        <v>206</v>
      </c>
      <c r="D439" s="98">
        <v>13888</v>
      </c>
      <c r="E439" s="99">
        <v>5</v>
      </c>
      <c r="F439" s="97">
        <v>6</v>
      </c>
      <c r="G439" s="97">
        <v>1</v>
      </c>
      <c r="H439" s="105">
        <v>13</v>
      </c>
      <c r="I439" s="105">
        <v>2</v>
      </c>
      <c r="J439" s="105">
        <v>14</v>
      </c>
      <c r="K439" s="95">
        <v>5414</v>
      </c>
      <c r="L439" s="106">
        <f>T438</f>
        <v>80</v>
      </c>
      <c r="M439" s="106">
        <f>K439*L439</f>
        <v>433120</v>
      </c>
      <c r="N439" s="77"/>
      <c r="O439" s="78"/>
      <c r="P439" s="78"/>
      <c r="Q439" s="78"/>
      <c r="R439" s="79"/>
      <c r="S439" s="80"/>
      <c r="T439" s="81"/>
      <c r="U439" s="77"/>
      <c r="V439" s="79"/>
      <c r="W439" s="79"/>
      <c r="X439" s="82"/>
      <c r="Y439" s="83">
        <f>M439</f>
        <v>433120</v>
      </c>
      <c r="Z439" s="84"/>
      <c r="AA439" s="87">
        <f>AB439*M439/100</f>
        <v>43.311999999999998</v>
      </c>
      <c r="AB439" s="82">
        <v>0.01</v>
      </c>
    </row>
    <row r="440" spans="2:28" ht="16.5" customHeight="1" x14ac:dyDescent="0.25">
      <c r="B440" s="99"/>
      <c r="C440" s="99"/>
      <c r="D440" s="99"/>
      <c r="E440" s="99"/>
      <c r="F440" s="99"/>
      <c r="G440" s="99"/>
      <c r="H440" s="107"/>
      <c r="I440" s="107"/>
      <c r="J440" s="107"/>
      <c r="K440" s="106"/>
      <c r="L440" s="106"/>
      <c r="M440" s="106"/>
      <c r="N440" s="77"/>
      <c r="O440" s="78"/>
      <c r="P440" s="78"/>
      <c r="Q440" s="78"/>
      <c r="R440" s="79"/>
      <c r="S440" s="80"/>
      <c r="T440" s="81"/>
      <c r="U440" s="77"/>
      <c r="V440" s="79"/>
      <c r="W440" s="79"/>
      <c r="X440" s="86"/>
      <c r="Y440" s="83"/>
      <c r="Z440" s="84"/>
      <c r="AA440" s="85"/>
      <c r="AB440" s="86"/>
    </row>
    <row r="441" spans="2:28" ht="16.5" customHeight="1" x14ac:dyDescent="0.25">
      <c r="B441" s="100" t="s">
        <v>205</v>
      </c>
      <c r="C441" s="101"/>
      <c r="D441" s="101"/>
      <c r="E441" s="101"/>
      <c r="F441" s="101"/>
      <c r="G441" s="102"/>
      <c r="H441" s="102" t="s">
        <v>207</v>
      </c>
      <c r="I441" s="102" t="s">
        <v>5458</v>
      </c>
      <c r="J441" s="102" t="s">
        <v>2615</v>
      </c>
      <c r="K441" s="102">
        <v>27</v>
      </c>
      <c r="L441" s="102">
        <v>9</v>
      </c>
      <c r="M441" s="102"/>
      <c r="N441" s="102"/>
      <c r="O441" s="102" t="s">
        <v>208</v>
      </c>
      <c r="P441" s="102" t="s">
        <v>209</v>
      </c>
      <c r="Q441" s="102" t="s">
        <v>139</v>
      </c>
      <c r="R441" s="102">
        <v>34160</v>
      </c>
      <c r="S441" s="102"/>
      <c r="T441" s="102">
        <v>250</v>
      </c>
      <c r="U441" s="102"/>
      <c r="V441" s="103"/>
      <c r="W441" s="101"/>
      <c r="X441" s="102"/>
      <c r="Y441" s="101"/>
      <c r="Z441" s="101"/>
      <c r="AA441" s="101"/>
      <c r="AB441" s="104"/>
    </row>
    <row r="442" spans="2:28" ht="16.5" customHeight="1" x14ac:dyDescent="0.25">
      <c r="B442" s="97">
        <v>2728</v>
      </c>
      <c r="C442" s="97" t="s">
        <v>206</v>
      </c>
      <c r="D442" s="98">
        <v>15813</v>
      </c>
      <c r="E442" s="99">
        <v>13</v>
      </c>
      <c r="F442" s="97">
        <v>6</v>
      </c>
      <c r="G442" s="97">
        <v>1</v>
      </c>
      <c r="H442" s="105">
        <v>6</v>
      </c>
      <c r="I442" s="105">
        <v>0</v>
      </c>
      <c r="J442" s="105">
        <v>46</v>
      </c>
      <c r="K442" s="95">
        <v>2446</v>
      </c>
      <c r="L442" s="106">
        <f>T441</f>
        <v>250</v>
      </c>
      <c r="M442" s="106">
        <f>K442*L442</f>
        <v>611500</v>
      </c>
      <c r="N442" s="77"/>
      <c r="O442" s="78"/>
      <c r="P442" s="78"/>
      <c r="Q442" s="78"/>
      <c r="R442" s="79"/>
      <c r="S442" s="80"/>
      <c r="T442" s="81"/>
      <c r="U442" s="77"/>
      <c r="V442" s="79"/>
      <c r="W442" s="79"/>
      <c r="X442" s="82"/>
      <c r="Y442" s="83">
        <f>M442</f>
        <v>611500</v>
      </c>
      <c r="Z442" s="84"/>
      <c r="AA442" s="87">
        <f>AB442*M442/100</f>
        <v>61.15</v>
      </c>
      <c r="AB442" s="82">
        <v>0.01</v>
      </c>
    </row>
    <row r="443" spans="2:28" ht="16.5" customHeight="1" x14ac:dyDescent="0.25">
      <c r="B443" s="99"/>
      <c r="C443" s="99"/>
      <c r="D443" s="99"/>
      <c r="E443" s="99"/>
      <c r="F443" s="99"/>
      <c r="G443" s="99"/>
      <c r="H443" s="107"/>
      <c r="I443" s="107"/>
      <c r="J443" s="107"/>
      <c r="K443" s="106"/>
      <c r="L443" s="106"/>
      <c r="M443" s="106"/>
      <c r="N443" s="77"/>
      <c r="O443" s="78"/>
      <c r="P443" s="78"/>
      <c r="Q443" s="78"/>
      <c r="R443" s="79"/>
      <c r="S443" s="80"/>
      <c r="T443" s="81"/>
      <c r="U443" s="77"/>
      <c r="V443" s="79"/>
      <c r="W443" s="79"/>
      <c r="X443" s="86"/>
      <c r="Y443" s="83"/>
      <c r="Z443" s="84"/>
      <c r="AA443" s="85"/>
      <c r="AB443" s="86"/>
    </row>
    <row r="444" spans="2:28" ht="16.5" customHeight="1" x14ac:dyDescent="0.25">
      <c r="B444" s="100" t="s">
        <v>205</v>
      </c>
      <c r="C444" s="101"/>
      <c r="D444" s="101"/>
      <c r="E444" s="101"/>
      <c r="F444" s="101"/>
      <c r="G444" s="102"/>
      <c r="H444" s="102" t="s">
        <v>210</v>
      </c>
      <c r="I444" s="102" t="s">
        <v>5569</v>
      </c>
      <c r="J444" s="102" t="s">
        <v>2615</v>
      </c>
      <c r="K444" s="102">
        <v>27</v>
      </c>
      <c r="L444" s="102">
        <v>9</v>
      </c>
      <c r="M444" s="102"/>
      <c r="N444" s="102"/>
      <c r="O444" s="102" t="s">
        <v>208</v>
      </c>
      <c r="P444" s="102" t="s">
        <v>209</v>
      </c>
      <c r="Q444" s="102" t="s">
        <v>139</v>
      </c>
      <c r="R444" s="102">
        <v>34160</v>
      </c>
      <c r="S444" s="102"/>
      <c r="T444" s="102">
        <v>250</v>
      </c>
      <c r="U444" s="102"/>
      <c r="V444" s="103"/>
      <c r="W444" s="101"/>
      <c r="X444" s="102"/>
      <c r="Y444" s="101"/>
      <c r="Z444" s="101"/>
      <c r="AA444" s="101"/>
      <c r="AB444" s="104"/>
    </row>
    <row r="445" spans="2:28" ht="16.5" customHeight="1" x14ac:dyDescent="0.25">
      <c r="B445" s="97">
        <v>2729</v>
      </c>
      <c r="C445" s="97" t="s">
        <v>206</v>
      </c>
      <c r="D445" s="98">
        <v>15814</v>
      </c>
      <c r="E445" s="99">
        <v>13</v>
      </c>
      <c r="F445" s="97">
        <v>6</v>
      </c>
      <c r="G445" s="97">
        <v>1</v>
      </c>
      <c r="H445" s="105">
        <v>3</v>
      </c>
      <c r="I445" s="105">
        <v>0</v>
      </c>
      <c r="J445" s="105">
        <v>62</v>
      </c>
      <c r="K445" s="95">
        <v>1262</v>
      </c>
      <c r="L445" s="106">
        <f>T444</f>
        <v>250</v>
      </c>
      <c r="M445" s="106">
        <f>K445*L445</f>
        <v>315500</v>
      </c>
      <c r="N445" s="77"/>
      <c r="O445" s="78"/>
      <c r="P445" s="78"/>
      <c r="Q445" s="78"/>
      <c r="R445" s="79"/>
      <c r="S445" s="80"/>
      <c r="T445" s="81"/>
      <c r="U445" s="77"/>
      <c r="V445" s="79"/>
      <c r="W445" s="79"/>
      <c r="X445" s="82"/>
      <c r="Y445" s="83">
        <f>M445</f>
        <v>315500</v>
      </c>
      <c r="Z445" s="84"/>
      <c r="AA445" s="87">
        <f>AB445*M445/100</f>
        <v>31.55</v>
      </c>
      <c r="AB445" s="82">
        <v>0.01</v>
      </c>
    </row>
    <row r="446" spans="2:28" ht="16.5" customHeight="1" x14ac:dyDescent="0.25">
      <c r="B446" s="99"/>
      <c r="C446" s="99"/>
      <c r="D446" s="99"/>
      <c r="E446" s="99"/>
      <c r="F446" s="99"/>
      <c r="G446" s="99"/>
      <c r="H446" s="107"/>
      <c r="I446" s="107"/>
      <c r="J446" s="107"/>
      <c r="K446" s="106"/>
      <c r="L446" s="106"/>
      <c r="M446" s="106"/>
      <c r="N446" s="77"/>
      <c r="O446" s="78"/>
      <c r="P446" s="78"/>
      <c r="Q446" s="78"/>
      <c r="R446" s="79"/>
      <c r="S446" s="80"/>
      <c r="T446" s="81"/>
      <c r="U446" s="77"/>
      <c r="V446" s="79"/>
      <c r="W446" s="79"/>
      <c r="X446" s="86"/>
      <c r="Y446" s="83"/>
      <c r="Z446" s="84"/>
      <c r="AA446" s="85"/>
      <c r="AB446" s="86"/>
    </row>
    <row r="447" spans="2:28" ht="16.5" customHeight="1" x14ac:dyDescent="0.25">
      <c r="B447" s="100" t="s">
        <v>205</v>
      </c>
      <c r="C447" s="101"/>
      <c r="D447" s="101"/>
      <c r="E447" s="101"/>
      <c r="F447" s="101"/>
      <c r="G447" s="102"/>
      <c r="H447" s="102" t="s">
        <v>210</v>
      </c>
      <c r="I447" s="102" t="s">
        <v>407</v>
      </c>
      <c r="J447" s="102" t="s">
        <v>2615</v>
      </c>
      <c r="K447" s="102">
        <v>27</v>
      </c>
      <c r="L447" s="102">
        <v>9</v>
      </c>
      <c r="M447" s="102"/>
      <c r="N447" s="102"/>
      <c r="O447" s="102" t="s">
        <v>208</v>
      </c>
      <c r="P447" s="102" t="s">
        <v>209</v>
      </c>
      <c r="Q447" s="102" t="s">
        <v>139</v>
      </c>
      <c r="R447" s="102">
        <v>34160</v>
      </c>
      <c r="S447" s="102"/>
      <c r="T447" s="102">
        <v>250</v>
      </c>
      <c r="U447" s="102"/>
      <c r="V447" s="103"/>
      <c r="W447" s="101"/>
      <c r="X447" s="102"/>
      <c r="Y447" s="101"/>
      <c r="Z447" s="101"/>
      <c r="AA447" s="101"/>
      <c r="AB447" s="104"/>
    </row>
    <row r="448" spans="2:28" ht="16.5" customHeight="1" x14ac:dyDescent="0.25">
      <c r="B448" s="97">
        <v>2730</v>
      </c>
      <c r="C448" s="97" t="s">
        <v>206</v>
      </c>
      <c r="D448" s="98">
        <v>15815</v>
      </c>
      <c r="E448" s="99">
        <v>13</v>
      </c>
      <c r="F448" s="97">
        <v>6</v>
      </c>
      <c r="G448" s="97">
        <v>1</v>
      </c>
      <c r="H448" s="105">
        <v>9</v>
      </c>
      <c r="I448" s="105">
        <v>1</v>
      </c>
      <c r="J448" s="105">
        <v>64</v>
      </c>
      <c r="K448" s="95">
        <v>3764</v>
      </c>
      <c r="L448" s="106">
        <f>T447</f>
        <v>250</v>
      </c>
      <c r="M448" s="106">
        <f>K448*L448</f>
        <v>941000</v>
      </c>
      <c r="N448" s="77"/>
      <c r="O448" s="78"/>
      <c r="P448" s="78"/>
      <c r="Q448" s="78"/>
      <c r="R448" s="79"/>
      <c r="S448" s="80"/>
      <c r="T448" s="81"/>
      <c r="U448" s="77"/>
      <c r="V448" s="79"/>
      <c r="W448" s="79"/>
      <c r="X448" s="82"/>
      <c r="Y448" s="83">
        <f>M448</f>
        <v>941000</v>
      </c>
      <c r="Z448" s="84"/>
      <c r="AA448" s="87">
        <f>AB448*M448/100</f>
        <v>94.1</v>
      </c>
      <c r="AB448" s="82">
        <v>0.01</v>
      </c>
    </row>
    <row r="449" spans="2:28" ht="16.5" customHeight="1" x14ac:dyDescent="0.25">
      <c r="B449" s="99"/>
      <c r="C449" s="99"/>
      <c r="D449" s="99"/>
      <c r="E449" s="99"/>
      <c r="F449" s="99"/>
      <c r="G449" s="99"/>
      <c r="H449" s="107"/>
      <c r="I449" s="107"/>
      <c r="J449" s="107"/>
      <c r="K449" s="106"/>
      <c r="L449" s="106"/>
      <c r="M449" s="106"/>
      <c r="N449" s="77"/>
      <c r="O449" s="78"/>
      <c r="P449" s="78"/>
      <c r="Q449" s="78"/>
      <c r="R449" s="79"/>
      <c r="S449" s="80"/>
      <c r="T449" s="81"/>
      <c r="U449" s="77"/>
      <c r="V449" s="79"/>
      <c r="W449" s="79"/>
      <c r="X449" s="86"/>
      <c r="Y449" s="83"/>
      <c r="Z449" s="84"/>
      <c r="AA449" s="85"/>
      <c r="AB449" s="86"/>
    </row>
    <row r="450" spans="2:28" ht="16.5" customHeight="1" x14ac:dyDescent="0.25">
      <c r="B450" s="100" t="s">
        <v>205</v>
      </c>
      <c r="C450" s="101"/>
      <c r="D450" s="101"/>
      <c r="E450" s="101"/>
      <c r="F450" s="101"/>
      <c r="G450" s="102"/>
      <c r="H450" s="102" t="s">
        <v>207</v>
      </c>
      <c r="I450" s="102" t="s">
        <v>788</v>
      </c>
      <c r="J450" s="102" t="s">
        <v>1405</v>
      </c>
      <c r="K450" s="102">
        <v>23</v>
      </c>
      <c r="L450" s="102">
        <v>9</v>
      </c>
      <c r="M450" s="102"/>
      <c r="N450" s="102"/>
      <c r="O450" s="102" t="s">
        <v>208</v>
      </c>
      <c r="P450" s="102" t="s">
        <v>209</v>
      </c>
      <c r="Q450" s="102" t="s">
        <v>139</v>
      </c>
      <c r="R450" s="102">
        <v>34160</v>
      </c>
      <c r="S450" s="102"/>
      <c r="T450" s="102">
        <v>80</v>
      </c>
      <c r="U450" s="102" t="s">
        <v>5598</v>
      </c>
      <c r="V450" s="103"/>
      <c r="W450" s="101"/>
      <c r="X450" s="102"/>
      <c r="Y450" s="101"/>
      <c r="Z450" s="101"/>
      <c r="AA450" s="101"/>
      <c r="AB450" s="104"/>
    </row>
    <row r="451" spans="2:28" ht="16.5" customHeight="1" x14ac:dyDescent="0.25">
      <c r="B451" s="97">
        <v>2752</v>
      </c>
      <c r="C451" s="97" t="s">
        <v>5597</v>
      </c>
      <c r="D451" s="98">
        <v>61</v>
      </c>
      <c r="E451" s="99"/>
      <c r="F451" s="97"/>
      <c r="G451" s="97">
        <v>1</v>
      </c>
      <c r="H451" s="105">
        <v>27</v>
      </c>
      <c r="I451" s="105">
        <v>3</v>
      </c>
      <c r="J451" s="105">
        <v>96</v>
      </c>
      <c r="K451" s="95">
        <v>11196</v>
      </c>
      <c r="L451" s="106">
        <f>T450</f>
        <v>80</v>
      </c>
      <c r="M451" s="106">
        <f>K451*L451</f>
        <v>895680</v>
      </c>
      <c r="N451" s="77"/>
      <c r="O451" s="78"/>
      <c r="P451" s="78"/>
      <c r="Q451" s="78"/>
      <c r="R451" s="79"/>
      <c r="S451" s="80"/>
      <c r="T451" s="81"/>
      <c r="U451" s="77"/>
      <c r="V451" s="79"/>
      <c r="W451" s="79"/>
      <c r="X451" s="82"/>
      <c r="Y451" s="83">
        <f>M451</f>
        <v>895680</v>
      </c>
      <c r="Z451" s="84"/>
      <c r="AA451" s="87">
        <f>AB451*M451/100</f>
        <v>89.568000000000012</v>
      </c>
      <c r="AB451" s="82">
        <v>0.01</v>
      </c>
    </row>
    <row r="452" spans="2:28" ht="16.5" customHeight="1" x14ac:dyDescent="0.25">
      <c r="B452" s="99"/>
      <c r="C452" s="99"/>
      <c r="D452" s="99"/>
      <c r="E452" s="99"/>
      <c r="F452" s="99"/>
      <c r="G452" s="99"/>
      <c r="H452" s="107"/>
      <c r="I452" s="107"/>
      <c r="J452" s="107"/>
      <c r="K452" s="106"/>
      <c r="L452" s="106"/>
      <c r="M452" s="106"/>
      <c r="N452" s="77"/>
      <c r="O452" s="78"/>
      <c r="P452" s="78"/>
      <c r="Q452" s="78"/>
      <c r="R452" s="79"/>
      <c r="S452" s="80"/>
      <c r="T452" s="81"/>
      <c r="U452" s="77"/>
      <c r="V452" s="79"/>
      <c r="W452" s="79"/>
      <c r="X452" s="86"/>
      <c r="Y452" s="83"/>
      <c r="Z452" s="84"/>
      <c r="AA452" s="85"/>
      <c r="AB452" s="86"/>
    </row>
    <row r="453" spans="2:28" ht="16.5" customHeight="1" x14ac:dyDescent="0.25">
      <c r="B453" s="100" t="s">
        <v>205</v>
      </c>
      <c r="C453" s="101"/>
      <c r="D453" s="101"/>
      <c r="E453" s="101"/>
      <c r="F453" s="101"/>
      <c r="G453" s="102"/>
      <c r="H453" s="102" t="s">
        <v>210</v>
      </c>
      <c r="I453" s="102" t="s">
        <v>888</v>
      </c>
      <c r="J453" s="102" t="s">
        <v>5719</v>
      </c>
      <c r="K453" s="102">
        <v>58</v>
      </c>
      <c r="L453" s="102">
        <v>9</v>
      </c>
      <c r="M453" s="102"/>
      <c r="N453" s="102"/>
      <c r="O453" s="102" t="s">
        <v>208</v>
      </c>
      <c r="P453" s="102" t="s">
        <v>209</v>
      </c>
      <c r="Q453" s="102" t="s">
        <v>139</v>
      </c>
      <c r="R453" s="102">
        <v>34160</v>
      </c>
      <c r="S453" s="102"/>
      <c r="T453" s="102">
        <v>80</v>
      </c>
      <c r="U453" s="102"/>
      <c r="V453" s="103"/>
      <c r="W453" s="101"/>
      <c r="X453" s="102" t="s">
        <v>212</v>
      </c>
      <c r="Y453" s="101" t="s">
        <v>5720</v>
      </c>
      <c r="Z453" s="101"/>
      <c r="AA453" s="101"/>
      <c r="AB453" s="104"/>
    </row>
    <row r="454" spans="2:28" ht="16.5" customHeight="1" x14ac:dyDescent="0.25">
      <c r="B454" s="97">
        <v>2868</v>
      </c>
      <c r="C454" s="97" t="s">
        <v>206</v>
      </c>
      <c r="D454" s="98">
        <v>6279</v>
      </c>
      <c r="E454" s="99">
        <v>127</v>
      </c>
      <c r="F454" s="97">
        <v>6</v>
      </c>
      <c r="G454" s="97">
        <v>9</v>
      </c>
      <c r="H454" s="105">
        <v>0</v>
      </c>
      <c r="I454" s="105">
        <v>0</v>
      </c>
      <c r="J454" s="105">
        <v>70</v>
      </c>
      <c r="K454" s="95">
        <v>70</v>
      </c>
      <c r="L454" s="106">
        <f>T453</f>
        <v>80</v>
      </c>
      <c r="M454" s="106">
        <f>K454*L454</f>
        <v>5600</v>
      </c>
      <c r="N454" s="77"/>
      <c r="O454" s="78" t="s">
        <v>203</v>
      </c>
      <c r="P454" s="78" t="s">
        <v>5</v>
      </c>
      <c r="Q454" s="78" t="s">
        <v>143</v>
      </c>
      <c r="R454" s="79">
        <v>120</v>
      </c>
      <c r="S454" s="80"/>
      <c r="T454" s="81">
        <v>8050</v>
      </c>
      <c r="U454" s="96" t="s">
        <v>3739</v>
      </c>
      <c r="V454" s="79">
        <f>R454*T454*34/100</f>
        <v>328440</v>
      </c>
      <c r="W454" s="79">
        <f>R454*T454-V454</f>
        <v>637560</v>
      </c>
      <c r="X454" s="82">
        <f>M454+W454</f>
        <v>643160</v>
      </c>
      <c r="Y454" s="83">
        <f>M454</f>
        <v>5600</v>
      </c>
      <c r="Z454" s="84"/>
      <c r="AA454" s="87">
        <f>AB454*M454/100</f>
        <v>1.1200000000000001</v>
      </c>
      <c r="AB454" s="86">
        <v>0.02</v>
      </c>
    </row>
    <row r="455" spans="2:28" ht="16.5" customHeight="1" x14ac:dyDescent="0.25">
      <c r="B455" s="99"/>
      <c r="C455" s="99"/>
      <c r="D455" s="99"/>
      <c r="E455" s="99"/>
      <c r="F455" s="99"/>
      <c r="G455" s="99"/>
      <c r="H455" s="107"/>
      <c r="I455" s="107"/>
      <c r="J455" s="107"/>
      <c r="K455" s="106"/>
      <c r="L455" s="106"/>
      <c r="M455" s="106"/>
      <c r="N455" s="77"/>
      <c r="O455" s="78"/>
      <c r="P455" s="78"/>
      <c r="Q455" s="78"/>
      <c r="R455" s="79"/>
      <c r="S455" s="80"/>
      <c r="T455" s="81"/>
      <c r="U455" s="77"/>
      <c r="V455" s="79"/>
      <c r="W455" s="79"/>
      <c r="X455" s="86"/>
      <c r="Y455" s="83"/>
      <c r="Z455" s="84"/>
      <c r="AA455" s="85"/>
      <c r="AB455" s="86"/>
    </row>
    <row r="456" spans="2:28" ht="16.5" customHeight="1" x14ac:dyDescent="0.25">
      <c r="B456" s="100" t="s">
        <v>205</v>
      </c>
      <c r="C456" s="101"/>
      <c r="D456" s="101"/>
      <c r="E456" s="101"/>
      <c r="F456" s="101"/>
      <c r="G456" s="102"/>
      <c r="H456" s="102" t="s">
        <v>210</v>
      </c>
      <c r="I456" s="102" t="s">
        <v>667</v>
      </c>
      <c r="J456" s="102" t="s">
        <v>882</v>
      </c>
      <c r="K456" s="102">
        <v>58</v>
      </c>
      <c r="L456" s="102">
        <v>9</v>
      </c>
      <c r="M456" s="102"/>
      <c r="N456" s="102"/>
      <c r="O456" s="102" t="s">
        <v>208</v>
      </c>
      <c r="P456" s="102" t="s">
        <v>209</v>
      </c>
      <c r="Q456" s="102" t="s">
        <v>139</v>
      </c>
      <c r="R456" s="102">
        <v>34160</v>
      </c>
      <c r="S456" s="102"/>
      <c r="T456" s="102">
        <v>80</v>
      </c>
      <c r="U456" s="102"/>
      <c r="V456" s="103"/>
      <c r="W456" s="101"/>
      <c r="X456" s="102" t="s">
        <v>212</v>
      </c>
      <c r="Y456" s="101" t="s">
        <v>5720</v>
      </c>
      <c r="Z456" s="101"/>
      <c r="AA456" s="101"/>
      <c r="AB456" s="104"/>
    </row>
    <row r="457" spans="2:28" ht="16.5" customHeight="1" x14ac:dyDescent="0.25">
      <c r="B457" s="97">
        <v>2869</v>
      </c>
      <c r="C457" s="97" t="s">
        <v>206</v>
      </c>
      <c r="D457" s="98">
        <v>6278</v>
      </c>
      <c r="E457" s="99">
        <v>126</v>
      </c>
      <c r="F457" s="97">
        <v>6</v>
      </c>
      <c r="G457" s="97">
        <v>9</v>
      </c>
      <c r="H457" s="105">
        <v>0</v>
      </c>
      <c r="I457" s="105">
        <v>1</v>
      </c>
      <c r="J457" s="105">
        <v>48</v>
      </c>
      <c r="K457" s="95">
        <v>148</v>
      </c>
      <c r="L457" s="106">
        <f>T456</f>
        <v>80</v>
      </c>
      <c r="M457" s="106">
        <f>K457*L457</f>
        <v>11840</v>
      </c>
      <c r="N457" s="77"/>
      <c r="O457" s="78"/>
      <c r="P457" s="78"/>
      <c r="Q457" s="78"/>
      <c r="R457" s="79"/>
      <c r="S457" s="80"/>
      <c r="T457" s="81"/>
      <c r="U457" s="77"/>
      <c r="V457" s="79"/>
      <c r="W457" s="79"/>
      <c r="X457" s="82"/>
      <c r="Y457" s="83">
        <f>M457</f>
        <v>11840</v>
      </c>
      <c r="Z457" s="84"/>
      <c r="AA457" s="87">
        <f>AB457*M457/100</f>
        <v>1.1840000000000002</v>
      </c>
      <c r="AB457" s="82">
        <v>0.01</v>
      </c>
    </row>
    <row r="458" spans="2:28" ht="16.5" customHeight="1" x14ac:dyDescent="0.25">
      <c r="B458" s="99"/>
      <c r="C458" s="99"/>
      <c r="D458" s="99"/>
      <c r="E458" s="99"/>
      <c r="F458" s="99"/>
      <c r="G458" s="99"/>
      <c r="H458" s="107"/>
      <c r="I458" s="107"/>
      <c r="J458" s="107"/>
      <c r="K458" s="106"/>
      <c r="L458" s="106"/>
      <c r="M458" s="106"/>
      <c r="N458" s="77"/>
      <c r="O458" s="78"/>
      <c r="P458" s="78"/>
      <c r="Q458" s="78"/>
      <c r="R458" s="79"/>
      <c r="S458" s="80"/>
      <c r="T458" s="81"/>
      <c r="U458" s="77"/>
      <c r="V458" s="79"/>
      <c r="W458" s="79"/>
      <c r="X458" s="86"/>
      <c r="Y458" s="83"/>
      <c r="Z458" s="84"/>
      <c r="AA458" s="85"/>
      <c r="AB458" s="86"/>
    </row>
    <row r="459" spans="2:28" x14ac:dyDescent="0.25">
      <c r="B459" s="100" t="s">
        <v>205</v>
      </c>
      <c r="C459" s="101"/>
      <c r="D459" s="101"/>
      <c r="E459" s="101"/>
      <c r="F459" s="101"/>
      <c r="G459" s="102"/>
      <c r="H459" s="102" t="s">
        <v>213</v>
      </c>
      <c r="I459" s="102" t="s">
        <v>4413</v>
      </c>
      <c r="J459" s="102" t="s">
        <v>800</v>
      </c>
      <c r="K459" s="102">
        <v>3</v>
      </c>
      <c r="L459" s="102">
        <v>9</v>
      </c>
      <c r="M459" s="102"/>
      <c r="N459" s="102"/>
      <c r="O459" s="102" t="s">
        <v>208</v>
      </c>
      <c r="P459" s="102" t="s">
        <v>209</v>
      </c>
      <c r="Q459" s="102" t="s">
        <v>139</v>
      </c>
      <c r="R459" s="102">
        <v>34160</v>
      </c>
      <c r="S459" s="102"/>
      <c r="T459" s="102">
        <v>80</v>
      </c>
      <c r="U459" s="102"/>
      <c r="V459" s="103"/>
      <c r="W459" s="101"/>
      <c r="X459" s="102"/>
      <c r="Y459" s="101"/>
      <c r="Z459" s="101"/>
      <c r="AA459" s="101"/>
      <c r="AB459" s="104"/>
    </row>
    <row r="460" spans="2:28" x14ac:dyDescent="0.25">
      <c r="B460" s="97">
        <v>2878</v>
      </c>
      <c r="C460" s="97" t="s">
        <v>206</v>
      </c>
      <c r="D460" s="98">
        <v>649</v>
      </c>
      <c r="E460" s="99">
        <v>9</v>
      </c>
      <c r="F460" s="97">
        <v>6</v>
      </c>
      <c r="G460" s="97">
        <v>9</v>
      </c>
      <c r="H460" s="105">
        <v>32</v>
      </c>
      <c r="I460" s="105">
        <v>3</v>
      </c>
      <c r="J460" s="105">
        <v>98</v>
      </c>
      <c r="K460" s="95">
        <v>13198</v>
      </c>
      <c r="L460" s="106">
        <f>T459</f>
        <v>80</v>
      </c>
      <c r="M460" s="106">
        <f>K460*L460</f>
        <v>1055840</v>
      </c>
      <c r="N460" s="77"/>
      <c r="O460" s="78"/>
      <c r="P460" s="78"/>
      <c r="Q460" s="78"/>
      <c r="R460" s="79"/>
      <c r="S460" s="80"/>
      <c r="T460" s="81"/>
      <c r="U460" s="77"/>
      <c r="V460" s="79"/>
      <c r="W460" s="79"/>
      <c r="X460" s="82"/>
      <c r="Y460" s="83">
        <f>M460</f>
        <v>1055840</v>
      </c>
      <c r="Z460" s="84"/>
      <c r="AA460" s="87">
        <f>AB460*M460/100</f>
        <v>105.584</v>
      </c>
      <c r="AB460" s="82">
        <v>0.01</v>
      </c>
    </row>
    <row r="461" spans="2:28" x14ac:dyDescent="0.25">
      <c r="B461" s="99"/>
      <c r="C461" s="99"/>
      <c r="D461" s="99"/>
      <c r="E461" s="99"/>
      <c r="F461" s="99"/>
      <c r="G461" s="99"/>
      <c r="H461" s="107"/>
      <c r="I461" s="107"/>
      <c r="J461" s="107"/>
      <c r="K461" s="106"/>
      <c r="L461" s="106"/>
      <c r="M461" s="106"/>
      <c r="N461" s="77"/>
      <c r="O461" s="78"/>
      <c r="P461" s="78"/>
      <c r="Q461" s="78"/>
      <c r="R461" s="79"/>
      <c r="S461" s="80"/>
      <c r="T461" s="81"/>
      <c r="U461" s="77"/>
      <c r="V461" s="79"/>
      <c r="W461" s="79"/>
      <c r="X461" s="86"/>
      <c r="Y461" s="83"/>
      <c r="Z461" s="84"/>
      <c r="AA461" s="85"/>
      <c r="AB461" s="86"/>
    </row>
    <row r="462" spans="2:28" x14ac:dyDescent="0.25">
      <c r="B462" s="100" t="s">
        <v>205</v>
      </c>
      <c r="C462" s="101"/>
      <c r="D462" s="101"/>
      <c r="E462" s="101"/>
      <c r="F462" s="101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3"/>
      <c r="W462" s="101"/>
      <c r="X462" s="102"/>
      <c r="Y462" s="101"/>
      <c r="Z462" s="101"/>
      <c r="AA462" s="101"/>
      <c r="AB462" s="104"/>
    </row>
    <row r="463" spans="2:28" x14ac:dyDescent="0.25">
      <c r="B463" s="97"/>
      <c r="C463" s="97"/>
      <c r="D463" s="98"/>
      <c r="E463" s="99"/>
      <c r="F463" s="97"/>
      <c r="G463" s="97"/>
      <c r="H463" s="105"/>
      <c r="I463" s="105"/>
      <c r="J463" s="105"/>
      <c r="K463" s="95"/>
      <c r="L463" s="106"/>
      <c r="M463" s="106"/>
      <c r="N463" s="77"/>
      <c r="O463" s="78"/>
      <c r="P463" s="78"/>
      <c r="Q463" s="78"/>
      <c r="R463" s="79"/>
      <c r="S463" s="80"/>
      <c r="T463" s="81"/>
      <c r="U463" s="77"/>
      <c r="V463" s="79"/>
      <c r="W463" s="79"/>
      <c r="X463" s="82"/>
      <c r="Y463" s="83"/>
      <c r="Z463" s="84"/>
      <c r="AA463" s="87"/>
      <c r="AB463" s="82"/>
    </row>
    <row r="464" spans="2:28" x14ac:dyDescent="0.25">
      <c r="B464" s="99"/>
      <c r="C464" s="99"/>
      <c r="D464" s="99"/>
      <c r="E464" s="99"/>
      <c r="F464" s="99"/>
      <c r="G464" s="99"/>
      <c r="H464" s="107"/>
      <c r="I464" s="107"/>
      <c r="J464" s="107"/>
      <c r="K464" s="106"/>
      <c r="L464" s="106"/>
      <c r="M464" s="106"/>
      <c r="N464" s="77"/>
      <c r="O464" s="78"/>
      <c r="P464" s="78"/>
      <c r="Q464" s="78"/>
      <c r="R464" s="79"/>
      <c r="S464" s="80"/>
      <c r="T464" s="81"/>
      <c r="U464" s="77"/>
      <c r="V464" s="79"/>
      <c r="W464" s="79"/>
      <c r="X464" s="86"/>
      <c r="Y464" s="83"/>
      <c r="Z464" s="84"/>
      <c r="AA464" s="85"/>
      <c r="AB464" s="86"/>
    </row>
    <row r="465" spans="2:28" x14ac:dyDescent="0.25">
      <c r="B465" s="100" t="s">
        <v>205</v>
      </c>
      <c r="C465" s="101"/>
      <c r="D465" s="101"/>
      <c r="E465" s="101"/>
      <c r="F465" s="101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3"/>
      <c r="W465" s="101"/>
      <c r="X465" s="102"/>
      <c r="Y465" s="101"/>
      <c r="Z465" s="101"/>
      <c r="AA465" s="101"/>
      <c r="AB465" s="104"/>
    </row>
    <row r="466" spans="2:28" x14ac:dyDescent="0.25">
      <c r="B466" s="97"/>
      <c r="C466" s="97"/>
      <c r="D466" s="98"/>
      <c r="E466" s="99"/>
      <c r="F466" s="97"/>
      <c r="G466" s="97"/>
      <c r="H466" s="105"/>
      <c r="I466" s="105"/>
      <c r="J466" s="105"/>
      <c r="K466" s="95"/>
      <c r="L466" s="106"/>
      <c r="M466" s="106"/>
      <c r="N466" s="77"/>
      <c r="O466" s="78"/>
      <c r="P466" s="78"/>
      <c r="Q466" s="78"/>
      <c r="R466" s="79"/>
      <c r="S466" s="80"/>
      <c r="T466" s="81"/>
      <c r="U466" s="77"/>
      <c r="V466" s="79"/>
      <c r="W466" s="79"/>
      <c r="X466" s="82"/>
      <c r="Y466" s="83"/>
      <c r="Z466" s="84"/>
      <c r="AA466" s="87"/>
      <c r="AB466" s="82"/>
    </row>
    <row r="467" spans="2:28" x14ac:dyDescent="0.25">
      <c r="B467" s="99"/>
      <c r="C467" s="99"/>
      <c r="D467" s="99"/>
      <c r="E467" s="99"/>
      <c r="F467" s="99"/>
      <c r="G467" s="99"/>
      <c r="H467" s="107"/>
      <c r="I467" s="107"/>
      <c r="J467" s="107"/>
      <c r="K467" s="106"/>
      <c r="L467" s="106"/>
      <c r="M467" s="106"/>
      <c r="N467" s="77"/>
      <c r="O467" s="78"/>
      <c r="P467" s="78"/>
      <c r="Q467" s="78"/>
      <c r="R467" s="79"/>
      <c r="S467" s="80"/>
      <c r="T467" s="81"/>
      <c r="U467" s="77"/>
      <c r="V467" s="79"/>
      <c r="W467" s="79"/>
      <c r="X467" s="86"/>
      <c r="Y467" s="83"/>
      <c r="Z467" s="84"/>
      <c r="AA467" s="85"/>
      <c r="AB467" s="86"/>
    </row>
  </sheetData>
  <mergeCells count="32">
    <mergeCell ref="AB5:AB8"/>
    <mergeCell ref="H6:H8"/>
    <mergeCell ref="I6:I8"/>
    <mergeCell ref="J6:J8"/>
    <mergeCell ref="U6:U8"/>
    <mergeCell ref="V6:V8"/>
    <mergeCell ref="Q5:Q8"/>
    <mergeCell ref="R5:R8"/>
    <mergeCell ref="S5:S8"/>
    <mergeCell ref="T5:T8"/>
    <mergeCell ref="U5:V5"/>
    <mergeCell ref="W5:W8"/>
    <mergeCell ref="Y4:Y8"/>
    <mergeCell ref="Z4:Z8"/>
    <mergeCell ref="AA4:AA8"/>
    <mergeCell ref="H5:J5"/>
    <mergeCell ref="P5:P8"/>
    <mergeCell ref="B2:AB2"/>
    <mergeCell ref="B4:B8"/>
    <mergeCell ref="C4:C8"/>
    <mergeCell ref="D4:D8"/>
    <mergeCell ref="E4:E8"/>
    <mergeCell ref="F4:F8"/>
    <mergeCell ref="G4:G8"/>
    <mergeCell ref="H4:M4"/>
    <mergeCell ref="N4:W4"/>
    <mergeCell ref="X4:X8"/>
    <mergeCell ref="K5:K8"/>
    <mergeCell ref="L5:L8"/>
    <mergeCell ref="M5:M8"/>
    <mergeCell ref="N5:N8"/>
    <mergeCell ref="O5:O8"/>
  </mergeCells>
  <pageMargins left="0.23622047244094491" right="0.23622047244094491" top="0.31496062992125984" bottom="0.19685039370078741" header="0.31496062992125984" footer="0.23622047244094491"/>
  <pageSetup paperSize="8" orientation="landscape" r:id="rId1"/>
  <ignoredErrors>
    <ignoredError sqref="V257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12</vt:i4>
      </vt:variant>
    </vt:vector>
  </HeadingPairs>
  <TitlesOfParts>
    <vt:vector size="30" baseType="lpstr">
      <vt:lpstr>ภดส 1  หมู่ที่ 1</vt:lpstr>
      <vt:lpstr>ภดส 1  หมู่ที่ 2</vt:lpstr>
      <vt:lpstr>ภดส 1  หมู่ที่ 3</vt:lpstr>
      <vt:lpstr>ภดส 1  หมู่ที่ 4</vt:lpstr>
      <vt:lpstr>ภดส 1  หมู่ที่ 5</vt:lpstr>
      <vt:lpstr>ภดส 1  หมู่ที่ 6</vt:lpstr>
      <vt:lpstr>ภดส 1  หมู่ที่ 7</vt:lpstr>
      <vt:lpstr>ภดส 1  หมู่ที่ 8</vt:lpstr>
      <vt:lpstr>ภดส 1  หมู่ที่ 9</vt:lpstr>
      <vt:lpstr>ภดส 1  หมู่ที่ 10</vt:lpstr>
      <vt:lpstr>ภดส 1  หมู่ที่ 11</vt:lpstr>
      <vt:lpstr>ภดส 1  นอกเขต</vt:lpstr>
      <vt:lpstr>ประเภทที่ดิน</vt:lpstr>
      <vt:lpstr>แปลงที่ดินเงื่อนไขพิเศษ</vt:lpstr>
      <vt:lpstr>ยกเว้นตามม.8ม.55</vt:lpstr>
      <vt:lpstr>ยกเว้นม.40-41</vt:lpstr>
      <vt:lpstr>ยกเว้นม.94</vt:lpstr>
      <vt:lpstr>มาตรา97</vt:lpstr>
      <vt:lpstr>'ภดส 1  นอกเขต'!Print_Titles</vt:lpstr>
      <vt:lpstr>'ภดส 1  หมู่ที่ 1'!Print_Titles</vt:lpstr>
      <vt:lpstr>'ภดส 1  หมู่ที่ 10'!Print_Titles</vt:lpstr>
      <vt:lpstr>'ภดส 1  หมู่ที่ 11'!Print_Titles</vt:lpstr>
      <vt:lpstr>'ภดส 1  หมู่ที่ 2'!Print_Titles</vt:lpstr>
      <vt:lpstr>'ภดส 1  หมู่ที่ 3'!Print_Titles</vt:lpstr>
      <vt:lpstr>'ภดส 1  หมู่ที่ 4'!Print_Titles</vt:lpstr>
      <vt:lpstr>'ภดส 1  หมู่ที่ 5'!Print_Titles</vt:lpstr>
      <vt:lpstr>'ภดส 1  หมู่ที่ 6'!Print_Titles</vt:lpstr>
      <vt:lpstr>'ภดส 1  หมู่ที่ 7'!Print_Titles</vt:lpstr>
      <vt:lpstr>'ภดส 1  หมู่ที่ 8'!Print_Titles</vt:lpstr>
      <vt:lpstr>'ภดส 1  หมู่ที่ 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</dc:creator>
  <cp:lastModifiedBy>LENOVO</cp:lastModifiedBy>
  <cp:lastPrinted>2023-04-04T02:53:05Z</cp:lastPrinted>
  <dcterms:created xsi:type="dcterms:W3CDTF">2019-05-07T06:55:32Z</dcterms:created>
  <dcterms:modified xsi:type="dcterms:W3CDTF">2024-01-19T07:02:49Z</dcterms:modified>
</cp:coreProperties>
</file>